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Data v1" sheetId="1" r:id="rId3"/>
    <sheet state="visible" name="Data" sheetId="2" r:id="rId4"/>
    <sheet state="visible" name="Formatted Data  Flux Analysis" sheetId="3" r:id="rId5"/>
    <sheet state="visible" name="raw data" sheetId="4" r:id="rId6"/>
    <sheet state="visible" name="CSAM Accounts Deleted (Country)" sheetId="5" r:id="rId7"/>
    <sheet state="hidden" name="Terrorism (QAd)" sheetId="6" r:id="rId8"/>
    <sheet state="visible" name="CSV" sheetId="7" r:id="rId9"/>
    <sheet state="visible" name="LEO Government Information Requ" sheetId="8" r:id="rId10"/>
    <sheet state="visible" name="EU DSA" sheetId="9" r:id="rId11"/>
    <sheet state="visible" name="Governmental Removal Requests" sheetId="10" r:id="rId12"/>
    <sheet state="hidden" name="raw data v1" sheetId="11" r:id="rId13"/>
    <sheet state="visible" name="LEO National Security" sheetId="12" r:id="rId14"/>
    <sheet state="visible" name="NCMEC Submission Data" sheetId="13" r:id="rId15"/>
    <sheet state="visible" name="VVR (reactive + proactive)" sheetId="14" r:id="rId16"/>
    <sheet state="visible" name="Copyright" sheetId="15" r:id="rId17"/>
    <sheet state="hidden" name="Exclusions" sheetId="16" r:id="rId18"/>
    <sheet state="hidden" name="High-level Methodology" sheetId="17" r:id="rId19"/>
    <sheet state="hidden" name="Steps" sheetId="18" r:id="rId20"/>
    <sheet state="hidden" name="Regional Mapping" sheetId="19" r:id="rId21"/>
    <sheet state="hidden" name="False Info Stats" sheetId="20" r:id="rId22"/>
    <sheet state="hidden" name="Suicide Resources" sheetId="21" r:id="rId23"/>
    <sheet state="visible" name="Suicide Resources Trend" sheetId="22" r:id="rId24"/>
    <sheet state="visible" name="Appeals" sheetId="23" r:id="rId25"/>
    <sheet state="visible" name="country mapping" sheetId="24" r:id="rId26"/>
  </sheets>
  <definedNames>
    <definedName hidden="1" localSheetId="7" name="_xlnm._FilterDatabase">'LEO Government Information Requ'!$A$17:$J$78</definedName>
    <definedName hidden="1" localSheetId="10" name="_xlnm._FilterDatabase">'raw data v1'!$A$1:$Q$3046</definedName>
    <definedName hidden="1" localSheetId="15" name="_xlnm._FilterDatabase">Exclusions!$B$1:$Q$48</definedName>
    <definedName hidden="1" localSheetId="18" name="_xlnm._FilterDatabase">'Regional Mapping'!$A$2:$D$262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5">
      <text>
        <t xml:space="preserve">excludes retractions
	-Kevin Heinze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+angela.bertrand@snapchat.com please use this tab for regional mapping. Thanks!
	-Jason Mork</t>
      </text>
    </comment>
  </commentList>
</comments>
</file>

<file path=xl/sharedStrings.xml><?xml version="1.0" encoding="utf-8"?>
<sst xmlns="http://schemas.openxmlformats.org/spreadsheetml/2006/main" count="71150" uniqueCount="972">
  <si>
    <t>Select Detection Method</t>
  </si>
  <si>
    <t>Reactive</t>
  </si>
  <si>
    <t>Select Breakout</t>
  </si>
  <si>
    <t>Listed Harms</t>
  </si>
  <si>
    <t>Breakout</t>
  </si>
  <si>
    <t>Content or Accounts Flagged</t>
  </si>
  <si>
    <t>Content or Accounts Enforced</t>
  </si>
  <si>
    <t>Unique Accounts Enforced</t>
  </si>
  <si>
    <t>Median TAT</t>
  </si>
  <si>
    <t>Median TAT in Min</t>
  </si>
  <si>
    <t>Sexual Content</t>
  </si>
  <si>
    <t>Harassment and Bullying</t>
  </si>
  <si>
    <t>Threats &amp; Violence</t>
  </si>
  <si>
    <t>Self-Harm &amp; Suicide</t>
  </si>
  <si>
    <t>False Information</t>
  </si>
  <si>
    <t>Impersonation</t>
  </si>
  <si>
    <t>Spam</t>
  </si>
  <si>
    <t>Drugs</t>
  </si>
  <si>
    <t>Weapons</t>
  </si>
  <si>
    <t>Other Regulated Goods</t>
  </si>
  <si>
    <t>Hate Speech</t>
  </si>
  <si>
    <t>Harms Overall</t>
  </si>
  <si>
    <t>period_beg</t>
  </si>
  <si>
    <t>detection_type</t>
  </si>
  <si>
    <t>breakout</t>
  </si>
  <si>
    <t>typ</t>
  </si>
  <si>
    <t>content_or_users_flagged_ct</t>
  </si>
  <si>
    <t>content_or_user_enforced_ct</t>
  </si>
  <si>
    <t>user_deleted_ct</t>
  </si>
  <si>
    <t>automated_ct</t>
  </si>
  <si>
    <t>proactive_expired_ct</t>
  </si>
  <si>
    <t>reactive_expired_ct</t>
  </si>
  <si>
    <t>proactive_detected_content_or_user_ct</t>
  </si>
  <si>
    <t>proactive_detected_content_or_user_enforced_ct</t>
  </si>
  <si>
    <t>proactive_detected_user_deleted</t>
  </si>
  <si>
    <t>tat_hr_p50</t>
  </si>
  <si>
    <t>tat_hr_p90</t>
  </si>
  <si>
    <t>tat_hr_avg</t>
  </si>
  <si>
    <t>content_or_user_enforced_uu</t>
  </si>
  <si>
    <t>breakout_order</t>
  </si>
  <si>
    <t>typ_order</t>
  </si>
  <si>
    <t>2023-07-01 00:00:00.000000 UTC</t>
  </si>
  <si>
    <t>Bahrain</t>
  </si>
  <si>
    <t>https://console.cloud.google.com/bigquery?sq=1068299982362:747e7386e3d94bee9dad566384c35ce6</t>
  </si>
  <si>
    <t>India</t>
  </si>
  <si>
    <t>SELECT</t>
  </si>
  <si>
    <t>Ecuador</t>
  </si>
  <si>
    <t>*</t>
  </si>
  <si>
    <t>Georgia</t>
  </si>
  <si>
    <t>FROM</t>
  </si>
  <si>
    <t>New Zealand</t>
  </si>
  <si>
    <t>`platform-integrity.transparency_report.transparency_report_ts_with_fraud_summary`</t>
  </si>
  <si>
    <t>Brazil</t>
  </si>
  <si>
    <t>ORDER BY typ_order, breakout_order</t>
  </si>
  <si>
    <t>Albania</t>
  </si>
  <si>
    <t>Romania</t>
  </si>
  <si>
    <t>Bolivia</t>
  </si>
  <si>
    <t>Angola</t>
  </si>
  <si>
    <t>Uzbekistan</t>
  </si>
  <si>
    <t>Djibouti</t>
  </si>
  <si>
    <t>United Kingdom</t>
  </si>
  <si>
    <t>United States</t>
  </si>
  <si>
    <t>Iraq</t>
  </si>
  <si>
    <t>Bangladesh</t>
  </si>
  <si>
    <t>Netherlands</t>
  </si>
  <si>
    <t>Pakistan</t>
  </si>
  <si>
    <t>Canada</t>
  </si>
  <si>
    <t>Egypt</t>
  </si>
  <si>
    <t>Saudi Arabia</t>
  </si>
  <si>
    <t>Czech Republic</t>
  </si>
  <si>
    <t>France</t>
  </si>
  <si>
    <t>Nigeria</t>
  </si>
  <si>
    <t>Dominican Republic</t>
  </si>
  <si>
    <t>Australia</t>
  </si>
  <si>
    <t>Germany</t>
  </si>
  <si>
    <t>Sweden</t>
  </si>
  <si>
    <t>Yemen</t>
  </si>
  <si>
    <t>Turkey</t>
  </si>
  <si>
    <t>Spain</t>
  </si>
  <si>
    <t>Azerbaijan</t>
  </si>
  <si>
    <t>Oman</t>
  </si>
  <si>
    <t>Argentina</t>
  </si>
  <si>
    <t>Ghana</t>
  </si>
  <si>
    <t>Palestinian Territory</t>
  </si>
  <si>
    <t>Philippines</t>
  </si>
  <si>
    <t>Venezuela</t>
  </si>
  <si>
    <t>Poland</t>
  </si>
  <si>
    <t>Israel</t>
  </si>
  <si>
    <t>Norway</t>
  </si>
  <si>
    <t>United Arab Emirates</t>
  </si>
  <si>
    <t>Chile</t>
  </si>
  <si>
    <t>Belgium</t>
  </si>
  <si>
    <t>Mexico</t>
  </si>
  <si>
    <t>Cote d'Ivoire</t>
  </si>
  <si>
    <t>South Africa</t>
  </si>
  <si>
    <t>Benin</t>
  </si>
  <si>
    <t>Denmark</t>
  </si>
  <si>
    <t>Peru</t>
  </si>
  <si>
    <t>Senegal</t>
  </si>
  <si>
    <t>Togo</t>
  </si>
  <si>
    <t>Serbia</t>
  </si>
  <si>
    <t>Puerto Rico</t>
  </si>
  <si>
    <t>Kuwait</t>
  </si>
  <si>
    <t>Cayman Islands</t>
  </si>
  <si>
    <t>Uganda</t>
  </si>
  <si>
    <t>Jordan</t>
  </si>
  <si>
    <t>Croatia</t>
  </si>
  <si>
    <t>Somalia</t>
  </si>
  <si>
    <t>Portugal</t>
  </si>
  <si>
    <t>Hungary</t>
  </si>
  <si>
    <t>Uruguay</t>
  </si>
  <si>
    <t>Algeria</t>
  </si>
  <si>
    <t>Italy</t>
  </si>
  <si>
    <t>Reunion</t>
  </si>
  <si>
    <t>Greece</t>
  </si>
  <si>
    <t>Burkina Faso</t>
  </si>
  <si>
    <t>Morocco</t>
  </si>
  <si>
    <t>Rwanda</t>
  </si>
  <si>
    <t>Switzerland</t>
  </si>
  <si>
    <t>Finland</t>
  </si>
  <si>
    <t>Afghanistan</t>
  </si>
  <si>
    <t>Cyprus</t>
  </si>
  <si>
    <t>Lao People's Democratic Republic</t>
  </si>
  <si>
    <t>Curacao</t>
  </si>
  <si>
    <t>Turks and Caicos Islands</t>
  </si>
  <si>
    <t>Austria</t>
  </si>
  <si>
    <t>Japan</t>
  </si>
  <si>
    <t>Sudan</t>
  </si>
  <si>
    <t>Indonesia</t>
  </si>
  <si>
    <t>Ireland</t>
  </si>
  <si>
    <t>Kyrgyzstan</t>
  </si>
  <si>
    <t>Vietnam</t>
  </si>
  <si>
    <t>Colombia</t>
  </si>
  <si>
    <t>Latvia</t>
  </si>
  <si>
    <t>Mali</t>
  </si>
  <si>
    <t>Cameroon</t>
  </si>
  <si>
    <t>Kenya</t>
  </si>
  <si>
    <t>Dominica</t>
  </si>
  <si>
    <t>Taiwan</t>
  </si>
  <si>
    <t>Cape Verde</t>
  </si>
  <si>
    <t>Nicaragua</t>
  </si>
  <si>
    <t>Qatar</t>
  </si>
  <si>
    <t>Slovakia</t>
  </si>
  <si>
    <t>Bosnia and Herzegovina</t>
  </si>
  <si>
    <t>Guernsey</t>
  </si>
  <si>
    <t>Guinea</t>
  </si>
  <si>
    <t>Paraguay</t>
  </si>
  <si>
    <t>New Caledonia</t>
  </si>
  <si>
    <t>Bahamas</t>
  </si>
  <si>
    <t>French Guiana</t>
  </si>
  <si>
    <t>Kazakhstan</t>
  </si>
  <si>
    <t>Lithuania</t>
  </si>
  <si>
    <t>Mauritius</t>
  </si>
  <si>
    <t>Zambia</t>
  </si>
  <si>
    <t>Jamaica</t>
  </si>
  <si>
    <t>Nepal</t>
  </si>
  <si>
    <t>US Virgin Islands</t>
  </si>
  <si>
    <t>Slovenia</t>
  </si>
  <si>
    <t>Sri Lanka</t>
  </si>
  <si>
    <t>Malaysia</t>
  </si>
  <si>
    <t>Hong Kong</t>
  </si>
  <si>
    <t>Singapore</t>
  </si>
  <si>
    <t>Libya</t>
  </si>
  <si>
    <t>Guadaloupe</t>
  </si>
  <si>
    <t>Haiti</t>
  </si>
  <si>
    <t>Tunisia</t>
  </si>
  <si>
    <t>Barbados</t>
  </si>
  <si>
    <t>Lebanon</t>
  </si>
  <si>
    <t>Russia</t>
  </si>
  <si>
    <t>Tanzania</t>
  </si>
  <si>
    <t>Thailand</t>
  </si>
  <si>
    <t>Trinidad and Tobago</t>
  </si>
  <si>
    <t>China</t>
  </si>
  <si>
    <t>Montenegro</t>
  </si>
  <si>
    <t>South Korea</t>
  </si>
  <si>
    <t>Maldives</t>
  </si>
  <si>
    <t>Estonia</t>
  </si>
  <si>
    <t>Bulgaria</t>
  </si>
  <si>
    <t>Niger</t>
  </si>
  <si>
    <t>Gibraltar</t>
  </si>
  <si>
    <t>Ukraine</t>
  </si>
  <si>
    <t>Mauritania</t>
  </si>
  <si>
    <t>French Polynesia</t>
  </si>
  <si>
    <t>Costa Rica</t>
  </si>
  <si>
    <t>El Salvador</t>
  </si>
  <si>
    <t>Iceland</t>
  </si>
  <si>
    <t>Congo; People's Republic of</t>
  </si>
  <si>
    <t>Suriname</t>
  </si>
  <si>
    <t>Congo; Democratic Republic of (was Zaire)</t>
  </si>
  <si>
    <t>Panama</t>
  </si>
  <si>
    <t>Luxembourg</t>
  </si>
  <si>
    <t>Guam</t>
  </si>
  <si>
    <t>Martinique</t>
  </si>
  <si>
    <t>Iran</t>
  </si>
  <si>
    <t>Malta</t>
  </si>
  <si>
    <t>Unknown</t>
  </si>
  <si>
    <t>Belarus</t>
  </si>
  <si>
    <t>Macedonia</t>
  </si>
  <si>
    <t>Fiji</t>
  </si>
  <si>
    <t>Aruba</t>
  </si>
  <si>
    <t>Honduras</t>
  </si>
  <si>
    <t>Guatemala</t>
  </si>
  <si>
    <t>Liberia</t>
  </si>
  <si>
    <t>Mayotte</t>
  </si>
  <si>
    <t>Sierra Leone</t>
  </si>
  <si>
    <t>Moldova</t>
  </si>
  <si>
    <t>Belize</t>
  </si>
  <si>
    <t>Chad</t>
  </si>
  <si>
    <t>Antigua and Barbuda</t>
  </si>
  <si>
    <t>Tajikistan</t>
  </si>
  <si>
    <t>Armenia</t>
  </si>
  <si>
    <t>Guyana</t>
  </si>
  <si>
    <t>Grenada</t>
  </si>
  <si>
    <t>Cambodia</t>
  </si>
  <si>
    <t>Myanmar</t>
  </si>
  <si>
    <t>European Union</t>
  </si>
  <si>
    <t>Gambia</t>
  </si>
  <si>
    <t>Gabon</t>
  </si>
  <si>
    <t>St. Vincent and the Grenadines</t>
  </si>
  <si>
    <t>St. Lucia</t>
  </si>
  <si>
    <t>Anguilla</t>
  </si>
  <si>
    <t>Ethiopia</t>
  </si>
  <si>
    <t>Greenland</t>
  </si>
  <si>
    <t>Zimbabwe</t>
  </si>
  <si>
    <t>Comoros</t>
  </si>
  <si>
    <t>Mozambique</t>
  </si>
  <si>
    <t>Papua New Guinea</t>
  </si>
  <si>
    <t>Bhutan</t>
  </si>
  <si>
    <t>St. Kitts and Nevis</t>
  </si>
  <si>
    <t>Brunei Darussalam</t>
  </si>
  <si>
    <t>Isle of Man</t>
  </si>
  <si>
    <t>Faeroe Islands</t>
  </si>
  <si>
    <t>British Virgin Islands</t>
  </si>
  <si>
    <t>Jersey</t>
  </si>
  <si>
    <t>Namibia</t>
  </si>
  <si>
    <t>Child Sexual Exploitation</t>
  </si>
  <si>
    <t>Sint Maarten</t>
  </si>
  <si>
    <t>Botswana</t>
  </si>
  <si>
    <t>Bermuda</t>
  </si>
  <si>
    <t>Seychelles</t>
  </si>
  <si>
    <t>Macao</t>
  </si>
  <si>
    <t>Terrorism &amp; Violent Extremism</t>
  </si>
  <si>
    <t>Country</t>
  </si>
  <si>
    <t>Country Overall</t>
  </si>
  <si>
    <t>Regions</t>
  </si>
  <si>
    <t>Region Overall</t>
  </si>
  <si>
    <t>Europe</t>
  </si>
  <si>
    <t>RoW</t>
  </si>
  <si>
    <t>North America</t>
  </si>
  <si>
    <t>Swaziland</t>
  </si>
  <si>
    <t>Monaco</t>
  </si>
  <si>
    <t>Malawi</t>
  </si>
  <si>
    <t>Bonaire, Sint Eustatius and Saba</t>
  </si>
  <si>
    <t>Aland Islands</t>
  </si>
  <si>
    <t>South Sudan</t>
  </si>
  <si>
    <t>Turkmenistan</t>
  </si>
  <si>
    <t>Madagascar</t>
  </si>
  <si>
    <t>Saint Martin</t>
  </si>
  <si>
    <t>Equatorial Guinea</t>
  </si>
  <si>
    <t>Falkland Islands</t>
  </si>
  <si>
    <t>Cuba</t>
  </si>
  <si>
    <t>Kosovo</t>
  </si>
  <si>
    <t>Sao Tome and Principe</t>
  </si>
  <si>
    <t>Lesotho</t>
  </si>
  <si>
    <t>Timor-Leste</t>
  </si>
  <si>
    <t>St. Pierre and Miquelon</t>
  </si>
  <si>
    <t>Northern Mariana Islands</t>
  </si>
  <si>
    <t>Vanuatu</t>
  </si>
  <si>
    <t>Palau</t>
  </si>
  <si>
    <t>Cook Islands</t>
  </si>
  <si>
    <t>Syria</t>
  </si>
  <si>
    <t>Christmas Island</t>
  </si>
  <si>
    <t>Wallis and Futuna Islands</t>
  </si>
  <si>
    <t>Western Sahara</t>
  </si>
  <si>
    <t>British Indian Ocean</t>
  </si>
  <si>
    <t>Norfolk Island</t>
  </si>
  <si>
    <t>Kiribati</t>
  </si>
  <si>
    <t>Svalbard and Jan Mayen</t>
  </si>
  <si>
    <t>Burundi</t>
  </si>
  <si>
    <t>American Samoa</t>
  </si>
  <si>
    <t>Mongolia</t>
  </si>
  <si>
    <t>Solomon Islands</t>
  </si>
  <si>
    <t>Guinea-Bissau</t>
  </si>
  <si>
    <t>Tonga</t>
  </si>
  <si>
    <t>Samoa</t>
  </si>
  <si>
    <t>Nauru</t>
  </si>
  <si>
    <t>Andorra</t>
  </si>
  <si>
    <t>Liechtenstein</t>
  </si>
  <si>
    <t>Marshall Islands</t>
  </si>
  <si>
    <t>Micronesia</t>
  </si>
  <si>
    <t>Central African Republic</t>
  </si>
  <si>
    <t>Montserrat</t>
  </si>
  <si>
    <t>Vatican City</t>
  </si>
  <si>
    <t>Saint Barthelemy</t>
  </si>
  <si>
    <t>Eritrea</t>
  </si>
  <si>
    <t>Tuvalu</t>
  </si>
  <si>
    <t>San Marino</t>
  </si>
  <si>
    <t>Niue</t>
  </si>
  <si>
    <t>Reactive or Proactive</t>
  </si>
  <si>
    <t>Proactive</t>
  </si>
  <si>
    <t>Created At Year</t>
  </si>
  <si>
    <t>Half</t>
  </si>
  <si>
    <t>Count Confirmed CSAM</t>
  </si>
  <si>
    <t>US Only</t>
  </si>
  <si>
    <t>% US</t>
  </si>
  <si>
    <t>1</t>
  </si>
  <si>
    <t>2024</t>
  </si>
  <si>
    <t>H1</t>
  </si>
  <si>
    <t>45,145</t>
  </si>
  <si>
    <t>24.2%</t>
  </si>
  <si>
    <t>326,990</t>
  </si>
  <si>
    <t>130,659</t>
  </si>
  <si>
    <t>40.0%</t>
  </si>
  <si>
    <t>513,612</t>
  </si>
  <si>
    <t>175,804</t>
  </si>
  <si>
    <t>2</t>
  </si>
  <si>
    <t>2023</t>
  </si>
  <si>
    <t>H2</t>
  </si>
  <si>
    <t>50,356</t>
  </si>
  <si>
    <t>22.5%</t>
  </si>
  <si>
    <t>85,882</t>
  </si>
  <si>
    <t>26.5%</t>
  </si>
  <si>
    <t>136,238</t>
  </si>
  <si>
    <t>3</t>
  </si>
  <si>
    <t>16,320</t>
  </si>
  <si>
    <t>15.2%</t>
  </si>
  <si>
    <t>33,726</t>
  </si>
  <si>
    <t>10.3%</t>
  </si>
  <si>
    <t>50,046</t>
  </si>
  <si>
    <t>4</t>
  </si>
  <si>
    <t>2022</t>
  </si>
  <si>
    <t>7,512</t>
  </si>
  <si>
    <t>6.7%</t>
  </si>
  <si>
    <t>374,887</t>
  </si>
  <si>
    <t>38,741</t>
  </si>
  <si>
    <t>486,399</t>
  </si>
  <si>
    <t>46,253</t>
  </si>
  <si>
    <t>5</t>
  </si>
  <si>
    <t>39,056</t>
  </si>
  <si>
    <t>9,503</t>
  </si>
  <si>
    <t>24.3%</t>
  </si>
  <si>
    <t>639,514</t>
  </si>
  <si>
    <t>122,456</t>
  </si>
  <si>
    <t>19.1%</t>
  </si>
  <si>
    <t>678,570</t>
  </si>
  <si>
    <t>131,959</t>
  </si>
  <si>
    <t>6</t>
  </si>
  <si>
    <t>2021</t>
  </si>
  <si>
    <t>78,786</t>
  </si>
  <si>
    <t>18,818</t>
  </si>
  <si>
    <t>23.9%</t>
  </si>
  <si>
    <t>440,230</t>
  </si>
  <si>
    <t>105,173</t>
  </si>
  <si>
    <t>519,016</t>
  </si>
  <si>
    <t>123,991</t>
  </si>
  <si>
    <t>7</t>
  </si>
  <si>
    <t>44,977</t>
  </si>
  <si>
    <t>7,281</t>
  </si>
  <si>
    <t>16.2%</t>
  </si>
  <si>
    <t>274,668</t>
  </si>
  <si>
    <t>78,733</t>
  </si>
  <si>
    <t>28.7%</t>
  </si>
  <si>
    <t>319,645</t>
  </si>
  <si>
    <t>86,014</t>
  </si>
  <si>
    <t>8</t>
  </si>
  <si>
    <t>2020</t>
  </si>
  <si>
    <t>14,847</t>
  </si>
  <si>
    <t>4,389</t>
  </si>
  <si>
    <t>29.6%</t>
  </si>
  <si>
    <t>77,253</t>
  </si>
  <si>
    <t>11,186</t>
  </si>
  <si>
    <t>14.5%</t>
  </si>
  <si>
    <t>92,100</t>
  </si>
  <si>
    <t>15,575</t>
  </si>
  <si>
    <t>9</t>
  </si>
  <si>
    <t>20,091</t>
  </si>
  <si>
    <t>7,705</t>
  </si>
  <si>
    <t>38.4%</t>
  </si>
  <si>
    <t>51,027</t>
  </si>
  <si>
    <t>10,409</t>
  </si>
  <si>
    <t>20.4%</t>
  </si>
  <si>
    <t>71,118</t>
  </si>
  <si>
    <t>18,114</t>
  </si>
  <si>
    <t>10</t>
  </si>
  <si>
    <t>2019</t>
  </si>
  <si>
    <t>40,214</t>
  </si>
  <si>
    <t>15,555</t>
  </si>
  <si>
    <t>38.7%</t>
  </si>
  <si>
    <t>48,613</t>
  </si>
  <si>
    <t>9,424</t>
  </si>
  <si>
    <t>19.4%</t>
  </si>
  <si>
    <t>88,827</t>
  </si>
  <si>
    <t>24,979</t>
  </si>
  <si>
    <t>11</t>
  </si>
  <si>
    <t>29,235</t>
  </si>
  <si>
    <t>12,787</t>
  </si>
  <si>
    <t>43.7%</t>
  </si>
  <si>
    <t>8,705</t>
  </si>
  <si>
    <t>0</t>
  </si>
  <si>
    <t>0.0%</t>
  </si>
  <si>
    <t>37,940</t>
  </si>
  <si>
    <t>12</t>
  </si>
  <si>
    <t>2018</t>
  </si>
  <si>
    <t>17,915</t>
  </si>
  <si>
    <t>6,326</t>
  </si>
  <si>
    <t>35.3%</t>
  </si>
  <si>
    <t>13</t>
  </si>
  <si>
    <t>13,856</t>
  </si>
  <si>
    <t>5,550</t>
  </si>
  <si>
    <t>40.1%</t>
  </si>
  <si>
    <t>14</t>
  </si>
  <si>
    <t>2017</t>
  </si>
  <si>
    <t>7,941</t>
  </si>
  <si>
    <t>3,193</t>
  </si>
  <si>
    <t>40.2%</t>
  </si>
  <si>
    <t>15</t>
  </si>
  <si>
    <t>416</t>
  </si>
  <si>
    <t>117</t>
  </si>
  <si>
    <t>28.1%</t>
  </si>
  <si>
    <t>936,497</t>
  </si>
  <si>
    <t>210,557</t>
  </si>
  <si>
    <t>2,891,571</t>
  </si>
  <si>
    <t>626,389</t>
  </si>
  <si>
    <t>21.7%</t>
  </si>
  <si>
    <t>3,828,068</t>
  </si>
  <si>
    <t>836,946</t>
  </si>
  <si>
    <t>https://looker.sc-corp.net/explore/lk2_platform_integrity_legacy/customer_ops_iaa?qid=gLnHNqd2fZPR7fCyAe49yV&amp;toggle=vis</t>
  </si>
  <si>
    <t>2023 H2</t>
  </si>
  <si>
    <t>https://looker.sc-corp.net/explore/lk2_platform_integrity_standard/tr_ts_disabled_users?qid=RULOtJDcw6m7DEwYs74MG7&amp;origin_space=2684&amp;toggle=fil,vis</t>
  </si>
  <si>
    <t>Half Period</t>
  </si>
  <si>
    <t>Country Code</t>
  </si>
  <si>
    <t>CSAM: Total Accounts Disabled</t>
  </si>
  <si>
    <t>2023H2</t>
  </si>
  <si>
    <t>US</t>
  </si>
  <si>
    <t>SA</t>
  </si>
  <si>
    <t>IN</t>
  </si>
  <si>
    <t>GB</t>
  </si>
  <si>
    <t>DO</t>
  </si>
  <si>
    <t>FR</t>
  </si>
  <si>
    <t>DE</t>
  </si>
  <si>
    <t>NG</t>
  </si>
  <si>
    <t>IQ</t>
  </si>
  <si>
    <t>TR</t>
  </si>
  <si>
    <t>ZZ</t>
  </si>
  <si>
    <t>CA</t>
  </si>
  <si>
    <t>PK</t>
  </si>
  <si>
    <t>AU</t>
  </si>
  <si>
    <t>NL</t>
  </si>
  <si>
    <t>PL</t>
  </si>
  <si>
    <t>BE</t>
  </si>
  <si>
    <t>DZ</t>
  </si>
  <si>
    <t>SE</t>
  </si>
  <si>
    <t>AE</t>
  </si>
  <si>
    <t>EG</t>
  </si>
  <si>
    <t>KW</t>
  </si>
  <si>
    <t>JO</t>
  </si>
  <si>
    <t>AT</t>
  </si>
  <si>
    <t>OM</t>
  </si>
  <si>
    <t>BR</t>
  </si>
  <si>
    <t>FI</t>
  </si>
  <si>
    <t>MX</t>
  </si>
  <si>
    <t>NO</t>
  </si>
  <si>
    <t>RO</t>
  </si>
  <si>
    <t>IE</t>
  </si>
  <si>
    <t>YE</t>
  </si>
  <si>
    <t>CH</t>
  </si>
  <si>
    <t>NZ</t>
  </si>
  <si>
    <t>DK</t>
  </si>
  <si>
    <t>IT</t>
  </si>
  <si>
    <t>ZA</t>
  </si>
  <si>
    <t>PH</t>
  </si>
  <si>
    <t>MA</t>
  </si>
  <si>
    <t>BD</t>
  </si>
  <si>
    <t>CZ</t>
  </si>
  <si>
    <t>IL</t>
  </si>
  <si>
    <t>HR</t>
  </si>
  <si>
    <t>ES</t>
  </si>
  <si>
    <t>AR</t>
  </si>
  <si>
    <t>HU</t>
  </si>
  <si>
    <t>RS</t>
  </si>
  <si>
    <t>HK</t>
  </si>
  <si>
    <t>BH</t>
  </si>
  <si>
    <t>AL</t>
  </si>
  <si>
    <t>QA</t>
  </si>
  <si>
    <t>GH</t>
  </si>
  <si>
    <t>PS</t>
  </si>
  <si>
    <t>CO</t>
  </si>
  <si>
    <t>GR</t>
  </si>
  <si>
    <t>SI</t>
  </si>
  <si>
    <t>LY</t>
  </si>
  <si>
    <t>XK</t>
  </si>
  <si>
    <t>LB</t>
  </si>
  <si>
    <t>LT</t>
  </si>
  <si>
    <t>NP</t>
  </si>
  <si>
    <t>RU</t>
  </si>
  <si>
    <t>PT</t>
  </si>
  <si>
    <t>SK</t>
  </si>
  <si>
    <t>VE</t>
  </si>
  <si>
    <t>MK</t>
  </si>
  <si>
    <t>LK</t>
  </si>
  <si>
    <t>BA</t>
  </si>
  <si>
    <t>BG</t>
  </si>
  <si>
    <t>BJ</t>
  </si>
  <si>
    <t>EE</t>
  </si>
  <si>
    <t>AZ</t>
  </si>
  <si>
    <t>ID</t>
  </si>
  <si>
    <t>PE</t>
  </si>
  <si>
    <t>SG</t>
  </si>
  <si>
    <t>LV</t>
  </si>
  <si>
    <t>JM</t>
  </si>
  <si>
    <t>TN</t>
  </si>
  <si>
    <t>MY</t>
  </si>
  <si>
    <t>EC</t>
  </si>
  <si>
    <t>CI</t>
  </si>
  <si>
    <t>MV</t>
  </si>
  <si>
    <t>CL</t>
  </si>
  <si>
    <t>CR</t>
  </si>
  <si>
    <t>MU</t>
  </si>
  <si>
    <t>SN</t>
  </si>
  <si>
    <t>RE</t>
  </si>
  <si>
    <t>LU</t>
  </si>
  <si>
    <t>KE</t>
  </si>
  <si>
    <t>PR</t>
  </si>
  <si>
    <t>TT</t>
  </si>
  <si>
    <t>AM</t>
  </si>
  <si>
    <t>HN</t>
  </si>
  <si>
    <t>GT</t>
  </si>
  <si>
    <t>PY</t>
  </si>
  <si>
    <t>JP</t>
  </si>
  <si>
    <t>UZ</t>
  </si>
  <si>
    <t>BO</t>
  </si>
  <si>
    <t>UY</t>
  </si>
  <si>
    <t>AF</t>
  </si>
  <si>
    <t>CM</t>
  </si>
  <si>
    <t>UA</t>
  </si>
  <si>
    <t>CY</t>
  </si>
  <si>
    <t>SV</t>
  </si>
  <si>
    <t>GY</t>
  </si>
  <si>
    <t>IS</t>
  </si>
  <si>
    <t>SO</t>
  </si>
  <si>
    <t>ME</t>
  </si>
  <si>
    <t>SR</t>
  </si>
  <si>
    <t>TZ</t>
  </si>
  <si>
    <t>GE</t>
  </si>
  <si>
    <t>EU</t>
  </si>
  <si>
    <t>TH</t>
  </si>
  <si>
    <t>ML</t>
  </si>
  <si>
    <t>CD</t>
  </si>
  <si>
    <t>ET</t>
  </si>
  <si>
    <t>PA</t>
  </si>
  <si>
    <t>FJ</t>
  </si>
  <si>
    <t>MR</t>
  </si>
  <si>
    <t>UG</t>
  </si>
  <si>
    <t>GF</t>
  </si>
  <si>
    <t>MQ</t>
  </si>
  <si>
    <t>VN</t>
  </si>
  <si>
    <t>GP</t>
  </si>
  <si>
    <t>NI</t>
  </si>
  <si>
    <t>KR</t>
  </si>
  <si>
    <t>YT</t>
  </si>
  <si>
    <t>MD</t>
  </si>
  <si>
    <t>BZ</t>
  </si>
  <si>
    <t>HT</t>
  </si>
  <si>
    <t>MT</t>
  </si>
  <si>
    <t>MM</t>
  </si>
  <si>
    <t>CG</t>
  </si>
  <si>
    <t>TG</t>
  </si>
  <si>
    <t>GA</t>
  </si>
  <si>
    <t>ZM</t>
  </si>
  <si>
    <t>BB</t>
  </si>
  <si>
    <t>PG</t>
  </si>
  <si>
    <t>IM</t>
  </si>
  <si>
    <t>BF</t>
  </si>
  <si>
    <t>AW</t>
  </si>
  <si>
    <t>GL</t>
  </si>
  <si>
    <t>BS</t>
  </si>
  <si>
    <t>TJ</t>
  </si>
  <si>
    <t>SD</t>
  </si>
  <si>
    <t>KH</t>
  </si>
  <si>
    <t>CW</t>
  </si>
  <si>
    <t>TD</t>
  </si>
  <si>
    <t>NE</t>
  </si>
  <si>
    <t>GN</t>
  </si>
  <si>
    <t>AO</t>
  </si>
  <si>
    <t>TW</t>
  </si>
  <si>
    <t>LC</t>
  </si>
  <si>
    <t>CN</t>
  </si>
  <si>
    <t>NA</t>
  </si>
  <si>
    <t>VI</t>
  </si>
  <si>
    <t>ZW</t>
  </si>
  <si>
    <t>GU</t>
  </si>
  <si>
    <t>GD</t>
  </si>
  <si>
    <t>KG</t>
  </si>
  <si>
    <t>RW</t>
  </si>
  <si>
    <t>LR</t>
  </si>
  <si>
    <t>BT</t>
  </si>
  <si>
    <t>VC</t>
  </si>
  <si>
    <t>AG</t>
  </si>
  <si>
    <t>BY</t>
  </si>
  <si>
    <t>MZ</t>
  </si>
  <si>
    <t>BW</t>
  </si>
  <si>
    <t>JE</t>
  </si>
  <si>
    <t>NC</t>
  </si>
  <si>
    <t>KN</t>
  </si>
  <si>
    <t>FO</t>
  </si>
  <si>
    <t>KZ</t>
  </si>
  <si>
    <t>KM</t>
  </si>
  <si>
    <t>BM</t>
  </si>
  <si>
    <t>GG</t>
  </si>
  <si>
    <t>DJ</t>
  </si>
  <si>
    <t>BN</t>
  </si>
  <si>
    <t>SC</t>
  </si>
  <si>
    <t>IR</t>
  </si>
  <si>
    <t>GI</t>
  </si>
  <si>
    <t>CV</t>
  </si>
  <si>
    <t>AD</t>
  </si>
  <si>
    <t>SY</t>
  </si>
  <si>
    <t>DM</t>
  </si>
  <si>
    <t>SL</t>
  </si>
  <si>
    <t>GW</t>
  </si>
  <si>
    <t>KY</t>
  </si>
  <si>
    <t>BQ</t>
  </si>
  <si>
    <t>MF</t>
  </si>
  <si>
    <t>TC</t>
  </si>
  <si>
    <t>LA</t>
  </si>
  <si>
    <t>PF</t>
  </si>
  <si>
    <t>EH</t>
  </si>
  <si>
    <t>CF</t>
  </si>
  <si>
    <t>VG</t>
  </si>
  <si>
    <t>MG</t>
  </si>
  <si>
    <t>GQ</t>
  </si>
  <si>
    <t>SX</t>
  </si>
  <si>
    <t>KI</t>
  </si>
  <si>
    <t>MW</t>
  </si>
  <si>
    <t>GM</t>
  </si>
  <si>
    <t>MN</t>
  </si>
  <si>
    <t>MO</t>
  </si>
  <si>
    <t>SZ</t>
  </si>
  <si>
    <t>BI</t>
  </si>
  <si>
    <t>TM</t>
  </si>
  <si>
    <t>AS</t>
  </si>
  <si>
    <t>MC</t>
  </si>
  <si>
    <t>SB</t>
  </si>
  <si>
    <t>AI</t>
  </si>
  <si>
    <t>MP</t>
  </si>
  <si>
    <t>LI</t>
  </si>
  <si>
    <t>SH</t>
  </si>
  <si>
    <t>AN</t>
  </si>
  <si>
    <t>FM</t>
  </si>
  <si>
    <t>MS</t>
  </si>
  <si>
    <t>SJ</t>
  </si>
  <si>
    <t>WS</t>
  </si>
  <si>
    <t>MH</t>
  </si>
  <si>
    <t>CU</t>
  </si>
  <si>
    <t>CK</t>
  </si>
  <si>
    <t>Terrorism Deletions</t>
  </si>
  <si>
    <t>2023H1</t>
  </si>
  <si>
    <t>https://looker.sc-corp.net/explore/lk2_platform_integrity_standard/tr_terrorism_deletion_tracker?qid=cjACS1cYoTtJTFZ6e1nD8x&amp;origin_space=160&amp;toggle=vis</t>
  </si>
  <si>
    <t>period</t>
  </si>
  <si>
    <t>section</t>
  </si>
  <si>
    <t>category</t>
  </si>
  <si>
    <t>sub_category_1</t>
  </si>
  <si>
    <t>sub_category_2</t>
  </si>
  <si>
    <t>metric</t>
  </si>
  <si>
    <t>value</t>
  </si>
  <si>
    <t>2023-H2</t>
  </si>
  <si>
    <t>Appeals</t>
  </si>
  <si>
    <t>Global</t>
  </si>
  <si>
    <t>total_appeals</t>
  </si>
  <si>
    <t>total_reinstatements</t>
  </si>
  <si>
    <t>total_decisions_upheld</t>
  </si>
  <si>
    <t>median_turnaround_time_days_to_process_appeals</t>
  </si>
  <si>
    <t>United States Criminal Legal Requests</t>
  </si>
  <si>
    <t>Court Order</t>
  </si>
  <si>
    <t>requests</t>
  </si>
  <si>
    <t>account_identifiers</t>
  </si>
  <si>
    <t>percentage_of_requests_where_some_data_was_produced</t>
  </si>
  <si>
    <t>EDR</t>
  </si>
  <si>
    <t>PRTT</t>
  </si>
  <si>
    <t>Search Warrant</t>
  </si>
  <si>
    <t>Subpoena/Summons</t>
  </si>
  <si>
    <t>Wiretap</t>
  </si>
  <si>
    <t>International Government Information Requests</t>
  </si>
  <si>
    <t>Country / Region</t>
  </si>
  <si>
    <t>emergency_requests</t>
  </si>
  <si>
    <t>account_identifiers_for_emergency_requests</t>
  </si>
  <si>
    <t>percentage_of_emergency_requests_where_some_data_was_produced</t>
  </si>
  <si>
    <t>other_information_requests</t>
  </si>
  <si>
    <t>account_identifiers_for_other_information_requests</t>
  </si>
  <si>
    <t>percentage_of_other_information_requests_where_some_data_was_produced</t>
  </si>
  <si>
    <t>United Republic of Tanzania</t>
  </si>
  <si>
    <t>United States National Security Requests</t>
  </si>
  <si>
    <t>NSLs and FISA Orders/Directives</t>
  </si>
  <si>
    <t>0-249</t>
  </si>
  <si>
    <t>500-749</t>
  </si>
  <si>
    <t>Governmental Content &amp; Account Removal Requests</t>
  </si>
  <si>
    <t>removal_requests</t>
  </si>
  <si>
    <t>percentage_of_requests_where_some_content_was_removed</t>
  </si>
  <si>
    <t>N/A</t>
  </si>
  <si>
    <t>Copyrighted Content Takedown Notices (DMCA)</t>
  </si>
  <si>
    <t>DMCA Counter-Notices</t>
  </si>
  <si>
    <t>counter_notices</t>
  </si>
  <si>
    <t>DMCA Takedown Notices</t>
  </si>
  <si>
    <t>notices</t>
  </si>
  <si>
    <t>Account / Content Violations</t>
  </si>
  <si>
    <t>content_reports</t>
  </si>
  <si>
    <t>content_enforced</t>
  </si>
  <si>
    <t>unique_accounts_enforced</t>
  </si>
  <si>
    <t>Unknown (BU)</t>
  </si>
  <si>
    <t>violative_view_rate</t>
  </si>
  <si>
    <t>median_turnaround_time_minutes</t>
  </si>
  <si>
    <t>Region</t>
  </si>
  <si>
    <t>Child Sexual Exploitation and Abuse</t>
  </si>
  <si>
    <t>accounts_disabled</t>
  </si>
  <si>
    <t>Netherlands Antilles</t>
  </si>
  <si>
    <t>St. Helena</t>
  </si>
  <si>
    <t>Trademark Notices</t>
  </si>
  <si>
    <t>trademark_notices</t>
  </si>
  <si>
    <t>Suicide Resources Shared</t>
  </si>
  <si>
    <t>total_suicide_resources_shared</t>
  </si>
  <si>
    <t>CSEAI</t>
  </si>
  <si>
    <t>total_content_enforced</t>
  </si>
  <si>
    <t>total_accounts_disabled</t>
  </si>
  <si>
    <t>total_submissions_to_ncmec</t>
  </si>
  <si>
    <t>Ads Moderation</t>
  </si>
  <si>
    <t>total_ads_reported</t>
  </si>
  <si>
    <t>total_ads_removed</t>
  </si>
  <si>
    <t>[ACP] NS Numbers for TR</t>
  </si>
  <si>
    <t>DATA AS OF March 29, 2024</t>
  </si>
  <si>
    <t>* Ignore Column</t>
  </si>
  <si>
    <t>Total Identifiers</t>
  </si>
  <si>
    <t>Count of Full Production</t>
  </si>
  <si>
    <t>Count of Partial Production</t>
  </si>
  <si>
    <t>Count of No Production</t>
  </si>
  <si>
    <t>request_type</t>
  </si>
  <si>
    <t>Requests</t>
  </si>
  <si>
    <t>Account Identifiers</t>
  </si>
  <si>
    <t>Percentage of requests where some data was produced</t>
  </si>
  <si>
    <t>Some produced</t>
  </si>
  <si>
    <t>Total</t>
  </si>
  <si>
    <t>country</t>
  </si>
  <si>
    <t>Emergency Requests</t>
  </si>
  <si>
    <t>Account Identifiers for Emergency Requests</t>
  </si>
  <si>
    <t>Percentage of Emergency Requests where some data was produced</t>
  </si>
  <si>
    <t>Other Information Requests</t>
  </si>
  <si>
    <t>Account Identifiers for Other Information Requests</t>
  </si>
  <si>
    <t>Percentage of Other Information Requests where some data was produced</t>
  </si>
  <si>
    <t>EDR some produced</t>
  </si>
  <si>
    <t>Other Requests some produced</t>
  </si>
  <si>
    <t>[ACP] H2'23 TR: DSA Data Points</t>
  </si>
  <si>
    <t>[ACP] EU DSA: TR H2'2023</t>
  </si>
  <si>
    <t>Governmental Removal Requests</t>
  </si>
  <si>
    <t>https://looker.sc-corp.net/dashboards/6575</t>
  </si>
  <si>
    <t>content_or_user</t>
  </si>
  <si>
    <t>2022-07-01 00:00:00.000000 UTC</t>
  </si>
  <si>
    <t>Tokelau</t>
  </si>
  <si>
    <t>National Security</t>
  </si>
  <si>
    <t>LEO Transparency Report National Security Requests Tracker</t>
  </si>
  <si>
    <t>https://looker.sc-corp.net/explore/lk2_platform_integrity_standard/tr_leo_national_security_requests_tracker?qid=saSNghaIL7wtK3cRs4Eaix&amp;origin_space=160&amp;toggle=vis</t>
  </si>
  <si>
    <t>NS Numbers for TR</t>
  </si>
  <si>
    <t xml:space="preserve">*media submitted = content deleted for CSAM </t>
  </si>
  <si>
    <t>Total Content Enforced</t>
  </si>
  <si>
    <t>Total Accounts Disabled</t>
  </si>
  <si>
    <t>Total Submissions to NCMEC</t>
  </si>
  <si>
    <t>**note not all media submissions are CSAM, it includes non-CSAM content that was packaged with the violating content.</t>
  </si>
  <si>
    <t>https://looker.sc-corp.net/dashboards/6575?Country=&amp;Period+Date=2023%2F07%2F01+to+2024%2F01%2F01</t>
  </si>
  <si>
    <t>VVR</t>
  </si>
  <si>
    <t>https://looker.sc-corp.net/explore/lk2_platform_integrity_standard/tr_ts_violative_view_rate?qid=5aDC95tde0JbZTAQghsUUm&amp;origin_space=160&amp;toggle=fil,vis</t>
  </si>
  <si>
    <t>Percentage of requests where some content was removed</t>
  </si>
  <si>
    <t>https://looker.sc-corp.net/dashboards/6575?Country=&amp;Period+Date=2+quarter</t>
  </si>
  <si>
    <t>Percentage of requests where some content was reinstated</t>
  </si>
  <si>
    <t>Trademark Takedown Notices</t>
  </si>
  <si>
    <t>% excluded</t>
  </si>
  <si>
    <t>currentQueue</t>
  </si>
  <si>
    <t>tot_count</t>
  </si>
  <si>
    <t>listed_harm_reason_not_null</t>
  </si>
  <si>
    <t>not_ncmec_content</t>
  </si>
  <si>
    <t>is_closed</t>
  </si>
  <si>
    <t>has_final_action</t>
  </si>
  <si>
    <t>no_prompt_suicide</t>
  </si>
  <si>
    <t>is_not_expired</t>
  </si>
  <si>
    <t>listed_harm_reason_is_null</t>
  </si>
  <si>
    <t>is_ncmec_content</t>
  </si>
  <si>
    <t>is_not_closed</t>
  </si>
  <si>
    <t>no_final_action</t>
  </si>
  <si>
    <t>has_prompt_suicide</t>
  </si>
  <si>
    <t>is_expired</t>
  </si>
  <si>
    <t>all_exclusions</t>
  </si>
  <si>
    <t>Nudity 3P</t>
  </si>
  <si>
    <t>Impersonation 1P</t>
  </si>
  <si>
    <t>Rapid Rules - Drug Dealers</t>
  </si>
  <si>
    <t>Commercial Nudity</t>
  </si>
  <si>
    <t>Nudity 1P Over 18</t>
  </si>
  <si>
    <t>Public User Stories - Remote</t>
  </si>
  <si>
    <t>Regulated Goods</t>
  </si>
  <si>
    <t>Maps - Remote</t>
  </si>
  <si>
    <t>Profile Picture</t>
  </si>
  <si>
    <t>Harassment 1P</t>
  </si>
  <si>
    <t>Violent &amp; Disturbing</t>
  </si>
  <si>
    <t>Solicitation</t>
  </si>
  <si>
    <t>Harassment 3P</t>
  </si>
  <si>
    <t>Privacy</t>
  </si>
  <si>
    <t>CSE Bot Action Queue</t>
  </si>
  <si>
    <t>Accenture Escalations</t>
  </si>
  <si>
    <t>Threat</t>
  </si>
  <si>
    <t>Self Harm</t>
  </si>
  <si>
    <t>Extremism</t>
  </si>
  <si>
    <t>Attachments</t>
  </si>
  <si>
    <t>Nudity 1P Under 18</t>
  </si>
  <si>
    <t>Explicit Accounts NEMO + URL</t>
  </si>
  <si>
    <t>Content Immune - Uncategorized</t>
  </si>
  <si>
    <t>SnapGraph Escalations</t>
  </si>
  <si>
    <t>Web Reports</t>
  </si>
  <si>
    <t>Topic Story - Remote</t>
  </si>
  <si>
    <t>Lead Escalation</t>
  </si>
  <si>
    <t>Rapid Rules - Review &amp; Refine</t>
  </si>
  <si>
    <t>Self-Harm - Escalation</t>
  </si>
  <si>
    <t>Impersonation 3P</t>
  </si>
  <si>
    <t>Rapid Rules - Potential Incitement</t>
  </si>
  <si>
    <t>Temporary CSE Bot Queue</t>
  </si>
  <si>
    <t>Maps</t>
  </si>
  <si>
    <t>Reported Lenses - Remote</t>
  </si>
  <si>
    <t>Impersonation Public Figure</t>
  </si>
  <si>
    <t>Abuse Stats</t>
  </si>
  <si>
    <t>Details</t>
  </si>
  <si>
    <t>Open Questions</t>
  </si>
  <si>
    <t>Map Listed Harms to Abuse Queues</t>
  </si>
  <si>
    <t>- If task is in Listed Harms Abuse Queue, use this as reported reason
- If task is not in Listed Harms Abuse Queue, use original reporting reason if reporting reason is in Listed Harms</t>
  </si>
  <si>
    <t>Only include tasks which have a been actioned (no action or enforced). Exclude tasks that are still open or were closed without action.</t>
  </si>
  <si>
    <t>- Content Enforced means final action contains 'delete|remove|AUTO_CLOSE|warn|reject|disband' or suppressed (eg no_action and enforcement = 1)
User Enforced = 'delete user' or 'lock user'
- Final enforcement actions excluded = prompting suicide resources, force_close, route_to_spm, CLOSED</t>
  </si>
  <si>
    <t>- How do we handle tasks where we prompt suicide resources?</t>
  </si>
  <si>
    <t>Identify all accounts having been actioned "Send to NCMEC" via OhSnap (positively identified NCMEC cases) -- Reactionary reports only</t>
  </si>
  <si>
    <t>- Do we want to exclude ANY positively identified accounts (Proactive &amp; Reactive)
- Do we want to exclude positively identified proactive accounts from listed harms abusers?</t>
  </si>
  <si>
    <t>Identify all tasks related to these positively confirmed NCMEC accounts</t>
  </si>
  <si>
    <t>Exclude all related reactionary tasks in the other Abuse queues related to these users</t>
  </si>
  <si>
    <t>NCMEC Stats</t>
  </si>
  <si>
    <t>Retrieve all deletions from deletions table</t>
  </si>
  <si>
    <t>Include only deletions for PDNA or NCMEC reasons</t>
  </si>
  <si>
    <t>Retrieve all IP addresses and map to "Country"</t>
  </si>
  <si>
    <t>- How to handle when we are unable to determine IP of user? Bucket as ROW?</t>
  </si>
  <si>
    <t>Check Approved Listed Harms to see if new harms are added</t>
  </si>
  <si>
    <t>Add region</t>
  </si>
  <si>
    <t>Map any new Harms to existing Queues</t>
  </si>
  <si>
    <t>Check for new Queues</t>
  </si>
  <si>
    <t>Check for any new Report Reasons</t>
  </si>
  <si>
    <t>Map new Report Reasons to any Listed Harms</t>
  </si>
  <si>
    <t>List Reported Reasons that are excluded</t>
  </si>
  <si>
    <t>List Queues that are excluded</t>
  </si>
  <si>
    <t>Check for new actions</t>
  </si>
  <si>
    <t>Country to continent and region mapping</t>
  </si>
  <si>
    <t>name</t>
  </si>
  <si>
    <t>continent</t>
  </si>
  <si>
    <t>region</t>
  </si>
  <si>
    <t>A1</t>
  </si>
  <si>
    <t>--</t>
  </si>
  <si>
    <t>Rest of World</t>
  </si>
  <si>
    <t>A2</t>
  </si>
  <si>
    <t>Asia</t>
  </si>
  <si>
    <t>Africa</t>
  </si>
  <si>
    <t>AP</t>
  </si>
  <si>
    <t>AQ</t>
  </si>
  <si>
    <t>Antarctica</t>
  </si>
  <si>
    <t>Antarctic</t>
  </si>
  <si>
    <t>South America</t>
  </si>
  <si>
    <t>AX</t>
  </si>
  <si>
    <t>BL</t>
  </si>
  <si>
    <t>BU</t>
  </si>
  <si>
    <t>None</t>
  </si>
  <si>
    <t>BV</t>
  </si>
  <si>
    <t>Bouvet Island</t>
  </si>
  <si>
    <t>CC</t>
  </si>
  <si>
    <t>Cocos (Keeling) Islands (the)</t>
  </si>
  <si>
    <t>CX</t>
  </si>
  <si>
    <t>ER</t>
  </si>
  <si>
    <t>FK</t>
  </si>
  <si>
    <t>FX</t>
  </si>
  <si>
    <t>GS</t>
  </si>
  <si>
    <t>South Georgia and the South Sandwich Islands</t>
  </si>
  <si>
    <t>HM</t>
  </si>
  <si>
    <t>Heard Island and McDonald Islands</t>
  </si>
  <si>
    <t>IO</t>
  </si>
  <si>
    <t>KP</t>
  </si>
  <si>
    <t>Korea; Democratic People's Republic of</t>
  </si>
  <si>
    <t>LS</t>
  </si>
  <si>
    <t>NF</t>
  </si>
  <si>
    <t>NR</t>
  </si>
  <si>
    <t>NU</t>
  </si>
  <si>
    <t>NV</t>
  </si>
  <si>
    <t>O1</t>
  </si>
  <si>
    <t>PM</t>
  </si>
  <si>
    <t>PN</t>
  </si>
  <si>
    <t>Pitcairn</t>
  </si>
  <si>
    <t>PW</t>
  </si>
  <si>
    <t>SM</t>
  </si>
  <si>
    <t>SS</t>
  </si>
  <si>
    <t>ST</t>
  </si>
  <si>
    <t>TF</t>
  </si>
  <si>
    <t>French Southern Territories (the)</t>
  </si>
  <si>
    <t>TK</t>
  </si>
  <si>
    <t>TL</t>
  </si>
  <si>
    <t>TO</t>
  </si>
  <si>
    <t>TV</t>
  </si>
  <si>
    <t>UM</t>
  </si>
  <si>
    <t>United States Minor Outlying Islands (the)</t>
  </si>
  <si>
    <t>VA</t>
  </si>
  <si>
    <t>VU</t>
  </si>
  <si>
    <t>WF</t>
  </si>
  <si>
    <t>country_name</t>
  </si>
  <si>
    <t>country_code</t>
  </si>
  <si>
    <t>sum_correctly_enforced_false_info</t>
  </si>
  <si>
    <t>total_samples</t>
  </si>
  <si>
    <t>pct_false_info</t>
  </si>
  <si>
    <t>https://docs.google.com/spreadsheets/d/1q7SFogUIYu44kLhw5sb0pDhaIpw8Fgz86Q5mYeV29aU/edit?pli=1#gid=620713574</t>
  </si>
  <si>
    <t>ROW</t>
  </si>
  <si>
    <t>sr_sent_unique_users</t>
  </si>
  <si>
    <t>sr_sent_count</t>
  </si>
  <si>
    <t>sent_per_user</t>
  </si>
  <si>
    <t>% of total</t>
  </si>
  <si>
    <t>dau_proportion</t>
  </si>
  <si>
    <t>delta</t>
  </si>
  <si>
    <t>avg_dau</t>
  </si>
  <si>
    <t>resources sent per 10MM DAU</t>
  </si>
  <si>
    <t>Hours</t>
  </si>
  <si>
    <t>inferred_age_bucket</t>
  </si>
  <si>
    <t>dt</t>
  </si>
  <si>
    <t>avg_sent_per_day</t>
  </si>
  <si>
    <t>avg_sent_per_day_per_avg_dau</t>
  </si>
  <si>
    <t>dim1</t>
  </si>
  <si>
    <t>avg_dau_proportion</t>
  </si>
  <si>
    <t>https://console.cloud.google.com/bigquery?sq=1068299982362:2492fe620e4f4eec8c343ef854e4c92e</t>
  </si>
  <si>
    <t>Turnaround Time (P50)</t>
  </si>
  <si>
    <t>13-17</t>
  </si>
  <si>
    <t>Turnaround Time (P90)</t>
  </si>
  <si>
    <t>18-20</t>
  </si>
  <si>
    <t>Turnaround Time (Avg)</t>
  </si>
  <si>
    <t>21-24</t>
  </si>
  <si>
    <t>25-34</t>
  </si>
  <si>
    <t>35-plus</t>
  </si>
  <si>
    <t>total_resources_sent</t>
  </si>
  <si>
    <t>resources_sent_unique_users</t>
  </si>
  <si>
    <t>2022H2</t>
  </si>
  <si>
    <t>2022H1</t>
  </si>
  <si>
    <t>https://console.cloud.google.com/bigquery?ws=!1m7!1m6!12m5!1m3!1splatform-integrity!2sus-central1!3s37593da6-41b4-4cc5-8204-54f37b6262d2!2e1</t>
  </si>
  <si>
    <t>2021H2</t>
  </si>
  <si>
    <t>2021H1</t>
  </si>
  <si>
    <t>2020H2</t>
  </si>
  <si>
    <t>2020H1</t>
  </si>
  <si>
    <t>https://console.cloud.google.com/bigquery?ws=!1m7!1m6!12m5!1m3!1splatform-integrity!2sus-central1!3se19f2b9f-ce14-4cfd-8083-922bce68fc52!2e1</t>
  </si>
  <si>
    <t>listed_harm_sort_v1</t>
  </si>
  <si>
    <t>listed_harm_reason</t>
  </si>
  <si>
    <t>appeal_submission</t>
  </si>
  <si>
    <t>appeal_reinstatement_count</t>
  </si>
  <si>
    <t>appeal_upheld_count</t>
  </si>
  <si>
    <t>appeals_reviewed_p50_turnaround_time_days</t>
  </si>
  <si>
    <t>TOTAL</t>
  </si>
  <si>
    <t>Terrorism</t>
  </si>
  <si>
    <t>Policy Reason</t>
  </si>
  <si>
    <t>Total Appeals</t>
  </si>
  <si>
    <t>Total Reinstatements</t>
  </si>
  <si>
    <t>Total Decisions Upheld</t>
  </si>
  <si>
    <t>Median TAT (days) to process Appeals</t>
  </si>
  <si>
    <t>% Reinstated</t>
  </si>
  <si>
    <t>Asia/Pacific</t>
  </si>
  <si>
    <t>Saint Barthélemy</t>
  </si>
  <si>
    <t>Cocos (Keeling) Islands</t>
  </si>
  <si>
    <t>Congo, The Democratic Republic of the</t>
  </si>
  <si>
    <t>Congo</t>
  </si>
  <si>
    <t>France, Metropolitan</t>
  </si>
  <si>
    <t>Guadeloupe</t>
  </si>
  <si>
    <t>French Southern Territories</t>
  </si>
  <si>
    <t>United States Minor Outlying Islands</t>
  </si>
  <si>
    <t>Curaçao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</si>
</sst>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0.000"/>
    <numFmt numFmtId="165" formatCode="0.0000%"/>
    <numFmt numFmtId="166" formatCode="0.0%"/>
    <numFmt numFmtId="167" formatCode="0.0"/>
    <numFmt numFmtId="168" formatCode="yyyy-mmmm"/>
    <numFmt numFmtId="169" formatCode="0.000%"/>
    <numFmt numFmtId="170" formatCode="0.00000%"/>
    <numFmt numFmtId="171" formatCode="#,##0.0000"/>
    <numFmt numFmtId="172" formatCode="yyyy-mm"/>
  </numFmts>
  <fonts count="26">
    <font>
      <sz val="10.0"/>
      <color rgb="FF000000"/>
      <name val="Arial"/>
    </font>
    <font>
      <name val="Avenir"/>
    </font>
    <font>
      <color rgb="FF222222"/>
      <name val="Arial"/>
    </font>
    <font/>
    <font>
      <color rgb="FF000000"/>
      <name val="Avenir"/>
    </font>
    <font>
      <name val="Arial"/>
    </font>
    <font>
      <u/>
      <color rgb="FF0000FF"/>
    </font>
    <font>
      <sz val="9.0"/>
      <color rgb="FF3367D6"/>
      <name val="&quot;Roboto Mono&quot;"/>
    </font>
    <font>
      <sz val="9.0"/>
      <color rgb="FF37474F"/>
      <name val="&quot;Roboto Mono&quot;"/>
    </font>
    <font>
      <sz val="9.0"/>
      <color rgb="FF0D904F"/>
      <name val="&quot;Roboto Mono&quot;"/>
    </font>
    <font>
      <sz val="9.0"/>
      <color rgb="FF000000"/>
      <name val="&quot;Roboto Mono&quot;"/>
    </font>
    <font>
      <sz val="12.0"/>
      <color rgb="FF000000"/>
      <name val="&quot;Aptos Narrow&quot;"/>
    </font>
    <font>
      <u/>
      <color rgb="FF0000FF"/>
    </font>
    <font>
      <sz val="10.0"/>
      <name val="Arial"/>
    </font>
    <font>
      <b/>
      <sz val="14.0"/>
    </font>
    <font>
      <b/>
      <name val="Arial"/>
    </font>
    <font>
      <b/>
      <sz val="11.0"/>
      <color rgb="FF000000"/>
      <name val="Arial"/>
    </font>
    <font>
      <sz val="11.0"/>
      <color rgb="FF000000"/>
      <name val="Arial"/>
    </font>
    <font>
      <b/>
    </font>
    <font>
      <sz val="10.0"/>
      <color rgb="FF24292E"/>
      <name val="-apple-system"/>
    </font>
    <font>
      <sz val="12.0"/>
      <color rgb="FF24292E"/>
      <name val="-apple-system"/>
    </font>
    <font>
      <b/>
      <sz val="10.0"/>
      <color rgb="FF000000"/>
      <name val="Arial"/>
    </font>
    <font>
      <u/>
      <sz val="9.0"/>
      <color rgb="FF000000"/>
      <name val="Inconsolata"/>
    </font>
    <font>
      <sz val="9.0"/>
      <color rgb="FF000000"/>
      <name val="Inconsolata"/>
    </font>
    <font>
      <sz val="9.0"/>
      <name val="Inherit"/>
    </font>
    <font>
      <sz val="9.0"/>
    </font>
  </fonts>
  <fills count="1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EFEFEF"/>
        <bgColor rgb="FFEFEFEF"/>
      </patternFill>
    </fill>
    <fill>
      <patternFill patternType="solid">
        <fgColor rgb="FFFF0000"/>
        <bgColor rgb="FFFF0000"/>
      </patternFill>
    </fill>
    <fill>
      <patternFill patternType="solid">
        <fgColor rgb="FFF9FAFB"/>
        <bgColor rgb="FFF9FAFB"/>
      </patternFill>
    </fill>
    <fill>
      <patternFill patternType="solid">
        <fgColor rgb="FFFFF2CC"/>
        <bgColor rgb="FFFFF2CC"/>
      </patternFill>
    </fill>
    <fill>
      <patternFill patternType="solid">
        <fgColor rgb="FFF6F8FA"/>
        <bgColor rgb="FFF6F8FA"/>
      </patternFill>
    </fill>
    <fill>
      <patternFill patternType="solid">
        <fgColor rgb="FFD9E1F2"/>
        <bgColor rgb="FFD9E1F2"/>
      </patternFill>
    </fill>
    <fill>
      <patternFill patternType="solid">
        <fgColor rgb="FFFAC468"/>
        <bgColor rgb="FFFAC468"/>
      </patternFill>
    </fill>
    <fill>
      <patternFill patternType="solid">
        <fgColor rgb="FFE67C73"/>
        <bgColor rgb="FFE67C73"/>
      </patternFill>
    </fill>
  </fills>
  <borders count="13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thin">
        <color rgb="FFFFFFFF"/>
      </right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left style="thin">
        <color rgb="FFFFFFFF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60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1" fillId="0" fontId="1" numFmtId="0" xfId="0" applyAlignment="1" applyBorder="1" applyFont="1">
      <alignment readingOrder="0"/>
    </xf>
    <xf borderId="1" fillId="0" fontId="1" numFmtId="3" xfId="0" applyBorder="1" applyFont="1" applyNumberFormat="1"/>
    <xf borderId="1" fillId="0" fontId="1" numFmtId="9" xfId="0" applyBorder="1" applyFont="1" applyNumberFormat="1"/>
    <xf borderId="1" fillId="0" fontId="1" numFmtId="3" xfId="0" applyBorder="1" applyFont="1" applyNumberFormat="1"/>
    <xf borderId="1" fillId="0" fontId="1" numFmtId="9" xfId="0" applyBorder="1" applyFont="1" applyNumberFormat="1"/>
    <xf borderId="1" fillId="0" fontId="1" numFmtId="164" xfId="0" applyBorder="1" applyFont="1" applyNumberFormat="1"/>
    <xf borderId="1" fillId="0" fontId="1" numFmtId="0" xfId="0" applyAlignment="1" applyBorder="1" applyFont="1">
      <alignment readingOrder="0" shrinkToFit="0" wrapText="1"/>
    </xf>
    <xf borderId="1" fillId="0" fontId="1" numFmtId="3" xfId="0" applyAlignment="1" applyBorder="1" applyFont="1" applyNumberFormat="1">
      <alignment readingOrder="0"/>
    </xf>
    <xf borderId="0" fillId="2" fontId="2" numFmtId="3" xfId="0" applyAlignment="1" applyFill="1" applyFont="1" applyNumberFormat="1">
      <alignment readingOrder="0"/>
    </xf>
    <xf borderId="1" fillId="0" fontId="1" numFmtId="3" xfId="0" applyAlignment="1" applyBorder="1" applyFont="1" applyNumberFormat="1">
      <alignment readingOrder="0"/>
    </xf>
    <xf borderId="1" fillId="0" fontId="1" numFmtId="165" xfId="0" applyBorder="1" applyFont="1" applyNumberFormat="1"/>
    <xf borderId="1" fillId="0" fontId="1" numFmtId="0" xfId="0" applyAlignment="1" applyBorder="1" applyFont="1">
      <alignment horizontal="center" shrinkToFit="0" vertical="center" wrapText="1"/>
    </xf>
    <xf borderId="1" fillId="0" fontId="1" numFmtId="3" xfId="0" applyAlignment="1" applyBorder="1" applyFont="1" applyNumberFormat="1">
      <alignment horizontal="center" shrinkToFit="0" vertical="center" wrapText="1"/>
    </xf>
    <xf borderId="1" fillId="0" fontId="1" numFmtId="9" xfId="0" applyAlignment="1" applyBorder="1" applyFont="1" applyNumberFormat="1">
      <alignment horizontal="center" shrinkToFit="0" vertical="center" wrapText="1"/>
    </xf>
    <xf borderId="1" fillId="0" fontId="1" numFmtId="164" xfId="0" applyAlignment="1" applyBorder="1" applyFont="1" applyNumberFormat="1">
      <alignment horizontal="center" shrinkToFit="0" vertical="center" wrapText="1"/>
    </xf>
    <xf borderId="1" fillId="0" fontId="1" numFmtId="0" xfId="0" applyBorder="1" applyFont="1"/>
    <xf borderId="0" fillId="0" fontId="1" numFmtId="0" xfId="0" applyFont="1"/>
    <xf borderId="0" fillId="0" fontId="1" numFmtId="0" xfId="0" applyFont="1"/>
    <xf borderId="0" fillId="0" fontId="1" numFmtId="3" xfId="0" applyFont="1" applyNumberFormat="1"/>
    <xf borderId="0" fillId="0" fontId="1" numFmtId="9" xfId="0" applyFont="1" applyNumberFormat="1"/>
    <xf borderId="0" fillId="0" fontId="1" numFmtId="164" xfId="0" applyFont="1" applyNumberFormat="1"/>
    <xf borderId="0" fillId="0" fontId="3" numFmtId="3" xfId="0" applyFont="1" applyNumberFormat="1"/>
    <xf borderId="0" fillId="0" fontId="3" numFmtId="9" xfId="0" applyFont="1" applyNumberFormat="1"/>
    <xf borderId="0" fillId="0" fontId="3" numFmtId="0" xfId="0" applyAlignment="1" applyFont="1">
      <alignment readingOrder="0"/>
    </xf>
    <xf borderId="0" fillId="0" fontId="3" numFmtId="166" xfId="0" applyFont="1" applyNumberFormat="1"/>
    <xf borderId="0" fillId="0" fontId="3" numFmtId="164" xfId="0" applyFont="1" applyNumberFormat="1"/>
    <xf borderId="0" fillId="0" fontId="3" numFmtId="167" xfId="0" applyFont="1" applyNumberFormat="1"/>
    <xf borderId="2" fillId="0" fontId="4" numFmtId="10" xfId="0" applyAlignment="1" applyBorder="1" applyFont="1" applyNumberFormat="1">
      <alignment horizontal="right" readingOrder="0" shrinkToFit="0" wrapText="1"/>
    </xf>
    <xf borderId="1" fillId="3" fontId="1" numFmtId="3" xfId="0" applyAlignment="1" applyBorder="1" applyFill="1" applyFont="1" applyNumberFormat="1">
      <alignment horizontal="right" vertical="bottom"/>
    </xf>
    <xf borderId="3" fillId="3" fontId="1" numFmtId="3" xfId="0" applyAlignment="1" applyBorder="1" applyFont="1" applyNumberFormat="1">
      <alignment horizontal="right" vertical="bottom"/>
    </xf>
    <xf borderId="3" fillId="3" fontId="1" numFmtId="166" xfId="0" applyAlignment="1" applyBorder="1" applyFont="1" applyNumberFormat="1">
      <alignment horizontal="right" vertical="bottom"/>
    </xf>
    <xf borderId="3" fillId="2" fontId="1" numFmtId="164" xfId="0" applyAlignment="1" applyBorder="1" applyFont="1" applyNumberFormat="1">
      <alignment horizontal="right" vertical="bottom"/>
    </xf>
    <xf borderId="4" fillId="3" fontId="5" numFmtId="167" xfId="0" applyAlignment="1" applyBorder="1" applyFont="1" applyNumberFormat="1">
      <alignment horizontal="right" vertical="bottom"/>
    </xf>
    <xf borderId="5" fillId="0" fontId="4" numFmtId="10" xfId="0" applyAlignment="1" applyBorder="1" applyFont="1" applyNumberFormat="1">
      <alignment horizontal="right" readingOrder="0" shrinkToFit="0" wrapText="1"/>
    </xf>
    <xf borderId="6" fillId="0" fontId="1" numFmtId="3" xfId="0" applyAlignment="1" applyBorder="1" applyFont="1" applyNumberFormat="1">
      <alignment horizontal="right" vertical="bottom"/>
    </xf>
    <xf borderId="7" fillId="0" fontId="1" numFmtId="3" xfId="0" applyAlignment="1" applyBorder="1" applyFont="1" applyNumberFormat="1">
      <alignment horizontal="right" vertical="bottom"/>
    </xf>
    <xf borderId="7" fillId="0" fontId="1" numFmtId="166" xfId="0" applyAlignment="1" applyBorder="1" applyFont="1" applyNumberFormat="1">
      <alignment horizontal="right" vertical="bottom"/>
    </xf>
    <xf borderId="7" fillId="3" fontId="1" numFmtId="164" xfId="0" applyAlignment="1" applyBorder="1" applyFont="1" applyNumberFormat="1">
      <alignment horizontal="right" vertical="bottom"/>
    </xf>
    <xf borderId="4" fillId="0" fontId="5" numFmtId="167" xfId="0" applyAlignment="1" applyBorder="1" applyFont="1" applyNumberFormat="1">
      <alignment horizontal="right" vertical="bottom"/>
    </xf>
    <xf borderId="8" fillId="0" fontId="4" numFmtId="10" xfId="0" applyAlignment="1" applyBorder="1" applyFont="1" applyNumberFormat="1">
      <alignment horizontal="right" readingOrder="0" shrinkToFit="0" wrapText="1"/>
    </xf>
    <xf borderId="6" fillId="2" fontId="1" numFmtId="3" xfId="0" applyAlignment="1" applyBorder="1" applyFont="1" applyNumberFormat="1">
      <alignment horizontal="right" vertical="bottom"/>
    </xf>
    <xf borderId="7" fillId="2" fontId="1" numFmtId="3" xfId="0" applyAlignment="1" applyBorder="1" applyFont="1" applyNumberFormat="1">
      <alignment horizontal="right" vertical="bottom"/>
    </xf>
    <xf borderId="7" fillId="2" fontId="1" numFmtId="166" xfId="0" applyAlignment="1" applyBorder="1" applyFont="1" applyNumberFormat="1">
      <alignment horizontal="right" vertical="bottom"/>
    </xf>
    <xf borderId="7" fillId="2" fontId="1" numFmtId="164" xfId="0" applyAlignment="1" applyBorder="1" applyFont="1" applyNumberFormat="1">
      <alignment horizontal="right" vertical="bottom"/>
    </xf>
    <xf borderId="4" fillId="2" fontId="5" numFmtId="167" xfId="0" applyAlignment="1" applyBorder="1" applyFont="1" applyNumberFormat="1">
      <alignment horizontal="right" vertical="bottom"/>
    </xf>
    <xf borderId="9" fillId="0" fontId="4" numFmtId="10" xfId="0" applyAlignment="1" applyBorder="1" applyFont="1" applyNumberFormat="1">
      <alignment horizontal="right" readingOrder="0" shrinkToFit="0" wrapText="1"/>
    </xf>
    <xf borderId="6" fillId="3" fontId="1" numFmtId="3" xfId="0" applyAlignment="1" applyBorder="1" applyFont="1" applyNumberFormat="1">
      <alignment horizontal="right" vertical="bottom"/>
    </xf>
    <xf borderId="7" fillId="3" fontId="1" numFmtId="3" xfId="0" applyAlignment="1" applyBorder="1" applyFont="1" applyNumberFormat="1">
      <alignment horizontal="right" vertical="bottom"/>
    </xf>
    <xf borderId="7" fillId="3" fontId="1" numFmtId="166" xfId="0" applyAlignment="1" applyBorder="1" applyFont="1" applyNumberFormat="1">
      <alignment horizontal="right" vertical="bottom"/>
    </xf>
    <xf borderId="0" fillId="0" fontId="3" numFmtId="166" xfId="0" applyAlignment="1" applyFont="1" applyNumberFormat="1">
      <alignment readingOrder="0"/>
    </xf>
    <xf borderId="7" fillId="3" fontId="1" numFmtId="10" xfId="0" applyAlignment="1" applyBorder="1" applyFont="1" applyNumberFormat="1">
      <alignment horizontal="right" vertical="bottom"/>
    </xf>
    <xf borderId="6" fillId="4" fontId="1" numFmtId="3" xfId="0" applyAlignment="1" applyBorder="1" applyFill="1" applyFont="1" applyNumberFormat="1">
      <alignment horizontal="right" vertical="bottom"/>
    </xf>
    <xf borderId="7" fillId="4" fontId="1" numFmtId="3" xfId="0" applyAlignment="1" applyBorder="1" applyFont="1" applyNumberFormat="1">
      <alignment horizontal="right" vertical="bottom"/>
    </xf>
    <xf borderId="0" fillId="0" fontId="5" numFmtId="3" xfId="0" applyAlignment="1" applyFont="1" applyNumberFormat="1">
      <alignment vertical="bottom"/>
    </xf>
    <xf borderId="0" fillId="0" fontId="3" numFmtId="10" xfId="0" applyFont="1" applyNumberFormat="1"/>
    <xf borderId="0" fillId="5" fontId="3" numFmtId="10" xfId="0" applyFill="1" applyFont="1" applyNumberFormat="1"/>
    <xf borderId="0" fillId="0" fontId="5" numFmtId="0" xfId="0" applyAlignment="1" applyFont="1">
      <alignment horizontal="right" readingOrder="0" vertical="bottom"/>
    </xf>
    <xf borderId="0" fillId="0" fontId="6" numFmtId="0" xfId="0" applyAlignment="1" applyFont="1">
      <alignment readingOrder="0"/>
    </xf>
    <xf borderId="0" fillId="2" fontId="7" numFmtId="0" xfId="0" applyAlignment="1" applyFont="1">
      <alignment readingOrder="0"/>
    </xf>
    <xf borderId="0" fillId="2" fontId="8" numFmtId="0" xfId="0" applyAlignment="1" applyFont="1">
      <alignment readingOrder="0"/>
    </xf>
    <xf borderId="0" fillId="2" fontId="9" numFmtId="0" xfId="0" applyAlignment="1" applyFont="1">
      <alignment readingOrder="0"/>
    </xf>
    <xf borderId="0" fillId="2" fontId="10" numFmtId="0" xfId="0" applyAlignment="1" applyFont="1">
      <alignment readingOrder="0"/>
    </xf>
    <xf borderId="0" fillId="0" fontId="3" numFmtId="168" xfId="0" applyAlignment="1" applyFont="1" applyNumberFormat="1">
      <alignment readingOrder="0"/>
    </xf>
    <xf borderId="0" fillId="0" fontId="3" numFmtId="0" xfId="0" applyFont="1"/>
    <xf quotePrefix="1" borderId="0" fillId="0" fontId="3" numFmtId="0" xfId="0" applyAlignment="1" applyFont="1">
      <alignment readingOrder="0"/>
    </xf>
    <xf borderId="0" fillId="0" fontId="3" numFmtId="3" xfId="0" applyAlignment="1" applyFont="1" applyNumberFormat="1">
      <alignment readingOrder="0"/>
    </xf>
    <xf borderId="0" fillId="0" fontId="11" numFmtId="0" xfId="0" applyAlignment="1" applyFont="1">
      <alignment readingOrder="0" shrinkToFit="0" vertical="bottom" wrapText="0"/>
    </xf>
    <xf borderId="0" fillId="0" fontId="11" numFmtId="3" xfId="0" applyAlignment="1" applyFont="1" applyNumberFormat="1">
      <alignment readingOrder="0" shrinkToFit="0" vertical="bottom" wrapText="0"/>
    </xf>
    <xf borderId="0" fillId="0" fontId="11" numFmtId="3" xfId="0" applyAlignment="1" applyFont="1" applyNumberFormat="1">
      <alignment horizontal="right" readingOrder="0" shrinkToFit="0" vertical="bottom" wrapText="0"/>
    </xf>
    <xf borderId="0" fillId="0" fontId="3" numFmtId="3" xfId="0" applyAlignment="1" applyFont="1" applyNumberFormat="1">
      <alignment horizontal="center" readingOrder="0"/>
    </xf>
    <xf borderId="0" fillId="0" fontId="3" numFmtId="3" xfId="0" applyAlignment="1" applyFont="1" applyNumberFormat="1">
      <alignment horizontal="center"/>
    </xf>
    <xf borderId="0" fillId="0" fontId="12" numFmtId="3" xfId="0" applyAlignment="1" applyFont="1" applyNumberFormat="1">
      <alignment horizontal="center" readingOrder="0"/>
    </xf>
    <xf borderId="0" fillId="0" fontId="13" numFmtId="0" xfId="0" applyAlignment="1" applyFont="1">
      <alignment readingOrder="0" shrinkToFit="0" vertical="bottom" wrapText="0"/>
    </xf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shrinkToFit="0" vertical="bottom" wrapText="0"/>
    </xf>
    <xf borderId="0" fillId="0" fontId="0" numFmtId="0" xfId="0" applyAlignment="1" applyFont="1">
      <alignment horizontal="right" readingOrder="0" shrinkToFit="0" vertical="bottom" wrapText="0"/>
    </xf>
    <xf borderId="0" fillId="0" fontId="3" numFmtId="0" xfId="0" applyAlignment="1" applyFont="1">
      <alignment horizontal="left" readingOrder="0"/>
    </xf>
    <xf borderId="0" fillId="0" fontId="14" numFmtId="0" xfId="0" applyAlignment="1" applyFont="1">
      <alignment readingOrder="0"/>
    </xf>
    <xf borderId="0" fillId="6" fontId="5" numFmtId="0" xfId="0" applyAlignment="1" applyFill="1" applyFont="1">
      <alignment vertical="bottom"/>
    </xf>
    <xf borderId="0" fillId="6" fontId="15" numFmtId="0" xfId="0" applyAlignment="1" applyFont="1">
      <alignment shrinkToFit="0" vertical="bottom" wrapText="1"/>
    </xf>
    <xf borderId="0" fillId="7" fontId="3" numFmtId="0" xfId="0" applyAlignment="1" applyFill="1" applyFont="1">
      <alignment readingOrder="0"/>
    </xf>
    <xf borderId="0" fillId="0" fontId="5" numFmtId="0" xfId="0" applyAlignment="1" applyFont="1">
      <alignment vertical="bottom"/>
    </xf>
    <xf borderId="0" fillId="0" fontId="5" numFmtId="0" xfId="0" applyAlignment="1" applyFont="1">
      <alignment horizontal="right" vertical="bottom"/>
    </xf>
    <xf borderId="0" fillId="0" fontId="3" numFmtId="0" xfId="0" applyAlignment="1" applyFont="1">
      <alignment readingOrder="0" shrinkToFit="0" wrapText="1"/>
    </xf>
    <xf borderId="0" fillId="7" fontId="3" numFmtId="0" xfId="0" applyAlignment="1" applyFont="1">
      <alignment readingOrder="0" shrinkToFit="0" wrapText="1"/>
    </xf>
    <xf borderId="0" fillId="0" fontId="3" numFmtId="9" xfId="0" applyAlignment="1" applyFont="1" applyNumberFormat="1">
      <alignment readingOrder="0"/>
    </xf>
    <xf borderId="0" fillId="0" fontId="5" numFmtId="0" xfId="0" applyAlignment="1" applyFont="1">
      <alignment readingOrder="0" vertical="bottom"/>
    </xf>
    <xf borderId="0" fillId="0" fontId="5" numFmtId="3" xfId="0" applyAlignment="1" applyFont="1" applyNumberFormat="1">
      <alignment readingOrder="0" vertical="bottom"/>
    </xf>
    <xf borderId="0" fillId="0" fontId="5" numFmtId="0" xfId="0" applyAlignment="1" applyFont="1">
      <alignment readingOrder="0" vertical="bottom"/>
    </xf>
    <xf borderId="0" fillId="0" fontId="5" numFmtId="3" xfId="0" applyAlignment="1" applyFont="1" applyNumberFormat="1">
      <alignment horizontal="right" readingOrder="0" vertical="bottom"/>
    </xf>
    <xf borderId="0" fillId="0" fontId="5" numFmtId="9" xfId="0" applyAlignment="1" applyFont="1" applyNumberFormat="1">
      <alignment readingOrder="0" vertical="bottom"/>
    </xf>
    <xf borderId="0" fillId="0" fontId="5" numFmtId="0" xfId="0" applyAlignment="1" applyFont="1">
      <alignment horizontal="right" readingOrder="0" vertical="bottom"/>
    </xf>
    <xf borderId="0" fillId="0" fontId="3" numFmtId="2" xfId="0" applyAlignment="1" applyFont="1" applyNumberFormat="1">
      <alignment readingOrder="0"/>
    </xf>
    <xf borderId="0" fillId="0" fontId="5" numFmtId="0" xfId="0" applyAlignment="1" applyFont="1">
      <alignment vertical="bottom"/>
    </xf>
    <xf borderId="0" fillId="0" fontId="3" numFmtId="164" xfId="0" applyAlignment="1" applyFont="1" applyNumberFormat="1">
      <alignment readingOrder="0"/>
    </xf>
    <xf borderId="0" fillId="0" fontId="3" numFmtId="169" xfId="0" applyFont="1" applyNumberFormat="1"/>
    <xf borderId="0" fillId="0" fontId="3" numFmtId="170" xfId="0" applyAlignment="1" applyFont="1" applyNumberFormat="1">
      <alignment readingOrder="0"/>
    </xf>
    <xf borderId="10" fillId="8" fontId="16" numFmtId="0" xfId="0" applyAlignment="1" applyBorder="1" applyFill="1" applyFont="1">
      <alignment horizontal="center" readingOrder="0"/>
    </xf>
    <xf borderId="10" fillId="8" fontId="16" numFmtId="0" xfId="0" applyAlignment="1" applyBorder="1" applyFont="1">
      <alignment horizontal="center" readingOrder="0" shrinkToFit="0" wrapText="1"/>
    </xf>
    <xf borderId="0" fillId="0" fontId="5" numFmtId="0" xfId="0" applyAlignment="1" applyFont="1">
      <alignment shrinkToFit="0" vertical="bottom" wrapText="1"/>
    </xf>
    <xf borderId="0" fillId="0" fontId="5" numFmtId="0" xfId="0" applyFont="1"/>
    <xf borderId="0" fillId="0" fontId="5" numFmtId="0" xfId="0" applyAlignment="1" applyFont="1">
      <alignment readingOrder="0"/>
    </xf>
    <xf borderId="0" fillId="0" fontId="5" numFmtId="10" xfId="0" applyAlignment="1" applyFont="1" applyNumberFormat="1">
      <alignment readingOrder="0" shrinkToFit="0" wrapText="1"/>
    </xf>
    <xf borderId="0" fillId="0" fontId="5" numFmtId="0" xfId="0" applyAlignment="1" applyFont="1">
      <alignment horizontal="right" shrinkToFit="0" vertical="bottom" wrapText="1"/>
    </xf>
    <xf borderId="0" fillId="2" fontId="2" numFmtId="0" xfId="0" applyFont="1"/>
    <xf borderId="10" fillId="0" fontId="17" numFmtId="0" xfId="0" applyAlignment="1" applyBorder="1" applyFont="1">
      <alignment horizontal="left" readingOrder="0"/>
    </xf>
    <xf borderId="10" fillId="0" fontId="17" numFmtId="9" xfId="0" applyAlignment="1" applyBorder="1" applyFont="1" applyNumberFormat="1">
      <alignment horizontal="left" readingOrder="0" shrinkToFit="0" wrapText="1"/>
    </xf>
    <xf borderId="0" fillId="2" fontId="2" numFmtId="0" xfId="0" applyAlignment="1" applyFont="1">
      <alignment horizontal="left"/>
    </xf>
    <xf borderId="0" fillId="0" fontId="5" numFmtId="0" xfId="0" applyAlignment="1" applyFont="1">
      <alignment shrinkToFit="0" wrapText="1"/>
    </xf>
    <xf borderId="0" fillId="0" fontId="3" numFmtId="10" xfId="0" applyAlignment="1" applyFont="1" applyNumberFormat="1">
      <alignment readingOrder="0"/>
    </xf>
    <xf borderId="0" fillId="0" fontId="3" numFmtId="0" xfId="0" applyAlignment="1" applyFont="1">
      <alignment readingOrder="0" vertical="top"/>
    </xf>
    <xf borderId="0" fillId="0" fontId="3" numFmtId="0" xfId="0" applyAlignment="1" applyFont="1">
      <alignment shrinkToFit="0" vertical="top" wrapText="1"/>
    </xf>
    <xf borderId="0" fillId="9" fontId="3" numFmtId="0" xfId="0" applyAlignment="1" applyFill="1" applyFont="1">
      <alignment readingOrder="0" vertical="top"/>
    </xf>
    <xf borderId="0" fillId="0" fontId="18" numFmtId="0" xfId="0" applyAlignment="1" applyFont="1">
      <alignment readingOrder="0" vertical="top"/>
    </xf>
    <xf borderId="0" fillId="0" fontId="18" numFmtId="0" xfId="0" applyAlignment="1" applyFont="1">
      <alignment readingOrder="0" shrinkToFit="0" vertical="top" wrapText="1"/>
    </xf>
    <xf borderId="0" fillId="0" fontId="18" numFmtId="0" xfId="0" applyAlignment="1" applyFont="1">
      <alignment readingOrder="0"/>
    </xf>
    <xf borderId="0" fillId="0" fontId="3" numFmtId="0" xfId="0" applyAlignment="1" applyFont="1">
      <alignment readingOrder="0" shrinkToFit="0" vertical="top" wrapText="1"/>
    </xf>
    <xf borderId="0" fillId="0" fontId="3" numFmtId="0" xfId="0" applyAlignment="1" applyFont="1">
      <alignment vertical="top"/>
    </xf>
    <xf borderId="0" fillId="9" fontId="3" numFmtId="0" xfId="0" applyAlignment="1" applyFont="1">
      <alignment shrinkToFit="0" vertical="top" wrapText="1"/>
    </xf>
    <xf borderId="0" fillId="9" fontId="3" numFmtId="0" xfId="0" applyFont="1"/>
    <xf borderId="0" fillId="0" fontId="3" numFmtId="0" xfId="0" applyAlignment="1" applyFont="1">
      <alignment readingOrder="0" vertical="top"/>
    </xf>
    <xf borderId="0" fillId="0" fontId="19" numFmtId="0" xfId="0" applyFont="1"/>
    <xf borderId="0" fillId="0" fontId="0" numFmtId="0" xfId="0" applyFont="1"/>
    <xf borderId="11" fillId="2" fontId="20" numFmtId="0" xfId="0" applyAlignment="1" applyBorder="1" applyFont="1">
      <alignment horizontal="left" readingOrder="0"/>
    </xf>
    <xf borderId="11" fillId="2" fontId="20" numFmtId="0" xfId="0" applyAlignment="1" applyBorder="1" applyFont="1">
      <alignment horizontal="left"/>
    </xf>
    <xf borderId="11" fillId="10" fontId="20" numFmtId="0" xfId="0" applyAlignment="1" applyBorder="1" applyFill="1" applyFont="1">
      <alignment horizontal="left" readingOrder="0"/>
    </xf>
    <xf borderId="11" fillId="10" fontId="20" numFmtId="0" xfId="0" applyAlignment="1" applyBorder="1" applyFont="1">
      <alignment horizontal="left"/>
    </xf>
    <xf borderId="11" fillId="0" fontId="0" numFmtId="0" xfId="0" applyAlignment="1" applyBorder="1" applyFont="1">
      <alignment readingOrder="0"/>
    </xf>
    <xf borderId="0" fillId="2" fontId="20" numFmtId="0" xfId="0" applyAlignment="1" applyFont="1">
      <alignment horizontal="left" readingOrder="0"/>
    </xf>
    <xf borderId="0" fillId="10" fontId="20" numFmtId="0" xfId="0" applyAlignment="1" applyFont="1">
      <alignment horizontal="left" readingOrder="0"/>
    </xf>
    <xf borderId="0" fillId="0" fontId="3" numFmtId="0" xfId="0" applyAlignment="1" applyFont="1">
      <alignment horizontal="center" readingOrder="0" shrinkToFit="0" vertical="center" wrapText="1"/>
    </xf>
    <xf borderId="0" fillId="0" fontId="3" numFmtId="3" xfId="0" applyAlignment="1" applyFont="1" applyNumberFormat="1">
      <alignment horizontal="center" readingOrder="0" shrinkToFit="0" vertical="center" wrapText="1"/>
    </xf>
    <xf borderId="0" fillId="0" fontId="3" numFmtId="0" xfId="0" applyAlignment="1" applyFont="1">
      <alignment readingOrder="0" shrinkToFit="0" wrapText="0"/>
    </xf>
    <xf borderId="0" fillId="0" fontId="3" numFmtId="171" xfId="0" applyFont="1" applyNumberFormat="1"/>
    <xf borderId="0" fillId="0" fontId="3" numFmtId="0" xfId="0" applyAlignment="1" applyFont="1">
      <alignment shrinkToFit="0" wrapText="0"/>
    </xf>
    <xf borderId="0" fillId="0" fontId="18" numFmtId="164" xfId="0" applyAlignment="1" applyFont="1" applyNumberFormat="1">
      <alignment readingOrder="0"/>
    </xf>
    <xf borderId="0" fillId="0" fontId="18" numFmtId="10" xfId="0" applyAlignment="1" applyFont="1" applyNumberFormat="1">
      <alignment readingOrder="0"/>
    </xf>
    <xf borderId="0" fillId="0" fontId="18" numFmtId="3" xfId="0" applyAlignment="1" applyFont="1" applyNumberFormat="1">
      <alignment readingOrder="0"/>
    </xf>
    <xf borderId="0" fillId="11" fontId="21" numFmtId="0" xfId="0" applyAlignment="1" applyFill="1" applyFont="1">
      <alignment readingOrder="0" shrinkToFit="0" vertical="bottom" wrapText="0"/>
    </xf>
    <xf borderId="0" fillId="11" fontId="21" numFmtId="167" xfId="0" applyAlignment="1" applyFont="1" applyNumberFormat="1">
      <alignment readingOrder="0" shrinkToFit="0" vertical="bottom" wrapText="0"/>
    </xf>
    <xf borderId="0" fillId="2" fontId="22" numFmtId="0" xfId="0" applyAlignment="1" applyFont="1">
      <alignment readingOrder="0" shrinkToFit="0" wrapText="0"/>
    </xf>
    <xf borderId="0" fillId="12" fontId="5" numFmtId="164" xfId="0" applyAlignment="1" applyFill="1" applyFont="1" applyNumberFormat="1">
      <alignment horizontal="right" vertical="bottom"/>
    </xf>
    <xf borderId="0" fillId="0" fontId="5" numFmtId="10" xfId="0" applyAlignment="1" applyFont="1" applyNumberFormat="1">
      <alignment horizontal="right" vertical="bottom"/>
    </xf>
    <xf borderId="0" fillId="0" fontId="5" numFmtId="3" xfId="0" applyAlignment="1" applyFont="1" applyNumberFormat="1">
      <alignment horizontal="right" vertical="bottom"/>
    </xf>
    <xf borderId="0" fillId="13" fontId="5" numFmtId="0" xfId="0" applyAlignment="1" applyFill="1" applyFont="1">
      <alignment horizontal="right" vertical="bottom"/>
    </xf>
    <xf borderId="0" fillId="0" fontId="3" numFmtId="1" xfId="0" applyFont="1" applyNumberFormat="1"/>
    <xf borderId="0" fillId="0" fontId="0" numFmtId="172" xfId="0" applyAlignment="1" applyFont="1" applyNumberFormat="1">
      <alignment readingOrder="0" shrinkToFit="0" vertical="bottom" wrapText="0"/>
    </xf>
    <xf borderId="0" fillId="0" fontId="0" numFmtId="167" xfId="0" applyAlignment="1" applyFont="1" applyNumberFormat="1">
      <alignment horizontal="right" readingOrder="0" shrinkToFit="0" vertical="bottom" wrapText="0"/>
    </xf>
    <xf borderId="0" fillId="0" fontId="13" numFmtId="167" xfId="0" applyAlignment="1" applyFont="1" applyNumberFormat="1">
      <alignment readingOrder="0"/>
    </xf>
    <xf borderId="0" fillId="0" fontId="13" numFmtId="0" xfId="0" applyAlignment="1" applyFont="1">
      <alignment readingOrder="0"/>
    </xf>
    <xf borderId="0" fillId="0" fontId="3" numFmtId="172" xfId="0" applyAlignment="1" applyFont="1" applyNumberFormat="1">
      <alignment readingOrder="0"/>
    </xf>
    <xf borderId="0" fillId="0" fontId="3" numFmtId="167" xfId="0" applyAlignment="1" applyFont="1" applyNumberFormat="1">
      <alignment readingOrder="0"/>
    </xf>
    <xf borderId="0" fillId="0" fontId="3" numFmtId="11" xfId="0" applyAlignment="1" applyFont="1" applyNumberFormat="1">
      <alignment readingOrder="0"/>
    </xf>
    <xf borderId="0" fillId="2" fontId="23" numFmtId="0" xfId="0" applyAlignment="1" applyFont="1">
      <alignment readingOrder="0" shrinkToFit="0" wrapText="0"/>
    </xf>
    <xf borderId="0" fillId="2" fontId="24" numFmtId="3" xfId="0" applyAlignment="1" applyFont="1" applyNumberFormat="1">
      <alignment horizontal="right" readingOrder="0" shrinkToFit="0" wrapText="0"/>
    </xf>
    <xf borderId="0" fillId="2" fontId="24" numFmtId="0" xfId="0" applyAlignment="1" applyFont="1">
      <alignment horizontal="right" readingOrder="0" shrinkToFit="0" wrapText="0"/>
    </xf>
    <xf borderId="0" fillId="2" fontId="25" numFmtId="3" xfId="0" applyFont="1" applyNumberFormat="1"/>
    <xf borderId="12" fillId="0" fontId="0" numFmtId="0" xfId="0" applyAlignment="1" applyBorder="1" applyFont="1">
      <alignment horizontal="left" readingOrder="0" shrinkToFit="0" wrapText="1"/>
    </xf>
  </cellXfs>
  <cellStyles count="1">
    <cellStyle xfId="0" name="Normal" builtinId="0"/>
  </cellStyles>
  <dxfs count="5">
    <dxf>
      <font/>
      <fill>
        <patternFill patternType="solid">
          <fgColor rgb="FFD9D9D9"/>
          <bgColor rgb="FFD9D9D9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BDBDBD"/>
          <bgColor rgb="FFBDBDBD"/>
        </patternFill>
      </fill>
      <border/>
    </dxf>
  </dxfs>
  <tableStyles count="4">
    <tableStyle count="2" pivot="0" name="Data v1-style">
      <tableStyleElement dxfId="2" type="firstRowStripe"/>
      <tableStyleElement dxfId="3" type="secondRowStripe"/>
    </tableStyle>
    <tableStyle count="3" pivot="0" name="Data v1-style 2">
      <tableStyleElement dxfId="4" type="headerRow"/>
      <tableStyleElement dxfId="2" type="firstRowStripe"/>
      <tableStyleElement dxfId="3" type="secondRowStripe"/>
    </tableStyle>
    <tableStyle count="2" pivot="0" name="Data-style">
      <tableStyleElement dxfId="2" type="firstRowStripe"/>
      <tableStyleElement dxfId="3" type="secondRowStripe"/>
    </tableStyle>
    <tableStyle count="3" pivot="0" name="Data-style 2">
      <tableStyleElement dxfId="4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avg_sent_per_day vs. Month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'Suicide Resources'!$V$1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'Suicide Resources'!$T$2:$T$51</c:f>
            </c:strRef>
          </c:cat>
          <c:val>
            <c:numRef>
              <c:f>'Suicide Resources'!$V$2:$V$51</c:f>
              <c:numCache/>
            </c:numRef>
          </c:val>
          <c:smooth val="0"/>
        </c:ser>
        <c:axId val="1126707932"/>
        <c:axId val="936622246"/>
      </c:lineChart>
      <c:catAx>
        <c:axId val="11267079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Month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936622246"/>
      </c:catAx>
      <c:valAx>
        <c:axId val="9366222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avg_sent_per_day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12670793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Daily Average Suicide Resources Sent per 10MM DAU</a:t>
            </a:r>
          </a:p>
        </c:rich>
      </c:tx>
      <c:overlay val="0"/>
    </c:title>
    <c:plotArea>
      <c:layout/>
      <c:lineChart>
        <c:varyColors val="0"/>
        <c:ser>
          <c:idx val="1"/>
          <c:order val="1"/>
          <c:tx>
            <c:strRef>
              <c:f>'Suicide Resources'!$V$1</c:f>
            </c:strRef>
          </c:tx>
          <c:spPr>
            <a:ln cmpd="sng">
              <a:solidFill>
                <a:srgbClr val="DB4437"/>
              </a:solidFill>
            </a:ln>
          </c:spPr>
          <c:marker>
            <c:symbol val="none"/>
          </c:marker>
          <c:cat>
            <c:strRef>
              <c:f>'Suicide Resources'!$T$2:$T$51</c:f>
            </c:strRef>
          </c:cat>
          <c:val>
            <c:numRef>
              <c:f>'Suicide Resources'!$V$2:$V$51</c:f>
              <c:numCache/>
            </c:numRef>
          </c:val>
          <c:smooth val="0"/>
        </c:ser>
        <c:axId val="1439378140"/>
        <c:axId val="718962197"/>
      </c:lineChart>
      <c:catAx>
        <c:axId val="14393781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Month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718962197"/>
      </c:catAx>
      <c:valAx>
        <c:axId val="7189621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439378140"/>
      </c:valAx>
      <c:lineChart>
        <c:varyColors val="0"/>
        <c:ser>
          <c:idx val="0"/>
          <c:order val="0"/>
          <c:tx>
            <c:strRef>
              <c:f>'Suicide Resources'!$U$1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cat>
            <c:strRef>
              <c:f>'Suicide Resources'!$T$2:$T$51</c:f>
            </c:strRef>
          </c:cat>
          <c:val>
            <c:numRef>
              <c:f>'Suicide Resources'!$U$2:$U$51</c:f>
              <c:numCache/>
            </c:numRef>
          </c:val>
          <c:smooth val="0"/>
        </c:ser>
        <c:axId val="200760333"/>
        <c:axId val="1918583571"/>
      </c:lineChart>
      <c:catAx>
        <c:axId val="20076033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918583571"/>
      </c:catAx>
      <c:valAx>
        <c:axId val="1918583571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200760333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13</xdr:row>
      <xdr:rowOff>57150</xdr:rowOff>
    </xdr:from>
    <xdr:ext cx="11544300" cy="26193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609600</xdr:colOff>
      <xdr:row>6</xdr:row>
      <xdr:rowOff>95250</xdr:rowOff>
    </xdr:from>
    <xdr:ext cx="10267950" cy="41910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904875</xdr:colOff>
      <xdr:row>8</xdr:row>
      <xdr:rowOff>114300</xdr:rowOff>
    </xdr:from>
    <xdr:ext cx="5715000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11</xdr:col>
      <xdr:colOff>1381125</xdr:colOff>
      <xdr:row>8</xdr:row>
      <xdr:rowOff>114300</xdr:rowOff>
    </xdr:from>
    <xdr:ext cx="5715000" cy="35337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G1:K1" displayName="Table_1" name="Table_1" id="1">
  <tableColumns count="5">
    <tableColumn name="Column1" id="1"/>
    <tableColumn name="Column2" id="2"/>
    <tableColumn name="Column3" id="3"/>
    <tableColumn name="Column4" id="4"/>
    <tableColumn name="Column5" id="5"/>
  </tableColumns>
  <tableStyleInfo name="Data v1-style" showColumnStripes="0" showFirstColumn="1" showLastColumn="1" showRowStripes="1"/>
</table>
</file>

<file path=xl/tables/table2.xml><?xml version="1.0" encoding="utf-8"?>
<table xmlns="http://schemas.openxmlformats.org/spreadsheetml/2006/main" ref="B5:K2005" displayName="Table_2" name="Table_2" id="2">
  <tableColumns count="10">
    <tableColumn name="Breakout" id="1"/>
    <tableColumn name="Content or Accounts Flagged" id="2"/>
    <tableColumn name="Content or Accounts Enforced" id="3"/>
    <tableColumn name="Pct. Content Enforced" id="4"/>
    <tableColumn name="Unique Accounts Enforced" id="5"/>
    <tableColumn name="Pct. Verdicts Automated" id="6"/>
    <tableColumn name="Pct. Expired (Not Reviewed)" id="7"/>
    <tableColumn name="TAT P50 Hrs" id="8"/>
    <tableColumn name="TAT P90 Hrs" id="9"/>
    <tableColumn name="TAT Avg. Hrs" id="10"/>
  </tableColumns>
  <tableStyleInfo name="Data v1-style 2" showColumnStripes="0" showFirstColumn="1" showLastColumn="1" showRowStripes="1"/>
</table>
</file>

<file path=xl/tables/table3.xml><?xml version="1.0" encoding="utf-8"?>
<table xmlns="http://schemas.openxmlformats.org/spreadsheetml/2006/main" headerRowCount="0" ref="G1:K1" displayName="Table_3" name="Table_3" id="3">
  <tableColumns count="5">
    <tableColumn name="Column1" id="1"/>
    <tableColumn name="Column2" id="2"/>
    <tableColumn name="Column3" id="3"/>
    <tableColumn name="Column4" id="4"/>
    <tableColumn name="Column5" id="5"/>
  </tableColumns>
  <tableStyleInfo name="Data-style" showColumnStripes="0" showFirstColumn="1" showLastColumn="1" showRowStripes="1"/>
</table>
</file>

<file path=xl/tables/table4.xml><?xml version="1.0" encoding="utf-8"?>
<table xmlns="http://schemas.openxmlformats.org/spreadsheetml/2006/main" ref="B5:K2005" displayName="Table_4" name="Table_4" id="4">
  <tableColumns count="10">
    <tableColumn name="Breakout" id="1"/>
    <tableColumn name="Content or Accounts Flagged" id="2"/>
    <tableColumn name="Content or Accounts Enforced" id="3"/>
    <tableColumn name="Unique Accounts Enforced" id="4"/>
    <tableColumn name="Pct. Content Enforced" id="5"/>
    <tableColumn name="Pct. Verdicts Automated" id="6"/>
    <tableColumn name="Pct. Expired (Not Reviewed)" id="7"/>
    <tableColumn name="TAT P50 Hrs" id="8"/>
    <tableColumn name="TAT P90 Hrs" id="9"/>
    <tableColumn name="TAT Avg. Hrs" id="10"/>
  </tableColumns>
  <tableStyleInfo name="Data-style 2" showColumnStripes="0" showFirstColumn="1" showLastColumn="1" showRowStripes="1"/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4" Type="http://schemas.openxmlformats.org/officeDocument/2006/relationships/table" Target="../tables/table1.xml"/><Relationship Id="rId5" Type="http://schemas.openxmlformats.org/officeDocument/2006/relationships/table" Target="../tables/table2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.sc-corp.net/dashboards/6575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NlGmmkXHttlbe6PYpEo1BuSRhiQUr3m1wmVTUd3egRw/edit" TargetMode="External"/><Relationship Id="rId2" Type="http://schemas.openxmlformats.org/officeDocument/2006/relationships/hyperlink" Target="https://looker.sc-corp.net/explore/lk2_platform_integrity_standard/tr_leo_national_security_requests_tracker?qid=saSNghaIL7wtK3cRs4Eaix&amp;origin_space=160&amp;toggle=vis" TargetMode="External"/><Relationship Id="rId3" Type="http://schemas.openxmlformats.org/officeDocument/2006/relationships/hyperlink" Target="https://docs.google.com/spreadsheets/d/1b63pmPancOVzG_eD_uDvAgDYSvrPkxvrYgS7lubUJVU/edit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looker.sc-corp.net/dashboards/6575?Country=&amp;Period+Date=2023%2F07%2F01+to+2024%2F01%2F01" TargetMode="External"/><Relationship Id="rId3" Type="http://schemas.openxmlformats.org/officeDocument/2006/relationships/drawing" Target="../drawings/drawing13.xml"/><Relationship Id="rId4" Type="http://schemas.openxmlformats.org/officeDocument/2006/relationships/vmlDrawing" Target="../drawings/vmlDrawing1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.sc-corp.net/explore/lk2_platform_integrity_standard/tr_ts_violative_view_rate?qid=5aDC95tde0JbZTAQghsUUm&amp;origin_space=160&amp;toggle=fil,vis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.sc-corp.net/dashboards/6575?Country=&amp;Period+Date=2+quarter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2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4" Type="http://schemas.openxmlformats.org/officeDocument/2006/relationships/table" Target="../tables/table3.xml"/><Relationship Id="rId5" Type="http://schemas.openxmlformats.org/officeDocument/2006/relationships/table" Target="../tables/table4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q7SFogUIYu44kLhw5sb0pDhaIpw8Fgz86Q5mYeV29aU/edit?pli=1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s://console.cloud.google.com/bigquery?sq=1068299982362:2492fe620e4f4eec8c343ef854e4c92e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s://console.cloud.google.com/bigquery?ws=!1m7!1m6!12m5!1m3!1splatform-integrity!2sus-central1!3s37593da6-41b4-4cc5-8204-54f37b6262d2!2e1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https://console.cloud.google.com/bigquery?ws=!1m7!1m6!12m5!1m3!1splatform-integrity!2sus-central1!3se19f2b9f-ce14-4cfd-8083-922bce68fc52!2e1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console.cloud.google.com/bigquery?sq=1068299982362:747e7386e3d94bee9dad566384c35ce6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.sc-corp.net/explore/lk2_platform_integrity_legacy/customer_ops_iaa?qid=gLnHNqd2fZPR7fCyAe49yV&amp;toggle=vis" TargetMode="External"/><Relationship Id="rId2" Type="http://schemas.openxmlformats.org/officeDocument/2006/relationships/hyperlink" Target="https://looker.sc-corp.net/explore/lk2_platform_integrity_standard/tr_ts_disabled_users?qid=RULOtJDcw6m7DEwYs74MG7&amp;origin_space=2684&amp;toggle=fil,vis" TargetMode="External"/><Relationship Id="rId3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.sc-corp.net/explore/lk2_platform_integrity_standard/tr_terrorism_deletion_tracker?qid=cjACS1cYoTtJTFZ6e1nD8x&amp;origin_space=160&amp;toggle=vis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b63pmPancOVzG_eD_uDvAgDYSvrPkxvrYgS7lubUJVU/edit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document/u/0/d/1eiPvdFQ2wdjKr2qmCvFU-rBvxgKdwS4tRGlnfeNMzKw/edit" TargetMode="External"/><Relationship Id="rId2" Type="http://schemas.openxmlformats.org/officeDocument/2006/relationships/hyperlink" Target="https://docs.google.com/spreadsheets/u/0/d/1jjSKbpR1JztTXsGcBH2kRngaY0IUd8aI55slFnnuiCY/edit" TargetMode="External"/><Relationship Id="rId3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88"/>
    <col customWidth="1" min="2" max="2" width="23.5"/>
    <col customWidth="1" min="3" max="7" width="14.0"/>
    <col customWidth="1" min="10" max="11" width="12.63"/>
    <col customWidth="1" min="12" max="12" width="3.88"/>
  </cols>
  <sheetData>
    <row r="1">
      <c r="A1" s="1"/>
      <c r="B1" s="2"/>
      <c r="C1" s="3"/>
      <c r="D1" s="3"/>
      <c r="E1" s="4"/>
      <c r="F1" s="5"/>
      <c r="G1" s="6"/>
      <c r="H1" s="6"/>
      <c r="I1" s="7"/>
      <c r="J1" s="7"/>
      <c r="K1" s="7"/>
      <c r="L1" s="1"/>
    </row>
    <row r="2">
      <c r="A2" s="1"/>
      <c r="B2" s="8" t="s">
        <v>0</v>
      </c>
      <c r="C2" s="9" t="s">
        <v>1</v>
      </c>
      <c r="D2" s="3"/>
      <c r="E2" s="10"/>
      <c r="F2" s="11"/>
      <c r="G2" s="6"/>
      <c r="H2" s="6"/>
      <c r="I2" s="7"/>
      <c r="J2" s="7"/>
      <c r="K2" s="7"/>
      <c r="L2" s="1"/>
    </row>
    <row r="3">
      <c r="A3" s="1"/>
      <c r="B3" s="8" t="s">
        <v>2</v>
      </c>
      <c r="C3" s="9" t="s">
        <v>3</v>
      </c>
      <c r="D3" s="3"/>
      <c r="E3" s="5"/>
      <c r="F3" s="11"/>
      <c r="G3" s="12"/>
      <c r="H3" s="6"/>
      <c r="I3" s="7"/>
      <c r="J3" s="7"/>
      <c r="K3" s="7"/>
      <c r="L3" s="1"/>
    </row>
    <row r="4">
      <c r="A4" s="1"/>
      <c r="B4" s="1"/>
      <c r="C4" s="3"/>
      <c r="D4" s="3"/>
      <c r="E4" s="4"/>
      <c r="F4" s="5"/>
      <c r="G4" s="6"/>
      <c r="H4" s="6"/>
      <c r="I4" s="7"/>
      <c r="J4" s="7"/>
      <c r="K4" s="7"/>
      <c r="L4" s="1"/>
    </row>
    <row r="5" ht="48.75" customHeight="1">
      <c r="A5" s="1"/>
      <c r="B5" s="13" t="str">
        <f>IFERROR(__xludf.DUMMYFUNCTION("QUERY('raw data v1'!A:X,""SELECT D, E, F, F/E, Q, H/E, (I+J)/E, N, O, P WHERE B = '""&amp;C2&amp;""' AND C = '""&amp;C3&amp;""' label D 'Breakout', E 'Content or Accounts Flagged', F 'Content or Accounts Enforced', H/E 'Pct. Verdicts Automated', (I+J)/E 'Pct. Expired (No"&amp;"t Reviewed)', N 'TAT P50 Hrs', F/E 'Pct. Content Enforced', O 'TAT P90 Hrs', Q 'Unique Accounts Enforced', P 'TAT Avg. Hrs'"")"),"Breakout")</f>
        <v>Breakout</v>
      </c>
      <c r="C5" s="14" t="str">
        <f>IFERROR(__xludf.DUMMYFUNCTION("""COMPUTED_VALUE"""),"Content or Accounts Flagged")</f>
        <v>Content or Accounts Flagged</v>
      </c>
      <c r="D5" s="14" t="str">
        <f>IFERROR(__xludf.DUMMYFUNCTION("""COMPUTED_VALUE"""),"Content or Accounts Enforced")</f>
        <v>Content or Accounts Enforced</v>
      </c>
      <c r="E5" s="15" t="str">
        <f>IFERROR(__xludf.DUMMYFUNCTION("""COMPUTED_VALUE"""),"Pct. Content Enforced")</f>
        <v>Pct. Content Enforced</v>
      </c>
      <c r="F5" s="15" t="str">
        <f>IFERROR(__xludf.DUMMYFUNCTION("""COMPUTED_VALUE"""),"Unique Accounts Enforced")</f>
        <v>Unique Accounts Enforced</v>
      </c>
      <c r="G5" s="15" t="str">
        <f>IFERROR(__xludf.DUMMYFUNCTION("""COMPUTED_VALUE"""),"Pct. Verdicts Automated")</f>
        <v>Pct. Verdicts Automated</v>
      </c>
      <c r="H5" s="15" t="str">
        <f>IFERROR(__xludf.DUMMYFUNCTION("""COMPUTED_VALUE"""),"Pct. Expired (Not Reviewed)")</f>
        <v>Pct. Expired (Not Reviewed)</v>
      </c>
      <c r="I5" s="16" t="str">
        <f>IFERROR(__xludf.DUMMYFUNCTION("""COMPUTED_VALUE"""),"TAT P50 Hrs")</f>
        <v>TAT P50 Hrs</v>
      </c>
      <c r="J5" s="16" t="str">
        <f>IFERROR(__xludf.DUMMYFUNCTION("""COMPUTED_VALUE"""),"TAT P90 Hrs")</f>
        <v>TAT P90 Hrs</v>
      </c>
      <c r="K5" s="16" t="str">
        <f>IFERROR(__xludf.DUMMYFUNCTION("""COMPUTED_VALUE"""),"TAT Avg. Hrs")</f>
        <v>TAT Avg. Hrs</v>
      </c>
      <c r="L5" s="1"/>
    </row>
    <row r="6">
      <c r="A6" s="1"/>
      <c r="B6" s="17" t="str">
        <f>IFERROR(__xludf.DUMMYFUNCTION("""COMPUTED_VALUE"""),"Sexual Content")</f>
        <v>Sexual Content</v>
      </c>
      <c r="C6" s="5">
        <f>IFERROR(__xludf.DUMMYFUNCTION("""COMPUTED_VALUE"""),7537979.0)</f>
        <v>7537979</v>
      </c>
      <c r="D6" s="5">
        <f>IFERROR(__xludf.DUMMYFUNCTION("""COMPUTED_VALUE"""),4328702.0)</f>
        <v>4328702</v>
      </c>
      <c r="E6" s="6">
        <f>IFERROR(__xludf.DUMMYFUNCTION("""COMPUTED_VALUE"""),0.574252329437373)</f>
        <v>0.5742523294</v>
      </c>
      <c r="F6" s="5">
        <f>IFERROR(__xludf.DUMMYFUNCTION("""COMPUTED_VALUE"""),2377013.0)</f>
        <v>2377013</v>
      </c>
      <c r="G6" s="6">
        <f>IFERROR(__xludf.DUMMYFUNCTION("""COMPUTED_VALUE"""),0.37726836331064334)</f>
        <v>0.3772683633</v>
      </c>
      <c r="H6" s="6">
        <f>IFERROR(__xludf.DUMMYFUNCTION("""COMPUTED_VALUE"""),1.7643986538036257E-5)</f>
        <v>0.00001764398654</v>
      </c>
      <c r="I6" s="7">
        <f>IFERROR(__xludf.DUMMYFUNCTION("""COMPUTED_VALUE"""),0.09278)</f>
        <v>0.09278</v>
      </c>
      <c r="J6" s="7">
        <f>IFERROR(__xludf.DUMMYFUNCTION("""COMPUTED_VALUE"""),1.96028)</f>
        <v>1.96028</v>
      </c>
      <c r="K6" s="7">
        <f>IFERROR(__xludf.DUMMYFUNCTION("""COMPUTED_VALUE"""),2.22046)</f>
        <v>2.22046</v>
      </c>
      <c r="L6" s="1"/>
    </row>
    <row r="7">
      <c r="A7" s="1"/>
      <c r="B7" s="17" t="str">
        <f>IFERROR(__xludf.DUMMYFUNCTION("""COMPUTED_VALUE"""),"Harassment and Bullying")</f>
        <v>Harassment and Bullying</v>
      </c>
      <c r="C7" s="5">
        <f>IFERROR(__xludf.DUMMYFUNCTION("""COMPUTED_VALUE"""),4246917.0)</f>
        <v>4246917</v>
      </c>
      <c r="D7" s="5">
        <f>IFERROR(__xludf.DUMMYFUNCTION("""COMPUTED_VALUE"""),660317.0)</f>
        <v>660317</v>
      </c>
      <c r="E7" s="6">
        <f>IFERROR(__xludf.DUMMYFUNCTION("""COMPUTED_VALUE"""),0.15548149398728536)</f>
        <v>0.155481494</v>
      </c>
      <c r="F7" s="5">
        <f>IFERROR(__xludf.DUMMYFUNCTION("""COMPUTED_VALUE"""),571126.0)</f>
        <v>571126</v>
      </c>
      <c r="G7" s="6">
        <f>IFERROR(__xludf.DUMMYFUNCTION("""COMPUTED_VALUE"""),0.0664837575116255)</f>
        <v>0.06648375751</v>
      </c>
      <c r="H7" s="6">
        <f>IFERROR(__xludf.DUMMYFUNCTION("""COMPUTED_VALUE"""),1.5093301799870353E-4)</f>
        <v>0.000150933018</v>
      </c>
      <c r="I7" s="7">
        <f>IFERROR(__xludf.DUMMYFUNCTION("""COMPUTED_VALUE"""),0.4075)</f>
        <v>0.4075</v>
      </c>
      <c r="J7" s="7">
        <f>IFERROR(__xludf.DUMMYFUNCTION("""COMPUTED_VALUE"""),5.10306)</f>
        <v>5.10306</v>
      </c>
      <c r="K7" s="7">
        <f>IFERROR(__xludf.DUMMYFUNCTION("""COMPUTED_VALUE"""),3.87214)</f>
        <v>3.87214</v>
      </c>
      <c r="L7" s="1"/>
    </row>
    <row r="8">
      <c r="A8" s="1"/>
      <c r="B8" s="17" t="str">
        <f>IFERROR(__xludf.DUMMYFUNCTION("""COMPUTED_VALUE"""),"Threats &amp; Violence")</f>
        <v>Threats &amp; Violence</v>
      </c>
      <c r="C8" s="5">
        <f>IFERROR(__xludf.DUMMYFUNCTION("""COMPUTED_VALUE"""),753467.0)</f>
        <v>753467</v>
      </c>
      <c r="D8" s="5">
        <f>IFERROR(__xludf.DUMMYFUNCTION("""COMPUTED_VALUE"""),167811.0)</f>
        <v>167811</v>
      </c>
      <c r="E8" s="6">
        <f>IFERROR(__xludf.DUMMYFUNCTION("""COMPUTED_VALUE"""),0.22271844685965012)</f>
        <v>0.2227184469</v>
      </c>
      <c r="F8" s="5">
        <f>IFERROR(__xludf.DUMMYFUNCTION("""COMPUTED_VALUE"""),132915.0)</f>
        <v>132915</v>
      </c>
      <c r="G8" s="6">
        <f>IFERROR(__xludf.DUMMYFUNCTION("""COMPUTED_VALUE"""),0.09292908647624913)</f>
        <v>0.09292908648</v>
      </c>
      <c r="H8" s="6">
        <f>IFERROR(__xludf.DUMMYFUNCTION("""COMPUTED_VALUE"""),6.10511143819172E-5)</f>
        <v>0.00006105111438</v>
      </c>
      <c r="I8" s="7">
        <f>IFERROR(__xludf.DUMMYFUNCTION("""COMPUTED_VALUE"""),0.39722)</f>
        <v>0.39722</v>
      </c>
      <c r="J8" s="7">
        <f>IFERROR(__xludf.DUMMYFUNCTION("""COMPUTED_VALUE"""),2.22278)</f>
        <v>2.22278</v>
      </c>
      <c r="K8" s="7">
        <f>IFERROR(__xludf.DUMMYFUNCTION("""COMPUTED_VALUE"""),1.88054)</f>
        <v>1.88054</v>
      </c>
      <c r="L8" s="1"/>
    </row>
    <row r="9">
      <c r="A9" s="1"/>
      <c r="B9" s="17" t="str">
        <f>IFERROR(__xludf.DUMMYFUNCTION("""COMPUTED_VALUE"""),"Self-Harm &amp; Suicide")</f>
        <v>Self-Harm &amp; Suicide</v>
      </c>
      <c r="C9" s="5">
        <f>IFERROR(__xludf.DUMMYFUNCTION("""COMPUTED_VALUE"""),129785.0)</f>
        <v>129785</v>
      </c>
      <c r="D9" s="5">
        <f>IFERROR(__xludf.DUMMYFUNCTION("""COMPUTED_VALUE"""),20054.0)</f>
        <v>20054</v>
      </c>
      <c r="E9" s="6">
        <f>IFERROR(__xludf.DUMMYFUNCTION("""COMPUTED_VALUE"""),0.15451708594984012)</f>
        <v>0.1545170859</v>
      </c>
      <c r="F9" s="5">
        <f>IFERROR(__xludf.DUMMYFUNCTION("""COMPUTED_VALUE"""),18311.0)</f>
        <v>18311</v>
      </c>
      <c r="G9" s="6">
        <f>IFERROR(__xludf.DUMMYFUNCTION("""COMPUTED_VALUE"""),0.011711677004276303)</f>
        <v>0.011711677</v>
      </c>
      <c r="H9" s="6">
        <f>IFERROR(__xludf.DUMMYFUNCTION("""COMPUTED_VALUE"""),3.082020264283238E-5)</f>
        <v>0.00003082020264</v>
      </c>
      <c r="I9" s="7">
        <f>IFERROR(__xludf.DUMMYFUNCTION("""COMPUTED_VALUE"""),0.39639)</f>
        <v>0.39639</v>
      </c>
      <c r="J9" s="7">
        <f>IFERROR(__xludf.DUMMYFUNCTION("""COMPUTED_VALUE"""),1.45639)</f>
        <v>1.45639</v>
      </c>
      <c r="K9" s="7">
        <f>IFERROR(__xludf.DUMMYFUNCTION("""COMPUTED_VALUE"""),1.33139)</f>
        <v>1.33139</v>
      </c>
      <c r="L9" s="1"/>
    </row>
    <row r="10">
      <c r="A10" s="1"/>
      <c r="B10" s="17" t="str">
        <f>IFERROR(__xludf.DUMMYFUNCTION("""COMPUTED_VALUE"""),"False Information")</f>
        <v>False Information</v>
      </c>
      <c r="C10" s="5">
        <f>IFERROR(__xludf.DUMMYFUNCTION("""COMPUTED_VALUE"""),341186.0)</f>
        <v>341186</v>
      </c>
      <c r="D10" s="5">
        <f>IFERROR(__xludf.DUMMYFUNCTION("""COMPUTED_VALUE"""),17992.0)</f>
        <v>17992</v>
      </c>
      <c r="E10" s="6">
        <f>IFERROR(__xludf.DUMMYFUNCTION("""COMPUTED_VALUE"""),0.052733699507013766)</f>
        <v>0.05273369951</v>
      </c>
      <c r="F10" s="5">
        <f>IFERROR(__xludf.DUMMYFUNCTION("""COMPUTED_VALUE"""),13718.0)</f>
        <v>13718</v>
      </c>
      <c r="G10" s="6">
        <f>IFERROR(__xludf.DUMMYFUNCTION("""COMPUTED_VALUE"""),0.010815215161231703)</f>
        <v>0.01081521516</v>
      </c>
      <c r="H10" s="6">
        <f>IFERROR(__xludf.DUMMYFUNCTION("""COMPUTED_VALUE"""),5.861905236439948E-6)</f>
        <v>0.000005861905236</v>
      </c>
      <c r="I10" s="7">
        <f>IFERROR(__xludf.DUMMYFUNCTION("""COMPUTED_VALUE"""),0.30639)</f>
        <v>0.30639</v>
      </c>
      <c r="J10" s="7">
        <f>IFERROR(__xludf.DUMMYFUNCTION("""COMPUTED_VALUE"""),1.69917)</f>
        <v>1.69917</v>
      </c>
      <c r="K10" s="7">
        <f>IFERROR(__xludf.DUMMYFUNCTION("""COMPUTED_VALUE"""),1.61404)</f>
        <v>1.61404</v>
      </c>
      <c r="L10" s="1"/>
    </row>
    <row r="11">
      <c r="A11" s="1"/>
      <c r="B11" s="17" t="str">
        <f>IFERROR(__xludf.DUMMYFUNCTION("""COMPUTED_VALUE"""),"Impersonation")</f>
        <v>Impersonation</v>
      </c>
      <c r="C11" s="5">
        <f>IFERROR(__xludf.DUMMYFUNCTION("""COMPUTED_VALUE"""),2523292.0)</f>
        <v>2523292</v>
      </c>
      <c r="D11" s="5">
        <f>IFERROR(__xludf.DUMMYFUNCTION("""COMPUTED_VALUE"""),14431.0)</f>
        <v>14431</v>
      </c>
      <c r="E11" s="6">
        <f>IFERROR(__xludf.DUMMYFUNCTION("""COMPUTED_VALUE"""),0.005719116138758416)</f>
        <v>0.005719116139</v>
      </c>
      <c r="F11" s="5">
        <f>IFERROR(__xludf.DUMMYFUNCTION("""COMPUTED_VALUE"""),13927.0)</f>
        <v>13927</v>
      </c>
      <c r="G11" s="6">
        <f>IFERROR(__xludf.DUMMYFUNCTION("""COMPUTED_VALUE"""),0.06376194273195493)</f>
        <v>0.06376194273</v>
      </c>
      <c r="H11" s="6">
        <f>IFERROR(__xludf.DUMMYFUNCTION("""COMPUTED_VALUE"""),0.0)</f>
        <v>0</v>
      </c>
      <c r="I11" s="7">
        <f>IFERROR(__xludf.DUMMYFUNCTION("""COMPUTED_VALUE"""),0.05833)</f>
        <v>0.05833</v>
      </c>
      <c r="J11" s="7">
        <f>IFERROR(__xludf.DUMMYFUNCTION("""COMPUTED_VALUE"""),4.9975)</f>
        <v>4.9975</v>
      </c>
      <c r="K11" s="7">
        <f>IFERROR(__xludf.DUMMYFUNCTION("""COMPUTED_VALUE"""),4.63664)</f>
        <v>4.63664</v>
      </c>
      <c r="L11" s="1"/>
    </row>
    <row r="12">
      <c r="A12" s="1"/>
      <c r="B12" s="17" t="str">
        <f>IFERROR(__xludf.DUMMYFUNCTION("""COMPUTED_VALUE"""),"Spam")</f>
        <v>Spam</v>
      </c>
      <c r="C12" s="5">
        <f>IFERROR(__xludf.DUMMYFUNCTION("""COMPUTED_VALUE"""),1163383.0)</f>
        <v>1163383</v>
      </c>
      <c r="D12" s="5">
        <f>IFERROR(__xludf.DUMMYFUNCTION("""COMPUTED_VALUE"""),657077.0)</f>
        <v>657077</v>
      </c>
      <c r="E12" s="6">
        <f>IFERROR(__xludf.DUMMYFUNCTION("""COMPUTED_VALUE"""),0.5647985229283907)</f>
        <v>0.5647985229</v>
      </c>
      <c r="F12" s="5">
        <f>IFERROR(__xludf.DUMMYFUNCTION("""COMPUTED_VALUE"""),523730.0)</f>
        <v>523730</v>
      </c>
      <c r="G12" s="6">
        <f>IFERROR(__xludf.DUMMYFUNCTION("""COMPUTED_VALUE"""),0.2595026745276491)</f>
        <v>0.2595026745</v>
      </c>
      <c r="H12" s="6">
        <f>IFERROR(__xludf.DUMMYFUNCTION("""COMPUTED_VALUE"""),1.2893432343432902E-5)</f>
        <v>0.00001289343234</v>
      </c>
      <c r="I12" s="7">
        <f>IFERROR(__xludf.DUMMYFUNCTION("""COMPUTED_VALUE"""),0.06194)</f>
        <v>0.06194</v>
      </c>
      <c r="J12" s="7">
        <f>IFERROR(__xludf.DUMMYFUNCTION("""COMPUTED_VALUE"""),1.08917)</f>
        <v>1.08917</v>
      </c>
      <c r="K12" s="7">
        <f>IFERROR(__xludf.DUMMYFUNCTION("""COMPUTED_VALUE"""),1.40477)</f>
        <v>1.40477</v>
      </c>
      <c r="L12" s="1"/>
    </row>
    <row r="13">
      <c r="A13" s="1"/>
      <c r="B13" s="17" t="str">
        <f>IFERROR(__xludf.DUMMYFUNCTION("""COMPUTED_VALUE"""),"Drugs")</f>
        <v>Drugs</v>
      </c>
      <c r="C13" s="5">
        <f>IFERROR(__xludf.DUMMYFUNCTION("""COMPUTED_VALUE"""),654715.0)</f>
        <v>654715</v>
      </c>
      <c r="D13" s="5">
        <f>IFERROR(__xludf.DUMMYFUNCTION("""COMPUTED_VALUE"""),293018.0)</f>
        <v>293018</v>
      </c>
      <c r="E13" s="6">
        <f>IFERROR(__xludf.DUMMYFUNCTION("""COMPUTED_VALUE"""),0.4475504608875618)</f>
        <v>0.4475504609</v>
      </c>
      <c r="F13" s="5">
        <f>IFERROR(__xludf.DUMMYFUNCTION("""COMPUTED_VALUE"""),202098.0)</f>
        <v>202098</v>
      </c>
      <c r="G13" s="6">
        <f>IFERROR(__xludf.DUMMYFUNCTION("""COMPUTED_VALUE"""),0.014372665969162155)</f>
        <v>0.01437266597</v>
      </c>
      <c r="H13" s="6">
        <f>IFERROR(__xludf.DUMMYFUNCTION("""COMPUTED_VALUE"""),0.0)</f>
        <v>0</v>
      </c>
      <c r="I13" s="7">
        <f>IFERROR(__xludf.DUMMYFUNCTION("""COMPUTED_VALUE"""),0.41806)</f>
        <v>0.41806</v>
      </c>
      <c r="J13" s="7">
        <f>IFERROR(__xludf.DUMMYFUNCTION("""COMPUTED_VALUE"""),1.98611)</f>
        <v>1.98611</v>
      </c>
      <c r="K13" s="7">
        <f>IFERROR(__xludf.DUMMYFUNCTION("""COMPUTED_VALUE"""),1.94557)</f>
        <v>1.94557</v>
      </c>
      <c r="L13" s="1"/>
    </row>
    <row r="14">
      <c r="A14" s="1"/>
      <c r="B14" s="17" t="str">
        <f>IFERROR(__xludf.DUMMYFUNCTION("""COMPUTED_VALUE"""),"Weapons")</f>
        <v>Weapons</v>
      </c>
      <c r="C14" s="5">
        <f>IFERROR(__xludf.DUMMYFUNCTION("""COMPUTED_VALUE"""),93738.0)</f>
        <v>93738</v>
      </c>
      <c r="D14" s="5">
        <f>IFERROR(__xludf.DUMMYFUNCTION("""COMPUTED_VALUE"""),33935.0)</f>
        <v>33935</v>
      </c>
      <c r="E14" s="6">
        <f>IFERROR(__xludf.DUMMYFUNCTION("""COMPUTED_VALUE"""),0.3620196718513303)</f>
        <v>0.3620196719</v>
      </c>
      <c r="F14" s="5">
        <f>IFERROR(__xludf.DUMMYFUNCTION("""COMPUTED_VALUE"""),26347.0)</f>
        <v>26347</v>
      </c>
      <c r="G14" s="6">
        <f>IFERROR(__xludf.DUMMYFUNCTION("""COMPUTED_VALUE"""),0.03185474407390813)</f>
        <v>0.03185474407</v>
      </c>
      <c r="H14" s="6">
        <f>IFERROR(__xludf.DUMMYFUNCTION("""COMPUTED_VALUE"""),0.0)</f>
        <v>0</v>
      </c>
      <c r="I14" s="7">
        <f>IFERROR(__xludf.DUMMYFUNCTION("""COMPUTED_VALUE"""),0.33389)</f>
        <v>0.33389</v>
      </c>
      <c r="J14" s="7">
        <f>IFERROR(__xludf.DUMMYFUNCTION("""COMPUTED_VALUE"""),1.32639)</f>
        <v>1.32639</v>
      </c>
      <c r="K14" s="7">
        <f>IFERROR(__xludf.DUMMYFUNCTION("""COMPUTED_VALUE"""),1.11641)</f>
        <v>1.11641</v>
      </c>
      <c r="L14" s="1"/>
    </row>
    <row r="15">
      <c r="A15" s="1"/>
      <c r="B15" s="17" t="str">
        <f>IFERROR(__xludf.DUMMYFUNCTION("""COMPUTED_VALUE"""),"Other Regulated Goods")</f>
        <v>Other Regulated Goods</v>
      </c>
      <c r="C15" s="5">
        <f>IFERROR(__xludf.DUMMYFUNCTION("""COMPUTED_VALUE"""),164527.0)</f>
        <v>164527</v>
      </c>
      <c r="D15" s="5">
        <f>IFERROR(__xludf.DUMMYFUNCTION("""COMPUTED_VALUE"""),133177.0)</f>
        <v>133177</v>
      </c>
      <c r="E15" s="6">
        <f>IFERROR(__xludf.DUMMYFUNCTION("""COMPUTED_VALUE"""),0.809453767466738)</f>
        <v>0.8094537675</v>
      </c>
      <c r="F15" s="5">
        <f>IFERROR(__xludf.DUMMYFUNCTION("""COMPUTED_VALUE"""),97621.0)</f>
        <v>97621</v>
      </c>
      <c r="G15" s="6">
        <f>IFERROR(__xludf.DUMMYFUNCTION("""COMPUTED_VALUE"""),0.0026743330881861334)</f>
        <v>0.002674333088</v>
      </c>
      <c r="H15" s="6">
        <f>IFERROR(__xludf.DUMMYFUNCTION("""COMPUTED_VALUE"""),6.078029745877576E-6)</f>
        <v>0.000006078029746</v>
      </c>
      <c r="I15" s="7">
        <f>IFERROR(__xludf.DUMMYFUNCTION("""COMPUTED_VALUE"""),0.43972)</f>
        <v>0.43972</v>
      </c>
      <c r="J15" s="7">
        <f>IFERROR(__xludf.DUMMYFUNCTION("""COMPUTED_VALUE"""),2.13528)</f>
        <v>2.13528</v>
      </c>
      <c r="K15" s="7">
        <f>IFERROR(__xludf.DUMMYFUNCTION("""COMPUTED_VALUE"""),1.97006)</f>
        <v>1.97006</v>
      </c>
      <c r="L15" s="1"/>
    </row>
    <row r="16">
      <c r="A16" s="1"/>
      <c r="B16" s="17" t="str">
        <f>IFERROR(__xludf.DUMMYFUNCTION("""COMPUTED_VALUE"""),"Hate Speech")</f>
        <v>Hate Speech</v>
      </c>
      <c r="C16" s="5">
        <f>IFERROR(__xludf.DUMMYFUNCTION("""COMPUTED_VALUE"""),212546.0)</f>
        <v>212546</v>
      </c>
      <c r="D16" s="5">
        <f>IFERROR(__xludf.DUMMYFUNCTION("""COMPUTED_VALUE"""),51007.0)</f>
        <v>51007</v>
      </c>
      <c r="E16" s="6">
        <f>IFERROR(__xludf.DUMMYFUNCTION("""COMPUTED_VALUE"""),0.23998099234989131)</f>
        <v>0.2399809923</v>
      </c>
      <c r="F16" s="5">
        <f>IFERROR(__xludf.DUMMYFUNCTION("""COMPUTED_VALUE"""),43496.0)</f>
        <v>43496</v>
      </c>
      <c r="G16" s="6">
        <f>IFERROR(__xludf.DUMMYFUNCTION("""COMPUTED_VALUE"""),0.015220234678610748)</f>
        <v>0.01522023468</v>
      </c>
      <c r="H16" s="6">
        <f>IFERROR(__xludf.DUMMYFUNCTION("""COMPUTED_VALUE"""),1.8348969164322075E-4)</f>
        <v>0.0001834896916</v>
      </c>
      <c r="I16" s="7">
        <f>IFERROR(__xludf.DUMMYFUNCTION("""COMPUTED_VALUE"""),0.49417)</f>
        <v>0.49417</v>
      </c>
      <c r="J16" s="7">
        <f>IFERROR(__xludf.DUMMYFUNCTION("""COMPUTED_VALUE"""),1.78417)</f>
        <v>1.78417</v>
      </c>
      <c r="K16" s="7">
        <f>IFERROR(__xludf.DUMMYFUNCTION("""COMPUTED_VALUE"""),1.32875)</f>
        <v>1.32875</v>
      </c>
      <c r="L16" s="1"/>
    </row>
    <row r="17">
      <c r="A17" s="1"/>
      <c r="B17" s="17" t="str">
        <f>IFERROR(__xludf.DUMMYFUNCTION("""COMPUTED_VALUE"""),"Harms Overall")</f>
        <v>Harms Overall</v>
      </c>
      <c r="C17" s="5">
        <f>IFERROR(__xludf.DUMMYFUNCTION("""COMPUTED_VALUE"""),1.7821535E7)</f>
        <v>17821535</v>
      </c>
      <c r="D17" s="5">
        <f>IFERROR(__xludf.DUMMYFUNCTION("""COMPUTED_VALUE"""),6377521.0)</f>
        <v>6377521</v>
      </c>
      <c r="E17" s="6">
        <f>IFERROR(__xludf.DUMMYFUNCTION("""COMPUTED_VALUE"""),0.3578547526910561)</f>
        <v>0.3578547527</v>
      </c>
      <c r="F17" s="5">
        <f>IFERROR(__xludf.DUMMYFUNCTION("""COMPUTED_VALUE"""),3633787.0)</f>
        <v>3633787</v>
      </c>
      <c r="G17" s="6">
        <f>IFERROR(__xludf.DUMMYFUNCTION("""COMPUTED_VALUE"""),0.20650763247946935)</f>
        <v>0.2065076325</v>
      </c>
      <c r="H17" s="6">
        <f>IFERROR(__xludf.DUMMYFUNCTION("""COMPUTED_VALUE"""),4.943457451897381E-5)</f>
        <v>0.00004943457452</v>
      </c>
      <c r="I17" s="7">
        <f>IFERROR(__xludf.DUMMYFUNCTION("""COMPUTED_VALUE"""),0.16667)</f>
        <v>0.16667</v>
      </c>
      <c r="J17" s="7">
        <f>IFERROR(__xludf.DUMMYFUNCTION("""COMPUTED_VALUE"""),2.55444)</f>
        <v>2.55444</v>
      </c>
      <c r="K17" s="7">
        <f>IFERROR(__xludf.DUMMYFUNCTION("""COMPUTED_VALUE"""),2.84158)</f>
        <v>2.84158</v>
      </c>
      <c r="L17" s="1"/>
    </row>
    <row r="18">
      <c r="A18" s="1"/>
      <c r="B18" s="17"/>
      <c r="C18" s="5"/>
      <c r="D18" s="5"/>
      <c r="E18" s="6"/>
      <c r="F18" s="5"/>
      <c r="G18" s="6"/>
      <c r="H18" s="6"/>
      <c r="I18" s="7"/>
      <c r="J18" s="7"/>
      <c r="K18" s="7"/>
      <c r="L18" s="1"/>
    </row>
    <row r="19">
      <c r="A19" s="1"/>
      <c r="B19" s="17"/>
      <c r="C19" s="5"/>
      <c r="D19" s="5"/>
      <c r="E19" s="6"/>
      <c r="F19" s="5"/>
      <c r="G19" s="6"/>
      <c r="H19" s="6"/>
      <c r="I19" s="7"/>
      <c r="J19" s="7"/>
      <c r="K19" s="7"/>
      <c r="L19" s="1"/>
    </row>
    <row r="20">
      <c r="A20" s="1"/>
      <c r="B20" s="17"/>
      <c r="C20" s="5"/>
      <c r="D20" s="5"/>
      <c r="E20" s="6"/>
      <c r="F20" s="5"/>
      <c r="G20" s="6"/>
      <c r="H20" s="6"/>
      <c r="I20" s="7"/>
      <c r="J20" s="7"/>
      <c r="K20" s="7"/>
      <c r="L20" s="1"/>
    </row>
    <row r="21">
      <c r="A21" s="1"/>
      <c r="B21" s="17"/>
      <c r="C21" s="5"/>
      <c r="D21" s="5"/>
      <c r="E21" s="5"/>
      <c r="F21" s="5"/>
      <c r="G21" s="6"/>
      <c r="H21" s="6"/>
      <c r="I21" s="7"/>
      <c r="J21" s="7"/>
      <c r="K21" s="7"/>
      <c r="L21" s="1"/>
    </row>
    <row r="22">
      <c r="A22" s="1"/>
      <c r="B22" s="17"/>
      <c r="C22" s="5"/>
      <c r="D22" s="5"/>
      <c r="E22" s="6"/>
      <c r="F22" s="5"/>
      <c r="G22" s="6"/>
      <c r="H22" s="6"/>
      <c r="I22" s="7"/>
      <c r="J22" s="7"/>
      <c r="K22" s="7"/>
      <c r="L22" s="1"/>
    </row>
    <row r="23">
      <c r="A23" s="1"/>
      <c r="B23" s="17"/>
      <c r="C23" s="5"/>
      <c r="D23" s="5"/>
      <c r="E23" s="5"/>
      <c r="F23" s="5"/>
      <c r="G23" s="6"/>
      <c r="H23" s="6"/>
      <c r="I23" s="7"/>
      <c r="J23" s="7"/>
      <c r="K23" s="7"/>
      <c r="L23" s="1"/>
    </row>
    <row r="24">
      <c r="A24" s="1"/>
      <c r="B24" s="17"/>
      <c r="C24" s="5"/>
      <c r="D24" s="5"/>
      <c r="E24" s="6"/>
      <c r="F24" s="5"/>
      <c r="G24" s="6"/>
      <c r="H24" s="6"/>
      <c r="I24" s="7"/>
      <c r="J24" s="7"/>
      <c r="K24" s="7"/>
      <c r="L24" s="1"/>
    </row>
    <row r="25">
      <c r="A25" s="1"/>
      <c r="B25" s="17"/>
      <c r="C25" s="5"/>
      <c r="D25" s="5"/>
      <c r="E25" s="6"/>
      <c r="F25" s="5"/>
      <c r="G25" s="6"/>
      <c r="H25" s="6"/>
      <c r="I25" s="7"/>
      <c r="J25" s="7"/>
      <c r="K25" s="7"/>
      <c r="L25" s="1"/>
    </row>
    <row r="26">
      <c r="A26" s="1"/>
      <c r="B26" s="17"/>
      <c r="C26" s="5"/>
      <c r="D26" s="5"/>
      <c r="E26" s="6"/>
      <c r="F26" s="5"/>
      <c r="G26" s="6"/>
      <c r="H26" s="6"/>
      <c r="I26" s="7"/>
      <c r="J26" s="7"/>
      <c r="K26" s="7"/>
      <c r="L26" s="1"/>
    </row>
    <row r="27">
      <c r="A27" s="1"/>
      <c r="B27" s="17"/>
      <c r="C27" s="5"/>
      <c r="D27" s="5"/>
      <c r="E27" s="6"/>
      <c r="F27" s="5"/>
      <c r="G27" s="6"/>
      <c r="H27" s="6"/>
      <c r="I27" s="7"/>
      <c r="J27" s="7"/>
      <c r="K27" s="7"/>
      <c r="L27" s="1"/>
    </row>
    <row r="28">
      <c r="A28" s="1"/>
      <c r="B28" s="17"/>
      <c r="C28" s="5"/>
      <c r="D28" s="5"/>
      <c r="E28" s="6"/>
      <c r="F28" s="5"/>
      <c r="G28" s="6"/>
      <c r="H28" s="6"/>
      <c r="I28" s="7"/>
      <c r="J28" s="7"/>
      <c r="K28" s="7"/>
      <c r="L28" s="1"/>
    </row>
    <row r="29">
      <c r="A29" s="1"/>
      <c r="B29" s="17"/>
      <c r="C29" s="5"/>
      <c r="D29" s="5"/>
      <c r="E29" s="6"/>
      <c r="F29" s="5"/>
      <c r="G29" s="6"/>
      <c r="H29" s="6"/>
      <c r="I29" s="7"/>
      <c r="J29" s="7"/>
      <c r="K29" s="7"/>
      <c r="L29" s="1"/>
    </row>
    <row r="30">
      <c r="A30" s="1"/>
      <c r="B30" s="17"/>
      <c r="C30" s="5"/>
      <c r="D30" s="5"/>
      <c r="E30" s="6"/>
      <c r="F30" s="5"/>
      <c r="G30" s="6"/>
      <c r="H30" s="6"/>
      <c r="I30" s="7"/>
      <c r="J30" s="7"/>
      <c r="K30" s="7"/>
      <c r="L30" s="1"/>
    </row>
    <row r="31">
      <c r="A31" s="1"/>
      <c r="B31" s="17"/>
      <c r="C31" s="5"/>
      <c r="D31" s="5"/>
      <c r="E31" s="6"/>
      <c r="F31" s="5"/>
      <c r="G31" s="6"/>
      <c r="H31" s="6"/>
      <c r="I31" s="7"/>
      <c r="J31" s="7"/>
      <c r="K31" s="7"/>
      <c r="L31" s="1"/>
    </row>
    <row r="32">
      <c r="A32" s="1"/>
      <c r="B32" s="17"/>
      <c r="C32" s="5"/>
      <c r="D32" s="5"/>
      <c r="E32" s="6"/>
      <c r="F32" s="5"/>
      <c r="G32" s="6"/>
      <c r="H32" s="6"/>
      <c r="I32" s="7"/>
      <c r="J32" s="7"/>
      <c r="K32" s="7"/>
      <c r="L32" s="1"/>
    </row>
    <row r="33">
      <c r="A33" s="1"/>
      <c r="B33" s="17"/>
      <c r="C33" s="5"/>
      <c r="D33" s="5"/>
      <c r="E33" s="6"/>
      <c r="F33" s="5"/>
      <c r="G33" s="6"/>
      <c r="H33" s="6"/>
      <c r="I33" s="7"/>
      <c r="J33" s="7"/>
      <c r="K33" s="7"/>
      <c r="L33" s="1"/>
    </row>
    <row r="34">
      <c r="A34" s="1"/>
      <c r="B34" s="17"/>
      <c r="C34" s="5"/>
      <c r="D34" s="5"/>
      <c r="E34" s="6"/>
      <c r="F34" s="5"/>
      <c r="G34" s="6"/>
      <c r="H34" s="6"/>
      <c r="I34" s="7"/>
      <c r="J34" s="7"/>
      <c r="K34" s="7"/>
      <c r="L34" s="1"/>
    </row>
    <row r="35">
      <c r="A35" s="1"/>
      <c r="B35" s="17"/>
      <c r="C35" s="5"/>
      <c r="D35" s="5"/>
      <c r="E35" s="6"/>
      <c r="F35" s="5"/>
      <c r="G35" s="6"/>
      <c r="H35" s="6"/>
      <c r="I35" s="7"/>
      <c r="J35" s="7"/>
      <c r="K35" s="7"/>
      <c r="L35" s="1"/>
    </row>
    <row r="36">
      <c r="A36" s="1"/>
      <c r="B36" s="17"/>
      <c r="C36" s="5"/>
      <c r="D36" s="5"/>
      <c r="E36" s="6"/>
      <c r="F36" s="5"/>
      <c r="G36" s="6"/>
      <c r="H36" s="6"/>
      <c r="I36" s="7"/>
      <c r="J36" s="7"/>
      <c r="K36" s="7"/>
      <c r="L36" s="1"/>
    </row>
    <row r="37">
      <c r="A37" s="1"/>
      <c r="B37" s="17"/>
      <c r="C37" s="5"/>
      <c r="D37" s="5"/>
      <c r="E37" s="6"/>
      <c r="F37" s="5"/>
      <c r="G37" s="6"/>
      <c r="H37" s="6"/>
      <c r="I37" s="7"/>
      <c r="J37" s="7"/>
      <c r="K37" s="7"/>
      <c r="L37" s="1"/>
    </row>
    <row r="38">
      <c r="A38" s="1"/>
      <c r="B38" s="17"/>
      <c r="C38" s="5"/>
      <c r="D38" s="5"/>
      <c r="E38" s="6"/>
      <c r="F38" s="5"/>
      <c r="G38" s="6"/>
      <c r="H38" s="6"/>
      <c r="I38" s="7"/>
      <c r="J38" s="7"/>
      <c r="K38" s="7"/>
      <c r="L38" s="1"/>
    </row>
    <row r="39">
      <c r="A39" s="1"/>
      <c r="B39" s="17"/>
      <c r="C39" s="5"/>
      <c r="D39" s="5"/>
      <c r="E39" s="6"/>
      <c r="F39" s="5"/>
      <c r="G39" s="6"/>
      <c r="H39" s="6"/>
      <c r="I39" s="7"/>
      <c r="J39" s="7"/>
      <c r="K39" s="7"/>
      <c r="L39" s="1"/>
    </row>
    <row r="40">
      <c r="A40" s="1"/>
      <c r="B40" s="17"/>
      <c r="C40" s="5"/>
      <c r="D40" s="5"/>
      <c r="E40" s="6"/>
      <c r="F40" s="5"/>
      <c r="G40" s="6"/>
      <c r="H40" s="6"/>
      <c r="I40" s="7"/>
      <c r="J40" s="7"/>
      <c r="K40" s="7"/>
      <c r="L40" s="1"/>
    </row>
    <row r="41">
      <c r="A41" s="1"/>
      <c r="B41" s="17"/>
      <c r="C41" s="5"/>
      <c r="D41" s="5"/>
      <c r="E41" s="6"/>
      <c r="F41" s="5"/>
      <c r="G41" s="6"/>
      <c r="H41" s="6"/>
      <c r="I41" s="7"/>
      <c r="J41" s="7"/>
      <c r="K41" s="7"/>
      <c r="L41" s="1"/>
    </row>
    <row r="42">
      <c r="A42" s="1"/>
      <c r="B42" s="17"/>
      <c r="C42" s="5"/>
      <c r="D42" s="5"/>
      <c r="E42" s="6"/>
      <c r="F42" s="5"/>
      <c r="G42" s="6"/>
      <c r="H42" s="6"/>
      <c r="I42" s="7"/>
      <c r="J42" s="7"/>
      <c r="K42" s="7"/>
      <c r="L42" s="1"/>
    </row>
    <row r="43">
      <c r="A43" s="1"/>
      <c r="B43" s="17"/>
      <c r="C43" s="5"/>
      <c r="D43" s="5"/>
      <c r="E43" s="6"/>
      <c r="F43" s="5"/>
      <c r="G43" s="6"/>
      <c r="H43" s="6"/>
      <c r="I43" s="7"/>
      <c r="J43" s="7"/>
      <c r="K43" s="7"/>
      <c r="L43" s="1"/>
    </row>
    <row r="44">
      <c r="A44" s="1"/>
      <c r="B44" s="17"/>
      <c r="C44" s="5"/>
      <c r="D44" s="5"/>
      <c r="E44" s="6"/>
      <c r="F44" s="5"/>
      <c r="G44" s="6"/>
      <c r="H44" s="6"/>
      <c r="I44" s="7"/>
      <c r="J44" s="7"/>
      <c r="K44" s="7"/>
      <c r="L44" s="1"/>
    </row>
    <row r="45">
      <c r="A45" s="1"/>
      <c r="B45" s="17"/>
      <c r="C45" s="5"/>
      <c r="D45" s="5"/>
      <c r="E45" s="6"/>
      <c r="F45" s="5"/>
      <c r="G45" s="6"/>
      <c r="H45" s="6"/>
      <c r="I45" s="7"/>
      <c r="J45" s="7"/>
      <c r="K45" s="7"/>
      <c r="L45" s="1"/>
    </row>
    <row r="46">
      <c r="A46" s="1"/>
      <c r="B46" s="17"/>
      <c r="C46" s="5"/>
      <c r="D46" s="5"/>
      <c r="E46" s="6"/>
      <c r="F46" s="5"/>
      <c r="G46" s="6"/>
      <c r="H46" s="6"/>
      <c r="I46" s="7"/>
      <c r="J46" s="7"/>
      <c r="K46" s="7"/>
      <c r="L46" s="1"/>
    </row>
    <row r="47">
      <c r="A47" s="1"/>
      <c r="B47" s="17"/>
      <c r="C47" s="5"/>
      <c r="D47" s="5"/>
      <c r="E47" s="6"/>
      <c r="F47" s="5"/>
      <c r="G47" s="6"/>
      <c r="H47" s="6"/>
      <c r="I47" s="7"/>
      <c r="J47" s="7"/>
      <c r="K47" s="7"/>
      <c r="L47" s="1"/>
    </row>
    <row r="48">
      <c r="A48" s="1"/>
      <c r="B48" s="17"/>
      <c r="C48" s="5"/>
      <c r="D48" s="5"/>
      <c r="E48" s="6"/>
      <c r="F48" s="5"/>
      <c r="G48" s="6"/>
      <c r="H48" s="6"/>
      <c r="I48" s="7"/>
      <c r="J48" s="7"/>
      <c r="K48" s="7"/>
      <c r="L48" s="1"/>
    </row>
    <row r="49">
      <c r="A49" s="1"/>
      <c r="B49" s="17"/>
      <c r="C49" s="5"/>
      <c r="D49" s="5"/>
      <c r="E49" s="6"/>
      <c r="F49" s="5"/>
      <c r="G49" s="6"/>
      <c r="H49" s="6"/>
      <c r="I49" s="7"/>
      <c r="J49" s="7"/>
      <c r="K49" s="7"/>
      <c r="L49" s="1"/>
    </row>
    <row r="50">
      <c r="A50" s="1"/>
      <c r="B50" s="17"/>
      <c r="C50" s="5"/>
      <c r="D50" s="5"/>
      <c r="E50" s="6"/>
      <c r="F50" s="5"/>
      <c r="G50" s="6"/>
      <c r="H50" s="6"/>
      <c r="I50" s="7"/>
      <c r="J50" s="7"/>
      <c r="K50" s="7"/>
      <c r="L50" s="1"/>
    </row>
    <row r="51">
      <c r="A51" s="1"/>
      <c r="B51" s="17"/>
      <c r="C51" s="5"/>
      <c r="D51" s="5"/>
      <c r="E51" s="6"/>
      <c r="F51" s="5"/>
      <c r="G51" s="6"/>
      <c r="H51" s="6"/>
      <c r="I51" s="7"/>
      <c r="J51" s="7"/>
      <c r="K51" s="7"/>
      <c r="L51" s="1"/>
    </row>
    <row r="52">
      <c r="A52" s="1"/>
      <c r="B52" s="17"/>
      <c r="C52" s="5"/>
      <c r="D52" s="5"/>
      <c r="E52" s="6"/>
      <c r="F52" s="5"/>
      <c r="G52" s="6"/>
      <c r="H52" s="6"/>
      <c r="I52" s="7"/>
      <c r="J52" s="7"/>
      <c r="K52" s="7"/>
      <c r="L52" s="1"/>
    </row>
    <row r="53">
      <c r="A53" s="1"/>
      <c r="B53" s="17"/>
      <c r="C53" s="5"/>
      <c r="D53" s="5"/>
      <c r="E53" s="6"/>
      <c r="F53" s="5"/>
      <c r="G53" s="6"/>
      <c r="H53" s="6"/>
      <c r="I53" s="7"/>
      <c r="J53" s="7"/>
      <c r="K53" s="7"/>
      <c r="L53" s="1"/>
    </row>
    <row r="54">
      <c r="A54" s="1"/>
      <c r="B54" s="17"/>
      <c r="C54" s="5"/>
      <c r="D54" s="5"/>
      <c r="E54" s="6"/>
      <c r="F54" s="5"/>
      <c r="G54" s="6"/>
      <c r="H54" s="6"/>
      <c r="I54" s="7"/>
      <c r="J54" s="7"/>
      <c r="K54" s="7"/>
      <c r="L54" s="1"/>
    </row>
    <row r="55">
      <c r="A55" s="1"/>
      <c r="B55" s="17"/>
      <c r="C55" s="5"/>
      <c r="D55" s="5"/>
      <c r="E55" s="6"/>
      <c r="F55" s="5"/>
      <c r="G55" s="6"/>
      <c r="H55" s="6"/>
      <c r="I55" s="7"/>
      <c r="J55" s="7"/>
      <c r="K55" s="7"/>
      <c r="L55" s="1"/>
    </row>
    <row r="56">
      <c r="A56" s="1"/>
      <c r="B56" s="17"/>
      <c r="C56" s="5"/>
      <c r="D56" s="5"/>
      <c r="E56" s="6"/>
      <c r="F56" s="5"/>
      <c r="G56" s="6"/>
      <c r="H56" s="6"/>
      <c r="I56" s="7"/>
      <c r="J56" s="7"/>
      <c r="K56" s="7"/>
      <c r="L56" s="1"/>
    </row>
    <row r="57">
      <c r="A57" s="1"/>
      <c r="B57" s="17"/>
      <c r="C57" s="5"/>
      <c r="D57" s="5"/>
      <c r="E57" s="6"/>
      <c r="F57" s="5"/>
      <c r="G57" s="6"/>
      <c r="H57" s="6"/>
      <c r="I57" s="7"/>
      <c r="J57" s="7"/>
      <c r="K57" s="7"/>
      <c r="L57" s="1"/>
    </row>
    <row r="58">
      <c r="A58" s="1"/>
      <c r="B58" s="17"/>
      <c r="C58" s="5"/>
      <c r="D58" s="5"/>
      <c r="E58" s="6"/>
      <c r="F58" s="5"/>
      <c r="G58" s="6"/>
      <c r="H58" s="6"/>
      <c r="I58" s="7"/>
      <c r="J58" s="7"/>
      <c r="K58" s="7"/>
      <c r="L58" s="1"/>
    </row>
    <row r="59">
      <c r="A59" s="1"/>
      <c r="B59" s="17"/>
      <c r="C59" s="5"/>
      <c r="D59" s="5"/>
      <c r="E59" s="6"/>
      <c r="F59" s="5"/>
      <c r="G59" s="6"/>
      <c r="H59" s="6"/>
      <c r="I59" s="7"/>
      <c r="J59" s="7"/>
      <c r="K59" s="7"/>
      <c r="L59" s="1"/>
    </row>
    <row r="60">
      <c r="A60" s="1"/>
      <c r="B60" s="17"/>
      <c r="C60" s="5"/>
      <c r="D60" s="5"/>
      <c r="E60" s="6"/>
      <c r="F60" s="5"/>
      <c r="G60" s="6"/>
      <c r="H60" s="6"/>
      <c r="I60" s="7"/>
      <c r="J60" s="7"/>
      <c r="K60" s="7"/>
      <c r="L60" s="1"/>
    </row>
    <row r="61">
      <c r="A61" s="1"/>
      <c r="B61" s="17"/>
      <c r="C61" s="5"/>
      <c r="D61" s="5"/>
      <c r="E61" s="6"/>
      <c r="F61" s="5"/>
      <c r="G61" s="6"/>
      <c r="H61" s="6"/>
      <c r="I61" s="7"/>
      <c r="J61" s="7"/>
      <c r="K61" s="7"/>
      <c r="L61" s="1"/>
    </row>
    <row r="62">
      <c r="A62" s="1"/>
      <c r="B62" s="17"/>
      <c r="C62" s="5"/>
      <c r="D62" s="5"/>
      <c r="E62" s="6"/>
      <c r="F62" s="5"/>
      <c r="G62" s="6"/>
      <c r="H62" s="6"/>
      <c r="I62" s="7"/>
      <c r="J62" s="7"/>
      <c r="K62" s="7"/>
      <c r="L62" s="1"/>
    </row>
    <row r="63">
      <c r="A63" s="1"/>
      <c r="B63" s="17"/>
      <c r="C63" s="5"/>
      <c r="D63" s="5"/>
      <c r="E63" s="6"/>
      <c r="F63" s="5"/>
      <c r="G63" s="6"/>
      <c r="H63" s="6"/>
      <c r="I63" s="7"/>
      <c r="J63" s="7"/>
      <c r="K63" s="7"/>
      <c r="L63" s="1"/>
    </row>
    <row r="64">
      <c r="A64" s="1"/>
      <c r="B64" s="17"/>
      <c r="C64" s="5"/>
      <c r="D64" s="5"/>
      <c r="E64" s="6"/>
      <c r="F64" s="5"/>
      <c r="G64" s="6"/>
      <c r="H64" s="6"/>
      <c r="I64" s="7"/>
      <c r="J64" s="7"/>
      <c r="K64" s="7"/>
      <c r="L64" s="1"/>
    </row>
    <row r="65">
      <c r="A65" s="1"/>
      <c r="B65" s="17"/>
      <c r="C65" s="5"/>
      <c r="D65" s="5"/>
      <c r="E65" s="6"/>
      <c r="F65" s="5"/>
      <c r="G65" s="6"/>
      <c r="H65" s="6"/>
      <c r="I65" s="7"/>
      <c r="J65" s="7"/>
      <c r="K65" s="7"/>
      <c r="L65" s="1"/>
    </row>
    <row r="66">
      <c r="A66" s="1"/>
      <c r="B66" s="17"/>
      <c r="C66" s="5"/>
      <c r="D66" s="5"/>
      <c r="E66" s="6"/>
      <c r="F66" s="5"/>
      <c r="G66" s="6"/>
      <c r="H66" s="6"/>
      <c r="I66" s="7"/>
      <c r="J66" s="7"/>
      <c r="K66" s="7"/>
      <c r="L66" s="1"/>
    </row>
    <row r="67">
      <c r="A67" s="1"/>
      <c r="B67" s="17"/>
      <c r="C67" s="5"/>
      <c r="D67" s="5"/>
      <c r="E67" s="6"/>
      <c r="F67" s="5"/>
      <c r="G67" s="6"/>
      <c r="H67" s="6"/>
      <c r="I67" s="7"/>
      <c r="J67" s="7"/>
      <c r="K67" s="7"/>
      <c r="L67" s="1"/>
    </row>
    <row r="68">
      <c r="A68" s="1"/>
      <c r="B68" s="17"/>
      <c r="C68" s="5"/>
      <c r="D68" s="5"/>
      <c r="E68" s="6"/>
      <c r="F68" s="5"/>
      <c r="G68" s="6"/>
      <c r="H68" s="6"/>
      <c r="I68" s="7"/>
      <c r="J68" s="7"/>
      <c r="K68" s="7"/>
      <c r="L68" s="1"/>
    </row>
    <row r="69">
      <c r="A69" s="1"/>
      <c r="B69" s="17"/>
      <c r="C69" s="5"/>
      <c r="D69" s="5"/>
      <c r="E69" s="6"/>
      <c r="F69" s="5"/>
      <c r="G69" s="6"/>
      <c r="H69" s="6"/>
      <c r="I69" s="7"/>
      <c r="J69" s="7"/>
      <c r="K69" s="7"/>
      <c r="L69" s="1"/>
    </row>
    <row r="70">
      <c r="A70" s="1"/>
      <c r="B70" s="17"/>
      <c r="C70" s="5"/>
      <c r="D70" s="5"/>
      <c r="E70" s="6"/>
      <c r="F70" s="5"/>
      <c r="G70" s="6"/>
      <c r="H70" s="6"/>
      <c r="I70" s="7"/>
      <c r="J70" s="7"/>
      <c r="K70" s="7"/>
      <c r="L70" s="1"/>
    </row>
    <row r="71">
      <c r="A71" s="1"/>
      <c r="B71" s="17"/>
      <c r="C71" s="5"/>
      <c r="D71" s="5"/>
      <c r="E71" s="6"/>
      <c r="F71" s="5"/>
      <c r="G71" s="6"/>
      <c r="H71" s="6"/>
      <c r="I71" s="7"/>
      <c r="J71" s="7"/>
      <c r="K71" s="7"/>
      <c r="L71" s="1"/>
    </row>
    <row r="72">
      <c r="A72" s="1"/>
      <c r="B72" s="17"/>
      <c r="C72" s="5"/>
      <c r="D72" s="5"/>
      <c r="E72" s="6"/>
      <c r="F72" s="5"/>
      <c r="G72" s="6"/>
      <c r="H72" s="6"/>
      <c r="I72" s="7"/>
      <c r="J72" s="7"/>
      <c r="K72" s="7"/>
      <c r="L72" s="1"/>
    </row>
    <row r="73">
      <c r="A73" s="1"/>
      <c r="B73" s="17"/>
      <c r="C73" s="5"/>
      <c r="D73" s="5"/>
      <c r="E73" s="6"/>
      <c r="F73" s="5"/>
      <c r="G73" s="6"/>
      <c r="H73" s="6"/>
      <c r="I73" s="7"/>
      <c r="J73" s="7"/>
      <c r="K73" s="7"/>
      <c r="L73" s="1"/>
    </row>
    <row r="74">
      <c r="A74" s="1"/>
      <c r="B74" s="17"/>
      <c r="C74" s="5"/>
      <c r="D74" s="5"/>
      <c r="E74" s="6"/>
      <c r="F74" s="5"/>
      <c r="G74" s="6"/>
      <c r="H74" s="6"/>
      <c r="I74" s="7"/>
      <c r="J74" s="7"/>
      <c r="K74" s="7"/>
      <c r="L74" s="1"/>
    </row>
    <row r="75">
      <c r="A75" s="1"/>
      <c r="B75" s="17"/>
      <c r="C75" s="5"/>
      <c r="D75" s="5"/>
      <c r="E75" s="6"/>
      <c r="F75" s="5"/>
      <c r="G75" s="6"/>
      <c r="H75" s="6"/>
      <c r="I75" s="7"/>
      <c r="J75" s="7"/>
      <c r="K75" s="7"/>
      <c r="L75" s="1"/>
    </row>
    <row r="76">
      <c r="A76" s="1"/>
      <c r="B76" s="17"/>
      <c r="C76" s="5"/>
      <c r="D76" s="5"/>
      <c r="E76" s="6"/>
      <c r="F76" s="5"/>
      <c r="G76" s="6"/>
      <c r="H76" s="6"/>
      <c r="I76" s="7"/>
      <c r="J76" s="7"/>
      <c r="K76" s="7"/>
      <c r="L76" s="1"/>
    </row>
    <row r="77">
      <c r="A77" s="1"/>
      <c r="B77" s="17"/>
      <c r="C77" s="5"/>
      <c r="D77" s="5"/>
      <c r="E77" s="6"/>
      <c r="F77" s="5"/>
      <c r="G77" s="6"/>
      <c r="H77" s="6"/>
      <c r="I77" s="7"/>
      <c r="J77" s="7"/>
      <c r="K77" s="7"/>
      <c r="L77" s="1"/>
    </row>
    <row r="78">
      <c r="A78" s="1"/>
      <c r="B78" s="17"/>
      <c r="C78" s="5"/>
      <c r="D78" s="5"/>
      <c r="E78" s="6"/>
      <c r="F78" s="5"/>
      <c r="G78" s="6"/>
      <c r="H78" s="6"/>
      <c r="I78" s="7"/>
      <c r="J78" s="7"/>
      <c r="K78" s="7"/>
      <c r="L78" s="1"/>
    </row>
    <row r="79">
      <c r="A79" s="1"/>
      <c r="B79" s="17"/>
      <c r="C79" s="5"/>
      <c r="D79" s="5"/>
      <c r="E79" s="6"/>
      <c r="F79" s="5"/>
      <c r="G79" s="6"/>
      <c r="H79" s="6"/>
      <c r="I79" s="7"/>
      <c r="J79" s="7"/>
      <c r="K79" s="7"/>
      <c r="L79" s="1"/>
    </row>
    <row r="80">
      <c r="A80" s="1"/>
      <c r="B80" s="17"/>
      <c r="C80" s="5"/>
      <c r="D80" s="5"/>
      <c r="E80" s="6"/>
      <c r="F80" s="5"/>
      <c r="G80" s="6"/>
      <c r="H80" s="6"/>
      <c r="I80" s="7"/>
      <c r="J80" s="7"/>
      <c r="K80" s="7"/>
      <c r="L80" s="1"/>
    </row>
    <row r="81">
      <c r="A81" s="1"/>
      <c r="B81" s="17"/>
      <c r="C81" s="5"/>
      <c r="D81" s="5"/>
      <c r="E81" s="6"/>
      <c r="F81" s="5"/>
      <c r="G81" s="6"/>
      <c r="H81" s="6"/>
      <c r="I81" s="7"/>
      <c r="J81" s="7"/>
      <c r="K81" s="7"/>
      <c r="L81" s="1"/>
    </row>
    <row r="82">
      <c r="A82" s="1"/>
      <c r="B82" s="17"/>
      <c r="C82" s="5"/>
      <c r="D82" s="5"/>
      <c r="E82" s="6"/>
      <c r="F82" s="5"/>
      <c r="G82" s="6"/>
      <c r="H82" s="6"/>
      <c r="I82" s="7"/>
      <c r="J82" s="7"/>
      <c r="K82" s="7"/>
      <c r="L82" s="1"/>
    </row>
    <row r="83">
      <c r="A83" s="1"/>
      <c r="B83" s="17"/>
      <c r="C83" s="5"/>
      <c r="D83" s="5"/>
      <c r="E83" s="6"/>
      <c r="F83" s="5"/>
      <c r="G83" s="6"/>
      <c r="H83" s="6"/>
      <c r="I83" s="7"/>
      <c r="J83" s="7"/>
      <c r="K83" s="7"/>
      <c r="L83" s="1"/>
    </row>
    <row r="84">
      <c r="A84" s="1"/>
      <c r="B84" s="17"/>
      <c r="C84" s="5"/>
      <c r="D84" s="5"/>
      <c r="E84" s="6"/>
      <c r="F84" s="5"/>
      <c r="G84" s="6"/>
      <c r="H84" s="6"/>
      <c r="I84" s="7"/>
      <c r="J84" s="7"/>
      <c r="K84" s="7"/>
      <c r="L84" s="1"/>
    </row>
    <row r="85">
      <c r="A85" s="1"/>
      <c r="B85" s="17"/>
      <c r="C85" s="5"/>
      <c r="D85" s="5"/>
      <c r="E85" s="6"/>
      <c r="F85" s="5"/>
      <c r="G85" s="6"/>
      <c r="H85" s="6"/>
      <c r="I85" s="7"/>
      <c r="J85" s="7"/>
      <c r="K85" s="7"/>
      <c r="L85" s="1"/>
    </row>
    <row r="86">
      <c r="A86" s="1"/>
      <c r="B86" s="17"/>
      <c r="C86" s="5"/>
      <c r="D86" s="5"/>
      <c r="E86" s="6"/>
      <c r="F86" s="5"/>
      <c r="G86" s="6"/>
      <c r="H86" s="6"/>
      <c r="I86" s="7"/>
      <c r="J86" s="7"/>
      <c r="K86" s="7"/>
      <c r="L86" s="1"/>
    </row>
    <row r="87">
      <c r="A87" s="1"/>
      <c r="B87" s="17"/>
      <c r="C87" s="5"/>
      <c r="D87" s="5"/>
      <c r="E87" s="6"/>
      <c r="F87" s="5"/>
      <c r="G87" s="6"/>
      <c r="H87" s="6"/>
      <c r="I87" s="7"/>
      <c r="J87" s="7"/>
      <c r="K87" s="7"/>
      <c r="L87" s="1"/>
    </row>
    <row r="88">
      <c r="A88" s="1"/>
      <c r="B88" s="17"/>
      <c r="C88" s="5"/>
      <c r="D88" s="5"/>
      <c r="E88" s="6"/>
      <c r="F88" s="5"/>
      <c r="G88" s="6"/>
      <c r="H88" s="6"/>
      <c r="I88" s="7"/>
      <c r="J88" s="7"/>
      <c r="K88" s="7"/>
      <c r="L88" s="1"/>
    </row>
    <row r="89">
      <c r="A89" s="1"/>
      <c r="B89" s="17"/>
      <c r="C89" s="5"/>
      <c r="D89" s="5"/>
      <c r="E89" s="6"/>
      <c r="F89" s="5"/>
      <c r="G89" s="6"/>
      <c r="H89" s="6"/>
      <c r="I89" s="7"/>
      <c r="J89" s="7"/>
      <c r="K89" s="7"/>
      <c r="L89" s="1"/>
    </row>
    <row r="90">
      <c r="A90" s="1"/>
      <c r="B90" s="17"/>
      <c r="C90" s="5"/>
      <c r="D90" s="5"/>
      <c r="E90" s="6"/>
      <c r="F90" s="5"/>
      <c r="G90" s="6"/>
      <c r="H90" s="6"/>
      <c r="I90" s="7"/>
      <c r="J90" s="7"/>
      <c r="K90" s="7"/>
      <c r="L90" s="1"/>
    </row>
    <row r="91">
      <c r="A91" s="1"/>
      <c r="B91" s="17"/>
      <c r="C91" s="5"/>
      <c r="D91" s="5"/>
      <c r="E91" s="6"/>
      <c r="F91" s="5"/>
      <c r="G91" s="6"/>
      <c r="H91" s="6"/>
      <c r="I91" s="7"/>
      <c r="J91" s="7"/>
      <c r="K91" s="7"/>
      <c r="L91" s="1"/>
    </row>
    <row r="92">
      <c r="A92" s="1"/>
      <c r="B92" s="17"/>
      <c r="C92" s="5"/>
      <c r="D92" s="5"/>
      <c r="E92" s="6"/>
      <c r="F92" s="5"/>
      <c r="G92" s="6"/>
      <c r="H92" s="6"/>
      <c r="I92" s="7"/>
      <c r="J92" s="7"/>
      <c r="K92" s="7"/>
      <c r="L92" s="1"/>
    </row>
    <row r="93">
      <c r="A93" s="1"/>
      <c r="B93" s="17"/>
      <c r="C93" s="5"/>
      <c r="D93" s="5"/>
      <c r="E93" s="6"/>
      <c r="F93" s="5"/>
      <c r="G93" s="6"/>
      <c r="H93" s="6"/>
      <c r="I93" s="7"/>
      <c r="J93" s="7"/>
      <c r="K93" s="7"/>
      <c r="L93" s="1"/>
    </row>
    <row r="94">
      <c r="A94" s="1"/>
      <c r="B94" s="17"/>
      <c r="C94" s="5"/>
      <c r="D94" s="5"/>
      <c r="E94" s="6"/>
      <c r="F94" s="5"/>
      <c r="G94" s="6"/>
      <c r="H94" s="6"/>
      <c r="I94" s="7"/>
      <c r="J94" s="7"/>
      <c r="K94" s="7"/>
      <c r="L94" s="1"/>
    </row>
    <row r="95">
      <c r="A95" s="1"/>
      <c r="B95" s="17"/>
      <c r="C95" s="5"/>
      <c r="D95" s="5"/>
      <c r="E95" s="6"/>
      <c r="F95" s="5"/>
      <c r="G95" s="6"/>
      <c r="H95" s="6"/>
      <c r="I95" s="7"/>
      <c r="J95" s="7"/>
      <c r="K95" s="7"/>
      <c r="L95" s="1"/>
    </row>
    <row r="96">
      <c r="A96" s="1"/>
      <c r="B96" s="17"/>
      <c r="C96" s="5"/>
      <c r="D96" s="5"/>
      <c r="E96" s="6"/>
      <c r="F96" s="5"/>
      <c r="G96" s="6"/>
      <c r="H96" s="6"/>
      <c r="I96" s="7"/>
      <c r="J96" s="7"/>
      <c r="K96" s="7"/>
      <c r="L96" s="1"/>
    </row>
    <row r="97">
      <c r="A97" s="1"/>
      <c r="B97" s="17"/>
      <c r="C97" s="5"/>
      <c r="D97" s="5"/>
      <c r="E97" s="6"/>
      <c r="F97" s="5"/>
      <c r="G97" s="6"/>
      <c r="H97" s="6"/>
      <c r="I97" s="7"/>
      <c r="J97" s="7"/>
      <c r="K97" s="7"/>
      <c r="L97" s="1"/>
    </row>
    <row r="98">
      <c r="A98" s="1"/>
      <c r="B98" s="17"/>
      <c r="C98" s="5"/>
      <c r="D98" s="5"/>
      <c r="E98" s="6"/>
      <c r="F98" s="5"/>
      <c r="G98" s="6"/>
      <c r="H98" s="6"/>
      <c r="I98" s="7"/>
      <c r="J98" s="7"/>
      <c r="K98" s="7"/>
      <c r="L98" s="1"/>
    </row>
    <row r="99">
      <c r="A99" s="1"/>
      <c r="B99" s="17"/>
      <c r="C99" s="5"/>
      <c r="D99" s="5"/>
      <c r="E99" s="6"/>
      <c r="F99" s="5"/>
      <c r="G99" s="6"/>
      <c r="H99" s="6"/>
      <c r="I99" s="7"/>
      <c r="J99" s="7"/>
      <c r="K99" s="7"/>
      <c r="L99" s="1"/>
    </row>
    <row r="100">
      <c r="A100" s="1"/>
      <c r="B100" s="17"/>
      <c r="C100" s="5"/>
      <c r="D100" s="5"/>
      <c r="E100" s="6"/>
      <c r="F100" s="5"/>
      <c r="G100" s="6"/>
      <c r="H100" s="6"/>
      <c r="I100" s="7"/>
      <c r="J100" s="7"/>
      <c r="K100" s="7"/>
      <c r="L100" s="1"/>
    </row>
    <row r="101">
      <c r="A101" s="1"/>
      <c r="B101" s="17"/>
      <c r="C101" s="5"/>
      <c r="D101" s="5"/>
      <c r="E101" s="6"/>
      <c r="F101" s="5"/>
      <c r="G101" s="6"/>
      <c r="H101" s="6"/>
      <c r="I101" s="7"/>
      <c r="J101" s="7"/>
      <c r="K101" s="7"/>
      <c r="L101" s="1"/>
    </row>
    <row r="102">
      <c r="A102" s="1"/>
      <c r="B102" s="17"/>
      <c r="C102" s="5"/>
      <c r="D102" s="5"/>
      <c r="E102" s="6"/>
      <c r="F102" s="5"/>
      <c r="G102" s="6"/>
      <c r="H102" s="6"/>
      <c r="I102" s="7"/>
      <c r="J102" s="7"/>
      <c r="K102" s="7"/>
      <c r="L102" s="1"/>
    </row>
    <row r="103">
      <c r="A103" s="1"/>
      <c r="B103" s="17"/>
      <c r="C103" s="5"/>
      <c r="D103" s="5"/>
      <c r="E103" s="6"/>
      <c r="F103" s="5"/>
      <c r="G103" s="6"/>
      <c r="H103" s="6"/>
      <c r="I103" s="7"/>
      <c r="J103" s="7"/>
      <c r="K103" s="7"/>
      <c r="L103" s="1"/>
    </row>
    <row r="104">
      <c r="A104" s="1"/>
      <c r="B104" s="17"/>
      <c r="C104" s="5"/>
      <c r="D104" s="5"/>
      <c r="E104" s="6"/>
      <c r="F104" s="5"/>
      <c r="G104" s="6"/>
      <c r="H104" s="6"/>
      <c r="I104" s="7"/>
      <c r="J104" s="7"/>
      <c r="K104" s="7"/>
      <c r="L104" s="1"/>
    </row>
    <row r="105">
      <c r="A105" s="1"/>
      <c r="B105" s="17"/>
      <c r="C105" s="5"/>
      <c r="D105" s="5"/>
      <c r="E105" s="6"/>
      <c r="F105" s="5"/>
      <c r="G105" s="6"/>
      <c r="H105" s="6"/>
      <c r="I105" s="7"/>
      <c r="J105" s="7"/>
      <c r="K105" s="7"/>
      <c r="L105" s="1"/>
    </row>
    <row r="106">
      <c r="A106" s="1"/>
      <c r="B106" s="17"/>
      <c r="C106" s="5"/>
      <c r="D106" s="5"/>
      <c r="E106" s="6"/>
      <c r="F106" s="5"/>
      <c r="G106" s="6"/>
      <c r="H106" s="6"/>
      <c r="I106" s="7"/>
      <c r="J106" s="7"/>
      <c r="K106" s="7"/>
      <c r="L106" s="1"/>
    </row>
    <row r="107">
      <c r="A107" s="1"/>
      <c r="B107" s="17"/>
      <c r="C107" s="5"/>
      <c r="D107" s="5"/>
      <c r="E107" s="6"/>
      <c r="F107" s="5"/>
      <c r="G107" s="6"/>
      <c r="H107" s="6"/>
      <c r="I107" s="7"/>
      <c r="J107" s="7"/>
      <c r="K107" s="7"/>
      <c r="L107" s="1"/>
    </row>
    <row r="108">
      <c r="A108" s="1"/>
      <c r="B108" s="17"/>
      <c r="C108" s="5"/>
      <c r="D108" s="5"/>
      <c r="E108" s="6"/>
      <c r="F108" s="5"/>
      <c r="G108" s="6"/>
      <c r="H108" s="6"/>
      <c r="I108" s="7"/>
      <c r="J108" s="7"/>
      <c r="K108" s="7"/>
      <c r="L108" s="1"/>
    </row>
    <row r="109">
      <c r="A109" s="1"/>
      <c r="B109" s="17"/>
      <c r="C109" s="5"/>
      <c r="D109" s="5"/>
      <c r="E109" s="6"/>
      <c r="F109" s="5"/>
      <c r="G109" s="6"/>
      <c r="H109" s="6"/>
      <c r="I109" s="7"/>
      <c r="J109" s="7"/>
      <c r="K109" s="7"/>
      <c r="L109" s="1"/>
    </row>
    <row r="110">
      <c r="A110" s="1"/>
      <c r="B110" s="17"/>
      <c r="C110" s="5"/>
      <c r="D110" s="5"/>
      <c r="E110" s="6"/>
      <c r="F110" s="5"/>
      <c r="G110" s="6"/>
      <c r="H110" s="6"/>
      <c r="I110" s="7"/>
      <c r="J110" s="7"/>
      <c r="K110" s="7"/>
      <c r="L110" s="1"/>
    </row>
    <row r="111">
      <c r="A111" s="1"/>
      <c r="B111" s="17"/>
      <c r="C111" s="5"/>
      <c r="D111" s="5"/>
      <c r="E111" s="6"/>
      <c r="F111" s="5"/>
      <c r="G111" s="6"/>
      <c r="H111" s="6"/>
      <c r="I111" s="7"/>
      <c r="J111" s="7"/>
      <c r="K111" s="7"/>
      <c r="L111" s="1"/>
    </row>
    <row r="112">
      <c r="A112" s="1"/>
      <c r="B112" s="17"/>
      <c r="C112" s="5"/>
      <c r="D112" s="5"/>
      <c r="E112" s="6"/>
      <c r="F112" s="5"/>
      <c r="G112" s="6"/>
      <c r="H112" s="6"/>
      <c r="I112" s="7"/>
      <c r="J112" s="7"/>
      <c r="K112" s="7"/>
      <c r="L112" s="1"/>
    </row>
    <row r="113">
      <c r="A113" s="1"/>
      <c r="B113" s="17"/>
      <c r="C113" s="5"/>
      <c r="D113" s="5"/>
      <c r="E113" s="6"/>
      <c r="F113" s="5"/>
      <c r="G113" s="6"/>
      <c r="H113" s="6"/>
      <c r="I113" s="7"/>
      <c r="J113" s="7"/>
      <c r="K113" s="7"/>
      <c r="L113" s="1"/>
    </row>
    <row r="114">
      <c r="A114" s="1"/>
      <c r="B114" s="17"/>
      <c r="C114" s="5"/>
      <c r="D114" s="5"/>
      <c r="E114" s="6"/>
      <c r="F114" s="5"/>
      <c r="G114" s="6"/>
      <c r="H114" s="6"/>
      <c r="I114" s="7"/>
      <c r="J114" s="7"/>
      <c r="K114" s="7"/>
      <c r="L114" s="1"/>
    </row>
    <row r="115">
      <c r="A115" s="1"/>
      <c r="B115" s="17"/>
      <c r="C115" s="5"/>
      <c r="D115" s="5"/>
      <c r="E115" s="6"/>
      <c r="F115" s="5"/>
      <c r="G115" s="6"/>
      <c r="H115" s="6"/>
      <c r="I115" s="7"/>
      <c r="J115" s="7"/>
      <c r="K115" s="7"/>
      <c r="L115" s="1"/>
    </row>
    <row r="116">
      <c r="A116" s="1"/>
      <c r="B116" s="17"/>
      <c r="C116" s="5"/>
      <c r="D116" s="5"/>
      <c r="E116" s="6"/>
      <c r="F116" s="5"/>
      <c r="G116" s="6"/>
      <c r="H116" s="6"/>
      <c r="I116" s="7"/>
      <c r="J116" s="7"/>
      <c r="K116" s="7"/>
      <c r="L116" s="1"/>
    </row>
    <row r="117">
      <c r="A117" s="1"/>
      <c r="B117" s="17"/>
      <c r="C117" s="5"/>
      <c r="D117" s="5"/>
      <c r="E117" s="6"/>
      <c r="F117" s="5"/>
      <c r="G117" s="6"/>
      <c r="H117" s="6"/>
      <c r="I117" s="7"/>
      <c r="J117" s="7"/>
      <c r="K117" s="7"/>
      <c r="L117" s="1"/>
    </row>
    <row r="118">
      <c r="A118" s="1"/>
      <c r="B118" s="17"/>
      <c r="C118" s="5"/>
      <c r="D118" s="5"/>
      <c r="E118" s="6"/>
      <c r="F118" s="5"/>
      <c r="G118" s="6"/>
      <c r="H118" s="6"/>
      <c r="I118" s="7"/>
      <c r="J118" s="7"/>
      <c r="K118" s="7"/>
      <c r="L118" s="1"/>
    </row>
    <row r="119">
      <c r="A119" s="1"/>
      <c r="B119" s="17"/>
      <c r="C119" s="5"/>
      <c r="D119" s="5"/>
      <c r="E119" s="6"/>
      <c r="F119" s="5"/>
      <c r="G119" s="6"/>
      <c r="H119" s="6"/>
      <c r="I119" s="7"/>
      <c r="J119" s="7"/>
      <c r="K119" s="7"/>
      <c r="L119" s="1"/>
    </row>
    <row r="120">
      <c r="A120" s="1"/>
      <c r="B120" s="17"/>
      <c r="C120" s="5"/>
      <c r="D120" s="5"/>
      <c r="E120" s="6"/>
      <c r="F120" s="5"/>
      <c r="G120" s="6"/>
      <c r="H120" s="6"/>
      <c r="I120" s="7"/>
      <c r="J120" s="7"/>
      <c r="K120" s="7"/>
      <c r="L120" s="1"/>
    </row>
    <row r="121">
      <c r="A121" s="1"/>
      <c r="B121" s="17"/>
      <c r="C121" s="5"/>
      <c r="D121" s="5"/>
      <c r="E121" s="6"/>
      <c r="F121" s="5"/>
      <c r="G121" s="6"/>
      <c r="H121" s="6"/>
      <c r="I121" s="7"/>
      <c r="J121" s="7"/>
      <c r="K121" s="7"/>
      <c r="L121" s="1"/>
    </row>
    <row r="122">
      <c r="A122" s="1"/>
      <c r="B122" s="17"/>
      <c r="C122" s="5"/>
      <c r="D122" s="5"/>
      <c r="E122" s="6"/>
      <c r="F122" s="5"/>
      <c r="G122" s="6"/>
      <c r="H122" s="6"/>
      <c r="I122" s="7"/>
      <c r="J122" s="7"/>
      <c r="K122" s="7"/>
      <c r="L122" s="1"/>
    </row>
    <row r="123">
      <c r="A123" s="1"/>
      <c r="B123" s="17"/>
      <c r="C123" s="5"/>
      <c r="D123" s="5"/>
      <c r="E123" s="6"/>
      <c r="F123" s="5"/>
      <c r="G123" s="6"/>
      <c r="H123" s="6"/>
      <c r="I123" s="7"/>
      <c r="J123" s="7"/>
      <c r="K123" s="7"/>
      <c r="L123" s="1"/>
    </row>
    <row r="124">
      <c r="A124" s="1"/>
      <c r="B124" s="17"/>
      <c r="C124" s="5"/>
      <c r="D124" s="5"/>
      <c r="E124" s="6"/>
      <c r="F124" s="5"/>
      <c r="G124" s="6"/>
      <c r="H124" s="6"/>
      <c r="I124" s="7"/>
      <c r="J124" s="7"/>
      <c r="K124" s="7"/>
      <c r="L124" s="1"/>
    </row>
    <row r="125">
      <c r="A125" s="1"/>
      <c r="B125" s="17"/>
      <c r="C125" s="5"/>
      <c r="D125" s="5"/>
      <c r="E125" s="6"/>
      <c r="F125" s="5"/>
      <c r="G125" s="6"/>
      <c r="H125" s="6"/>
      <c r="I125" s="7"/>
      <c r="J125" s="7"/>
      <c r="K125" s="7"/>
      <c r="L125" s="1"/>
    </row>
    <row r="126">
      <c r="A126" s="1"/>
      <c r="B126" s="17"/>
      <c r="C126" s="5"/>
      <c r="D126" s="5"/>
      <c r="E126" s="6"/>
      <c r="F126" s="5"/>
      <c r="G126" s="6"/>
      <c r="H126" s="6"/>
      <c r="I126" s="7"/>
      <c r="J126" s="7"/>
      <c r="K126" s="7"/>
      <c r="L126" s="1"/>
    </row>
    <row r="127">
      <c r="A127" s="1"/>
      <c r="B127" s="17"/>
      <c r="C127" s="5"/>
      <c r="D127" s="5"/>
      <c r="E127" s="6"/>
      <c r="F127" s="5"/>
      <c r="G127" s="6"/>
      <c r="H127" s="6"/>
      <c r="I127" s="7"/>
      <c r="J127" s="7"/>
      <c r="K127" s="7"/>
      <c r="L127" s="1"/>
    </row>
    <row r="128">
      <c r="A128" s="1"/>
      <c r="B128" s="17"/>
      <c r="C128" s="5"/>
      <c r="D128" s="5"/>
      <c r="E128" s="6"/>
      <c r="F128" s="5"/>
      <c r="G128" s="6"/>
      <c r="H128" s="6"/>
      <c r="I128" s="7"/>
      <c r="J128" s="7"/>
      <c r="K128" s="7"/>
      <c r="L128" s="1"/>
    </row>
    <row r="129">
      <c r="A129" s="1"/>
      <c r="B129" s="17"/>
      <c r="C129" s="5"/>
      <c r="D129" s="5"/>
      <c r="E129" s="6"/>
      <c r="F129" s="5"/>
      <c r="G129" s="6"/>
      <c r="H129" s="6"/>
      <c r="I129" s="7"/>
      <c r="J129" s="7"/>
      <c r="K129" s="7"/>
      <c r="L129" s="1"/>
    </row>
    <row r="130">
      <c r="A130" s="1"/>
      <c r="B130" s="17"/>
      <c r="C130" s="5"/>
      <c r="D130" s="5"/>
      <c r="E130" s="6"/>
      <c r="F130" s="5"/>
      <c r="G130" s="6"/>
      <c r="H130" s="6"/>
      <c r="I130" s="7"/>
      <c r="J130" s="7"/>
      <c r="K130" s="7"/>
      <c r="L130" s="1"/>
    </row>
    <row r="131">
      <c r="A131" s="1"/>
      <c r="B131" s="17"/>
      <c r="C131" s="5"/>
      <c r="D131" s="5"/>
      <c r="E131" s="6"/>
      <c r="F131" s="5"/>
      <c r="G131" s="6"/>
      <c r="H131" s="6"/>
      <c r="I131" s="7"/>
      <c r="J131" s="7"/>
      <c r="K131" s="7"/>
      <c r="L131" s="1"/>
    </row>
    <row r="132">
      <c r="A132" s="1"/>
      <c r="B132" s="17"/>
      <c r="C132" s="5"/>
      <c r="D132" s="5"/>
      <c r="E132" s="6"/>
      <c r="F132" s="5"/>
      <c r="G132" s="6"/>
      <c r="H132" s="6"/>
      <c r="I132" s="7"/>
      <c r="J132" s="7"/>
      <c r="K132" s="7"/>
      <c r="L132" s="1"/>
    </row>
    <row r="133">
      <c r="A133" s="1"/>
      <c r="B133" s="17"/>
      <c r="C133" s="5"/>
      <c r="D133" s="5"/>
      <c r="E133" s="6"/>
      <c r="F133" s="5"/>
      <c r="G133" s="6"/>
      <c r="H133" s="6"/>
      <c r="I133" s="7"/>
      <c r="J133" s="7"/>
      <c r="K133" s="7"/>
      <c r="L133" s="1"/>
    </row>
    <row r="134">
      <c r="A134" s="1"/>
      <c r="B134" s="17"/>
      <c r="C134" s="5"/>
      <c r="D134" s="5"/>
      <c r="E134" s="6"/>
      <c r="F134" s="5"/>
      <c r="G134" s="6"/>
      <c r="H134" s="6"/>
      <c r="I134" s="7"/>
      <c r="J134" s="7"/>
      <c r="K134" s="7"/>
      <c r="L134" s="1"/>
    </row>
    <row r="135">
      <c r="A135" s="1"/>
      <c r="B135" s="17"/>
      <c r="C135" s="5"/>
      <c r="D135" s="5"/>
      <c r="E135" s="6"/>
      <c r="F135" s="5"/>
      <c r="G135" s="6"/>
      <c r="H135" s="6"/>
      <c r="I135" s="7"/>
      <c r="J135" s="7"/>
      <c r="K135" s="7"/>
      <c r="L135" s="1"/>
    </row>
    <row r="136">
      <c r="A136" s="1"/>
      <c r="B136" s="17"/>
      <c r="C136" s="5"/>
      <c r="D136" s="5"/>
      <c r="E136" s="6"/>
      <c r="F136" s="5"/>
      <c r="G136" s="6"/>
      <c r="H136" s="6"/>
      <c r="I136" s="7"/>
      <c r="J136" s="7"/>
      <c r="K136" s="7"/>
      <c r="L136" s="1"/>
    </row>
    <row r="137">
      <c r="A137" s="1"/>
      <c r="B137" s="17"/>
      <c r="C137" s="5"/>
      <c r="D137" s="5"/>
      <c r="E137" s="6"/>
      <c r="F137" s="5"/>
      <c r="G137" s="6"/>
      <c r="H137" s="6"/>
      <c r="I137" s="7"/>
      <c r="J137" s="7"/>
      <c r="K137" s="7"/>
      <c r="L137" s="1"/>
    </row>
    <row r="138">
      <c r="A138" s="1"/>
      <c r="B138" s="17"/>
      <c r="C138" s="5"/>
      <c r="D138" s="5"/>
      <c r="E138" s="6"/>
      <c r="F138" s="5"/>
      <c r="G138" s="6"/>
      <c r="H138" s="6"/>
      <c r="I138" s="7"/>
      <c r="J138" s="7"/>
      <c r="K138" s="7"/>
      <c r="L138" s="1"/>
    </row>
    <row r="139">
      <c r="A139" s="1"/>
      <c r="B139" s="17"/>
      <c r="C139" s="5"/>
      <c r="D139" s="5"/>
      <c r="E139" s="6"/>
      <c r="F139" s="5"/>
      <c r="G139" s="6"/>
      <c r="H139" s="6"/>
      <c r="I139" s="7"/>
      <c r="J139" s="7"/>
      <c r="K139" s="7"/>
      <c r="L139" s="1"/>
    </row>
    <row r="140">
      <c r="A140" s="1"/>
      <c r="B140" s="17"/>
      <c r="C140" s="5"/>
      <c r="D140" s="5"/>
      <c r="E140" s="6"/>
      <c r="F140" s="5"/>
      <c r="G140" s="6"/>
      <c r="H140" s="6"/>
      <c r="I140" s="7"/>
      <c r="J140" s="7"/>
      <c r="K140" s="7"/>
      <c r="L140" s="1"/>
    </row>
    <row r="141">
      <c r="A141" s="1"/>
      <c r="B141" s="17"/>
      <c r="C141" s="5"/>
      <c r="D141" s="5"/>
      <c r="E141" s="6"/>
      <c r="F141" s="5"/>
      <c r="G141" s="6"/>
      <c r="H141" s="6"/>
      <c r="I141" s="7"/>
      <c r="J141" s="7"/>
      <c r="K141" s="7"/>
      <c r="L141" s="1"/>
    </row>
    <row r="142">
      <c r="A142" s="1"/>
      <c r="B142" s="17"/>
      <c r="C142" s="5"/>
      <c r="D142" s="5"/>
      <c r="E142" s="6"/>
      <c r="F142" s="5"/>
      <c r="G142" s="6"/>
      <c r="H142" s="6"/>
      <c r="I142" s="7"/>
      <c r="J142" s="7"/>
      <c r="K142" s="7"/>
      <c r="L142" s="1"/>
    </row>
    <row r="143">
      <c r="A143" s="1"/>
      <c r="B143" s="17"/>
      <c r="C143" s="5"/>
      <c r="D143" s="5"/>
      <c r="E143" s="6"/>
      <c r="F143" s="5"/>
      <c r="G143" s="6"/>
      <c r="H143" s="6"/>
      <c r="I143" s="7"/>
      <c r="J143" s="7"/>
      <c r="K143" s="7"/>
      <c r="L143" s="1"/>
    </row>
    <row r="144">
      <c r="A144" s="1"/>
      <c r="B144" s="17"/>
      <c r="C144" s="5"/>
      <c r="D144" s="5"/>
      <c r="E144" s="6"/>
      <c r="F144" s="5"/>
      <c r="G144" s="6"/>
      <c r="H144" s="6"/>
      <c r="I144" s="7"/>
      <c r="J144" s="7"/>
      <c r="K144" s="7"/>
      <c r="L144" s="1"/>
    </row>
    <row r="145">
      <c r="A145" s="1"/>
      <c r="B145" s="17"/>
      <c r="C145" s="5"/>
      <c r="D145" s="5"/>
      <c r="E145" s="6"/>
      <c r="F145" s="5"/>
      <c r="G145" s="6"/>
      <c r="H145" s="6"/>
      <c r="I145" s="7"/>
      <c r="J145" s="7"/>
      <c r="K145" s="7"/>
      <c r="L145" s="1"/>
    </row>
    <row r="146">
      <c r="A146" s="1"/>
      <c r="B146" s="17"/>
      <c r="C146" s="5"/>
      <c r="D146" s="5"/>
      <c r="E146" s="6"/>
      <c r="F146" s="5"/>
      <c r="G146" s="6"/>
      <c r="H146" s="6"/>
      <c r="I146" s="7"/>
      <c r="J146" s="7"/>
      <c r="K146" s="7"/>
      <c r="L146" s="1"/>
    </row>
    <row r="147">
      <c r="A147" s="1"/>
      <c r="B147" s="17"/>
      <c r="C147" s="5"/>
      <c r="D147" s="5"/>
      <c r="E147" s="6"/>
      <c r="F147" s="5"/>
      <c r="G147" s="6"/>
      <c r="H147" s="6"/>
      <c r="I147" s="7"/>
      <c r="J147" s="7"/>
      <c r="K147" s="7"/>
      <c r="L147" s="1"/>
    </row>
    <row r="148">
      <c r="A148" s="1"/>
      <c r="B148" s="17"/>
      <c r="C148" s="5"/>
      <c r="D148" s="5"/>
      <c r="E148" s="6"/>
      <c r="F148" s="5"/>
      <c r="G148" s="6"/>
      <c r="H148" s="6"/>
      <c r="I148" s="7"/>
      <c r="J148" s="7"/>
      <c r="K148" s="7"/>
      <c r="L148" s="1"/>
    </row>
    <row r="149">
      <c r="A149" s="1"/>
      <c r="B149" s="17"/>
      <c r="C149" s="5"/>
      <c r="D149" s="5"/>
      <c r="E149" s="6"/>
      <c r="F149" s="5"/>
      <c r="G149" s="6"/>
      <c r="H149" s="6"/>
      <c r="I149" s="7"/>
      <c r="J149" s="7"/>
      <c r="K149" s="7"/>
      <c r="L149" s="1"/>
    </row>
    <row r="150">
      <c r="A150" s="1"/>
      <c r="B150" s="17"/>
      <c r="C150" s="5"/>
      <c r="D150" s="5"/>
      <c r="E150" s="6"/>
      <c r="F150" s="5"/>
      <c r="G150" s="6"/>
      <c r="H150" s="6"/>
      <c r="I150" s="7"/>
      <c r="J150" s="7"/>
      <c r="K150" s="7"/>
      <c r="L150" s="1"/>
    </row>
    <row r="151">
      <c r="A151" s="1"/>
      <c r="B151" s="17"/>
      <c r="C151" s="5"/>
      <c r="D151" s="5"/>
      <c r="E151" s="6"/>
      <c r="F151" s="5"/>
      <c r="G151" s="6"/>
      <c r="H151" s="6"/>
      <c r="I151" s="7"/>
      <c r="J151" s="7"/>
      <c r="K151" s="7"/>
      <c r="L151" s="1"/>
    </row>
    <row r="152">
      <c r="A152" s="1"/>
      <c r="B152" s="17"/>
      <c r="C152" s="5"/>
      <c r="D152" s="5"/>
      <c r="E152" s="6"/>
      <c r="F152" s="5"/>
      <c r="G152" s="6"/>
      <c r="H152" s="6"/>
      <c r="I152" s="7"/>
      <c r="J152" s="7"/>
      <c r="K152" s="7"/>
      <c r="L152" s="1"/>
    </row>
    <row r="153">
      <c r="A153" s="1"/>
      <c r="B153" s="17"/>
      <c r="C153" s="5"/>
      <c r="D153" s="5"/>
      <c r="E153" s="6"/>
      <c r="F153" s="5"/>
      <c r="G153" s="6"/>
      <c r="H153" s="6"/>
      <c r="I153" s="7"/>
      <c r="J153" s="7"/>
      <c r="K153" s="7"/>
      <c r="L153" s="1"/>
    </row>
    <row r="154">
      <c r="A154" s="1"/>
      <c r="B154" s="17"/>
      <c r="C154" s="5"/>
      <c r="D154" s="5"/>
      <c r="E154" s="6"/>
      <c r="F154" s="5"/>
      <c r="G154" s="6"/>
      <c r="H154" s="6"/>
      <c r="I154" s="7"/>
      <c r="J154" s="7"/>
      <c r="K154" s="7"/>
      <c r="L154" s="1"/>
    </row>
    <row r="155">
      <c r="A155" s="1"/>
      <c r="B155" s="17"/>
      <c r="C155" s="5"/>
      <c r="D155" s="5"/>
      <c r="E155" s="6"/>
      <c r="F155" s="5"/>
      <c r="G155" s="6"/>
      <c r="H155" s="6"/>
      <c r="I155" s="7"/>
      <c r="J155" s="7"/>
      <c r="K155" s="7"/>
      <c r="L155" s="1"/>
    </row>
    <row r="156">
      <c r="A156" s="1"/>
      <c r="B156" s="17"/>
      <c r="C156" s="5"/>
      <c r="D156" s="5"/>
      <c r="E156" s="6"/>
      <c r="F156" s="5"/>
      <c r="G156" s="6"/>
      <c r="H156" s="6"/>
      <c r="I156" s="7"/>
      <c r="J156" s="7"/>
      <c r="K156" s="7"/>
      <c r="L156" s="1"/>
    </row>
    <row r="157">
      <c r="A157" s="1"/>
      <c r="B157" s="17"/>
      <c r="C157" s="5"/>
      <c r="D157" s="5"/>
      <c r="E157" s="6"/>
      <c r="F157" s="5"/>
      <c r="G157" s="6"/>
      <c r="H157" s="6"/>
      <c r="I157" s="7"/>
      <c r="J157" s="7"/>
      <c r="K157" s="7"/>
      <c r="L157" s="1"/>
    </row>
    <row r="158">
      <c r="A158" s="1"/>
      <c r="B158" s="17"/>
      <c r="C158" s="5"/>
      <c r="D158" s="5"/>
      <c r="E158" s="6"/>
      <c r="F158" s="5"/>
      <c r="G158" s="6"/>
      <c r="H158" s="6"/>
      <c r="I158" s="7"/>
      <c r="J158" s="7"/>
      <c r="K158" s="7"/>
      <c r="L158" s="1"/>
    </row>
    <row r="159">
      <c r="A159" s="1"/>
      <c r="B159" s="17"/>
      <c r="C159" s="5"/>
      <c r="D159" s="5"/>
      <c r="E159" s="6"/>
      <c r="F159" s="5"/>
      <c r="G159" s="6"/>
      <c r="H159" s="6"/>
      <c r="I159" s="7"/>
      <c r="J159" s="7"/>
      <c r="K159" s="7"/>
      <c r="L159" s="1"/>
    </row>
    <row r="160">
      <c r="A160" s="1"/>
      <c r="B160" s="17"/>
      <c r="C160" s="5"/>
      <c r="D160" s="5"/>
      <c r="E160" s="6"/>
      <c r="F160" s="5"/>
      <c r="G160" s="6"/>
      <c r="H160" s="6"/>
      <c r="I160" s="7"/>
      <c r="J160" s="7"/>
      <c r="K160" s="7"/>
      <c r="L160" s="1"/>
    </row>
    <row r="161">
      <c r="A161" s="1"/>
      <c r="B161" s="17"/>
      <c r="C161" s="5"/>
      <c r="D161" s="5"/>
      <c r="E161" s="6"/>
      <c r="F161" s="5"/>
      <c r="G161" s="6"/>
      <c r="H161" s="6"/>
      <c r="I161" s="7"/>
      <c r="J161" s="7"/>
      <c r="K161" s="7"/>
      <c r="L161" s="1"/>
    </row>
    <row r="162">
      <c r="A162" s="1"/>
      <c r="B162" s="17"/>
      <c r="C162" s="5"/>
      <c r="D162" s="5"/>
      <c r="E162" s="6"/>
      <c r="F162" s="5"/>
      <c r="G162" s="6"/>
      <c r="H162" s="6"/>
      <c r="I162" s="7"/>
      <c r="J162" s="7"/>
      <c r="K162" s="7"/>
      <c r="L162" s="1"/>
    </row>
    <row r="163">
      <c r="A163" s="1"/>
      <c r="B163" s="17"/>
      <c r="C163" s="5"/>
      <c r="D163" s="5"/>
      <c r="E163" s="6"/>
      <c r="F163" s="5"/>
      <c r="G163" s="6"/>
      <c r="H163" s="6"/>
      <c r="I163" s="7"/>
      <c r="J163" s="7"/>
      <c r="K163" s="7"/>
      <c r="L163" s="1"/>
    </row>
    <row r="164">
      <c r="A164" s="1"/>
      <c r="B164" s="17"/>
      <c r="C164" s="5"/>
      <c r="D164" s="5"/>
      <c r="E164" s="6"/>
      <c r="F164" s="5"/>
      <c r="G164" s="6"/>
      <c r="H164" s="6"/>
      <c r="I164" s="7"/>
      <c r="J164" s="7"/>
      <c r="K164" s="7"/>
      <c r="L164" s="1"/>
    </row>
    <row r="165">
      <c r="A165" s="1"/>
      <c r="B165" s="17"/>
      <c r="C165" s="5"/>
      <c r="D165" s="5"/>
      <c r="E165" s="6"/>
      <c r="F165" s="5"/>
      <c r="G165" s="6"/>
      <c r="H165" s="6"/>
      <c r="I165" s="7"/>
      <c r="J165" s="7"/>
      <c r="K165" s="7"/>
      <c r="L165" s="1"/>
    </row>
    <row r="166">
      <c r="A166" s="1"/>
      <c r="B166" s="17"/>
      <c r="C166" s="5"/>
      <c r="D166" s="5"/>
      <c r="E166" s="6"/>
      <c r="F166" s="5"/>
      <c r="G166" s="6"/>
      <c r="H166" s="6"/>
      <c r="I166" s="7"/>
      <c r="J166" s="7"/>
      <c r="K166" s="7"/>
      <c r="L166" s="1"/>
    </row>
    <row r="167">
      <c r="A167" s="1"/>
      <c r="B167" s="17"/>
      <c r="C167" s="5"/>
      <c r="D167" s="5"/>
      <c r="E167" s="6"/>
      <c r="F167" s="5"/>
      <c r="G167" s="6"/>
      <c r="H167" s="6"/>
      <c r="I167" s="7"/>
      <c r="J167" s="7"/>
      <c r="K167" s="7"/>
      <c r="L167" s="1"/>
    </row>
    <row r="168">
      <c r="A168" s="1"/>
      <c r="B168" s="17"/>
      <c r="C168" s="5"/>
      <c r="D168" s="5"/>
      <c r="E168" s="6"/>
      <c r="F168" s="5"/>
      <c r="G168" s="6"/>
      <c r="H168" s="6"/>
      <c r="I168" s="7"/>
      <c r="J168" s="7"/>
      <c r="K168" s="7"/>
      <c r="L168" s="1"/>
    </row>
    <row r="169">
      <c r="A169" s="1"/>
      <c r="B169" s="17"/>
      <c r="C169" s="5"/>
      <c r="D169" s="5"/>
      <c r="E169" s="6"/>
      <c r="F169" s="5"/>
      <c r="G169" s="6"/>
      <c r="H169" s="6"/>
      <c r="I169" s="7"/>
      <c r="J169" s="7"/>
      <c r="K169" s="7"/>
      <c r="L169" s="1"/>
    </row>
    <row r="170">
      <c r="A170" s="1"/>
      <c r="B170" s="17"/>
      <c r="C170" s="5"/>
      <c r="D170" s="5"/>
      <c r="E170" s="6"/>
      <c r="F170" s="5"/>
      <c r="G170" s="6"/>
      <c r="H170" s="6"/>
      <c r="I170" s="7"/>
      <c r="J170" s="7"/>
      <c r="K170" s="7"/>
      <c r="L170" s="1"/>
    </row>
    <row r="171">
      <c r="A171" s="1"/>
      <c r="B171" s="17"/>
      <c r="C171" s="5"/>
      <c r="D171" s="5"/>
      <c r="E171" s="6"/>
      <c r="F171" s="5"/>
      <c r="G171" s="6"/>
      <c r="H171" s="6"/>
      <c r="I171" s="7"/>
      <c r="J171" s="7"/>
      <c r="K171" s="7"/>
      <c r="L171" s="1"/>
    </row>
    <row r="172">
      <c r="A172" s="1"/>
      <c r="B172" s="17"/>
      <c r="C172" s="5"/>
      <c r="D172" s="5"/>
      <c r="E172" s="6"/>
      <c r="F172" s="5"/>
      <c r="G172" s="6"/>
      <c r="H172" s="6"/>
      <c r="I172" s="7"/>
      <c r="J172" s="7"/>
      <c r="K172" s="7"/>
      <c r="L172" s="1"/>
    </row>
    <row r="173">
      <c r="A173" s="1"/>
      <c r="B173" s="17"/>
      <c r="C173" s="5"/>
      <c r="D173" s="5"/>
      <c r="E173" s="6"/>
      <c r="F173" s="5"/>
      <c r="G173" s="6"/>
      <c r="H173" s="6"/>
      <c r="I173" s="7"/>
      <c r="J173" s="7"/>
      <c r="K173" s="7"/>
      <c r="L173" s="1"/>
    </row>
    <row r="174">
      <c r="A174" s="1"/>
      <c r="B174" s="17"/>
      <c r="C174" s="5"/>
      <c r="D174" s="5"/>
      <c r="E174" s="6"/>
      <c r="F174" s="5"/>
      <c r="G174" s="6"/>
      <c r="H174" s="6"/>
      <c r="I174" s="7"/>
      <c r="J174" s="7"/>
      <c r="K174" s="7"/>
      <c r="L174" s="1"/>
    </row>
    <row r="175">
      <c r="A175" s="1"/>
      <c r="B175" s="17"/>
      <c r="C175" s="5"/>
      <c r="D175" s="5"/>
      <c r="E175" s="6"/>
      <c r="F175" s="5"/>
      <c r="G175" s="6"/>
      <c r="H175" s="6"/>
      <c r="I175" s="7"/>
      <c r="J175" s="7"/>
      <c r="K175" s="7"/>
      <c r="L175" s="1"/>
    </row>
    <row r="176">
      <c r="A176" s="1"/>
      <c r="B176" s="17"/>
      <c r="C176" s="5"/>
      <c r="D176" s="5"/>
      <c r="E176" s="6"/>
      <c r="F176" s="5"/>
      <c r="G176" s="6"/>
      <c r="H176" s="6"/>
      <c r="I176" s="7"/>
      <c r="J176" s="7"/>
      <c r="K176" s="7"/>
      <c r="L176" s="1"/>
    </row>
    <row r="177">
      <c r="A177" s="1"/>
      <c r="B177" s="17"/>
      <c r="C177" s="5"/>
      <c r="D177" s="5"/>
      <c r="E177" s="6"/>
      <c r="F177" s="5"/>
      <c r="G177" s="6"/>
      <c r="H177" s="6"/>
      <c r="I177" s="7"/>
      <c r="J177" s="7"/>
      <c r="K177" s="7"/>
      <c r="L177" s="1"/>
    </row>
    <row r="178">
      <c r="A178" s="1"/>
      <c r="B178" s="17"/>
      <c r="C178" s="5"/>
      <c r="D178" s="5"/>
      <c r="E178" s="6"/>
      <c r="F178" s="5"/>
      <c r="G178" s="6"/>
      <c r="H178" s="6"/>
      <c r="I178" s="7"/>
      <c r="J178" s="7"/>
      <c r="K178" s="7"/>
      <c r="L178" s="1"/>
    </row>
    <row r="179">
      <c r="A179" s="1"/>
      <c r="B179" s="17"/>
      <c r="C179" s="5"/>
      <c r="D179" s="5"/>
      <c r="E179" s="6"/>
      <c r="F179" s="5"/>
      <c r="G179" s="6"/>
      <c r="H179" s="6"/>
      <c r="I179" s="7"/>
      <c r="J179" s="7"/>
      <c r="K179" s="7"/>
      <c r="L179" s="1"/>
    </row>
    <row r="180">
      <c r="A180" s="1"/>
      <c r="B180" s="17"/>
      <c r="C180" s="5"/>
      <c r="D180" s="5"/>
      <c r="E180" s="6"/>
      <c r="F180" s="5"/>
      <c r="G180" s="6"/>
      <c r="H180" s="6"/>
      <c r="I180" s="7"/>
      <c r="J180" s="7"/>
      <c r="K180" s="7"/>
      <c r="L180" s="1"/>
    </row>
    <row r="181">
      <c r="A181" s="1"/>
      <c r="B181" s="17"/>
      <c r="C181" s="5"/>
      <c r="D181" s="5"/>
      <c r="E181" s="6"/>
      <c r="F181" s="5"/>
      <c r="G181" s="6"/>
      <c r="H181" s="6"/>
      <c r="I181" s="7"/>
      <c r="J181" s="7"/>
      <c r="K181" s="7"/>
      <c r="L181" s="1"/>
    </row>
    <row r="182">
      <c r="A182" s="1"/>
      <c r="B182" s="17"/>
      <c r="C182" s="5"/>
      <c r="D182" s="5"/>
      <c r="E182" s="6"/>
      <c r="F182" s="5"/>
      <c r="G182" s="6"/>
      <c r="H182" s="6"/>
      <c r="I182" s="7"/>
      <c r="J182" s="7"/>
      <c r="K182" s="7"/>
      <c r="L182" s="1"/>
    </row>
    <row r="183">
      <c r="A183" s="1"/>
      <c r="B183" s="17"/>
      <c r="C183" s="5"/>
      <c r="D183" s="5"/>
      <c r="E183" s="6"/>
      <c r="F183" s="5"/>
      <c r="G183" s="6"/>
      <c r="H183" s="6"/>
      <c r="I183" s="7"/>
      <c r="J183" s="7"/>
      <c r="K183" s="7"/>
      <c r="L183" s="1"/>
    </row>
    <row r="184">
      <c r="A184" s="1"/>
      <c r="B184" s="17"/>
      <c r="C184" s="5"/>
      <c r="D184" s="5"/>
      <c r="E184" s="6"/>
      <c r="F184" s="5"/>
      <c r="G184" s="6"/>
      <c r="H184" s="6"/>
      <c r="I184" s="7"/>
      <c r="J184" s="7"/>
      <c r="K184" s="7"/>
      <c r="L184" s="1"/>
    </row>
    <row r="185">
      <c r="A185" s="1"/>
      <c r="B185" s="17"/>
      <c r="C185" s="5"/>
      <c r="D185" s="5"/>
      <c r="E185" s="6"/>
      <c r="F185" s="5"/>
      <c r="G185" s="6"/>
      <c r="H185" s="6"/>
      <c r="I185" s="7"/>
      <c r="J185" s="7"/>
      <c r="K185" s="7"/>
      <c r="L185" s="1"/>
    </row>
    <row r="186">
      <c r="A186" s="1"/>
      <c r="B186" s="17"/>
      <c r="C186" s="5"/>
      <c r="D186" s="5"/>
      <c r="E186" s="6"/>
      <c r="F186" s="5"/>
      <c r="G186" s="6"/>
      <c r="H186" s="6"/>
      <c r="I186" s="7"/>
      <c r="J186" s="7"/>
      <c r="K186" s="7"/>
      <c r="L186" s="1"/>
    </row>
    <row r="187">
      <c r="A187" s="1"/>
      <c r="B187" s="17"/>
      <c r="C187" s="5"/>
      <c r="D187" s="5"/>
      <c r="E187" s="6"/>
      <c r="F187" s="5"/>
      <c r="G187" s="6"/>
      <c r="H187" s="6"/>
      <c r="I187" s="7"/>
      <c r="J187" s="7"/>
      <c r="K187" s="7"/>
      <c r="L187" s="1"/>
    </row>
    <row r="188">
      <c r="A188" s="1"/>
      <c r="B188" s="17"/>
      <c r="C188" s="5"/>
      <c r="D188" s="5"/>
      <c r="E188" s="6"/>
      <c r="F188" s="5"/>
      <c r="G188" s="6"/>
      <c r="H188" s="6"/>
      <c r="I188" s="7"/>
      <c r="J188" s="7"/>
      <c r="K188" s="7"/>
      <c r="L188" s="1"/>
    </row>
    <row r="189">
      <c r="A189" s="1"/>
      <c r="B189" s="17"/>
      <c r="C189" s="5"/>
      <c r="D189" s="5"/>
      <c r="E189" s="6"/>
      <c r="F189" s="5"/>
      <c r="G189" s="6"/>
      <c r="H189" s="6"/>
      <c r="I189" s="7"/>
      <c r="J189" s="7"/>
      <c r="K189" s="7"/>
      <c r="L189" s="1"/>
    </row>
    <row r="190">
      <c r="A190" s="1"/>
      <c r="B190" s="17"/>
      <c r="C190" s="5"/>
      <c r="D190" s="5"/>
      <c r="E190" s="6"/>
      <c r="F190" s="5"/>
      <c r="G190" s="6"/>
      <c r="H190" s="6"/>
      <c r="I190" s="7"/>
      <c r="J190" s="7"/>
      <c r="K190" s="7"/>
      <c r="L190" s="1"/>
    </row>
    <row r="191">
      <c r="A191" s="1"/>
      <c r="B191" s="17"/>
      <c r="C191" s="5"/>
      <c r="D191" s="5"/>
      <c r="E191" s="6"/>
      <c r="F191" s="5"/>
      <c r="G191" s="6"/>
      <c r="H191" s="6"/>
      <c r="I191" s="7"/>
      <c r="J191" s="7"/>
      <c r="K191" s="7"/>
      <c r="L191" s="1"/>
    </row>
    <row r="192">
      <c r="A192" s="1"/>
      <c r="B192" s="17"/>
      <c r="C192" s="5"/>
      <c r="D192" s="5"/>
      <c r="E192" s="6"/>
      <c r="F192" s="5"/>
      <c r="G192" s="6"/>
      <c r="H192" s="6"/>
      <c r="I192" s="7"/>
      <c r="J192" s="7"/>
      <c r="K192" s="7"/>
      <c r="L192" s="1"/>
    </row>
    <row r="193">
      <c r="A193" s="1"/>
      <c r="B193" s="17"/>
      <c r="C193" s="5"/>
      <c r="D193" s="5"/>
      <c r="E193" s="6"/>
      <c r="F193" s="5"/>
      <c r="G193" s="6"/>
      <c r="H193" s="6"/>
      <c r="I193" s="7"/>
      <c r="J193" s="7"/>
      <c r="K193" s="7"/>
      <c r="L193" s="1"/>
    </row>
    <row r="194">
      <c r="A194" s="1"/>
      <c r="B194" s="17"/>
      <c r="C194" s="5"/>
      <c r="D194" s="5"/>
      <c r="E194" s="6"/>
      <c r="F194" s="5"/>
      <c r="G194" s="6"/>
      <c r="H194" s="6"/>
      <c r="I194" s="7"/>
      <c r="J194" s="7"/>
      <c r="K194" s="7"/>
      <c r="L194" s="1"/>
    </row>
    <row r="195">
      <c r="A195" s="1"/>
      <c r="B195" s="17"/>
      <c r="C195" s="5"/>
      <c r="D195" s="5"/>
      <c r="E195" s="6"/>
      <c r="F195" s="5"/>
      <c r="G195" s="6"/>
      <c r="H195" s="6"/>
      <c r="I195" s="7"/>
      <c r="J195" s="7"/>
      <c r="K195" s="7"/>
      <c r="L195" s="1"/>
    </row>
    <row r="196">
      <c r="A196" s="1"/>
      <c r="B196" s="17"/>
      <c r="C196" s="5"/>
      <c r="D196" s="5"/>
      <c r="E196" s="6"/>
      <c r="F196" s="5"/>
      <c r="G196" s="6"/>
      <c r="H196" s="6"/>
      <c r="I196" s="7"/>
      <c r="J196" s="7"/>
      <c r="K196" s="7"/>
      <c r="L196" s="1"/>
    </row>
    <row r="197">
      <c r="A197" s="1"/>
      <c r="B197" s="17"/>
      <c r="C197" s="5"/>
      <c r="D197" s="5"/>
      <c r="E197" s="6"/>
      <c r="F197" s="5"/>
      <c r="G197" s="6"/>
      <c r="H197" s="6"/>
      <c r="I197" s="7"/>
      <c r="J197" s="7"/>
      <c r="K197" s="7"/>
      <c r="L197" s="1"/>
    </row>
    <row r="198">
      <c r="A198" s="1"/>
      <c r="B198" s="17"/>
      <c r="C198" s="5"/>
      <c r="D198" s="5"/>
      <c r="E198" s="6"/>
      <c r="F198" s="5"/>
      <c r="G198" s="6"/>
      <c r="H198" s="6"/>
      <c r="I198" s="7"/>
      <c r="J198" s="7"/>
      <c r="K198" s="7"/>
      <c r="L198" s="1"/>
    </row>
    <row r="199">
      <c r="A199" s="1"/>
      <c r="B199" s="17"/>
      <c r="C199" s="5"/>
      <c r="D199" s="5"/>
      <c r="E199" s="6"/>
      <c r="F199" s="5"/>
      <c r="G199" s="6"/>
      <c r="H199" s="6"/>
      <c r="I199" s="7"/>
      <c r="J199" s="7"/>
      <c r="K199" s="7"/>
      <c r="L199" s="1"/>
    </row>
    <row r="200">
      <c r="A200" s="1"/>
      <c r="B200" s="17"/>
      <c r="C200" s="5"/>
      <c r="D200" s="5"/>
      <c r="E200" s="6"/>
      <c r="F200" s="5"/>
      <c r="G200" s="6"/>
      <c r="H200" s="6"/>
      <c r="I200" s="7"/>
      <c r="J200" s="7"/>
      <c r="K200" s="7"/>
      <c r="L200" s="1"/>
    </row>
    <row r="201">
      <c r="A201" s="1"/>
      <c r="B201" s="17"/>
      <c r="C201" s="5"/>
      <c r="D201" s="5"/>
      <c r="E201" s="6"/>
      <c r="F201" s="5"/>
      <c r="G201" s="6"/>
      <c r="H201" s="6"/>
      <c r="I201" s="7"/>
      <c r="J201" s="7"/>
      <c r="K201" s="7"/>
      <c r="L201" s="1"/>
    </row>
    <row r="202">
      <c r="A202" s="1"/>
      <c r="B202" s="17"/>
      <c r="C202" s="5"/>
      <c r="D202" s="5"/>
      <c r="E202" s="6"/>
      <c r="F202" s="5"/>
      <c r="G202" s="6"/>
      <c r="H202" s="6"/>
      <c r="I202" s="7"/>
      <c r="J202" s="7"/>
      <c r="K202" s="7"/>
      <c r="L202" s="1"/>
    </row>
    <row r="203">
      <c r="A203" s="1"/>
      <c r="B203" s="17"/>
      <c r="C203" s="5"/>
      <c r="D203" s="5"/>
      <c r="E203" s="6"/>
      <c r="F203" s="5"/>
      <c r="G203" s="6"/>
      <c r="H203" s="6"/>
      <c r="I203" s="7"/>
      <c r="J203" s="7"/>
      <c r="K203" s="7"/>
      <c r="L203" s="1"/>
    </row>
    <row r="204">
      <c r="A204" s="1"/>
      <c r="B204" s="17"/>
      <c r="C204" s="5"/>
      <c r="D204" s="5"/>
      <c r="E204" s="6"/>
      <c r="F204" s="5"/>
      <c r="G204" s="6"/>
      <c r="H204" s="6"/>
      <c r="I204" s="7"/>
      <c r="J204" s="7"/>
      <c r="K204" s="7"/>
      <c r="L204" s="1"/>
    </row>
    <row r="205">
      <c r="A205" s="1"/>
      <c r="B205" s="17"/>
      <c r="C205" s="5"/>
      <c r="D205" s="5"/>
      <c r="E205" s="6"/>
      <c r="F205" s="5"/>
      <c r="G205" s="6"/>
      <c r="H205" s="6"/>
      <c r="I205" s="7"/>
      <c r="J205" s="7"/>
      <c r="K205" s="7"/>
      <c r="L205" s="1"/>
    </row>
    <row r="206">
      <c r="A206" s="1"/>
      <c r="B206" s="17"/>
      <c r="C206" s="5"/>
      <c r="D206" s="5"/>
      <c r="E206" s="6"/>
      <c r="F206" s="5"/>
      <c r="G206" s="6"/>
      <c r="H206" s="6"/>
      <c r="I206" s="7"/>
      <c r="J206" s="7"/>
      <c r="K206" s="7"/>
      <c r="L206" s="1"/>
    </row>
    <row r="207">
      <c r="A207" s="1"/>
      <c r="B207" s="17"/>
      <c r="C207" s="5"/>
      <c r="D207" s="5"/>
      <c r="E207" s="6"/>
      <c r="F207" s="5"/>
      <c r="G207" s="6"/>
      <c r="H207" s="6"/>
      <c r="I207" s="7"/>
      <c r="J207" s="7"/>
      <c r="K207" s="7"/>
      <c r="L207" s="1"/>
    </row>
    <row r="208">
      <c r="A208" s="1"/>
      <c r="B208" s="17"/>
      <c r="C208" s="5"/>
      <c r="D208" s="5"/>
      <c r="E208" s="6"/>
      <c r="F208" s="5"/>
      <c r="G208" s="6"/>
      <c r="H208" s="6"/>
      <c r="I208" s="7"/>
      <c r="J208" s="7"/>
      <c r="K208" s="7"/>
      <c r="L208" s="1"/>
    </row>
    <row r="209">
      <c r="A209" s="1"/>
      <c r="B209" s="17"/>
      <c r="C209" s="5"/>
      <c r="D209" s="5"/>
      <c r="E209" s="6"/>
      <c r="F209" s="5"/>
      <c r="G209" s="6"/>
      <c r="H209" s="6"/>
      <c r="I209" s="7"/>
      <c r="J209" s="7"/>
      <c r="K209" s="7"/>
      <c r="L209" s="1"/>
    </row>
    <row r="210">
      <c r="A210" s="1"/>
      <c r="B210" s="17"/>
      <c r="C210" s="5"/>
      <c r="D210" s="5"/>
      <c r="E210" s="6"/>
      <c r="F210" s="5"/>
      <c r="G210" s="6"/>
      <c r="H210" s="6"/>
      <c r="I210" s="7"/>
      <c r="J210" s="7"/>
      <c r="K210" s="7"/>
      <c r="L210" s="1"/>
    </row>
    <row r="211">
      <c r="A211" s="1"/>
      <c r="B211" s="17"/>
      <c r="C211" s="5"/>
      <c r="D211" s="5"/>
      <c r="E211" s="6"/>
      <c r="F211" s="5"/>
      <c r="G211" s="6"/>
      <c r="H211" s="6"/>
      <c r="I211" s="7"/>
      <c r="J211" s="7"/>
      <c r="K211" s="7"/>
      <c r="L211" s="1"/>
    </row>
    <row r="212">
      <c r="A212" s="1"/>
      <c r="B212" s="17"/>
      <c r="C212" s="5"/>
      <c r="D212" s="5"/>
      <c r="E212" s="6"/>
      <c r="F212" s="5"/>
      <c r="G212" s="6"/>
      <c r="H212" s="6"/>
      <c r="I212" s="7"/>
      <c r="J212" s="7"/>
      <c r="K212" s="7"/>
      <c r="L212" s="1"/>
    </row>
    <row r="213">
      <c r="A213" s="1"/>
      <c r="B213" s="17"/>
      <c r="C213" s="5"/>
      <c r="D213" s="5"/>
      <c r="E213" s="6"/>
      <c r="F213" s="5"/>
      <c r="G213" s="6"/>
      <c r="H213" s="6"/>
      <c r="I213" s="7"/>
      <c r="J213" s="7"/>
      <c r="K213" s="7"/>
      <c r="L213" s="1"/>
    </row>
    <row r="214">
      <c r="A214" s="1"/>
      <c r="B214" s="17"/>
      <c r="C214" s="5"/>
      <c r="D214" s="5"/>
      <c r="E214" s="6"/>
      <c r="F214" s="5"/>
      <c r="G214" s="6"/>
      <c r="H214" s="6"/>
      <c r="I214" s="7"/>
      <c r="J214" s="7"/>
      <c r="K214" s="7"/>
      <c r="L214" s="1"/>
    </row>
    <row r="215">
      <c r="A215" s="1"/>
      <c r="B215" s="17"/>
      <c r="C215" s="5"/>
      <c r="D215" s="5"/>
      <c r="E215" s="6"/>
      <c r="F215" s="5"/>
      <c r="G215" s="6"/>
      <c r="H215" s="6"/>
      <c r="I215" s="7"/>
      <c r="J215" s="7"/>
      <c r="K215" s="7"/>
      <c r="L215" s="1"/>
    </row>
    <row r="216">
      <c r="A216" s="1"/>
      <c r="B216" s="17"/>
      <c r="C216" s="5"/>
      <c r="D216" s="5"/>
      <c r="E216" s="6"/>
      <c r="F216" s="5"/>
      <c r="G216" s="6"/>
      <c r="H216" s="6"/>
      <c r="I216" s="7"/>
      <c r="J216" s="7"/>
      <c r="K216" s="7"/>
      <c r="L216" s="1"/>
    </row>
    <row r="217">
      <c r="A217" s="1"/>
      <c r="B217" s="17"/>
      <c r="C217" s="5"/>
      <c r="D217" s="5"/>
      <c r="E217" s="6"/>
      <c r="F217" s="5"/>
      <c r="G217" s="6"/>
      <c r="H217" s="6"/>
      <c r="I217" s="7"/>
      <c r="J217" s="7"/>
      <c r="K217" s="7"/>
      <c r="L217" s="1"/>
    </row>
    <row r="218">
      <c r="A218" s="1"/>
      <c r="B218" s="17"/>
      <c r="C218" s="5"/>
      <c r="D218" s="5"/>
      <c r="E218" s="6"/>
      <c r="F218" s="5"/>
      <c r="G218" s="6"/>
      <c r="H218" s="6"/>
      <c r="I218" s="7"/>
      <c r="J218" s="7"/>
      <c r="K218" s="7"/>
      <c r="L218" s="1"/>
    </row>
    <row r="219">
      <c r="A219" s="1"/>
      <c r="B219" s="17"/>
      <c r="C219" s="5"/>
      <c r="D219" s="5"/>
      <c r="E219" s="6"/>
      <c r="F219" s="5"/>
      <c r="G219" s="6"/>
      <c r="H219" s="6"/>
      <c r="I219" s="7"/>
      <c r="J219" s="7"/>
      <c r="K219" s="7"/>
      <c r="L219" s="1"/>
    </row>
    <row r="220">
      <c r="A220" s="1"/>
      <c r="B220" s="17"/>
      <c r="C220" s="5"/>
      <c r="D220" s="5"/>
      <c r="E220" s="6"/>
      <c r="F220" s="5"/>
      <c r="G220" s="6"/>
      <c r="H220" s="6"/>
      <c r="I220" s="7"/>
      <c r="J220" s="7"/>
      <c r="K220" s="7"/>
      <c r="L220" s="1"/>
    </row>
    <row r="221">
      <c r="A221" s="1"/>
      <c r="B221" s="17"/>
      <c r="C221" s="5"/>
      <c r="D221" s="5"/>
      <c r="E221" s="6"/>
      <c r="F221" s="5"/>
      <c r="G221" s="6"/>
      <c r="H221" s="6"/>
      <c r="I221" s="7"/>
      <c r="J221" s="7"/>
      <c r="K221" s="7"/>
      <c r="L221" s="1"/>
    </row>
    <row r="222">
      <c r="A222" s="1"/>
      <c r="B222" s="17"/>
      <c r="C222" s="5"/>
      <c r="D222" s="5"/>
      <c r="E222" s="6"/>
      <c r="F222" s="5"/>
      <c r="G222" s="6"/>
      <c r="H222" s="6"/>
      <c r="I222" s="7"/>
      <c r="J222" s="7"/>
      <c r="K222" s="7"/>
      <c r="L222" s="1"/>
    </row>
    <row r="223">
      <c r="A223" s="1"/>
      <c r="B223" s="17"/>
      <c r="C223" s="5"/>
      <c r="D223" s="5"/>
      <c r="E223" s="6"/>
      <c r="F223" s="5"/>
      <c r="G223" s="6"/>
      <c r="H223" s="6"/>
      <c r="I223" s="7"/>
      <c r="J223" s="7"/>
      <c r="K223" s="7"/>
      <c r="L223" s="1"/>
    </row>
    <row r="224">
      <c r="A224" s="1"/>
      <c r="B224" s="17"/>
      <c r="C224" s="5"/>
      <c r="D224" s="5"/>
      <c r="E224" s="6"/>
      <c r="F224" s="5"/>
      <c r="G224" s="6"/>
      <c r="H224" s="6"/>
      <c r="I224" s="7"/>
      <c r="J224" s="7"/>
      <c r="K224" s="7"/>
      <c r="L224" s="1"/>
    </row>
    <row r="225">
      <c r="A225" s="1"/>
      <c r="B225" s="17"/>
      <c r="C225" s="5"/>
      <c r="D225" s="5"/>
      <c r="E225" s="6"/>
      <c r="F225" s="5"/>
      <c r="G225" s="6"/>
      <c r="H225" s="6"/>
      <c r="I225" s="7"/>
      <c r="J225" s="7"/>
      <c r="K225" s="7"/>
      <c r="L225" s="1"/>
    </row>
    <row r="226">
      <c r="A226" s="1"/>
      <c r="B226" s="17"/>
      <c r="C226" s="5"/>
      <c r="D226" s="5"/>
      <c r="E226" s="6"/>
      <c r="F226" s="5"/>
      <c r="G226" s="6"/>
      <c r="H226" s="6"/>
      <c r="I226" s="7"/>
      <c r="J226" s="7"/>
      <c r="K226" s="7"/>
      <c r="L226" s="1"/>
    </row>
    <row r="227">
      <c r="A227" s="1"/>
      <c r="B227" s="17"/>
      <c r="C227" s="5"/>
      <c r="D227" s="5"/>
      <c r="E227" s="6"/>
      <c r="F227" s="5"/>
      <c r="G227" s="6"/>
      <c r="H227" s="6"/>
      <c r="I227" s="7"/>
      <c r="J227" s="7"/>
      <c r="K227" s="7"/>
      <c r="L227" s="1"/>
    </row>
    <row r="228">
      <c r="A228" s="1"/>
      <c r="B228" s="17"/>
      <c r="C228" s="5"/>
      <c r="D228" s="5"/>
      <c r="E228" s="6"/>
      <c r="F228" s="5"/>
      <c r="G228" s="6"/>
      <c r="H228" s="6"/>
      <c r="I228" s="7"/>
      <c r="J228" s="7"/>
      <c r="K228" s="7"/>
      <c r="L228" s="1"/>
    </row>
    <row r="229">
      <c r="A229" s="1"/>
      <c r="B229" s="17"/>
      <c r="C229" s="5"/>
      <c r="D229" s="5"/>
      <c r="E229" s="6"/>
      <c r="F229" s="5"/>
      <c r="G229" s="6"/>
      <c r="H229" s="6"/>
      <c r="I229" s="7"/>
      <c r="J229" s="7"/>
      <c r="K229" s="7"/>
      <c r="L229" s="1"/>
    </row>
    <row r="230">
      <c r="A230" s="1"/>
      <c r="B230" s="17"/>
      <c r="C230" s="5"/>
      <c r="D230" s="5"/>
      <c r="E230" s="6"/>
      <c r="F230" s="5"/>
      <c r="G230" s="6"/>
      <c r="H230" s="6"/>
      <c r="I230" s="7"/>
      <c r="J230" s="7"/>
      <c r="K230" s="7"/>
      <c r="L230" s="1"/>
    </row>
    <row r="231">
      <c r="A231" s="1"/>
      <c r="B231" s="17"/>
      <c r="C231" s="5"/>
      <c r="D231" s="5"/>
      <c r="E231" s="6"/>
      <c r="F231" s="5"/>
      <c r="G231" s="6"/>
      <c r="H231" s="6"/>
      <c r="I231" s="7"/>
      <c r="J231" s="7"/>
      <c r="K231" s="7"/>
      <c r="L231" s="1"/>
    </row>
    <row r="232">
      <c r="A232" s="1"/>
      <c r="B232" s="17"/>
      <c r="C232" s="5"/>
      <c r="D232" s="5"/>
      <c r="E232" s="6"/>
      <c r="F232" s="5"/>
      <c r="G232" s="6"/>
      <c r="H232" s="6"/>
      <c r="I232" s="7"/>
      <c r="J232" s="7"/>
      <c r="K232" s="7"/>
      <c r="L232" s="1"/>
    </row>
    <row r="233">
      <c r="A233" s="1"/>
      <c r="B233" s="17"/>
      <c r="C233" s="5"/>
      <c r="D233" s="5"/>
      <c r="E233" s="6"/>
      <c r="F233" s="5"/>
      <c r="G233" s="6"/>
      <c r="H233" s="6"/>
      <c r="I233" s="7"/>
      <c r="J233" s="7"/>
      <c r="K233" s="7"/>
      <c r="L233" s="1"/>
    </row>
    <row r="234">
      <c r="A234" s="1"/>
      <c r="B234" s="17"/>
      <c r="C234" s="5"/>
      <c r="D234" s="5"/>
      <c r="E234" s="6"/>
      <c r="F234" s="5"/>
      <c r="G234" s="6"/>
      <c r="H234" s="6"/>
      <c r="I234" s="7"/>
      <c r="J234" s="7"/>
      <c r="K234" s="7"/>
      <c r="L234" s="1"/>
    </row>
    <row r="235">
      <c r="A235" s="1"/>
      <c r="B235" s="17"/>
      <c r="C235" s="5"/>
      <c r="D235" s="5"/>
      <c r="E235" s="6"/>
      <c r="F235" s="5"/>
      <c r="G235" s="6"/>
      <c r="H235" s="6"/>
      <c r="I235" s="7"/>
      <c r="J235" s="7"/>
      <c r="K235" s="7"/>
      <c r="L235" s="1"/>
    </row>
    <row r="236">
      <c r="A236" s="1"/>
      <c r="B236" s="17"/>
      <c r="C236" s="5"/>
      <c r="D236" s="5"/>
      <c r="E236" s="6"/>
      <c r="F236" s="5"/>
      <c r="G236" s="6"/>
      <c r="H236" s="6"/>
      <c r="I236" s="7"/>
      <c r="J236" s="7"/>
      <c r="K236" s="7"/>
      <c r="L236" s="1"/>
    </row>
    <row r="237">
      <c r="A237" s="1"/>
      <c r="B237" s="17"/>
      <c r="C237" s="5"/>
      <c r="D237" s="5"/>
      <c r="E237" s="6"/>
      <c r="F237" s="5"/>
      <c r="G237" s="6"/>
      <c r="H237" s="6"/>
      <c r="I237" s="7"/>
      <c r="J237" s="7"/>
      <c r="K237" s="7"/>
      <c r="L237" s="1"/>
    </row>
    <row r="238">
      <c r="A238" s="1"/>
      <c r="B238" s="17"/>
      <c r="C238" s="5"/>
      <c r="D238" s="5"/>
      <c r="E238" s="6"/>
      <c r="F238" s="5"/>
      <c r="G238" s="6"/>
      <c r="H238" s="6"/>
      <c r="I238" s="7"/>
      <c r="J238" s="7"/>
      <c r="K238" s="7"/>
      <c r="L238" s="1"/>
    </row>
    <row r="239">
      <c r="A239" s="1"/>
      <c r="B239" s="17"/>
      <c r="C239" s="5"/>
      <c r="D239" s="5"/>
      <c r="E239" s="6"/>
      <c r="F239" s="5"/>
      <c r="G239" s="6"/>
      <c r="H239" s="6"/>
      <c r="I239" s="7"/>
      <c r="J239" s="7"/>
      <c r="K239" s="7"/>
      <c r="L239" s="1"/>
    </row>
    <row r="240">
      <c r="A240" s="1"/>
      <c r="B240" s="17"/>
      <c r="C240" s="5"/>
      <c r="D240" s="5"/>
      <c r="E240" s="6"/>
      <c r="F240" s="5"/>
      <c r="G240" s="6"/>
      <c r="H240" s="6"/>
      <c r="I240" s="7"/>
      <c r="J240" s="7"/>
      <c r="K240" s="7"/>
      <c r="L240" s="1"/>
    </row>
    <row r="241">
      <c r="A241" s="1"/>
      <c r="B241" s="17"/>
      <c r="C241" s="5"/>
      <c r="D241" s="5"/>
      <c r="E241" s="6"/>
      <c r="F241" s="5"/>
      <c r="G241" s="6"/>
      <c r="H241" s="6"/>
      <c r="I241" s="7"/>
      <c r="J241" s="7"/>
      <c r="K241" s="7"/>
      <c r="L241" s="1"/>
    </row>
    <row r="242">
      <c r="A242" s="1"/>
      <c r="B242" s="17"/>
      <c r="C242" s="5"/>
      <c r="D242" s="5"/>
      <c r="E242" s="6"/>
      <c r="F242" s="5"/>
      <c r="G242" s="6"/>
      <c r="H242" s="6"/>
      <c r="I242" s="7"/>
      <c r="J242" s="7"/>
      <c r="K242" s="7"/>
      <c r="L242" s="1"/>
    </row>
    <row r="243">
      <c r="A243" s="1"/>
      <c r="B243" s="17"/>
      <c r="C243" s="5"/>
      <c r="D243" s="5"/>
      <c r="E243" s="6"/>
      <c r="F243" s="5"/>
      <c r="G243" s="6"/>
      <c r="H243" s="6"/>
      <c r="I243" s="7"/>
      <c r="J243" s="7"/>
      <c r="K243" s="7"/>
      <c r="L243" s="1"/>
    </row>
    <row r="244">
      <c r="A244" s="1"/>
      <c r="B244" s="17"/>
      <c r="C244" s="5"/>
      <c r="D244" s="5"/>
      <c r="E244" s="6"/>
      <c r="F244" s="5"/>
      <c r="G244" s="6"/>
      <c r="H244" s="6"/>
      <c r="I244" s="7"/>
      <c r="J244" s="7"/>
      <c r="K244" s="7"/>
      <c r="L244" s="1"/>
    </row>
    <row r="245">
      <c r="A245" s="1"/>
      <c r="B245" s="17"/>
      <c r="C245" s="5"/>
      <c r="D245" s="5"/>
      <c r="E245" s="6"/>
      <c r="F245" s="5"/>
      <c r="G245" s="6"/>
      <c r="H245" s="6"/>
      <c r="I245" s="7"/>
      <c r="J245" s="7"/>
      <c r="K245" s="7"/>
      <c r="L245" s="1"/>
    </row>
    <row r="246">
      <c r="A246" s="1"/>
      <c r="B246" s="17"/>
      <c r="C246" s="5"/>
      <c r="D246" s="5"/>
      <c r="E246" s="6"/>
      <c r="F246" s="5"/>
      <c r="G246" s="6"/>
      <c r="H246" s="6"/>
      <c r="I246" s="7"/>
      <c r="J246" s="7"/>
      <c r="K246" s="7"/>
      <c r="L246" s="1"/>
    </row>
    <row r="247">
      <c r="A247" s="1"/>
      <c r="B247" s="17"/>
      <c r="C247" s="5"/>
      <c r="D247" s="5"/>
      <c r="E247" s="6"/>
      <c r="F247" s="5"/>
      <c r="G247" s="6"/>
      <c r="H247" s="6"/>
      <c r="I247" s="7"/>
      <c r="J247" s="7"/>
      <c r="K247" s="7"/>
      <c r="L247" s="1"/>
    </row>
    <row r="248">
      <c r="A248" s="1"/>
      <c r="B248" s="17"/>
      <c r="C248" s="5"/>
      <c r="D248" s="5"/>
      <c r="E248" s="6"/>
      <c r="F248" s="5"/>
      <c r="G248" s="6"/>
      <c r="H248" s="6"/>
      <c r="I248" s="7"/>
      <c r="J248" s="7"/>
      <c r="K248" s="7"/>
      <c r="L248" s="1"/>
    </row>
    <row r="249">
      <c r="A249" s="1"/>
      <c r="B249" s="17"/>
      <c r="C249" s="5"/>
      <c r="D249" s="5"/>
      <c r="E249" s="6"/>
      <c r="F249" s="5"/>
      <c r="G249" s="6"/>
      <c r="H249" s="6"/>
      <c r="I249" s="7"/>
      <c r="J249" s="7"/>
      <c r="K249" s="7"/>
      <c r="L249" s="1"/>
    </row>
    <row r="250">
      <c r="A250" s="1"/>
      <c r="B250" s="17"/>
      <c r="C250" s="5"/>
      <c r="D250" s="5"/>
      <c r="E250" s="6"/>
      <c r="F250" s="5"/>
      <c r="G250" s="6"/>
      <c r="H250" s="6"/>
      <c r="I250" s="7"/>
      <c r="J250" s="7"/>
      <c r="K250" s="7"/>
      <c r="L250" s="1"/>
    </row>
    <row r="251">
      <c r="A251" s="1"/>
      <c r="B251" s="17"/>
      <c r="C251" s="5"/>
      <c r="D251" s="5"/>
      <c r="E251" s="6"/>
      <c r="F251" s="5"/>
      <c r="G251" s="6"/>
      <c r="H251" s="6"/>
      <c r="I251" s="7"/>
      <c r="J251" s="7"/>
      <c r="K251" s="7"/>
      <c r="L251" s="1"/>
    </row>
    <row r="252">
      <c r="A252" s="1"/>
      <c r="B252" s="17"/>
      <c r="C252" s="5"/>
      <c r="D252" s="5"/>
      <c r="E252" s="6"/>
      <c r="F252" s="5"/>
      <c r="G252" s="6"/>
      <c r="H252" s="6"/>
      <c r="I252" s="7"/>
      <c r="J252" s="7"/>
      <c r="K252" s="7"/>
      <c r="L252" s="1"/>
    </row>
    <row r="253">
      <c r="A253" s="1"/>
      <c r="B253" s="17"/>
      <c r="C253" s="5"/>
      <c r="D253" s="5"/>
      <c r="E253" s="6"/>
      <c r="F253" s="5"/>
      <c r="G253" s="6"/>
      <c r="H253" s="6"/>
      <c r="I253" s="7"/>
      <c r="J253" s="7"/>
      <c r="K253" s="7"/>
      <c r="L253" s="1"/>
    </row>
    <row r="254">
      <c r="A254" s="1"/>
      <c r="B254" s="17"/>
      <c r="C254" s="5"/>
      <c r="D254" s="5"/>
      <c r="E254" s="6"/>
      <c r="F254" s="5"/>
      <c r="G254" s="6"/>
      <c r="H254" s="6"/>
      <c r="I254" s="7"/>
      <c r="J254" s="7"/>
      <c r="K254" s="7"/>
      <c r="L254" s="1"/>
    </row>
    <row r="255">
      <c r="A255" s="1"/>
      <c r="B255" s="17"/>
      <c r="C255" s="5"/>
      <c r="D255" s="5"/>
      <c r="E255" s="6"/>
      <c r="F255" s="5"/>
      <c r="G255" s="6"/>
      <c r="H255" s="6"/>
      <c r="I255" s="7"/>
      <c r="J255" s="7"/>
      <c r="K255" s="7"/>
      <c r="L255" s="1"/>
    </row>
    <row r="256">
      <c r="A256" s="1"/>
      <c r="B256" s="17"/>
      <c r="C256" s="5"/>
      <c r="D256" s="5"/>
      <c r="E256" s="6"/>
      <c r="F256" s="5"/>
      <c r="G256" s="6"/>
      <c r="H256" s="6"/>
      <c r="I256" s="7"/>
      <c r="J256" s="7"/>
      <c r="K256" s="7"/>
      <c r="L256" s="1"/>
    </row>
    <row r="257">
      <c r="A257" s="1"/>
      <c r="B257" s="17"/>
      <c r="C257" s="5"/>
      <c r="D257" s="5"/>
      <c r="E257" s="6"/>
      <c r="F257" s="5"/>
      <c r="G257" s="6"/>
      <c r="H257" s="6"/>
      <c r="I257" s="7"/>
      <c r="J257" s="7"/>
      <c r="K257" s="7"/>
      <c r="L257" s="1"/>
    </row>
    <row r="258">
      <c r="A258" s="1"/>
      <c r="B258" s="17"/>
      <c r="C258" s="5"/>
      <c r="D258" s="5"/>
      <c r="E258" s="6"/>
      <c r="F258" s="5"/>
      <c r="G258" s="6"/>
      <c r="H258" s="6"/>
      <c r="I258" s="7"/>
      <c r="J258" s="7"/>
      <c r="K258" s="7"/>
      <c r="L258" s="1"/>
    </row>
    <row r="259">
      <c r="A259" s="1"/>
      <c r="B259" s="17"/>
      <c r="C259" s="5"/>
      <c r="D259" s="5"/>
      <c r="E259" s="6"/>
      <c r="F259" s="5"/>
      <c r="G259" s="6"/>
      <c r="H259" s="6"/>
      <c r="I259" s="7"/>
      <c r="J259" s="7"/>
      <c r="K259" s="7"/>
      <c r="L259" s="1"/>
    </row>
    <row r="260">
      <c r="A260" s="1"/>
      <c r="B260" s="17"/>
      <c r="C260" s="5"/>
      <c r="D260" s="5"/>
      <c r="E260" s="6"/>
      <c r="F260" s="5"/>
      <c r="G260" s="6"/>
      <c r="H260" s="6"/>
      <c r="I260" s="7"/>
      <c r="J260" s="7"/>
      <c r="K260" s="7"/>
      <c r="L260" s="1"/>
    </row>
    <row r="261">
      <c r="A261" s="1"/>
      <c r="B261" s="17"/>
      <c r="C261" s="5"/>
      <c r="D261" s="5"/>
      <c r="E261" s="6"/>
      <c r="F261" s="5"/>
      <c r="G261" s="6"/>
      <c r="H261" s="6"/>
      <c r="I261" s="7"/>
      <c r="J261" s="7"/>
      <c r="K261" s="7"/>
      <c r="L261" s="1"/>
    </row>
    <row r="262">
      <c r="A262" s="1"/>
      <c r="B262" s="17"/>
      <c r="C262" s="5"/>
      <c r="D262" s="5"/>
      <c r="E262" s="6"/>
      <c r="F262" s="5"/>
      <c r="G262" s="6"/>
      <c r="H262" s="6"/>
      <c r="I262" s="7"/>
      <c r="J262" s="7"/>
      <c r="K262" s="7"/>
      <c r="L262" s="1"/>
    </row>
    <row r="263">
      <c r="A263" s="1"/>
      <c r="B263" s="17"/>
      <c r="C263" s="5"/>
      <c r="D263" s="5"/>
      <c r="E263" s="6"/>
      <c r="F263" s="5"/>
      <c r="G263" s="6"/>
      <c r="H263" s="6"/>
      <c r="I263" s="7"/>
      <c r="J263" s="7"/>
      <c r="K263" s="7"/>
      <c r="L263" s="1"/>
    </row>
    <row r="264">
      <c r="A264" s="1"/>
      <c r="B264" s="17"/>
      <c r="C264" s="5"/>
      <c r="D264" s="5"/>
      <c r="E264" s="6"/>
      <c r="F264" s="5"/>
      <c r="G264" s="6"/>
      <c r="H264" s="6"/>
      <c r="I264" s="7"/>
      <c r="J264" s="7"/>
      <c r="K264" s="7"/>
      <c r="L264" s="1"/>
    </row>
    <row r="265">
      <c r="A265" s="1"/>
      <c r="B265" s="17"/>
      <c r="C265" s="5"/>
      <c r="D265" s="5"/>
      <c r="E265" s="6"/>
      <c r="F265" s="5"/>
      <c r="G265" s="6"/>
      <c r="H265" s="6"/>
      <c r="I265" s="7"/>
      <c r="J265" s="7"/>
      <c r="K265" s="7"/>
      <c r="L265" s="1"/>
    </row>
    <row r="266">
      <c r="A266" s="1"/>
      <c r="B266" s="17"/>
      <c r="C266" s="5"/>
      <c r="D266" s="5"/>
      <c r="E266" s="6"/>
      <c r="F266" s="5"/>
      <c r="G266" s="6"/>
      <c r="H266" s="6"/>
      <c r="I266" s="7"/>
      <c r="J266" s="7"/>
      <c r="K266" s="7"/>
      <c r="L266" s="1"/>
    </row>
    <row r="267">
      <c r="A267" s="1"/>
      <c r="B267" s="17"/>
      <c r="C267" s="5"/>
      <c r="D267" s="5"/>
      <c r="E267" s="6"/>
      <c r="F267" s="5"/>
      <c r="G267" s="6"/>
      <c r="H267" s="6"/>
      <c r="I267" s="7"/>
      <c r="J267" s="7"/>
      <c r="K267" s="7"/>
      <c r="L267" s="1"/>
    </row>
    <row r="268">
      <c r="A268" s="1"/>
      <c r="B268" s="17"/>
      <c r="C268" s="5"/>
      <c r="D268" s="5"/>
      <c r="E268" s="6"/>
      <c r="F268" s="5"/>
      <c r="G268" s="6"/>
      <c r="H268" s="6"/>
      <c r="I268" s="7"/>
      <c r="J268" s="7"/>
      <c r="K268" s="7"/>
      <c r="L268" s="1"/>
    </row>
    <row r="269">
      <c r="A269" s="1"/>
      <c r="B269" s="17"/>
      <c r="C269" s="5"/>
      <c r="D269" s="5"/>
      <c r="E269" s="6"/>
      <c r="F269" s="5"/>
      <c r="G269" s="6"/>
      <c r="H269" s="6"/>
      <c r="I269" s="7"/>
      <c r="J269" s="7"/>
      <c r="K269" s="7"/>
      <c r="L269" s="1"/>
    </row>
    <row r="270">
      <c r="A270" s="1"/>
      <c r="B270" s="17"/>
      <c r="C270" s="5"/>
      <c r="D270" s="5"/>
      <c r="E270" s="6"/>
      <c r="F270" s="5"/>
      <c r="G270" s="6"/>
      <c r="H270" s="6"/>
      <c r="I270" s="7"/>
      <c r="J270" s="7"/>
      <c r="K270" s="7"/>
      <c r="L270" s="1"/>
    </row>
    <row r="271">
      <c r="A271" s="1"/>
      <c r="B271" s="17"/>
      <c r="C271" s="5"/>
      <c r="D271" s="5"/>
      <c r="E271" s="6"/>
      <c r="F271" s="5"/>
      <c r="G271" s="6"/>
      <c r="H271" s="6"/>
      <c r="I271" s="7"/>
      <c r="J271" s="7"/>
      <c r="K271" s="7"/>
      <c r="L271" s="1"/>
    </row>
    <row r="272">
      <c r="A272" s="1"/>
      <c r="B272" s="17"/>
      <c r="C272" s="5"/>
      <c r="D272" s="5"/>
      <c r="E272" s="6"/>
      <c r="F272" s="5"/>
      <c r="G272" s="6"/>
      <c r="H272" s="6"/>
      <c r="I272" s="7"/>
      <c r="J272" s="7"/>
      <c r="K272" s="7"/>
      <c r="L272" s="1"/>
    </row>
    <row r="273">
      <c r="A273" s="1"/>
      <c r="B273" s="17"/>
      <c r="C273" s="5"/>
      <c r="D273" s="5"/>
      <c r="E273" s="6"/>
      <c r="F273" s="5"/>
      <c r="G273" s="6"/>
      <c r="H273" s="6"/>
      <c r="I273" s="7"/>
      <c r="J273" s="7"/>
      <c r="K273" s="7"/>
      <c r="L273" s="1"/>
    </row>
    <row r="274">
      <c r="A274" s="1"/>
      <c r="B274" s="17"/>
      <c r="C274" s="5"/>
      <c r="D274" s="5"/>
      <c r="E274" s="6"/>
      <c r="F274" s="5"/>
      <c r="G274" s="6"/>
      <c r="H274" s="6"/>
      <c r="I274" s="7"/>
      <c r="J274" s="7"/>
      <c r="K274" s="7"/>
      <c r="L274" s="1"/>
    </row>
    <row r="275">
      <c r="A275" s="1"/>
      <c r="B275" s="17"/>
      <c r="C275" s="5"/>
      <c r="D275" s="5"/>
      <c r="E275" s="6"/>
      <c r="F275" s="5"/>
      <c r="G275" s="6"/>
      <c r="H275" s="6"/>
      <c r="I275" s="7"/>
      <c r="J275" s="7"/>
      <c r="K275" s="7"/>
      <c r="L275" s="1"/>
    </row>
    <row r="276">
      <c r="A276" s="1"/>
      <c r="B276" s="17"/>
      <c r="C276" s="5"/>
      <c r="D276" s="5"/>
      <c r="E276" s="6"/>
      <c r="F276" s="5"/>
      <c r="G276" s="6"/>
      <c r="H276" s="6"/>
      <c r="I276" s="7"/>
      <c r="J276" s="7"/>
      <c r="K276" s="7"/>
      <c r="L276" s="1"/>
    </row>
    <row r="277">
      <c r="A277" s="1"/>
      <c r="B277" s="17"/>
      <c r="C277" s="5"/>
      <c r="D277" s="5"/>
      <c r="E277" s="6"/>
      <c r="F277" s="5"/>
      <c r="G277" s="6"/>
      <c r="H277" s="6"/>
      <c r="I277" s="7"/>
      <c r="J277" s="7"/>
      <c r="K277" s="7"/>
      <c r="L277" s="1"/>
    </row>
    <row r="278">
      <c r="A278" s="1"/>
      <c r="B278" s="17"/>
      <c r="C278" s="5"/>
      <c r="D278" s="5"/>
      <c r="E278" s="6"/>
      <c r="F278" s="5"/>
      <c r="G278" s="6"/>
      <c r="H278" s="6"/>
      <c r="I278" s="7"/>
      <c r="J278" s="7"/>
      <c r="K278" s="7"/>
      <c r="L278" s="1"/>
    </row>
    <row r="279">
      <c r="A279" s="1"/>
      <c r="B279" s="17"/>
      <c r="C279" s="5"/>
      <c r="D279" s="5"/>
      <c r="E279" s="6"/>
      <c r="F279" s="5"/>
      <c r="G279" s="6"/>
      <c r="H279" s="6"/>
      <c r="I279" s="7"/>
      <c r="J279" s="7"/>
      <c r="K279" s="7"/>
      <c r="L279" s="1"/>
    </row>
    <row r="280">
      <c r="A280" s="1"/>
      <c r="B280" s="17"/>
      <c r="C280" s="5"/>
      <c r="D280" s="5"/>
      <c r="E280" s="6"/>
      <c r="F280" s="5"/>
      <c r="G280" s="6"/>
      <c r="H280" s="6"/>
      <c r="I280" s="7"/>
      <c r="J280" s="7"/>
      <c r="K280" s="7"/>
      <c r="L280" s="1"/>
    </row>
    <row r="281">
      <c r="A281" s="1"/>
      <c r="B281" s="17"/>
      <c r="C281" s="5"/>
      <c r="D281" s="5"/>
      <c r="E281" s="6"/>
      <c r="F281" s="5"/>
      <c r="G281" s="6"/>
      <c r="H281" s="6"/>
      <c r="I281" s="7"/>
      <c r="J281" s="7"/>
      <c r="K281" s="7"/>
      <c r="L281" s="1"/>
    </row>
    <row r="282">
      <c r="A282" s="1"/>
      <c r="B282" s="17"/>
      <c r="C282" s="5"/>
      <c r="D282" s="5"/>
      <c r="E282" s="6"/>
      <c r="F282" s="5"/>
      <c r="G282" s="6"/>
      <c r="H282" s="6"/>
      <c r="I282" s="7"/>
      <c r="J282" s="7"/>
      <c r="K282" s="7"/>
      <c r="L282" s="1"/>
    </row>
    <row r="283">
      <c r="A283" s="1"/>
      <c r="B283" s="17"/>
      <c r="C283" s="5"/>
      <c r="D283" s="5"/>
      <c r="E283" s="6"/>
      <c r="F283" s="5"/>
      <c r="G283" s="6"/>
      <c r="H283" s="6"/>
      <c r="I283" s="7"/>
      <c r="J283" s="7"/>
      <c r="K283" s="7"/>
      <c r="L283" s="1"/>
    </row>
    <row r="284">
      <c r="A284" s="1"/>
      <c r="B284" s="17"/>
      <c r="C284" s="5"/>
      <c r="D284" s="5"/>
      <c r="E284" s="6"/>
      <c r="F284" s="5"/>
      <c r="G284" s="6"/>
      <c r="H284" s="6"/>
      <c r="I284" s="7"/>
      <c r="J284" s="7"/>
      <c r="K284" s="7"/>
      <c r="L284" s="1"/>
    </row>
    <row r="285">
      <c r="A285" s="1"/>
      <c r="B285" s="17"/>
      <c r="C285" s="5"/>
      <c r="D285" s="5"/>
      <c r="E285" s="6"/>
      <c r="F285" s="5"/>
      <c r="G285" s="6"/>
      <c r="H285" s="6"/>
      <c r="I285" s="7"/>
      <c r="J285" s="7"/>
      <c r="K285" s="7"/>
      <c r="L285" s="1"/>
    </row>
    <row r="286">
      <c r="A286" s="1"/>
      <c r="B286" s="17"/>
      <c r="C286" s="5"/>
      <c r="D286" s="5"/>
      <c r="E286" s="6"/>
      <c r="F286" s="5"/>
      <c r="G286" s="6"/>
      <c r="H286" s="6"/>
      <c r="I286" s="7"/>
      <c r="J286" s="7"/>
      <c r="K286" s="7"/>
      <c r="L286" s="1"/>
    </row>
    <row r="287">
      <c r="A287" s="1"/>
      <c r="B287" s="17"/>
      <c r="C287" s="5"/>
      <c r="D287" s="5"/>
      <c r="E287" s="6"/>
      <c r="F287" s="5"/>
      <c r="G287" s="6"/>
      <c r="H287" s="6"/>
      <c r="I287" s="7"/>
      <c r="J287" s="7"/>
      <c r="K287" s="7"/>
      <c r="L287" s="1"/>
    </row>
    <row r="288">
      <c r="A288" s="1"/>
      <c r="B288" s="17"/>
      <c r="C288" s="5"/>
      <c r="D288" s="5"/>
      <c r="E288" s="6"/>
      <c r="F288" s="5"/>
      <c r="G288" s="6"/>
      <c r="H288" s="6"/>
      <c r="I288" s="7"/>
      <c r="J288" s="7"/>
      <c r="K288" s="7"/>
      <c r="L288" s="1"/>
    </row>
    <row r="289">
      <c r="A289" s="1"/>
      <c r="B289" s="17"/>
      <c r="C289" s="5"/>
      <c r="D289" s="5"/>
      <c r="E289" s="6"/>
      <c r="F289" s="5"/>
      <c r="G289" s="6"/>
      <c r="H289" s="6"/>
      <c r="I289" s="7"/>
      <c r="J289" s="7"/>
      <c r="K289" s="7"/>
      <c r="L289" s="1"/>
    </row>
    <row r="290">
      <c r="A290" s="1"/>
      <c r="B290" s="17"/>
      <c r="C290" s="5"/>
      <c r="D290" s="5"/>
      <c r="E290" s="6"/>
      <c r="F290" s="5"/>
      <c r="G290" s="6"/>
      <c r="H290" s="6"/>
      <c r="I290" s="7"/>
      <c r="J290" s="7"/>
      <c r="K290" s="7"/>
      <c r="L290" s="1"/>
    </row>
    <row r="291">
      <c r="A291" s="1"/>
      <c r="B291" s="17"/>
      <c r="C291" s="5"/>
      <c r="D291" s="5"/>
      <c r="E291" s="6"/>
      <c r="F291" s="5"/>
      <c r="G291" s="6"/>
      <c r="H291" s="6"/>
      <c r="I291" s="7"/>
      <c r="J291" s="7"/>
      <c r="K291" s="7"/>
      <c r="L291" s="1"/>
    </row>
    <row r="292">
      <c r="A292" s="1"/>
      <c r="B292" s="17"/>
      <c r="C292" s="5"/>
      <c r="D292" s="5"/>
      <c r="E292" s="6"/>
      <c r="F292" s="5"/>
      <c r="G292" s="6"/>
      <c r="H292" s="6"/>
      <c r="I292" s="7"/>
      <c r="J292" s="7"/>
      <c r="K292" s="7"/>
      <c r="L292" s="1"/>
    </row>
    <row r="293">
      <c r="A293" s="1"/>
      <c r="B293" s="17"/>
      <c r="C293" s="5"/>
      <c r="D293" s="5"/>
      <c r="E293" s="6"/>
      <c r="F293" s="5"/>
      <c r="G293" s="6"/>
      <c r="H293" s="6"/>
      <c r="I293" s="7"/>
      <c r="J293" s="7"/>
      <c r="K293" s="7"/>
      <c r="L293" s="1"/>
    </row>
    <row r="294">
      <c r="A294" s="1"/>
      <c r="B294" s="17"/>
      <c r="C294" s="5"/>
      <c r="D294" s="5"/>
      <c r="E294" s="6"/>
      <c r="F294" s="5"/>
      <c r="G294" s="6"/>
      <c r="H294" s="6"/>
      <c r="I294" s="7"/>
      <c r="J294" s="7"/>
      <c r="K294" s="7"/>
      <c r="L294" s="1"/>
    </row>
    <row r="295">
      <c r="A295" s="1"/>
      <c r="B295" s="17"/>
      <c r="C295" s="5"/>
      <c r="D295" s="5"/>
      <c r="E295" s="6"/>
      <c r="F295" s="5"/>
      <c r="G295" s="6"/>
      <c r="H295" s="6"/>
      <c r="I295" s="7"/>
      <c r="J295" s="7"/>
      <c r="K295" s="7"/>
      <c r="L295" s="1"/>
    </row>
    <row r="296">
      <c r="A296" s="1"/>
      <c r="B296" s="17"/>
      <c r="C296" s="5"/>
      <c r="D296" s="5"/>
      <c r="E296" s="6"/>
      <c r="F296" s="5"/>
      <c r="G296" s="6"/>
      <c r="H296" s="6"/>
      <c r="I296" s="7"/>
      <c r="J296" s="7"/>
      <c r="K296" s="7"/>
      <c r="L296" s="1"/>
    </row>
    <row r="297">
      <c r="A297" s="1"/>
      <c r="B297" s="17"/>
      <c r="C297" s="5"/>
      <c r="D297" s="5"/>
      <c r="E297" s="6"/>
      <c r="F297" s="5"/>
      <c r="G297" s="6"/>
      <c r="H297" s="6"/>
      <c r="I297" s="7"/>
      <c r="J297" s="7"/>
      <c r="K297" s="7"/>
      <c r="L297" s="1"/>
    </row>
    <row r="298">
      <c r="A298" s="1"/>
      <c r="B298" s="17"/>
      <c r="C298" s="5"/>
      <c r="D298" s="5"/>
      <c r="E298" s="6"/>
      <c r="F298" s="5"/>
      <c r="G298" s="6"/>
      <c r="H298" s="6"/>
      <c r="I298" s="7"/>
      <c r="J298" s="7"/>
      <c r="K298" s="7"/>
      <c r="L298" s="1"/>
    </row>
    <row r="299">
      <c r="A299" s="1"/>
      <c r="B299" s="17"/>
      <c r="C299" s="5"/>
      <c r="D299" s="5"/>
      <c r="E299" s="6"/>
      <c r="F299" s="5"/>
      <c r="G299" s="6"/>
      <c r="H299" s="6"/>
      <c r="I299" s="7"/>
      <c r="J299" s="7"/>
      <c r="K299" s="7"/>
      <c r="L299" s="1"/>
    </row>
    <row r="300">
      <c r="A300" s="1"/>
      <c r="B300" s="17"/>
      <c r="C300" s="5"/>
      <c r="D300" s="5"/>
      <c r="E300" s="6"/>
      <c r="F300" s="5"/>
      <c r="G300" s="6"/>
      <c r="H300" s="6"/>
      <c r="I300" s="7"/>
      <c r="J300" s="7"/>
      <c r="K300" s="7"/>
      <c r="L300" s="1"/>
    </row>
    <row r="301">
      <c r="A301" s="1"/>
      <c r="B301" s="17"/>
      <c r="C301" s="5"/>
      <c r="D301" s="5"/>
      <c r="E301" s="6"/>
      <c r="F301" s="5"/>
      <c r="G301" s="6"/>
      <c r="H301" s="6"/>
      <c r="I301" s="7"/>
      <c r="J301" s="7"/>
      <c r="K301" s="7"/>
      <c r="L301" s="1"/>
    </row>
    <row r="302">
      <c r="A302" s="1"/>
      <c r="B302" s="17"/>
      <c r="C302" s="5"/>
      <c r="D302" s="5"/>
      <c r="E302" s="6"/>
      <c r="F302" s="5"/>
      <c r="G302" s="6"/>
      <c r="H302" s="6"/>
      <c r="I302" s="7"/>
      <c r="J302" s="7"/>
      <c r="K302" s="7"/>
      <c r="L302" s="1"/>
    </row>
    <row r="303">
      <c r="A303" s="1"/>
      <c r="B303" s="17"/>
      <c r="C303" s="5"/>
      <c r="D303" s="5"/>
      <c r="E303" s="6"/>
      <c r="F303" s="5"/>
      <c r="G303" s="6"/>
      <c r="H303" s="6"/>
      <c r="I303" s="7"/>
      <c r="J303" s="7"/>
      <c r="K303" s="7"/>
      <c r="L303" s="1"/>
    </row>
    <row r="304">
      <c r="A304" s="1"/>
      <c r="B304" s="17"/>
      <c r="C304" s="5"/>
      <c r="D304" s="5"/>
      <c r="E304" s="6"/>
      <c r="F304" s="5"/>
      <c r="G304" s="6"/>
      <c r="H304" s="6"/>
      <c r="I304" s="7"/>
      <c r="J304" s="7"/>
      <c r="K304" s="7"/>
      <c r="L304" s="1"/>
    </row>
    <row r="305">
      <c r="A305" s="1"/>
      <c r="B305" s="17"/>
      <c r="C305" s="5"/>
      <c r="D305" s="5"/>
      <c r="E305" s="6"/>
      <c r="F305" s="5"/>
      <c r="G305" s="6"/>
      <c r="H305" s="6"/>
      <c r="I305" s="7"/>
      <c r="J305" s="7"/>
      <c r="K305" s="7"/>
      <c r="L305" s="1"/>
    </row>
    <row r="306">
      <c r="A306" s="1"/>
      <c r="B306" s="17"/>
      <c r="C306" s="5"/>
      <c r="D306" s="5"/>
      <c r="E306" s="6"/>
      <c r="F306" s="5"/>
      <c r="G306" s="6"/>
      <c r="H306" s="6"/>
      <c r="I306" s="7"/>
      <c r="J306" s="7"/>
      <c r="K306" s="7"/>
      <c r="L306" s="1"/>
    </row>
    <row r="307">
      <c r="A307" s="1"/>
      <c r="B307" s="17"/>
      <c r="C307" s="5"/>
      <c r="D307" s="5"/>
      <c r="E307" s="6"/>
      <c r="F307" s="5"/>
      <c r="G307" s="6"/>
      <c r="H307" s="6"/>
      <c r="I307" s="7"/>
      <c r="J307" s="7"/>
      <c r="K307" s="7"/>
      <c r="L307" s="1"/>
    </row>
    <row r="308">
      <c r="A308" s="1"/>
      <c r="B308" s="17"/>
      <c r="C308" s="5"/>
      <c r="D308" s="5"/>
      <c r="E308" s="6"/>
      <c r="F308" s="5"/>
      <c r="G308" s="6"/>
      <c r="H308" s="6"/>
      <c r="I308" s="7"/>
      <c r="J308" s="7"/>
      <c r="K308" s="7"/>
      <c r="L308" s="1"/>
    </row>
    <row r="309">
      <c r="A309" s="1"/>
      <c r="B309" s="17"/>
      <c r="C309" s="5"/>
      <c r="D309" s="5"/>
      <c r="E309" s="6"/>
      <c r="F309" s="5"/>
      <c r="G309" s="6"/>
      <c r="H309" s="6"/>
      <c r="I309" s="7"/>
      <c r="J309" s="7"/>
      <c r="K309" s="7"/>
      <c r="L309" s="1"/>
    </row>
    <row r="310">
      <c r="A310" s="1"/>
      <c r="B310" s="17"/>
      <c r="C310" s="5"/>
      <c r="D310" s="5"/>
      <c r="E310" s="6"/>
      <c r="F310" s="5"/>
      <c r="G310" s="6"/>
      <c r="H310" s="6"/>
      <c r="I310" s="7"/>
      <c r="J310" s="7"/>
      <c r="K310" s="7"/>
      <c r="L310" s="1"/>
    </row>
    <row r="311">
      <c r="A311" s="1"/>
      <c r="B311" s="17"/>
      <c r="C311" s="5"/>
      <c r="D311" s="5"/>
      <c r="E311" s="6"/>
      <c r="F311" s="5"/>
      <c r="G311" s="6"/>
      <c r="H311" s="6"/>
      <c r="I311" s="7"/>
      <c r="J311" s="7"/>
      <c r="K311" s="7"/>
      <c r="L311" s="1"/>
    </row>
    <row r="312">
      <c r="A312" s="1"/>
      <c r="B312" s="17"/>
      <c r="C312" s="5"/>
      <c r="D312" s="5"/>
      <c r="E312" s="6"/>
      <c r="F312" s="5"/>
      <c r="G312" s="6"/>
      <c r="H312" s="6"/>
      <c r="I312" s="7"/>
      <c r="J312" s="7"/>
      <c r="K312" s="7"/>
      <c r="L312" s="1"/>
    </row>
    <row r="313">
      <c r="A313" s="1"/>
      <c r="B313" s="17"/>
      <c r="C313" s="5"/>
      <c r="D313" s="5"/>
      <c r="E313" s="6"/>
      <c r="F313" s="5"/>
      <c r="G313" s="6"/>
      <c r="H313" s="6"/>
      <c r="I313" s="7"/>
      <c r="J313" s="7"/>
      <c r="K313" s="7"/>
      <c r="L313" s="1"/>
    </row>
    <row r="314">
      <c r="A314" s="1"/>
      <c r="B314" s="17"/>
      <c r="C314" s="5"/>
      <c r="D314" s="5"/>
      <c r="E314" s="6"/>
      <c r="F314" s="5"/>
      <c r="G314" s="6"/>
      <c r="H314" s="6"/>
      <c r="I314" s="7"/>
      <c r="J314" s="7"/>
      <c r="K314" s="7"/>
      <c r="L314" s="1"/>
    </row>
    <row r="315">
      <c r="A315" s="1"/>
      <c r="B315" s="17"/>
      <c r="C315" s="5"/>
      <c r="D315" s="5"/>
      <c r="E315" s="6"/>
      <c r="F315" s="5"/>
      <c r="G315" s="6"/>
      <c r="H315" s="6"/>
      <c r="I315" s="7"/>
      <c r="J315" s="7"/>
      <c r="K315" s="7"/>
      <c r="L315" s="1"/>
    </row>
    <row r="316">
      <c r="A316" s="1"/>
      <c r="B316" s="17"/>
      <c r="C316" s="5"/>
      <c r="D316" s="5"/>
      <c r="E316" s="6"/>
      <c r="F316" s="5"/>
      <c r="G316" s="6"/>
      <c r="H316" s="6"/>
      <c r="I316" s="7"/>
      <c r="J316" s="7"/>
      <c r="K316" s="7"/>
      <c r="L316" s="1"/>
    </row>
    <row r="317">
      <c r="A317" s="1"/>
      <c r="B317" s="17"/>
      <c r="C317" s="5"/>
      <c r="D317" s="5"/>
      <c r="E317" s="6"/>
      <c r="F317" s="5"/>
      <c r="G317" s="6"/>
      <c r="H317" s="6"/>
      <c r="I317" s="7"/>
      <c r="J317" s="7"/>
      <c r="K317" s="7"/>
      <c r="L317" s="1"/>
    </row>
    <row r="318">
      <c r="A318" s="1"/>
      <c r="B318" s="17"/>
      <c r="C318" s="5"/>
      <c r="D318" s="5"/>
      <c r="E318" s="6"/>
      <c r="F318" s="5"/>
      <c r="G318" s="6"/>
      <c r="H318" s="6"/>
      <c r="I318" s="7"/>
      <c r="J318" s="7"/>
      <c r="K318" s="7"/>
      <c r="L318" s="1"/>
    </row>
    <row r="319">
      <c r="A319" s="1"/>
      <c r="B319" s="17"/>
      <c r="C319" s="5"/>
      <c r="D319" s="5"/>
      <c r="E319" s="6"/>
      <c r="F319" s="5"/>
      <c r="G319" s="6"/>
      <c r="H319" s="6"/>
      <c r="I319" s="7"/>
      <c r="J319" s="7"/>
      <c r="K319" s="7"/>
      <c r="L319" s="1"/>
    </row>
    <row r="320">
      <c r="A320" s="1"/>
      <c r="B320" s="17"/>
      <c r="C320" s="5"/>
      <c r="D320" s="5"/>
      <c r="E320" s="6"/>
      <c r="F320" s="5"/>
      <c r="G320" s="6"/>
      <c r="H320" s="6"/>
      <c r="I320" s="7"/>
      <c r="J320" s="7"/>
      <c r="K320" s="7"/>
      <c r="L320" s="1"/>
    </row>
    <row r="321">
      <c r="A321" s="1"/>
      <c r="B321" s="17"/>
      <c r="C321" s="5"/>
      <c r="D321" s="5"/>
      <c r="E321" s="6"/>
      <c r="F321" s="5"/>
      <c r="G321" s="6"/>
      <c r="H321" s="6"/>
      <c r="I321" s="7"/>
      <c r="J321" s="7"/>
      <c r="K321" s="7"/>
      <c r="L321" s="1"/>
    </row>
    <row r="322">
      <c r="A322" s="1"/>
      <c r="B322" s="17"/>
      <c r="C322" s="5"/>
      <c r="D322" s="5"/>
      <c r="E322" s="6"/>
      <c r="F322" s="5"/>
      <c r="G322" s="6"/>
      <c r="H322" s="6"/>
      <c r="I322" s="7"/>
      <c r="J322" s="7"/>
      <c r="K322" s="7"/>
      <c r="L322" s="1"/>
    </row>
    <row r="323">
      <c r="A323" s="1"/>
      <c r="B323" s="17"/>
      <c r="C323" s="5"/>
      <c r="D323" s="5"/>
      <c r="E323" s="6"/>
      <c r="F323" s="5"/>
      <c r="G323" s="6"/>
      <c r="H323" s="6"/>
      <c r="I323" s="7"/>
      <c r="J323" s="7"/>
      <c r="K323" s="7"/>
      <c r="L323" s="1"/>
    </row>
    <row r="324">
      <c r="A324" s="1"/>
      <c r="B324" s="17"/>
      <c r="C324" s="5"/>
      <c r="D324" s="5"/>
      <c r="E324" s="6"/>
      <c r="F324" s="5"/>
      <c r="G324" s="6"/>
      <c r="H324" s="6"/>
      <c r="I324" s="7"/>
      <c r="J324" s="7"/>
      <c r="K324" s="7"/>
      <c r="L324" s="1"/>
    </row>
    <row r="325">
      <c r="A325" s="1"/>
      <c r="B325" s="17"/>
      <c r="C325" s="5"/>
      <c r="D325" s="5"/>
      <c r="E325" s="6"/>
      <c r="F325" s="5"/>
      <c r="G325" s="6"/>
      <c r="H325" s="6"/>
      <c r="I325" s="7"/>
      <c r="J325" s="7"/>
      <c r="K325" s="7"/>
      <c r="L325" s="1"/>
    </row>
    <row r="326">
      <c r="A326" s="1"/>
      <c r="B326" s="17"/>
      <c r="C326" s="5"/>
      <c r="D326" s="5"/>
      <c r="E326" s="6"/>
      <c r="F326" s="5"/>
      <c r="G326" s="6"/>
      <c r="H326" s="6"/>
      <c r="I326" s="7"/>
      <c r="J326" s="7"/>
      <c r="K326" s="7"/>
      <c r="L326" s="1"/>
    </row>
    <row r="327">
      <c r="A327" s="1"/>
      <c r="B327" s="17"/>
      <c r="C327" s="5"/>
      <c r="D327" s="5"/>
      <c r="E327" s="6"/>
      <c r="F327" s="5"/>
      <c r="G327" s="6"/>
      <c r="H327" s="6"/>
      <c r="I327" s="7"/>
      <c r="J327" s="7"/>
      <c r="K327" s="7"/>
      <c r="L327" s="1"/>
    </row>
    <row r="328">
      <c r="A328" s="1"/>
      <c r="B328" s="17"/>
      <c r="C328" s="5"/>
      <c r="D328" s="5"/>
      <c r="E328" s="6"/>
      <c r="F328" s="5"/>
      <c r="G328" s="6"/>
      <c r="H328" s="6"/>
      <c r="I328" s="7"/>
      <c r="J328" s="7"/>
      <c r="K328" s="7"/>
      <c r="L328" s="1"/>
    </row>
    <row r="329">
      <c r="A329" s="1"/>
      <c r="B329" s="17"/>
      <c r="C329" s="5"/>
      <c r="D329" s="5"/>
      <c r="E329" s="6"/>
      <c r="F329" s="5"/>
      <c r="G329" s="6"/>
      <c r="H329" s="6"/>
      <c r="I329" s="7"/>
      <c r="J329" s="7"/>
      <c r="K329" s="7"/>
      <c r="L329" s="1"/>
    </row>
    <row r="330">
      <c r="A330" s="1"/>
      <c r="B330" s="17"/>
      <c r="C330" s="5"/>
      <c r="D330" s="5"/>
      <c r="E330" s="6"/>
      <c r="F330" s="5"/>
      <c r="G330" s="6"/>
      <c r="H330" s="6"/>
      <c r="I330" s="7"/>
      <c r="J330" s="7"/>
      <c r="K330" s="7"/>
      <c r="L330" s="1"/>
    </row>
    <row r="331">
      <c r="A331" s="1"/>
      <c r="B331" s="17"/>
      <c r="C331" s="5"/>
      <c r="D331" s="5"/>
      <c r="E331" s="6"/>
      <c r="F331" s="5"/>
      <c r="G331" s="6"/>
      <c r="H331" s="6"/>
      <c r="I331" s="7"/>
      <c r="J331" s="7"/>
      <c r="K331" s="7"/>
      <c r="L331" s="1"/>
    </row>
    <row r="332">
      <c r="A332" s="1"/>
      <c r="B332" s="17"/>
      <c r="C332" s="5"/>
      <c r="D332" s="5"/>
      <c r="E332" s="6"/>
      <c r="F332" s="5"/>
      <c r="G332" s="6"/>
      <c r="H332" s="6"/>
      <c r="I332" s="7"/>
      <c r="J332" s="7"/>
      <c r="K332" s="7"/>
      <c r="L332" s="1"/>
    </row>
    <row r="333">
      <c r="A333" s="1"/>
      <c r="B333" s="17"/>
      <c r="C333" s="5"/>
      <c r="D333" s="5"/>
      <c r="E333" s="6"/>
      <c r="F333" s="5"/>
      <c r="G333" s="6"/>
      <c r="H333" s="6"/>
      <c r="I333" s="7"/>
      <c r="J333" s="7"/>
      <c r="K333" s="7"/>
      <c r="L333" s="1"/>
    </row>
    <row r="334">
      <c r="A334" s="1"/>
      <c r="B334" s="17"/>
      <c r="C334" s="5"/>
      <c r="D334" s="5"/>
      <c r="E334" s="6"/>
      <c r="F334" s="5"/>
      <c r="G334" s="6"/>
      <c r="H334" s="6"/>
      <c r="I334" s="7"/>
      <c r="J334" s="7"/>
      <c r="K334" s="7"/>
      <c r="L334" s="1"/>
    </row>
    <row r="335">
      <c r="A335" s="1"/>
      <c r="B335" s="17"/>
      <c r="C335" s="5"/>
      <c r="D335" s="5"/>
      <c r="E335" s="6"/>
      <c r="F335" s="5"/>
      <c r="G335" s="6"/>
      <c r="H335" s="6"/>
      <c r="I335" s="7"/>
      <c r="J335" s="7"/>
      <c r="K335" s="7"/>
      <c r="L335" s="1"/>
    </row>
    <row r="336">
      <c r="A336" s="1"/>
      <c r="B336" s="17"/>
      <c r="C336" s="5"/>
      <c r="D336" s="5"/>
      <c r="E336" s="6"/>
      <c r="F336" s="5"/>
      <c r="G336" s="6"/>
      <c r="H336" s="6"/>
      <c r="I336" s="7"/>
      <c r="J336" s="7"/>
      <c r="K336" s="7"/>
      <c r="L336" s="1"/>
    </row>
    <row r="337">
      <c r="A337" s="1"/>
      <c r="B337" s="17"/>
      <c r="C337" s="5"/>
      <c r="D337" s="5"/>
      <c r="E337" s="6"/>
      <c r="F337" s="5"/>
      <c r="G337" s="6"/>
      <c r="H337" s="6"/>
      <c r="I337" s="7"/>
      <c r="J337" s="7"/>
      <c r="K337" s="7"/>
      <c r="L337" s="1"/>
    </row>
    <row r="338">
      <c r="A338" s="1"/>
      <c r="B338" s="17"/>
      <c r="C338" s="5"/>
      <c r="D338" s="5"/>
      <c r="E338" s="6"/>
      <c r="F338" s="5"/>
      <c r="G338" s="6"/>
      <c r="H338" s="6"/>
      <c r="I338" s="7"/>
      <c r="J338" s="7"/>
      <c r="K338" s="7"/>
      <c r="L338" s="1"/>
    </row>
    <row r="339">
      <c r="A339" s="1"/>
      <c r="B339" s="17"/>
      <c r="C339" s="5"/>
      <c r="D339" s="5"/>
      <c r="E339" s="6"/>
      <c r="F339" s="5"/>
      <c r="G339" s="6"/>
      <c r="H339" s="6"/>
      <c r="I339" s="7"/>
      <c r="J339" s="7"/>
      <c r="K339" s="7"/>
      <c r="L339" s="1"/>
    </row>
    <row r="340">
      <c r="A340" s="1"/>
      <c r="B340" s="17"/>
      <c r="C340" s="5"/>
      <c r="D340" s="5"/>
      <c r="E340" s="6"/>
      <c r="F340" s="5"/>
      <c r="G340" s="6"/>
      <c r="H340" s="6"/>
      <c r="I340" s="7"/>
      <c r="J340" s="7"/>
      <c r="K340" s="7"/>
      <c r="L340" s="1"/>
    </row>
    <row r="341">
      <c r="A341" s="1"/>
      <c r="B341" s="17"/>
      <c r="C341" s="5"/>
      <c r="D341" s="5"/>
      <c r="E341" s="6"/>
      <c r="F341" s="5"/>
      <c r="G341" s="6"/>
      <c r="H341" s="6"/>
      <c r="I341" s="7"/>
      <c r="J341" s="7"/>
      <c r="K341" s="7"/>
      <c r="L341" s="1"/>
    </row>
    <row r="342">
      <c r="A342" s="1"/>
      <c r="B342" s="17"/>
      <c r="C342" s="5"/>
      <c r="D342" s="5"/>
      <c r="E342" s="6"/>
      <c r="F342" s="5"/>
      <c r="G342" s="6"/>
      <c r="H342" s="6"/>
      <c r="I342" s="7"/>
      <c r="J342" s="7"/>
      <c r="K342" s="7"/>
      <c r="L342" s="1"/>
    </row>
    <row r="343">
      <c r="A343" s="1"/>
      <c r="B343" s="17"/>
      <c r="C343" s="5"/>
      <c r="D343" s="5"/>
      <c r="E343" s="6"/>
      <c r="F343" s="5"/>
      <c r="G343" s="6"/>
      <c r="H343" s="6"/>
      <c r="I343" s="7"/>
      <c r="J343" s="7"/>
      <c r="K343" s="7"/>
      <c r="L343" s="1"/>
    </row>
    <row r="344">
      <c r="A344" s="1"/>
      <c r="B344" s="17"/>
      <c r="C344" s="5"/>
      <c r="D344" s="5"/>
      <c r="E344" s="6"/>
      <c r="F344" s="5"/>
      <c r="G344" s="6"/>
      <c r="H344" s="6"/>
      <c r="I344" s="7"/>
      <c r="J344" s="7"/>
      <c r="K344" s="7"/>
      <c r="L344" s="1"/>
    </row>
    <row r="345">
      <c r="A345" s="1"/>
      <c r="B345" s="17"/>
      <c r="C345" s="5"/>
      <c r="D345" s="5"/>
      <c r="E345" s="6"/>
      <c r="F345" s="5"/>
      <c r="G345" s="6"/>
      <c r="H345" s="6"/>
      <c r="I345" s="7"/>
      <c r="J345" s="7"/>
      <c r="K345" s="7"/>
      <c r="L345" s="1"/>
    </row>
    <row r="346">
      <c r="A346" s="1"/>
      <c r="B346" s="17"/>
      <c r="C346" s="5"/>
      <c r="D346" s="5"/>
      <c r="E346" s="6"/>
      <c r="F346" s="5"/>
      <c r="G346" s="6"/>
      <c r="H346" s="6"/>
      <c r="I346" s="7"/>
      <c r="J346" s="7"/>
      <c r="K346" s="7"/>
      <c r="L346" s="1"/>
    </row>
    <row r="347">
      <c r="A347" s="1"/>
      <c r="B347" s="17"/>
      <c r="C347" s="5"/>
      <c r="D347" s="5"/>
      <c r="E347" s="6"/>
      <c r="F347" s="5"/>
      <c r="G347" s="6"/>
      <c r="H347" s="6"/>
      <c r="I347" s="7"/>
      <c r="J347" s="7"/>
      <c r="K347" s="7"/>
      <c r="L347" s="1"/>
    </row>
    <row r="348">
      <c r="A348" s="1"/>
      <c r="B348" s="17"/>
      <c r="C348" s="5"/>
      <c r="D348" s="5"/>
      <c r="E348" s="6"/>
      <c r="F348" s="5"/>
      <c r="G348" s="6"/>
      <c r="H348" s="6"/>
      <c r="I348" s="7"/>
      <c r="J348" s="7"/>
      <c r="K348" s="7"/>
      <c r="L348" s="1"/>
    </row>
    <row r="349">
      <c r="A349" s="1"/>
      <c r="B349" s="17"/>
      <c r="C349" s="5"/>
      <c r="D349" s="5"/>
      <c r="E349" s="6"/>
      <c r="F349" s="5"/>
      <c r="G349" s="6"/>
      <c r="H349" s="6"/>
      <c r="I349" s="7"/>
      <c r="J349" s="7"/>
      <c r="K349" s="7"/>
      <c r="L349" s="1"/>
    </row>
    <row r="350">
      <c r="A350" s="1"/>
      <c r="B350" s="17"/>
      <c r="C350" s="5"/>
      <c r="D350" s="5"/>
      <c r="E350" s="6"/>
      <c r="F350" s="5"/>
      <c r="G350" s="6"/>
      <c r="H350" s="6"/>
      <c r="I350" s="7"/>
      <c r="J350" s="7"/>
      <c r="K350" s="7"/>
      <c r="L350" s="1"/>
    </row>
    <row r="351">
      <c r="A351" s="1"/>
      <c r="B351" s="17"/>
      <c r="C351" s="5"/>
      <c r="D351" s="5"/>
      <c r="E351" s="6"/>
      <c r="F351" s="5"/>
      <c r="G351" s="6"/>
      <c r="H351" s="6"/>
      <c r="I351" s="7"/>
      <c r="J351" s="7"/>
      <c r="K351" s="7"/>
      <c r="L351" s="1"/>
    </row>
    <row r="352">
      <c r="A352" s="1"/>
      <c r="B352" s="17"/>
      <c r="C352" s="5"/>
      <c r="D352" s="5"/>
      <c r="E352" s="6"/>
      <c r="F352" s="5"/>
      <c r="G352" s="6"/>
      <c r="H352" s="6"/>
      <c r="I352" s="7"/>
      <c r="J352" s="7"/>
      <c r="K352" s="7"/>
      <c r="L352" s="1"/>
    </row>
    <row r="353">
      <c r="A353" s="1"/>
      <c r="B353" s="17"/>
      <c r="C353" s="5"/>
      <c r="D353" s="5"/>
      <c r="E353" s="6"/>
      <c r="F353" s="5"/>
      <c r="G353" s="6"/>
      <c r="H353" s="6"/>
      <c r="I353" s="7"/>
      <c r="J353" s="7"/>
      <c r="K353" s="7"/>
      <c r="L353" s="1"/>
    </row>
    <row r="354">
      <c r="A354" s="1"/>
      <c r="B354" s="17"/>
      <c r="C354" s="5"/>
      <c r="D354" s="5"/>
      <c r="E354" s="6"/>
      <c r="F354" s="5"/>
      <c r="G354" s="6"/>
      <c r="H354" s="6"/>
      <c r="I354" s="7"/>
      <c r="J354" s="7"/>
      <c r="K354" s="7"/>
      <c r="L354" s="1"/>
    </row>
    <row r="355">
      <c r="A355" s="1"/>
      <c r="B355" s="17"/>
      <c r="C355" s="5"/>
      <c r="D355" s="5"/>
      <c r="E355" s="6"/>
      <c r="F355" s="5"/>
      <c r="G355" s="6"/>
      <c r="H355" s="6"/>
      <c r="I355" s="7"/>
      <c r="J355" s="7"/>
      <c r="K355" s="7"/>
      <c r="L355" s="1"/>
    </row>
    <row r="356">
      <c r="A356" s="1"/>
      <c r="B356" s="17"/>
      <c r="C356" s="5"/>
      <c r="D356" s="5"/>
      <c r="E356" s="6"/>
      <c r="F356" s="5"/>
      <c r="G356" s="6"/>
      <c r="H356" s="6"/>
      <c r="I356" s="7"/>
      <c r="J356" s="7"/>
      <c r="K356" s="7"/>
      <c r="L356" s="1"/>
    </row>
    <row r="357">
      <c r="A357" s="1"/>
      <c r="B357" s="17"/>
      <c r="C357" s="5"/>
      <c r="D357" s="5"/>
      <c r="E357" s="6"/>
      <c r="F357" s="5"/>
      <c r="G357" s="6"/>
      <c r="H357" s="6"/>
      <c r="I357" s="7"/>
      <c r="J357" s="7"/>
      <c r="K357" s="7"/>
      <c r="L357" s="1"/>
    </row>
    <row r="358">
      <c r="A358" s="1"/>
      <c r="B358" s="17"/>
      <c r="C358" s="5"/>
      <c r="D358" s="5"/>
      <c r="E358" s="6"/>
      <c r="F358" s="5"/>
      <c r="G358" s="6"/>
      <c r="H358" s="6"/>
      <c r="I358" s="7"/>
      <c r="J358" s="7"/>
      <c r="K358" s="7"/>
      <c r="L358" s="1"/>
    </row>
    <row r="359">
      <c r="A359" s="1"/>
      <c r="B359" s="17"/>
      <c r="C359" s="5"/>
      <c r="D359" s="5"/>
      <c r="E359" s="6"/>
      <c r="F359" s="5"/>
      <c r="G359" s="6"/>
      <c r="H359" s="6"/>
      <c r="I359" s="7"/>
      <c r="J359" s="7"/>
      <c r="K359" s="7"/>
      <c r="L359" s="1"/>
    </row>
    <row r="360">
      <c r="A360" s="1"/>
      <c r="B360" s="17"/>
      <c r="C360" s="5"/>
      <c r="D360" s="5"/>
      <c r="E360" s="6"/>
      <c r="F360" s="5"/>
      <c r="G360" s="6"/>
      <c r="H360" s="6"/>
      <c r="I360" s="7"/>
      <c r="J360" s="7"/>
      <c r="K360" s="7"/>
      <c r="L360" s="1"/>
    </row>
    <row r="361">
      <c r="A361" s="1"/>
      <c r="B361" s="17"/>
      <c r="C361" s="5"/>
      <c r="D361" s="5"/>
      <c r="E361" s="6"/>
      <c r="F361" s="5"/>
      <c r="G361" s="6"/>
      <c r="H361" s="6"/>
      <c r="I361" s="7"/>
      <c r="J361" s="7"/>
      <c r="K361" s="7"/>
      <c r="L361" s="1"/>
    </row>
    <row r="362">
      <c r="A362" s="1"/>
      <c r="B362" s="17"/>
      <c r="C362" s="5"/>
      <c r="D362" s="5"/>
      <c r="E362" s="6"/>
      <c r="F362" s="5"/>
      <c r="G362" s="6"/>
      <c r="H362" s="6"/>
      <c r="I362" s="7"/>
      <c r="J362" s="7"/>
      <c r="K362" s="7"/>
      <c r="L362" s="1"/>
    </row>
    <row r="363">
      <c r="A363" s="1"/>
      <c r="B363" s="17"/>
      <c r="C363" s="5"/>
      <c r="D363" s="5"/>
      <c r="E363" s="6"/>
      <c r="F363" s="5"/>
      <c r="G363" s="6"/>
      <c r="H363" s="6"/>
      <c r="I363" s="7"/>
      <c r="J363" s="7"/>
      <c r="K363" s="7"/>
      <c r="L363" s="1"/>
    </row>
    <row r="364">
      <c r="A364" s="1"/>
      <c r="B364" s="17"/>
      <c r="C364" s="5"/>
      <c r="D364" s="5"/>
      <c r="E364" s="6"/>
      <c r="F364" s="5"/>
      <c r="G364" s="6"/>
      <c r="H364" s="6"/>
      <c r="I364" s="7"/>
      <c r="J364" s="7"/>
      <c r="K364" s="7"/>
      <c r="L364" s="1"/>
    </row>
    <row r="365">
      <c r="A365" s="1"/>
      <c r="B365" s="17"/>
      <c r="C365" s="5"/>
      <c r="D365" s="5"/>
      <c r="E365" s="6"/>
      <c r="F365" s="5"/>
      <c r="G365" s="6"/>
      <c r="H365" s="6"/>
      <c r="I365" s="7"/>
      <c r="J365" s="7"/>
      <c r="K365" s="7"/>
      <c r="L365" s="1"/>
    </row>
    <row r="366">
      <c r="A366" s="1"/>
      <c r="B366" s="17"/>
      <c r="C366" s="5"/>
      <c r="D366" s="5"/>
      <c r="E366" s="6"/>
      <c r="F366" s="5"/>
      <c r="G366" s="6"/>
      <c r="H366" s="6"/>
      <c r="I366" s="7"/>
      <c r="J366" s="7"/>
      <c r="K366" s="7"/>
      <c r="L366" s="1"/>
    </row>
    <row r="367">
      <c r="A367" s="1"/>
      <c r="B367" s="17"/>
      <c r="C367" s="5"/>
      <c r="D367" s="5"/>
      <c r="E367" s="6"/>
      <c r="F367" s="5"/>
      <c r="G367" s="6"/>
      <c r="H367" s="6"/>
      <c r="I367" s="7"/>
      <c r="J367" s="7"/>
      <c r="K367" s="7"/>
      <c r="L367" s="1"/>
    </row>
    <row r="368">
      <c r="A368" s="1"/>
      <c r="B368" s="17"/>
      <c r="C368" s="5"/>
      <c r="D368" s="5"/>
      <c r="E368" s="6"/>
      <c r="F368" s="5"/>
      <c r="G368" s="6"/>
      <c r="H368" s="6"/>
      <c r="I368" s="7"/>
      <c r="J368" s="7"/>
      <c r="K368" s="7"/>
      <c r="L368" s="1"/>
    </row>
    <row r="369">
      <c r="A369" s="1"/>
      <c r="B369" s="17"/>
      <c r="C369" s="5"/>
      <c r="D369" s="5"/>
      <c r="E369" s="6"/>
      <c r="F369" s="5"/>
      <c r="G369" s="6"/>
      <c r="H369" s="6"/>
      <c r="I369" s="7"/>
      <c r="J369" s="7"/>
      <c r="K369" s="7"/>
      <c r="L369" s="1"/>
    </row>
    <row r="370">
      <c r="A370" s="1"/>
      <c r="B370" s="17"/>
      <c r="C370" s="5"/>
      <c r="D370" s="5"/>
      <c r="E370" s="6"/>
      <c r="F370" s="5"/>
      <c r="G370" s="6"/>
      <c r="H370" s="6"/>
      <c r="I370" s="7"/>
      <c r="J370" s="7"/>
      <c r="K370" s="7"/>
      <c r="L370" s="1"/>
    </row>
    <row r="371">
      <c r="A371" s="1"/>
      <c r="B371" s="17"/>
      <c r="C371" s="5"/>
      <c r="D371" s="5"/>
      <c r="E371" s="6"/>
      <c r="F371" s="5"/>
      <c r="G371" s="6"/>
      <c r="H371" s="6"/>
      <c r="I371" s="7"/>
      <c r="J371" s="7"/>
      <c r="K371" s="7"/>
      <c r="L371" s="1"/>
    </row>
    <row r="372">
      <c r="A372" s="1"/>
      <c r="B372" s="17"/>
      <c r="C372" s="5"/>
      <c r="D372" s="5"/>
      <c r="E372" s="6"/>
      <c r="F372" s="5"/>
      <c r="G372" s="6"/>
      <c r="H372" s="6"/>
      <c r="I372" s="7"/>
      <c r="J372" s="7"/>
      <c r="K372" s="7"/>
      <c r="L372" s="1"/>
    </row>
    <row r="373">
      <c r="A373" s="1"/>
      <c r="B373" s="17"/>
      <c r="C373" s="5"/>
      <c r="D373" s="5"/>
      <c r="E373" s="6"/>
      <c r="F373" s="5"/>
      <c r="G373" s="6"/>
      <c r="H373" s="6"/>
      <c r="I373" s="7"/>
      <c r="J373" s="7"/>
      <c r="K373" s="7"/>
      <c r="L373" s="1"/>
    </row>
    <row r="374">
      <c r="A374" s="1"/>
      <c r="B374" s="17"/>
      <c r="C374" s="5"/>
      <c r="D374" s="5"/>
      <c r="E374" s="6"/>
      <c r="F374" s="5"/>
      <c r="G374" s="6"/>
      <c r="H374" s="6"/>
      <c r="I374" s="7"/>
      <c r="J374" s="7"/>
      <c r="K374" s="7"/>
      <c r="L374" s="1"/>
    </row>
    <row r="375">
      <c r="A375" s="1"/>
      <c r="B375" s="17"/>
      <c r="C375" s="5"/>
      <c r="D375" s="5"/>
      <c r="E375" s="6"/>
      <c r="F375" s="5"/>
      <c r="G375" s="6"/>
      <c r="H375" s="6"/>
      <c r="I375" s="7"/>
      <c r="J375" s="7"/>
      <c r="K375" s="7"/>
      <c r="L375" s="1"/>
    </row>
    <row r="376">
      <c r="A376" s="1"/>
      <c r="B376" s="17"/>
      <c r="C376" s="5"/>
      <c r="D376" s="5"/>
      <c r="E376" s="6"/>
      <c r="F376" s="5"/>
      <c r="G376" s="6"/>
      <c r="H376" s="6"/>
      <c r="I376" s="7"/>
      <c r="J376" s="7"/>
      <c r="K376" s="7"/>
      <c r="L376" s="1"/>
    </row>
    <row r="377">
      <c r="A377" s="1"/>
      <c r="B377" s="17"/>
      <c r="C377" s="5"/>
      <c r="D377" s="5"/>
      <c r="E377" s="6"/>
      <c r="F377" s="5"/>
      <c r="G377" s="6"/>
      <c r="H377" s="6"/>
      <c r="I377" s="7"/>
      <c r="J377" s="7"/>
      <c r="K377" s="7"/>
      <c r="L377" s="1"/>
    </row>
    <row r="378">
      <c r="A378" s="1"/>
      <c r="B378" s="17"/>
      <c r="C378" s="5"/>
      <c r="D378" s="5"/>
      <c r="E378" s="6"/>
      <c r="F378" s="5"/>
      <c r="G378" s="6"/>
      <c r="H378" s="6"/>
      <c r="I378" s="7"/>
      <c r="J378" s="7"/>
      <c r="K378" s="7"/>
      <c r="L378" s="1"/>
    </row>
    <row r="379">
      <c r="A379" s="1"/>
      <c r="B379" s="17"/>
      <c r="C379" s="5"/>
      <c r="D379" s="5"/>
      <c r="E379" s="6"/>
      <c r="F379" s="5"/>
      <c r="G379" s="6"/>
      <c r="H379" s="6"/>
      <c r="I379" s="7"/>
      <c r="J379" s="7"/>
      <c r="K379" s="7"/>
      <c r="L379" s="1"/>
    </row>
    <row r="380">
      <c r="A380" s="1"/>
      <c r="B380" s="17"/>
      <c r="C380" s="5"/>
      <c r="D380" s="5"/>
      <c r="E380" s="6"/>
      <c r="F380" s="5"/>
      <c r="G380" s="6"/>
      <c r="H380" s="6"/>
      <c r="I380" s="7"/>
      <c r="J380" s="7"/>
      <c r="K380" s="7"/>
      <c r="L380" s="1"/>
    </row>
    <row r="381">
      <c r="A381" s="1"/>
      <c r="B381" s="17"/>
      <c r="C381" s="5"/>
      <c r="D381" s="5"/>
      <c r="E381" s="6"/>
      <c r="F381" s="5"/>
      <c r="G381" s="6"/>
      <c r="H381" s="6"/>
      <c r="I381" s="7"/>
      <c r="J381" s="7"/>
      <c r="K381" s="7"/>
      <c r="L381" s="1"/>
    </row>
    <row r="382">
      <c r="A382" s="1"/>
      <c r="B382" s="17"/>
      <c r="C382" s="5"/>
      <c r="D382" s="5"/>
      <c r="E382" s="6"/>
      <c r="F382" s="5"/>
      <c r="G382" s="6"/>
      <c r="H382" s="6"/>
      <c r="I382" s="7"/>
      <c r="J382" s="7"/>
      <c r="K382" s="7"/>
      <c r="L382" s="1"/>
    </row>
    <row r="383">
      <c r="A383" s="1"/>
      <c r="B383" s="17"/>
      <c r="C383" s="5"/>
      <c r="D383" s="5"/>
      <c r="E383" s="6"/>
      <c r="F383" s="5"/>
      <c r="G383" s="6"/>
      <c r="H383" s="6"/>
      <c r="I383" s="7"/>
      <c r="J383" s="7"/>
      <c r="K383" s="7"/>
      <c r="L383" s="1"/>
    </row>
    <row r="384">
      <c r="A384" s="1"/>
      <c r="B384" s="17"/>
      <c r="C384" s="5"/>
      <c r="D384" s="5"/>
      <c r="E384" s="6"/>
      <c r="F384" s="5"/>
      <c r="G384" s="6"/>
      <c r="H384" s="6"/>
      <c r="I384" s="7"/>
      <c r="J384" s="7"/>
      <c r="K384" s="7"/>
      <c r="L384" s="1"/>
    </row>
    <row r="385">
      <c r="A385" s="1"/>
      <c r="B385" s="17"/>
      <c r="C385" s="5"/>
      <c r="D385" s="5"/>
      <c r="E385" s="6"/>
      <c r="F385" s="5"/>
      <c r="G385" s="6"/>
      <c r="H385" s="6"/>
      <c r="I385" s="7"/>
      <c r="J385" s="7"/>
      <c r="K385" s="7"/>
      <c r="L385" s="1"/>
    </row>
    <row r="386">
      <c r="A386" s="1"/>
      <c r="B386" s="17"/>
      <c r="C386" s="5"/>
      <c r="D386" s="5"/>
      <c r="E386" s="6"/>
      <c r="F386" s="5"/>
      <c r="G386" s="6"/>
      <c r="H386" s="6"/>
      <c r="I386" s="7"/>
      <c r="J386" s="7"/>
      <c r="K386" s="7"/>
      <c r="L386" s="1"/>
    </row>
    <row r="387">
      <c r="A387" s="1"/>
      <c r="B387" s="17"/>
      <c r="C387" s="5"/>
      <c r="D387" s="5"/>
      <c r="E387" s="6"/>
      <c r="F387" s="5"/>
      <c r="G387" s="6"/>
      <c r="H387" s="6"/>
      <c r="I387" s="7"/>
      <c r="J387" s="7"/>
      <c r="K387" s="7"/>
      <c r="L387" s="1"/>
    </row>
    <row r="388">
      <c r="A388" s="1"/>
      <c r="B388" s="17"/>
      <c r="C388" s="5"/>
      <c r="D388" s="5"/>
      <c r="E388" s="6"/>
      <c r="F388" s="5"/>
      <c r="G388" s="6"/>
      <c r="H388" s="6"/>
      <c r="I388" s="7"/>
      <c r="J388" s="7"/>
      <c r="K388" s="7"/>
      <c r="L388" s="1"/>
    </row>
    <row r="389">
      <c r="A389" s="1"/>
      <c r="B389" s="17"/>
      <c r="C389" s="5"/>
      <c r="D389" s="5"/>
      <c r="E389" s="6"/>
      <c r="F389" s="5"/>
      <c r="G389" s="6"/>
      <c r="H389" s="6"/>
      <c r="I389" s="7"/>
      <c r="J389" s="7"/>
      <c r="K389" s="7"/>
      <c r="L389" s="1"/>
    </row>
    <row r="390">
      <c r="A390" s="1"/>
      <c r="B390" s="17"/>
      <c r="C390" s="5"/>
      <c r="D390" s="5"/>
      <c r="E390" s="6"/>
      <c r="F390" s="5"/>
      <c r="G390" s="6"/>
      <c r="H390" s="6"/>
      <c r="I390" s="7"/>
      <c r="J390" s="7"/>
      <c r="K390" s="7"/>
      <c r="L390" s="1"/>
    </row>
    <row r="391">
      <c r="A391" s="1"/>
      <c r="B391" s="17"/>
      <c r="C391" s="5"/>
      <c r="D391" s="5"/>
      <c r="E391" s="6"/>
      <c r="F391" s="5"/>
      <c r="G391" s="6"/>
      <c r="H391" s="6"/>
      <c r="I391" s="7"/>
      <c r="J391" s="7"/>
      <c r="K391" s="7"/>
      <c r="L391" s="1"/>
    </row>
    <row r="392">
      <c r="A392" s="1"/>
      <c r="B392" s="17"/>
      <c r="C392" s="5"/>
      <c r="D392" s="5"/>
      <c r="E392" s="6"/>
      <c r="F392" s="5"/>
      <c r="G392" s="6"/>
      <c r="H392" s="6"/>
      <c r="I392" s="7"/>
      <c r="J392" s="7"/>
      <c r="K392" s="7"/>
      <c r="L392" s="1"/>
    </row>
    <row r="393">
      <c r="A393" s="1"/>
      <c r="B393" s="17"/>
      <c r="C393" s="5"/>
      <c r="D393" s="5"/>
      <c r="E393" s="6"/>
      <c r="F393" s="5"/>
      <c r="G393" s="6"/>
      <c r="H393" s="6"/>
      <c r="I393" s="7"/>
      <c r="J393" s="7"/>
      <c r="K393" s="7"/>
      <c r="L393" s="1"/>
    </row>
    <row r="394">
      <c r="A394" s="1"/>
      <c r="B394" s="17"/>
      <c r="C394" s="5"/>
      <c r="D394" s="5"/>
      <c r="E394" s="6"/>
      <c r="F394" s="5"/>
      <c r="G394" s="6"/>
      <c r="H394" s="6"/>
      <c r="I394" s="7"/>
      <c r="J394" s="7"/>
      <c r="K394" s="7"/>
      <c r="L394" s="1"/>
    </row>
    <row r="395">
      <c r="A395" s="1"/>
      <c r="B395" s="17"/>
      <c r="C395" s="5"/>
      <c r="D395" s="5"/>
      <c r="E395" s="6"/>
      <c r="F395" s="5"/>
      <c r="G395" s="6"/>
      <c r="H395" s="6"/>
      <c r="I395" s="7"/>
      <c r="J395" s="7"/>
      <c r="K395" s="7"/>
      <c r="L395" s="1"/>
    </row>
    <row r="396">
      <c r="A396" s="1"/>
      <c r="B396" s="17"/>
      <c r="C396" s="5"/>
      <c r="D396" s="5"/>
      <c r="E396" s="6"/>
      <c r="F396" s="5"/>
      <c r="G396" s="6"/>
      <c r="H396" s="6"/>
      <c r="I396" s="7"/>
      <c r="J396" s="7"/>
      <c r="K396" s="7"/>
      <c r="L396" s="1"/>
    </row>
    <row r="397">
      <c r="A397" s="1"/>
      <c r="B397" s="17"/>
      <c r="C397" s="5"/>
      <c r="D397" s="5"/>
      <c r="E397" s="6"/>
      <c r="F397" s="5"/>
      <c r="G397" s="6"/>
      <c r="H397" s="6"/>
      <c r="I397" s="7"/>
      <c r="J397" s="7"/>
      <c r="K397" s="7"/>
      <c r="L397" s="1"/>
    </row>
    <row r="398">
      <c r="A398" s="1"/>
      <c r="B398" s="17"/>
      <c r="C398" s="5"/>
      <c r="D398" s="5"/>
      <c r="E398" s="6"/>
      <c r="F398" s="5"/>
      <c r="G398" s="6"/>
      <c r="H398" s="6"/>
      <c r="I398" s="7"/>
      <c r="J398" s="7"/>
      <c r="K398" s="7"/>
      <c r="L398" s="1"/>
    </row>
    <row r="399">
      <c r="A399" s="1"/>
      <c r="B399" s="17"/>
      <c r="C399" s="5"/>
      <c r="D399" s="5"/>
      <c r="E399" s="6"/>
      <c r="F399" s="5"/>
      <c r="G399" s="6"/>
      <c r="H399" s="6"/>
      <c r="I399" s="7"/>
      <c r="J399" s="7"/>
      <c r="K399" s="7"/>
      <c r="L399" s="1"/>
    </row>
    <row r="400">
      <c r="A400" s="1"/>
      <c r="B400" s="17"/>
      <c r="C400" s="5"/>
      <c r="D400" s="5"/>
      <c r="E400" s="6"/>
      <c r="F400" s="5"/>
      <c r="G400" s="6"/>
      <c r="H400" s="6"/>
      <c r="I400" s="7"/>
      <c r="J400" s="7"/>
      <c r="K400" s="7"/>
      <c r="L400" s="1"/>
    </row>
    <row r="401">
      <c r="A401" s="1"/>
      <c r="B401" s="17"/>
      <c r="C401" s="5"/>
      <c r="D401" s="5"/>
      <c r="E401" s="6"/>
      <c r="F401" s="5"/>
      <c r="G401" s="6"/>
      <c r="H401" s="6"/>
      <c r="I401" s="7"/>
      <c r="J401" s="7"/>
      <c r="K401" s="7"/>
      <c r="L401" s="1"/>
    </row>
    <row r="402">
      <c r="A402" s="1"/>
      <c r="B402" s="17"/>
      <c r="C402" s="5"/>
      <c r="D402" s="5"/>
      <c r="E402" s="6"/>
      <c r="F402" s="5"/>
      <c r="G402" s="6"/>
      <c r="H402" s="6"/>
      <c r="I402" s="7"/>
      <c r="J402" s="7"/>
      <c r="K402" s="7"/>
      <c r="L402" s="1"/>
    </row>
    <row r="403">
      <c r="A403" s="1"/>
      <c r="B403" s="17"/>
      <c r="C403" s="5"/>
      <c r="D403" s="5"/>
      <c r="E403" s="6"/>
      <c r="F403" s="5"/>
      <c r="G403" s="6"/>
      <c r="H403" s="6"/>
      <c r="I403" s="7"/>
      <c r="J403" s="7"/>
      <c r="K403" s="7"/>
      <c r="L403" s="1"/>
    </row>
    <row r="404">
      <c r="A404" s="1"/>
      <c r="B404" s="17"/>
      <c r="C404" s="5"/>
      <c r="D404" s="5"/>
      <c r="E404" s="6"/>
      <c r="F404" s="5"/>
      <c r="G404" s="6"/>
      <c r="H404" s="6"/>
      <c r="I404" s="7"/>
      <c r="J404" s="7"/>
      <c r="K404" s="7"/>
      <c r="L404" s="1"/>
    </row>
    <row r="405">
      <c r="A405" s="1"/>
      <c r="B405" s="17"/>
      <c r="C405" s="5"/>
      <c r="D405" s="5"/>
      <c r="E405" s="6"/>
      <c r="F405" s="5"/>
      <c r="G405" s="6"/>
      <c r="H405" s="6"/>
      <c r="I405" s="7"/>
      <c r="J405" s="7"/>
      <c r="K405" s="7"/>
      <c r="L405" s="1"/>
    </row>
    <row r="406">
      <c r="A406" s="1"/>
      <c r="B406" s="17"/>
      <c r="C406" s="5"/>
      <c r="D406" s="5"/>
      <c r="E406" s="6"/>
      <c r="F406" s="5"/>
      <c r="G406" s="6"/>
      <c r="H406" s="6"/>
      <c r="I406" s="7"/>
      <c r="J406" s="7"/>
      <c r="K406" s="7"/>
      <c r="L406" s="1"/>
    </row>
    <row r="407">
      <c r="A407" s="1"/>
      <c r="B407" s="17"/>
      <c r="C407" s="5"/>
      <c r="D407" s="5"/>
      <c r="E407" s="6"/>
      <c r="F407" s="5"/>
      <c r="G407" s="6"/>
      <c r="H407" s="6"/>
      <c r="I407" s="7"/>
      <c r="J407" s="7"/>
      <c r="K407" s="7"/>
      <c r="L407" s="1"/>
    </row>
    <row r="408">
      <c r="A408" s="1"/>
      <c r="B408" s="17"/>
      <c r="C408" s="5"/>
      <c r="D408" s="5"/>
      <c r="E408" s="6"/>
      <c r="F408" s="5"/>
      <c r="G408" s="6"/>
      <c r="H408" s="6"/>
      <c r="I408" s="7"/>
      <c r="J408" s="7"/>
      <c r="K408" s="7"/>
      <c r="L408" s="1"/>
    </row>
    <row r="409">
      <c r="A409" s="1"/>
      <c r="B409" s="17"/>
      <c r="C409" s="5"/>
      <c r="D409" s="5"/>
      <c r="E409" s="6"/>
      <c r="F409" s="5"/>
      <c r="G409" s="6"/>
      <c r="H409" s="6"/>
      <c r="I409" s="7"/>
      <c r="J409" s="7"/>
      <c r="K409" s="7"/>
      <c r="L409" s="1"/>
    </row>
    <row r="410">
      <c r="A410" s="1"/>
      <c r="B410" s="17"/>
      <c r="C410" s="5"/>
      <c r="D410" s="5"/>
      <c r="E410" s="6"/>
      <c r="F410" s="5"/>
      <c r="G410" s="6"/>
      <c r="H410" s="6"/>
      <c r="I410" s="7"/>
      <c r="J410" s="7"/>
      <c r="K410" s="7"/>
      <c r="L410" s="1"/>
    </row>
    <row r="411">
      <c r="A411" s="1"/>
      <c r="B411" s="17"/>
      <c r="C411" s="5"/>
      <c r="D411" s="5"/>
      <c r="E411" s="6"/>
      <c r="F411" s="5"/>
      <c r="G411" s="6"/>
      <c r="H411" s="6"/>
      <c r="I411" s="7"/>
      <c r="J411" s="7"/>
      <c r="K411" s="7"/>
      <c r="L411" s="1"/>
    </row>
    <row r="412">
      <c r="A412" s="1"/>
      <c r="B412" s="17"/>
      <c r="C412" s="5"/>
      <c r="D412" s="5"/>
      <c r="E412" s="6"/>
      <c r="F412" s="5"/>
      <c r="G412" s="6"/>
      <c r="H412" s="6"/>
      <c r="I412" s="7"/>
      <c r="J412" s="7"/>
      <c r="K412" s="7"/>
      <c r="L412" s="1"/>
    </row>
    <row r="413">
      <c r="A413" s="1"/>
      <c r="B413" s="17"/>
      <c r="C413" s="5"/>
      <c r="D413" s="5"/>
      <c r="E413" s="6"/>
      <c r="F413" s="5"/>
      <c r="G413" s="6"/>
      <c r="H413" s="6"/>
      <c r="I413" s="7"/>
      <c r="J413" s="7"/>
      <c r="K413" s="7"/>
      <c r="L413" s="1"/>
    </row>
    <row r="414">
      <c r="A414" s="1"/>
      <c r="B414" s="17"/>
      <c r="C414" s="5"/>
      <c r="D414" s="5"/>
      <c r="E414" s="6"/>
      <c r="F414" s="5"/>
      <c r="G414" s="6"/>
      <c r="H414" s="6"/>
      <c r="I414" s="7"/>
      <c r="J414" s="7"/>
      <c r="K414" s="7"/>
      <c r="L414" s="1"/>
    </row>
    <row r="415">
      <c r="A415" s="1"/>
      <c r="B415" s="17"/>
      <c r="C415" s="5"/>
      <c r="D415" s="5"/>
      <c r="E415" s="6"/>
      <c r="F415" s="5"/>
      <c r="G415" s="6"/>
      <c r="H415" s="6"/>
      <c r="I415" s="7"/>
      <c r="J415" s="7"/>
      <c r="K415" s="7"/>
      <c r="L415" s="1"/>
    </row>
    <row r="416">
      <c r="A416" s="1"/>
      <c r="B416" s="17"/>
      <c r="C416" s="5"/>
      <c r="D416" s="5"/>
      <c r="E416" s="6"/>
      <c r="F416" s="5"/>
      <c r="G416" s="6"/>
      <c r="H416" s="6"/>
      <c r="I416" s="7"/>
      <c r="J416" s="7"/>
      <c r="K416" s="7"/>
      <c r="L416" s="1"/>
    </row>
    <row r="417">
      <c r="A417" s="1"/>
      <c r="B417" s="17"/>
      <c r="C417" s="5"/>
      <c r="D417" s="5"/>
      <c r="E417" s="6"/>
      <c r="F417" s="5"/>
      <c r="G417" s="6"/>
      <c r="H417" s="6"/>
      <c r="I417" s="7"/>
      <c r="J417" s="7"/>
      <c r="K417" s="7"/>
      <c r="L417" s="1"/>
    </row>
    <row r="418">
      <c r="A418" s="1"/>
      <c r="B418" s="17"/>
      <c r="C418" s="5"/>
      <c r="D418" s="5"/>
      <c r="E418" s="6"/>
      <c r="F418" s="5"/>
      <c r="G418" s="6"/>
      <c r="H418" s="6"/>
      <c r="I418" s="7"/>
      <c r="J418" s="7"/>
      <c r="K418" s="7"/>
      <c r="L418" s="1"/>
    </row>
    <row r="419">
      <c r="A419" s="1"/>
      <c r="B419" s="17"/>
      <c r="C419" s="5"/>
      <c r="D419" s="5"/>
      <c r="E419" s="6"/>
      <c r="F419" s="5"/>
      <c r="G419" s="6"/>
      <c r="H419" s="6"/>
      <c r="I419" s="7"/>
      <c r="J419" s="7"/>
      <c r="K419" s="7"/>
      <c r="L419" s="1"/>
    </row>
    <row r="420">
      <c r="A420" s="1"/>
      <c r="B420" s="17"/>
      <c r="C420" s="5"/>
      <c r="D420" s="5"/>
      <c r="E420" s="6"/>
      <c r="F420" s="5"/>
      <c r="G420" s="6"/>
      <c r="H420" s="6"/>
      <c r="I420" s="7"/>
      <c r="J420" s="7"/>
      <c r="K420" s="7"/>
      <c r="L420" s="1"/>
    </row>
    <row r="421">
      <c r="A421" s="1"/>
      <c r="B421" s="17"/>
      <c r="C421" s="5"/>
      <c r="D421" s="5"/>
      <c r="E421" s="6"/>
      <c r="F421" s="5"/>
      <c r="G421" s="6"/>
      <c r="H421" s="6"/>
      <c r="I421" s="7"/>
      <c r="J421" s="7"/>
      <c r="K421" s="7"/>
      <c r="L421" s="1"/>
    </row>
    <row r="422">
      <c r="A422" s="1"/>
      <c r="B422" s="17"/>
      <c r="C422" s="5"/>
      <c r="D422" s="5"/>
      <c r="E422" s="6"/>
      <c r="F422" s="5"/>
      <c r="G422" s="6"/>
      <c r="H422" s="6"/>
      <c r="I422" s="7"/>
      <c r="J422" s="7"/>
      <c r="K422" s="7"/>
      <c r="L422" s="1"/>
    </row>
    <row r="423">
      <c r="A423" s="1"/>
      <c r="B423" s="17"/>
      <c r="C423" s="5"/>
      <c r="D423" s="5"/>
      <c r="E423" s="6"/>
      <c r="F423" s="5"/>
      <c r="G423" s="6"/>
      <c r="H423" s="6"/>
      <c r="I423" s="7"/>
      <c r="J423" s="7"/>
      <c r="K423" s="7"/>
      <c r="L423" s="1"/>
    </row>
    <row r="424">
      <c r="A424" s="1"/>
      <c r="B424" s="17"/>
      <c r="C424" s="5"/>
      <c r="D424" s="5"/>
      <c r="E424" s="6"/>
      <c r="F424" s="5"/>
      <c r="G424" s="6"/>
      <c r="H424" s="6"/>
      <c r="I424" s="7"/>
      <c r="J424" s="7"/>
      <c r="K424" s="7"/>
      <c r="L424" s="1"/>
    </row>
    <row r="425">
      <c r="A425" s="1"/>
      <c r="B425" s="17"/>
      <c r="C425" s="5"/>
      <c r="D425" s="5"/>
      <c r="E425" s="6"/>
      <c r="F425" s="5"/>
      <c r="G425" s="6"/>
      <c r="H425" s="6"/>
      <c r="I425" s="7"/>
      <c r="J425" s="7"/>
      <c r="K425" s="7"/>
      <c r="L425" s="1"/>
    </row>
    <row r="426">
      <c r="A426" s="1"/>
      <c r="B426" s="17"/>
      <c r="C426" s="5"/>
      <c r="D426" s="5"/>
      <c r="E426" s="6"/>
      <c r="F426" s="5"/>
      <c r="G426" s="6"/>
      <c r="H426" s="6"/>
      <c r="I426" s="7"/>
      <c r="J426" s="7"/>
      <c r="K426" s="7"/>
      <c r="L426" s="1"/>
    </row>
    <row r="427">
      <c r="A427" s="1"/>
      <c r="B427" s="17"/>
      <c r="C427" s="5"/>
      <c r="D427" s="5"/>
      <c r="E427" s="6"/>
      <c r="F427" s="5"/>
      <c r="G427" s="6"/>
      <c r="H427" s="6"/>
      <c r="I427" s="7"/>
      <c r="J427" s="7"/>
      <c r="K427" s="7"/>
      <c r="L427" s="1"/>
    </row>
    <row r="428">
      <c r="A428" s="1"/>
      <c r="B428" s="17"/>
      <c r="C428" s="5"/>
      <c r="D428" s="5"/>
      <c r="E428" s="6"/>
      <c r="F428" s="5"/>
      <c r="G428" s="6"/>
      <c r="H428" s="6"/>
      <c r="I428" s="7"/>
      <c r="J428" s="7"/>
      <c r="K428" s="7"/>
      <c r="L428" s="1"/>
    </row>
    <row r="429">
      <c r="A429" s="1"/>
      <c r="B429" s="17"/>
      <c r="C429" s="5"/>
      <c r="D429" s="5"/>
      <c r="E429" s="6"/>
      <c r="F429" s="5"/>
      <c r="G429" s="6"/>
      <c r="H429" s="6"/>
      <c r="I429" s="7"/>
      <c r="J429" s="7"/>
      <c r="K429" s="7"/>
      <c r="L429" s="1"/>
    </row>
    <row r="430">
      <c r="A430" s="1"/>
      <c r="B430" s="17"/>
      <c r="C430" s="5"/>
      <c r="D430" s="5"/>
      <c r="E430" s="6"/>
      <c r="F430" s="5"/>
      <c r="G430" s="6"/>
      <c r="H430" s="6"/>
      <c r="I430" s="7"/>
      <c r="J430" s="7"/>
      <c r="K430" s="7"/>
      <c r="L430" s="1"/>
    </row>
    <row r="431">
      <c r="A431" s="1"/>
      <c r="B431" s="17"/>
      <c r="C431" s="5"/>
      <c r="D431" s="5"/>
      <c r="E431" s="6"/>
      <c r="F431" s="5"/>
      <c r="G431" s="6"/>
      <c r="H431" s="6"/>
      <c r="I431" s="7"/>
      <c r="J431" s="7"/>
      <c r="K431" s="7"/>
      <c r="L431" s="1"/>
    </row>
    <row r="432">
      <c r="A432" s="1"/>
      <c r="B432" s="17"/>
      <c r="C432" s="5"/>
      <c r="D432" s="5"/>
      <c r="E432" s="6"/>
      <c r="F432" s="5"/>
      <c r="G432" s="6"/>
      <c r="H432" s="6"/>
      <c r="I432" s="7"/>
      <c r="J432" s="7"/>
      <c r="K432" s="7"/>
      <c r="L432" s="1"/>
    </row>
    <row r="433">
      <c r="A433" s="1"/>
      <c r="B433" s="17"/>
      <c r="C433" s="5"/>
      <c r="D433" s="5"/>
      <c r="E433" s="6"/>
      <c r="F433" s="5"/>
      <c r="G433" s="6"/>
      <c r="H433" s="6"/>
      <c r="I433" s="7"/>
      <c r="J433" s="7"/>
      <c r="K433" s="7"/>
      <c r="L433" s="1"/>
    </row>
    <row r="434">
      <c r="A434" s="1"/>
      <c r="B434" s="17"/>
      <c r="C434" s="5"/>
      <c r="D434" s="5"/>
      <c r="E434" s="6"/>
      <c r="F434" s="5"/>
      <c r="G434" s="6"/>
      <c r="H434" s="6"/>
      <c r="I434" s="7"/>
      <c r="J434" s="7"/>
      <c r="K434" s="7"/>
      <c r="L434" s="1"/>
    </row>
    <row r="435">
      <c r="A435" s="1"/>
      <c r="B435" s="17"/>
      <c r="C435" s="5"/>
      <c r="D435" s="5"/>
      <c r="E435" s="6"/>
      <c r="F435" s="5"/>
      <c r="G435" s="6"/>
      <c r="H435" s="6"/>
      <c r="I435" s="7"/>
      <c r="J435" s="7"/>
      <c r="K435" s="7"/>
      <c r="L435" s="1"/>
    </row>
    <row r="436">
      <c r="A436" s="1"/>
      <c r="B436" s="17"/>
      <c r="C436" s="5"/>
      <c r="D436" s="5"/>
      <c r="E436" s="6"/>
      <c r="F436" s="5"/>
      <c r="G436" s="6"/>
      <c r="H436" s="6"/>
      <c r="I436" s="7"/>
      <c r="J436" s="7"/>
      <c r="K436" s="7"/>
      <c r="L436" s="1"/>
    </row>
    <row r="437">
      <c r="A437" s="1"/>
      <c r="B437" s="17"/>
      <c r="C437" s="5"/>
      <c r="D437" s="5"/>
      <c r="E437" s="6"/>
      <c r="F437" s="5"/>
      <c r="G437" s="6"/>
      <c r="H437" s="6"/>
      <c r="I437" s="7"/>
      <c r="J437" s="7"/>
      <c r="K437" s="7"/>
      <c r="L437" s="1"/>
    </row>
    <row r="438">
      <c r="A438" s="1"/>
      <c r="B438" s="17"/>
      <c r="C438" s="5"/>
      <c r="D438" s="5"/>
      <c r="E438" s="6"/>
      <c r="F438" s="5"/>
      <c r="G438" s="6"/>
      <c r="H438" s="6"/>
      <c r="I438" s="7"/>
      <c r="J438" s="7"/>
      <c r="K438" s="7"/>
      <c r="L438" s="1"/>
    </row>
    <row r="439">
      <c r="A439" s="1"/>
      <c r="B439" s="17"/>
      <c r="C439" s="5"/>
      <c r="D439" s="5"/>
      <c r="E439" s="6"/>
      <c r="F439" s="5"/>
      <c r="G439" s="6"/>
      <c r="H439" s="6"/>
      <c r="I439" s="7"/>
      <c r="J439" s="7"/>
      <c r="K439" s="7"/>
      <c r="L439" s="1"/>
    </row>
    <row r="440">
      <c r="A440" s="1"/>
      <c r="B440" s="17"/>
      <c r="C440" s="5"/>
      <c r="D440" s="5"/>
      <c r="E440" s="6"/>
      <c r="F440" s="5"/>
      <c r="G440" s="6"/>
      <c r="H440" s="6"/>
      <c r="I440" s="7"/>
      <c r="J440" s="7"/>
      <c r="K440" s="7"/>
      <c r="L440" s="1"/>
    </row>
    <row r="441">
      <c r="A441" s="1"/>
      <c r="B441" s="17"/>
      <c r="C441" s="5"/>
      <c r="D441" s="5"/>
      <c r="E441" s="6"/>
      <c r="F441" s="5"/>
      <c r="G441" s="6"/>
      <c r="H441" s="6"/>
      <c r="I441" s="7"/>
      <c r="J441" s="7"/>
      <c r="K441" s="7"/>
      <c r="L441" s="1"/>
    </row>
    <row r="442">
      <c r="A442" s="1"/>
      <c r="B442" s="17"/>
      <c r="C442" s="5"/>
      <c r="D442" s="5"/>
      <c r="E442" s="6"/>
      <c r="F442" s="5"/>
      <c r="G442" s="6"/>
      <c r="H442" s="6"/>
      <c r="I442" s="7"/>
      <c r="J442" s="7"/>
      <c r="K442" s="7"/>
      <c r="L442" s="1"/>
    </row>
    <row r="443">
      <c r="A443" s="1"/>
      <c r="B443" s="17"/>
      <c r="C443" s="5"/>
      <c r="D443" s="5"/>
      <c r="E443" s="6"/>
      <c r="F443" s="5"/>
      <c r="G443" s="6"/>
      <c r="H443" s="6"/>
      <c r="I443" s="7"/>
      <c r="J443" s="7"/>
      <c r="K443" s="7"/>
      <c r="L443" s="1"/>
    </row>
    <row r="444">
      <c r="A444" s="1"/>
      <c r="B444" s="17"/>
      <c r="C444" s="5"/>
      <c r="D444" s="5"/>
      <c r="E444" s="6"/>
      <c r="F444" s="5"/>
      <c r="G444" s="6"/>
      <c r="H444" s="6"/>
      <c r="I444" s="7"/>
      <c r="J444" s="7"/>
      <c r="K444" s="7"/>
      <c r="L444" s="1"/>
    </row>
    <row r="445">
      <c r="A445" s="1"/>
      <c r="B445" s="17"/>
      <c r="C445" s="5"/>
      <c r="D445" s="5"/>
      <c r="E445" s="6"/>
      <c r="F445" s="5"/>
      <c r="G445" s="6"/>
      <c r="H445" s="6"/>
      <c r="I445" s="7"/>
      <c r="J445" s="7"/>
      <c r="K445" s="7"/>
      <c r="L445" s="1"/>
    </row>
    <row r="446">
      <c r="A446" s="1"/>
      <c r="B446" s="17"/>
      <c r="C446" s="5"/>
      <c r="D446" s="5"/>
      <c r="E446" s="6"/>
      <c r="F446" s="5"/>
      <c r="G446" s="6"/>
      <c r="H446" s="6"/>
      <c r="I446" s="7"/>
      <c r="J446" s="7"/>
      <c r="K446" s="7"/>
      <c r="L446" s="1"/>
    </row>
    <row r="447">
      <c r="A447" s="1"/>
      <c r="B447" s="17"/>
      <c r="C447" s="5"/>
      <c r="D447" s="5"/>
      <c r="E447" s="6"/>
      <c r="F447" s="5"/>
      <c r="G447" s="6"/>
      <c r="H447" s="6"/>
      <c r="I447" s="7"/>
      <c r="J447" s="7"/>
      <c r="K447" s="7"/>
      <c r="L447" s="1"/>
    </row>
    <row r="448">
      <c r="A448" s="1"/>
      <c r="B448" s="17"/>
      <c r="C448" s="5"/>
      <c r="D448" s="5"/>
      <c r="E448" s="6"/>
      <c r="F448" s="5"/>
      <c r="G448" s="6"/>
      <c r="H448" s="6"/>
      <c r="I448" s="7"/>
      <c r="J448" s="7"/>
      <c r="K448" s="7"/>
      <c r="L448" s="1"/>
    </row>
    <row r="449">
      <c r="A449" s="1"/>
      <c r="B449" s="17"/>
      <c r="C449" s="5"/>
      <c r="D449" s="5"/>
      <c r="E449" s="6"/>
      <c r="F449" s="5"/>
      <c r="G449" s="6"/>
      <c r="H449" s="6"/>
      <c r="I449" s="7"/>
      <c r="J449" s="7"/>
      <c r="K449" s="7"/>
      <c r="L449" s="1"/>
    </row>
    <row r="450">
      <c r="A450" s="1"/>
      <c r="B450" s="17"/>
      <c r="C450" s="5"/>
      <c r="D450" s="5"/>
      <c r="E450" s="6"/>
      <c r="F450" s="5"/>
      <c r="G450" s="6"/>
      <c r="H450" s="6"/>
      <c r="I450" s="7"/>
      <c r="J450" s="7"/>
      <c r="K450" s="7"/>
      <c r="L450" s="1"/>
    </row>
    <row r="451">
      <c r="A451" s="1"/>
      <c r="B451" s="17"/>
      <c r="C451" s="5"/>
      <c r="D451" s="5"/>
      <c r="E451" s="6"/>
      <c r="F451" s="5"/>
      <c r="G451" s="6"/>
      <c r="H451" s="6"/>
      <c r="I451" s="7"/>
      <c r="J451" s="7"/>
      <c r="K451" s="7"/>
      <c r="L451" s="1"/>
    </row>
    <row r="452">
      <c r="A452" s="1"/>
      <c r="B452" s="17"/>
      <c r="C452" s="5"/>
      <c r="D452" s="5"/>
      <c r="E452" s="6"/>
      <c r="F452" s="5"/>
      <c r="G452" s="6"/>
      <c r="H452" s="6"/>
      <c r="I452" s="7"/>
      <c r="J452" s="7"/>
      <c r="K452" s="7"/>
      <c r="L452" s="1"/>
    </row>
    <row r="453">
      <c r="A453" s="1"/>
      <c r="B453" s="17"/>
      <c r="C453" s="5"/>
      <c r="D453" s="5"/>
      <c r="E453" s="6"/>
      <c r="F453" s="5"/>
      <c r="G453" s="6"/>
      <c r="H453" s="6"/>
      <c r="I453" s="7"/>
      <c r="J453" s="7"/>
      <c r="K453" s="7"/>
      <c r="L453" s="1"/>
    </row>
    <row r="454">
      <c r="A454" s="1"/>
      <c r="B454" s="17"/>
      <c r="C454" s="5"/>
      <c r="D454" s="5"/>
      <c r="E454" s="6"/>
      <c r="F454" s="5"/>
      <c r="G454" s="6"/>
      <c r="H454" s="6"/>
      <c r="I454" s="7"/>
      <c r="J454" s="7"/>
      <c r="K454" s="7"/>
      <c r="L454" s="1"/>
    </row>
    <row r="455">
      <c r="A455" s="1"/>
      <c r="B455" s="17"/>
      <c r="C455" s="5"/>
      <c r="D455" s="5"/>
      <c r="E455" s="6"/>
      <c r="F455" s="5"/>
      <c r="G455" s="6"/>
      <c r="H455" s="6"/>
      <c r="I455" s="7"/>
      <c r="J455" s="7"/>
      <c r="K455" s="7"/>
      <c r="L455" s="1"/>
    </row>
    <row r="456">
      <c r="A456" s="1"/>
      <c r="B456" s="17"/>
      <c r="C456" s="5"/>
      <c r="D456" s="5"/>
      <c r="E456" s="6"/>
      <c r="F456" s="5"/>
      <c r="G456" s="6"/>
      <c r="H456" s="6"/>
      <c r="I456" s="7"/>
      <c r="J456" s="7"/>
      <c r="K456" s="7"/>
      <c r="L456" s="1"/>
    </row>
    <row r="457">
      <c r="A457" s="1"/>
      <c r="B457" s="17"/>
      <c r="C457" s="5"/>
      <c r="D457" s="5"/>
      <c r="E457" s="6"/>
      <c r="F457" s="5"/>
      <c r="G457" s="6"/>
      <c r="H457" s="6"/>
      <c r="I457" s="7"/>
      <c r="J457" s="7"/>
      <c r="K457" s="7"/>
      <c r="L457" s="1"/>
    </row>
    <row r="458">
      <c r="A458" s="1"/>
      <c r="B458" s="17"/>
      <c r="C458" s="5"/>
      <c r="D458" s="5"/>
      <c r="E458" s="6"/>
      <c r="F458" s="5"/>
      <c r="G458" s="6"/>
      <c r="H458" s="6"/>
      <c r="I458" s="7"/>
      <c r="J458" s="7"/>
      <c r="K458" s="7"/>
      <c r="L458" s="1"/>
    </row>
    <row r="459">
      <c r="A459" s="1"/>
      <c r="B459" s="17"/>
      <c r="C459" s="5"/>
      <c r="D459" s="5"/>
      <c r="E459" s="6"/>
      <c r="F459" s="5"/>
      <c r="G459" s="6"/>
      <c r="H459" s="6"/>
      <c r="I459" s="7"/>
      <c r="J459" s="7"/>
      <c r="K459" s="7"/>
      <c r="L459" s="1"/>
    </row>
    <row r="460">
      <c r="A460" s="1"/>
      <c r="B460" s="17"/>
      <c r="C460" s="5"/>
      <c r="D460" s="5"/>
      <c r="E460" s="6"/>
      <c r="F460" s="5"/>
      <c r="G460" s="6"/>
      <c r="H460" s="6"/>
      <c r="I460" s="7"/>
      <c r="J460" s="7"/>
      <c r="K460" s="7"/>
      <c r="L460" s="1"/>
    </row>
    <row r="461">
      <c r="A461" s="1"/>
      <c r="B461" s="17"/>
      <c r="C461" s="5"/>
      <c r="D461" s="5"/>
      <c r="E461" s="6"/>
      <c r="F461" s="5"/>
      <c r="G461" s="6"/>
      <c r="H461" s="6"/>
      <c r="I461" s="7"/>
      <c r="J461" s="7"/>
      <c r="K461" s="7"/>
      <c r="L461" s="1"/>
    </row>
    <row r="462">
      <c r="A462" s="1"/>
      <c r="B462" s="17"/>
      <c r="C462" s="5"/>
      <c r="D462" s="5"/>
      <c r="E462" s="6"/>
      <c r="F462" s="5"/>
      <c r="G462" s="6"/>
      <c r="H462" s="6"/>
      <c r="I462" s="7"/>
      <c r="J462" s="7"/>
      <c r="K462" s="7"/>
      <c r="L462" s="1"/>
    </row>
    <row r="463">
      <c r="A463" s="1"/>
      <c r="B463" s="17"/>
      <c r="C463" s="5"/>
      <c r="D463" s="5"/>
      <c r="E463" s="6"/>
      <c r="F463" s="5"/>
      <c r="G463" s="6"/>
      <c r="H463" s="6"/>
      <c r="I463" s="7"/>
      <c r="J463" s="7"/>
      <c r="K463" s="7"/>
      <c r="L463" s="1"/>
    </row>
    <row r="464">
      <c r="A464" s="1"/>
      <c r="B464" s="17"/>
      <c r="C464" s="5"/>
      <c r="D464" s="5"/>
      <c r="E464" s="6"/>
      <c r="F464" s="5"/>
      <c r="G464" s="6"/>
      <c r="H464" s="6"/>
      <c r="I464" s="7"/>
      <c r="J464" s="7"/>
      <c r="K464" s="7"/>
      <c r="L464" s="1"/>
    </row>
    <row r="465">
      <c r="A465" s="1"/>
      <c r="B465" s="17"/>
      <c r="C465" s="5"/>
      <c r="D465" s="5"/>
      <c r="E465" s="6"/>
      <c r="F465" s="5"/>
      <c r="G465" s="6"/>
      <c r="H465" s="6"/>
      <c r="I465" s="7"/>
      <c r="J465" s="7"/>
      <c r="K465" s="7"/>
      <c r="L465" s="1"/>
    </row>
    <row r="466">
      <c r="A466" s="1"/>
      <c r="B466" s="17"/>
      <c r="C466" s="5"/>
      <c r="D466" s="5"/>
      <c r="E466" s="6"/>
      <c r="F466" s="5"/>
      <c r="G466" s="6"/>
      <c r="H466" s="6"/>
      <c r="I466" s="7"/>
      <c r="J466" s="7"/>
      <c r="K466" s="7"/>
      <c r="L466" s="1"/>
    </row>
    <row r="467">
      <c r="A467" s="1"/>
      <c r="B467" s="17"/>
      <c r="C467" s="5"/>
      <c r="D467" s="5"/>
      <c r="E467" s="6"/>
      <c r="F467" s="5"/>
      <c r="G467" s="6"/>
      <c r="H467" s="6"/>
      <c r="I467" s="7"/>
      <c r="J467" s="7"/>
      <c r="K467" s="7"/>
      <c r="L467" s="1"/>
    </row>
    <row r="468">
      <c r="A468" s="1"/>
      <c r="B468" s="17"/>
      <c r="C468" s="5"/>
      <c r="D468" s="5"/>
      <c r="E468" s="6"/>
      <c r="F468" s="5"/>
      <c r="G468" s="6"/>
      <c r="H468" s="6"/>
      <c r="I468" s="7"/>
      <c r="J468" s="7"/>
      <c r="K468" s="7"/>
      <c r="L468" s="1"/>
    </row>
    <row r="469">
      <c r="A469" s="1"/>
      <c r="B469" s="17"/>
      <c r="C469" s="5"/>
      <c r="D469" s="5"/>
      <c r="E469" s="6"/>
      <c r="F469" s="5"/>
      <c r="G469" s="6"/>
      <c r="H469" s="6"/>
      <c r="I469" s="7"/>
      <c r="J469" s="7"/>
      <c r="K469" s="7"/>
      <c r="L469" s="1"/>
    </row>
    <row r="470">
      <c r="A470" s="1"/>
      <c r="B470" s="17"/>
      <c r="C470" s="5"/>
      <c r="D470" s="5"/>
      <c r="E470" s="6"/>
      <c r="F470" s="5"/>
      <c r="G470" s="6"/>
      <c r="H470" s="6"/>
      <c r="I470" s="7"/>
      <c r="J470" s="7"/>
      <c r="K470" s="7"/>
      <c r="L470" s="1"/>
    </row>
    <row r="471">
      <c r="A471" s="1"/>
      <c r="B471" s="17"/>
      <c r="C471" s="5"/>
      <c r="D471" s="5"/>
      <c r="E471" s="6"/>
      <c r="F471" s="5"/>
      <c r="G471" s="6"/>
      <c r="H471" s="6"/>
      <c r="I471" s="7"/>
      <c r="J471" s="7"/>
      <c r="K471" s="7"/>
      <c r="L471" s="1"/>
    </row>
    <row r="472">
      <c r="A472" s="1"/>
      <c r="B472" s="17"/>
      <c r="C472" s="5"/>
      <c r="D472" s="5"/>
      <c r="E472" s="6"/>
      <c r="F472" s="5"/>
      <c r="G472" s="6"/>
      <c r="H472" s="6"/>
      <c r="I472" s="7"/>
      <c r="J472" s="7"/>
      <c r="K472" s="7"/>
      <c r="L472" s="1"/>
    </row>
    <row r="473">
      <c r="A473" s="1"/>
      <c r="B473" s="17"/>
      <c r="C473" s="5"/>
      <c r="D473" s="5"/>
      <c r="E473" s="6"/>
      <c r="F473" s="5"/>
      <c r="G473" s="6"/>
      <c r="H473" s="6"/>
      <c r="I473" s="7"/>
      <c r="J473" s="7"/>
      <c r="K473" s="7"/>
      <c r="L473" s="1"/>
    </row>
    <row r="474">
      <c r="A474" s="1"/>
      <c r="B474" s="17"/>
      <c r="C474" s="5"/>
      <c r="D474" s="5"/>
      <c r="E474" s="6"/>
      <c r="F474" s="5"/>
      <c r="G474" s="6"/>
      <c r="H474" s="6"/>
      <c r="I474" s="7"/>
      <c r="J474" s="7"/>
      <c r="K474" s="7"/>
      <c r="L474" s="1"/>
    </row>
    <row r="475">
      <c r="A475" s="1"/>
      <c r="B475" s="17"/>
      <c r="C475" s="5"/>
      <c r="D475" s="5"/>
      <c r="E475" s="6"/>
      <c r="F475" s="5"/>
      <c r="G475" s="6"/>
      <c r="H475" s="6"/>
      <c r="I475" s="7"/>
      <c r="J475" s="7"/>
      <c r="K475" s="7"/>
      <c r="L475" s="1"/>
    </row>
    <row r="476">
      <c r="A476" s="1"/>
      <c r="B476" s="17"/>
      <c r="C476" s="5"/>
      <c r="D476" s="5"/>
      <c r="E476" s="6"/>
      <c r="F476" s="5"/>
      <c r="G476" s="6"/>
      <c r="H476" s="6"/>
      <c r="I476" s="7"/>
      <c r="J476" s="7"/>
      <c r="K476" s="7"/>
      <c r="L476" s="1"/>
    </row>
    <row r="477">
      <c r="A477" s="1"/>
      <c r="B477" s="17"/>
      <c r="C477" s="5"/>
      <c r="D477" s="5"/>
      <c r="E477" s="6"/>
      <c r="F477" s="5"/>
      <c r="G477" s="6"/>
      <c r="H477" s="6"/>
      <c r="I477" s="7"/>
      <c r="J477" s="7"/>
      <c r="K477" s="7"/>
      <c r="L477" s="1"/>
    </row>
    <row r="478">
      <c r="A478" s="1"/>
      <c r="B478" s="17"/>
      <c r="C478" s="5"/>
      <c r="D478" s="5"/>
      <c r="E478" s="6"/>
      <c r="F478" s="5"/>
      <c r="G478" s="6"/>
      <c r="H478" s="6"/>
      <c r="I478" s="7"/>
      <c r="J478" s="7"/>
      <c r="K478" s="7"/>
      <c r="L478" s="1"/>
    </row>
    <row r="479">
      <c r="A479" s="1"/>
      <c r="B479" s="17"/>
      <c r="C479" s="5"/>
      <c r="D479" s="5"/>
      <c r="E479" s="6"/>
      <c r="F479" s="5"/>
      <c r="G479" s="6"/>
      <c r="H479" s="6"/>
      <c r="I479" s="7"/>
      <c r="J479" s="7"/>
      <c r="K479" s="7"/>
      <c r="L479" s="1"/>
    </row>
    <row r="480">
      <c r="A480" s="1"/>
      <c r="B480" s="17"/>
      <c r="C480" s="5"/>
      <c r="D480" s="5"/>
      <c r="E480" s="6"/>
      <c r="F480" s="5"/>
      <c r="G480" s="6"/>
      <c r="H480" s="6"/>
      <c r="I480" s="7"/>
      <c r="J480" s="7"/>
      <c r="K480" s="7"/>
      <c r="L480" s="1"/>
    </row>
    <row r="481">
      <c r="A481" s="1"/>
      <c r="B481" s="17"/>
      <c r="C481" s="5"/>
      <c r="D481" s="5"/>
      <c r="E481" s="6"/>
      <c r="F481" s="5"/>
      <c r="G481" s="6"/>
      <c r="H481" s="6"/>
      <c r="I481" s="7"/>
      <c r="J481" s="7"/>
      <c r="K481" s="7"/>
      <c r="L481" s="1"/>
    </row>
    <row r="482">
      <c r="A482" s="1"/>
      <c r="B482" s="17"/>
      <c r="C482" s="5"/>
      <c r="D482" s="5"/>
      <c r="E482" s="6"/>
      <c r="F482" s="5"/>
      <c r="G482" s="6"/>
      <c r="H482" s="6"/>
      <c r="I482" s="7"/>
      <c r="J482" s="7"/>
      <c r="K482" s="7"/>
      <c r="L482" s="1"/>
    </row>
    <row r="483">
      <c r="A483" s="1"/>
      <c r="B483" s="17"/>
      <c r="C483" s="5"/>
      <c r="D483" s="5"/>
      <c r="E483" s="6"/>
      <c r="F483" s="5"/>
      <c r="G483" s="6"/>
      <c r="H483" s="6"/>
      <c r="I483" s="7"/>
      <c r="J483" s="7"/>
      <c r="K483" s="7"/>
      <c r="L483" s="1"/>
    </row>
    <row r="484">
      <c r="A484" s="1"/>
      <c r="B484" s="17"/>
      <c r="C484" s="5"/>
      <c r="D484" s="5"/>
      <c r="E484" s="6"/>
      <c r="F484" s="5"/>
      <c r="G484" s="6"/>
      <c r="H484" s="6"/>
      <c r="I484" s="7"/>
      <c r="J484" s="7"/>
      <c r="K484" s="7"/>
      <c r="L484" s="1"/>
    </row>
    <row r="485">
      <c r="A485" s="1"/>
      <c r="B485" s="17"/>
      <c r="C485" s="5"/>
      <c r="D485" s="5"/>
      <c r="E485" s="6"/>
      <c r="F485" s="5"/>
      <c r="G485" s="6"/>
      <c r="H485" s="6"/>
      <c r="I485" s="7"/>
      <c r="J485" s="7"/>
      <c r="K485" s="7"/>
      <c r="L485" s="1"/>
    </row>
    <row r="486">
      <c r="A486" s="1"/>
      <c r="B486" s="17"/>
      <c r="C486" s="5"/>
      <c r="D486" s="5"/>
      <c r="E486" s="6"/>
      <c r="F486" s="5"/>
      <c r="G486" s="6"/>
      <c r="H486" s="6"/>
      <c r="I486" s="7"/>
      <c r="J486" s="7"/>
      <c r="K486" s="7"/>
      <c r="L486" s="1"/>
    </row>
    <row r="487">
      <c r="A487" s="1"/>
      <c r="B487" s="17"/>
      <c r="C487" s="5"/>
      <c r="D487" s="5"/>
      <c r="E487" s="6"/>
      <c r="F487" s="5"/>
      <c r="G487" s="6"/>
      <c r="H487" s="6"/>
      <c r="I487" s="7"/>
      <c r="J487" s="7"/>
      <c r="K487" s="7"/>
      <c r="L487" s="1"/>
    </row>
    <row r="488">
      <c r="A488" s="1"/>
      <c r="B488" s="17"/>
      <c r="C488" s="5"/>
      <c r="D488" s="5"/>
      <c r="E488" s="6"/>
      <c r="F488" s="5"/>
      <c r="G488" s="6"/>
      <c r="H488" s="6"/>
      <c r="I488" s="7"/>
      <c r="J488" s="7"/>
      <c r="K488" s="7"/>
      <c r="L488" s="1"/>
    </row>
    <row r="489">
      <c r="A489" s="1"/>
      <c r="B489" s="17"/>
      <c r="C489" s="5"/>
      <c r="D489" s="5"/>
      <c r="E489" s="6"/>
      <c r="F489" s="5"/>
      <c r="G489" s="6"/>
      <c r="H489" s="6"/>
      <c r="I489" s="7"/>
      <c r="J489" s="7"/>
      <c r="K489" s="7"/>
      <c r="L489" s="1"/>
    </row>
    <row r="490">
      <c r="A490" s="1"/>
      <c r="B490" s="17"/>
      <c r="C490" s="5"/>
      <c r="D490" s="5"/>
      <c r="E490" s="6"/>
      <c r="F490" s="5"/>
      <c r="G490" s="6"/>
      <c r="H490" s="6"/>
      <c r="I490" s="7"/>
      <c r="J490" s="7"/>
      <c r="K490" s="7"/>
      <c r="L490" s="1"/>
    </row>
    <row r="491">
      <c r="A491" s="1"/>
      <c r="B491" s="17"/>
      <c r="C491" s="5"/>
      <c r="D491" s="5"/>
      <c r="E491" s="6"/>
      <c r="F491" s="5"/>
      <c r="G491" s="6"/>
      <c r="H491" s="6"/>
      <c r="I491" s="7"/>
      <c r="J491" s="7"/>
      <c r="K491" s="7"/>
      <c r="L491" s="1"/>
    </row>
    <row r="492">
      <c r="A492" s="1"/>
      <c r="B492" s="17"/>
      <c r="C492" s="5"/>
      <c r="D492" s="5"/>
      <c r="E492" s="6"/>
      <c r="F492" s="5"/>
      <c r="G492" s="6"/>
      <c r="H492" s="6"/>
      <c r="I492" s="7"/>
      <c r="J492" s="7"/>
      <c r="K492" s="7"/>
      <c r="L492" s="1"/>
    </row>
    <row r="493">
      <c r="A493" s="1"/>
      <c r="B493" s="17"/>
      <c r="C493" s="5"/>
      <c r="D493" s="5"/>
      <c r="E493" s="6"/>
      <c r="F493" s="5"/>
      <c r="G493" s="6"/>
      <c r="H493" s="6"/>
      <c r="I493" s="7"/>
      <c r="J493" s="7"/>
      <c r="K493" s="7"/>
      <c r="L493" s="1"/>
    </row>
    <row r="494">
      <c r="A494" s="1"/>
      <c r="B494" s="17"/>
      <c r="C494" s="5"/>
      <c r="D494" s="5"/>
      <c r="E494" s="6"/>
      <c r="F494" s="5"/>
      <c r="G494" s="6"/>
      <c r="H494" s="6"/>
      <c r="I494" s="7"/>
      <c r="J494" s="7"/>
      <c r="K494" s="7"/>
      <c r="L494" s="1"/>
    </row>
    <row r="495">
      <c r="A495" s="1"/>
      <c r="B495" s="17"/>
      <c r="C495" s="5"/>
      <c r="D495" s="5"/>
      <c r="E495" s="6"/>
      <c r="F495" s="5"/>
      <c r="G495" s="6"/>
      <c r="H495" s="6"/>
      <c r="I495" s="7"/>
      <c r="J495" s="7"/>
      <c r="K495" s="7"/>
      <c r="L495" s="1"/>
    </row>
    <row r="496">
      <c r="A496" s="1"/>
      <c r="B496" s="17"/>
      <c r="C496" s="5"/>
      <c r="D496" s="5"/>
      <c r="E496" s="6"/>
      <c r="F496" s="5"/>
      <c r="G496" s="6"/>
      <c r="H496" s="6"/>
      <c r="I496" s="7"/>
      <c r="J496" s="7"/>
      <c r="K496" s="7"/>
      <c r="L496" s="1"/>
    </row>
    <row r="497">
      <c r="A497" s="1"/>
      <c r="B497" s="17"/>
      <c r="C497" s="5"/>
      <c r="D497" s="5"/>
      <c r="E497" s="6"/>
      <c r="F497" s="5"/>
      <c r="G497" s="6"/>
      <c r="H497" s="6"/>
      <c r="I497" s="7"/>
      <c r="J497" s="7"/>
      <c r="K497" s="7"/>
      <c r="L497" s="1"/>
    </row>
    <row r="498">
      <c r="A498" s="1"/>
      <c r="B498" s="17"/>
      <c r="C498" s="5"/>
      <c r="D498" s="5"/>
      <c r="E498" s="6"/>
      <c r="F498" s="5"/>
      <c r="G498" s="6"/>
      <c r="H498" s="6"/>
      <c r="I498" s="7"/>
      <c r="J498" s="7"/>
      <c r="K498" s="7"/>
      <c r="L498" s="1"/>
    </row>
    <row r="499">
      <c r="A499" s="1"/>
      <c r="B499" s="17"/>
      <c r="C499" s="5"/>
      <c r="D499" s="5"/>
      <c r="E499" s="6"/>
      <c r="F499" s="5"/>
      <c r="G499" s="6"/>
      <c r="H499" s="6"/>
      <c r="I499" s="7"/>
      <c r="J499" s="7"/>
      <c r="K499" s="7"/>
      <c r="L499" s="1"/>
    </row>
    <row r="500">
      <c r="A500" s="1"/>
      <c r="B500" s="17"/>
      <c r="C500" s="5"/>
      <c r="D500" s="5"/>
      <c r="E500" s="6"/>
      <c r="F500" s="5"/>
      <c r="G500" s="6"/>
      <c r="H500" s="6"/>
      <c r="I500" s="7"/>
      <c r="J500" s="7"/>
      <c r="K500" s="7"/>
      <c r="L500" s="1"/>
    </row>
    <row r="501">
      <c r="A501" s="18"/>
      <c r="B501" s="19"/>
      <c r="C501" s="20"/>
      <c r="D501" s="20"/>
      <c r="E501" s="21"/>
      <c r="F501" s="20"/>
      <c r="G501" s="21"/>
      <c r="H501" s="21"/>
      <c r="I501" s="22"/>
      <c r="J501" s="22"/>
      <c r="K501" s="22"/>
      <c r="L501" s="18"/>
    </row>
    <row r="502">
      <c r="A502" s="18"/>
      <c r="B502" s="19"/>
      <c r="C502" s="20"/>
      <c r="D502" s="20"/>
      <c r="E502" s="21"/>
      <c r="F502" s="20"/>
      <c r="G502" s="21"/>
      <c r="H502" s="21"/>
      <c r="I502" s="22"/>
      <c r="J502" s="22"/>
      <c r="K502" s="22"/>
      <c r="L502" s="18"/>
    </row>
    <row r="503">
      <c r="A503" s="18"/>
      <c r="B503" s="19"/>
      <c r="C503" s="20"/>
      <c r="D503" s="20"/>
      <c r="E503" s="21"/>
      <c r="F503" s="20"/>
      <c r="G503" s="21"/>
      <c r="H503" s="21"/>
      <c r="I503" s="22"/>
      <c r="J503" s="22"/>
      <c r="K503" s="22"/>
      <c r="L503" s="18"/>
    </row>
    <row r="504">
      <c r="A504" s="18"/>
      <c r="B504" s="19"/>
      <c r="C504" s="20"/>
      <c r="D504" s="20"/>
      <c r="E504" s="21"/>
      <c r="F504" s="20"/>
      <c r="G504" s="21"/>
      <c r="H504" s="21"/>
      <c r="I504" s="22"/>
      <c r="J504" s="22"/>
      <c r="K504" s="22"/>
      <c r="L504" s="18"/>
    </row>
    <row r="505">
      <c r="A505" s="18"/>
      <c r="B505" s="19"/>
      <c r="C505" s="20"/>
      <c r="D505" s="20"/>
      <c r="E505" s="21"/>
      <c r="F505" s="20"/>
      <c r="G505" s="21"/>
      <c r="H505" s="21"/>
      <c r="I505" s="22"/>
      <c r="J505" s="22"/>
      <c r="K505" s="22"/>
      <c r="L505" s="18"/>
    </row>
    <row r="506">
      <c r="A506" s="18"/>
      <c r="B506" s="19"/>
      <c r="C506" s="20"/>
      <c r="D506" s="20"/>
      <c r="E506" s="21"/>
      <c r="F506" s="20"/>
      <c r="G506" s="21"/>
      <c r="H506" s="21"/>
      <c r="I506" s="22"/>
      <c r="J506" s="22"/>
      <c r="K506" s="22"/>
      <c r="L506" s="18"/>
    </row>
    <row r="507">
      <c r="A507" s="18"/>
      <c r="B507" s="19"/>
      <c r="C507" s="20"/>
      <c r="D507" s="20"/>
      <c r="E507" s="21"/>
      <c r="F507" s="20"/>
      <c r="G507" s="21"/>
      <c r="H507" s="21"/>
      <c r="I507" s="22"/>
      <c r="J507" s="22"/>
      <c r="K507" s="22"/>
      <c r="L507" s="18"/>
    </row>
    <row r="508">
      <c r="A508" s="18"/>
      <c r="B508" s="19"/>
      <c r="C508" s="20"/>
      <c r="D508" s="20"/>
      <c r="E508" s="21"/>
      <c r="F508" s="20"/>
      <c r="G508" s="21"/>
      <c r="H508" s="21"/>
      <c r="I508" s="22"/>
      <c r="J508" s="22"/>
      <c r="K508" s="22"/>
      <c r="L508" s="18"/>
    </row>
    <row r="509">
      <c r="A509" s="18"/>
      <c r="B509" s="19"/>
      <c r="C509" s="20"/>
      <c r="D509" s="20"/>
      <c r="E509" s="21"/>
      <c r="F509" s="20"/>
      <c r="G509" s="21"/>
      <c r="H509" s="21"/>
      <c r="I509" s="22"/>
      <c r="J509" s="22"/>
      <c r="K509" s="22"/>
      <c r="L509" s="18"/>
    </row>
    <row r="510">
      <c r="A510" s="18"/>
      <c r="B510" s="19"/>
      <c r="C510" s="20"/>
      <c r="D510" s="20"/>
      <c r="E510" s="21"/>
      <c r="F510" s="20"/>
      <c r="G510" s="21"/>
      <c r="H510" s="21"/>
      <c r="I510" s="22"/>
      <c r="J510" s="22"/>
      <c r="K510" s="22"/>
      <c r="L510" s="18"/>
    </row>
    <row r="511">
      <c r="A511" s="18"/>
      <c r="B511" s="19"/>
      <c r="C511" s="20"/>
      <c r="D511" s="20"/>
      <c r="E511" s="21"/>
      <c r="F511" s="20"/>
      <c r="G511" s="21"/>
      <c r="H511" s="21"/>
      <c r="I511" s="22"/>
      <c r="J511" s="22"/>
      <c r="K511" s="22"/>
      <c r="L511" s="18"/>
    </row>
    <row r="512">
      <c r="A512" s="18"/>
      <c r="B512" s="19"/>
      <c r="C512" s="20"/>
      <c r="D512" s="20"/>
      <c r="E512" s="21"/>
      <c r="F512" s="20"/>
      <c r="G512" s="21"/>
      <c r="H512" s="21"/>
      <c r="I512" s="22"/>
      <c r="J512" s="22"/>
      <c r="K512" s="22"/>
      <c r="L512" s="18"/>
    </row>
    <row r="513">
      <c r="A513" s="18"/>
      <c r="B513" s="19"/>
      <c r="C513" s="20"/>
      <c r="D513" s="20"/>
      <c r="E513" s="21"/>
      <c r="F513" s="20"/>
      <c r="G513" s="21"/>
      <c r="H513" s="21"/>
      <c r="I513" s="22"/>
      <c r="J513" s="22"/>
      <c r="K513" s="22"/>
      <c r="L513" s="18"/>
    </row>
    <row r="514">
      <c r="A514" s="18"/>
      <c r="B514" s="19"/>
      <c r="C514" s="20"/>
      <c r="D514" s="20"/>
      <c r="E514" s="21"/>
      <c r="F514" s="20"/>
      <c r="G514" s="21"/>
      <c r="H514" s="21"/>
      <c r="I514" s="22"/>
      <c r="J514" s="22"/>
      <c r="K514" s="22"/>
      <c r="L514" s="18"/>
    </row>
    <row r="515">
      <c r="A515" s="18"/>
      <c r="B515" s="19"/>
      <c r="C515" s="20"/>
      <c r="D515" s="20"/>
      <c r="E515" s="21"/>
      <c r="F515" s="20"/>
      <c r="G515" s="21"/>
      <c r="H515" s="21"/>
      <c r="I515" s="22"/>
      <c r="J515" s="22"/>
      <c r="K515" s="22"/>
      <c r="L515" s="18"/>
    </row>
    <row r="516">
      <c r="A516" s="18"/>
      <c r="B516" s="19"/>
      <c r="C516" s="20"/>
      <c r="D516" s="20"/>
      <c r="E516" s="21"/>
      <c r="F516" s="20"/>
      <c r="G516" s="21"/>
      <c r="H516" s="21"/>
      <c r="I516" s="22"/>
      <c r="J516" s="22"/>
      <c r="K516" s="22"/>
      <c r="L516" s="18"/>
    </row>
    <row r="517">
      <c r="A517" s="18"/>
      <c r="B517" s="19"/>
      <c r="C517" s="20"/>
      <c r="D517" s="20"/>
      <c r="E517" s="21"/>
      <c r="F517" s="20"/>
      <c r="G517" s="21"/>
      <c r="H517" s="21"/>
      <c r="I517" s="22"/>
      <c r="J517" s="22"/>
      <c r="K517" s="22"/>
      <c r="L517" s="18"/>
    </row>
    <row r="518">
      <c r="A518" s="18"/>
      <c r="B518" s="19"/>
      <c r="C518" s="20"/>
      <c r="D518" s="20"/>
      <c r="E518" s="21"/>
      <c r="F518" s="20"/>
      <c r="G518" s="21"/>
      <c r="H518" s="21"/>
      <c r="I518" s="22"/>
      <c r="J518" s="22"/>
      <c r="K518" s="22"/>
      <c r="L518" s="18"/>
    </row>
    <row r="519">
      <c r="A519" s="18"/>
      <c r="B519" s="19"/>
      <c r="C519" s="20"/>
      <c r="D519" s="20"/>
      <c r="E519" s="21"/>
      <c r="F519" s="20"/>
      <c r="G519" s="21"/>
      <c r="H519" s="21"/>
      <c r="I519" s="22"/>
      <c r="J519" s="22"/>
      <c r="K519" s="22"/>
      <c r="L519" s="18"/>
    </row>
    <row r="520">
      <c r="A520" s="18"/>
      <c r="B520" s="19"/>
      <c r="C520" s="20"/>
      <c r="D520" s="20"/>
      <c r="E520" s="21"/>
      <c r="F520" s="20"/>
      <c r="G520" s="21"/>
      <c r="H520" s="21"/>
      <c r="I520" s="22"/>
      <c r="J520" s="22"/>
      <c r="K520" s="22"/>
      <c r="L520" s="18"/>
    </row>
    <row r="521">
      <c r="A521" s="18"/>
      <c r="B521" s="19"/>
      <c r="C521" s="20"/>
      <c r="D521" s="20"/>
      <c r="E521" s="21"/>
      <c r="F521" s="20"/>
      <c r="G521" s="21"/>
      <c r="H521" s="21"/>
      <c r="I521" s="22"/>
      <c r="J521" s="22"/>
      <c r="K521" s="22"/>
      <c r="L521" s="18"/>
    </row>
    <row r="522">
      <c r="A522" s="18"/>
      <c r="B522" s="19"/>
      <c r="C522" s="20"/>
      <c r="D522" s="20"/>
      <c r="E522" s="21"/>
      <c r="F522" s="20"/>
      <c r="G522" s="21"/>
      <c r="H522" s="21"/>
      <c r="I522" s="22"/>
      <c r="J522" s="22"/>
      <c r="K522" s="22"/>
      <c r="L522" s="18"/>
    </row>
    <row r="523">
      <c r="A523" s="18"/>
      <c r="B523" s="19"/>
      <c r="C523" s="20"/>
      <c r="D523" s="20"/>
      <c r="E523" s="21"/>
      <c r="F523" s="20"/>
      <c r="G523" s="21"/>
      <c r="H523" s="21"/>
      <c r="I523" s="22"/>
      <c r="J523" s="22"/>
      <c r="K523" s="22"/>
      <c r="L523" s="18"/>
    </row>
    <row r="524">
      <c r="A524" s="18"/>
      <c r="B524" s="19"/>
      <c r="C524" s="20"/>
      <c r="D524" s="20"/>
      <c r="E524" s="21"/>
      <c r="F524" s="20"/>
      <c r="G524" s="21"/>
      <c r="H524" s="21"/>
      <c r="I524" s="22"/>
      <c r="J524" s="22"/>
      <c r="K524" s="22"/>
      <c r="L524" s="18"/>
    </row>
    <row r="525">
      <c r="A525" s="18"/>
      <c r="B525" s="19"/>
      <c r="C525" s="20"/>
      <c r="D525" s="20"/>
      <c r="E525" s="21"/>
      <c r="F525" s="20"/>
      <c r="G525" s="21"/>
      <c r="H525" s="21"/>
      <c r="I525" s="22"/>
      <c r="J525" s="22"/>
      <c r="K525" s="22"/>
      <c r="L525" s="18"/>
    </row>
    <row r="526">
      <c r="A526" s="18"/>
      <c r="B526" s="19"/>
      <c r="C526" s="20"/>
      <c r="D526" s="20"/>
      <c r="E526" s="21"/>
      <c r="F526" s="20"/>
      <c r="G526" s="21"/>
      <c r="H526" s="21"/>
      <c r="I526" s="22"/>
      <c r="J526" s="22"/>
      <c r="K526" s="22"/>
      <c r="L526" s="18"/>
    </row>
    <row r="527">
      <c r="A527" s="18"/>
      <c r="B527" s="19"/>
      <c r="C527" s="20"/>
      <c r="D527" s="20"/>
      <c r="E527" s="21"/>
      <c r="F527" s="20"/>
      <c r="G527" s="21"/>
      <c r="H527" s="21"/>
      <c r="I527" s="22"/>
      <c r="J527" s="22"/>
      <c r="K527" s="22"/>
      <c r="L527" s="18"/>
    </row>
    <row r="528">
      <c r="A528" s="18"/>
      <c r="B528" s="19"/>
      <c r="C528" s="20"/>
      <c r="D528" s="20"/>
      <c r="E528" s="21"/>
      <c r="F528" s="20"/>
      <c r="G528" s="21"/>
      <c r="H528" s="21"/>
      <c r="I528" s="22"/>
      <c r="J528" s="22"/>
      <c r="K528" s="22"/>
      <c r="L528" s="18"/>
    </row>
    <row r="529">
      <c r="A529" s="18"/>
      <c r="B529" s="19"/>
      <c r="C529" s="20"/>
      <c r="D529" s="20"/>
      <c r="E529" s="21"/>
      <c r="F529" s="20"/>
      <c r="G529" s="21"/>
      <c r="H529" s="21"/>
      <c r="I529" s="22"/>
      <c r="J529" s="22"/>
      <c r="K529" s="22"/>
      <c r="L529" s="18"/>
    </row>
    <row r="530">
      <c r="A530" s="18"/>
      <c r="B530" s="19"/>
      <c r="C530" s="20"/>
      <c r="D530" s="20"/>
      <c r="E530" s="21"/>
      <c r="F530" s="20"/>
      <c r="G530" s="21"/>
      <c r="H530" s="21"/>
      <c r="I530" s="22"/>
      <c r="J530" s="22"/>
      <c r="K530" s="22"/>
      <c r="L530" s="18"/>
    </row>
    <row r="531">
      <c r="A531" s="18"/>
      <c r="B531" s="19"/>
      <c r="C531" s="20"/>
      <c r="D531" s="20"/>
      <c r="E531" s="21"/>
      <c r="F531" s="20"/>
      <c r="G531" s="21"/>
      <c r="H531" s="21"/>
      <c r="I531" s="22"/>
      <c r="J531" s="22"/>
      <c r="K531" s="22"/>
      <c r="L531" s="18"/>
    </row>
    <row r="532">
      <c r="A532" s="18"/>
      <c r="B532" s="19"/>
      <c r="C532" s="20"/>
      <c r="D532" s="20"/>
      <c r="E532" s="21"/>
      <c r="F532" s="20"/>
      <c r="G532" s="21"/>
      <c r="H532" s="21"/>
      <c r="I532" s="22"/>
      <c r="J532" s="22"/>
      <c r="K532" s="22"/>
      <c r="L532" s="18"/>
    </row>
    <row r="533">
      <c r="A533" s="18"/>
      <c r="B533" s="19"/>
      <c r="C533" s="20"/>
      <c r="D533" s="20"/>
      <c r="E533" s="21"/>
      <c r="F533" s="20"/>
      <c r="G533" s="21"/>
      <c r="H533" s="21"/>
      <c r="I533" s="22"/>
      <c r="J533" s="22"/>
      <c r="K533" s="22"/>
      <c r="L533" s="18"/>
    </row>
    <row r="534">
      <c r="A534" s="18"/>
      <c r="B534" s="19"/>
      <c r="C534" s="20"/>
      <c r="D534" s="20"/>
      <c r="E534" s="21"/>
      <c r="F534" s="20"/>
      <c r="G534" s="21"/>
      <c r="H534" s="21"/>
      <c r="I534" s="22"/>
      <c r="J534" s="22"/>
      <c r="K534" s="22"/>
      <c r="L534" s="18"/>
    </row>
    <row r="535">
      <c r="A535" s="18"/>
      <c r="B535" s="19"/>
      <c r="C535" s="20"/>
      <c r="D535" s="20"/>
      <c r="E535" s="21"/>
      <c r="F535" s="20"/>
      <c r="G535" s="21"/>
      <c r="H535" s="21"/>
      <c r="I535" s="22"/>
      <c r="J535" s="22"/>
      <c r="K535" s="22"/>
      <c r="L535" s="18"/>
    </row>
    <row r="536">
      <c r="A536" s="18"/>
      <c r="B536" s="19"/>
      <c r="C536" s="20"/>
      <c r="D536" s="20"/>
      <c r="E536" s="21"/>
      <c r="F536" s="20"/>
      <c r="G536" s="21"/>
      <c r="H536" s="21"/>
      <c r="I536" s="22"/>
      <c r="J536" s="22"/>
      <c r="K536" s="22"/>
      <c r="L536" s="18"/>
    </row>
    <row r="537">
      <c r="A537" s="18"/>
      <c r="B537" s="19"/>
      <c r="C537" s="20"/>
      <c r="D537" s="20"/>
      <c r="E537" s="21"/>
      <c r="F537" s="20"/>
      <c r="G537" s="21"/>
      <c r="H537" s="21"/>
      <c r="I537" s="22"/>
      <c r="J537" s="22"/>
      <c r="K537" s="22"/>
      <c r="L537" s="18"/>
    </row>
    <row r="538">
      <c r="A538" s="18"/>
      <c r="B538" s="19"/>
      <c r="C538" s="20"/>
      <c r="D538" s="20"/>
      <c r="E538" s="21"/>
      <c r="F538" s="20"/>
      <c r="G538" s="21"/>
      <c r="H538" s="21"/>
      <c r="I538" s="22"/>
      <c r="J538" s="22"/>
      <c r="K538" s="22"/>
      <c r="L538" s="18"/>
    </row>
    <row r="539">
      <c r="A539" s="18"/>
      <c r="B539" s="19"/>
      <c r="C539" s="20"/>
      <c r="D539" s="20"/>
      <c r="E539" s="21"/>
      <c r="F539" s="20"/>
      <c r="G539" s="21"/>
      <c r="H539" s="21"/>
      <c r="I539" s="22"/>
      <c r="J539" s="22"/>
      <c r="K539" s="22"/>
      <c r="L539" s="18"/>
    </row>
    <row r="540">
      <c r="A540" s="18"/>
      <c r="B540" s="19"/>
      <c r="C540" s="20"/>
      <c r="D540" s="20"/>
      <c r="E540" s="21"/>
      <c r="F540" s="20"/>
      <c r="G540" s="21"/>
      <c r="H540" s="21"/>
      <c r="I540" s="22"/>
      <c r="J540" s="22"/>
      <c r="K540" s="22"/>
      <c r="L540" s="18"/>
    </row>
    <row r="541">
      <c r="A541" s="18"/>
      <c r="B541" s="19"/>
      <c r="C541" s="20"/>
      <c r="D541" s="20"/>
      <c r="E541" s="21"/>
      <c r="F541" s="20"/>
      <c r="G541" s="21"/>
      <c r="H541" s="21"/>
      <c r="I541" s="22"/>
      <c r="J541" s="22"/>
      <c r="K541" s="22"/>
      <c r="L541" s="18"/>
    </row>
    <row r="542">
      <c r="A542" s="18"/>
      <c r="B542" s="19"/>
      <c r="C542" s="20"/>
      <c r="D542" s="20"/>
      <c r="E542" s="21"/>
      <c r="F542" s="20"/>
      <c r="G542" s="21"/>
      <c r="H542" s="21"/>
      <c r="I542" s="22"/>
      <c r="J542" s="22"/>
      <c r="K542" s="22"/>
      <c r="L542" s="18"/>
    </row>
    <row r="543">
      <c r="A543" s="18"/>
      <c r="B543" s="19"/>
      <c r="C543" s="20"/>
      <c r="D543" s="20"/>
      <c r="E543" s="21"/>
      <c r="F543" s="20"/>
      <c r="G543" s="21"/>
      <c r="H543" s="21"/>
      <c r="I543" s="22"/>
      <c r="J543" s="22"/>
      <c r="K543" s="22"/>
      <c r="L543" s="18"/>
    </row>
    <row r="544">
      <c r="A544" s="18"/>
      <c r="B544" s="19"/>
      <c r="C544" s="20"/>
      <c r="D544" s="20"/>
      <c r="E544" s="21"/>
      <c r="F544" s="20"/>
      <c r="G544" s="21"/>
      <c r="H544" s="21"/>
      <c r="I544" s="22"/>
      <c r="J544" s="22"/>
      <c r="K544" s="22"/>
      <c r="L544" s="18"/>
    </row>
    <row r="545">
      <c r="A545" s="18"/>
      <c r="B545" s="19"/>
      <c r="C545" s="20"/>
      <c r="D545" s="20"/>
      <c r="E545" s="21"/>
      <c r="F545" s="20"/>
      <c r="G545" s="21"/>
      <c r="H545" s="21"/>
      <c r="I545" s="22"/>
      <c r="J545" s="22"/>
      <c r="K545" s="22"/>
      <c r="L545" s="18"/>
    </row>
    <row r="546">
      <c r="A546" s="18"/>
      <c r="B546" s="19"/>
      <c r="C546" s="20"/>
      <c r="D546" s="20"/>
      <c r="E546" s="21"/>
      <c r="F546" s="20"/>
      <c r="G546" s="21"/>
      <c r="H546" s="21"/>
      <c r="I546" s="22"/>
      <c r="J546" s="22"/>
      <c r="K546" s="22"/>
      <c r="L546" s="18"/>
    </row>
    <row r="547">
      <c r="A547" s="18"/>
      <c r="B547" s="19"/>
      <c r="C547" s="20"/>
      <c r="D547" s="20"/>
      <c r="E547" s="21"/>
      <c r="F547" s="20"/>
      <c r="G547" s="21"/>
      <c r="H547" s="21"/>
      <c r="I547" s="22"/>
      <c r="J547" s="22"/>
      <c r="K547" s="22"/>
      <c r="L547" s="18"/>
    </row>
    <row r="548">
      <c r="A548" s="18"/>
      <c r="B548" s="19"/>
      <c r="C548" s="20"/>
      <c r="D548" s="20"/>
      <c r="E548" s="21"/>
      <c r="F548" s="20"/>
      <c r="G548" s="21"/>
      <c r="H548" s="21"/>
      <c r="I548" s="22"/>
      <c r="J548" s="22"/>
      <c r="K548" s="22"/>
      <c r="L548" s="18"/>
    </row>
    <row r="549">
      <c r="A549" s="18"/>
      <c r="B549" s="19"/>
      <c r="C549" s="20"/>
      <c r="D549" s="20"/>
      <c r="E549" s="21"/>
      <c r="F549" s="20"/>
      <c r="G549" s="21"/>
      <c r="H549" s="21"/>
      <c r="I549" s="22"/>
      <c r="J549" s="22"/>
      <c r="K549" s="22"/>
      <c r="L549" s="18"/>
    </row>
    <row r="550">
      <c r="A550" s="18"/>
      <c r="B550" s="19"/>
      <c r="C550" s="20"/>
      <c r="D550" s="20"/>
      <c r="E550" s="21"/>
      <c r="F550" s="20"/>
      <c r="G550" s="21"/>
      <c r="H550" s="21"/>
      <c r="I550" s="22"/>
      <c r="J550" s="22"/>
      <c r="K550" s="22"/>
      <c r="L550" s="18"/>
    </row>
    <row r="551">
      <c r="A551" s="18"/>
      <c r="B551" s="19"/>
      <c r="C551" s="20"/>
      <c r="D551" s="20"/>
      <c r="E551" s="21"/>
      <c r="F551" s="20"/>
      <c r="G551" s="21"/>
      <c r="H551" s="21"/>
      <c r="I551" s="22"/>
      <c r="J551" s="22"/>
      <c r="K551" s="22"/>
      <c r="L551" s="18"/>
    </row>
    <row r="552">
      <c r="A552" s="18"/>
      <c r="B552" s="19"/>
      <c r="C552" s="20"/>
      <c r="D552" s="20"/>
      <c r="E552" s="21"/>
      <c r="F552" s="20"/>
      <c r="G552" s="21"/>
      <c r="H552" s="21"/>
      <c r="I552" s="22"/>
      <c r="J552" s="22"/>
      <c r="K552" s="22"/>
      <c r="L552" s="18"/>
    </row>
    <row r="553">
      <c r="A553" s="18"/>
      <c r="B553" s="19"/>
      <c r="C553" s="20"/>
      <c r="D553" s="20"/>
      <c r="E553" s="21"/>
      <c r="F553" s="20"/>
      <c r="G553" s="21"/>
      <c r="H553" s="21"/>
      <c r="I553" s="22"/>
      <c r="J553" s="22"/>
      <c r="K553" s="22"/>
      <c r="L553" s="18"/>
    </row>
    <row r="554">
      <c r="A554" s="18"/>
      <c r="B554" s="19"/>
      <c r="C554" s="20"/>
      <c r="D554" s="20"/>
      <c r="E554" s="21"/>
      <c r="F554" s="20"/>
      <c r="G554" s="21"/>
      <c r="H554" s="21"/>
      <c r="I554" s="22"/>
      <c r="J554" s="22"/>
      <c r="K554" s="22"/>
      <c r="L554" s="18"/>
    </row>
    <row r="555">
      <c r="A555" s="18"/>
      <c r="B555" s="19"/>
      <c r="C555" s="20"/>
      <c r="D555" s="20"/>
      <c r="E555" s="21"/>
      <c r="F555" s="20"/>
      <c r="G555" s="21"/>
      <c r="H555" s="21"/>
      <c r="I555" s="22"/>
      <c r="J555" s="22"/>
      <c r="K555" s="22"/>
      <c r="L555" s="18"/>
    </row>
    <row r="556">
      <c r="A556" s="18"/>
      <c r="B556" s="19"/>
      <c r="C556" s="20"/>
      <c r="D556" s="20"/>
      <c r="E556" s="21"/>
      <c r="F556" s="20"/>
      <c r="G556" s="21"/>
      <c r="H556" s="21"/>
      <c r="I556" s="22"/>
      <c r="J556" s="22"/>
      <c r="K556" s="22"/>
      <c r="L556" s="18"/>
    </row>
    <row r="557">
      <c r="A557" s="18"/>
      <c r="B557" s="19"/>
      <c r="C557" s="20"/>
      <c r="D557" s="20"/>
      <c r="E557" s="21"/>
      <c r="F557" s="20"/>
      <c r="G557" s="21"/>
      <c r="H557" s="21"/>
      <c r="I557" s="22"/>
      <c r="J557" s="22"/>
      <c r="K557" s="22"/>
      <c r="L557" s="18"/>
    </row>
    <row r="558">
      <c r="A558" s="18"/>
      <c r="B558" s="19"/>
      <c r="C558" s="20"/>
      <c r="D558" s="20"/>
      <c r="E558" s="21"/>
      <c r="F558" s="20"/>
      <c r="G558" s="21"/>
      <c r="H558" s="21"/>
      <c r="I558" s="22"/>
      <c r="J558" s="22"/>
      <c r="K558" s="22"/>
      <c r="L558" s="18"/>
    </row>
    <row r="559">
      <c r="A559" s="18"/>
      <c r="B559" s="19"/>
      <c r="C559" s="20"/>
      <c r="D559" s="20"/>
      <c r="E559" s="21"/>
      <c r="F559" s="20"/>
      <c r="G559" s="21"/>
      <c r="H559" s="21"/>
      <c r="I559" s="22"/>
      <c r="J559" s="22"/>
      <c r="K559" s="22"/>
      <c r="L559" s="18"/>
    </row>
    <row r="560">
      <c r="A560" s="18"/>
      <c r="B560" s="19"/>
      <c r="C560" s="20"/>
      <c r="D560" s="20"/>
      <c r="E560" s="21"/>
      <c r="F560" s="20"/>
      <c r="G560" s="21"/>
      <c r="H560" s="21"/>
      <c r="I560" s="22"/>
      <c r="J560" s="22"/>
      <c r="K560" s="22"/>
      <c r="L560" s="18"/>
    </row>
    <row r="561">
      <c r="A561" s="18"/>
      <c r="B561" s="19"/>
      <c r="C561" s="20"/>
      <c r="D561" s="20"/>
      <c r="E561" s="21"/>
      <c r="F561" s="20"/>
      <c r="G561" s="21"/>
      <c r="H561" s="21"/>
      <c r="I561" s="22"/>
      <c r="J561" s="22"/>
      <c r="K561" s="22"/>
      <c r="L561" s="18"/>
    </row>
    <row r="562">
      <c r="A562" s="18"/>
      <c r="B562" s="19"/>
      <c r="C562" s="20"/>
      <c r="D562" s="20"/>
      <c r="E562" s="21"/>
      <c r="F562" s="20"/>
      <c r="G562" s="21"/>
      <c r="H562" s="21"/>
      <c r="I562" s="22"/>
      <c r="J562" s="22"/>
      <c r="K562" s="22"/>
      <c r="L562" s="18"/>
    </row>
    <row r="563">
      <c r="A563" s="18"/>
      <c r="B563" s="19"/>
      <c r="C563" s="20"/>
      <c r="D563" s="20"/>
      <c r="E563" s="21"/>
      <c r="F563" s="20"/>
      <c r="G563" s="21"/>
      <c r="H563" s="21"/>
      <c r="I563" s="22"/>
      <c r="J563" s="22"/>
      <c r="K563" s="22"/>
      <c r="L563" s="18"/>
    </row>
    <row r="564">
      <c r="A564" s="18"/>
      <c r="B564" s="19"/>
      <c r="C564" s="20"/>
      <c r="D564" s="20"/>
      <c r="E564" s="21"/>
      <c r="F564" s="20"/>
      <c r="G564" s="21"/>
      <c r="H564" s="21"/>
      <c r="I564" s="22"/>
      <c r="J564" s="22"/>
      <c r="K564" s="22"/>
      <c r="L564" s="18"/>
    </row>
    <row r="565">
      <c r="A565" s="18"/>
      <c r="B565" s="19"/>
      <c r="C565" s="20"/>
      <c r="D565" s="20"/>
      <c r="E565" s="21"/>
      <c r="F565" s="20"/>
      <c r="G565" s="21"/>
      <c r="H565" s="21"/>
      <c r="I565" s="22"/>
      <c r="J565" s="22"/>
      <c r="K565" s="22"/>
      <c r="L565" s="18"/>
    </row>
    <row r="566">
      <c r="A566" s="18"/>
      <c r="B566" s="19"/>
      <c r="C566" s="20"/>
      <c r="D566" s="20"/>
      <c r="E566" s="21"/>
      <c r="F566" s="20"/>
      <c r="G566" s="21"/>
      <c r="H566" s="21"/>
      <c r="I566" s="22"/>
      <c r="J566" s="22"/>
      <c r="K566" s="22"/>
      <c r="L566" s="18"/>
    </row>
    <row r="567">
      <c r="A567" s="18"/>
      <c r="B567" s="19"/>
      <c r="C567" s="20"/>
      <c r="D567" s="20"/>
      <c r="E567" s="21"/>
      <c r="F567" s="20"/>
      <c r="G567" s="21"/>
      <c r="H567" s="21"/>
      <c r="I567" s="22"/>
      <c r="J567" s="22"/>
      <c r="K567" s="22"/>
      <c r="L567" s="18"/>
    </row>
    <row r="568">
      <c r="A568" s="18"/>
      <c r="B568" s="19"/>
      <c r="C568" s="20"/>
      <c r="D568" s="20"/>
      <c r="E568" s="21"/>
      <c r="F568" s="20"/>
      <c r="G568" s="21"/>
      <c r="H568" s="21"/>
      <c r="I568" s="22"/>
      <c r="J568" s="22"/>
      <c r="K568" s="22"/>
      <c r="L568" s="18"/>
    </row>
    <row r="569">
      <c r="A569" s="18"/>
      <c r="B569" s="19"/>
      <c r="C569" s="20"/>
      <c r="D569" s="20"/>
      <c r="E569" s="21"/>
      <c r="F569" s="20"/>
      <c r="G569" s="21"/>
      <c r="H569" s="21"/>
      <c r="I569" s="22"/>
      <c r="J569" s="22"/>
      <c r="K569" s="22"/>
      <c r="L569" s="18"/>
    </row>
    <row r="570">
      <c r="A570" s="18"/>
      <c r="B570" s="19"/>
      <c r="C570" s="20"/>
      <c r="D570" s="20"/>
      <c r="E570" s="21"/>
      <c r="F570" s="20"/>
      <c r="G570" s="21"/>
      <c r="H570" s="21"/>
      <c r="I570" s="22"/>
      <c r="J570" s="22"/>
      <c r="K570" s="22"/>
      <c r="L570" s="18"/>
    </row>
    <row r="571">
      <c r="A571" s="18"/>
      <c r="B571" s="19"/>
      <c r="C571" s="20"/>
      <c r="D571" s="20"/>
      <c r="E571" s="21"/>
      <c r="F571" s="20"/>
      <c r="G571" s="21"/>
      <c r="H571" s="21"/>
      <c r="I571" s="22"/>
      <c r="J571" s="22"/>
      <c r="K571" s="22"/>
      <c r="L571" s="18"/>
    </row>
    <row r="572">
      <c r="A572" s="18"/>
      <c r="B572" s="19"/>
      <c r="C572" s="20"/>
      <c r="D572" s="20"/>
      <c r="E572" s="21"/>
      <c r="F572" s="20"/>
      <c r="G572" s="21"/>
      <c r="H572" s="21"/>
      <c r="I572" s="22"/>
      <c r="J572" s="22"/>
      <c r="K572" s="22"/>
      <c r="L572" s="18"/>
    </row>
    <row r="573">
      <c r="A573" s="18"/>
      <c r="B573" s="19"/>
      <c r="C573" s="20"/>
      <c r="D573" s="20"/>
      <c r="E573" s="21"/>
      <c r="F573" s="20"/>
      <c r="G573" s="21"/>
      <c r="H573" s="21"/>
      <c r="I573" s="22"/>
      <c r="J573" s="22"/>
      <c r="K573" s="22"/>
      <c r="L573" s="18"/>
    </row>
    <row r="574">
      <c r="A574" s="18"/>
      <c r="B574" s="19"/>
      <c r="C574" s="20"/>
      <c r="D574" s="20"/>
      <c r="E574" s="21"/>
      <c r="F574" s="20"/>
      <c r="G574" s="21"/>
      <c r="H574" s="21"/>
      <c r="I574" s="22"/>
      <c r="J574" s="22"/>
      <c r="K574" s="22"/>
      <c r="L574" s="18"/>
    </row>
    <row r="575">
      <c r="A575" s="18"/>
      <c r="B575" s="19"/>
      <c r="C575" s="20"/>
      <c r="D575" s="20"/>
      <c r="E575" s="21"/>
      <c r="F575" s="20"/>
      <c r="G575" s="21"/>
      <c r="H575" s="21"/>
      <c r="I575" s="22"/>
      <c r="J575" s="22"/>
      <c r="K575" s="22"/>
      <c r="L575" s="18"/>
    </row>
    <row r="576">
      <c r="A576" s="18"/>
      <c r="B576" s="19"/>
      <c r="C576" s="20"/>
      <c r="D576" s="20"/>
      <c r="E576" s="21"/>
      <c r="F576" s="20"/>
      <c r="G576" s="21"/>
      <c r="H576" s="21"/>
      <c r="I576" s="22"/>
      <c r="J576" s="22"/>
      <c r="K576" s="22"/>
      <c r="L576" s="18"/>
    </row>
    <row r="577">
      <c r="A577" s="18"/>
      <c r="B577" s="19"/>
      <c r="C577" s="20"/>
      <c r="D577" s="20"/>
      <c r="E577" s="21"/>
      <c r="F577" s="20"/>
      <c r="G577" s="21"/>
      <c r="H577" s="21"/>
      <c r="I577" s="22"/>
      <c r="J577" s="22"/>
      <c r="K577" s="22"/>
      <c r="L577" s="18"/>
    </row>
    <row r="578">
      <c r="A578" s="18"/>
      <c r="B578" s="19"/>
      <c r="C578" s="20"/>
      <c r="D578" s="20"/>
      <c r="E578" s="21"/>
      <c r="F578" s="20"/>
      <c r="G578" s="21"/>
      <c r="H578" s="21"/>
      <c r="I578" s="22"/>
      <c r="J578" s="22"/>
      <c r="K578" s="22"/>
      <c r="L578" s="18"/>
    </row>
    <row r="579">
      <c r="A579" s="18"/>
      <c r="B579" s="19"/>
      <c r="C579" s="20"/>
      <c r="D579" s="20"/>
      <c r="E579" s="21"/>
      <c r="F579" s="20"/>
      <c r="G579" s="21"/>
      <c r="H579" s="21"/>
      <c r="I579" s="22"/>
      <c r="J579" s="22"/>
      <c r="K579" s="22"/>
      <c r="L579" s="18"/>
    </row>
    <row r="580">
      <c r="A580" s="18"/>
      <c r="B580" s="19"/>
      <c r="C580" s="20"/>
      <c r="D580" s="20"/>
      <c r="E580" s="21"/>
      <c r="F580" s="20"/>
      <c r="G580" s="21"/>
      <c r="H580" s="21"/>
      <c r="I580" s="22"/>
      <c r="J580" s="22"/>
      <c r="K580" s="22"/>
      <c r="L580" s="18"/>
    </row>
    <row r="581">
      <c r="A581" s="18"/>
      <c r="B581" s="19"/>
      <c r="C581" s="20"/>
      <c r="D581" s="20"/>
      <c r="E581" s="21"/>
      <c r="F581" s="20"/>
      <c r="G581" s="21"/>
      <c r="H581" s="21"/>
      <c r="I581" s="22"/>
      <c r="J581" s="22"/>
      <c r="K581" s="22"/>
      <c r="L581" s="18"/>
    </row>
    <row r="582">
      <c r="A582" s="18"/>
      <c r="B582" s="19"/>
      <c r="C582" s="20"/>
      <c r="D582" s="20"/>
      <c r="E582" s="21"/>
      <c r="F582" s="20"/>
      <c r="G582" s="21"/>
      <c r="H582" s="21"/>
      <c r="I582" s="22"/>
      <c r="J582" s="22"/>
      <c r="K582" s="22"/>
      <c r="L582" s="18"/>
    </row>
    <row r="583">
      <c r="A583" s="18"/>
      <c r="B583" s="19"/>
      <c r="C583" s="20"/>
      <c r="D583" s="20"/>
      <c r="E583" s="21"/>
      <c r="F583" s="20"/>
      <c r="G583" s="21"/>
      <c r="H583" s="21"/>
      <c r="I583" s="22"/>
      <c r="J583" s="22"/>
      <c r="K583" s="22"/>
      <c r="L583" s="18"/>
    </row>
    <row r="584">
      <c r="A584" s="18"/>
      <c r="B584" s="19"/>
      <c r="C584" s="20"/>
      <c r="D584" s="20"/>
      <c r="E584" s="21"/>
      <c r="F584" s="20"/>
      <c r="G584" s="21"/>
      <c r="H584" s="21"/>
      <c r="I584" s="22"/>
      <c r="J584" s="22"/>
      <c r="K584" s="22"/>
      <c r="L584" s="18"/>
    </row>
    <row r="585">
      <c r="A585" s="18"/>
      <c r="B585" s="19"/>
      <c r="C585" s="20"/>
      <c r="D585" s="20"/>
      <c r="E585" s="21"/>
      <c r="F585" s="20"/>
      <c r="G585" s="21"/>
      <c r="H585" s="21"/>
      <c r="I585" s="22"/>
      <c r="J585" s="22"/>
      <c r="K585" s="22"/>
      <c r="L585" s="18"/>
    </row>
    <row r="586">
      <c r="A586" s="18"/>
      <c r="B586" s="19"/>
      <c r="C586" s="20"/>
      <c r="D586" s="20"/>
      <c r="E586" s="21"/>
      <c r="F586" s="20"/>
      <c r="G586" s="21"/>
      <c r="H586" s="21"/>
      <c r="I586" s="22"/>
      <c r="J586" s="22"/>
      <c r="K586" s="22"/>
      <c r="L586" s="18"/>
    </row>
    <row r="587">
      <c r="A587" s="18"/>
      <c r="B587" s="19"/>
      <c r="C587" s="20"/>
      <c r="D587" s="20"/>
      <c r="E587" s="21"/>
      <c r="F587" s="20"/>
      <c r="G587" s="21"/>
      <c r="H587" s="21"/>
      <c r="I587" s="22"/>
      <c r="J587" s="22"/>
      <c r="K587" s="22"/>
      <c r="L587" s="18"/>
    </row>
    <row r="588">
      <c r="A588" s="18"/>
      <c r="B588" s="19"/>
      <c r="C588" s="20"/>
      <c r="D588" s="20"/>
      <c r="E588" s="21"/>
      <c r="F588" s="20"/>
      <c r="G588" s="21"/>
      <c r="H588" s="21"/>
      <c r="I588" s="22"/>
      <c r="J588" s="22"/>
      <c r="K588" s="22"/>
      <c r="L588" s="18"/>
    </row>
    <row r="589">
      <c r="A589" s="18"/>
      <c r="B589" s="19"/>
      <c r="C589" s="20"/>
      <c r="D589" s="20"/>
      <c r="E589" s="21"/>
      <c r="F589" s="20"/>
      <c r="G589" s="21"/>
      <c r="H589" s="21"/>
      <c r="I589" s="22"/>
      <c r="J589" s="22"/>
      <c r="K589" s="22"/>
      <c r="L589" s="18"/>
    </row>
    <row r="590">
      <c r="A590" s="18"/>
      <c r="B590" s="19"/>
      <c r="C590" s="20"/>
      <c r="D590" s="20"/>
      <c r="E590" s="21"/>
      <c r="F590" s="20"/>
      <c r="G590" s="21"/>
      <c r="H590" s="21"/>
      <c r="I590" s="22"/>
      <c r="J590" s="22"/>
      <c r="K590" s="22"/>
      <c r="L590" s="18"/>
    </row>
    <row r="591">
      <c r="A591" s="18"/>
      <c r="B591" s="19"/>
      <c r="C591" s="20"/>
      <c r="D591" s="20"/>
      <c r="E591" s="21"/>
      <c r="F591" s="20"/>
      <c r="G591" s="21"/>
      <c r="H591" s="21"/>
      <c r="I591" s="22"/>
      <c r="J591" s="22"/>
      <c r="K591" s="22"/>
      <c r="L591" s="18"/>
    </row>
    <row r="592">
      <c r="A592" s="18"/>
      <c r="B592" s="19"/>
      <c r="C592" s="20"/>
      <c r="D592" s="20"/>
      <c r="E592" s="21"/>
      <c r="F592" s="20"/>
      <c r="G592" s="21"/>
      <c r="H592" s="21"/>
      <c r="I592" s="22"/>
      <c r="J592" s="22"/>
      <c r="K592" s="22"/>
      <c r="L592" s="18"/>
    </row>
    <row r="593">
      <c r="A593" s="18"/>
      <c r="B593" s="19"/>
      <c r="C593" s="20"/>
      <c r="D593" s="20"/>
      <c r="E593" s="21"/>
      <c r="F593" s="20"/>
      <c r="G593" s="21"/>
      <c r="H593" s="21"/>
      <c r="I593" s="22"/>
      <c r="J593" s="22"/>
      <c r="K593" s="22"/>
      <c r="L593" s="18"/>
    </row>
    <row r="594">
      <c r="A594" s="18"/>
      <c r="B594" s="19"/>
      <c r="C594" s="20"/>
      <c r="D594" s="20"/>
      <c r="E594" s="21"/>
      <c r="F594" s="20"/>
      <c r="G594" s="21"/>
      <c r="H594" s="21"/>
      <c r="I594" s="22"/>
      <c r="J594" s="22"/>
      <c r="K594" s="22"/>
      <c r="L594" s="18"/>
    </row>
    <row r="595">
      <c r="A595" s="18"/>
      <c r="B595" s="19"/>
      <c r="C595" s="20"/>
      <c r="D595" s="20"/>
      <c r="E595" s="21"/>
      <c r="F595" s="20"/>
      <c r="G595" s="21"/>
      <c r="H595" s="21"/>
      <c r="I595" s="22"/>
      <c r="J595" s="22"/>
      <c r="K595" s="22"/>
      <c r="L595" s="18"/>
    </row>
    <row r="596">
      <c r="A596" s="18"/>
      <c r="B596" s="19"/>
      <c r="C596" s="20"/>
      <c r="D596" s="20"/>
      <c r="E596" s="21"/>
      <c r="F596" s="20"/>
      <c r="G596" s="21"/>
      <c r="H596" s="21"/>
      <c r="I596" s="22"/>
      <c r="J596" s="22"/>
      <c r="K596" s="22"/>
      <c r="L596" s="18"/>
    </row>
    <row r="597">
      <c r="A597" s="18"/>
      <c r="B597" s="19"/>
      <c r="C597" s="20"/>
      <c r="D597" s="20"/>
      <c r="E597" s="21"/>
      <c r="F597" s="20"/>
      <c r="G597" s="21"/>
      <c r="H597" s="21"/>
      <c r="I597" s="22"/>
      <c r="J597" s="22"/>
      <c r="K597" s="22"/>
      <c r="L597" s="18"/>
    </row>
    <row r="598">
      <c r="A598" s="18"/>
      <c r="B598" s="19"/>
      <c r="C598" s="20"/>
      <c r="D598" s="20"/>
      <c r="E598" s="21"/>
      <c r="F598" s="20"/>
      <c r="G598" s="21"/>
      <c r="H598" s="21"/>
      <c r="I598" s="22"/>
      <c r="J598" s="22"/>
      <c r="K598" s="22"/>
      <c r="L598" s="18"/>
    </row>
    <row r="599">
      <c r="A599" s="18"/>
      <c r="B599" s="19"/>
      <c r="C599" s="20"/>
      <c r="D599" s="20"/>
      <c r="E599" s="21"/>
      <c r="F599" s="20"/>
      <c r="G599" s="21"/>
      <c r="H599" s="21"/>
      <c r="I599" s="22"/>
      <c r="J599" s="22"/>
      <c r="K599" s="22"/>
      <c r="L599" s="18"/>
    </row>
    <row r="600">
      <c r="A600" s="18"/>
      <c r="B600" s="19"/>
      <c r="C600" s="20"/>
      <c r="D600" s="20"/>
      <c r="E600" s="21"/>
      <c r="F600" s="20"/>
      <c r="G600" s="21"/>
      <c r="H600" s="21"/>
      <c r="I600" s="22"/>
      <c r="J600" s="22"/>
      <c r="K600" s="22"/>
      <c r="L600" s="18"/>
    </row>
    <row r="601">
      <c r="A601" s="18"/>
      <c r="B601" s="19"/>
      <c r="C601" s="20"/>
      <c r="D601" s="20"/>
      <c r="E601" s="21"/>
      <c r="F601" s="20"/>
      <c r="G601" s="21"/>
      <c r="H601" s="21"/>
      <c r="I601" s="22"/>
      <c r="J601" s="22"/>
      <c r="K601" s="22"/>
      <c r="L601" s="18"/>
    </row>
    <row r="602">
      <c r="A602" s="18"/>
      <c r="B602" s="19"/>
      <c r="C602" s="20"/>
      <c r="D602" s="20"/>
      <c r="E602" s="21"/>
      <c r="F602" s="20"/>
      <c r="G602" s="21"/>
      <c r="H602" s="21"/>
      <c r="I602" s="22"/>
      <c r="J602" s="22"/>
      <c r="K602" s="22"/>
      <c r="L602" s="18"/>
    </row>
    <row r="603">
      <c r="A603" s="18"/>
      <c r="B603" s="19"/>
      <c r="C603" s="20"/>
      <c r="D603" s="20"/>
      <c r="E603" s="21"/>
      <c r="F603" s="20"/>
      <c r="G603" s="21"/>
      <c r="H603" s="21"/>
      <c r="I603" s="22"/>
      <c r="J603" s="22"/>
      <c r="K603" s="22"/>
      <c r="L603" s="18"/>
    </row>
    <row r="604">
      <c r="A604" s="18"/>
      <c r="B604" s="19"/>
      <c r="C604" s="20"/>
      <c r="D604" s="20"/>
      <c r="E604" s="21"/>
      <c r="F604" s="20"/>
      <c r="G604" s="21"/>
      <c r="H604" s="21"/>
      <c r="I604" s="22"/>
      <c r="J604" s="22"/>
      <c r="K604" s="22"/>
      <c r="L604" s="18"/>
    </row>
    <row r="605">
      <c r="A605" s="18"/>
      <c r="B605" s="19"/>
      <c r="C605" s="20"/>
      <c r="D605" s="20"/>
      <c r="E605" s="21"/>
      <c r="F605" s="20"/>
      <c r="G605" s="21"/>
      <c r="H605" s="21"/>
      <c r="I605" s="22"/>
      <c r="J605" s="22"/>
      <c r="K605" s="22"/>
      <c r="L605" s="18"/>
    </row>
    <row r="606">
      <c r="A606" s="18"/>
      <c r="B606" s="19"/>
      <c r="C606" s="20"/>
      <c r="D606" s="20"/>
      <c r="E606" s="21"/>
      <c r="F606" s="20"/>
      <c r="G606" s="21"/>
      <c r="H606" s="21"/>
      <c r="I606" s="22"/>
      <c r="J606" s="22"/>
      <c r="K606" s="22"/>
      <c r="L606" s="18"/>
    </row>
    <row r="607">
      <c r="A607" s="18"/>
      <c r="B607" s="19"/>
      <c r="C607" s="20"/>
      <c r="D607" s="20"/>
      <c r="E607" s="21"/>
      <c r="F607" s="20"/>
      <c r="G607" s="21"/>
      <c r="H607" s="21"/>
      <c r="I607" s="22"/>
      <c r="J607" s="22"/>
      <c r="K607" s="22"/>
      <c r="L607" s="18"/>
    </row>
    <row r="608">
      <c r="A608" s="18"/>
      <c r="B608" s="19"/>
      <c r="C608" s="20"/>
      <c r="D608" s="20"/>
      <c r="E608" s="21"/>
      <c r="F608" s="20"/>
      <c r="G608" s="21"/>
      <c r="H608" s="21"/>
      <c r="I608" s="22"/>
      <c r="J608" s="22"/>
      <c r="K608" s="22"/>
      <c r="L608" s="18"/>
    </row>
    <row r="609">
      <c r="A609" s="18"/>
      <c r="B609" s="19"/>
      <c r="C609" s="20"/>
      <c r="D609" s="20"/>
      <c r="E609" s="21"/>
      <c r="F609" s="20"/>
      <c r="G609" s="21"/>
      <c r="H609" s="21"/>
      <c r="I609" s="22"/>
      <c r="J609" s="22"/>
      <c r="K609" s="22"/>
      <c r="L609" s="18"/>
    </row>
    <row r="610">
      <c r="A610" s="18"/>
      <c r="B610" s="19"/>
      <c r="C610" s="20"/>
      <c r="D610" s="20"/>
      <c r="E610" s="21"/>
      <c r="F610" s="20"/>
      <c r="G610" s="21"/>
      <c r="H610" s="21"/>
      <c r="I610" s="22"/>
      <c r="J610" s="22"/>
      <c r="K610" s="22"/>
      <c r="L610" s="18"/>
    </row>
    <row r="611">
      <c r="A611" s="18"/>
      <c r="B611" s="19"/>
      <c r="C611" s="20"/>
      <c r="D611" s="20"/>
      <c r="E611" s="21"/>
      <c r="F611" s="20"/>
      <c r="G611" s="21"/>
      <c r="H611" s="21"/>
      <c r="I611" s="22"/>
      <c r="J611" s="22"/>
      <c r="K611" s="22"/>
      <c r="L611" s="18"/>
    </row>
    <row r="612">
      <c r="A612" s="18"/>
      <c r="B612" s="19"/>
      <c r="C612" s="20"/>
      <c r="D612" s="20"/>
      <c r="E612" s="21"/>
      <c r="F612" s="20"/>
      <c r="G612" s="21"/>
      <c r="H612" s="21"/>
      <c r="I612" s="22"/>
      <c r="J612" s="22"/>
      <c r="K612" s="22"/>
      <c r="L612" s="18"/>
    </row>
    <row r="613">
      <c r="A613" s="18"/>
      <c r="B613" s="19"/>
      <c r="C613" s="20"/>
      <c r="D613" s="20"/>
      <c r="E613" s="21"/>
      <c r="F613" s="20"/>
      <c r="G613" s="21"/>
      <c r="H613" s="21"/>
      <c r="I613" s="22"/>
      <c r="J613" s="22"/>
      <c r="K613" s="22"/>
      <c r="L613" s="18"/>
    </row>
    <row r="614">
      <c r="A614" s="18"/>
      <c r="B614" s="19"/>
      <c r="C614" s="20"/>
      <c r="D614" s="20"/>
      <c r="E614" s="21"/>
      <c r="F614" s="20"/>
      <c r="G614" s="21"/>
      <c r="H614" s="21"/>
      <c r="I614" s="22"/>
      <c r="J614" s="22"/>
      <c r="K614" s="22"/>
      <c r="L614" s="18"/>
    </row>
    <row r="615">
      <c r="A615" s="18"/>
      <c r="B615" s="19"/>
      <c r="C615" s="20"/>
      <c r="D615" s="20"/>
      <c r="E615" s="21"/>
      <c r="F615" s="20"/>
      <c r="G615" s="21"/>
      <c r="H615" s="21"/>
      <c r="I615" s="22"/>
      <c r="J615" s="22"/>
      <c r="K615" s="22"/>
      <c r="L615" s="18"/>
    </row>
    <row r="616">
      <c r="A616" s="18"/>
      <c r="B616" s="19"/>
      <c r="C616" s="20"/>
      <c r="D616" s="20"/>
      <c r="E616" s="21"/>
      <c r="F616" s="20"/>
      <c r="G616" s="21"/>
      <c r="H616" s="21"/>
      <c r="I616" s="22"/>
      <c r="J616" s="22"/>
      <c r="K616" s="22"/>
      <c r="L616" s="18"/>
    </row>
    <row r="617">
      <c r="A617" s="18"/>
      <c r="B617" s="19"/>
      <c r="C617" s="20"/>
      <c r="D617" s="20"/>
      <c r="E617" s="21"/>
      <c r="F617" s="20"/>
      <c r="G617" s="21"/>
      <c r="H617" s="21"/>
      <c r="I617" s="22"/>
      <c r="J617" s="22"/>
      <c r="K617" s="22"/>
      <c r="L617" s="18"/>
    </row>
    <row r="618">
      <c r="A618" s="18"/>
      <c r="B618" s="19"/>
      <c r="C618" s="20"/>
      <c r="D618" s="20"/>
      <c r="E618" s="21"/>
      <c r="F618" s="20"/>
      <c r="G618" s="21"/>
      <c r="H618" s="21"/>
      <c r="I618" s="22"/>
      <c r="J618" s="22"/>
      <c r="K618" s="22"/>
      <c r="L618" s="18"/>
    </row>
    <row r="619">
      <c r="A619" s="18"/>
      <c r="B619" s="19"/>
      <c r="C619" s="20"/>
      <c r="D619" s="20"/>
      <c r="E619" s="21"/>
      <c r="F619" s="20"/>
      <c r="G619" s="21"/>
      <c r="H619" s="21"/>
      <c r="I619" s="22"/>
      <c r="J619" s="22"/>
      <c r="K619" s="22"/>
      <c r="L619" s="18"/>
    </row>
    <row r="620">
      <c r="A620" s="18"/>
      <c r="B620" s="19"/>
      <c r="C620" s="20"/>
      <c r="D620" s="20"/>
      <c r="E620" s="21"/>
      <c r="F620" s="20"/>
      <c r="G620" s="21"/>
      <c r="H620" s="21"/>
      <c r="I620" s="22"/>
      <c r="J620" s="22"/>
      <c r="K620" s="22"/>
      <c r="L620" s="18"/>
    </row>
    <row r="621">
      <c r="A621" s="18"/>
      <c r="B621" s="19"/>
      <c r="C621" s="20"/>
      <c r="D621" s="20"/>
      <c r="E621" s="21"/>
      <c r="F621" s="20"/>
      <c r="G621" s="21"/>
      <c r="H621" s="21"/>
      <c r="I621" s="22"/>
      <c r="J621" s="22"/>
      <c r="K621" s="22"/>
      <c r="L621" s="18"/>
    </row>
    <row r="622">
      <c r="A622" s="18"/>
      <c r="B622" s="19"/>
      <c r="C622" s="20"/>
      <c r="D622" s="20"/>
      <c r="E622" s="21"/>
      <c r="F622" s="20"/>
      <c r="G622" s="21"/>
      <c r="H622" s="21"/>
      <c r="I622" s="22"/>
      <c r="J622" s="22"/>
      <c r="K622" s="22"/>
      <c r="L622" s="18"/>
    </row>
    <row r="623">
      <c r="A623" s="18"/>
      <c r="B623" s="19"/>
      <c r="C623" s="20"/>
      <c r="D623" s="20"/>
      <c r="E623" s="21"/>
      <c r="F623" s="20"/>
      <c r="G623" s="21"/>
      <c r="H623" s="21"/>
      <c r="I623" s="22"/>
      <c r="J623" s="22"/>
      <c r="K623" s="22"/>
      <c r="L623" s="18"/>
    </row>
    <row r="624">
      <c r="A624" s="18"/>
      <c r="B624" s="19"/>
      <c r="C624" s="20"/>
      <c r="D624" s="20"/>
      <c r="E624" s="21"/>
      <c r="F624" s="20"/>
      <c r="G624" s="21"/>
      <c r="H624" s="21"/>
      <c r="I624" s="22"/>
      <c r="J624" s="22"/>
      <c r="K624" s="22"/>
      <c r="L624" s="18"/>
    </row>
    <row r="625">
      <c r="A625" s="18"/>
      <c r="B625" s="19"/>
      <c r="C625" s="20"/>
      <c r="D625" s="20"/>
      <c r="E625" s="21"/>
      <c r="F625" s="20"/>
      <c r="G625" s="21"/>
      <c r="H625" s="21"/>
      <c r="I625" s="22"/>
      <c r="J625" s="22"/>
      <c r="K625" s="22"/>
      <c r="L625" s="18"/>
    </row>
    <row r="626">
      <c r="A626" s="18"/>
      <c r="B626" s="19"/>
      <c r="C626" s="20"/>
      <c r="D626" s="20"/>
      <c r="E626" s="21"/>
      <c r="F626" s="20"/>
      <c r="G626" s="21"/>
      <c r="H626" s="21"/>
      <c r="I626" s="22"/>
      <c r="J626" s="22"/>
      <c r="K626" s="22"/>
      <c r="L626" s="18"/>
    </row>
    <row r="627">
      <c r="A627" s="18"/>
      <c r="B627" s="19"/>
      <c r="C627" s="20"/>
      <c r="D627" s="20"/>
      <c r="E627" s="21"/>
      <c r="F627" s="20"/>
      <c r="G627" s="21"/>
      <c r="H627" s="21"/>
      <c r="I627" s="22"/>
      <c r="J627" s="22"/>
      <c r="K627" s="22"/>
      <c r="L627" s="18"/>
    </row>
    <row r="628">
      <c r="A628" s="18"/>
      <c r="B628" s="19"/>
      <c r="C628" s="20"/>
      <c r="D628" s="20"/>
      <c r="E628" s="21"/>
      <c r="F628" s="20"/>
      <c r="G628" s="21"/>
      <c r="H628" s="21"/>
      <c r="I628" s="22"/>
      <c r="J628" s="22"/>
      <c r="K628" s="22"/>
      <c r="L628" s="18"/>
    </row>
    <row r="629">
      <c r="A629" s="18"/>
      <c r="B629" s="19"/>
      <c r="C629" s="20"/>
      <c r="D629" s="20"/>
      <c r="E629" s="21"/>
      <c r="F629" s="20"/>
      <c r="G629" s="21"/>
      <c r="H629" s="21"/>
      <c r="I629" s="22"/>
      <c r="J629" s="22"/>
      <c r="K629" s="22"/>
      <c r="L629" s="18"/>
    </row>
    <row r="630">
      <c r="A630" s="18"/>
      <c r="B630" s="19"/>
      <c r="C630" s="20"/>
      <c r="D630" s="20"/>
      <c r="E630" s="21"/>
      <c r="F630" s="20"/>
      <c r="G630" s="21"/>
      <c r="H630" s="21"/>
      <c r="I630" s="22"/>
      <c r="J630" s="22"/>
      <c r="K630" s="22"/>
      <c r="L630" s="18"/>
    </row>
    <row r="631">
      <c r="A631" s="18"/>
      <c r="B631" s="19"/>
      <c r="C631" s="20"/>
      <c r="D631" s="20"/>
      <c r="E631" s="21"/>
      <c r="F631" s="20"/>
      <c r="G631" s="21"/>
      <c r="H631" s="21"/>
      <c r="I631" s="22"/>
      <c r="J631" s="22"/>
      <c r="K631" s="22"/>
      <c r="L631" s="18"/>
    </row>
    <row r="632">
      <c r="A632" s="18"/>
      <c r="B632" s="19"/>
      <c r="C632" s="20"/>
      <c r="D632" s="20"/>
      <c r="E632" s="21"/>
      <c r="F632" s="20"/>
      <c r="G632" s="21"/>
      <c r="H632" s="21"/>
      <c r="I632" s="22"/>
      <c r="J632" s="22"/>
      <c r="K632" s="22"/>
      <c r="L632" s="18"/>
    </row>
    <row r="633">
      <c r="A633" s="18"/>
      <c r="B633" s="19"/>
      <c r="C633" s="20"/>
      <c r="D633" s="20"/>
      <c r="E633" s="21"/>
      <c r="F633" s="20"/>
      <c r="G633" s="21"/>
      <c r="H633" s="21"/>
      <c r="I633" s="22"/>
      <c r="J633" s="22"/>
      <c r="K633" s="22"/>
      <c r="L633" s="18"/>
    </row>
    <row r="634">
      <c r="A634" s="18"/>
      <c r="B634" s="19"/>
      <c r="C634" s="20"/>
      <c r="D634" s="20"/>
      <c r="E634" s="21"/>
      <c r="F634" s="20"/>
      <c r="G634" s="21"/>
      <c r="H634" s="21"/>
      <c r="I634" s="22"/>
      <c r="J634" s="22"/>
      <c r="K634" s="22"/>
      <c r="L634" s="18"/>
    </row>
    <row r="635">
      <c r="A635" s="18"/>
      <c r="B635" s="19"/>
      <c r="C635" s="20"/>
      <c r="D635" s="20"/>
      <c r="E635" s="21"/>
      <c r="F635" s="20"/>
      <c r="G635" s="21"/>
      <c r="H635" s="21"/>
      <c r="I635" s="22"/>
      <c r="J635" s="22"/>
      <c r="K635" s="22"/>
      <c r="L635" s="18"/>
    </row>
    <row r="636">
      <c r="A636" s="18"/>
      <c r="B636" s="19"/>
      <c r="C636" s="20"/>
      <c r="D636" s="20"/>
      <c r="E636" s="21"/>
      <c r="F636" s="20"/>
      <c r="G636" s="21"/>
      <c r="H636" s="21"/>
      <c r="I636" s="22"/>
      <c r="J636" s="22"/>
      <c r="K636" s="22"/>
      <c r="L636" s="18"/>
    </row>
    <row r="637">
      <c r="A637" s="18"/>
      <c r="B637" s="19"/>
      <c r="C637" s="20"/>
      <c r="D637" s="20"/>
      <c r="E637" s="21"/>
      <c r="F637" s="20"/>
      <c r="G637" s="21"/>
      <c r="H637" s="21"/>
      <c r="I637" s="22"/>
      <c r="J637" s="22"/>
      <c r="K637" s="22"/>
      <c r="L637" s="18"/>
    </row>
    <row r="638">
      <c r="A638" s="18"/>
      <c r="B638" s="19"/>
      <c r="C638" s="20"/>
      <c r="D638" s="20"/>
      <c r="E638" s="21"/>
      <c r="F638" s="20"/>
      <c r="G638" s="21"/>
      <c r="H638" s="21"/>
      <c r="I638" s="22"/>
      <c r="J638" s="22"/>
      <c r="K638" s="22"/>
      <c r="L638" s="18"/>
    </row>
    <row r="639">
      <c r="A639" s="18"/>
      <c r="B639" s="19"/>
      <c r="C639" s="20"/>
      <c r="D639" s="20"/>
      <c r="E639" s="21"/>
      <c r="F639" s="20"/>
      <c r="G639" s="21"/>
      <c r="H639" s="21"/>
      <c r="I639" s="22"/>
      <c r="J639" s="22"/>
      <c r="K639" s="22"/>
      <c r="L639" s="18"/>
    </row>
    <row r="640">
      <c r="A640" s="18"/>
      <c r="B640" s="19"/>
      <c r="C640" s="20"/>
      <c r="D640" s="20"/>
      <c r="E640" s="21"/>
      <c r="F640" s="20"/>
      <c r="G640" s="21"/>
      <c r="H640" s="21"/>
      <c r="I640" s="22"/>
      <c r="J640" s="22"/>
      <c r="K640" s="22"/>
      <c r="L640" s="18"/>
    </row>
    <row r="641">
      <c r="A641" s="18"/>
      <c r="B641" s="19"/>
      <c r="C641" s="20"/>
      <c r="D641" s="20"/>
      <c r="E641" s="21"/>
      <c r="F641" s="20"/>
      <c r="G641" s="21"/>
      <c r="H641" s="21"/>
      <c r="I641" s="22"/>
      <c r="J641" s="22"/>
      <c r="K641" s="22"/>
      <c r="L641" s="18"/>
    </row>
    <row r="642">
      <c r="A642" s="18"/>
      <c r="B642" s="19"/>
      <c r="C642" s="20"/>
      <c r="D642" s="20"/>
      <c r="E642" s="21"/>
      <c r="F642" s="20"/>
      <c r="G642" s="21"/>
      <c r="H642" s="21"/>
      <c r="I642" s="22"/>
      <c r="J642" s="22"/>
      <c r="K642" s="22"/>
      <c r="L642" s="18"/>
    </row>
    <row r="643">
      <c r="A643" s="18"/>
      <c r="B643" s="19"/>
      <c r="C643" s="20"/>
      <c r="D643" s="20"/>
      <c r="E643" s="21"/>
      <c r="F643" s="20"/>
      <c r="G643" s="21"/>
      <c r="H643" s="21"/>
      <c r="I643" s="22"/>
      <c r="J643" s="22"/>
      <c r="K643" s="22"/>
      <c r="L643" s="18"/>
    </row>
    <row r="644">
      <c r="A644" s="18"/>
      <c r="B644" s="19"/>
      <c r="C644" s="20"/>
      <c r="D644" s="20"/>
      <c r="E644" s="21"/>
      <c r="F644" s="20"/>
      <c r="G644" s="21"/>
      <c r="H644" s="21"/>
      <c r="I644" s="22"/>
      <c r="J644" s="22"/>
      <c r="K644" s="22"/>
      <c r="L644" s="18"/>
    </row>
    <row r="645">
      <c r="A645" s="18"/>
      <c r="B645" s="19"/>
      <c r="C645" s="20"/>
      <c r="D645" s="20"/>
      <c r="E645" s="21"/>
      <c r="F645" s="20"/>
      <c r="G645" s="21"/>
      <c r="H645" s="21"/>
      <c r="I645" s="22"/>
      <c r="J645" s="22"/>
      <c r="K645" s="22"/>
      <c r="L645" s="18"/>
    </row>
    <row r="646">
      <c r="A646" s="18"/>
      <c r="B646" s="19"/>
      <c r="C646" s="20"/>
      <c r="D646" s="20"/>
      <c r="E646" s="21"/>
      <c r="F646" s="20"/>
      <c r="G646" s="21"/>
      <c r="H646" s="21"/>
      <c r="I646" s="22"/>
      <c r="J646" s="22"/>
      <c r="K646" s="22"/>
      <c r="L646" s="18"/>
    </row>
    <row r="647">
      <c r="A647" s="18"/>
      <c r="B647" s="19"/>
      <c r="C647" s="20"/>
      <c r="D647" s="20"/>
      <c r="E647" s="21"/>
      <c r="F647" s="20"/>
      <c r="G647" s="21"/>
      <c r="H647" s="21"/>
      <c r="I647" s="22"/>
      <c r="J647" s="22"/>
      <c r="K647" s="22"/>
      <c r="L647" s="18"/>
    </row>
    <row r="648">
      <c r="A648" s="18"/>
      <c r="B648" s="19"/>
      <c r="C648" s="20"/>
      <c r="D648" s="20"/>
      <c r="E648" s="21"/>
      <c r="F648" s="20"/>
      <c r="G648" s="21"/>
      <c r="H648" s="21"/>
      <c r="I648" s="22"/>
      <c r="J648" s="22"/>
      <c r="K648" s="22"/>
      <c r="L648" s="18"/>
    </row>
    <row r="649">
      <c r="A649" s="18"/>
      <c r="B649" s="19"/>
      <c r="C649" s="20"/>
      <c r="D649" s="20"/>
      <c r="E649" s="21"/>
      <c r="F649" s="20"/>
      <c r="G649" s="21"/>
      <c r="H649" s="21"/>
      <c r="I649" s="22"/>
      <c r="J649" s="22"/>
      <c r="K649" s="22"/>
      <c r="L649" s="18"/>
    </row>
    <row r="650">
      <c r="A650" s="18"/>
      <c r="B650" s="19"/>
      <c r="C650" s="20"/>
      <c r="D650" s="20"/>
      <c r="E650" s="21"/>
      <c r="F650" s="20"/>
      <c r="G650" s="21"/>
      <c r="H650" s="21"/>
      <c r="I650" s="22"/>
      <c r="J650" s="22"/>
      <c r="K650" s="22"/>
      <c r="L650" s="18"/>
    </row>
    <row r="651">
      <c r="A651" s="18"/>
      <c r="B651" s="19"/>
      <c r="C651" s="20"/>
      <c r="D651" s="20"/>
      <c r="E651" s="21"/>
      <c r="F651" s="20"/>
      <c r="G651" s="21"/>
      <c r="H651" s="21"/>
      <c r="I651" s="22"/>
      <c r="J651" s="22"/>
      <c r="K651" s="22"/>
      <c r="L651" s="18"/>
    </row>
    <row r="652">
      <c r="A652" s="18"/>
      <c r="B652" s="19"/>
      <c r="C652" s="20"/>
      <c r="D652" s="20"/>
      <c r="E652" s="21"/>
      <c r="F652" s="20"/>
      <c r="G652" s="21"/>
      <c r="H652" s="21"/>
      <c r="I652" s="22"/>
      <c r="J652" s="22"/>
      <c r="K652" s="22"/>
      <c r="L652" s="18"/>
    </row>
    <row r="653">
      <c r="A653" s="18"/>
      <c r="B653" s="19"/>
      <c r="C653" s="20"/>
      <c r="D653" s="20"/>
      <c r="E653" s="21"/>
      <c r="F653" s="20"/>
      <c r="G653" s="21"/>
      <c r="H653" s="21"/>
      <c r="I653" s="22"/>
      <c r="J653" s="22"/>
      <c r="K653" s="22"/>
      <c r="L653" s="18"/>
    </row>
    <row r="654">
      <c r="A654" s="18"/>
      <c r="B654" s="19"/>
      <c r="C654" s="20"/>
      <c r="D654" s="20"/>
      <c r="E654" s="21"/>
      <c r="F654" s="20"/>
      <c r="G654" s="21"/>
      <c r="H654" s="21"/>
      <c r="I654" s="22"/>
      <c r="J654" s="22"/>
      <c r="K654" s="22"/>
      <c r="L654" s="18"/>
    </row>
    <row r="655">
      <c r="A655" s="18"/>
      <c r="B655" s="19"/>
      <c r="C655" s="20"/>
      <c r="D655" s="20"/>
      <c r="E655" s="21"/>
      <c r="F655" s="20"/>
      <c r="G655" s="21"/>
      <c r="H655" s="21"/>
      <c r="I655" s="22"/>
      <c r="J655" s="22"/>
      <c r="K655" s="22"/>
      <c r="L655" s="18"/>
    </row>
    <row r="656">
      <c r="A656" s="18"/>
      <c r="B656" s="19"/>
      <c r="C656" s="20"/>
      <c r="D656" s="20"/>
      <c r="E656" s="21"/>
      <c r="F656" s="20"/>
      <c r="G656" s="21"/>
      <c r="H656" s="21"/>
      <c r="I656" s="22"/>
      <c r="J656" s="22"/>
      <c r="K656" s="22"/>
      <c r="L656" s="18"/>
    </row>
    <row r="657">
      <c r="A657" s="18"/>
      <c r="B657" s="19"/>
      <c r="C657" s="20"/>
      <c r="D657" s="20"/>
      <c r="E657" s="21"/>
      <c r="F657" s="20"/>
      <c r="G657" s="21"/>
      <c r="H657" s="21"/>
      <c r="I657" s="22"/>
      <c r="J657" s="22"/>
      <c r="K657" s="22"/>
      <c r="L657" s="18"/>
    </row>
    <row r="658">
      <c r="A658" s="18"/>
      <c r="B658" s="19"/>
      <c r="C658" s="20"/>
      <c r="D658" s="20"/>
      <c r="E658" s="21"/>
      <c r="F658" s="20"/>
      <c r="G658" s="21"/>
      <c r="H658" s="21"/>
      <c r="I658" s="22"/>
      <c r="J658" s="22"/>
      <c r="K658" s="22"/>
      <c r="L658" s="18"/>
    </row>
    <row r="659">
      <c r="A659" s="18"/>
      <c r="B659" s="19"/>
      <c r="C659" s="20"/>
      <c r="D659" s="20"/>
      <c r="E659" s="21"/>
      <c r="F659" s="20"/>
      <c r="G659" s="21"/>
      <c r="H659" s="21"/>
      <c r="I659" s="22"/>
      <c r="J659" s="22"/>
      <c r="K659" s="22"/>
      <c r="L659" s="18"/>
    </row>
    <row r="660">
      <c r="A660" s="18"/>
      <c r="B660" s="19"/>
      <c r="C660" s="20"/>
      <c r="D660" s="20"/>
      <c r="E660" s="21"/>
      <c r="F660" s="20"/>
      <c r="G660" s="21"/>
      <c r="H660" s="21"/>
      <c r="I660" s="22"/>
      <c r="J660" s="22"/>
      <c r="K660" s="22"/>
      <c r="L660" s="18"/>
    </row>
    <row r="661">
      <c r="A661" s="18"/>
      <c r="B661" s="19"/>
      <c r="C661" s="20"/>
      <c r="D661" s="20"/>
      <c r="E661" s="21"/>
      <c r="F661" s="20"/>
      <c r="G661" s="21"/>
      <c r="H661" s="21"/>
      <c r="I661" s="22"/>
      <c r="J661" s="22"/>
      <c r="K661" s="22"/>
      <c r="L661" s="18"/>
    </row>
    <row r="662">
      <c r="A662" s="18"/>
      <c r="B662" s="19"/>
      <c r="C662" s="20"/>
      <c r="D662" s="20"/>
      <c r="E662" s="21"/>
      <c r="F662" s="20"/>
      <c r="G662" s="21"/>
      <c r="H662" s="21"/>
      <c r="I662" s="22"/>
      <c r="J662" s="22"/>
      <c r="K662" s="22"/>
      <c r="L662" s="18"/>
    </row>
    <row r="663">
      <c r="A663" s="18"/>
      <c r="B663" s="19"/>
      <c r="C663" s="20"/>
      <c r="D663" s="20"/>
      <c r="E663" s="21"/>
      <c r="F663" s="20"/>
      <c r="G663" s="21"/>
      <c r="H663" s="21"/>
      <c r="I663" s="22"/>
      <c r="J663" s="22"/>
      <c r="K663" s="22"/>
      <c r="L663" s="18"/>
    </row>
    <row r="664">
      <c r="A664" s="18"/>
      <c r="B664" s="19"/>
      <c r="C664" s="20"/>
      <c r="D664" s="20"/>
      <c r="E664" s="21"/>
      <c r="F664" s="20"/>
      <c r="G664" s="21"/>
      <c r="H664" s="21"/>
      <c r="I664" s="22"/>
      <c r="J664" s="22"/>
      <c r="K664" s="22"/>
      <c r="L664" s="18"/>
    </row>
    <row r="665">
      <c r="A665" s="18"/>
      <c r="B665" s="19"/>
      <c r="C665" s="20"/>
      <c r="D665" s="20"/>
      <c r="E665" s="21"/>
      <c r="F665" s="20"/>
      <c r="G665" s="21"/>
      <c r="H665" s="21"/>
      <c r="I665" s="22"/>
      <c r="J665" s="22"/>
      <c r="K665" s="22"/>
      <c r="L665" s="18"/>
    </row>
    <row r="666">
      <c r="A666" s="18"/>
      <c r="B666" s="19"/>
      <c r="C666" s="20"/>
      <c r="D666" s="20"/>
      <c r="E666" s="21"/>
      <c r="F666" s="20"/>
      <c r="G666" s="21"/>
      <c r="H666" s="21"/>
      <c r="I666" s="22"/>
      <c r="J666" s="22"/>
      <c r="K666" s="22"/>
      <c r="L666" s="18"/>
    </row>
    <row r="667">
      <c r="A667" s="18"/>
      <c r="B667" s="19"/>
      <c r="C667" s="20"/>
      <c r="D667" s="20"/>
      <c r="E667" s="21"/>
      <c r="F667" s="20"/>
      <c r="G667" s="21"/>
      <c r="H667" s="21"/>
      <c r="I667" s="22"/>
      <c r="J667" s="22"/>
      <c r="K667" s="22"/>
      <c r="L667" s="18"/>
    </row>
    <row r="668">
      <c r="A668" s="18"/>
      <c r="B668" s="19"/>
      <c r="C668" s="20"/>
      <c r="D668" s="20"/>
      <c r="E668" s="21"/>
      <c r="F668" s="20"/>
      <c r="G668" s="21"/>
      <c r="H668" s="21"/>
      <c r="I668" s="22"/>
      <c r="J668" s="22"/>
      <c r="K668" s="22"/>
      <c r="L668" s="18"/>
    </row>
    <row r="669">
      <c r="A669" s="18"/>
      <c r="B669" s="19"/>
      <c r="C669" s="20"/>
      <c r="D669" s="20"/>
      <c r="E669" s="21"/>
      <c r="F669" s="20"/>
      <c r="G669" s="21"/>
      <c r="H669" s="21"/>
      <c r="I669" s="22"/>
      <c r="J669" s="22"/>
      <c r="K669" s="22"/>
      <c r="L669" s="18"/>
    </row>
    <row r="670">
      <c r="A670" s="18"/>
      <c r="B670" s="19"/>
      <c r="C670" s="20"/>
      <c r="D670" s="20"/>
      <c r="E670" s="21"/>
      <c r="F670" s="20"/>
      <c r="G670" s="21"/>
      <c r="H670" s="21"/>
      <c r="I670" s="22"/>
      <c r="J670" s="22"/>
      <c r="K670" s="22"/>
      <c r="L670" s="18"/>
    </row>
    <row r="671">
      <c r="A671" s="18"/>
      <c r="B671" s="19"/>
      <c r="C671" s="20"/>
      <c r="D671" s="20"/>
      <c r="E671" s="21"/>
      <c r="F671" s="20"/>
      <c r="G671" s="21"/>
      <c r="H671" s="21"/>
      <c r="I671" s="22"/>
      <c r="J671" s="22"/>
      <c r="K671" s="22"/>
      <c r="L671" s="18"/>
    </row>
    <row r="672">
      <c r="A672" s="18"/>
      <c r="B672" s="19"/>
      <c r="C672" s="20"/>
      <c r="D672" s="20"/>
      <c r="E672" s="21"/>
      <c r="F672" s="20"/>
      <c r="G672" s="21"/>
      <c r="H672" s="21"/>
      <c r="I672" s="22"/>
      <c r="J672" s="22"/>
      <c r="K672" s="22"/>
      <c r="L672" s="18"/>
    </row>
    <row r="673">
      <c r="A673" s="18"/>
      <c r="B673" s="19"/>
      <c r="C673" s="20"/>
      <c r="D673" s="20"/>
      <c r="E673" s="21"/>
      <c r="F673" s="20"/>
      <c r="G673" s="21"/>
      <c r="H673" s="21"/>
      <c r="I673" s="22"/>
      <c r="J673" s="22"/>
      <c r="K673" s="22"/>
      <c r="L673" s="18"/>
    </row>
    <row r="674">
      <c r="A674" s="18"/>
      <c r="B674" s="19"/>
      <c r="C674" s="20"/>
      <c r="D674" s="20"/>
      <c r="E674" s="21"/>
      <c r="F674" s="20"/>
      <c r="G674" s="21"/>
      <c r="H674" s="21"/>
      <c r="I674" s="22"/>
      <c r="J674" s="22"/>
      <c r="K674" s="22"/>
      <c r="L674" s="18"/>
    </row>
    <row r="675">
      <c r="A675" s="18"/>
      <c r="B675" s="19"/>
      <c r="C675" s="20"/>
      <c r="D675" s="20"/>
      <c r="E675" s="21"/>
      <c r="F675" s="20"/>
      <c r="G675" s="21"/>
      <c r="H675" s="21"/>
      <c r="I675" s="22"/>
      <c r="J675" s="22"/>
      <c r="K675" s="22"/>
      <c r="L675" s="18"/>
    </row>
    <row r="676">
      <c r="A676" s="18"/>
      <c r="B676" s="19"/>
      <c r="C676" s="20"/>
      <c r="D676" s="20"/>
      <c r="E676" s="21"/>
      <c r="F676" s="20"/>
      <c r="G676" s="21"/>
      <c r="H676" s="21"/>
      <c r="I676" s="22"/>
      <c r="J676" s="22"/>
      <c r="K676" s="22"/>
      <c r="L676" s="18"/>
    </row>
    <row r="677">
      <c r="A677" s="18"/>
      <c r="B677" s="19"/>
      <c r="C677" s="20"/>
      <c r="D677" s="20"/>
      <c r="E677" s="21"/>
      <c r="F677" s="20"/>
      <c r="G677" s="21"/>
      <c r="H677" s="21"/>
      <c r="I677" s="22"/>
      <c r="J677" s="22"/>
      <c r="K677" s="22"/>
      <c r="L677" s="18"/>
    </row>
    <row r="678">
      <c r="A678" s="18"/>
      <c r="B678" s="19"/>
      <c r="C678" s="20"/>
      <c r="D678" s="20"/>
      <c r="E678" s="21"/>
      <c r="F678" s="20"/>
      <c r="G678" s="21"/>
      <c r="H678" s="21"/>
      <c r="I678" s="22"/>
      <c r="J678" s="22"/>
      <c r="K678" s="22"/>
      <c r="L678" s="18"/>
    </row>
    <row r="679">
      <c r="A679" s="18"/>
      <c r="B679" s="19"/>
      <c r="C679" s="20"/>
      <c r="D679" s="20"/>
      <c r="E679" s="21"/>
      <c r="F679" s="20"/>
      <c r="G679" s="21"/>
      <c r="H679" s="21"/>
      <c r="I679" s="22"/>
      <c r="J679" s="22"/>
      <c r="K679" s="22"/>
      <c r="L679" s="18"/>
    </row>
    <row r="680">
      <c r="A680" s="18"/>
      <c r="B680" s="19"/>
      <c r="C680" s="20"/>
      <c r="D680" s="20"/>
      <c r="E680" s="21"/>
      <c r="F680" s="20"/>
      <c r="G680" s="21"/>
      <c r="H680" s="21"/>
      <c r="I680" s="22"/>
      <c r="J680" s="22"/>
      <c r="K680" s="22"/>
      <c r="L680" s="18"/>
    </row>
    <row r="681">
      <c r="A681" s="18"/>
      <c r="B681" s="19"/>
      <c r="C681" s="20"/>
      <c r="D681" s="20"/>
      <c r="E681" s="21"/>
      <c r="F681" s="20"/>
      <c r="G681" s="21"/>
      <c r="H681" s="21"/>
      <c r="I681" s="22"/>
      <c r="J681" s="22"/>
      <c r="K681" s="22"/>
      <c r="L681" s="18"/>
    </row>
    <row r="682">
      <c r="A682" s="18"/>
      <c r="B682" s="19"/>
      <c r="C682" s="20"/>
      <c r="D682" s="20"/>
      <c r="E682" s="21"/>
      <c r="F682" s="20"/>
      <c r="G682" s="21"/>
      <c r="H682" s="21"/>
      <c r="I682" s="22"/>
      <c r="J682" s="22"/>
      <c r="K682" s="22"/>
      <c r="L682" s="18"/>
    </row>
    <row r="683">
      <c r="A683" s="18"/>
      <c r="B683" s="19"/>
      <c r="C683" s="20"/>
      <c r="D683" s="20"/>
      <c r="E683" s="21"/>
      <c r="F683" s="20"/>
      <c r="G683" s="21"/>
      <c r="H683" s="21"/>
      <c r="I683" s="22"/>
      <c r="J683" s="22"/>
      <c r="K683" s="22"/>
      <c r="L683" s="18"/>
    </row>
    <row r="684">
      <c r="A684" s="18"/>
      <c r="B684" s="19"/>
      <c r="C684" s="20"/>
      <c r="D684" s="20"/>
      <c r="E684" s="21"/>
      <c r="F684" s="20"/>
      <c r="G684" s="21"/>
      <c r="H684" s="21"/>
      <c r="I684" s="22"/>
      <c r="J684" s="22"/>
      <c r="K684" s="22"/>
      <c r="L684" s="18"/>
    </row>
    <row r="685">
      <c r="A685" s="18"/>
      <c r="B685" s="19"/>
      <c r="C685" s="20"/>
      <c r="D685" s="20"/>
      <c r="E685" s="21"/>
      <c r="F685" s="20"/>
      <c r="G685" s="21"/>
      <c r="H685" s="21"/>
      <c r="I685" s="22"/>
      <c r="J685" s="22"/>
      <c r="K685" s="22"/>
      <c r="L685" s="18"/>
    </row>
    <row r="686">
      <c r="A686" s="18"/>
      <c r="B686" s="19"/>
      <c r="C686" s="20"/>
      <c r="D686" s="20"/>
      <c r="E686" s="21"/>
      <c r="F686" s="20"/>
      <c r="G686" s="21"/>
      <c r="H686" s="21"/>
      <c r="I686" s="22"/>
      <c r="J686" s="22"/>
      <c r="K686" s="22"/>
      <c r="L686" s="18"/>
    </row>
    <row r="687">
      <c r="A687" s="18"/>
      <c r="B687" s="19"/>
      <c r="C687" s="20"/>
      <c r="D687" s="20"/>
      <c r="E687" s="21"/>
      <c r="F687" s="20"/>
      <c r="G687" s="21"/>
      <c r="H687" s="21"/>
      <c r="I687" s="22"/>
      <c r="J687" s="22"/>
      <c r="K687" s="22"/>
      <c r="L687" s="18"/>
    </row>
    <row r="688">
      <c r="A688" s="18"/>
      <c r="B688" s="19"/>
      <c r="C688" s="20"/>
      <c r="D688" s="20"/>
      <c r="E688" s="21"/>
      <c r="F688" s="20"/>
      <c r="G688" s="21"/>
      <c r="H688" s="21"/>
      <c r="I688" s="22"/>
      <c r="J688" s="22"/>
      <c r="K688" s="22"/>
      <c r="L688" s="18"/>
    </row>
    <row r="689">
      <c r="A689" s="18"/>
      <c r="B689" s="19"/>
      <c r="C689" s="20"/>
      <c r="D689" s="20"/>
      <c r="E689" s="21"/>
      <c r="F689" s="20"/>
      <c r="G689" s="21"/>
      <c r="H689" s="21"/>
      <c r="I689" s="22"/>
      <c r="J689" s="22"/>
      <c r="K689" s="22"/>
      <c r="L689" s="18"/>
    </row>
    <row r="690">
      <c r="A690" s="18"/>
      <c r="B690" s="19"/>
      <c r="C690" s="20"/>
      <c r="D690" s="20"/>
      <c r="E690" s="21"/>
      <c r="F690" s="20"/>
      <c r="G690" s="21"/>
      <c r="H690" s="21"/>
      <c r="I690" s="22"/>
      <c r="J690" s="22"/>
      <c r="K690" s="22"/>
      <c r="L690" s="18"/>
    </row>
    <row r="691">
      <c r="A691" s="18"/>
      <c r="B691" s="19"/>
      <c r="C691" s="20"/>
      <c r="D691" s="20"/>
      <c r="E691" s="21"/>
      <c r="F691" s="20"/>
      <c r="G691" s="21"/>
      <c r="H691" s="21"/>
      <c r="I691" s="22"/>
      <c r="J691" s="22"/>
      <c r="K691" s="22"/>
      <c r="L691" s="18"/>
    </row>
    <row r="692">
      <c r="A692" s="18"/>
      <c r="B692" s="19"/>
      <c r="C692" s="20"/>
      <c r="D692" s="20"/>
      <c r="E692" s="21"/>
      <c r="F692" s="20"/>
      <c r="G692" s="21"/>
      <c r="H692" s="21"/>
      <c r="I692" s="22"/>
      <c r="J692" s="22"/>
      <c r="K692" s="22"/>
      <c r="L692" s="18"/>
    </row>
    <row r="693">
      <c r="A693" s="18"/>
      <c r="B693" s="19"/>
      <c r="C693" s="20"/>
      <c r="D693" s="20"/>
      <c r="E693" s="21"/>
      <c r="F693" s="20"/>
      <c r="G693" s="21"/>
      <c r="H693" s="21"/>
      <c r="I693" s="22"/>
      <c r="J693" s="22"/>
      <c r="K693" s="22"/>
      <c r="L693" s="18"/>
    </row>
    <row r="694">
      <c r="A694" s="18"/>
      <c r="B694" s="19"/>
      <c r="C694" s="20"/>
      <c r="D694" s="20"/>
      <c r="E694" s="21"/>
      <c r="F694" s="20"/>
      <c r="G694" s="21"/>
      <c r="H694" s="21"/>
      <c r="I694" s="22"/>
      <c r="J694" s="22"/>
      <c r="K694" s="22"/>
      <c r="L694" s="18"/>
    </row>
    <row r="695">
      <c r="A695" s="18"/>
      <c r="B695" s="19"/>
      <c r="C695" s="20"/>
      <c r="D695" s="20"/>
      <c r="E695" s="21"/>
      <c r="F695" s="20"/>
      <c r="G695" s="21"/>
      <c r="H695" s="21"/>
      <c r="I695" s="22"/>
      <c r="J695" s="22"/>
      <c r="K695" s="22"/>
      <c r="L695" s="18"/>
    </row>
    <row r="696">
      <c r="A696" s="18"/>
      <c r="B696" s="19"/>
      <c r="C696" s="20"/>
      <c r="D696" s="20"/>
      <c r="E696" s="21"/>
      <c r="F696" s="20"/>
      <c r="G696" s="21"/>
      <c r="H696" s="21"/>
      <c r="I696" s="22"/>
      <c r="J696" s="22"/>
      <c r="K696" s="22"/>
      <c r="L696" s="18"/>
    </row>
    <row r="697">
      <c r="A697" s="18"/>
      <c r="B697" s="19"/>
      <c r="C697" s="20"/>
      <c r="D697" s="20"/>
      <c r="E697" s="21"/>
      <c r="F697" s="20"/>
      <c r="G697" s="21"/>
      <c r="H697" s="21"/>
      <c r="I697" s="22"/>
      <c r="J697" s="22"/>
      <c r="K697" s="22"/>
      <c r="L697" s="18"/>
    </row>
    <row r="698">
      <c r="A698" s="18"/>
      <c r="B698" s="19"/>
      <c r="C698" s="20"/>
      <c r="D698" s="20"/>
      <c r="E698" s="21"/>
      <c r="F698" s="20"/>
      <c r="G698" s="21"/>
      <c r="H698" s="21"/>
      <c r="I698" s="22"/>
      <c r="J698" s="22"/>
      <c r="K698" s="22"/>
      <c r="L698" s="18"/>
    </row>
    <row r="699">
      <c r="A699" s="18"/>
      <c r="B699" s="19"/>
      <c r="C699" s="20"/>
      <c r="D699" s="20"/>
      <c r="E699" s="21"/>
      <c r="F699" s="20"/>
      <c r="G699" s="21"/>
      <c r="H699" s="21"/>
      <c r="I699" s="22"/>
      <c r="J699" s="22"/>
      <c r="K699" s="22"/>
      <c r="L699" s="18"/>
    </row>
    <row r="700">
      <c r="A700" s="18"/>
      <c r="B700" s="19"/>
      <c r="C700" s="20"/>
      <c r="D700" s="20"/>
      <c r="E700" s="21"/>
      <c r="F700" s="20"/>
      <c r="G700" s="21"/>
      <c r="H700" s="21"/>
      <c r="I700" s="22"/>
      <c r="J700" s="22"/>
      <c r="K700" s="22"/>
      <c r="L700" s="18"/>
    </row>
    <row r="701">
      <c r="A701" s="18"/>
      <c r="B701" s="19"/>
      <c r="C701" s="20"/>
      <c r="D701" s="20"/>
      <c r="E701" s="21"/>
      <c r="F701" s="20"/>
      <c r="G701" s="21"/>
      <c r="H701" s="21"/>
      <c r="I701" s="22"/>
      <c r="J701" s="22"/>
      <c r="K701" s="22"/>
      <c r="L701" s="18"/>
    </row>
    <row r="702">
      <c r="A702" s="18"/>
      <c r="B702" s="19"/>
      <c r="C702" s="20"/>
      <c r="D702" s="20"/>
      <c r="E702" s="21"/>
      <c r="F702" s="20"/>
      <c r="G702" s="21"/>
      <c r="H702" s="21"/>
      <c r="I702" s="22"/>
      <c r="J702" s="22"/>
      <c r="K702" s="22"/>
      <c r="L702" s="18"/>
    </row>
    <row r="703">
      <c r="A703" s="18"/>
      <c r="B703" s="19"/>
      <c r="C703" s="20"/>
      <c r="D703" s="20"/>
      <c r="E703" s="21"/>
      <c r="F703" s="20"/>
      <c r="G703" s="21"/>
      <c r="H703" s="21"/>
      <c r="I703" s="22"/>
      <c r="J703" s="22"/>
      <c r="K703" s="22"/>
      <c r="L703" s="18"/>
    </row>
    <row r="704">
      <c r="A704" s="18"/>
      <c r="B704" s="19"/>
      <c r="C704" s="20"/>
      <c r="D704" s="20"/>
      <c r="E704" s="21"/>
      <c r="F704" s="20"/>
      <c r="G704" s="21"/>
      <c r="H704" s="21"/>
      <c r="I704" s="22"/>
      <c r="J704" s="22"/>
      <c r="K704" s="22"/>
      <c r="L704" s="18"/>
    </row>
    <row r="705">
      <c r="A705" s="18"/>
      <c r="B705" s="19"/>
      <c r="C705" s="20"/>
      <c r="D705" s="20"/>
      <c r="E705" s="21"/>
      <c r="F705" s="20"/>
      <c r="G705" s="21"/>
      <c r="H705" s="21"/>
      <c r="I705" s="22"/>
      <c r="J705" s="22"/>
      <c r="K705" s="22"/>
      <c r="L705" s="18"/>
    </row>
    <row r="706">
      <c r="A706" s="18"/>
      <c r="B706" s="19"/>
      <c r="C706" s="20"/>
      <c r="D706" s="20"/>
      <c r="E706" s="21"/>
      <c r="F706" s="20"/>
      <c r="G706" s="21"/>
      <c r="H706" s="21"/>
      <c r="I706" s="22"/>
      <c r="J706" s="22"/>
      <c r="K706" s="22"/>
      <c r="L706" s="18"/>
    </row>
    <row r="707">
      <c r="A707" s="18"/>
      <c r="B707" s="19"/>
      <c r="C707" s="20"/>
      <c r="D707" s="20"/>
      <c r="E707" s="21"/>
      <c r="F707" s="20"/>
      <c r="G707" s="21"/>
      <c r="H707" s="21"/>
      <c r="I707" s="22"/>
      <c r="J707" s="22"/>
      <c r="K707" s="22"/>
      <c r="L707" s="18"/>
    </row>
    <row r="708">
      <c r="A708" s="18"/>
      <c r="B708" s="19"/>
      <c r="C708" s="20"/>
      <c r="D708" s="20"/>
      <c r="E708" s="21"/>
      <c r="F708" s="20"/>
      <c r="G708" s="21"/>
      <c r="H708" s="21"/>
      <c r="I708" s="22"/>
      <c r="J708" s="22"/>
      <c r="K708" s="22"/>
      <c r="L708" s="18"/>
    </row>
    <row r="709">
      <c r="A709" s="18"/>
      <c r="B709" s="19"/>
      <c r="C709" s="20"/>
      <c r="D709" s="20"/>
      <c r="E709" s="21"/>
      <c r="F709" s="20"/>
      <c r="G709" s="21"/>
      <c r="H709" s="21"/>
      <c r="I709" s="22"/>
      <c r="J709" s="22"/>
      <c r="K709" s="22"/>
      <c r="L709" s="18"/>
    </row>
    <row r="710">
      <c r="A710" s="18"/>
      <c r="B710" s="19"/>
      <c r="C710" s="20"/>
      <c r="D710" s="20"/>
      <c r="E710" s="21"/>
      <c r="F710" s="20"/>
      <c r="G710" s="21"/>
      <c r="H710" s="21"/>
      <c r="I710" s="22"/>
      <c r="J710" s="22"/>
      <c r="K710" s="22"/>
      <c r="L710" s="18"/>
    </row>
    <row r="711">
      <c r="A711" s="18"/>
      <c r="B711" s="19"/>
      <c r="C711" s="20"/>
      <c r="D711" s="20"/>
      <c r="E711" s="21"/>
      <c r="F711" s="20"/>
      <c r="G711" s="21"/>
      <c r="H711" s="21"/>
      <c r="I711" s="22"/>
      <c r="J711" s="22"/>
      <c r="K711" s="22"/>
      <c r="L711" s="18"/>
    </row>
    <row r="712">
      <c r="A712" s="18"/>
      <c r="B712" s="19"/>
      <c r="C712" s="20"/>
      <c r="D712" s="20"/>
      <c r="E712" s="21"/>
      <c r="F712" s="20"/>
      <c r="G712" s="21"/>
      <c r="H712" s="21"/>
      <c r="I712" s="22"/>
      <c r="J712" s="22"/>
      <c r="K712" s="22"/>
      <c r="L712" s="18"/>
    </row>
    <row r="713">
      <c r="A713" s="18"/>
      <c r="B713" s="19"/>
      <c r="C713" s="20"/>
      <c r="D713" s="20"/>
      <c r="E713" s="21"/>
      <c r="F713" s="20"/>
      <c r="G713" s="21"/>
      <c r="H713" s="21"/>
      <c r="I713" s="22"/>
      <c r="J713" s="22"/>
      <c r="K713" s="22"/>
      <c r="L713" s="18"/>
    </row>
    <row r="714">
      <c r="A714" s="18"/>
      <c r="B714" s="19"/>
      <c r="C714" s="20"/>
      <c r="D714" s="20"/>
      <c r="E714" s="21"/>
      <c r="F714" s="20"/>
      <c r="G714" s="21"/>
      <c r="H714" s="21"/>
      <c r="I714" s="22"/>
      <c r="J714" s="22"/>
      <c r="K714" s="22"/>
      <c r="L714" s="18"/>
    </row>
    <row r="715">
      <c r="A715" s="18"/>
      <c r="B715" s="19"/>
      <c r="C715" s="20"/>
      <c r="D715" s="20"/>
      <c r="E715" s="21"/>
      <c r="F715" s="20"/>
      <c r="G715" s="21"/>
      <c r="H715" s="21"/>
      <c r="I715" s="22"/>
      <c r="J715" s="22"/>
      <c r="K715" s="22"/>
      <c r="L715" s="18"/>
    </row>
    <row r="716">
      <c r="A716" s="18"/>
      <c r="B716" s="19"/>
      <c r="C716" s="20"/>
      <c r="D716" s="20"/>
      <c r="E716" s="21"/>
      <c r="F716" s="20"/>
      <c r="G716" s="21"/>
      <c r="H716" s="21"/>
      <c r="I716" s="22"/>
      <c r="J716" s="22"/>
      <c r="K716" s="22"/>
      <c r="L716" s="18"/>
    </row>
    <row r="717">
      <c r="A717" s="18"/>
      <c r="B717" s="19"/>
      <c r="C717" s="20"/>
      <c r="D717" s="20"/>
      <c r="E717" s="21"/>
      <c r="F717" s="20"/>
      <c r="G717" s="21"/>
      <c r="H717" s="21"/>
      <c r="I717" s="22"/>
      <c r="J717" s="22"/>
      <c r="K717" s="22"/>
      <c r="L717" s="18"/>
    </row>
    <row r="718">
      <c r="A718" s="18"/>
      <c r="B718" s="19"/>
      <c r="C718" s="20"/>
      <c r="D718" s="20"/>
      <c r="E718" s="21"/>
      <c r="F718" s="20"/>
      <c r="G718" s="21"/>
      <c r="H718" s="21"/>
      <c r="I718" s="22"/>
      <c r="J718" s="22"/>
      <c r="K718" s="22"/>
      <c r="L718" s="18"/>
    </row>
    <row r="719">
      <c r="A719" s="18"/>
      <c r="B719" s="19"/>
      <c r="C719" s="20"/>
      <c r="D719" s="20"/>
      <c r="E719" s="21"/>
      <c r="F719" s="20"/>
      <c r="G719" s="21"/>
      <c r="H719" s="21"/>
      <c r="I719" s="22"/>
      <c r="J719" s="22"/>
      <c r="K719" s="22"/>
      <c r="L719" s="18"/>
    </row>
    <row r="720">
      <c r="A720" s="18"/>
      <c r="B720" s="19"/>
      <c r="C720" s="20"/>
      <c r="D720" s="20"/>
      <c r="E720" s="21"/>
      <c r="F720" s="20"/>
      <c r="G720" s="21"/>
      <c r="H720" s="21"/>
      <c r="I720" s="22"/>
      <c r="J720" s="22"/>
      <c r="K720" s="22"/>
      <c r="L720" s="18"/>
    </row>
    <row r="721">
      <c r="A721" s="18"/>
      <c r="B721" s="19"/>
      <c r="C721" s="20"/>
      <c r="D721" s="20"/>
      <c r="E721" s="21"/>
      <c r="F721" s="20"/>
      <c r="G721" s="21"/>
      <c r="H721" s="21"/>
      <c r="I721" s="22"/>
      <c r="J721" s="22"/>
      <c r="K721" s="22"/>
      <c r="L721" s="18"/>
    </row>
    <row r="722">
      <c r="A722" s="18"/>
      <c r="B722" s="19"/>
      <c r="C722" s="20"/>
      <c r="D722" s="20"/>
      <c r="E722" s="21"/>
      <c r="F722" s="20"/>
      <c r="G722" s="21"/>
      <c r="H722" s="21"/>
      <c r="I722" s="22"/>
      <c r="J722" s="22"/>
      <c r="K722" s="22"/>
      <c r="L722" s="18"/>
    </row>
    <row r="723">
      <c r="A723" s="18"/>
      <c r="B723" s="19"/>
      <c r="C723" s="20"/>
      <c r="D723" s="20"/>
      <c r="E723" s="21"/>
      <c r="F723" s="20"/>
      <c r="G723" s="21"/>
      <c r="H723" s="21"/>
      <c r="I723" s="22"/>
      <c r="J723" s="22"/>
      <c r="K723" s="22"/>
      <c r="L723" s="18"/>
    </row>
    <row r="724">
      <c r="A724" s="18"/>
      <c r="B724" s="19"/>
      <c r="C724" s="20"/>
      <c r="D724" s="20"/>
      <c r="E724" s="21"/>
      <c r="F724" s="20"/>
      <c r="G724" s="21"/>
      <c r="H724" s="21"/>
      <c r="I724" s="22"/>
      <c r="J724" s="22"/>
      <c r="K724" s="22"/>
      <c r="L724" s="18"/>
    </row>
    <row r="725">
      <c r="A725" s="18"/>
      <c r="B725" s="19"/>
      <c r="C725" s="20"/>
      <c r="D725" s="20"/>
      <c r="E725" s="21"/>
      <c r="F725" s="20"/>
      <c r="G725" s="21"/>
      <c r="H725" s="21"/>
      <c r="I725" s="22"/>
      <c r="J725" s="22"/>
      <c r="K725" s="22"/>
      <c r="L725" s="18"/>
    </row>
    <row r="726">
      <c r="A726" s="18"/>
      <c r="B726" s="19"/>
      <c r="C726" s="20"/>
      <c r="D726" s="20"/>
      <c r="E726" s="21"/>
      <c r="F726" s="20"/>
      <c r="G726" s="21"/>
      <c r="H726" s="21"/>
      <c r="I726" s="22"/>
      <c r="J726" s="22"/>
      <c r="K726" s="22"/>
      <c r="L726" s="18"/>
    </row>
    <row r="727">
      <c r="A727" s="18"/>
      <c r="B727" s="19"/>
      <c r="C727" s="20"/>
      <c r="D727" s="20"/>
      <c r="E727" s="21"/>
      <c r="F727" s="20"/>
      <c r="G727" s="21"/>
      <c r="H727" s="21"/>
      <c r="I727" s="22"/>
      <c r="J727" s="22"/>
      <c r="K727" s="22"/>
      <c r="L727" s="18"/>
    </row>
    <row r="728">
      <c r="A728" s="18"/>
      <c r="B728" s="19"/>
      <c r="C728" s="20"/>
      <c r="D728" s="20"/>
      <c r="E728" s="21"/>
      <c r="F728" s="20"/>
      <c r="G728" s="21"/>
      <c r="H728" s="21"/>
      <c r="I728" s="22"/>
      <c r="J728" s="22"/>
      <c r="K728" s="22"/>
      <c r="L728" s="18"/>
    </row>
    <row r="729">
      <c r="A729" s="18"/>
      <c r="B729" s="19"/>
      <c r="C729" s="20"/>
      <c r="D729" s="20"/>
      <c r="E729" s="21"/>
      <c r="F729" s="20"/>
      <c r="G729" s="21"/>
      <c r="H729" s="21"/>
      <c r="I729" s="22"/>
      <c r="J729" s="22"/>
      <c r="K729" s="22"/>
      <c r="L729" s="18"/>
    </row>
    <row r="730">
      <c r="A730" s="18"/>
      <c r="B730" s="19"/>
      <c r="C730" s="20"/>
      <c r="D730" s="20"/>
      <c r="E730" s="21"/>
      <c r="F730" s="20"/>
      <c r="G730" s="21"/>
      <c r="H730" s="21"/>
      <c r="I730" s="22"/>
      <c r="J730" s="22"/>
      <c r="K730" s="22"/>
      <c r="L730" s="18"/>
    </row>
    <row r="731">
      <c r="A731" s="18"/>
      <c r="B731" s="19"/>
      <c r="C731" s="20"/>
      <c r="D731" s="20"/>
      <c r="E731" s="21"/>
      <c r="F731" s="20"/>
      <c r="G731" s="21"/>
      <c r="H731" s="21"/>
      <c r="I731" s="22"/>
      <c r="J731" s="22"/>
      <c r="K731" s="22"/>
      <c r="L731" s="18"/>
    </row>
    <row r="732">
      <c r="A732" s="18"/>
      <c r="B732" s="19"/>
      <c r="C732" s="20"/>
      <c r="D732" s="20"/>
      <c r="E732" s="21"/>
      <c r="F732" s="20"/>
      <c r="G732" s="21"/>
      <c r="H732" s="21"/>
      <c r="I732" s="22"/>
      <c r="J732" s="22"/>
      <c r="K732" s="22"/>
      <c r="L732" s="18"/>
    </row>
    <row r="733">
      <c r="A733" s="18"/>
      <c r="B733" s="19"/>
      <c r="C733" s="20"/>
      <c r="D733" s="20"/>
      <c r="E733" s="21"/>
      <c r="F733" s="20"/>
      <c r="G733" s="21"/>
      <c r="H733" s="21"/>
      <c r="I733" s="22"/>
      <c r="J733" s="22"/>
      <c r="K733" s="22"/>
      <c r="L733" s="18"/>
    </row>
    <row r="734">
      <c r="A734" s="18"/>
      <c r="B734" s="19"/>
      <c r="C734" s="20"/>
      <c r="D734" s="20"/>
      <c r="E734" s="21"/>
      <c r="F734" s="20"/>
      <c r="G734" s="21"/>
      <c r="H734" s="21"/>
      <c r="I734" s="22"/>
      <c r="J734" s="22"/>
      <c r="K734" s="22"/>
      <c r="L734" s="18"/>
    </row>
    <row r="735">
      <c r="A735" s="18"/>
      <c r="B735" s="19"/>
      <c r="C735" s="20"/>
      <c r="D735" s="20"/>
      <c r="E735" s="21"/>
      <c r="F735" s="20"/>
      <c r="G735" s="21"/>
      <c r="H735" s="21"/>
      <c r="I735" s="22"/>
      <c r="J735" s="22"/>
      <c r="K735" s="22"/>
      <c r="L735" s="18"/>
    </row>
    <row r="736">
      <c r="A736" s="18"/>
      <c r="B736" s="19"/>
      <c r="C736" s="20"/>
      <c r="D736" s="20"/>
      <c r="E736" s="21"/>
      <c r="F736" s="20"/>
      <c r="G736" s="21"/>
      <c r="H736" s="21"/>
      <c r="I736" s="22"/>
      <c r="J736" s="22"/>
      <c r="K736" s="22"/>
      <c r="L736" s="18"/>
    </row>
    <row r="737">
      <c r="A737" s="18"/>
      <c r="B737" s="19"/>
      <c r="C737" s="20"/>
      <c r="D737" s="20"/>
      <c r="E737" s="21"/>
      <c r="F737" s="20"/>
      <c r="G737" s="21"/>
      <c r="H737" s="21"/>
      <c r="I737" s="22"/>
      <c r="J737" s="22"/>
      <c r="K737" s="22"/>
      <c r="L737" s="18"/>
    </row>
    <row r="738">
      <c r="A738" s="18"/>
      <c r="B738" s="19"/>
      <c r="C738" s="20"/>
      <c r="D738" s="20"/>
      <c r="E738" s="21"/>
      <c r="F738" s="20"/>
      <c r="G738" s="21"/>
      <c r="H738" s="21"/>
      <c r="I738" s="22"/>
      <c r="J738" s="22"/>
      <c r="K738" s="22"/>
      <c r="L738" s="18"/>
    </row>
    <row r="739">
      <c r="A739" s="18"/>
      <c r="B739" s="19"/>
      <c r="C739" s="20"/>
      <c r="D739" s="20"/>
      <c r="E739" s="21"/>
      <c r="F739" s="20"/>
      <c r="G739" s="21"/>
      <c r="H739" s="21"/>
      <c r="I739" s="22"/>
      <c r="J739" s="22"/>
      <c r="K739" s="22"/>
      <c r="L739" s="18"/>
    </row>
    <row r="740">
      <c r="A740" s="18"/>
      <c r="B740" s="19"/>
      <c r="C740" s="20"/>
      <c r="D740" s="20"/>
      <c r="E740" s="21"/>
      <c r="F740" s="20"/>
      <c r="G740" s="21"/>
      <c r="H740" s="21"/>
      <c r="I740" s="22"/>
      <c r="J740" s="22"/>
      <c r="K740" s="22"/>
      <c r="L740" s="18"/>
    </row>
    <row r="741">
      <c r="A741" s="18"/>
      <c r="B741" s="19"/>
      <c r="C741" s="20"/>
      <c r="D741" s="20"/>
      <c r="E741" s="21"/>
      <c r="F741" s="20"/>
      <c r="G741" s="21"/>
      <c r="H741" s="21"/>
      <c r="I741" s="22"/>
      <c r="J741" s="22"/>
      <c r="K741" s="22"/>
      <c r="L741" s="18"/>
    </row>
    <row r="742">
      <c r="A742" s="18"/>
      <c r="B742" s="19"/>
      <c r="C742" s="20"/>
      <c r="D742" s="20"/>
      <c r="E742" s="21"/>
      <c r="F742" s="20"/>
      <c r="G742" s="21"/>
      <c r="H742" s="21"/>
      <c r="I742" s="22"/>
      <c r="J742" s="22"/>
      <c r="K742" s="22"/>
      <c r="L742" s="18"/>
    </row>
    <row r="743">
      <c r="A743" s="18"/>
      <c r="B743" s="19"/>
      <c r="C743" s="20"/>
      <c r="D743" s="20"/>
      <c r="E743" s="21"/>
      <c r="F743" s="20"/>
      <c r="G743" s="21"/>
      <c r="H743" s="21"/>
      <c r="I743" s="22"/>
      <c r="J743" s="22"/>
      <c r="K743" s="22"/>
      <c r="L743" s="18"/>
    </row>
    <row r="744">
      <c r="A744" s="18"/>
      <c r="B744" s="19"/>
      <c r="C744" s="20"/>
      <c r="D744" s="20"/>
      <c r="E744" s="21"/>
      <c r="F744" s="20"/>
      <c r="G744" s="21"/>
      <c r="H744" s="21"/>
      <c r="I744" s="22"/>
      <c r="J744" s="22"/>
      <c r="K744" s="22"/>
      <c r="L744" s="18"/>
    </row>
    <row r="745">
      <c r="A745" s="18"/>
      <c r="B745" s="19"/>
      <c r="C745" s="20"/>
      <c r="D745" s="20"/>
      <c r="E745" s="21"/>
      <c r="F745" s="20"/>
      <c r="G745" s="21"/>
      <c r="H745" s="21"/>
      <c r="I745" s="22"/>
      <c r="J745" s="22"/>
      <c r="K745" s="22"/>
      <c r="L745" s="18"/>
    </row>
    <row r="746">
      <c r="A746" s="18"/>
      <c r="B746" s="19"/>
      <c r="C746" s="20"/>
      <c r="D746" s="20"/>
      <c r="E746" s="21"/>
      <c r="F746" s="20"/>
      <c r="G746" s="21"/>
      <c r="H746" s="21"/>
      <c r="I746" s="22"/>
      <c r="J746" s="22"/>
      <c r="K746" s="22"/>
      <c r="L746" s="18"/>
    </row>
    <row r="747">
      <c r="A747" s="18"/>
      <c r="B747" s="19"/>
      <c r="C747" s="20"/>
      <c r="D747" s="20"/>
      <c r="E747" s="21"/>
      <c r="F747" s="20"/>
      <c r="G747" s="21"/>
      <c r="H747" s="21"/>
      <c r="I747" s="22"/>
      <c r="J747" s="22"/>
      <c r="K747" s="22"/>
      <c r="L747" s="18"/>
    </row>
    <row r="748">
      <c r="A748" s="18"/>
      <c r="B748" s="19"/>
      <c r="C748" s="20"/>
      <c r="D748" s="20"/>
      <c r="E748" s="21"/>
      <c r="F748" s="20"/>
      <c r="G748" s="21"/>
      <c r="H748" s="21"/>
      <c r="I748" s="22"/>
      <c r="J748" s="22"/>
      <c r="K748" s="22"/>
      <c r="L748" s="18"/>
    </row>
    <row r="749">
      <c r="A749" s="18"/>
      <c r="B749" s="19"/>
      <c r="C749" s="20"/>
      <c r="D749" s="20"/>
      <c r="E749" s="21"/>
      <c r="F749" s="20"/>
      <c r="G749" s="21"/>
      <c r="H749" s="21"/>
      <c r="I749" s="22"/>
      <c r="J749" s="22"/>
      <c r="K749" s="22"/>
      <c r="L749" s="18"/>
    </row>
    <row r="750">
      <c r="A750" s="18"/>
      <c r="B750" s="19"/>
      <c r="C750" s="20"/>
      <c r="D750" s="20"/>
      <c r="E750" s="21"/>
      <c r="F750" s="20"/>
      <c r="G750" s="21"/>
      <c r="H750" s="21"/>
      <c r="I750" s="22"/>
      <c r="J750" s="22"/>
      <c r="K750" s="22"/>
      <c r="L750" s="18"/>
    </row>
    <row r="751">
      <c r="A751" s="18"/>
      <c r="B751" s="19"/>
      <c r="C751" s="20"/>
      <c r="D751" s="20"/>
      <c r="E751" s="21"/>
      <c r="F751" s="20"/>
      <c r="G751" s="21"/>
      <c r="H751" s="21"/>
      <c r="I751" s="22"/>
      <c r="J751" s="22"/>
      <c r="K751" s="22"/>
      <c r="L751" s="18"/>
    </row>
    <row r="752">
      <c r="A752" s="18"/>
      <c r="B752" s="19"/>
      <c r="C752" s="20"/>
      <c r="D752" s="20"/>
      <c r="E752" s="21"/>
      <c r="F752" s="20"/>
      <c r="G752" s="21"/>
      <c r="H752" s="21"/>
      <c r="I752" s="22"/>
      <c r="J752" s="22"/>
      <c r="K752" s="22"/>
      <c r="L752" s="18"/>
    </row>
    <row r="753">
      <c r="A753" s="18"/>
      <c r="B753" s="19"/>
      <c r="C753" s="20"/>
      <c r="D753" s="20"/>
      <c r="E753" s="21"/>
      <c r="F753" s="20"/>
      <c r="G753" s="21"/>
      <c r="H753" s="21"/>
      <c r="I753" s="22"/>
      <c r="J753" s="22"/>
      <c r="K753" s="22"/>
      <c r="L753" s="18"/>
    </row>
    <row r="754">
      <c r="A754" s="18"/>
      <c r="B754" s="19"/>
      <c r="C754" s="20"/>
      <c r="D754" s="20"/>
      <c r="E754" s="21"/>
      <c r="F754" s="20"/>
      <c r="G754" s="21"/>
      <c r="H754" s="21"/>
      <c r="I754" s="22"/>
      <c r="J754" s="22"/>
      <c r="K754" s="22"/>
      <c r="L754" s="18"/>
    </row>
    <row r="755">
      <c r="A755" s="18"/>
      <c r="B755" s="19"/>
      <c r="C755" s="20"/>
      <c r="D755" s="20"/>
      <c r="E755" s="21"/>
      <c r="F755" s="20"/>
      <c r="G755" s="21"/>
      <c r="H755" s="21"/>
      <c r="I755" s="22"/>
      <c r="J755" s="22"/>
      <c r="K755" s="22"/>
      <c r="L755" s="18"/>
    </row>
    <row r="756">
      <c r="A756" s="18"/>
      <c r="B756" s="19"/>
      <c r="C756" s="20"/>
      <c r="D756" s="20"/>
      <c r="E756" s="21"/>
      <c r="F756" s="20"/>
      <c r="G756" s="21"/>
      <c r="H756" s="21"/>
      <c r="I756" s="22"/>
      <c r="J756" s="22"/>
      <c r="K756" s="22"/>
      <c r="L756" s="18"/>
    </row>
    <row r="757">
      <c r="A757" s="18"/>
      <c r="B757" s="19"/>
      <c r="C757" s="20"/>
      <c r="D757" s="20"/>
      <c r="E757" s="21"/>
      <c r="F757" s="20"/>
      <c r="G757" s="21"/>
      <c r="H757" s="21"/>
      <c r="I757" s="22"/>
      <c r="J757" s="22"/>
      <c r="K757" s="22"/>
      <c r="L757" s="18"/>
    </row>
    <row r="758">
      <c r="A758" s="18"/>
      <c r="B758" s="19"/>
      <c r="C758" s="20"/>
      <c r="D758" s="20"/>
      <c r="E758" s="21"/>
      <c r="F758" s="20"/>
      <c r="G758" s="21"/>
      <c r="H758" s="21"/>
      <c r="I758" s="22"/>
      <c r="J758" s="22"/>
      <c r="K758" s="22"/>
      <c r="L758" s="18"/>
    </row>
    <row r="759">
      <c r="A759" s="18"/>
      <c r="B759" s="19"/>
      <c r="C759" s="20"/>
      <c r="D759" s="20"/>
      <c r="E759" s="21"/>
      <c r="F759" s="20"/>
      <c r="G759" s="21"/>
      <c r="H759" s="21"/>
      <c r="I759" s="22"/>
      <c r="J759" s="22"/>
      <c r="K759" s="22"/>
      <c r="L759" s="18"/>
    </row>
    <row r="760">
      <c r="A760" s="18"/>
      <c r="B760" s="19"/>
      <c r="C760" s="20"/>
      <c r="D760" s="20"/>
      <c r="E760" s="21"/>
      <c r="F760" s="20"/>
      <c r="G760" s="21"/>
      <c r="H760" s="21"/>
      <c r="I760" s="22"/>
      <c r="J760" s="22"/>
      <c r="K760" s="22"/>
      <c r="L760" s="18"/>
    </row>
    <row r="761">
      <c r="A761" s="18"/>
      <c r="B761" s="19"/>
      <c r="C761" s="20"/>
      <c r="D761" s="20"/>
      <c r="E761" s="21"/>
      <c r="F761" s="20"/>
      <c r="G761" s="21"/>
      <c r="H761" s="21"/>
      <c r="I761" s="22"/>
      <c r="J761" s="22"/>
      <c r="K761" s="22"/>
      <c r="L761" s="18"/>
    </row>
    <row r="762">
      <c r="A762" s="18"/>
      <c r="B762" s="19"/>
      <c r="C762" s="20"/>
      <c r="D762" s="20"/>
      <c r="E762" s="21"/>
      <c r="F762" s="20"/>
      <c r="G762" s="21"/>
      <c r="H762" s="21"/>
      <c r="I762" s="22"/>
      <c r="J762" s="22"/>
      <c r="K762" s="22"/>
      <c r="L762" s="18"/>
    </row>
    <row r="763">
      <c r="A763" s="18"/>
      <c r="B763" s="19"/>
      <c r="C763" s="20"/>
      <c r="D763" s="20"/>
      <c r="E763" s="21"/>
      <c r="F763" s="20"/>
      <c r="G763" s="21"/>
      <c r="H763" s="21"/>
      <c r="I763" s="22"/>
      <c r="J763" s="22"/>
      <c r="K763" s="22"/>
      <c r="L763" s="18"/>
    </row>
    <row r="764">
      <c r="A764" s="18"/>
      <c r="B764" s="19"/>
      <c r="C764" s="20"/>
      <c r="D764" s="20"/>
      <c r="E764" s="21"/>
      <c r="F764" s="20"/>
      <c r="G764" s="21"/>
      <c r="H764" s="21"/>
      <c r="I764" s="22"/>
      <c r="J764" s="22"/>
      <c r="K764" s="22"/>
      <c r="L764" s="18"/>
    </row>
    <row r="765">
      <c r="A765" s="18"/>
      <c r="B765" s="19"/>
      <c r="C765" s="20"/>
      <c r="D765" s="20"/>
      <c r="E765" s="21"/>
      <c r="F765" s="20"/>
      <c r="G765" s="21"/>
      <c r="H765" s="21"/>
      <c r="I765" s="22"/>
      <c r="J765" s="22"/>
      <c r="K765" s="22"/>
      <c r="L765" s="18"/>
    </row>
    <row r="766">
      <c r="A766" s="18"/>
      <c r="B766" s="19"/>
      <c r="C766" s="20"/>
      <c r="D766" s="20"/>
      <c r="E766" s="21"/>
      <c r="F766" s="20"/>
      <c r="G766" s="21"/>
      <c r="H766" s="21"/>
      <c r="I766" s="22"/>
      <c r="J766" s="22"/>
      <c r="K766" s="22"/>
      <c r="L766" s="18"/>
    </row>
    <row r="767">
      <c r="A767" s="18"/>
      <c r="B767" s="19"/>
      <c r="C767" s="20"/>
      <c r="D767" s="20"/>
      <c r="E767" s="21"/>
      <c r="F767" s="20"/>
      <c r="G767" s="21"/>
      <c r="H767" s="21"/>
      <c r="I767" s="22"/>
      <c r="J767" s="22"/>
      <c r="K767" s="22"/>
      <c r="L767" s="18"/>
    </row>
    <row r="768">
      <c r="A768" s="18"/>
      <c r="B768" s="19"/>
      <c r="C768" s="20"/>
      <c r="D768" s="20"/>
      <c r="E768" s="21"/>
      <c r="F768" s="20"/>
      <c r="G768" s="21"/>
      <c r="H768" s="21"/>
      <c r="I768" s="22"/>
      <c r="J768" s="22"/>
      <c r="K768" s="22"/>
      <c r="L768" s="18"/>
    </row>
    <row r="769">
      <c r="A769" s="18"/>
      <c r="B769" s="19"/>
      <c r="C769" s="20"/>
      <c r="D769" s="20"/>
      <c r="E769" s="21"/>
      <c r="F769" s="20"/>
      <c r="G769" s="21"/>
      <c r="H769" s="21"/>
      <c r="I769" s="22"/>
      <c r="J769" s="22"/>
      <c r="K769" s="22"/>
      <c r="L769" s="18"/>
    </row>
    <row r="770">
      <c r="A770" s="18"/>
      <c r="B770" s="19"/>
      <c r="C770" s="20"/>
      <c r="D770" s="20"/>
      <c r="E770" s="21"/>
      <c r="F770" s="20"/>
      <c r="G770" s="21"/>
      <c r="H770" s="21"/>
      <c r="I770" s="22"/>
      <c r="J770" s="22"/>
      <c r="K770" s="22"/>
      <c r="L770" s="18"/>
    </row>
    <row r="771">
      <c r="A771" s="18"/>
      <c r="B771" s="19"/>
      <c r="C771" s="20"/>
      <c r="D771" s="20"/>
      <c r="E771" s="21"/>
      <c r="F771" s="20"/>
      <c r="G771" s="21"/>
      <c r="H771" s="21"/>
      <c r="I771" s="22"/>
      <c r="J771" s="22"/>
      <c r="K771" s="22"/>
      <c r="L771" s="18"/>
    </row>
    <row r="772">
      <c r="A772" s="18"/>
      <c r="B772" s="19"/>
      <c r="C772" s="20"/>
      <c r="D772" s="20"/>
      <c r="E772" s="21"/>
      <c r="F772" s="20"/>
      <c r="G772" s="21"/>
      <c r="H772" s="21"/>
      <c r="I772" s="22"/>
      <c r="J772" s="22"/>
      <c r="K772" s="22"/>
      <c r="L772" s="18"/>
    </row>
    <row r="773">
      <c r="A773" s="18"/>
      <c r="B773" s="19"/>
      <c r="C773" s="20"/>
      <c r="D773" s="20"/>
      <c r="E773" s="21"/>
      <c r="F773" s="20"/>
      <c r="G773" s="21"/>
      <c r="H773" s="21"/>
      <c r="I773" s="22"/>
      <c r="J773" s="22"/>
      <c r="K773" s="22"/>
      <c r="L773" s="18"/>
    </row>
    <row r="774">
      <c r="A774" s="18"/>
      <c r="B774" s="19"/>
      <c r="C774" s="20"/>
      <c r="D774" s="20"/>
      <c r="E774" s="21"/>
      <c r="F774" s="20"/>
      <c r="G774" s="21"/>
      <c r="H774" s="21"/>
      <c r="I774" s="22"/>
      <c r="J774" s="22"/>
      <c r="K774" s="22"/>
      <c r="L774" s="18"/>
    </row>
    <row r="775">
      <c r="A775" s="18"/>
      <c r="B775" s="19"/>
      <c r="C775" s="20"/>
      <c r="D775" s="20"/>
      <c r="E775" s="21"/>
      <c r="F775" s="20"/>
      <c r="G775" s="21"/>
      <c r="H775" s="21"/>
      <c r="I775" s="22"/>
      <c r="J775" s="22"/>
      <c r="K775" s="22"/>
      <c r="L775" s="18"/>
    </row>
    <row r="776">
      <c r="A776" s="18"/>
      <c r="B776" s="19"/>
      <c r="C776" s="20"/>
      <c r="D776" s="20"/>
      <c r="E776" s="21"/>
      <c r="F776" s="20"/>
      <c r="G776" s="21"/>
      <c r="H776" s="21"/>
      <c r="I776" s="22"/>
      <c r="J776" s="22"/>
      <c r="K776" s="22"/>
      <c r="L776" s="18"/>
    </row>
    <row r="777">
      <c r="A777" s="18"/>
      <c r="B777" s="19"/>
      <c r="C777" s="20"/>
      <c r="D777" s="20"/>
      <c r="E777" s="21"/>
      <c r="F777" s="20"/>
      <c r="G777" s="21"/>
      <c r="H777" s="21"/>
      <c r="I777" s="22"/>
      <c r="J777" s="22"/>
      <c r="K777" s="22"/>
      <c r="L777" s="18"/>
    </row>
    <row r="778">
      <c r="A778" s="18"/>
      <c r="B778" s="19"/>
      <c r="C778" s="20"/>
      <c r="D778" s="20"/>
      <c r="E778" s="21"/>
      <c r="F778" s="20"/>
      <c r="G778" s="21"/>
      <c r="H778" s="21"/>
      <c r="I778" s="22"/>
      <c r="J778" s="22"/>
      <c r="K778" s="22"/>
      <c r="L778" s="18"/>
    </row>
    <row r="779">
      <c r="A779" s="18"/>
      <c r="B779" s="19"/>
      <c r="C779" s="20"/>
      <c r="D779" s="20"/>
      <c r="E779" s="21"/>
      <c r="F779" s="20"/>
      <c r="G779" s="21"/>
      <c r="H779" s="21"/>
      <c r="I779" s="22"/>
      <c r="J779" s="22"/>
      <c r="K779" s="22"/>
      <c r="L779" s="18"/>
    </row>
    <row r="780">
      <c r="A780" s="18"/>
      <c r="B780" s="19"/>
      <c r="C780" s="20"/>
      <c r="D780" s="20"/>
      <c r="E780" s="21"/>
      <c r="F780" s="20"/>
      <c r="G780" s="21"/>
      <c r="H780" s="21"/>
      <c r="I780" s="22"/>
      <c r="J780" s="22"/>
      <c r="K780" s="22"/>
      <c r="L780" s="18"/>
    </row>
    <row r="781">
      <c r="A781" s="18"/>
      <c r="B781" s="19"/>
      <c r="C781" s="20"/>
      <c r="D781" s="20"/>
      <c r="E781" s="21"/>
      <c r="F781" s="20"/>
      <c r="G781" s="21"/>
      <c r="H781" s="21"/>
      <c r="I781" s="22"/>
      <c r="J781" s="22"/>
      <c r="K781" s="22"/>
      <c r="L781" s="18"/>
    </row>
    <row r="782">
      <c r="A782" s="18"/>
      <c r="B782" s="19"/>
      <c r="C782" s="20"/>
      <c r="D782" s="20"/>
      <c r="E782" s="21"/>
      <c r="F782" s="20"/>
      <c r="G782" s="21"/>
      <c r="H782" s="21"/>
      <c r="I782" s="22"/>
      <c r="J782" s="22"/>
      <c r="K782" s="22"/>
      <c r="L782" s="18"/>
    </row>
    <row r="783">
      <c r="A783" s="18"/>
      <c r="B783" s="19"/>
      <c r="C783" s="20"/>
      <c r="D783" s="20"/>
      <c r="E783" s="21"/>
      <c r="F783" s="20"/>
      <c r="G783" s="21"/>
      <c r="H783" s="21"/>
      <c r="I783" s="22"/>
      <c r="J783" s="22"/>
      <c r="K783" s="22"/>
      <c r="L783" s="18"/>
    </row>
    <row r="784">
      <c r="A784" s="18"/>
      <c r="B784" s="19"/>
      <c r="C784" s="20"/>
      <c r="D784" s="20"/>
      <c r="E784" s="21"/>
      <c r="F784" s="20"/>
      <c r="G784" s="21"/>
      <c r="H784" s="21"/>
      <c r="I784" s="22"/>
      <c r="J784" s="22"/>
      <c r="K784" s="22"/>
      <c r="L784" s="18"/>
    </row>
    <row r="785">
      <c r="A785" s="18"/>
      <c r="B785" s="19"/>
      <c r="C785" s="20"/>
      <c r="D785" s="20"/>
      <c r="E785" s="21"/>
      <c r="F785" s="20"/>
      <c r="G785" s="21"/>
      <c r="H785" s="21"/>
      <c r="I785" s="22"/>
      <c r="J785" s="22"/>
      <c r="K785" s="22"/>
      <c r="L785" s="18"/>
    </row>
    <row r="786">
      <c r="A786" s="18"/>
      <c r="B786" s="19"/>
      <c r="C786" s="20"/>
      <c r="D786" s="20"/>
      <c r="E786" s="21"/>
      <c r="F786" s="20"/>
      <c r="G786" s="21"/>
      <c r="H786" s="21"/>
      <c r="I786" s="22"/>
      <c r="J786" s="22"/>
      <c r="K786" s="22"/>
      <c r="L786" s="18"/>
    </row>
    <row r="787">
      <c r="A787" s="18"/>
      <c r="B787" s="19"/>
      <c r="C787" s="20"/>
      <c r="D787" s="20"/>
      <c r="E787" s="21"/>
      <c r="F787" s="20"/>
      <c r="G787" s="21"/>
      <c r="H787" s="21"/>
      <c r="I787" s="22"/>
      <c r="J787" s="22"/>
      <c r="K787" s="22"/>
      <c r="L787" s="18"/>
    </row>
    <row r="788">
      <c r="A788" s="18"/>
      <c r="B788" s="19"/>
      <c r="C788" s="20"/>
      <c r="D788" s="20"/>
      <c r="E788" s="21"/>
      <c r="F788" s="20"/>
      <c r="G788" s="21"/>
      <c r="H788" s="21"/>
      <c r="I788" s="22"/>
      <c r="J788" s="22"/>
      <c r="K788" s="22"/>
      <c r="L788" s="18"/>
    </row>
    <row r="789">
      <c r="A789" s="18"/>
      <c r="B789" s="19"/>
      <c r="C789" s="20"/>
      <c r="D789" s="20"/>
      <c r="E789" s="21"/>
      <c r="F789" s="20"/>
      <c r="G789" s="21"/>
      <c r="H789" s="21"/>
      <c r="I789" s="22"/>
      <c r="J789" s="22"/>
      <c r="K789" s="22"/>
      <c r="L789" s="18"/>
    </row>
    <row r="790">
      <c r="A790" s="18"/>
      <c r="B790" s="19"/>
      <c r="C790" s="20"/>
      <c r="D790" s="20"/>
      <c r="E790" s="21"/>
      <c r="F790" s="20"/>
      <c r="G790" s="21"/>
      <c r="H790" s="21"/>
      <c r="I790" s="22"/>
      <c r="J790" s="22"/>
      <c r="K790" s="22"/>
      <c r="L790" s="18"/>
    </row>
    <row r="791">
      <c r="A791" s="18"/>
      <c r="B791" s="19"/>
      <c r="C791" s="20"/>
      <c r="D791" s="20"/>
      <c r="E791" s="21"/>
      <c r="F791" s="20"/>
      <c r="G791" s="21"/>
      <c r="H791" s="21"/>
      <c r="I791" s="22"/>
      <c r="J791" s="22"/>
      <c r="K791" s="22"/>
      <c r="L791" s="18"/>
    </row>
    <row r="792">
      <c r="A792" s="18"/>
      <c r="B792" s="19"/>
      <c r="C792" s="20"/>
      <c r="D792" s="20"/>
      <c r="E792" s="21"/>
      <c r="F792" s="20"/>
      <c r="G792" s="21"/>
      <c r="H792" s="21"/>
      <c r="I792" s="22"/>
      <c r="J792" s="22"/>
      <c r="K792" s="22"/>
      <c r="L792" s="18"/>
    </row>
    <row r="793">
      <c r="A793" s="18"/>
      <c r="B793" s="19"/>
      <c r="C793" s="20"/>
      <c r="D793" s="20"/>
      <c r="E793" s="21"/>
      <c r="F793" s="20"/>
      <c r="G793" s="21"/>
      <c r="H793" s="21"/>
      <c r="I793" s="22"/>
      <c r="J793" s="22"/>
      <c r="K793" s="22"/>
      <c r="L793" s="18"/>
    </row>
    <row r="794">
      <c r="A794" s="18"/>
      <c r="B794" s="19"/>
      <c r="C794" s="20"/>
      <c r="D794" s="20"/>
      <c r="E794" s="21"/>
      <c r="F794" s="20"/>
      <c r="G794" s="21"/>
      <c r="H794" s="21"/>
      <c r="I794" s="22"/>
      <c r="J794" s="22"/>
      <c r="K794" s="22"/>
      <c r="L794" s="18"/>
    </row>
    <row r="795">
      <c r="A795" s="18"/>
      <c r="B795" s="19"/>
      <c r="C795" s="20"/>
      <c r="D795" s="20"/>
      <c r="E795" s="21"/>
      <c r="F795" s="20"/>
      <c r="G795" s="21"/>
      <c r="H795" s="21"/>
      <c r="I795" s="22"/>
      <c r="J795" s="22"/>
      <c r="K795" s="22"/>
      <c r="L795" s="18"/>
    </row>
    <row r="796">
      <c r="A796" s="18"/>
      <c r="B796" s="19"/>
      <c r="C796" s="20"/>
      <c r="D796" s="20"/>
      <c r="E796" s="21"/>
      <c r="F796" s="20"/>
      <c r="G796" s="21"/>
      <c r="H796" s="21"/>
      <c r="I796" s="22"/>
      <c r="J796" s="22"/>
      <c r="K796" s="22"/>
      <c r="L796" s="18"/>
    </row>
    <row r="797">
      <c r="A797" s="18"/>
      <c r="B797" s="19"/>
      <c r="C797" s="20"/>
      <c r="D797" s="20"/>
      <c r="E797" s="21"/>
      <c r="F797" s="20"/>
      <c r="G797" s="21"/>
      <c r="H797" s="21"/>
      <c r="I797" s="22"/>
      <c r="J797" s="22"/>
      <c r="K797" s="22"/>
      <c r="L797" s="18"/>
    </row>
    <row r="798">
      <c r="A798" s="18"/>
      <c r="B798" s="19"/>
      <c r="C798" s="20"/>
      <c r="D798" s="20"/>
      <c r="E798" s="21"/>
      <c r="F798" s="20"/>
      <c r="G798" s="21"/>
      <c r="H798" s="21"/>
      <c r="I798" s="22"/>
      <c r="J798" s="22"/>
      <c r="K798" s="22"/>
      <c r="L798" s="18"/>
    </row>
    <row r="799">
      <c r="A799" s="18"/>
      <c r="B799" s="19"/>
      <c r="C799" s="20"/>
      <c r="D799" s="20"/>
      <c r="E799" s="21"/>
      <c r="F799" s="20"/>
      <c r="G799" s="21"/>
      <c r="H799" s="21"/>
      <c r="I799" s="22"/>
      <c r="J799" s="22"/>
      <c r="K799" s="22"/>
      <c r="L799" s="18"/>
    </row>
    <row r="800">
      <c r="A800" s="18"/>
      <c r="B800" s="19"/>
      <c r="C800" s="20"/>
      <c r="D800" s="20"/>
      <c r="E800" s="21"/>
      <c r="F800" s="20"/>
      <c r="G800" s="21"/>
      <c r="H800" s="21"/>
      <c r="I800" s="22"/>
      <c r="J800" s="22"/>
      <c r="K800" s="22"/>
      <c r="L800" s="18"/>
    </row>
    <row r="801">
      <c r="A801" s="18"/>
      <c r="B801" s="19"/>
      <c r="C801" s="20"/>
      <c r="D801" s="20"/>
      <c r="E801" s="21"/>
      <c r="F801" s="20"/>
      <c r="G801" s="21"/>
      <c r="H801" s="21"/>
      <c r="I801" s="22"/>
      <c r="J801" s="22"/>
      <c r="K801" s="22"/>
      <c r="L801" s="18"/>
    </row>
    <row r="802">
      <c r="A802" s="18"/>
      <c r="B802" s="19"/>
      <c r="C802" s="20"/>
      <c r="D802" s="20"/>
      <c r="E802" s="21"/>
      <c r="F802" s="20"/>
      <c r="G802" s="21"/>
      <c r="H802" s="21"/>
      <c r="I802" s="22"/>
      <c r="J802" s="22"/>
      <c r="K802" s="22"/>
      <c r="L802" s="18"/>
    </row>
    <row r="803">
      <c r="A803" s="18"/>
      <c r="B803" s="19"/>
      <c r="C803" s="20"/>
      <c r="D803" s="20"/>
      <c r="E803" s="21"/>
      <c r="F803" s="20"/>
      <c r="G803" s="21"/>
      <c r="H803" s="21"/>
      <c r="I803" s="22"/>
      <c r="J803" s="22"/>
      <c r="K803" s="22"/>
      <c r="L803" s="18"/>
    </row>
    <row r="804">
      <c r="A804" s="18"/>
      <c r="B804" s="19"/>
      <c r="C804" s="20"/>
      <c r="D804" s="20"/>
      <c r="E804" s="21"/>
      <c r="F804" s="20"/>
      <c r="G804" s="21"/>
      <c r="H804" s="21"/>
      <c r="I804" s="22"/>
      <c r="J804" s="22"/>
      <c r="K804" s="22"/>
      <c r="L804" s="18"/>
    </row>
    <row r="805">
      <c r="A805" s="18"/>
      <c r="B805" s="19"/>
      <c r="C805" s="20"/>
      <c r="D805" s="20"/>
      <c r="E805" s="21"/>
      <c r="F805" s="20"/>
      <c r="G805" s="21"/>
      <c r="H805" s="21"/>
      <c r="I805" s="22"/>
      <c r="J805" s="22"/>
      <c r="K805" s="22"/>
      <c r="L805" s="18"/>
    </row>
    <row r="806">
      <c r="A806" s="18"/>
      <c r="B806" s="19"/>
      <c r="C806" s="20"/>
      <c r="D806" s="20"/>
      <c r="E806" s="21"/>
      <c r="F806" s="20"/>
      <c r="G806" s="21"/>
      <c r="H806" s="21"/>
      <c r="I806" s="22"/>
      <c r="J806" s="22"/>
      <c r="K806" s="22"/>
      <c r="L806" s="18"/>
    </row>
    <row r="807">
      <c r="A807" s="18"/>
      <c r="B807" s="19"/>
      <c r="C807" s="20"/>
      <c r="D807" s="20"/>
      <c r="E807" s="21"/>
      <c r="F807" s="20"/>
      <c r="G807" s="21"/>
      <c r="H807" s="21"/>
      <c r="I807" s="22"/>
      <c r="J807" s="22"/>
      <c r="K807" s="22"/>
      <c r="L807" s="18"/>
    </row>
    <row r="808">
      <c r="A808" s="18"/>
      <c r="B808" s="19"/>
      <c r="C808" s="20"/>
      <c r="D808" s="20"/>
      <c r="E808" s="21"/>
      <c r="F808" s="20"/>
      <c r="G808" s="21"/>
      <c r="H808" s="21"/>
      <c r="I808" s="22"/>
      <c r="J808" s="22"/>
      <c r="K808" s="22"/>
      <c r="L808" s="18"/>
    </row>
    <row r="809">
      <c r="A809" s="18"/>
      <c r="B809" s="19"/>
      <c r="C809" s="20"/>
      <c r="D809" s="20"/>
      <c r="E809" s="21"/>
      <c r="F809" s="20"/>
      <c r="G809" s="21"/>
      <c r="H809" s="21"/>
      <c r="I809" s="22"/>
      <c r="J809" s="22"/>
      <c r="K809" s="22"/>
      <c r="L809" s="18"/>
    </row>
    <row r="810">
      <c r="A810" s="18"/>
      <c r="B810" s="19"/>
      <c r="C810" s="20"/>
      <c r="D810" s="20"/>
      <c r="E810" s="21"/>
      <c r="F810" s="20"/>
      <c r="G810" s="21"/>
      <c r="H810" s="21"/>
      <c r="I810" s="22"/>
      <c r="J810" s="22"/>
      <c r="K810" s="22"/>
      <c r="L810" s="18"/>
    </row>
    <row r="811">
      <c r="A811" s="18"/>
      <c r="B811" s="19"/>
      <c r="C811" s="20"/>
      <c r="D811" s="20"/>
      <c r="E811" s="21"/>
      <c r="F811" s="20"/>
      <c r="G811" s="21"/>
      <c r="H811" s="21"/>
      <c r="I811" s="22"/>
      <c r="J811" s="22"/>
      <c r="K811" s="22"/>
      <c r="L811" s="18"/>
    </row>
    <row r="812">
      <c r="A812" s="18"/>
      <c r="B812" s="19"/>
      <c r="C812" s="20"/>
      <c r="D812" s="20"/>
      <c r="E812" s="21"/>
      <c r="F812" s="20"/>
      <c r="G812" s="21"/>
      <c r="H812" s="21"/>
      <c r="I812" s="22"/>
      <c r="J812" s="22"/>
      <c r="K812" s="22"/>
      <c r="L812" s="18"/>
    </row>
    <row r="813">
      <c r="A813" s="18"/>
      <c r="B813" s="19"/>
      <c r="C813" s="20"/>
      <c r="D813" s="20"/>
      <c r="E813" s="21"/>
      <c r="F813" s="20"/>
      <c r="G813" s="21"/>
      <c r="H813" s="21"/>
      <c r="I813" s="22"/>
      <c r="J813" s="22"/>
      <c r="K813" s="22"/>
      <c r="L813" s="18"/>
    </row>
    <row r="814">
      <c r="A814" s="18"/>
      <c r="B814" s="19"/>
      <c r="C814" s="20"/>
      <c r="D814" s="20"/>
      <c r="E814" s="21"/>
      <c r="F814" s="20"/>
      <c r="G814" s="21"/>
      <c r="H814" s="21"/>
      <c r="I814" s="22"/>
      <c r="J814" s="22"/>
      <c r="K814" s="22"/>
      <c r="L814" s="18"/>
    </row>
    <row r="815">
      <c r="A815" s="18"/>
      <c r="B815" s="19"/>
      <c r="C815" s="20"/>
      <c r="D815" s="20"/>
      <c r="E815" s="21"/>
      <c r="F815" s="20"/>
      <c r="G815" s="21"/>
      <c r="H815" s="21"/>
      <c r="I815" s="22"/>
      <c r="J815" s="22"/>
      <c r="K815" s="22"/>
      <c r="L815" s="18"/>
    </row>
    <row r="816">
      <c r="A816" s="18"/>
      <c r="B816" s="19"/>
      <c r="C816" s="20"/>
      <c r="D816" s="20"/>
      <c r="E816" s="21"/>
      <c r="F816" s="20"/>
      <c r="G816" s="21"/>
      <c r="H816" s="21"/>
      <c r="I816" s="22"/>
      <c r="J816" s="22"/>
      <c r="K816" s="22"/>
      <c r="L816" s="18"/>
    </row>
    <row r="817">
      <c r="A817" s="18"/>
      <c r="B817" s="19"/>
      <c r="C817" s="20"/>
      <c r="D817" s="20"/>
      <c r="E817" s="21"/>
      <c r="F817" s="20"/>
      <c r="G817" s="21"/>
      <c r="H817" s="21"/>
      <c r="I817" s="22"/>
      <c r="J817" s="22"/>
      <c r="K817" s="22"/>
      <c r="L817" s="18"/>
    </row>
    <row r="818">
      <c r="A818" s="18"/>
      <c r="B818" s="19"/>
      <c r="C818" s="20"/>
      <c r="D818" s="20"/>
      <c r="E818" s="21"/>
      <c r="F818" s="20"/>
      <c r="G818" s="21"/>
      <c r="H818" s="21"/>
      <c r="I818" s="22"/>
      <c r="J818" s="22"/>
      <c r="K818" s="22"/>
      <c r="L818" s="18"/>
    </row>
    <row r="819">
      <c r="A819" s="18"/>
      <c r="B819" s="19"/>
      <c r="C819" s="20"/>
      <c r="D819" s="20"/>
      <c r="E819" s="21"/>
      <c r="F819" s="20"/>
      <c r="G819" s="21"/>
      <c r="H819" s="21"/>
      <c r="I819" s="22"/>
      <c r="J819" s="22"/>
      <c r="K819" s="22"/>
      <c r="L819" s="18"/>
    </row>
    <row r="820">
      <c r="A820" s="18"/>
      <c r="B820" s="19"/>
      <c r="C820" s="20"/>
      <c r="D820" s="20"/>
      <c r="E820" s="21"/>
      <c r="F820" s="20"/>
      <c r="G820" s="21"/>
      <c r="H820" s="21"/>
      <c r="I820" s="22"/>
      <c r="J820" s="22"/>
      <c r="K820" s="22"/>
      <c r="L820" s="18"/>
    </row>
    <row r="821">
      <c r="A821" s="18"/>
      <c r="B821" s="19"/>
      <c r="C821" s="20"/>
      <c r="D821" s="20"/>
      <c r="E821" s="21"/>
      <c r="F821" s="20"/>
      <c r="G821" s="21"/>
      <c r="H821" s="21"/>
      <c r="I821" s="22"/>
      <c r="J821" s="22"/>
      <c r="K821" s="22"/>
      <c r="L821" s="18"/>
    </row>
    <row r="822">
      <c r="A822" s="18"/>
      <c r="B822" s="19"/>
      <c r="C822" s="20"/>
      <c r="D822" s="20"/>
      <c r="E822" s="21"/>
      <c r="F822" s="20"/>
      <c r="G822" s="21"/>
      <c r="H822" s="21"/>
      <c r="I822" s="22"/>
      <c r="J822" s="22"/>
      <c r="K822" s="22"/>
      <c r="L822" s="18"/>
    </row>
    <row r="823">
      <c r="A823" s="18"/>
      <c r="B823" s="19"/>
      <c r="C823" s="20"/>
      <c r="D823" s="20"/>
      <c r="E823" s="21"/>
      <c r="F823" s="20"/>
      <c r="G823" s="21"/>
      <c r="H823" s="21"/>
      <c r="I823" s="22"/>
      <c r="J823" s="22"/>
      <c r="K823" s="22"/>
      <c r="L823" s="18"/>
    </row>
    <row r="824">
      <c r="A824" s="18"/>
      <c r="B824" s="19"/>
      <c r="C824" s="20"/>
      <c r="D824" s="20"/>
      <c r="E824" s="21"/>
      <c r="F824" s="20"/>
      <c r="G824" s="21"/>
      <c r="H824" s="21"/>
      <c r="I824" s="22"/>
      <c r="J824" s="22"/>
      <c r="K824" s="22"/>
      <c r="L824" s="18"/>
    </row>
    <row r="825">
      <c r="A825" s="18"/>
      <c r="B825" s="19"/>
      <c r="C825" s="20"/>
      <c r="D825" s="20"/>
      <c r="E825" s="21"/>
      <c r="F825" s="20"/>
      <c r="G825" s="21"/>
      <c r="H825" s="21"/>
      <c r="I825" s="22"/>
      <c r="J825" s="22"/>
      <c r="K825" s="22"/>
      <c r="L825" s="18"/>
    </row>
    <row r="826">
      <c r="A826" s="18"/>
      <c r="B826" s="19"/>
      <c r="C826" s="20"/>
      <c r="D826" s="20"/>
      <c r="E826" s="21"/>
      <c r="F826" s="20"/>
      <c r="G826" s="21"/>
      <c r="H826" s="21"/>
      <c r="I826" s="22"/>
      <c r="J826" s="22"/>
      <c r="K826" s="22"/>
      <c r="L826" s="18"/>
    </row>
    <row r="827">
      <c r="A827" s="18"/>
      <c r="B827" s="19"/>
      <c r="C827" s="20"/>
      <c r="D827" s="20"/>
      <c r="E827" s="21"/>
      <c r="F827" s="20"/>
      <c r="G827" s="21"/>
      <c r="H827" s="21"/>
      <c r="I827" s="22"/>
      <c r="J827" s="22"/>
      <c r="K827" s="22"/>
      <c r="L827" s="18"/>
    </row>
    <row r="828">
      <c r="A828" s="18"/>
      <c r="B828" s="19"/>
      <c r="C828" s="20"/>
      <c r="D828" s="20"/>
      <c r="E828" s="21"/>
      <c r="F828" s="20"/>
      <c r="G828" s="21"/>
      <c r="H828" s="21"/>
      <c r="I828" s="22"/>
      <c r="J828" s="22"/>
      <c r="K828" s="22"/>
      <c r="L828" s="18"/>
    </row>
    <row r="829">
      <c r="A829" s="18"/>
      <c r="B829" s="19"/>
      <c r="C829" s="20"/>
      <c r="D829" s="20"/>
      <c r="E829" s="21"/>
      <c r="F829" s="20"/>
      <c r="G829" s="21"/>
      <c r="H829" s="21"/>
      <c r="I829" s="22"/>
      <c r="J829" s="22"/>
      <c r="K829" s="22"/>
      <c r="L829" s="18"/>
    </row>
    <row r="830">
      <c r="A830" s="18"/>
      <c r="B830" s="19"/>
      <c r="C830" s="20"/>
      <c r="D830" s="20"/>
      <c r="E830" s="21"/>
      <c r="F830" s="20"/>
      <c r="G830" s="21"/>
      <c r="H830" s="21"/>
      <c r="I830" s="22"/>
      <c r="J830" s="22"/>
      <c r="K830" s="22"/>
      <c r="L830" s="18"/>
    </row>
    <row r="831">
      <c r="A831" s="18"/>
      <c r="B831" s="19"/>
      <c r="C831" s="20"/>
      <c r="D831" s="20"/>
      <c r="E831" s="21"/>
      <c r="F831" s="20"/>
      <c r="G831" s="21"/>
      <c r="H831" s="21"/>
      <c r="I831" s="22"/>
      <c r="J831" s="22"/>
      <c r="K831" s="22"/>
      <c r="L831" s="18"/>
    </row>
    <row r="832">
      <c r="A832" s="18"/>
      <c r="B832" s="19"/>
      <c r="C832" s="20"/>
      <c r="D832" s="20"/>
      <c r="E832" s="21"/>
      <c r="F832" s="20"/>
      <c r="G832" s="21"/>
      <c r="H832" s="21"/>
      <c r="I832" s="22"/>
      <c r="J832" s="22"/>
      <c r="K832" s="22"/>
      <c r="L832" s="18"/>
    </row>
    <row r="833">
      <c r="A833" s="18"/>
      <c r="B833" s="19"/>
      <c r="C833" s="20"/>
      <c r="D833" s="20"/>
      <c r="E833" s="21"/>
      <c r="F833" s="20"/>
      <c r="G833" s="21"/>
      <c r="H833" s="21"/>
      <c r="I833" s="22"/>
      <c r="J833" s="22"/>
      <c r="K833" s="22"/>
      <c r="L833" s="18"/>
    </row>
    <row r="834">
      <c r="A834" s="18"/>
      <c r="B834" s="19"/>
      <c r="C834" s="20"/>
      <c r="D834" s="20"/>
      <c r="E834" s="21"/>
      <c r="F834" s="20"/>
      <c r="G834" s="21"/>
      <c r="H834" s="21"/>
      <c r="I834" s="22"/>
      <c r="J834" s="22"/>
      <c r="K834" s="22"/>
      <c r="L834" s="18"/>
    </row>
    <row r="835">
      <c r="A835" s="18"/>
      <c r="B835" s="19"/>
      <c r="C835" s="20"/>
      <c r="D835" s="20"/>
      <c r="E835" s="21"/>
      <c r="F835" s="20"/>
      <c r="G835" s="21"/>
      <c r="H835" s="21"/>
      <c r="I835" s="22"/>
      <c r="J835" s="22"/>
      <c r="K835" s="22"/>
      <c r="L835" s="18"/>
    </row>
    <row r="836">
      <c r="A836" s="18"/>
      <c r="B836" s="19"/>
      <c r="C836" s="20"/>
      <c r="D836" s="20"/>
      <c r="E836" s="21"/>
      <c r="F836" s="20"/>
      <c r="G836" s="21"/>
      <c r="H836" s="21"/>
      <c r="I836" s="22"/>
      <c r="J836" s="22"/>
      <c r="K836" s="22"/>
      <c r="L836" s="18"/>
    </row>
    <row r="837">
      <c r="A837" s="18"/>
      <c r="B837" s="19"/>
      <c r="C837" s="20"/>
      <c r="D837" s="20"/>
      <c r="E837" s="21"/>
      <c r="F837" s="20"/>
      <c r="G837" s="21"/>
      <c r="H837" s="21"/>
      <c r="I837" s="22"/>
      <c r="J837" s="22"/>
      <c r="K837" s="22"/>
      <c r="L837" s="18"/>
    </row>
    <row r="838">
      <c r="A838" s="18"/>
      <c r="B838" s="19"/>
      <c r="C838" s="20"/>
      <c r="D838" s="20"/>
      <c r="E838" s="21"/>
      <c r="F838" s="20"/>
      <c r="G838" s="21"/>
      <c r="H838" s="21"/>
      <c r="I838" s="22"/>
      <c r="J838" s="22"/>
      <c r="K838" s="22"/>
      <c r="L838" s="18"/>
    </row>
    <row r="839">
      <c r="A839" s="18"/>
      <c r="B839" s="19"/>
      <c r="C839" s="20"/>
      <c r="D839" s="20"/>
      <c r="E839" s="21"/>
      <c r="F839" s="20"/>
      <c r="G839" s="21"/>
      <c r="H839" s="21"/>
      <c r="I839" s="22"/>
      <c r="J839" s="22"/>
      <c r="K839" s="22"/>
      <c r="L839" s="18"/>
    </row>
    <row r="840">
      <c r="A840" s="18"/>
      <c r="B840" s="19"/>
      <c r="C840" s="20"/>
      <c r="D840" s="20"/>
      <c r="E840" s="21"/>
      <c r="F840" s="20"/>
      <c r="G840" s="21"/>
      <c r="H840" s="21"/>
      <c r="I840" s="22"/>
      <c r="J840" s="22"/>
      <c r="K840" s="22"/>
      <c r="L840" s="18"/>
    </row>
    <row r="841">
      <c r="A841" s="18"/>
      <c r="B841" s="19"/>
      <c r="C841" s="20"/>
      <c r="D841" s="20"/>
      <c r="E841" s="21"/>
      <c r="F841" s="20"/>
      <c r="G841" s="21"/>
      <c r="H841" s="21"/>
      <c r="I841" s="22"/>
      <c r="J841" s="22"/>
      <c r="K841" s="22"/>
      <c r="L841" s="18"/>
    </row>
    <row r="842">
      <c r="A842" s="18"/>
      <c r="B842" s="19"/>
      <c r="C842" s="20"/>
      <c r="D842" s="20"/>
      <c r="E842" s="21"/>
      <c r="F842" s="20"/>
      <c r="G842" s="21"/>
      <c r="H842" s="21"/>
      <c r="I842" s="22"/>
      <c r="J842" s="22"/>
      <c r="K842" s="22"/>
      <c r="L842" s="18"/>
    </row>
    <row r="843">
      <c r="A843" s="18"/>
      <c r="B843" s="19"/>
      <c r="C843" s="20"/>
      <c r="D843" s="20"/>
      <c r="E843" s="21"/>
      <c r="F843" s="20"/>
      <c r="G843" s="21"/>
      <c r="H843" s="21"/>
      <c r="I843" s="22"/>
      <c r="J843" s="22"/>
      <c r="K843" s="22"/>
      <c r="L843" s="18"/>
    </row>
    <row r="844">
      <c r="A844" s="18"/>
      <c r="B844" s="19"/>
      <c r="C844" s="20"/>
      <c r="D844" s="20"/>
      <c r="E844" s="21"/>
      <c r="F844" s="20"/>
      <c r="G844" s="21"/>
      <c r="H844" s="21"/>
      <c r="I844" s="22"/>
      <c r="J844" s="22"/>
      <c r="K844" s="22"/>
      <c r="L844" s="18"/>
    </row>
    <row r="845">
      <c r="A845" s="18"/>
      <c r="B845" s="19"/>
      <c r="C845" s="20"/>
      <c r="D845" s="20"/>
      <c r="E845" s="21"/>
      <c r="F845" s="20"/>
      <c r="G845" s="21"/>
      <c r="H845" s="21"/>
      <c r="I845" s="22"/>
      <c r="J845" s="22"/>
      <c r="K845" s="22"/>
      <c r="L845" s="18"/>
    </row>
    <row r="846">
      <c r="A846" s="18"/>
      <c r="B846" s="19"/>
      <c r="C846" s="20"/>
      <c r="D846" s="20"/>
      <c r="E846" s="21"/>
      <c r="F846" s="20"/>
      <c r="G846" s="21"/>
      <c r="H846" s="21"/>
      <c r="I846" s="22"/>
      <c r="J846" s="22"/>
      <c r="K846" s="22"/>
      <c r="L846" s="18"/>
    </row>
    <row r="847">
      <c r="A847" s="18"/>
      <c r="B847" s="19"/>
      <c r="C847" s="20"/>
      <c r="D847" s="20"/>
      <c r="E847" s="21"/>
      <c r="F847" s="20"/>
      <c r="G847" s="21"/>
      <c r="H847" s="21"/>
      <c r="I847" s="22"/>
      <c r="J847" s="22"/>
      <c r="K847" s="22"/>
      <c r="L847" s="18"/>
    </row>
    <row r="848">
      <c r="A848" s="18"/>
      <c r="B848" s="19"/>
      <c r="C848" s="20"/>
      <c r="D848" s="20"/>
      <c r="E848" s="21"/>
      <c r="F848" s="20"/>
      <c r="G848" s="21"/>
      <c r="H848" s="21"/>
      <c r="I848" s="22"/>
      <c r="J848" s="22"/>
      <c r="K848" s="22"/>
      <c r="L848" s="18"/>
    </row>
    <row r="849">
      <c r="A849" s="18"/>
      <c r="B849" s="19"/>
      <c r="C849" s="20"/>
      <c r="D849" s="20"/>
      <c r="E849" s="21"/>
      <c r="F849" s="20"/>
      <c r="G849" s="21"/>
      <c r="H849" s="21"/>
      <c r="I849" s="22"/>
      <c r="J849" s="22"/>
      <c r="K849" s="22"/>
      <c r="L849" s="18"/>
    </row>
    <row r="850">
      <c r="A850" s="18"/>
      <c r="B850" s="19"/>
      <c r="C850" s="20"/>
      <c r="D850" s="20"/>
      <c r="E850" s="21"/>
      <c r="F850" s="20"/>
      <c r="G850" s="21"/>
      <c r="H850" s="21"/>
      <c r="I850" s="22"/>
      <c r="J850" s="22"/>
      <c r="K850" s="22"/>
      <c r="L850" s="18"/>
    </row>
    <row r="851">
      <c r="A851" s="18"/>
      <c r="B851" s="19"/>
      <c r="C851" s="20"/>
      <c r="D851" s="20"/>
      <c r="E851" s="21"/>
      <c r="F851" s="20"/>
      <c r="G851" s="21"/>
      <c r="H851" s="21"/>
      <c r="I851" s="22"/>
      <c r="J851" s="22"/>
      <c r="K851" s="22"/>
      <c r="L851" s="18"/>
    </row>
    <row r="852">
      <c r="A852" s="18"/>
      <c r="B852" s="19"/>
      <c r="C852" s="20"/>
      <c r="D852" s="20"/>
      <c r="E852" s="21"/>
      <c r="F852" s="20"/>
      <c r="G852" s="21"/>
      <c r="H852" s="21"/>
      <c r="I852" s="22"/>
      <c r="J852" s="22"/>
      <c r="K852" s="22"/>
      <c r="L852" s="18"/>
    </row>
    <row r="853">
      <c r="A853" s="18"/>
      <c r="B853" s="19"/>
      <c r="C853" s="20"/>
      <c r="D853" s="20"/>
      <c r="E853" s="21"/>
      <c r="F853" s="20"/>
      <c r="G853" s="21"/>
      <c r="H853" s="21"/>
      <c r="I853" s="22"/>
      <c r="J853" s="22"/>
      <c r="K853" s="22"/>
      <c r="L853" s="18"/>
    </row>
    <row r="854">
      <c r="A854" s="18"/>
      <c r="B854" s="19"/>
      <c r="C854" s="20"/>
      <c r="D854" s="20"/>
      <c r="E854" s="21"/>
      <c r="F854" s="20"/>
      <c r="G854" s="21"/>
      <c r="H854" s="21"/>
      <c r="I854" s="22"/>
      <c r="J854" s="22"/>
      <c r="K854" s="22"/>
      <c r="L854" s="18"/>
    </row>
    <row r="855">
      <c r="A855" s="18"/>
      <c r="B855" s="19"/>
      <c r="C855" s="20"/>
      <c r="D855" s="20"/>
      <c r="E855" s="21"/>
      <c r="F855" s="20"/>
      <c r="G855" s="21"/>
      <c r="H855" s="21"/>
      <c r="I855" s="22"/>
      <c r="J855" s="22"/>
      <c r="K855" s="22"/>
      <c r="L855" s="18"/>
    </row>
    <row r="856">
      <c r="A856" s="18"/>
      <c r="B856" s="19"/>
      <c r="C856" s="20"/>
      <c r="D856" s="20"/>
      <c r="E856" s="21"/>
      <c r="F856" s="20"/>
      <c r="G856" s="21"/>
      <c r="H856" s="21"/>
      <c r="I856" s="22"/>
      <c r="J856" s="22"/>
      <c r="K856" s="22"/>
      <c r="L856" s="18"/>
    </row>
    <row r="857">
      <c r="A857" s="18"/>
      <c r="B857" s="19"/>
      <c r="C857" s="20"/>
      <c r="D857" s="20"/>
      <c r="E857" s="21"/>
      <c r="F857" s="20"/>
      <c r="G857" s="21"/>
      <c r="H857" s="21"/>
      <c r="I857" s="22"/>
      <c r="J857" s="22"/>
      <c r="K857" s="22"/>
      <c r="L857" s="18"/>
    </row>
    <row r="858">
      <c r="A858" s="18"/>
      <c r="B858" s="19"/>
      <c r="C858" s="20"/>
      <c r="D858" s="20"/>
      <c r="E858" s="21"/>
      <c r="F858" s="20"/>
      <c r="G858" s="21"/>
      <c r="H858" s="21"/>
      <c r="I858" s="22"/>
      <c r="J858" s="22"/>
      <c r="K858" s="22"/>
      <c r="L858" s="18"/>
    </row>
    <row r="859">
      <c r="A859" s="18"/>
      <c r="B859" s="19"/>
      <c r="C859" s="20"/>
      <c r="D859" s="20"/>
      <c r="E859" s="21"/>
      <c r="F859" s="20"/>
      <c r="G859" s="21"/>
      <c r="H859" s="21"/>
      <c r="I859" s="22"/>
      <c r="J859" s="22"/>
      <c r="K859" s="22"/>
      <c r="L859" s="18"/>
    </row>
    <row r="860">
      <c r="A860" s="18"/>
      <c r="B860" s="19"/>
      <c r="C860" s="20"/>
      <c r="D860" s="20"/>
      <c r="E860" s="21"/>
      <c r="F860" s="20"/>
      <c r="G860" s="21"/>
      <c r="H860" s="21"/>
      <c r="I860" s="22"/>
      <c r="J860" s="22"/>
      <c r="K860" s="22"/>
      <c r="L860" s="18"/>
    </row>
    <row r="861">
      <c r="A861" s="18"/>
      <c r="B861" s="19"/>
      <c r="C861" s="20"/>
      <c r="D861" s="20"/>
      <c r="E861" s="21"/>
      <c r="F861" s="20"/>
      <c r="G861" s="21"/>
      <c r="H861" s="21"/>
      <c r="I861" s="22"/>
      <c r="J861" s="22"/>
      <c r="K861" s="22"/>
      <c r="L861" s="18"/>
    </row>
    <row r="862">
      <c r="A862" s="18"/>
      <c r="B862" s="19"/>
      <c r="C862" s="20"/>
      <c r="D862" s="20"/>
      <c r="E862" s="21"/>
      <c r="F862" s="20"/>
      <c r="G862" s="21"/>
      <c r="H862" s="21"/>
      <c r="I862" s="22"/>
      <c r="J862" s="22"/>
      <c r="K862" s="22"/>
      <c r="L862" s="18"/>
    </row>
    <row r="863">
      <c r="A863" s="18"/>
      <c r="B863" s="19"/>
      <c r="C863" s="20"/>
      <c r="D863" s="20"/>
      <c r="E863" s="21"/>
      <c r="F863" s="20"/>
      <c r="G863" s="21"/>
      <c r="H863" s="21"/>
      <c r="I863" s="22"/>
      <c r="J863" s="22"/>
      <c r="K863" s="22"/>
      <c r="L863" s="18"/>
    </row>
    <row r="864">
      <c r="A864" s="18"/>
      <c r="B864" s="19"/>
      <c r="C864" s="20"/>
      <c r="D864" s="20"/>
      <c r="E864" s="21"/>
      <c r="F864" s="20"/>
      <c r="G864" s="21"/>
      <c r="H864" s="21"/>
      <c r="I864" s="22"/>
      <c r="J864" s="22"/>
      <c r="K864" s="22"/>
      <c r="L864" s="18"/>
    </row>
    <row r="865">
      <c r="A865" s="18"/>
      <c r="B865" s="19"/>
      <c r="C865" s="20"/>
      <c r="D865" s="20"/>
      <c r="E865" s="21"/>
      <c r="F865" s="20"/>
      <c r="G865" s="21"/>
      <c r="H865" s="21"/>
      <c r="I865" s="22"/>
      <c r="J865" s="22"/>
      <c r="K865" s="22"/>
      <c r="L865" s="18"/>
    </row>
    <row r="866">
      <c r="A866" s="18"/>
      <c r="B866" s="19"/>
      <c r="C866" s="20"/>
      <c r="D866" s="20"/>
      <c r="E866" s="21"/>
      <c r="F866" s="20"/>
      <c r="G866" s="21"/>
      <c r="H866" s="21"/>
      <c r="I866" s="22"/>
      <c r="J866" s="22"/>
      <c r="K866" s="22"/>
      <c r="L866" s="18"/>
    </row>
    <row r="867">
      <c r="A867" s="18"/>
      <c r="B867" s="19"/>
      <c r="C867" s="20"/>
      <c r="D867" s="20"/>
      <c r="E867" s="21"/>
      <c r="F867" s="20"/>
      <c r="G867" s="21"/>
      <c r="H867" s="21"/>
      <c r="I867" s="22"/>
      <c r="J867" s="22"/>
      <c r="K867" s="22"/>
      <c r="L867" s="18"/>
    </row>
    <row r="868">
      <c r="A868" s="18"/>
      <c r="B868" s="19"/>
      <c r="C868" s="20"/>
      <c r="D868" s="20"/>
      <c r="E868" s="21"/>
      <c r="F868" s="20"/>
      <c r="G868" s="21"/>
      <c r="H868" s="21"/>
      <c r="I868" s="22"/>
      <c r="J868" s="22"/>
      <c r="K868" s="22"/>
      <c r="L868" s="18"/>
    </row>
    <row r="869">
      <c r="A869" s="18"/>
      <c r="B869" s="19"/>
      <c r="C869" s="20"/>
      <c r="D869" s="20"/>
      <c r="E869" s="21"/>
      <c r="F869" s="20"/>
      <c r="G869" s="21"/>
      <c r="H869" s="21"/>
      <c r="I869" s="22"/>
      <c r="J869" s="22"/>
      <c r="K869" s="22"/>
      <c r="L869" s="18"/>
    </row>
    <row r="870">
      <c r="A870" s="18"/>
      <c r="B870" s="19"/>
      <c r="C870" s="20"/>
      <c r="D870" s="20"/>
      <c r="E870" s="21"/>
      <c r="F870" s="20"/>
      <c r="G870" s="21"/>
      <c r="H870" s="21"/>
      <c r="I870" s="22"/>
      <c r="J870" s="22"/>
      <c r="K870" s="22"/>
      <c r="L870" s="18"/>
    </row>
    <row r="871">
      <c r="A871" s="18"/>
      <c r="B871" s="19"/>
      <c r="C871" s="20"/>
      <c r="D871" s="20"/>
      <c r="E871" s="21"/>
      <c r="F871" s="20"/>
      <c r="G871" s="21"/>
      <c r="H871" s="21"/>
      <c r="I871" s="22"/>
      <c r="J871" s="22"/>
      <c r="K871" s="22"/>
      <c r="L871" s="18"/>
    </row>
    <row r="872">
      <c r="A872" s="18"/>
      <c r="B872" s="19"/>
      <c r="C872" s="20"/>
      <c r="D872" s="20"/>
      <c r="E872" s="21"/>
      <c r="F872" s="20"/>
      <c r="G872" s="21"/>
      <c r="H872" s="21"/>
      <c r="I872" s="22"/>
      <c r="J872" s="22"/>
      <c r="K872" s="22"/>
      <c r="L872" s="18"/>
    </row>
    <row r="873">
      <c r="A873" s="18"/>
      <c r="B873" s="19"/>
      <c r="C873" s="20"/>
      <c r="D873" s="20"/>
      <c r="E873" s="21"/>
      <c r="F873" s="20"/>
      <c r="G873" s="21"/>
      <c r="H873" s="21"/>
      <c r="I873" s="22"/>
      <c r="J873" s="22"/>
      <c r="K873" s="22"/>
      <c r="L873" s="18"/>
    </row>
    <row r="874">
      <c r="A874" s="18"/>
      <c r="B874" s="19"/>
      <c r="C874" s="20"/>
      <c r="D874" s="20"/>
      <c r="E874" s="21"/>
      <c r="F874" s="20"/>
      <c r="G874" s="21"/>
      <c r="H874" s="21"/>
      <c r="I874" s="22"/>
      <c r="J874" s="22"/>
      <c r="K874" s="22"/>
      <c r="L874" s="18"/>
    </row>
    <row r="875">
      <c r="A875" s="18"/>
      <c r="B875" s="19"/>
      <c r="C875" s="20"/>
      <c r="D875" s="20"/>
      <c r="E875" s="21"/>
      <c r="F875" s="20"/>
      <c r="G875" s="21"/>
      <c r="H875" s="21"/>
      <c r="I875" s="22"/>
      <c r="J875" s="22"/>
      <c r="K875" s="22"/>
      <c r="L875" s="18"/>
    </row>
    <row r="876">
      <c r="A876" s="18"/>
      <c r="B876" s="19"/>
      <c r="C876" s="20"/>
      <c r="D876" s="20"/>
      <c r="E876" s="21"/>
      <c r="F876" s="20"/>
      <c r="G876" s="21"/>
      <c r="H876" s="21"/>
      <c r="I876" s="22"/>
      <c r="J876" s="22"/>
      <c r="K876" s="22"/>
      <c r="L876" s="18"/>
    </row>
    <row r="877">
      <c r="A877" s="18"/>
      <c r="B877" s="19"/>
      <c r="C877" s="20"/>
      <c r="D877" s="20"/>
      <c r="E877" s="21"/>
      <c r="F877" s="20"/>
      <c r="G877" s="21"/>
      <c r="H877" s="21"/>
      <c r="I877" s="22"/>
      <c r="J877" s="22"/>
      <c r="K877" s="22"/>
      <c r="L877" s="18"/>
    </row>
    <row r="878">
      <c r="A878" s="18"/>
      <c r="B878" s="19"/>
      <c r="C878" s="20"/>
      <c r="D878" s="20"/>
      <c r="E878" s="21"/>
      <c r="F878" s="20"/>
      <c r="G878" s="21"/>
      <c r="H878" s="21"/>
      <c r="I878" s="22"/>
      <c r="J878" s="22"/>
      <c r="K878" s="22"/>
      <c r="L878" s="18"/>
    </row>
    <row r="879">
      <c r="A879" s="18"/>
      <c r="B879" s="19"/>
      <c r="C879" s="20"/>
      <c r="D879" s="20"/>
      <c r="E879" s="21"/>
      <c r="F879" s="20"/>
      <c r="G879" s="21"/>
      <c r="H879" s="21"/>
      <c r="I879" s="22"/>
      <c r="J879" s="22"/>
      <c r="K879" s="22"/>
      <c r="L879" s="18"/>
    </row>
    <row r="880">
      <c r="A880" s="18"/>
      <c r="B880" s="19"/>
      <c r="C880" s="20"/>
      <c r="D880" s="20"/>
      <c r="E880" s="21"/>
      <c r="F880" s="20"/>
      <c r="G880" s="21"/>
      <c r="H880" s="21"/>
      <c r="I880" s="22"/>
      <c r="J880" s="22"/>
      <c r="K880" s="22"/>
      <c r="L880" s="18"/>
    </row>
    <row r="881">
      <c r="A881" s="18"/>
      <c r="B881" s="19"/>
      <c r="C881" s="20"/>
      <c r="D881" s="20"/>
      <c r="E881" s="21"/>
      <c r="F881" s="20"/>
      <c r="G881" s="21"/>
      <c r="H881" s="21"/>
      <c r="I881" s="22"/>
      <c r="J881" s="22"/>
      <c r="K881" s="22"/>
      <c r="L881" s="18"/>
    </row>
    <row r="882">
      <c r="A882" s="18"/>
      <c r="B882" s="19"/>
      <c r="C882" s="20"/>
      <c r="D882" s="20"/>
      <c r="E882" s="21"/>
      <c r="F882" s="20"/>
      <c r="G882" s="21"/>
      <c r="H882" s="21"/>
      <c r="I882" s="22"/>
      <c r="J882" s="22"/>
      <c r="K882" s="22"/>
      <c r="L882" s="18"/>
    </row>
    <row r="883">
      <c r="A883" s="18"/>
      <c r="B883" s="19"/>
      <c r="C883" s="20"/>
      <c r="D883" s="20"/>
      <c r="E883" s="21"/>
      <c r="F883" s="20"/>
      <c r="G883" s="21"/>
      <c r="H883" s="21"/>
      <c r="I883" s="22"/>
      <c r="J883" s="22"/>
      <c r="K883" s="22"/>
      <c r="L883" s="18"/>
    </row>
    <row r="884">
      <c r="A884" s="18"/>
      <c r="B884" s="19"/>
      <c r="C884" s="20"/>
      <c r="D884" s="20"/>
      <c r="E884" s="21"/>
      <c r="F884" s="20"/>
      <c r="G884" s="21"/>
      <c r="H884" s="21"/>
      <c r="I884" s="22"/>
      <c r="J884" s="22"/>
      <c r="K884" s="22"/>
      <c r="L884" s="18"/>
    </row>
    <row r="885">
      <c r="A885" s="18"/>
      <c r="B885" s="19"/>
      <c r="C885" s="20"/>
      <c r="D885" s="20"/>
      <c r="E885" s="21"/>
      <c r="F885" s="20"/>
      <c r="G885" s="21"/>
      <c r="H885" s="21"/>
      <c r="I885" s="22"/>
      <c r="J885" s="22"/>
      <c r="K885" s="22"/>
      <c r="L885" s="18"/>
    </row>
    <row r="886">
      <c r="A886" s="18"/>
      <c r="B886" s="19"/>
      <c r="C886" s="20"/>
      <c r="D886" s="20"/>
      <c r="E886" s="21"/>
      <c r="F886" s="20"/>
      <c r="G886" s="21"/>
      <c r="H886" s="21"/>
      <c r="I886" s="22"/>
      <c r="J886" s="22"/>
      <c r="K886" s="22"/>
      <c r="L886" s="18"/>
    </row>
    <row r="887">
      <c r="A887" s="18"/>
      <c r="B887" s="19"/>
      <c r="C887" s="20"/>
      <c r="D887" s="20"/>
      <c r="E887" s="21"/>
      <c r="F887" s="20"/>
      <c r="G887" s="21"/>
      <c r="H887" s="21"/>
      <c r="I887" s="22"/>
      <c r="J887" s="22"/>
      <c r="K887" s="22"/>
      <c r="L887" s="18"/>
    </row>
    <row r="888">
      <c r="A888" s="18"/>
      <c r="B888" s="19"/>
      <c r="C888" s="20"/>
      <c r="D888" s="20"/>
      <c r="E888" s="21"/>
      <c r="F888" s="20"/>
      <c r="G888" s="21"/>
      <c r="H888" s="21"/>
      <c r="I888" s="22"/>
      <c r="J888" s="22"/>
      <c r="K888" s="22"/>
      <c r="L888" s="18"/>
    </row>
    <row r="889">
      <c r="A889" s="18"/>
      <c r="B889" s="19"/>
      <c r="C889" s="20"/>
      <c r="D889" s="20"/>
      <c r="E889" s="21"/>
      <c r="F889" s="20"/>
      <c r="G889" s="21"/>
      <c r="H889" s="21"/>
      <c r="I889" s="22"/>
      <c r="J889" s="22"/>
      <c r="K889" s="22"/>
      <c r="L889" s="18"/>
    </row>
    <row r="890">
      <c r="A890" s="18"/>
      <c r="B890" s="19"/>
      <c r="C890" s="20"/>
      <c r="D890" s="20"/>
      <c r="E890" s="21"/>
      <c r="F890" s="20"/>
      <c r="G890" s="21"/>
      <c r="H890" s="21"/>
      <c r="I890" s="22"/>
      <c r="J890" s="22"/>
      <c r="K890" s="22"/>
      <c r="L890" s="18"/>
    </row>
    <row r="891">
      <c r="A891" s="18"/>
      <c r="B891" s="19"/>
      <c r="C891" s="20"/>
      <c r="D891" s="20"/>
      <c r="E891" s="21"/>
      <c r="F891" s="20"/>
      <c r="G891" s="21"/>
      <c r="H891" s="21"/>
      <c r="I891" s="22"/>
      <c r="J891" s="22"/>
      <c r="K891" s="22"/>
      <c r="L891" s="18"/>
    </row>
    <row r="892">
      <c r="A892" s="18"/>
      <c r="B892" s="19"/>
      <c r="C892" s="20"/>
      <c r="D892" s="20"/>
      <c r="E892" s="21"/>
      <c r="F892" s="20"/>
      <c r="G892" s="21"/>
      <c r="H892" s="21"/>
      <c r="I892" s="22"/>
      <c r="J892" s="22"/>
      <c r="K892" s="22"/>
      <c r="L892" s="18"/>
    </row>
    <row r="893">
      <c r="A893" s="18"/>
      <c r="B893" s="19"/>
      <c r="C893" s="20"/>
      <c r="D893" s="20"/>
      <c r="E893" s="21"/>
      <c r="F893" s="20"/>
      <c r="G893" s="21"/>
      <c r="H893" s="21"/>
      <c r="I893" s="22"/>
      <c r="J893" s="22"/>
      <c r="K893" s="22"/>
      <c r="L893" s="18"/>
    </row>
    <row r="894">
      <c r="A894" s="18"/>
      <c r="B894" s="19"/>
      <c r="C894" s="20"/>
      <c r="D894" s="20"/>
      <c r="E894" s="21"/>
      <c r="F894" s="20"/>
      <c r="G894" s="21"/>
      <c r="H894" s="21"/>
      <c r="I894" s="22"/>
      <c r="J894" s="22"/>
      <c r="K894" s="22"/>
      <c r="L894" s="18"/>
    </row>
    <row r="895">
      <c r="A895" s="18"/>
      <c r="B895" s="19"/>
      <c r="C895" s="20"/>
      <c r="D895" s="20"/>
      <c r="E895" s="21"/>
      <c r="F895" s="20"/>
      <c r="G895" s="21"/>
      <c r="H895" s="21"/>
      <c r="I895" s="22"/>
      <c r="J895" s="22"/>
      <c r="K895" s="22"/>
      <c r="L895" s="18"/>
    </row>
    <row r="896">
      <c r="A896" s="18"/>
      <c r="B896" s="19"/>
      <c r="C896" s="20"/>
      <c r="D896" s="20"/>
      <c r="E896" s="21"/>
      <c r="F896" s="20"/>
      <c r="G896" s="21"/>
      <c r="H896" s="21"/>
      <c r="I896" s="22"/>
      <c r="J896" s="22"/>
      <c r="K896" s="22"/>
      <c r="L896" s="18"/>
    </row>
    <row r="897">
      <c r="A897" s="18"/>
      <c r="B897" s="19"/>
      <c r="C897" s="20"/>
      <c r="D897" s="20"/>
      <c r="E897" s="21"/>
      <c r="F897" s="20"/>
      <c r="G897" s="21"/>
      <c r="H897" s="21"/>
      <c r="I897" s="22"/>
      <c r="J897" s="22"/>
      <c r="K897" s="22"/>
      <c r="L897" s="18"/>
    </row>
    <row r="898">
      <c r="A898" s="18"/>
      <c r="B898" s="19"/>
      <c r="C898" s="20"/>
      <c r="D898" s="20"/>
      <c r="E898" s="21"/>
      <c r="F898" s="20"/>
      <c r="G898" s="21"/>
      <c r="H898" s="21"/>
      <c r="I898" s="22"/>
      <c r="J898" s="22"/>
      <c r="K898" s="22"/>
      <c r="L898" s="18"/>
    </row>
    <row r="899">
      <c r="A899" s="18"/>
      <c r="B899" s="19"/>
      <c r="C899" s="20"/>
      <c r="D899" s="20"/>
      <c r="E899" s="21"/>
      <c r="F899" s="20"/>
      <c r="G899" s="21"/>
      <c r="H899" s="21"/>
      <c r="I899" s="22"/>
      <c r="J899" s="22"/>
      <c r="K899" s="22"/>
      <c r="L899" s="18"/>
    </row>
    <row r="900">
      <c r="A900" s="18"/>
      <c r="B900" s="19"/>
      <c r="C900" s="20"/>
      <c r="D900" s="20"/>
      <c r="E900" s="21"/>
      <c r="F900" s="20"/>
      <c r="G900" s="21"/>
      <c r="H900" s="21"/>
      <c r="I900" s="22"/>
      <c r="J900" s="22"/>
      <c r="K900" s="22"/>
      <c r="L900" s="18"/>
    </row>
    <row r="901">
      <c r="A901" s="18"/>
      <c r="B901" s="19"/>
      <c r="C901" s="20"/>
      <c r="D901" s="20"/>
      <c r="E901" s="21"/>
      <c r="F901" s="20"/>
      <c r="G901" s="21"/>
      <c r="H901" s="21"/>
      <c r="I901" s="22"/>
      <c r="J901" s="22"/>
      <c r="K901" s="22"/>
      <c r="L901" s="18"/>
    </row>
    <row r="902">
      <c r="A902" s="18"/>
      <c r="B902" s="19"/>
      <c r="C902" s="20"/>
      <c r="D902" s="20"/>
      <c r="E902" s="21"/>
      <c r="F902" s="20"/>
      <c r="G902" s="21"/>
      <c r="H902" s="21"/>
      <c r="I902" s="22"/>
      <c r="J902" s="22"/>
      <c r="K902" s="22"/>
      <c r="L902" s="18"/>
    </row>
    <row r="903">
      <c r="A903" s="18"/>
      <c r="B903" s="19"/>
      <c r="C903" s="20"/>
      <c r="D903" s="20"/>
      <c r="E903" s="21"/>
      <c r="F903" s="20"/>
      <c r="G903" s="21"/>
      <c r="H903" s="21"/>
      <c r="I903" s="22"/>
      <c r="J903" s="22"/>
      <c r="K903" s="22"/>
      <c r="L903" s="18"/>
    </row>
    <row r="904">
      <c r="A904" s="18"/>
      <c r="B904" s="19"/>
      <c r="C904" s="20"/>
      <c r="D904" s="20"/>
      <c r="E904" s="21"/>
      <c r="F904" s="20"/>
      <c r="G904" s="21"/>
      <c r="H904" s="21"/>
      <c r="I904" s="22"/>
      <c r="J904" s="22"/>
      <c r="K904" s="22"/>
      <c r="L904" s="18"/>
    </row>
    <row r="905">
      <c r="A905" s="18"/>
      <c r="B905" s="19"/>
      <c r="C905" s="20"/>
      <c r="D905" s="20"/>
      <c r="E905" s="21"/>
      <c r="F905" s="20"/>
      <c r="G905" s="21"/>
      <c r="H905" s="21"/>
      <c r="I905" s="22"/>
      <c r="J905" s="22"/>
      <c r="K905" s="22"/>
      <c r="L905" s="18"/>
    </row>
    <row r="906">
      <c r="A906" s="18"/>
      <c r="B906" s="19"/>
      <c r="C906" s="20"/>
      <c r="D906" s="20"/>
      <c r="E906" s="21"/>
      <c r="F906" s="20"/>
      <c r="G906" s="21"/>
      <c r="H906" s="21"/>
      <c r="I906" s="22"/>
      <c r="J906" s="22"/>
      <c r="K906" s="22"/>
      <c r="L906" s="18"/>
    </row>
    <row r="907">
      <c r="A907" s="18"/>
      <c r="B907" s="19"/>
      <c r="C907" s="20"/>
      <c r="D907" s="20"/>
      <c r="E907" s="21"/>
      <c r="F907" s="20"/>
      <c r="G907" s="21"/>
      <c r="H907" s="21"/>
      <c r="I907" s="22"/>
      <c r="J907" s="22"/>
      <c r="K907" s="22"/>
      <c r="L907" s="18"/>
    </row>
    <row r="908">
      <c r="A908" s="18"/>
      <c r="B908" s="19"/>
      <c r="C908" s="20"/>
      <c r="D908" s="20"/>
      <c r="E908" s="21"/>
      <c r="F908" s="20"/>
      <c r="G908" s="21"/>
      <c r="H908" s="21"/>
      <c r="I908" s="22"/>
      <c r="J908" s="22"/>
      <c r="K908" s="22"/>
      <c r="L908" s="18"/>
    </row>
    <row r="909">
      <c r="A909" s="18"/>
      <c r="B909" s="19"/>
      <c r="C909" s="20"/>
      <c r="D909" s="20"/>
      <c r="E909" s="21"/>
      <c r="F909" s="20"/>
      <c r="G909" s="21"/>
      <c r="H909" s="21"/>
      <c r="I909" s="22"/>
      <c r="J909" s="22"/>
      <c r="K909" s="22"/>
      <c r="L909" s="18"/>
    </row>
    <row r="910">
      <c r="A910" s="18"/>
      <c r="B910" s="19"/>
      <c r="C910" s="20"/>
      <c r="D910" s="20"/>
      <c r="E910" s="21"/>
      <c r="F910" s="20"/>
      <c r="G910" s="21"/>
      <c r="H910" s="21"/>
      <c r="I910" s="22"/>
      <c r="J910" s="22"/>
      <c r="K910" s="22"/>
      <c r="L910" s="18"/>
    </row>
    <row r="911">
      <c r="A911" s="18"/>
      <c r="B911" s="19"/>
      <c r="C911" s="20"/>
      <c r="D911" s="20"/>
      <c r="E911" s="21"/>
      <c r="F911" s="20"/>
      <c r="G911" s="21"/>
      <c r="H911" s="21"/>
      <c r="I911" s="22"/>
      <c r="J911" s="22"/>
      <c r="K911" s="22"/>
      <c r="L911" s="18"/>
    </row>
    <row r="912">
      <c r="A912" s="18"/>
      <c r="B912" s="19"/>
      <c r="C912" s="20"/>
      <c r="D912" s="20"/>
      <c r="E912" s="21"/>
      <c r="F912" s="20"/>
      <c r="G912" s="21"/>
      <c r="H912" s="21"/>
      <c r="I912" s="22"/>
      <c r="J912" s="22"/>
      <c r="K912" s="22"/>
      <c r="L912" s="18"/>
    </row>
    <row r="913">
      <c r="A913" s="18"/>
      <c r="B913" s="19"/>
      <c r="C913" s="20"/>
      <c r="D913" s="20"/>
      <c r="E913" s="21"/>
      <c r="F913" s="20"/>
      <c r="G913" s="21"/>
      <c r="H913" s="21"/>
      <c r="I913" s="22"/>
      <c r="J913" s="22"/>
      <c r="K913" s="22"/>
      <c r="L913" s="18"/>
    </row>
    <row r="914">
      <c r="A914" s="18"/>
      <c r="B914" s="19"/>
      <c r="C914" s="20"/>
      <c r="D914" s="20"/>
      <c r="E914" s="21"/>
      <c r="F914" s="20"/>
      <c r="G914" s="21"/>
      <c r="H914" s="21"/>
      <c r="I914" s="22"/>
      <c r="J914" s="22"/>
      <c r="K914" s="22"/>
      <c r="L914" s="18"/>
    </row>
    <row r="915">
      <c r="A915" s="18"/>
      <c r="B915" s="19"/>
      <c r="C915" s="20"/>
      <c r="D915" s="20"/>
      <c r="E915" s="21"/>
      <c r="F915" s="20"/>
      <c r="G915" s="21"/>
      <c r="H915" s="21"/>
      <c r="I915" s="22"/>
      <c r="J915" s="22"/>
      <c r="K915" s="22"/>
      <c r="L915" s="18"/>
    </row>
    <row r="916">
      <c r="A916" s="18"/>
      <c r="B916" s="19"/>
      <c r="C916" s="20"/>
      <c r="D916" s="20"/>
      <c r="E916" s="21"/>
      <c r="F916" s="20"/>
      <c r="G916" s="21"/>
      <c r="H916" s="21"/>
      <c r="I916" s="22"/>
      <c r="J916" s="22"/>
      <c r="K916" s="22"/>
      <c r="L916" s="18"/>
    </row>
    <row r="917">
      <c r="A917" s="18"/>
      <c r="B917" s="19"/>
      <c r="C917" s="20"/>
      <c r="D917" s="20"/>
      <c r="E917" s="21"/>
      <c r="F917" s="20"/>
      <c r="G917" s="21"/>
      <c r="H917" s="21"/>
      <c r="I917" s="22"/>
      <c r="J917" s="22"/>
      <c r="K917" s="22"/>
      <c r="L917" s="18"/>
    </row>
    <row r="918">
      <c r="A918" s="18"/>
      <c r="B918" s="19"/>
      <c r="C918" s="20"/>
      <c r="D918" s="20"/>
      <c r="E918" s="21"/>
      <c r="F918" s="20"/>
      <c r="G918" s="21"/>
      <c r="H918" s="21"/>
      <c r="I918" s="22"/>
      <c r="J918" s="22"/>
      <c r="K918" s="22"/>
      <c r="L918" s="18"/>
    </row>
    <row r="919">
      <c r="A919" s="18"/>
      <c r="B919" s="19"/>
      <c r="C919" s="20"/>
      <c r="D919" s="20"/>
      <c r="E919" s="21"/>
      <c r="F919" s="20"/>
      <c r="G919" s="21"/>
      <c r="H919" s="21"/>
      <c r="I919" s="22"/>
      <c r="J919" s="22"/>
      <c r="K919" s="22"/>
      <c r="L919" s="18"/>
    </row>
    <row r="920">
      <c r="A920" s="18"/>
      <c r="B920" s="19"/>
      <c r="C920" s="20"/>
      <c r="D920" s="20"/>
      <c r="E920" s="21"/>
      <c r="F920" s="20"/>
      <c r="G920" s="21"/>
      <c r="H920" s="21"/>
      <c r="I920" s="22"/>
      <c r="J920" s="22"/>
      <c r="K920" s="22"/>
      <c r="L920" s="18"/>
    </row>
    <row r="921">
      <c r="A921" s="18"/>
      <c r="B921" s="19"/>
      <c r="C921" s="20"/>
      <c r="D921" s="20"/>
      <c r="E921" s="21"/>
      <c r="F921" s="20"/>
      <c r="G921" s="21"/>
      <c r="H921" s="21"/>
      <c r="I921" s="22"/>
      <c r="J921" s="22"/>
      <c r="K921" s="22"/>
      <c r="L921" s="18"/>
    </row>
    <row r="922">
      <c r="A922" s="18"/>
      <c r="B922" s="19"/>
      <c r="C922" s="20"/>
      <c r="D922" s="20"/>
      <c r="E922" s="21"/>
      <c r="F922" s="20"/>
      <c r="G922" s="21"/>
      <c r="H922" s="21"/>
      <c r="I922" s="22"/>
      <c r="J922" s="22"/>
      <c r="K922" s="22"/>
      <c r="L922" s="18"/>
    </row>
    <row r="923">
      <c r="A923" s="18"/>
      <c r="B923" s="19"/>
      <c r="C923" s="20"/>
      <c r="D923" s="20"/>
      <c r="E923" s="21"/>
      <c r="F923" s="20"/>
      <c r="G923" s="21"/>
      <c r="H923" s="21"/>
      <c r="I923" s="22"/>
      <c r="J923" s="22"/>
      <c r="K923" s="22"/>
      <c r="L923" s="18"/>
    </row>
    <row r="924">
      <c r="A924" s="18"/>
      <c r="B924" s="19"/>
      <c r="C924" s="20"/>
      <c r="D924" s="20"/>
      <c r="E924" s="21"/>
      <c r="F924" s="20"/>
      <c r="G924" s="21"/>
      <c r="H924" s="21"/>
      <c r="I924" s="22"/>
      <c r="J924" s="22"/>
      <c r="K924" s="22"/>
      <c r="L924" s="18"/>
    </row>
    <row r="925">
      <c r="A925" s="18"/>
      <c r="B925" s="19"/>
      <c r="C925" s="20"/>
      <c r="D925" s="20"/>
      <c r="E925" s="21"/>
      <c r="F925" s="20"/>
      <c r="G925" s="21"/>
      <c r="H925" s="21"/>
      <c r="I925" s="22"/>
      <c r="J925" s="22"/>
      <c r="K925" s="22"/>
      <c r="L925" s="18"/>
    </row>
    <row r="926">
      <c r="A926" s="18"/>
      <c r="B926" s="19"/>
      <c r="C926" s="20"/>
      <c r="D926" s="20"/>
      <c r="E926" s="21"/>
      <c r="F926" s="20"/>
      <c r="G926" s="21"/>
      <c r="H926" s="21"/>
      <c r="I926" s="22"/>
      <c r="J926" s="22"/>
      <c r="K926" s="22"/>
      <c r="L926" s="18"/>
    </row>
    <row r="927">
      <c r="A927" s="18"/>
      <c r="B927" s="19"/>
      <c r="C927" s="20"/>
      <c r="D927" s="20"/>
      <c r="E927" s="21"/>
      <c r="F927" s="20"/>
      <c r="G927" s="21"/>
      <c r="H927" s="21"/>
      <c r="I927" s="22"/>
      <c r="J927" s="22"/>
      <c r="K927" s="22"/>
      <c r="L927" s="18"/>
    </row>
    <row r="928">
      <c r="A928" s="18"/>
      <c r="B928" s="19"/>
      <c r="C928" s="20"/>
      <c r="D928" s="20"/>
      <c r="E928" s="21"/>
      <c r="F928" s="20"/>
      <c r="G928" s="21"/>
      <c r="H928" s="21"/>
      <c r="I928" s="22"/>
      <c r="J928" s="22"/>
      <c r="K928" s="22"/>
      <c r="L928" s="18"/>
    </row>
    <row r="929">
      <c r="A929" s="18"/>
      <c r="B929" s="19"/>
      <c r="C929" s="20"/>
      <c r="D929" s="20"/>
      <c r="E929" s="21"/>
      <c r="F929" s="20"/>
      <c r="G929" s="21"/>
      <c r="H929" s="21"/>
      <c r="I929" s="22"/>
      <c r="J929" s="22"/>
      <c r="K929" s="22"/>
      <c r="L929" s="18"/>
    </row>
    <row r="930">
      <c r="A930" s="18"/>
      <c r="B930" s="19"/>
      <c r="C930" s="20"/>
      <c r="D930" s="20"/>
      <c r="E930" s="21"/>
      <c r="F930" s="20"/>
      <c r="G930" s="21"/>
      <c r="H930" s="21"/>
      <c r="I930" s="22"/>
      <c r="J930" s="22"/>
      <c r="K930" s="22"/>
      <c r="L930" s="18"/>
    </row>
    <row r="931">
      <c r="A931" s="18"/>
      <c r="B931" s="19"/>
      <c r="C931" s="20"/>
      <c r="D931" s="20"/>
      <c r="E931" s="21"/>
      <c r="F931" s="20"/>
      <c r="G931" s="21"/>
      <c r="H931" s="21"/>
      <c r="I931" s="22"/>
      <c r="J931" s="22"/>
      <c r="K931" s="22"/>
      <c r="L931" s="18"/>
    </row>
    <row r="932">
      <c r="A932" s="18"/>
      <c r="B932" s="19"/>
      <c r="C932" s="20"/>
      <c r="D932" s="20"/>
      <c r="E932" s="21"/>
      <c r="F932" s="20"/>
      <c r="G932" s="21"/>
      <c r="H932" s="21"/>
      <c r="I932" s="22"/>
      <c r="J932" s="22"/>
      <c r="K932" s="22"/>
      <c r="L932" s="18"/>
    </row>
    <row r="933">
      <c r="A933" s="18"/>
      <c r="B933" s="19"/>
      <c r="C933" s="20"/>
      <c r="D933" s="20"/>
      <c r="E933" s="21"/>
      <c r="F933" s="20"/>
      <c r="G933" s="21"/>
      <c r="H933" s="21"/>
      <c r="I933" s="22"/>
      <c r="J933" s="22"/>
      <c r="K933" s="22"/>
      <c r="L933" s="18"/>
    </row>
    <row r="934">
      <c r="A934" s="18"/>
      <c r="B934" s="19"/>
      <c r="C934" s="20"/>
      <c r="D934" s="20"/>
      <c r="E934" s="21"/>
      <c r="F934" s="20"/>
      <c r="G934" s="21"/>
      <c r="H934" s="21"/>
      <c r="I934" s="22"/>
      <c r="J934" s="22"/>
      <c r="K934" s="22"/>
      <c r="L934" s="18"/>
    </row>
    <row r="935">
      <c r="A935" s="18"/>
      <c r="B935" s="19"/>
      <c r="C935" s="20"/>
      <c r="D935" s="20"/>
      <c r="E935" s="21"/>
      <c r="F935" s="20"/>
      <c r="G935" s="21"/>
      <c r="H935" s="21"/>
      <c r="I935" s="22"/>
      <c r="J935" s="22"/>
      <c r="K935" s="22"/>
      <c r="L935" s="18"/>
    </row>
    <row r="936">
      <c r="A936" s="18"/>
      <c r="B936" s="19"/>
      <c r="C936" s="20"/>
      <c r="D936" s="20"/>
      <c r="E936" s="21"/>
      <c r="F936" s="20"/>
      <c r="G936" s="21"/>
      <c r="H936" s="21"/>
      <c r="I936" s="22"/>
      <c r="J936" s="22"/>
      <c r="K936" s="22"/>
      <c r="L936" s="18"/>
    </row>
    <row r="937">
      <c r="A937" s="18"/>
      <c r="B937" s="19"/>
      <c r="C937" s="20"/>
      <c r="D937" s="20"/>
      <c r="E937" s="21"/>
      <c r="F937" s="20"/>
      <c r="G937" s="21"/>
      <c r="H937" s="21"/>
      <c r="I937" s="22"/>
      <c r="J937" s="22"/>
      <c r="K937" s="22"/>
      <c r="L937" s="18"/>
    </row>
    <row r="938">
      <c r="A938" s="18"/>
      <c r="B938" s="19"/>
      <c r="C938" s="20"/>
      <c r="D938" s="20"/>
      <c r="E938" s="21"/>
      <c r="F938" s="20"/>
      <c r="G938" s="21"/>
      <c r="H938" s="21"/>
      <c r="I938" s="22"/>
      <c r="J938" s="22"/>
      <c r="K938" s="22"/>
      <c r="L938" s="18"/>
    </row>
    <row r="939">
      <c r="A939" s="18"/>
      <c r="B939" s="19"/>
      <c r="C939" s="20"/>
      <c r="D939" s="20"/>
      <c r="E939" s="21"/>
      <c r="F939" s="20"/>
      <c r="G939" s="21"/>
      <c r="H939" s="21"/>
      <c r="I939" s="22"/>
      <c r="J939" s="22"/>
      <c r="K939" s="22"/>
      <c r="L939" s="18"/>
    </row>
    <row r="940">
      <c r="A940" s="18"/>
      <c r="B940" s="19"/>
      <c r="C940" s="20"/>
      <c r="D940" s="20"/>
      <c r="E940" s="21"/>
      <c r="F940" s="20"/>
      <c r="G940" s="21"/>
      <c r="H940" s="21"/>
      <c r="I940" s="22"/>
      <c r="J940" s="22"/>
      <c r="K940" s="22"/>
      <c r="L940" s="18"/>
    </row>
    <row r="941">
      <c r="A941" s="18"/>
      <c r="B941" s="19"/>
      <c r="C941" s="20"/>
      <c r="D941" s="20"/>
      <c r="E941" s="21"/>
      <c r="F941" s="20"/>
      <c r="G941" s="21"/>
      <c r="H941" s="21"/>
      <c r="I941" s="22"/>
      <c r="J941" s="22"/>
      <c r="K941" s="22"/>
      <c r="L941" s="18"/>
    </row>
    <row r="942">
      <c r="A942" s="18"/>
      <c r="B942" s="19"/>
      <c r="C942" s="20"/>
      <c r="D942" s="20"/>
      <c r="E942" s="21"/>
      <c r="F942" s="20"/>
      <c r="G942" s="21"/>
      <c r="H942" s="21"/>
      <c r="I942" s="22"/>
      <c r="J942" s="22"/>
      <c r="K942" s="22"/>
      <c r="L942" s="18"/>
    </row>
    <row r="943">
      <c r="A943" s="18"/>
      <c r="B943" s="19"/>
      <c r="C943" s="20"/>
      <c r="D943" s="20"/>
      <c r="E943" s="21"/>
      <c r="F943" s="20"/>
      <c r="G943" s="21"/>
      <c r="H943" s="21"/>
      <c r="I943" s="22"/>
      <c r="J943" s="22"/>
      <c r="K943" s="22"/>
      <c r="L943" s="18"/>
    </row>
    <row r="944">
      <c r="A944" s="18"/>
      <c r="B944" s="19"/>
      <c r="C944" s="20"/>
      <c r="D944" s="20"/>
      <c r="E944" s="21"/>
      <c r="F944" s="20"/>
      <c r="G944" s="21"/>
      <c r="H944" s="21"/>
      <c r="I944" s="22"/>
      <c r="J944" s="22"/>
      <c r="K944" s="22"/>
      <c r="L944" s="18"/>
    </row>
    <row r="945">
      <c r="A945" s="18"/>
      <c r="B945" s="19"/>
      <c r="C945" s="20"/>
      <c r="D945" s="20"/>
      <c r="E945" s="21"/>
      <c r="F945" s="20"/>
      <c r="G945" s="21"/>
      <c r="H945" s="21"/>
      <c r="I945" s="22"/>
      <c r="J945" s="22"/>
      <c r="K945" s="22"/>
      <c r="L945" s="18"/>
    </row>
    <row r="946">
      <c r="A946" s="18"/>
      <c r="B946" s="19"/>
      <c r="C946" s="20"/>
      <c r="D946" s="20"/>
      <c r="E946" s="21"/>
      <c r="F946" s="20"/>
      <c r="G946" s="21"/>
      <c r="H946" s="21"/>
      <c r="I946" s="22"/>
      <c r="J946" s="22"/>
      <c r="K946" s="22"/>
      <c r="L946" s="18"/>
    </row>
    <row r="947">
      <c r="A947" s="18"/>
      <c r="B947" s="19"/>
      <c r="C947" s="20"/>
      <c r="D947" s="20"/>
      <c r="E947" s="21"/>
      <c r="F947" s="20"/>
      <c r="G947" s="21"/>
      <c r="H947" s="21"/>
      <c r="I947" s="22"/>
      <c r="J947" s="22"/>
      <c r="K947" s="22"/>
      <c r="L947" s="18"/>
    </row>
    <row r="948">
      <c r="A948" s="18"/>
      <c r="B948" s="19"/>
      <c r="C948" s="20"/>
      <c r="D948" s="20"/>
      <c r="E948" s="21"/>
      <c r="F948" s="20"/>
      <c r="G948" s="21"/>
      <c r="H948" s="21"/>
      <c r="I948" s="22"/>
      <c r="J948" s="22"/>
      <c r="K948" s="22"/>
      <c r="L948" s="18"/>
    </row>
    <row r="949">
      <c r="A949" s="18"/>
      <c r="B949" s="19"/>
      <c r="C949" s="20"/>
      <c r="D949" s="20"/>
      <c r="E949" s="21"/>
      <c r="F949" s="20"/>
      <c r="G949" s="21"/>
      <c r="H949" s="21"/>
      <c r="I949" s="22"/>
      <c r="J949" s="22"/>
      <c r="K949" s="22"/>
      <c r="L949" s="18"/>
    </row>
    <row r="950">
      <c r="A950" s="18"/>
      <c r="B950" s="19"/>
      <c r="C950" s="20"/>
      <c r="D950" s="20"/>
      <c r="E950" s="21"/>
      <c r="F950" s="20"/>
      <c r="G950" s="21"/>
      <c r="H950" s="21"/>
      <c r="I950" s="22"/>
      <c r="J950" s="22"/>
      <c r="K950" s="22"/>
      <c r="L950" s="18"/>
    </row>
    <row r="951">
      <c r="A951" s="18"/>
      <c r="B951" s="19"/>
      <c r="C951" s="20"/>
      <c r="D951" s="20"/>
      <c r="E951" s="21"/>
      <c r="F951" s="20"/>
      <c r="G951" s="21"/>
      <c r="H951" s="21"/>
      <c r="I951" s="22"/>
      <c r="J951" s="22"/>
      <c r="K951" s="22"/>
      <c r="L951" s="18"/>
    </row>
    <row r="952">
      <c r="A952" s="18"/>
      <c r="B952" s="19"/>
      <c r="C952" s="20"/>
      <c r="D952" s="20"/>
      <c r="E952" s="21"/>
      <c r="F952" s="20"/>
      <c r="G952" s="21"/>
      <c r="H952" s="21"/>
      <c r="I952" s="22"/>
      <c r="J952" s="22"/>
      <c r="K952" s="22"/>
      <c r="L952" s="18"/>
    </row>
    <row r="953">
      <c r="A953" s="18"/>
      <c r="B953" s="19"/>
      <c r="C953" s="20"/>
      <c r="D953" s="20"/>
      <c r="E953" s="21"/>
      <c r="F953" s="20"/>
      <c r="G953" s="21"/>
      <c r="H953" s="21"/>
      <c r="I953" s="22"/>
      <c r="J953" s="22"/>
      <c r="K953" s="22"/>
      <c r="L953" s="18"/>
    </row>
    <row r="954">
      <c r="A954" s="18"/>
      <c r="B954" s="19"/>
      <c r="C954" s="20"/>
      <c r="D954" s="20"/>
      <c r="E954" s="21"/>
      <c r="F954" s="20"/>
      <c r="G954" s="21"/>
      <c r="H954" s="21"/>
      <c r="I954" s="22"/>
      <c r="J954" s="22"/>
      <c r="K954" s="22"/>
      <c r="L954" s="18"/>
    </row>
    <row r="955">
      <c r="A955" s="18"/>
      <c r="B955" s="19"/>
      <c r="C955" s="20"/>
      <c r="D955" s="20"/>
      <c r="E955" s="21"/>
      <c r="F955" s="20"/>
      <c r="G955" s="21"/>
      <c r="H955" s="21"/>
      <c r="I955" s="22"/>
      <c r="J955" s="22"/>
      <c r="K955" s="22"/>
      <c r="L955" s="18"/>
    </row>
    <row r="956">
      <c r="A956" s="18"/>
      <c r="B956" s="19"/>
      <c r="C956" s="20"/>
      <c r="D956" s="20"/>
      <c r="E956" s="21"/>
      <c r="F956" s="20"/>
      <c r="G956" s="21"/>
      <c r="H956" s="21"/>
      <c r="I956" s="22"/>
      <c r="J956" s="22"/>
      <c r="K956" s="22"/>
      <c r="L956" s="18"/>
    </row>
    <row r="957">
      <c r="A957" s="18"/>
      <c r="B957" s="19"/>
      <c r="C957" s="20"/>
      <c r="D957" s="20"/>
      <c r="E957" s="21"/>
      <c r="F957" s="20"/>
      <c r="G957" s="21"/>
      <c r="H957" s="21"/>
      <c r="I957" s="22"/>
      <c r="J957" s="22"/>
      <c r="K957" s="22"/>
      <c r="L957" s="18"/>
    </row>
    <row r="958">
      <c r="A958" s="18"/>
      <c r="B958" s="19"/>
      <c r="C958" s="20"/>
      <c r="D958" s="20"/>
      <c r="E958" s="21"/>
      <c r="F958" s="20"/>
      <c r="G958" s="21"/>
      <c r="H958" s="21"/>
      <c r="I958" s="22"/>
      <c r="J958" s="22"/>
      <c r="K958" s="22"/>
      <c r="L958" s="18"/>
    </row>
    <row r="959">
      <c r="A959" s="18"/>
      <c r="B959" s="19"/>
      <c r="C959" s="20"/>
      <c r="D959" s="20"/>
      <c r="E959" s="21"/>
      <c r="F959" s="20"/>
      <c r="G959" s="21"/>
      <c r="H959" s="21"/>
      <c r="I959" s="22"/>
      <c r="J959" s="22"/>
      <c r="K959" s="22"/>
      <c r="L959" s="18"/>
    </row>
    <row r="960">
      <c r="A960" s="18"/>
      <c r="B960" s="19"/>
      <c r="C960" s="20"/>
      <c r="D960" s="20"/>
      <c r="E960" s="21"/>
      <c r="F960" s="20"/>
      <c r="G960" s="21"/>
      <c r="H960" s="21"/>
      <c r="I960" s="22"/>
      <c r="J960" s="22"/>
      <c r="K960" s="22"/>
      <c r="L960" s="18"/>
    </row>
    <row r="961">
      <c r="A961" s="18"/>
      <c r="B961" s="19"/>
      <c r="C961" s="20"/>
      <c r="D961" s="20"/>
      <c r="E961" s="21"/>
      <c r="F961" s="20"/>
      <c r="G961" s="21"/>
      <c r="H961" s="21"/>
      <c r="I961" s="22"/>
      <c r="J961" s="22"/>
      <c r="K961" s="22"/>
      <c r="L961" s="18"/>
    </row>
    <row r="962">
      <c r="A962" s="18"/>
      <c r="B962" s="19"/>
      <c r="C962" s="20"/>
      <c r="D962" s="20"/>
      <c r="E962" s="21"/>
      <c r="F962" s="20"/>
      <c r="G962" s="21"/>
      <c r="H962" s="21"/>
      <c r="I962" s="22"/>
      <c r="J962" s="22"/>
      <c r="K962" s="22"/>
      <c r="L962" s="18"/>
    </row>
    <row r="963">
      <c r="A963" s="18"/>
      <c r="B963" s="19"/>
      <c r="C963" s="20"/>
      <c r="D963" s="20"/>
      <c r="E963" s="21"/>
      <c r="F963" s="20"/>
      <c r="G963" s="21"/>
      <c r="H963" s="21"/>
      <c r="I963" s="22"/>
      <c r="J963" s="22"/>
      <c r="K963" s="22"/>
      <c r="L963" s="18"/>
    </row>
    <row r="964">
      <c r="A964" s="18"/>
      <c r="B964" s="19"/>
      <c r="C964" s="20"/>
      <c r="D964" s="20"/>
      <c r="E964" s="21"/>
      <c r="F964" s="20"/>
      <c r="G964" s="21"/>
      <c r="H964" s="21"/>
      <c r="I964" s="22"/>
      <c r="J964" s="22"/>
      <c r="K964" s="22"/>
      <c r="L964" s="18"/>
    </row>
    <row r="965">
      <c r="A965" s="18"/>
      <c r="B965" s="19"/>
      <c r="C965" s="20"/>
      <c r="D965" s="20"/>
      <c r="E965" s="21"/>
      <c r="F965" s="20"/>
      <c r="G965" s="21"/>
      <c r="H965" s="21"/>
      <c r="I965" s="22"/>
      <c r="J965" s="22"/>
      <c r="K965" s="22"/>
      <c r="L965" s="18"/>
    </row>
    <row r="966">
      <c r="A966" s="18"/>
      <c r="B966" s="19"/>
      <c r="C966" s="20"/>
      <c r="D966" s="20"/>
      <c r="E966" s="21"/>
      <c r="F966" s="20"/>
      <c r="G966" s="21"/>
      <c r="H966" s="21"/>
      <c r="I966" s="22"/>
      <c r="J966" s="22"/>
      <c r="K966" s="22"/>
      <c r="L966" s="18"/>
    </row>
    <row r="967">
      <c r="A967" s="18"/>
      <c r="B967" s="19"/>
      <c r="C967" s="20"/>
      <c r="D967" s="20"/>
      <c r="E967" s="21"/>
      <c r="F967" s="20"/>
      <c r="G967" s="21"/>
      <c r="H967" s="21"/>
      <c r="I967" s="22"/>
      <c r="J967" s="22"/>
      <c r="K967" s="22"/>
      <c r="L967" s="18"/>
    </row>
    <row r="968">
      <c r="A968" s="18"/>
      <c r="B968" s="19"/>
      <c r="C968" s="20"/>
      <c r="D968" s="20"/>
      <c r="E968" s="21"/>
      <c r="F968" s="20"/>
      <c r="G968" s="21"/>
      <c r="H968" s="21"/>
      <c r="I968" s="22"/>
      <c r="J968" s="22"/>
      <c r="K968" s="22"/>
      <c r="L968" s="18"/>
    </row>
    <row r="969">
      <c r="A969" s="18"/>
      <c r="B969" s="19"/>
      <c r="C969" s="20"/>
      <c r="D969" s="20"/>
      <c r="E969" s="21"/>
      <c r="F969" s="20"/>
      <c r="G969" s="21"/>
      <c r="H969" s="21"/>
      <c r="I969" s="22"/>
      <c r="J969" s="22"/>
      <c r="K969" s="22"/>
      <c r="L969" s="18"/>
    </row>
    <row r="970">
      <c r="A970" s="18"/>
      <c r="B970" s="19"/>
      <c r="C970" s="20"/>
      <c r="D970" s="20"/>
      <c r="E970" s="21"/>
      <c r="F970" s="20"/>
      <c r="G970" s="21"/>
      <c r="H970" s="21"/>
      <c r="I970" s="22"/>
      <c r="J970" s="22"/>
      <c r="K970" s="22"/>
      <c r="L970" s="18"/>
    </row>
    <row r="971">
      <c r="A971" s="18"/>
      <c r="B971" s="19"/>
      <c r="C971" s="20"/>
      <c r="D971" s="20"/>
      <c r="E971" s="21"/>
      <c r="F971" s="20"/>
      <c r="G971" s="21"/>
      <c r="H971" s="21"/>
      <c r="I971" s="22"/>
      <c r="J971" s="22"/>
      <c r="K971" s="22"/>
      <c r="L971" s="18"/>
    </row>
    <row r="972">
      <c r="A972" s="18"/>
      <c r="B972" s="19"/>
      <c r="C972" s="20"/>
      <c r="D972" s="20"/>
      <c r="E972" s="21"/>
      <c r="F972" s="20"/>
      <c r="G972" s="21"/>
      <c r="H972" s="21"/>
      <c r="I972" s="22"/>
      <c r="J972" s="22"/>
      <c r="K972" s="22"/>
      <c r="L972" s="18"/>
    </row>
    <row r="973">
      <c r="A973" s="18"/>
      <c r="B973" s="19"/>
      <c r="C973" s="20"/>
      <c r="D973" s="20"/>
      <c r="E973" s="21"/>
      <c r="F973" s="20"/>
      <c r="G973" s="21"/>
      <c r="H973" s="21"/>
      <c r="I973" s="22"/>
      <c r="J973" s="22"/>
      <c r="K973" s="22"/>
      <c r="L973" s="18"/>
    </row>
    <row r="974">
      <c r="A974" s="18"/>
      <c r="B974" s="19"/>
      <c r="C974" s="20"/>
      <c r="D974" s="20"/>
      <c r="E974" s="21"/>
      <c r="F974" s="20"/>
      <c r="G974" s="21"/>
      <c r="H974" s="21"/>
      <c r="I974" s="22"/>
      <c r="J974" s="22"/>
      <c r="K974" s="22"/>
      <c r="L974" s="18"/>
    </row>
    <row r="975">
      <c r="A975" s="18"/>
      <c r="B975" s="19"/>
      <c r="C975" s="20"/>
      <c r="D975" s="20"/>
      <c r="E975" s="21"/>
      <c r="F975" s="20"/>
      <c r="G975" s="21"/>
      <c r="H975" s="21"/>
      <c r="I975" s="22"/>
      <c r="J975" s="22"/>
      <c r="K975" s="22"/>
      <c r="L975" s="18"/>
    </row>
    <row r="976">
      <c r="A976" s="18"/>
      <c r="B976" s="19"/>
      <c r="C976" s="20"/>
      <c r="D976" s="20"/>
      <c r="E976" s="21"/>
      <c r="F976" s="20"/>
      <c r="G976" s="21"/>
      <c r="H976" s="21"/>
      <c r="I976" s="22"/>
      <c r="J976" s="22"/>
      <c r="K976" s="22"/>
      <c r="L976" s="18"/>
    </row>
    <row r="977">
      <c r="A977" s="18"/>
      <c r="B977" s="19"/>
      <c r="C977" s="20"/>
      <c r="D977" s="20"/>
      <c r="E977" s="21"/>
      <c r="F977" s="20"/>
      <c r="G977" s="21"/>
      <c r="H977" s="21"/>
      <c r="I977" s="22"/>
      <c r="J977" s="22"/>
      <c r="K977" s="22"/>
      <c r="L977" s="18"/>
    </row>
    <row r="978">
      <c r="A978" s="18"/>
      <c r="B978" s="19"/>
      <c r="C978" s="20"/>
      <c r="D978" s="20"/>
      <c r="E978" s="21"/>
      <c r="F978" s="20"/>
      <c r="G978" s="21"/>
      <c r="H978" s="21"/>
      <c r="I978" s="22"/>
      <c r="J978" s="22"/>
      <c r="K978" s="22"/>
      <c r="L978" s="18"/>
    </row>
    <row r="979">
      <c r="A979" s="18"/>
      <c r="B979" s="19"/>
      <c r="C979" s="20"/>
      <c r="D979" s="20"/>
      <c r="E979" s="21"/>
      <c r="F979" s="20"/>
      <c r="G979" s="21"/>
      <c r="H979" s="21"/>
      <c r="I979" s="22"/>
      <c r="J979" s="22"/>
      <c r="K979" s="22"/>
      <c r="L979" s="18"/>
    </row>
    <row r="980">
      <c r="A980" s="18"/>
      <c r="B980" s="19"/>
      <c r="C980" s="20"/>
      <c r="D980" s="20"/>
      <c r="E980" s="21"/>
      <c r="F980" s="20"/>
      <c r="G980" s="21"/>
      <c r="H980" s="21"/>
      <c r="I980" s="22"/>
      <c r="J980" s="22"/>
      <c r="K980" s="22"/>
      <c r="L980" s="18"/>
    </row>
    <row r="981">
      <c r="A981" s="18"/>
      <c r="B981" s="19"/>
      <c r="C981" s="20"/>
      <c r="D981" s="20"/>
      <c r="E981" s="21"/>
      <c r="F981" s="20"/>
      <c r="G981" s="21"/>
      <c r="H981" s="21"/>
      <c r="I981" s="22"/>
      <c r="J981" s="22"/>
      <c r="K981" s="22"/>
      <c r="L981" s="18"/>
    </row>
    <row r="982">
      <c r="A982" s="18"/>
      <c r="B982" s="19"/>
      <c r="C982" s="20"/>
      <c r="D982" s="20"/>
      <c r="E982" s="21"/>
      <c r="F982" s="20"/>
      <c r="G982" s="21"/>
      <c r="H982" s="21"/>
      <c r="I982" s="22"/>
      <c r="J982" s="22"/>
      <c r="K982" s="22"/>
      <c r="L982" s="18"/>
    </row>
    <row r="983">
      <c r="A983" s="18"/>
      <c r="B983" s="19"/>
      <c r="C983" s="20"/>
      <c r="D983" s="20"/>
      <c r="E983" s="21"/>
      <c r="F983" s="20"/>
      <c r="G983" s="21"/>
      <c r="H983" s="21"/>
      <c r="I983" s="22"/>
      <c r="J983" s="22"/>
      <c r="K983" s="22"/>
      <c r="L983" s="18"/>
    </row>
    <row r="984">
      <c r="A984" s="18"/>
      <c r="B984" s="19"/>
      <c r="C984" s="20"/>
      <c r="D984" s="20"/>
      <c r="E984" s="21"/>
      <c r="F984" s="20"/>
      <c r="G984" s="21"/>
      <c r="H984" s="21"/>
      <c r="I984" s="22"/>
      <c r="J984" s="22"/>
      <c r="K984" s="22"/>
      <c r="L984" s="18"/>
    </row>
    <row r="985">
      <c r="A985" s="18"/>
      <c r="B985" s="19"/>
      <c r="C985" s="20"/>
      <c r="D985" s="20"/>
      <c r="E985" s="21"/>
      <c r="F985" s="20"/>
      <c r="G985" s="21"/>
      <c r="H985" s="21"/>
      <c r="I985" s="22"/>
      <c r="J985" s="22"/>
      <c r="K985" s="22"/>
      <c r="L985" s="18"/>
    </row>
    <row r="986">
      <c r="A986" s="18"/>
      <c r="B986" s="19"/>
      <c r="C986" s="20"/>
      <c r="D986" s="20"/>
      <c r="E986" s="21"/>
      <c r="F986" s="20"/>
      <c r="G986" s="21"/>
      <c r="H986" s="21"/>
      <c r="I986" s="22"/>
      <c r="J986" s="22"/>
      <c r="K986" s="22"/>
      <c r="L986" s="18"/>
    </row>
    <row r="987">
      <c r="A987" s="18"/>
      <c r="B987" s="19"/>
      <c r="C987" s="20"/>
      <c r="D987" s="20"/>
      <c r="E987" s="21"/>
      <c r="F987" s="20"/>
      <c r="G987" s="21"/>
      <c r="H987" s="21"/>
      <c r="I987" s="22"/>
      <c r="J987" s="22"/>
      <c r="K987" s="22"/>
      <c r="L987" s="18"/>
    </row>
    <row r="988">
      <c r="A988" s="18"/>
      <c r="B988" s="19"/>
      <c r="C988" s="20"/>
      <c r="D988" s="20"/>
      <c r="E988" s="21"/>
      <c r="F988" s="20"/>
      <c r="G988" s="21"/>
      <c r="H988" s="21"/>
      <c r="I988" s="22"/>
      <c r="J988" s="22"/>
      <c r="K988" s="22"/>
      <c r="L988" s="18"/>
    </row>
    <row r="989">
      <c r="A989" s="18"/>
      <c r="B989" s="19"/>
      <c r="C989" s="20"/>
      <c r="D989" s="20"/>
      <c r="E989" s="21"/>
      <c r="F989" s="20"/>
      <c r="G989" s="21"/>
      <c r="H989" s="21"/>
      <c r="I989" s="22"/>
      <c r="J989" s="22"/>
      <c r="K989" s="22"/>
      <c r="L989" s="18"/>
    </row>
    <row r="990">
      <c r="A990" s="18"/>
      <c r="B990" s="19"/>
      <c r="C990" s="20"/>
      <c r="D990" s="20"/>
      <c r="E990" s="21"/>
      <c r="F990" s="20"/>
      <c r="G990" s="21"/>
      <c r="H990" s="21"/>
      <c r="I990" s="22"/>
      <c r="J990" s="22"/>
      <c r="K990" s="22"/>
      <c r="L990" s="18"/>
    </row>
    <row r="991">
      <c r="A991" s="18"/>
      <c r="B991" s="19"/>
      <c r="C991" s="20"/>
      <c r="D991" s="20"/>
      <c r="E991" s="21"/>
      <c r="F991" s="20"/>
      <c r="G991" s="21"/>
      <c r="H991" s="21"/>
      <c r="I991" s="22"/>
      <c r="J991" s="22"/>
      <c r="K991" s="22"/>
      <c r="L991" s="18"/>
    </row>
    <row r="992">
      <c r="A992" s="18"/>
      <c r="B992" s="19"/>
      <c r="C992" s="20"/>
      <c r="D992" s="20"/>
      <c r="E992" s="21"/>
      <c r="F992" s="20"/>
      <c r="G992" s="21"/>
      <c r="H992" s="21"/>
      <c r="I992" s="22"/>
      <c r="J992" s="22"/>
      <c r="K992" s="22"/>
      <c r="L992" s="18"/>
    </row>
    <row r="993">
      <c r="A993" s="18"/>
      <c r="B993" s="19"/>
      <c r="C993" s="20"/>
      <c r="D993" s="20"/>
      <c r="E993" s="21"/>
      <c r="F993" s="20"/>
      <c r="G993" s="21"/>
      <c r="H993" s="21"/>
      <c r="I993" s="22"/>
      <c r="J993" s="22"/>
      <c r="K993" s="22"/>
      <c r="L993" s="18"/>
    </row>
    <row r="994">
      <c r="A994" s="18"/>
      <c r="B994" s="19"/>
      <c r="C994" s="20"/>
      <c r="D994" s="20"/>
      <c r="E994" s="21"/>
      <c r="F994" s="20"/>
      <c r="G994" s="21"/>
      <c r="H994" s="21"/>
      <c r="I994" s="22"/>
      <c r="J994" s="22"/>
      <c r="K994" s="22"/>
      <c r="L994" s="18"/>
    </row>
    <row r="995">
      <c r="A995" s="18"/>
      <c r="B995" s="19"/>
      <c r="C995" s="20"/>
      <c r="D995" s="20"/>
      <c r="E995" s="21"/>
      <c r="F995" s="20"/>
      <c r="G995" s="21"/>
      <c r="H995" s="21"/>
      <c r="I995" s="22"/>
      <c r="J995" s="22"/>
      <c r="K995" s="22"/>
      <c r="L995" s="18"/>
    </row>
    <row r="996">
      <c r="A996" s="18"/>
      <c r="B996" s="19"/>
      <c r="C996" s="20"/>
      <c r="D996" s="20"/>
      <c r="E996" s="21"/>
      <c r="F996" s="20"/>
      <c r="G996" s="21"/>
      <c r="H996" s="21"/>
      <c r="I996" s="22"/>
      <c r="J996" s="22"/>
      <c r="K996" s="22"/>
      <c r="L996" s="18"/>
    </row>
    <row r="997">
      <c r="A997" s="18"/>
      <c r="B997" s="19"/>
      <c r="C997" s="20"/>
      <c r="D997" s="20"/>
      <c r="E997" s="21"/>
      <c r="F997" s="20"/>
      <c r="G997" s="21"/>
      <c r="H997" s="21"/>
      <c r="I997" s="22"/>
      <c r="J997" s="22"/>
      <c r="K997" s="22"/>
      <c r="L997" s="18"/>
    </row>
    <row r="998">
      <c r="A998" s="18"/>
      <c r="B998" s="19"/>
      <c r="C998" s="20"/>
      <c r="D998" s="20"/>
      <c r="E998" s="21"/>
      <c r="F998" s="20"/>
      <c r="G998" s="21"/>
      <c r="H998" s="21"/>
      <c r="I998" s="22"/>
      <c r="J998" s="22"/>
      <c r="K998" s="22"/>
      <c r="L998" s="18"/>
    </row>
    <row r="999">
      <c r="A999" s="18"/>
      <c r="B999" s="19"/>
      <c r="C999" s="20"/>
      <c r="D999" s="20"/>
      <c r="E999" s="21"/>
      <c r="F999" s="20"/>
      <c r="G999" s="21"/>
      <c r="H999" s="21"/>
      <c r="I999" s="22"/>
      <c r="J999" s="22"/>
      <c r="K999" s="22"/>
      <c r="L999" s="18"/>
    </row>
    <row r="1000">
      <c r="A1000" s="18"/>
      <c r="B1000" s="19"/>
      <c r="C1000" s="20"/>
      <c r="D1000" s="20"/>
      <c r="E1000" s="21"/>
      <c r="F1000" s="20"/>
      <c r="G1000" s="21"/>
      <c r="H1000" s="21"/>
      <c r="I1000" s="22"/>
      <c r="J1000" s="22"/>
      <c r="K1000" s="22"/>
      <c r="L1000" s="18"/>
    </row>
    <row r="1001">
      <c r="A1001" s="18"/>
      <c r="B1001" s="19"/>
      <c r="C1001" s="20"/>
      <c r="D1001" s="20"/>
      <c r="E1001" s="21"/>
      <c r="F1001" s="20"/>
      <c r="G1001" s="21"/>
      <c r="H1001" s="21"/>
      <c r="I1001" s="22"/>
      <c r="J1001" s="22"/>
      <c r="K1001" s="22"/>
      <c r="L1001" s="18"/>
    </row>
    <row r="1002">
      <c r="A1002" s="18"/>
      <c r="B1002" s="19"/>
      <c r="C1002" s="20"/>
      <c r="D1002" s="20"/>
      <c r="E1002" s="21"/>
      <c r="F1002" s="20"/>
      <c r="G1002" s="21"/>
      <c r="H1002" s="21"/>
      <c r="I1002" s="22"/>
      <c r="J1002" s="22"/>
      <c r="K1002" s="22"/>
      <c r="L1002" s="18"/>
    </row>
    <row r="1003">
      <c r="A1003" s="18"/>
      <c r="B1003" s="19"/>
      <c r="C1003" s="20"/>
      <c r="D1003" s="20"/>
      <c r="E1003" s="21"/>
      <c r="F1003" s="20"/>
      <c r="G1003" s="21"/>
      <c r="H1003" s="21"/>
      <c r="I1003" s="22"/>
      <c r="J1003" s="22"/>
      <c r="K1003" s="22"/>
      <c r="L1003" s="18"/>
    </row>
    <row r="1004">
      <c r="A1004" s="18"/>
      <c r="B1004" s="19"/>
      <c r="C1004" s="20"/>
      <c r="D1004" s="20"/>
      <c r="E1004" s="21"/>
      <c r="F1004" s="20"/>
      <c r="G1004" s="21"/>
      <c r="H1004" s="21"/>
      <c r="I1004" s="22"/>
      <c r="J1004" s="22"/>
      <c r="K1004" s="22"/>
      <c r="L1004" s="18"/>
    </row>
    <row r="1005">
      <c r="A1005" s="18"/>
      <c r="B1005" s="19"/>
      <c r="C1005" s="20"/>
      <c r="D1005" s="20"/>
      <c r="E1005" s="21"/>
      <c r="F1005" s="20"/>
      <c r="G1005" s="21"/>
      <c r="H1005" s="21"/>
      <c r="I1005" s="22"/>
      <c r="J1005" s="22"/>
      <c r="K1005" s="22"/>
      <c r="L1005" s="18"/>
    </row>
    <row r="1006">
      <c r="A1006" s="18"/>
      <c r="B1006" s="19"/>
      <c r="C1006" s="20"/>
      <c r="D1006" s="20"/>
      <c r="E1006" s="21"/>
      <c r="F1006" s="20"/>
      <c r="G1006" s="21"/>
      <c r="H1006" s="21"/>
      <c r="I1006" s="22"/>
      <c r="J1006" s="22"/>
      <c r="K1006" s="22"/>
      <c r="L1006" s="18"/>
    </row>
    <row r="1007">
      <c r="A1007" s="18"/>
      <c r="B1007" s="19"/>
      <c r="C1007" s="20"/>
      <c r="D1007" s="20"/>
      <c r="E1007" s="21"/>
      <c r="F1007" s="20"/>
      <c r="G1007" s="21"/>
      <c r="H1007" s="21"/>
      <c r="I1007" s="22"/>
      <c r="J1007" s="22"/>
      <c r="K1007" s="22"/>
      <c r="L1007" s="18"/>
    </row>
    <row r="1008">
      <c r="A1008" s="18"/>
      <c r="B1008" s="19"/>
      <c r="C1008" s="20"/>
      <c r="D1008" s="20"/>
      <c r="E1008" s="21"/>
      <c r="F1008" s="20"/>
      <c r="G1008" s="21"/>
      <c r="H1008" s="21"/>
      <c r="I1008" s="22"/>
      <c r="J1008" s="22"/>
      <c r="K1008" s="22"/>
      <c r="L1008" s="18"/>
    </row>
    <row r="1009">
      <c r="A1009" s="18"/>
      <c r="B1009" s="19"/>
      <c r="C1009" s="20"/>
      <c r="D1009" s="20"/>
      <c r="E1009" s="21"/>
      <c r="F1009" s="20"/>
      <c r="G1009" s="21"/>
      <c r="H1009" s="21"/>
      <c r="I1009" s="22"/>
      <c r="J1009" s="22"/>
      <c r="K1009" s="22"/>
      <c r="L1009" s="18"/>
    </row>
    <row r="1010">
      <c r="A1010" s="18"/>
      <c r="B1010" s="19"/>
      <c r="C1010" s="20"/>
      <c r="D1010" s="20"/>
      <c r="E1010" s="21"/>
      <c r="F1010" s="20"/>
      <c r="G1010" s="21"/>
      <c r="H1010" s="21"/>
      <c r="I1010" s="22"/>
      <c r="J1010" s="22"/>
      <c r="K1010" s="22"/>
      <c r="L1010" s="18"/>
    </row>
    <row r="1011">
      <c r="A1011" s="18"/>
      <c r="B1011" s="19"/>
      <c r="C1011" s="20"/>
      <c r="D1011" s="20"/>
      <c r="E1011" s="21"/>
      <c r="F1011" s="20"/>
      <c r="G1011" s="21"/>
      <c r="H1011" s="21"/>
      <c r="I1011" s="22"/>
      <c r="J1011" s="22"/>
      <c r="K1011" s="22"/>
      <c r="L1011" s="18"/>
    </row>
    <row r="1012">
      <c r="A1012" s="18"/>
      <c r="B1012" s="19"/>
      <c r="C1012" s="20"/>
      <c r="D1012" s="20"/>
      <c r="E1012" s="21"/>
      <c r="F1012" s="20"/>
      <c r="G1012" s="21"/>
      <c r="H1012" s="21"/>
      <c r="I1012" s="22"/>
      <c r="J1012" s="22"/>
      <c r="K1012" s="22"/>
      <c r="L1012" s="18"/>
    </row>
    <row r="1013">
      <c r="A1013" s="18"/>
      <c r="B1013" s="19"/>
      <c r="C1013" s="20"/>
      <c r="D1013" s="20"/>
      <c r="E1013" s="21"/>
      <c r="F1013" s="20"/>
      <c r="G1013" s="21"/>
      <c r="H1013" s="21"/>
      <c r="I1013" s="22"/>
      <c r="J1013" s="22"/>
      <c r="K1013" s="22"/>
      <c r="L1013" s="18"/>
    </row>
    <row r="1014">
      <c r="A1014" s="18"/>
      <c r="B1014" s="19"/>
      <c r="C1014" s="20"/>
      <c r="D1014" s="20"/>
      <c r="E1014" s="21"/>
      <c r="F1014" s="20"/>
      <c r="G1014" s="21"/>
      <c r="H1014" s="21"/>
      <c r="I1014" s="22"/>
      <c r="J1014" s="22"/>
      <c r="K1014" s="22"/>
      <c r="L1014" s="18"/>
    </row>
    <row r="1015">
      <c r="A1015" s="18"/>
      <c r="B1015" s="19"/>
      <c r="C1015" s="20"/>
      <c r="D1015" s="20"/>
      <c r="E1015" s="21"/>
      <c r="F1015" s="20"/>
      <c r="G1015" s="21"/>
      <c r="H1015" s="21"/>
      <c r="I1015" s="22"/>
      <c r="J1015" s="22"/>
      <c r="K1015" s="22"/>
      <c r="L1015" s="18"/>
    </row>
    <row r="1016">
      <c r="A1016" s="18"/>
      <c r="B1016" s="19"/>
      <c r="C1016" s="20"/>
      <c r="D1016" s="20"/>
      <c r="E1016" s="21"/>
      <c r="F1016" s="20"/>
      <c r="G1016" s="21"/>
      <c r="H1016" s="21"/>
      <c r="I1016" s="22"/>
      <c r="J1016" s="22"/>
      <c r="K1016" s="22"/>
      <c r="L1016" s="18"/>
    </row>
    <row r="1017">
      <c r="A1017" s="18"/>
      <c r="B1017" s="19"/>
      <c r="C1017" s="20"/>
      <c r="D1017" s="20"/>
      <c r="E1017" s="21"/>
      <c r="F1017" s="20"/>
      <c r="G1017" s="21"/>
      <c r="H1017" s="21"/>
      <c r="I1017" s="22"/>
      <c r="J1017" s="22"/>
      <c r="K1017" s="22"/>
      <c r="L1017" s="18"/>
    </row>
    <row r="1018">
      <c r="A1018" s="18"/>
      <c r="B1018" s="19"/>
      <c r="C1018" s="20"/>
      <c r="D1018" s="20"/>
      <c r="E1018" s="21"/>
      <c r="F1018" s="20"/>
      <c r="G1018" s="21"/>
      <c r="H1018" s="21"/>
      <c r="I1018" s="22"/>
      <c r="J1018" s="22"/>
      <c r="K1018" s="22"/>
      <c r="L1018" s="18"/>
    </row>
    <row r="1019">
      <c r="A1019" s="18"/>
      <c r="B1019" s="19"/>
      <c r="C1019" s="20"/>
      <c r="D1019" s="20"/>
      <c r="E1019" s="21"/>
      <c r="F1019" s="20"/>
      <c r="G1019" s="21"/>
      <c r="H1019" s="21"/>
      <c r="I1019" s="22"/>
      <c r="J1019" s="22"/>
      <c r="K1019" s="22"/>
      <c r="L1019" s="18"/>
    </row>
    <row r="1020">
      <c r="A1020" s="18"/>
      <c r="B1020" s="19"/>
      <c r="C1020" s="20"/>
      <c r="D1020" s="20"/>
      <c r="E1020" s="21"/>
      <c r="F1020" s="20"/>
      <c r="G1020" s="21"/>
      <c r="H1020" s="21"/>
      <c r="I1020" s="22"/>
      <c r="J1020" s="22"/>
      <c r="K1020" s="22"/>
      <c r="L1020" s="18"/>
    </row>
    <row r="1021">
      <c r="A1021" s="18"/>
      <c r="B1021" s="19"/>
      <c r="C1021" s="20"/>
      <c r="D1021" s="20"/>
      <c r="E1021" s="21"/>
      <c r="F1021" s="20"/>
      <c r="G1021" s="21"/>
      <c r="H1021" s="21"/>
      <c r="I1021" s="22"/>
      <c r="J1021" s="22"/>
      <c r="K1021" s="22"/>
      <c r="L1021" s="18"/>
    </row>
    <row r="1022">
      <c r="A1022" s="18"/>
      <c r="B1022" s="19"/>
      <c r="C1022" s="20"/>
      <c r="D1022" s="20"/>
      <c r="E1022" s="21"/>
      <c r="F1022" s="20"/>
      <c r="G1022" s="21"/>
      <c r="H1022" s="21"/>
      <c r="I1022" s="22"/>
      <c r="J1022" s="22"/>
      <c r="K1022" s="22"/>
      <c r="L1022" s="18"/>
    </row>
    <row r="1023">
      <c r="A1023" s="18"/>
      <c r="B1023" s="19"/>
      <c r="C1023" s="20"/>
      <c r="D1023" s="20"/>
      <c r="E1023" s="21"/>
      <c r="F1023" s="20"/>
      <c r="G1023" s="21"/>
      <c r="H1023" s="21"/>
      <c r="I1023" s="22"/>
      <c r="J1023" s="22"/>
      <c r="K1023" s="22"/>
      <c r="L1023" s="18"/>
    </row>
    <row r="1024">
      <c r="A1024" s="18"/>
      <c r="B1024" s="19"/>
      <c r="C1024" s="20"/>
      <c r="D1024" s="20"/>
      <c r="E1024" s="21"/>
      <c r="F1024" s="20"/>
      <c r="G1024" s="21"/>
      <c r="H1024" s="21"/>
      <c r="I1024" s="22"/>
      <c r="J1024" s="22"/>
      <c r="K1024" s="22"/>
      <c r="L1024" s="18"/>
    </row>
    <row r="1025">
      <c r="A1025" s="18"/>
      <c r="B1025" s="19"/>
      <c r="C1025" s="20"/>
      <c r="D1025" s="20"/>
      <c r="E1025" s="21"/>
      <c r="F1025" s="20"/>
      <c r="G1025" s="21"/>
      <c r="H1025" s="21"/>
      <c r="I1025" s="22"/>
      <c r="J1025" s="22"/>
      <c r="K1025" s="22"/>
      <c r="L1025" s="18"/>
    </row>
    <row r="1026">
      <c r="A1026" s="18"/>
      <c r="B1026" s="19"/>
      <c r="C1026" s="20"/>
      <c r="D1026" s="20"/>
      <c r="E1026" s="21"/>
      <c r="F1026" s="20"/>
      <c r="G1026" s="21"/>
      <c r="H1026" s="21"/>
      <c r="I1026" s="22"/>
      <c r="J1026" s="22"/>
      <c r="K1026" s="22"/>
      <c r="L1026" s="18"/>
    </row>
    <row r="1027">
      <c r="A1027" s="18"/>
      <c r="B1027" s="19"/>
      <c r="C1027" s="20"/>
      <c r="D1027" s="20"/>
      <c r="E1027" s="21"/>
      <c r="F1027" s="20"/>
      <c r="G1027" s="21"/>
      <c r="H1027" s="21"/>
      <c r="I1027" s="22"/>
      <c r="J1027" s="22"/>
      <c r="K1027" s="22"/>
      <c r="L1027" s="18"/>
    </row>
    <row r="1028">
      <c r="A1028" s="18"/>
      <c r="B1028" s="19"/>
      <c r="C1028" s="20"/>
      <c r="D1028" s="20"/>
      <c r="E1028" s="21"/>
      <c r="F1028" s="20"/>
      <c r="G1028" s="21"/>
      <c r="H1028" s="21"/>
      <c r="I1028" s="22"/>
      <c r="J1028" s="22"/>
      <c r="K1028" s="22"/>
      <c r="L1028" s="18"/>
    </row>
    <row r="1029">
      <c r="A1029" s="18"/>
      <c r="B1029" s="19"/>
      <c r="C1029" s="20"/>
      <c r="D1029" s="20"/>
      <c r="E1029" s="21"/>
      <c r="F1029" s="20"/>
      <c r="G1029" s="21"/>
      <c r="H1029" s="21"/>
      <c r="I1029" s="22"/>
      <c r="J1029" s="22"/>
      <c r="K1029" s="22"/>
      <c r="L1029" s="18"/>
    </row>
    <row r="1030">
      <c r="A1030" s="18"/>
      <c r="B1030" s="19"/>
      <c r="C1030" s="20"/>
      <c r="D1030" s="20"/>
      <c r="E1030" s="21"/>
      <c r="F1030" s="20"/>
      <c r="G1030" s="21"/>
      <c r="H1030" s="21"/>
      <c r="I1030" s="22"/>
      <c r="J1030" s="22"/>
      <c r="K1030" s="22"/>
      <c r="L1030" s="18"/>
    </row>
    <row r="1031">
      <c r="A1031" s="18"/>
      <c r="B1031" s="19"/>
      <c r="C1031" s="20"/>
      <c r="D1031" s="20"/>
      <c r="E1031" s="21"/>
      <c r="F1031" s="20"/>
      <c r="G1031" s="21"/>
      <c r="H1031" s="21"/>
      <c r="I1031" s="22"/>
      <c r="J1031" s="22"/>
      <c r="K1031" s="22"/>
      <c r="L1031" s="18"/>
    </row>
    <row r="1032">
      <c r="A1032" s="18"/>
      <c r="B1032" s="19"/>
      <c r="C1032" s="20"/>
      <c r="D1032" s="20"/>
      <c r="E1032" s="21"/>
      <c r="F1032" s="20"/>
      <c r="G1032" s="21"/>
      <c r="H1032" s="21"/>
      <c r="I1032" s="22"/>
      <c r="J1032" s="22"/>
      <c r="K1032" s="22"/>
      <c r="L1032" s="18"/>
    </row>
    <row r="1033">
      <c r="A1033" s="18"/>
      <c r="B1033" s="19"/>
      <c r="C1033" s="20"/>
      <c r="D1033" s="20"/>
      <c r="E1033" s="21"/>
      <c r="F1033" s="20"/>
      <c r="G1033" s="21"/>
      <c r="H1033" s="21"/>
      <c r="I1033" s="22"/>
      <c r="J1033" s="22"/>
      <c r="K1033" s="22"/>
      <c r="L1033" s="18"/>
    </row>
    <row r="1034">
      <c r="A1034" s="18"/>
      <c r="B1034" s="19"/>
      <c r="C1034" s="20"/>
      <c r="D1034" s="20"/>
      <c r="E1034" s="21"/>
      <c r="F1034" s="20"/>
      <c r="G1034" s="21"/>
      <c r="H1034" s="21"/>
      <c r="I1034" s="22"/>
      <c r="J1034" s="22"/>
      <c r="K1034" s="22"/>
      <c r="L1034" s="18"/>
    </row>
    <row r="1035">
      <c r="A1035" s="18"/>
      <c r="B1035" s="19"/>
      <c r="C1035" s="20"/>
      <c r="D1035" s="20"/>
      <c r="E1035" s="21"/>
      <c r="F1035" s="20"/>
      <c r="G1035" s="21"/>
      <c r="H1035" s="21"/>
      <c r="I1035" s="22"/>
      <c r="J1035" s="22"/>
      <c r="K1035" s="22"/>
      <c r="L1035" s="18"/>
    </row>
    <row r="1036">
      <c r="A1036" s="18"/>
      <c r="B1036" s="19"/>
      <c r="C1036" s="20"/>
      <c r="D1036" s="20"/>
      <c r="E1036" s="21"/>
      <c r="F1036" s="20"/>
      <c r="G1036" s="21"/>
      <c r="H1036" s="21"/>
      <c r="I1036" s="22"/>
      <c r="J1036" s="22"/>
      <c r="K1036" s="22"/>
      <c r="L1036" s="18"/>
    </row>
    <row r="1037">
      <c r="A1037" s="18"/>
      <c r="B1037" s="19"/>
      <c r="C1037" s="20"/>
      <c r="D1037" s="20"/>
      <c r="E1037" s="21"/>
      <c r="F1037" s="20"/>
      <c r="G1037" s="21"/>
      <c r="H1037" s="21"/>
      <c r="I1037" s="22"/>
      <c r="J1037" s="22"/>
      <c r="K1037" s="22"/>
      <c r="L1037" s="18"/>
    </row>
    <row r="1038">
      <c r="A1038" s="18"/>
      <c r="B1038" s="19"/>
      <c r="C1038" s="20"/>
      <c r="D1038" s="20"/>
      <c r="E1038" s="21"/>
      <c r="F1038" s="20"/>
      <c r="G1038" s="21"/>
      <c r="H1038" s="21"/>
      <c r="I1038" s="22"/>
      <c r="J1038" s="22"/>
      <c r="K1038" s="22"/>
      <c r="L1038" s="18"/>
    </row>
    <row r="1039">
      <c r="A1039" s="18"/>
      <c r="B1039" s="19"/>
      <c r="C1039" s="20"/>
      <c r="D1039" s="20"/>
      <c r="E1039" s="21"/>
      <c r="F1039" s="20"/>
      <c r="G1039" s="21"/>
      <c r="H1039" s="21"/>
      <c r="I1039" s="22"/>
      <c r="J1039" s="22"/>
      <c r="K1039" s="22"/>
      <c r="L1039" s="18"/>
    </row>
    <row r="1040">
      <c r="A1040" s="18"/>
      <c r="B1040" s="19"/>
      <c r="C1040" s="20"/>
      <c r="D1040" s="20"/>
      <c r="E1040" s="21"/>
      <c r="F1040" s="20"/>
      <c r="G1040" s="21"/>
      <c r="H1040" s="21"/>
      <c r="I1040" s="22"/>
      <c r="J1040" s="22"/>
      <c r="K1040" s="22"/>
      <c r="L1040" s="18"/>
    </row>
    <row r="1041">
      <c r="A1041" s="18"/>
      <c r="B1041" s="19"/>
      <c r="C1041" s="20"/>
      <c r="D1041" s="20"/>
      <c r="E1041" s="21"/>
      <c r="F1041" s="20"/>
      <c r="G1041" s="21"/>
      <c r="H1041" s="21"/>
      <c r="I1041" s="22"/>
      <c r="J1041" s="22"/>
      <c r="K1041" s="22"/>
      <c r="L1041" s="18"/>
    </row>
    <row r="1042">
      <c r="A1042" s="18"/>
      <c r="B1042" s="19"/>
      <c r="C1042" s="20"/>
      <c r="D1042" s="20"/>
      <c r="E1042" s="21"/>
      <c r="F1042" s="20"/>
      <c r="G1042" s="21"/>
      <c r="H1042" s="21"/>
      <c r="I1042" s="22"/>
      <c r="J1042" s="22"/>
      <c r="K1042" s="22"/>
      <c r="L1042" s="18"/>
    </row>
    <row r="1043">
      <c r="A1043" s="18"/>
      <c r="B1043" s="19"/>
      <c r="C1043" s="20"/>
      <c r="D1043" s="20"/>
      <c r="E1043" s="21"/>
      <c r="F1043" s="20"/>
      <c r="G1043" s="21"/>
      <c r="H1043" s="21"/>
      <c r="I1043" s="22"/>
      <c r="J1043" s="22"/>
      <c r="K1043" s="22"/>
      <c r="L1043" s="18"/>
    </row>
    <row r="1044">
      <c r="A1044" s="18"/>
      <c r="B1044" s="19"/>
      <c r="C1044" s="20"/>
      <c r="D1044" s="20"/>
      <c r="E1044" s="21"/>
      <c r="F1044" s="20"/>
      <c r="G1044" s="21"/>
      <c r="H1044" s="21"/>
      <c r="I1044" s="22"/>
      <c r="J1044" s="22"/>
      <c r="K1044" s="22"/>
      <c r="L1044" s="18"/>
    </row>
    <row r="1045">
      <c r="A1045" s="18"/>
      <c r="B1045" s="19"/>
      <c r="C1045" s="20"/>
      <c r="D1045" s="20"/>
      <c r="E1045" s="21"/>
      <c r="F1045" s="20"/>
      <c r="G1045" s="21"/>
      <c r="H1045" s="21"/>
      <c r="I1045" s="22"/>
      <c r="J1045" s="22"/>
      <c r="K1045" s="22"/>
      <c r="L1045" s="18"/>
    </row>
    <row r="1046">
      <c r="A1046" s="18"/>
      <c r="B1046" s="19"/>
      <c r="C1046" s="20"/>
      <c r="D1046" s="20"/>
      <c r="E1046" s="21"/>
      <c r="F1046" s="20"/>
      <c r="G1046" s="21"/>
      <c r="H1046" s="21"/>
      <c r="I1046" s="22"/>
      <c r="J1046" s="22"/>
      <c r="K1046" s="22"/>
      <c r="L1046" s="18"/>
    </row>
    <row r="1047">
      <c r="A1047" s="18"/>
      <c r="B1047" s="19"/>
      <c r="C1047" s="20"/>
      <c r="D1047" s="20"/>
      <c r="E1047" s="21"/>
      <c r="F1047" s="20"/>
      <c r="G1047" s="21"/>
      <c r="H1047" s="21"/>
      <c r="I1047" s="22"/>
      <c r="J1047" s="22"/>
      <c r="K1047" s="22"/>
      <c r="L1047" s="18"/>
    </row>
    <row r="1048">
      <c r="A1048" s="18"/>
      <c r="B1048" s="19"/>
      <c r="C1048" s="20"/>
      <c r="D1048" s="20"/>
      <c r="E1048" s="21"/>
      <c r="F1048" s="20"/>
      <c r="G1048" s="21"/>
      <c r="H1048" s="21"/>
      <c r="I1048" s="22"/>
      <c r="J1048" s="22"/>
      <c r="K1048" s="22"/>
      <c r="L1048" s="18"/>
    </row>
    <row r="1049">
      <c r="A1049" s="18"/>
      <c r="B1049" s="19"/>
      <c r="C1049" s="20"/>
      <c r="D1049" s="20"/>
      <c r="E1049" s="21"/>
      <c r="F1049" s="20"/>
      <c r="G1049" s="21"/>
      <c r="H1049" s="21"/>
      <c r="I1049" s="22"/>
      <c r="J1049" s="22"/>
      <c r="K1049" s="22"/>
      <c r="L1049" s="18"/>
    </row>
    <row r="1050">
      <c r="A1050" s="18"/>
      <c r="B1050" s="19"/>
      <c r="C1050" s="20"/>
      <c r="D1050" s="20"/>
      <c r="E1050" s="21"/>
      <c r="F1050" s="20"/>
      <c r="G1050" s="21"/>
      <c r="H1050" s="21"/>
      <c r="I1050" s="22"/>
      <c r="J1050" s="22"/>
      <c r="K1050" s="22"/>
      <c r="L1050" s="18"/>
    </row>
    <row r="1051">
      <c r="A1051" s="18"/>
      <c r="B1051" s="19"/>
      <c r="C1051" s="20"/>
      <c r="D1051" s="20"/>
      <c r="E1051" s="21"/>
      <c r="F1051" s="20"/>
      <c r="G1051" s="21"/>
      <c r="H1051" s="21"/>
      <c r="I1051" s="22"/>
      <c r="J1051" s="22"/>
      <c r="K1051" s="22"/>
      <c r="L1051" s="18"/>
    </row>
    <row r="1052">
      <c r="A1052" s="18"/>
      <c r="B1052" s="19"/>
      <c r="C1052" s="20"/>
      <c r="D1052" s="20"/>
      <c r="E1052" s="21"/>
      <c r="F1052" s="20"/>
      <c r="G1052" s="21"/>
      <c r="H1052" s="21"/>
      <c r="I1052" s="22"/>
      <c r="J1052" s="22"/>
      <c r="K1052" s="22"/>
      <c r="L1052" s="18"/>
    </row>
    <row r="1053">
      <c r="A1053" s="18"/>
      <c r="B1053" s="19"/>
      <c r="C1053" s="20"/>
      <c r="D1053" s="20"/>
      <c r="E1053" s="21"/>
      <c r="F1053" s="20"/>
      <c r="G1053" s="21"/>
      <c r="H1053" s="21"/>
      <c r="I1053" s="22"/>
      <c r="J1053" s="22"/>
      <c r="K1053" s="22"/>
      <c r="L1053" s="18"/>
    </row>
    <row r="1054">
      <c r="A1054" s="18"/>
      <c r="B1054" s="19"/>
      <c r="C1054" s="20"/>
      <c r="D1054" s="20"/>
      <c r="E1054" s="21"/>
      <c r="F1054" s="20"/>
      <c r="G1054" s="21"/>
      <c r="H1054" s="21"/>
      <c r="I1054" s="22"/>
      <c r="J1054" s="22"/>
      <c r="K1054" s="22"/>
      <c r="L1054" s="18"/>
    </row>
    <row r="1055">
      <c r="A1055" s="18"/>
      <c r="B1055" s="19"/>
      <c r="C1055" s="20"/>
      <c r="D1055" s="20"/>
      <c r="E1055" s="21"/>
      <c r="F1055" s="20"/>
      <c r="G1055" s="21"/>
      <c r="H1055" s="21"/>
      <c r="I1055" s="22"/>
      <c r="J1055" s="22"/>
      <c r="K1055" s="22"/>
      <c r="L1055" s="18"/>
    </row>
    <row r="1056">
      <c r="A1056" s="18"/>
      <c r="B1056" s="19"/>
      <c r="C1056" s="20"/>
      <c r="D1056" s="20"/>
      <c r="E1056" s="21"/>
      <c r="F1056" s="20"/>
      <c r="G1056" s="21"/>
      <c r="H1056" s="21"/>
      <c r="I1056" s="22"/>
      <c r="J1056" s="22"/>
      <c r="K1056" s="22"/>
      <c r="L1056" s="18"/>
    </row>
    <row r="1057">
      <c r="A1057" s="18"/>
      <c r="B1057" s="19"/>
      <c r="C1057" s="20"/>
      <c r="D1057" s="20"/>
      <c r="E1057" s="21"/>
      <c r="F1057" s="20"/>
      <c r="G1057" s="21"/>
      <c r="H1057" s="21"/>
      <c r="I1057" s="22"/>
      <c r="J1057" s="22"/>
      <c r="K1057" s="22"/>
      <c r="L1057" s="18"/>
    </row>
    <row r="1058">
      <c r="A1058" s="18"/>
      <c r="B1058" s="19"/>
      <c r="C1058" s="20"/>
      <c r="D1058" s="20"/>
      <c r="E1058" s="21"/>
      <c r="F1058" s="20"/>
      <c r="G1058" s="21"/>
      <c r="H1058" s="21"/>
      <c r="I1058" s="22"/>
      <c r="J1058" s="22"/>
      <c r="K1058" s="22"/>
      <c r="L1058" s="18"/>
    </row>
    <row r="1059">
      <c r="A1059" s="18"/>
      <c r="B1059" s="19"/>
      <c r="C1059" s="20"/>
      <c r="D1059" s="20"/>
      <c r="E1059" s="21"/>
      <c r="F1059" s="20"/>
      <c r="G1059" s="21"/>
      <c r="H1059" s="21"/>
      <c r="I1059" s="22"/>
      <c r="J1059" s="22"/>
      <c r="K1059" s="22"/>
      <c r="L1059" s="18"/>
    </row>
    <row r="1060">
      <c r="A1060" s="18"/>
      <c r="B1060" s="19"/>
      <c r="C1060" s="20"/>
      <c r="D1060" s="20"/>
      <c r="E1060" s="21"/>
      <c r="F1060" s="20"/>
      <c r="G1060" s="21"/>
      <c r="H1060" s="21"/>
      <c r="I1060" s="22"/>
      <c r="J1060" s="22"/>
      <c r="K1060" s="22"/>
      <c r="L1060" s="18"/>
    </row>
    <row r="1061">
      <c r="A1061" s="18"/>
      <c r="B1061" s="19"/>
      <c r="C1061" s="20"/>
      <c r="D1061" s="20"/>
      <c r="E1061" s="21"/>
      <c r="F1061" s="20"/>
      <c r="G1061" s="21"/>
      <c r="H1061" s="21"/>
      <c r="I1061" s="22"/>
      <c r="J1061" s="22"/>
      <c r="K1061" s="22"/>
      <c r="L1061" s="18"/>
    </row>
    <row r="1062">
      <c r="A1062" s="18"/>
      <c r="B1062" s="19"/>
      <c r="C1062" s="20"/>
      <c r="D1062" s="20"/>
      <c r="E1062" s="21"/>
      <c r="F1062" s="20"/>
      <c r="G1062" s="21"/>
      <c r="H1062" s="21"/>
      <c r="I1062" s="22"/>
      <c r="J1062" s="22"/>
      <c r="K1062" s="22"/>
      <c r="L1062" s="18"/>
    </row>
    <row r="1063">
      <c r="A1063" s="18"/>
      <c r="B1063" s="19"/>
      <c r="C1063" s="20"/>
      <c r="D1063" s="20"/>
      <c r="E1063" s="21"/>
      <c r="F1063" s="20"/>
      <c r="G1063" s="21"/>
      <c r="H1063" s="21"/>
      <c r="I1063" s="22"/>
      <c r="J1063" s="22"/>
      <c r="K1063" s="22"/>
      <c r="L1063" s="18"/>
    </row>
    <row r="1064">
      <c r="A1064" s="18"/>
      <c r="B1064" s="19"/>
      <c r="C1064" s="20"/>
      <c r="D1064" s="20"/>
      <c r="E1064" s="21"/>
      <c r="F1064" s="20"/>
      <c r="G1064" s="21"/>
      <c r="H1064" s="21"/>
      <c r="I1064" s="22"/>
      <c r="J1064" s="22"/>
      <c r="K1064" s="22"/>
      <c r="L1064" s="18"/>
    </row>
    <row r="1065">
      <c r="A1065" s="18"/>
      <c r="B1065" s="19"/>
      <c r="C1065" s="20"/>
      <c r="D1065" s="20"/>
      <c r="E1065" s="21"/>
      <c r="F1065" s="20"/>
      <c r="G1065" s="21"/>
      <c r="H1065" s="21"/>
      <c r="I1065" s="22"/>
      <c r="J1065" s="22"/>
      <c r="K1065" s="22"/>
      <c r="L1065" s="18"/>
    </row>
    <row r="1066">
      <c r="A1066" s="18"/>
      <c r="B1066" s="19"/>
      <c r="C1066" s="20"/>
      <c r="D1066" s="20"/>
      <c r="E1066" s="21"/>
      <c r="F1066" s="20"/>
      <c r="G1066" s="21"/>
      <c r="H1066" s="21"/>
      <c r="I1066" s="22"/>
      <c r="J1066" s="22"/>
      <c r="K1066" s="22"/>
      <c r="L1066" s="18"/>
    </row>
    <row r="1067">
      <c r="A1067" s="18"/>
      <c r="B1067" s="19"/>
      <c r="C1067" s="20"/>
      <c r="D1067" s="20"/>
      <c r="E1067" s="21"/>
      <c r="F1067" s="20"/>
      <c r="G1067" s="21"/>
      <c r="H1067" s="21"/>
      <c r="I1067" s="22"/>
      <c r="J1067" s="22"/>
      <c r="K1067" s="22"/>
      <c r="L1067" s="18"/>
    </row>
    <row r="1068">
      <c r="A1068" s="18"/>
      <c r="B1068" s="19"/>
      <c r="C1068" s="20"/>
      <c r="D1068" s="20"/>
      <c r="E1068" s="21"/>
      <c r="F1068" s="20"/>
      <c r="G1068" s="21"/>
      <c r="H1068" s="21"/>
      <c r="I1068" s="22"/>
      <c r="J1068" s="22"/>
      <c r="K1068" s="22"/>
      <c r="L1068" s="18"/>
    </row>
    <row r="1069">
      <c r="A1069" s="18"/>
      <c r="B1069" s="19"/>
      <c r="C1069" s="20"/>
      <c r="D1069" s="20"/>
      <c r="E1069" s="21"/>
      <c r="F1069" s="20"/>
      <c r="G1069" s="21"/>
      <c r="H1069" s="21"/>
      <c r="I1069" s="22"/>
      <c r="J1069" s="22"/>
      <c r="K1069" s="22"/>
      <c r="L1069" s="18"/>
    </row>
    <row r="1070">
      <c r="A1070" s="18"/>
      <c r="B1070" s="19"/>
      <c r="C1070" s="20"/>
      <c r="D1070" s="20"/>
      <c r="E1070" s="21"/>
      <c r="F1070" s="20"/>
      <c r="G1070" s="21"/>
      <c r="H1070" s="21"/>
      <c r="I1070" s="22"/>
      <c r="J1070" s="22"/>
      <c r="K1070" s="22"/>
      <c r="L1070" s="18"/>
    </row>
    <row r="1071">
      <c r="A1071" s="18"/>
      <c r="B1071" s="19"/>
      <c r="C1071" s="20"/>
      <c r="D1071" s="20"/>
      <c r="E1071" s="21"/>
      <c r="F1071" s="20"/>
      <c r="G1071" s="21"/>
      <c r="H1071" s="21"/>
      <c r="I1071" s="22"/>
      <c r="J1071" s="22"/>
      <c r="K1071" s="22"/>
      <c r="L1071" s="18"/>
    </row>
    <row r="1072">
      <c r="A1072" s="18"/>
      <c r="B1072" s="19"/>
      <c r="C1072" s="20"/>
      <c r="D1072" s="20"/>
      <c r="E1072" s="21"/>
      <c r="F1072" s="20"/>
      <c r="G1072" s="21"/>
      <c r="H1072" s="21"/>
      <c r="I1072" s="22"/>
      <c r="J1072" s="22"/>
      <c r="K1072" s="22"/>
      <c r="L1072" s="18"/>
    </row>
    <row r="1073">
      <c r="A1073" s="18"/>
      <c r="B1073" s="19"/>
      <c r="C1073" s="20"/>
      <c r="D1073" s="20"/>
      <c r="E1073" s="21"/>
      <c r="F1073" s="20"/>
      <c r="G1073" s="21"/>
      <c r="H1073" s="21"/>
      <c r="I1073" s="22"/>
      <c r="J1073" s="22"/>
      <c r="K1073" s="22"/>
      <c r="L1073" s="18"/>
    </row>
    <row r="1074">
      <c r="A1074" s="18"/>
      <c r="B1074" s="19"/>
      <c r="C1074" s="20"/>
      <c r="D1074" s="20"/>
      <c r="E1074" s="21"/>
      <c r="F1074" s="20"/>
      <c r="G1074" s="21"/>
      <c r="H1074" s="21"/>
      <c r="I1074" s="22"/>
      <c r="J1074" s="22"/>
      <c r="K1074" s="22"/>
      <c r="L1074" s="18"/>
    </row>
    <row r="1075">
      <c r="A1075" s="18"/>
      <c r="B1075" s="19"/>
      <c r="C1075" s="20"/>
      <c r="D1075" s="20"/>
      <c r="E1075" s="21"/>
      <c r="F1075" s="20"/>
      <c r="G1075" s="21"/>
      <c r="H1075" s="21"/>
      <c r="I1075" s="22"/>
      <c r="J1075" s="22"/>
      <c r="K1075" s="22"/>
      <c r="L1075" s="18"/>
    </row>
    <row r="1076">
      <c r="A1076" s="18"/>
      <c r="B1076" s="19"/>
      <c r="C1076" s="20"/>
      <c r="D1076" s="20"/>
      <c r="E1076" s="21"/>
      <c r="F1076" s="20"/>
      <c r="G1076" s="21"/>
      <c r="H1076" s="21"/>
      <c r="I1076" s="22"/>
      <c r="J1076" s="22"/>
      <c r="K1076" s="22"/>
      <c r="L1076" s="18"/>
    </row>
    <row r="1077">
      <c r="A1077" s="18"/>
      <c r="B1077" s="19"/>
      <c r="C1077" s="20"/>
      <c r="D1077" s="20"/>
      <c r="E1077" s="21"/>
      <c r="F1077" s="20"/>
      <c r="G1077" s="21"/>
      <c r="H1077" s="21"/>
      <c r="I1077" s="22"/>
      <c r="J1077" s="22"/>
      <c r="K1077" s="22"/>
      <c r="L1077" s="18"/>
    </row>
    <row r="1078">
      <c r="A1078" s="18"/>
      <c r="B1078" s="19"/>
      <c r="C1078" s="20"/>
      <c r="D1078" s="20"/>
      <c r="E1078" s="21"/>
      <c r="F1078" s="20"/>
      <c r="G1078" s="21"/>
      <c r="H1078" s="21"/>
      <c r="I1078" s="22"/>
      <c r="J1078" s="22"/>
      <c r="K1078" s="22"/>
      <c r="L1078" s="18"/>
    </row>
    <row r="1079">
      <c r="A1079" s="18"/>
      <c r="B1079" s="19"/>
      <c r="C1079" s="20"/>
      <c r="D1079" s="20"/>
      <c r="E1079" s="21"/>
      <c r="F1079" s="20"/>
      <c r="G1079" s="21"/>
      <c r="H1079" s="21"/>
      <c r="I1079" s="22"/>
      <c r="J1079" s="22"/>
      <c r="K1079" s="22"/>
      <c r="L1079" s="18"/>
    </row>
    <row r="1080">
      <c r="A1080" s="18"/>
      <c r="B1080" s="19"/>
      <c r="C1080" s="20"/>
      <c r="D1080" s="20"/>
      <c r="E1080" s="21"/>
      <c r="F1080" s="20"/>
      <c r="G1080" s="21"/>
      <c r="H1080" s="21"/>
      <c r="I1080" s="22"/>
      <c r="J1080" s="22"/>
      <c r="K1080" s="22"/>
      <c r="L1080" s="18"/>
    </row>
    <row r="1081">
      <c r="A1081" s="18"/>
      <c r="B1081" s="19"/>
      <c r="C1081" s="20"/>
      <c r="D1081" s="20"/>
      <c r="E1081" s="21"/>
      <c r="F1081" s="20"/>
      <c r="G1081" s="21"/>
      <c r="H1081" s="21"/>
      <c r="I1081" s="22"/>
      <c r="J1081" s="22"/>
      <c r="K1081" s="22"/>
      <c r="L1081" s="18"/>
    </row>
    <row r="1082">
      <c r="A1082" s="18"/>
      <c r="B1082" s="19"/>
      <c r="C1082" s="20"/>
      <c r="D1082" s="20"/>
      <c r="E1082" s="21"/>
      <c r="F1082" s="20"/>
      <c r="G1082" s="21"/>
      <c r="H1082" s="21"/>
      <c r="I1082" s="22"/>
      <c r="J1082" s="22"/>
      <c r="K1082" s="22"/>
      <c r="L1082" s="18"/>
    </row>
    <row r="1083">
      <c r="A1083" s="18"/>
      <c r="B1083" s="19"/>
      <c r="C1083" s="20"/>
      <c r="D1083" s="20"/>
      <c r="E1083" s="21"/>
      <c r="F1083" s="20"/>
      <c r="G1083" s="21"/>
      <c r="H1083" s="21"/>
      <c r="I1083" s="22"/>
      <c r="J1083" s="22"/>
      <c r="K1083" s="22"/>
      <c r="L1083" s="18"/>
    </row>
    <row r="1084">
      <c r="A1084" s="18"/>
      <c r="B1084" s="19"/>
      <c r="C1084" s="20"/>
      <c r="D1084" s="20"/>
      <c r="E1084" s="21"/>
      <c r="F1084" s="20"/>
      <c r="G1084" s="21"/>
      <c r="H1084" s="21"/>
      <c r="I1084" s="22"/>
      <c r="J1084" s="22"/>
      <c r="K1084" s="22"/>
      <c r="L1084" s="18"/>
    </row>
    <row r="1085">
      <c r="A1085" s="18"/>
      <c r="B1085" s="19"/>
      <c r="C1085" s="20"/>
      <c r="D1085" s="20"/>
      <c r="E1085" s="21"/>
      <c r="F1085" s="20"/>
      <c r="G1085" s="21"/>
      <c r="H1085" s="21"/>
      <c r="I1085" s="22"/>
      <c r="J1085" s="22"/>
      <c r="K1085" s="22"/>
      <c r="L1085" s="18"/>
    </row>
    <row r="1086">
      <c r="A1086" s="18"/>
      <c r="B1086" s="19"/>
      <c r="C1086" s="20"/>
      <c r="D1086" s="20"/>
      <c r="E1086" s="21"/>
      <c r="F1086" s="20"/>
      <c r="G1086" s="21"/>
      <c r="H1086" s="21"/>
      <c r="I1086" s="22"/>
      <c r="J1086" s="22"/>
      <c r="K1086" s="22"/>
      <c r="L1086" s="18"/>
    </row>
    <row r="1087">
      <c r="A1087" s="18"/>
      <c r="B1087" s="19"/>
      <c r="C1087" s="20"/>
      <c r="D1087" s="20"/>
      <c r="E1087" s="21"/>
      <c r="F1087" s="20"/>
      <c r="G1087" s="21"/>
      <c r="H1087" s="21"/>
      <c r="I1087" s="22"/>
      <c r="J1087" s="22"/>
      <c r="K1087" s="22"/>
      <c r="L1087" s="18"/>
    </row>
    <row r="1088">
      <c r="A1088" s="18"/>
      <c r="B1088" s="19"/>
      <c r="C1088" s="20"/>
      <c r="D1088" s="20"/>
      <c r="E1088" s="21"/>
      <c r="F1088" s="20"/>
      <c r="G1088" s="21"/>
      <c r="H1088" s="21"/>
      <c r="I1088" s="22"/>
      <c r="J1088" s="22"/>
      <c r="K1088" s="22"/>
      <c r="L1088" s="18"/>
    </row>
    <row r="1089">
      <c r="A1089" s="18"/>
      <c r="B1089" s="19"/>
      <c r="C1089" s="20"/>
      <c r="D1089" s="20"/>
      <c r="E1089" s="21"/>
      <c r="F1089" s="20"/>
      <c r="G1089" s="21"/>
      <c r="H1089" s="21"/>
      <c r="I1089" s="22"/>
      <c r="J1089" s="22"/>
      <c r="K1089" s="22"/>
      <c r="L1089" s="18"/>
    </row>
    <row r="1090">
      <c r="A1090" s="18"/>
      <c r="B1090" s="19"/>
      <c r="C1090" s="20"/>
      <c r="D1090" s="20"/>
      <c r="E1090" s="21"/>
      <c r="F1090" s="20"/>
      <c r="G1090" s="21"/>
      <c r="H1090" s="21"/>
      <c r="I1090" s="22"/>
      <c r="J1090" s="22"/>
      <c r="K1090" s="22"/>
      <c r="L1090" s="18"/>
    </row>
    <row r="1091">
      <c r="A1091" s="18"/>
      <c r="B1091" s="19"/>
      <c r="C1091" s="20"/>
      <c r="D1091" s="20"/>
      <c r="E1091" s="21"/>
      <c r="F1091" s="20"/>
      <c r="G1091" s="21"/>
      <c r="H1091" s="21"/>
      <c r="I1091" s="22"/>
      <c r="J1091" s="22"/>
      <c r="K1091" s="22"/>
      <c r="L1091" s="18"/>
    </row>
    <row r="1092">
      <c r="A1092" s="18"/>
      <c r="B1092" s="19"/>
      <c r="C1092" s="20"/>
      <c r="D1092" s="20"/>
      <c r="E1092" s="21"/>
      <c r="F1092" s="20"/>
      <c r="G1092" s="21"/>
      <c r="H1092" s="21"/>
      <c r="I1092" s="22"/>
      <c r="J1092" s="22"/>
      <c r="K1092" s="22"/>
      <c r="L1092" s="18"/>
    </row>
    <row r="1093">
      <c r="A1093" s="18"/>
      <c r="B1093" s="19"/>
      <c r="C1093" s="20"/>
      <c r="D1093" s="20"/>
      <c r="E1093" s="21"/>
      <c r="F1093" s="20"/>
      <c r="G1093" s="21"/>
      <c r="H1093" s="21"/>
      <c r="I1093" s="22"/>
      <c r="J1093" s="22"/>
      <c r="K1093" s="22"/>
      <c r="L1093" s="18"/>
    </row>
    <row r="1094">
      <c r="A1094" s="18"/>
      <c r="B1094" s="19"/>
      <c r="C1094" s="20"/>
      <c r="D1094" s="20"/>
      <c r="E1094" s="21"/>
      <c r="F1094" s="20"/>
      <c r="G1094" s="21"/>
      <c r="H1094" s="21"/>
      <c r="I1094" s="22"/>
      <c r="J1094" s="22"/>
      <c r="K1094" s="22"/>
      <c r="L1094" s="18"/>
    </row>
    <row r="1095">
      <c r="A1095" s="18"/>
      <c r="B1095" s="19"/>
      <c r="C1095" s="20"/>
      <c r="D1095" s="20"/>
      <c r="E1095" s="21"/>
      <c r="F1095" s="20"/>
      <c r="G1095" s="21"/>
      <c r="H1095" s="21"/>
      <c r="I1095" s="22"/>
      <c r="J1095" s="22"/>
      <c r="K1095" s="22"/>
      <c r="L1095" s="18"/>
    </row>
    <row r="1096">
      <c r="A1096" s="18"/>
      <c r="B1096" s="19"/>
      <c r="C1096" s="20"/>
      <c r="D1096" s="20"/>
      <c r="E1096" s="21"/>
      <c r="F1096" s="20"/>
      <c r="G1096" s="21"/>
      <c r="H1096" s="21"/>
      <c r="I1096" s="22"/>
      <c r="J1096" s="22"/>
      <c r="K1096" s="22"/>
      <c r="L1096" s="18"/>
    </row>
    <row r="1097">
      <c r="A1097" s="18"/>
      <c r="B1097" s="19"/>
      <c r="C1097" s="20"/>
      <c r="D1097" s="20"/>
      <c r="E1097" s="21"/>
      <c r="F1097" s="20"/>
      <c r="G1097" s="21"/>
      <c r="H1097" s="21"/>
      <c r="I1097" s="22"/>
      <c r="J1097" s="22"/>
      <c r="K1097" s="22"/>
      <c r="L1097" s="18"/>
    </row>
    <row r="1098">
      <c r="A1098" s="18"/>
      <c r="B1098" s="19"/>
      <c r="C1098" s="20"/>
      <c r="D1098" s="20"/>
      <c r="E1098" s="21"/>
      <c r="F1098" s="20"/>
      <c r="G1098" s="21"/>
      <c r="H1098" s="21"/>
      <c r="I1098" s="22"/>
      <c r="J1098" s="22"/>
      <c r="K1098" s="22"/>
      <c r="L1098" s="18"/>
    </row>
    <row r="1099">
      <c r="A1099" s="18"/>
      <c r="B1099" s="19"/>
      <c r="C1099" s="20"/>
      <c r="D1099" s="20"/>
      <c r="E1099" s="21"/>
      <c r="F1099" s="20"/>
      <c r="G1099" s="21"/>
      <c r="H1099" s="21"/>
      <c r="I1099" s="22"/>
      <c r="J1099" s="22"/>
      <c r="K1099" s="22"/>
      <c r="L1099" s="18"/>
    </row>
    <row r="1100">
      <c r="A1100" s="18"/>
      <c r="B1100" s="19"/>
      <c r="C1100" s="20"/>
      <c r="D1100" s="20"/>
      <c r="E1100" s="21"/>
      <c r="F1100" s="20"/>
      <c r="G1100" s="21"/>
      <c r="H1100" s="21"/>
      <c r="I1100" s="22"/>
      <c r="J1100" s="22"/>
      <c r="K1100" s="22"/>
      <c r="L1100" s="18"/>
    </row>
    <row r="1101">
      <c r="A1101" s="18"/>
      <c r="B1101" s="19"/>
      <c r="C1101" s="20"/>
      <c r="D1101" s="20"/>
      <c r="E1101" s="21"/>
      <c r="F1101" s="20"/>
      <c r="G1101" s="21"/>
      <c r="H1101" s="21"/>
      <c r="I1101" s="22"/>
      <c r="J1101" s="22"/>
      <c r="K1101" s="22"/>
      <c r="L1101" s="18"/>
    </row>
    <row r="1102">
      <c r="A1102" s="18"/>
      <c r="B1102" s="19"/>
      <c r="C1102" s="20"/>
      <c r="D1102" s="20"/>
      <c r="E1102" s="21"/>
      <c r="F1102" s="20"/>
      <c r="G1102" s="21"/>
      <c r="H1102" s="21"/>
      <c r="I1102" s="22"/>
      <c r="J1102" s="22"/>
      <c r="K1102" s="22"/>
      <c r="L1102" s="18"/>
    </row>
    <row r="1103">
      <c r="A1103" s="18"/>
      <c r="B1103" s="19"/>
      <c r="C1103" s="20"/>
      <c r="D1103" s="20"/>
      <c r="E1103" s="21"/>
      <c r="F1103" s="20"/>
      <c r="G1103" s="21"/>
      <c r="H1103" s="21"/>
      <c r="I1103" s="22"/>
      <c r="J1103" s="22"/>
      <c r="K1103" s="22"/>
      <c r="L1103" s="18"/>
    </row>
    <row r="1104">
      <c r="A1104" s="18"/>
      <c r="B1104" s="19"/>
      <c r="C1104" s="20"/>
      <c r="D1104" s="20"/>
      <c r="E1104" s="21"/>
      <c r="F1104" s="20"/>
      <c r="G1104" s="21"/>
      <c r="H1104" s="21"/>
      <c r="I1104" s="22"/>
      <c r="J1104" s="22"/>
      <c r="K1104" s="22"/>
      <c r="L1104" s="18"/>
    </row>
    <row r="1105">
      <c r="A1105" s="18"/>
      <c r="B1105" s="19"/>
      <c r="C1105" s="20"/>
      <c r="D1105" s="20"/>
      <c r="E1105" s="21"/>
      <c r="F1105" s="20"/>
      <c r="G1105" s="21"/>
      <c r="H1105" s="21"/>
      <c r="I1105" s="22"/>
      <c r="J1105" s="22"/>
      <c r="K1105" s="22"/>
      <c r="L1105" s="18"/>
    </row>
    <row r="1106">
      <c r="A1106" s="18"/>
      <c r="B1106" s="19"/>
      <c r="C1106" s="20"/>
      <c r="D1106" s="20"/>
      <c r="E1106" s="21"/>
      <c r="F1106" s="20"/>
      <c r="G1106" s="21"/>
      <c r="H1106" s="21"/>
      <c r="I1106" s="22"/>
      <c r="J1106" s="22"/>
      <c r="K1106" s="22"/>
      <c r="L1106" s="18"/>
    </row>
    <row r="1107">
      <c r="A1107" s="18"/>
      <c r="B1107" s="19"/>
      <c r="C1107" s="20"/>
      <c r="D1107" s="20"/>
      <c r="E1107" s="21"/>
      <c r="F1107" s="20"/>
      <c r="G1107" s="21"/>
      <c r="H1107" s="21"/>
      <c r="I1107" s="22"/>
      <c r="J1107" s="22"/>
      <c r="K1107" s="22"/>
      <c r="L1107" s="18"/>
    </row>
    <row r="1108">
      <c r="A1108" s="18"/>
      <c r="B1108" s="19"/>
      <c r="C1108" s="20"/>
      <c r="D1108" s="20"/>
      <c r="E1108" s="21"/>
      <c r="F1108" s="20"/>
      <c r="G1108" s="21"/>
      <c r="H1108" s="21"/>
      <c r="I1108" s="22"/>
      <c r="J1108" s="22"/>
      <c r="K1108" s="22"/>
      <c r="L1108" s="18"/>
    </row>
    <row r="1109">
      <c r="A1109" s="18"/>
      <c r="B1109" s="19"/>
      <c r="C1109" s="20"/>
      <c r="D1109" s="20"/>
      <c r="E1109" s="21"/>
      <c r="F1109" s="20"/>
      <c r="G1109" s="21"/>
      <c r="H1109" s="21"/>
      <c r="I1109" s="22"/>
      <c r="J1109" s="22"/>
      <c r="K1109" s="22"/>
      <c r="L1109" s="18"/>
    </row>
    <row r="1110">
      <c r="A1110" s="18"/>
      <c r="B1110" s="19"/>
      <c r="C1110" s="20"/>
      <c r="D1110" s="20"/>
      <c r="E1110" s="21"/>
      <c r="F1110" s="20"/>
      <c r="G1110" s="21"/>
      <c r="H1110" s="21"/>
      <c r="I1110" s="22"/>
      <c r="J1110" s="22"/>
      <c r="K1110" s="22"/>
      <c r="L1110" s="18"/>
    </row>
    <row r="1111">
      <c r="A1111" s="18"/>
      <c r="B1111" s="19"/>
      <c r="C1111" s="20"/>
      <c r="D1111" s="20"/>
      <c r="E1111" s="21"/>
      <c r="F1111" s="20"/>
      <c r="G1111" s="21"/>
      <c r="H1111" s="21"/>
      <c r="I1111" s="22"/>
      <c r="J1111" s="22"/>
      <c r="K1111" s="22"/>
      <c r="L1111" s="18"/>
    </row>
    <row r="1112">
      <c r="A1112" s="18"/>
      <c r="B1112" s="19"/>
      <c r="C1112" s="20"/>
      <c r="D1112" s="20"/>
      <c r="E1112" s="21"/>
      <c r="F1112" s="20"/>
      <c r="G1112" s="21"/>
      <c r="H1112" s="21"/>
      <c r="I1112" s="22"/>
      <c r="J1112" s="22"/>
      <c r="K1112" s="22"/>
      <c r="L1112" s="18"/>
    </row>
    <row r="1113">
      <c r="A1113" s="18"/>
      <c r="B1113" s="19"/>
      <c r="C1113" s="20"/>
      <c r="D1113" s="20"/>
      <c r="E1113" s="21"/>
      <c r="F1113" s="20"/>
      <c r="G1113" s="21"/>
      <c r="H1113" s="21"/>
      <c r="I1113" s="22"/>
      <c r="J1113" s="22"/>
      <c r="K1113" s="22"/>
      <c r="L1113" s="18"/>
    </row>
    <row r="1114">
      <c r="A1114" s="18"/>
      <c r="B1114" s="19"/>
      <c r="C1114" s="20"/>
      <c r="D1114" s="20"/>
      <c r="E1114" s="21"/>
      <c r="F1114" s="20"/>
      <c r="G1114" s="21"/>
      <c r="H1114" s="21"/>
      <c r="I1114" s="22"/>
      <c r="J1114" s="22"/>
      <c r="K1114" s="22"/>
      <c r="L1114" s="18"/>
    </row>
    <row r="1115">
      <c r="A1115" s="18"/>
      <c r="B1115" s="19"/>
      <c r="C1115" s="20"/>
      <c r="D1115" s="20"/>
      <c r="E1115" s="21"/>
      <c r="F1115" s="20"/>
      <c r="G1115" s="21"/>
      <c r="H1115" s="21"/>
      <c r="I1115" s="22"/>
      <c r="J1115" s="22"/>
      <c r="K1115" s="22"/>
      <c r="L1115" s="18"/>
    </row>
    <row r="1116">
      <c r="A1116" s="18"/>
      <c r="B1116" s="19"/>
      <c r="C1116" s="20"/>
      <c r="D1116" s="20"/>
      <c r="E1116" s="21"/>
      <c r="F1116" s="20"/>
      <c r="G1116" s="21"/>
      <c r="H1116" s="21"/>
      <c r="I1116" s="22"/>
      <c r="J1116" s="22"/>
      <c r="K1116" s="22"/>
      <c r="L1116" s="18"/>
    </row>
    <row r="1117">
      <c r="A1117" s="18"/>
      <c r="B1117" s="19"/>
      <c r="C1117" s="20"/>
      <c r="D1117" s="20"/>
      <c r="E1117" s="21"/>
      <c r="F1117" s="20"/>
      <c r="G1117" s="21"/>
      <c r="H1117" s="21"/>
      <c r="I1117" s="22"/>
      <c r="J1117" s="22"/>
      <c r="K1117" s="22"/>
      <c r="L1117" s="18"/>
    </row>
    <row r="1118">
      <c r="A1118" s="18"/>
      <c r="B1118" s="19"/>
      <c r="C1118" s="20"/>
      <c r="D1118" s="20"/>
      <c r="E1118" s="21"/>
      <c r="F1118" s="20"/>
      <c r="G1118" s="21"/>
      <c r="H1118" s="21"/>
      <c r="I1118" s="22"/>
      <c r="J1118" s="22"/>
      <c r="K1118" s="22"/>
      <c r="L1118" s="18"/>
    </row>
    <row r="1119">
      <c r="A1119" s="18"/>
      <c r="B1119" s="19"/>
      <c r="C1119" s="20"/>
      <c r="D1119" s="20"/>
      <c r="E1119" s="21"/>
      <c r="F1119" s="20"/>
      <c r="G1119" s="21"/>
      <c r="H1119" s="21"/>
      <c r="I1119" s="22"/>
      <c r="J1119" s="22"/>
      <c r="K1119" s="22"/>
      <c r="L1119" s="18"/>
    </row>
    <row r="1120">
      <c r="A1120" s="18"/>
      <c r="B1120" s="19"/>
      <c r="C1120" s="20"/>
      <c r="D1120" s="20"/>
      <c r="E1120" s="21"/>
      <c r="F1120" s="20"/>
      <c r="G1120" s="21"/>
      <c r="H1120" s="21"/>
      <c r="I1120" s="22"/>
      <c r="J1120" s="22"/>
      <c r="K1120" s="22"/>
      <c r="L1120" s="18"/>
    </row>
    <row r="1121">
      <c r="A1121" s="18"/>
      <c r="B1121" s="19"/>
      <c r="C1121" s="20"/>
      <c r="D1121" s="20"/>
      <c r="E1121" s="21"/>
      <c r="F1121" s="20"/>
      <c r="G1121" s="21"/>
      <c r="H1121" s="21"/>
      <c r="I1121" s="22"/>
      <c r="J1121" s="22"/>
      <c r="K1121" s="22"/>
      <c r="L1121" s="18"/>
    </row>
    <row r="1122">
      <c r="A1122" s="18"/>
      <c r="B1122" s="19"/>
      <c r="C1122" s="20"/>
      <c r="D1122" s="20"/>
      <c r="E1122" s="21"/>
      <c r="F1122" s="20"/>
      <c r="G1122" s="21"/>
      <c r="H1122" s="21"/>
      <c r="I1122" s="22"/>
      <c r="J1122" s="22"/>
      <c r="K1122" s="22"/>
      <c r="L1122" s="18"/>
    </row>
    <row r="1123">
      <c r="A1123" s="18"/>
      <c r="B1123" s="19"/>
      <c r="C1123" s="20"/>
      <c r="D1123" s="20"/>
      <c r="E1123" s="21"/>
      <c r="F1123" s="20"/>
      <c r="G1123" s="21"/>
      <c r="H1123" s="21"/>
      <c r="I1123" s="22"/>
      <c r="J1123" s="22"/>
      <c r="K1123" s="22"/>
      <c r="L1123" s="18"/>
    </row>
    <row r="1124">
      <c r="A1124" s="18"/>
      <c r="B1124" s="19"/>
      <c r="C1124" s="20"/>
      <c r="D1124" s="20"/>
      <c r="E1124" s="21"/>
      <c r="F1124" s="20"/>
      <c r="G1124" s="21"/>
      <c r="H1124" s="21"/>
      <c r="I1124" s="22"/>
      <c r="J1124" s="22"/>
      <c r="K1124" s="22"/>
      <c r="L1124" s="18"/>
    </row>
    <row r="1125">
      <c r="A1125" s="18"/>
      <c r="B1125" s="19"/>
      <c r="C1125" s="20"/>
      <c r="D1125" s="20"/>
      <c r="E1125" s="21"/>
      <c r="F1125" s="20"/>
      <c r="G1125" s="21"/>
      <c r="H1125" s="21"/>
      <c r="I1125" s="22"/>
      <c r="J1125" s="22"/>
      <c r="K1125" s="22"/>
      <c r="L1125" s="18"/>
    </row>
    <row r="1126">
      <c r="A1126" s="18"/>
      <c r="B1126" s="19"/>
      <c r="C1126" s="20"/>
      <c r="D1126" s="20"/>
      <c r="E1126" s="21"/>
      <c r="F1126" s="20"/>
      <c r="G1126" s="21"/>
      <c r="H1126" s="21"/>
      <c r="I1126" s="22"/>
      <c r="J1126" s="22"/>
      <c r="K1126" s="22"/>
      <c r="L1126" s="18"/>
    </row>
    <row r="1127">
      <c r="A1127" s="18"/>
      <c r="B1127" s="19"/>
      <c r="C1127" s="20"/>
      <c r="D1127" s="20"/>
      <c r="E1127" s="21"/>
      <c r="F1127" s="20"/>
      <c r="G1127" s="21"/>
      <c r="H1127" s="21"/>
      <c r="I1127" s="22"/>
      <c r="J1127" s="22"/>
      <c r="K1127" s="22"/>
      <c r="L1127" s="18"/>
    </row>
    <row r="1128">
      <c r="A1128" s="18"/>
      <c r="B1128" s="19"/>
      <c r="C1128" s="20"/>
      <c r="D1128" s="20"/>
      <c r="E1128" s="21"/>
      <c r="F1128" s="20"/>
      <c r="G1128" s="21"/>
      <c r="H1128" s="21"/>
      <c r="I1128" s="22"/>
      <c r="J1128" s="22"/>
      <c r="K1128" s="22"/>
      <c r="L1128" s="18"/>
    </row>
    <row r="1129">
      <c r="A1129" s="18"/>
      <c r="B1129" s="19"/>
      <c r="C1129" s="20"/>
      <c r="D1129" s="20"/>
      <c r="E1129" s="21"/>
      <c r="F1129" s="20"/>
      <c r="G1129" s="21"/>
      <c r="H1129" s="21"/>
      <c r="I1129" s="22"/>
      <c r="J1129" s="22"/>
      <c r="K1129" s="22"/>
      <c r="L1129" s="18"/>
    </row>
    <row r="1130">
      <c r="A1130" s="18"/>
      <c r="B1130" s="19"/>
      <c r="C1130" s="20"/>
      <c r="D1130" s="20"/>
      <c r="E1130" s="21"/>
      <c r="F1130" s="20"/>
      <c r="G1130" s="21"/>
      <c r="H1130" s="21"/>
      <c r="I1130" s="22"/>
      <c r="J1130" s="22"/>
      <c r="K1130" s="22"/>
      <c r="L1130" s="18"/>
    </row>
    <row r="1131">
      <c r="A1131" s="18"/>
      <c r="B1131" s="19"/>
      <c r="C1131" s="20"/>
      <c r="D1131" s="20"/>
      <c r="E1131" s="21"/>
      <c r="F1131" s="20"/>
      <c r="G1131" s="21"/>
      <c r="H1131" s="21"/>
      <c r="I1131" s="22"/>
      <c r="J1131" s="22"/>
      <c r="K1131" s="22"/>
      <c r="L1131" s="18"/>
    </row>
    <row r="1132">
      <c r="A1132" s="18"/>
      <c r="B1132" s="19"/>
      <c r="C1132" s="20"/>
      <c r="D1132" s="20"/>
      <c r="E1132" s="21"/>
      <c r="F1132" s="20"/>
      <c r="G1132" s="21"/>
      <c r="H1132" s="21"/>
      <c r="I1132" s="22"/>
      <c r="J1132" s="22"/>
      <c r="K1132" s="22"/>
      <c r="L1132" s="18"/>
    </row>
    <row r="1133">
      <c r="A1133" s="18"/>
      <c r="B1133" s="19"/>
      <c r="C1133" s="20"/>
      <c r="D1133" s="20"/>
      <c r="E1133" s="21"/>
      <c r="F1133" s="20"/>
      <c r="G1133" s="21"/>
      <c r="H1133" s="21"/>
      <c r="I1133" s="22"/>
      <c r="J1133" s="22"/>
      <c r="K1133" s="22"/>
      <c r="L1133" s="18"/>
    </row>
    <row r="1134">
      <c r="A1134" s="18"/>
      <c r="B1134" s="19"/>
      <c r="C1134" s="20"/>
      <c r="D1134" s="20"/>
      <c r="E1134" s="21"/>
      <c r="F1134" s="20"/>
      <c r="G1134" s="21"/>
      <c r="H1134" s="21"/>
      <c r="I1134" s="22"/>
      <c r="J1134" s="22"/>
      <c r="K1134" s="22"/>
      <c r="L1134" s="18"/>
    </row>
    <row r="1135">
      <c r="A1135" s="18"/>
      <c r="B1135" s="19"/>
      <c r="C1135" s="20"/>
      <c r="D1135" s="20"/>
      <c r="E1135" s="21"/>
      <c r="F1135" s="20"/>
      <c r="G1135" s="21"/>
      <c r="H1135" s="21"/>
      <c r="I1135" s="22"/>
      <c r="J1135" s="22"/>
      <c r="K1135" s="22"/>
      <c r="L1135" s="18"/>
    </row>
    <row r="1136">
      <c r="A1136" s="18"/>
      <c r="B1136" s="19"/>
      <c r="C1136" s="20"/>
      <c r="D1136" s="20"/>
      <c r="E1136" s="21"/>
      <c r="F1136" s="20"/>
      <c r="G1136" s="21"/>
      <c r="H1136" s="21"/>
      <c r="I1136" s="22"/>
      <c r="J1136" s="22"/>
      <c r="K1136" s="22"/>
      <c r="L1136" s="18"/>
    </row>
    <row r="1137">
      <c r="A1137" s="18"/>
      <c r="B1137" s="19"/>
      <c r="C1137" s="20"/>
      <c r="D1137" s="20"/>
      <c r="E1137" s="21"/>
      <c r="F1137" s="20"/>
      <c r="G1137" s="21"/>
      <c r="H1137" s="21"/>
      <c r="I1137" s="22"/>
      <c r="J1137" s="22"/>
      <c r="K1137" s="22"/>
      <c r="L1137" s="18"/>
    </row>
    <row r="1138">
      <c r="A1138" s="18"/>
      <c r="B1138" s="19"/>
      <c r="C1138" s="20"/>
      <c r="D1138" s="20"/>
      <c r="E1138" s="21"/>
      <c r="F1138" s="20"/>
      <c r="G1138" s="21"/>
      <c r="H1138" s="21"/>
      <c r="I1138" s="22"/>
      <c r="J1138" s="22"/>
      <c r="K1138" s="22"/>
      <c r="L1138" s="18"/>
    </row>
    <row r="1139">
      <c r="A1139" s="18"/>
      <c r="B1139" s="19"/>
      <c r="C1139" s="20"/>
      <c r="D1139" s="20"/>
      <c r="E1139" s="21"/>
      <c r="F1139" s="20"/>
      <c r="G1139" s="21"/>
      <c r="H1139" s="21"/>
      <c r="I1139" s="22"/>
      <c r="J1139" s="22"/>
      <c r="K1139" s="22"/>
      <c r="L1139" s="18"/>
    </row>
    <row r="1140">
      <c r="A1140" s="18"/>
      <c r="B1140" s="19"/>
      <c r="C1140" s="20"/>
      <c r="D1140" s="20"/>
      <c r="E1140" s="21"/>
      <c r="F1140" s="20"/>
      <c r="G1140" s="21"/>
      <c r="H1140" s="21"/>
      <c r="I1140" s="22"/>
      <c r="J1140" s="22"/>
      <c r="K1140" s="22"/>
      <c r="L1140" s="18"/>
    </row>
    <row r="1141">
      <c r="A1141" s="18"/>
      <c r="B1141" s="19"/>
      <c r="C1141" s="20"/>
      <c r="D1141" s="20"/>
      <c r="E1141" s="21"/>
      <c r="F1141" s="20"/>
      <c r="G1141" s="21"/>
      <c r="H1141" s="21"/>
      <c r="I1141" s="22"/>
      <c r="J1141" s="22"/>
      <c r="K1141" s="22"/>
      <c r="L1141" s="18"/>
    </row>
    <row r="1142">
      <c r="A1142" s="18"/>
      <c r="B1142" s="19"/>
      <c r="C1142" s="20"/>
      <c r="D1142" s="20"/>
      <c r="E1142" s="21"/>
      <c r="F1142" s="20"/>
      <c r="G1142" s="21"/>
      <c r="H1142" s="21"/>
      <c r="I1142" s="22"/>
      <c r="J1142" s="22"/>
      <c r="K1142" s="22"/>
      <c r="L1142" s="18"/>
    </row>
    <row r="1143">
      <c r="A1143" s="18"/>
      <c r="B1143" s="19"/>
      <c r="C1143" s="20"/>
      <c r="D1143" s="20"/>
      <c r="E1143" s="21"/>
      <c r="F1143" s="20"/>
      <c r="G1143" s="21"/>
      <c r="H1143" s="21"/>
      <c r="I1143" s="22"/>
      <c r="J1143" s="22"/>
      <c r="K1143" s="22"/>
      <c r="L1143" s="18"/>
    </row>
    <row r="1144">
      <c r="A1144" s="18"/>
      <c r="B1144" s="19"/>
      <c r="C1144" s="20"/>
      <c r="D1144" s="20"/>
      <c r="E1144" s="21"/>
      <c r="F1144" s="20"/>
      <c r="G1144" s="21"/>
      <c r="H1144" s="21"/>
      <c r="I1144" s="22"/>
      <c r="J1144" s="22"/>
      <c r="K1144" s="22"/>
      <c r="L1144" s="18"/>
    </row>
    <row r="1145">
      <c r="A1145" s="18"/>
      <c r="B1145" s="19"/>
      <c r="C1145" s="20"/>
      <c r="D1145" s="20"/>
      <c r="E1145" s="21"/>
      <c r="F1145" s="20"/>
      <c r="G1145" s="21"/>
      <c r="H1145" s="21"/>
      <c r="I1145" s="22"/>
      <c r="J1145" s="22"/>
      <c r="K1145" s="22"/>
      <c r="L1145" s="18"/>
    </row>
    <row r="1146">
      <c r="A1146" s="18"/>
      <c r="B1146" s="19"/>
      <c r="C1146" s="20"/>
      <c r="D1146" s="20"/>
      <c r="E1146" s="21"/>
      <c r="F1146" s="20"/>
      <c r="G1146" s="21"/>
      <c r="H1146" s="21"/>
      <c r="I1146" s="22"/>
      <c r="J1146" s="22"/>
      <c r="K1146" s="22"/>
      <c r="L1146" s="18"/>
    </row>
    <row r="1147">
      <c r="A1147" s="18"/>
      <c r="B1147" s="19"/>
      <c r="C1147" s="20"/>
      <c r="D1147" s="20"/>
      <c r="E1147" s="21"/>
      <c r="F1147" s="20"/>
      <c r="G1147" s="21"/>
      <c r="H1147" s="21"/>
      <c r="I1147" s="22"/>
      <c r="J1147" s="22"/>
      <c r="K1147" s="22"/>
      <c r="L1147" s="18"/>
    </row>
    <row r="1148">
      <c r="A1148" s="18"/>
      <c r="B1148" s="19"/>
      <c r="C1148" s="20"/>
      <c r="D1148" s="20"/>
      <c r="E1148" s="21"/>
      <c r="F1148" s="20"/>
      <c r="G1148" s="21"/>
      <c r="H1148" s="21"/>
      <c r="I1148" s="22"/>
      <c r="J1148" s="22"/>
      <c r="K1148" s="22"/>
      <c r="L1148" s="18"/>
    </row>
    <row r="1149">
      <c r="A1149" s="18"/>
      <c r="B1149" s="19"/>
      <c r="C1149" s="20"/>
      <c r="D1149" s="20"/>
      <c r="E1149" s="21"/>
      <c r="F1149" s="20"/>
      <c r="G1149" s="21"/>
      <c r="H1149" s="21"/>
      <c r="I1149" s="22"/>
      <c r="J1149" s="22"/>
      <c r="K1149" s="22"/>
      <c r="L1149" s="18"/>
    </row>
    <row r="1150">
      <c r="A1150" s="18"/>
      <c r="B1150" s="19"/>
      <c r="C1150" s="20"/>
      <c r="D1150" s="20"/>
      <c r="E1150" s="21"/>
      <c r="F1150" s="20"/>
      <c r="G1150" s="21"/>
      <c r="H1150" s="21"/>
      <c r="I1150" s="22"/>
      <c r="J1150" s="22"/>
      <c r="K1150" s="22"/>
      <c r="L1150" s="18"/>
    </row>
    <row r="1151">
      <c r="A1151" s="18"/>
      <c r="B1151" s="19"/>
      <c r="C1151" s="20"/>
      <c r="D1151" s="20"/>
      <c r="E1151" s="21"/>
      <c r="F1151" s="20"/>
      <c r="G1151" s="21"/>
      <c r="H1151" s="21"/>
      <c r="I1151" s="22"/>
      <c r="J1151" s="22"/>
      <c r="K1151" s="22"/>
      <c r="L1151" s="18"/>
    </row>
    <row r="1152">
      <c r="A1152" s="18"/>
      <c r="B1152" s="19"/>
      <c r="C1152" s="20"/>
      <c r="D1152" s="20"/>
      <c r="E1152" s="21"/>
      <c r="F1152" s="20"/>
      <c r="G1152" s="21"/>
      <c r="H1152" s="21"/>
      <c r="I1152" s="22"/>
      <c r="J1152" s="22"/>
      <c r="K1152" s="22"/>
      <c r="L1152" s="18"/>
    </row>
    <row r="1153">
      <c r="A1153" s="18"/>
      <c r="B1153" s="19"/>
      <c r="C1153" s="20"/>
      <c r="D1153" s="20"/>
      <c r="E1153" s="21"/>
      <c r="F1153" s="20"/>
      <c r="G1153" s="21"/>
      <c r="H1153" s="21"/>
      <c r="I1153" s="22"/>
      <c r="J1153" s="22"/>
      <c r="K1153" s="22"/>
      <c r="L1153" s="18"/>
    </row>
    <row r="1154">
      <c r="A1154" s="18"/>
      <c r="B1154" s="19"/>
      <c r="C1154" s="20"/>
      <c r="D1154" s="20"/>
      <c r="E1154" s="21"/>
      <c r="F1154" s="20"/>
      <c r="G1154" s="21"/>
      <c r="H1154" s="21"/>
      <c r="I1154" s="22"/>
      <c r="J1154" s="22"/>
      <c r="K1154" s="22"/>
      <c r="L1154" s="18"/>
    </row>
    <row r="1155">
      <c r="A1155" s="18"/>
      <c r="B1155" s="19"/>
      <c r="C1155" s="20"/>
      <c r="D1155" s="20"/>
      <c r="E1155" s="21"/>
      <c r="F1155" s="20"/>
      <c r="G1155" s="21"/>
      <c r="H1155" s="21"/>
      <c r="I1155" s="22"/>
      <c r="J1155" s="22"/>
      <c r="K1155" s="22"/>
      <c r="L1155" s="18"/>
    </row>
    <row r="1156">
      <c r="A1156" s="18"/>
      <c r="B1156" s="19"/>
      <c r="C1156" s="20"/>
      <c r="D1156" s="20"/>
      <c r="E1156" s="21"/>
      <c r="F1156" s="20"/>
      <c r="G1156" s="21"/>
      <c r="H1156" s="21"/>
      <c r="I1156" s="22"/>
      <c r="J1156" s="22"/>
      <c r="K1156" s="22"/>
      <c r="L1156" s="18"/>
    </row>
    <row r="1157">
      <c r="A1157" s="18"/>
      <c r="B1157" s="19"/>
      <c r="C1157" s="20"/>
      <c r="D1157" s="20"/>
      <c r="E1157" s="21"/>
      <c r="F1157" s="20"/>
      <c r="G1157" s="21"/>
      <c r="H1157" s="21"/>
      <c r="I1157" s="22"/>
      <c r="J1157" s="22"/>
      <c r="K1157" s="22"/>
      <c r="L1157" s="18"/>
    </row>
    <row r="1158">
      <c r="A1158" s="18"/>
      <c r="B1158" s="19"/>
      <c r="C1158" s="20"/>
      <c r="D1158" s="20"/>
      <c r="E1158" s="21"/>
      <c r="F1158" s="20"/>
      <c r="G1158" s="21"/>
      <c r="H1158" s="21"/>
      <c r="I1158" s="22"/>
      <c r="J1158" s="22"/>
      <c r="K1158" s="22"/>
      <c r="L1158" s="18"/>
    </row>
    <row r="1159">
      <c r="A1159" s="18"/>
      <c r="B1159" s="19"/>
      <c r="C1159" s="20"/>
      <c r="D1159" s="20"/>
      <c r="E1159" s="21"/>
      <c r="F1159" s="20"/>
      <c r="G1159" s="21"/>
      <c r="H1159" s="21"/>
      <c r="I1159" s="22"/>
      <c r="J1159" s="22"/>
      <c r="K1159" s="22"/>
      <c r="L1159" s="18"/>
    </row>
    <row r="1160">
      <c r="A1160" s="18"/>
      <c r="B1160" s="19"/>
      <c r="C1160" s="20"/>
      <c r="D1160" s="20"/>
      <c r="E1160" s="21"/>
      <c r="F1160" s="20"/>
      <c r="G1160" s="21"/>
      <c r="H1160" s="21"/>
      <c r="I1160" s="22"/>
      <c r="J1160" s="22"/>
      <c r="K1160" s="22"/>
      <c r="L1160" s="18"/>
    </row>
    <row r="1161">
      <c r="A1161" s="18"/>
      <c r="B1161" s="19"/>
      <c r="C1161" s="20"/>
      <c r="D1161" s="20"/>
      <c r="E1161" s="21"/>
      <c r="F1161" s="20"/>
      <c r="G1161" s="21"/>
      <c r="H1161" s="21"/>
      <c r="I1161" s="22"/>
      <c r="J1161" s="22"/>
      <c r="K1161" s="22"/>
      <c r="L1161" s="18"/>
    </row>
    <row r="1162">
      <c r="A1162" s="18"/>
      <c r="B1162" s="19"/>
      <c r="C1162" s="20"/>
      <c r="D1162" s="20"/>
      <c r="E1162" s="21"/>
      <c r="F1162" s="20"/>
      <c r="G1162" s="21"/>
      <c r="H1162" s="21"/>
      <c r="I1162" s="22"/>
      <c r="J1162" s="22"/>
      <c r="K1162" s="22"/>
      <c r="L1162" s="18"/>
    </row>
    <row r="1163">
      <c r="A1163" s="18"/>
      <c r="B1163" s="19"/>
      <c r="C1163" s="20"/>
      <c r="D1163" s="20"/>
      <c r="E1163" s="21"/>
      <c r="F1163" s="20"/>
      <c r="G1163" s="21"/>
      <c r="H1163" s="21"/>
      <c r="I1163" s="22"/>
      <c r="J1163" s="22"/>
      <c r="K1163" s="22"/>
      <c r="L1163" s="18"/>
    </row>
    <row r="1164">
      <c r="A1164" s="18"/>
      <c r="B1164" s="19"/>
      <c r="C1164" s="20"/>
      <c r="D1164" s="20"/>
      <c r="E1164" s="21"/>
      <c r="F1164" s="20"/>
      <c r="G1164" s="21"/>
      <c r="H1164" s="21"/>
      <c r="I1164" s="22"/>
      <c r="J1164" s="22"/>
      <c r="K1164" s="22"/>
      <c r="L1164" s="18"/>
    </row>
    <row r="1165">
      <c r="A1165" s="18"/>
      <c r="B1165" s="19"/>
      <c r="C1165" s="20"/>
      <c r="D1165" s="20"/>
      <c r="E1165" s="21"/>
      <c r="F1165" s="20"/>
      <c r="G1165" s="21"/>
      <c r="H1165" s="21"/>
      <c r="I1165" s="22"/>
      <c r="J1165" s="22"/>
      <c r="K1165" s="22"/>
      <c r="L1165" s="18"/>
    </row>
    <row r="1166">
      <c r="A1166" s="18"/>
      <c r="B1166" s="19"/>
      <c r="C1166" s="20"/>
      <c r="D1166" s="20"/>
      <c r="E1166" s="21"/>
      <c r="F1166" s="20"/>
      <c r="G1166" s="21"/>
      <c r="H1166" s="21"/>
      <c r="I1166" s="22"/>
      <c r="J1166" s="22"/>
      <c r="K1166" s="22"/>
      <c r="L1166" s="18"/>
    </row>
    <row r="1167">
      <c r="A1167" s="18"/>
      <c r="B1167" s="19"/>
      <c r="C1167" s="20"/>
      <c r="D1167" s="20"/>
      <c r="E1167" s="21"/>
      <c r="F1167" s="20"/>
      <c r="G1167" s="21"/>
      <c r="H1167" s="21"/>
      <c r="I1167" s="22"/>
      <c r="J1167" s="22"/>
      <c r="K1167" s="22"/>
      <c r="L1167" s="18"/>
    </row>
    <row r="1168">
      <c r="A1168" s="18"/>
      <c r="B1168" s="19"/>
      <c r="C1168" s="20"/>
      <c r="D1168" s="20"/>
      <c r="E1168" s="21"/>
      <c r="F1168" s="20"/>
      <c r="G1168" s="21"/>
      <c r="H1168" s="21"/>
      <c r="I1168" s="22"/>
      <c r="J1168" s="22"/>
      <c r="K1168" s="22"/>
      <c r="L1168" s="18"/>
    </row>
    <row r="1169">
      <c r="A1169" s="18"/>
      <c r="B1169" s="19"/>
      <c r="C1169" s="20"/>
      <c r="D1169" s="20"/>
      <c r="E1169" s="21"/>
      <c r="F1169" s="20"/>
      <c r="G1169" s="21"/>
      <c r="H1169" s="21"/>
      <c r="I1169" s="22"/>
      <c r="J1169" s="22"/>
      <c r="K1169" s="22"/>
      <c r="L1169" s="18"/>
    </row>
    <row r="1170">
      <c r="A1170" s="18"/>
      <c r="B1170" s="19"/>
      <c r="C1170" s="20"/>
      <c r="D1170" s="20"/>
      <c r="E1170" s="21"/>
      <c r="F1170" s="20"/>
      <c r="G1170" s="21"/>
      <c r="H1170" s="21"/>
      <c r="I1170" s="22"/>
      <c r="J1170" s="22"/>
      <c r="K1170" s="22"/>
      <c r="L1170" s="18"/>
    </row>
    <row r="1171">
      <c r="A1171" s="18"/>
      <c r="B1171" s="19"/>
      <c r="C1171" s="20"/>
      <c r="D1171" s="20"/>
      <c r="E1171" s="21"/>
      <c r="F1171" s="20"/>
      <c r="G1171" s="21"/>
      <c r="H1171" s="21"/>
      <c r="I1171" s="22"/>
      <c r="J1171" s="22"/>
      <c r="K1171" s="22"/>
      <c r="L1171" s="18"/>
    </row>
    <row r="1172">
      <c r="A1172" s="18"/>
      <c r="B1172" s="19"/>
      <c r="C1172" s="20"/>
      <c r="D1172" s="20"/>
      <c r="E1172" s="21"/>
      <c r="F1172" s="20"/>
      <c r="G1172" s="21"/>
      <c r="H1172" s="21"/>
      <c r="I1172" s="22"/>
      <c r="J1172" s="22"/>
      <c r="K1172" s="22"/>
      <c r="L1172" s="18"/>
    </row>
    <row r="1173">
      <c r="A1173" s="18"/>
      <c r="B1173" s="19"/>
      <c r="C1173" s="20"/>
      <c r="D1173" s="20"/>
      <c r="E1173" s="21"/>
      <c r="F1173" s="20"/>
      <c r="G1173" s="21"/>
      <c r="H1173" s="21"/>
      <c r="I1173" s="22"/>
      <c r="J1173" s="22"/>
      <c r="K1173" s="22"/>
      <c r="L1173" s="18"/>
    </row>
    <row r="1174">
      <c r="A1174" s="18"/>
      <c r="B1174" s="19"/>
      <c r="C1174" s="20"/>
      <c r="D1174" s="20"/>
      <c r="E1174" s="21"/>
      <c r="F1174" s="20"/>
      <c r="G1174" s="21"/>
      <c r="H1174" s="21"/>
      <c r="I1174" s="22"/>
      <c r="J1174" s="22"/>
      <c r="K1174" s="22"/>
      <c r="L1174" s="18"/>
    </row>
    <row r="1175">
      <c r="A1175" s="18"/>
      <c r="B1175" s="19"/>
      <c r="C1175" s="20"/>
      <c r="D1175" s="20"/>
      <c r="E1175" s="21"/>
      <c r="F1175" s="20"/>
      <c r="G1175" s="21"/>
      <c r="H1175" s="21"/>
      <c r="I1175" s="22"/>
      <c r="J1175" s="22"/>
      <c r="K1175" s="22"/>
      <c r="L1175" s="18"/>
    </row>
    <row r="1176">
      <c r="A1176" s="18"/>
      <c r="B1176" s="19"/>
      <c r="C1176" s="20"/>
      <c r="D1176" s="20"/>
      <c r="E1176" s="21"/>
      <c r="F1176" s="20"/>
      <c r="G1176" s="21"/>
      <c r="H1176" s="21"/>
      <c r="I1176" s="22"/>
      <c r="J1176" s="22"/>
      <c r="K1176" s="22"/>
      <c r="L1176" s="18"/>
    </row>
    <row r="1177">
      <c r="A1177" s="18"/>
      <c r="B1177" s="19"/>
      <c r="C1177" s="20"/>
      <c r="D1177" s="20"/>
      <c r="E1177" s="21"/>
      <c r="F1177" s="20"/>
      <c r="G1177" s="21"/>
      <c r="H1177" s="21"/>
      <c r="I1177" s="22"/>
      <c r="J1177" s="22"/>
      <c r="K1177" s="22"/>
      <c r="L1177" s="18"/>
    </row>
    <row r="1178">
      <c r="A1178" s="18"/>
      <c r="B1178" s="19"/>
      <c r="C1178" s="20"/>
      <c r="D1178" s="20"/>
      <c r="E1178" s="21"/>
      <c r="F1178" s="20"/>
      <c r="G1178" s="21"/>
      <c r="H1178" s="21"/>
      <c r="I1178" s="22"/>
      <c r="J1178" s="22"/>
      <c r="K1178" s="22"/>
      <c r="L1178" s="18"/>
    </row>
    <row r="1179">
      <c r="A1179" s="18"/>
      <c r="B1179" s="19"/>
      <c r="C1179" s="20"/>
      <c r="D1179" s="20"/>
      <c r="E1179" s="21"/>
      <c r="F1179" s="20"/>
      <c r="G1179" s="21"/>
      <c r="H1179" s="21"/>
      <c r="I1179" s="22"/>
      <c r="J1179" s="22"/>
      <c r="K1179" s="22"/>
      <c r="L1179" s="18"/>
    </row>
    <row r="1180">
      <c r="A1180" s="18"/>
      <c r="B1180" s="19"/>
      <c r="C1180" s="20"/>
      <c r="D1180" s="20"/>
      <c r="E1180" s="21"/>
      <c r="F1180" s="20"/>
      <c r="G1180" s="21"/>
      <c r="H1180" s="21"/>
      <c r="I1180" s="22"/>
      <c r="J1180" s="22"/>
      <c r="K1180" s="22"/>
      <c r="L1180" s="18"/>
    </row>
    <row r="1181">
      <c r="A1181" s="18"/>
      <c r="B1181" s="19"/>
      <c r="C1181" s="20"/>
      <c r="D1181" s="20"/>
      <c r="E1181" s="21"/>
      <c r="F1181" s="20"/>
      <c r="G1181" s="21"/>
      <c r="H1181" s="21"/>
      <c r="I1181" s="22"/>
      <c r="J1181" s="22"/>
      <c r="K1181" s="22"/>
      <c r="L1181" s="18"/>
    </row>
    <row r="1182">
      <c r="A1182" s="18"/>
      <c r="B1182" s="19"/>
      <c r="C1182" s="20"/>
      <c r="D1182" s="20"/>
      <c r="E1182" s="21"/>
      <c r="F1182" s="20"/>
      <c r="G1182" s="21"/>
      <c r="H1182" s="21"/>
      <c r="I1182" s="22"/>
      <c r="J1182" s="22"/>
      <c r="K1182" s="22"/>
      <c r="L1182" s="18"/>
    </row>
    <row r="1183">
      <c r="A1183" s="18"/>
      <c r="B1183" s="19"/>
      <c r="C1183" s="20"/>
      <c r="D1183" s="20"/>
      <c r="E1183" s="21"/>
      <c r="F1183" s="20"/>
      <c r="G1183" s="21"/>
      <c r="H1183" s="21"/>
      <c r="I1183" s="22"/>
      <c r="J1183" s="22"/>
      <c r="K1183" s="22"/>
      <c r="L1183" s="18"/>
    </row>
    <row r="1184">
      <c r="A1184" s="18"/>
      <c r="B1184" s="19"/>
      <c r="C1184" s="20"/>
      <c r="D1184" s="20"/>
      <c r="E1184" s="21"/>
      <c r="F1184" s="20"/>
      <c r="G1184" s="21"/>
      <c r="H1184" s="21"/>
      <c r="I1184" s="22"/>
      <c r="J1184" s="22"/>
      <c r="K1184" s="22"/>
      <c r="L1184" s="18"/>
    </row>
    <row r="1185">
      <c r="A1185" s="18"/>
      <c r="B1185" s="19"/>
      <c r="C1185" s="20"/>
      <c r="D1185" s="20"/>
      <c r="E1185" s="21"/>
      <c r="F1185" s="20"/>
      <c r="G1185" s="21"/>
      <c r="H1185" s="21"/>
      <c r="I1185" s="22"/>
      <c r="J1185" s="22"/>
      <c r="K1185" s="22"/>
      <c r="L1185" s="18"/>
    </row>
    <row r="1186">
      <c r="A1186" s="18"/>
      <c r="B1186" s="19"/>
      <c r="C1186" s="20"/>
      <c r="D1186" s="20"/>
      <c r="E1186" s="21"/>
      <c r="F1186" s="20"/>
      <c r="G1186" s="21"/>
      <c r="H1186" s="21"/>
      <c r="I1186" s="22"/>
      <c r="J1186" s="22"/>
      <c r="K1186" s="22"/>
      <c r="L1186" s="18"/>
    </row>
    <row r="1187">
      <c r="A1187" s="18"/>
      <c r="B1187" s="19"/>
      <c r="C1187" s="20"/>
      <c r="D1187" s="20"/>
      <c r="E1187" s="21"/>
      <c r="F1187" s="20"/>
      <c r="G1187" s="21"/>
      <c r="H1187" s="21"/>
      <c r="I1187" s="22"/>
      <c r="J1187" s="22"/>
      <c r="K1187" s="22"/>
      <c r="L1187" s="18"/>
    </row>
    <row r="1188">
      <c r="A1188" s="18"/>
      <c r="B1188" s="19"/>
      <c r="C1188" s="20"/>
      <c r="D1188" s="20"/>
      <c r="E1188" s="21"/>
      <c r="F1188" s="20"/>
      <c r="G1188" s="21"/>
      <c r="H1188" s="21"/>
      <c r="I1188" s="22"/>
      <c r="J1188" s="22"/>
      <c r="K1188" s="22"/>
      <c r="L1188" s="18"/>
    </row>
    <row r="1189">
      <c r="A1189" s="18"/>
      <c r="B1189" s="19"/>
      <c r="C1189" s="20"/>
      <c r="D1189" s="20"/>
      <c r="E1189" s="21"/>
      <c r="F1189" s="20"/>
      <c r="G1189" s="21"/>
      <c r="H1189" s="21"/>
      <c r="I1189" s="22"/>
      <c r="J1189" s="22"/>
      <c r="K1189" s="22"/>
      <c r="L1189" s="18"/>
    </row>
    <row r="1190">
      <c r="A1190" s="18"/>
      <c r="B1190" s="19"/>
      <c r="C1190" s="20"/>
      <c r="D1190" s="20"/>
      <c r="E1190" s="21"/>
      <c r="F1190" s="20"/>
      <c r="G1190" s="21"/>
      <c r="H1190" s="21"/>
      <c r="I1190" s="22"/>
      <c r="J1190" s="22"/>
      <c r="K1190" s="22"/>
      <c r="L1190" s="18"/>
    </row>
    <row r="1191">
      <c r="A1191" s="18"/>
      <c r="B1191" s="19"/>
      <c r="C1191" s="20"/>
      <c r="D1191" s="20"/>
      <c r="E1191" s="21"/>
      <c r="F1191" s="20"/>
      <c r="G1191" s="21"/>
      <c r="H1191" s="21"/>
      <c r="I1191" s="22"/>
      <c r="J1191" s="22"/>
      <c r="K1191" s="22"/>
      <c r="L1191" s="18"/>
    </row>
    <row r="1192">
      <c r="A1192" s="18"/>
      <c r="B1192" s="19"/>
      <c r="C1192" s="20"/>
      <c r="D1192" s="20"/>
      <c r="E1192" s="21"/>
      <c r="F1192" s="20"/>
      <c r="G1192" s="21"/>
      <c r="H1192" s="21"/>
      <c r="I1192" s="22"/>
      <c r="J1192" s="22"/>
      <c r="K1192" s="22"/>
      <c r="L1192" s="18"/>
    </row>
    <row r="1193">
      <c r="A1193" s="18"/>
      <c r="B1193" s="19"/>
      <c r="C1193" s="20"/>
      <c r="D1193" s="20"/>
      <c r="E1193" s="21"/>
      <c r="F1193" s="20"/>
      <c r="G1193" s="21"/>
      <c r="H1193" s="21"/>
      <c r="I1193" s="22"/>
      <c r="J1193" s="22"/>
      <c r="K1193" s="22"/>
      <c r="L1193" s="18"/>
    </row>
    <row r="1194">
      <c r="A1194" s="18"/>
      <c r="B1194" s="19"/>
      <c r="C1194" s="20"/>
      <c r="D1194" s="20"/>
      <c r="E1194" s="21"/>
      <c r="F1194" s="20"/>
      <c r="G1194" s="21"/>
      <c r="H1194" s="21"/>
      <c r="I1194" s="22"/>
      <c r="J1194" s="22"/>
      <c r="K1194" s="22"/>
      <c r="L1194" s="18"/>
    </row>
    <row r="1195">
      <c r="A1195" s="18"/>
      <c r="B1195" s="19"/>
      <c r="C1195" s="20"/>
      <c r="D1195" s="20"/>
      <c r="E1195" s="21"/>
      <c r="F1195" s="20"/>
      <c r="G1195" s="21"/>
      <c r="H1195" s="21"/>
      <c r="I1195" s="22"/>
      <c r="J1195" s="22"/>
      <c r="K1195" s="22"/>
      <c r="L1195" s="18"/>
    </row>
    <row r="1196">
      <c r="A1196" s="18"/>
      <c r="B1196" s="19"/>
      <c r="C1196" s="20"/>
      <c r="D1196" s="20"/>
      <c r="E1196" s="21"/>
      <c r="F1196" s="20"/>
      <c r="G1196" s="21"/>
      <c r="H1196" s="21"/>
      <c r="I1196" s="22"/>
      <c r="J1196" s="22"/>
      <c r="K1196" s="22"/>
      <c r="L1196" s="18"/>
    </row>
    <row r="1197">
      <c r="A1197" s="18"/>
      <c r="B1197" s="19"/>
      <c r="C1197" s="20"/>
      <c r="D1197" s="20"/>
      <c r="E1197" s="21"/>
      <c r="F1197" s="20"/>
      <c r="G1197" s="21"/>
      <c r="H1197" s="21"/>
      <c r="I1197" s="22"/>
      <c r="J1197" s="22"/>
      <c r="K1197" s="22"/>
      <c r="L1197" s="18"/>
    </row>
    <row r="1198">
      <c r="A1198" s="18"/>
      <c r="B1198" s="19"/>
      <c r="C1198" s="20"/>
      <c r="D1198" s="20"/>
      <c r="E1198" s="21"/>
      <c r="F1198" s="20"/>
      <c r="G1198" s="21"/>
      <c r="H1198" s="21"/>
      <c r="I1198" s="22"/>
      <c r="J1198" s="22"/>
      <c r="K1198" s="22"/>
      <c r="L1198" s="18"/>
    </row>
    <row r="1199">
      <c r="A1199" s="18"/>
      <c r="B1199" s="19"/>
      <c r="C1199" s="20"/>
      <c r="D1199" s="20"/>
      <c r="E1199" s="21"/>
      <c r="F1199" s="20"/>
      <c r="G1199" s="21"/>
      <c r="H1199" s="21"/>
      <c r="I1199" s="22"/>
      <c r="J1199" s="22"/>
      <c r="K1199" s="22"/>
      <c r="L1199" s="18"/>
    </row>
    <row r="1200">
      <c r="A1200" s="18"/>
      <c r="B1200" s="19"/>
      <c r="C1200" s="20"/>
      <c r="D1200" s="20"/>
      <c r="E1200" s="21"/>
      <c r="F1200" s="20"/>
      <c r="G1200" s="21"/>
      <c r="H1200" s="21"/>
      <c r="I1200" s="22"/>
      <c r="J1200" s="22"/>
      <c r="K1200" s="22"/>
      <c r="L1200" s="18"/>
    </row>
    <row r="1201">
      <c r="A1201" s="18"/>
      <c r="B1201" s="19"/>
      <c r="C1201" s="20"/>
      <c r="D1201" s="20"/>
      <c r="E1201" s="21"/>
      <c r="F1201" s="20"/>
      <c r="G1201" s="21"/>
      <c r="H1201" s="21"/>
      <c r="I1201" s="22"/>
      <c r="J1201" s="22"/>
      <c r="K1201" s="22"/>
      <c r="L1201" s="18"/>
    </row>
    <row r="1202">
      <c r="A1202" s="18"/>
      <c r="B1202" s="19"/>
      <c r="C1202" s="20"/>
      <c r="D1202" s="20"/>
      <c r="E1202" s="21"/>
      <c r="F1202" s="20"/>
      <c r="G1202" s="21"/>
      <c r="H1202" s="21"/>
      <c r="I1202" s="22"/>
      <c r="J1202" s="22"/>
      <c r="K1202" s="22"/>
      <c r="L1202" s="18"/>
    </row>
    <row r="1203">
      <c r="A1203" s="18"/>
      <c r="B1203" s="19"/>
      <c r="C1203" s="20"/>
      <c r="D1203" s="20"/>
      <c r="E1203" s="21"/>
      <c r="F1203" s="20"/>
      <c r="G1203" s="21"/>
      <c r="H1203" s="21"/>
      <c r="I1203" s="22"/>
      <c r="J1203" s="22"/>
      <c r="K1203" s="22"/>
      <c r="L1203" s="18"/>
    </row>
    <row r="1204">
      <c r="A1204" s="18"/>
      <c r="B1204" s="19"/>
      <c r="C1204" s="20"/>
      <c r="D1204" s="20"/>
      <c r="E1204" s="21"/>
      <c r="F1204" s="20"/>
      <c r="G1204" s="21"/>
      <c r="H1204" s="21"/>
      <c r="I1204" s="22"/>
      <c r="J1204" s="22"/>
      <c r="K1204" s="22"/>
      <c r="L1204" s="18"/>
    </row>
    <row r="1205">
      <c r="A1205" s="18"/>
      <c r="B1205" s="19"/>
      <c r="C1205" s="20"/>
      <c r="D1205" s="20"/>
      <c r="E1205" s="21"/>
      <c r="F1205" s="20"/>
      <c r="G1205" s="21"/>
      <c r="H1205" s="21"/>
      <c r="I1205" s="22"/>
      <c r="J1205" s="22"/>
      <c r="K1205" s="22"/>
      <c r="L1205" s="18"/>
    </row>
    <row r="1206">
      <c r="A1206" s="18"/>
      <c r="B1206" s="19"/>
      <c r="C1206" s="20"/>
      <c r="D1206" s="20"/>
      <c r="E1206" s="21"/>
      <c r="F1206" s="20"/>
      <c r="G1206" s="21"/>
      <c r="H1206" s="21"/>
      <c r="I1206" s="22"/>
      <c r="J1206" s="22"/>
      <c r="K1206" s="22"/>
      <c r="L1206" s="18"/>
    </row>
    <row r="1207">
      <c r="A1207" s="18"/>
      <c r="B1207" s="19"/>
      <c r="C1207" s="20"/>
      <c r="D1207" s="20"/>
      <c r="E1207" s="21"/>
      <c r="F1207" s="20"/>
      <c r="G1207" s="21"/>
      <c r="H1207" s="21"/>
      <c r="I1207" s="22"/>
      <c r="J1207" s="22"/>
      <c r="K1207" s="22"/>
      <c r="L1207" s="18"/>
    </row>
    <row r="1208">
      <c r="A1208" s="18"/>
      <c r="B1208" s="19"/>
      <c r="C1208" s="20"/>
      <c r="D1208" s="20"/>
      <c r="E1208" s="21"/>
      <c r="F1208" s="20"/>
      <c r="G1208" s="21"/>
      <c r="H1208" s="21"/>
      <c r="I1208" s="22"/>
      <c r="J1208" s="22"/>
      <c r="K1208" s="22"/>
      <c r="L1208" s="18"/>
    </row>
    <row r="1209">
      <c r="A1209" s="18"/>
      <c r="B1209" s="19"/>
      <c r="C1209" s="20"/>
      <c r="D1209" s="20"/>
      <c r="E1209" s="21"/>
      <c r="F1209" s="20"/>
      <c r="G1209" s="21"/>
      <c r="H1209" s="21"/>
      <c r="I1209" s="22"/>
      <c r="J1209" s="22"/>
      <c r="K1209" s="22"/>
      <c r="L1209" s="18"/>
    </row>
    <row r="1210">
      <c r="A1210" s="18"/>
      <c r="B1210" s="19"/>
      <c r="C1210" s="20"/>
      <c r="D1210" s="20"/>
      <c r="E1210" s="21"/>
      <c r="F1210" s="20"/>
      <c r="G1210" s="21"/>
      <c r="H1210" s="21"/>
      <c r="I1210" s="22"/>
      <c r="J1210" s="22"/>
      <c r="K1210" s="22"/>
      <c r="L1210" s="18"/>
    </row>
    <row r="1211">
      <c r="A1211" s="18"/>
      <c r="B1211" s="19"/>
      <c r="C1211" s="20"/>
      <c r="D1211" s="20"/>
      <c r="E1211" s="21"/>
      <c r="F1211" s="20"/>
      <c r="G1211" s="21"/>
      <c r="H1211" s="21"/>
      <c r="I1211" s="22"/>
      <c r="J1211" s="22"/>
      <c r="K1211" s="22"/>
      <c r="L1211" s="18"/>
    </row>
    <row r="1212">
      <c r="A1212" s="18"/>
      <c r="B1212" s="19"/>
      <c r="C1212" s="20"/>
      <c r="D1212" s="20"/>
      <c r="E1212" s="21"/>
      <c r="F1212" s="20"/>
      <c r="G1212" s="21"/>
      <c r="H1212" s="21"/>
      <c r="I1212" s="22"/>
      <c r="J1212" s="22"/>
      <c r="K1212" s="22"/>
      <c r="L1212" s="18"/>
    </row>
    <row r="1213">
      <c r="A1213" s="18"/>
      <c r="B1213" s="19"/>
      <c r="C1213" s="20"/>
      <c r="D1213" s="20"/>
      <c r="E1213" s="21"/>
      <c r="F1213" s="20"/>
      <c r="G1213" s="21"/>
      <c r="H1213" s="21"/>
      <c r="I1213" s="22"/>
      <c r="J1213" s="22"/>
      <c r="K1213" s="22"/>
      <c r="L1213" s="18"/>
    </row>
    <row r="1214">
      <c r="A1214" s="18"/>
      <c r="B1214" s="19"/>
      <c r="C1214" s="20"/>
      <c r="D1214" s="20"/>
      <c r="E1214" s="21"/>
      <c r="F1214" s="20"/>
      <c r="G1214" s="21"/>
      <c r="H1214" s="21"/>
      <c r="I1214" s="22"/>
      <c r="J1214" s="22"/>
      <c r="K1214" s="22"/>
      <c r="L1214" s="18"/>
    </row>
    <row r="1215">
      <c r="A1215" s="18"/>
      <c r="B1215" s="19"/>
      <c r="C1215" s="20"/>
      <c r="D1215" s="20"/>
      <c r="E1215" s="21"/>
      <c r="F1215" s="20"/>
      <c r="G1215" s="21"/>
      <c r="H1215" s="21"/>
      <c r="I1215" s="22"/>
      <c r="J1215" s="22"/>
      <c r="K1215" s="22"/>
      <c r="L1215" s="18"/>
    </row>
    <row r="1216">
      <c r="A1216" s="18"/>
      <c r="B1216" s="19"/>
      <c r="C1216" s="20"/>
      <c r="D1216" s="20"/>
      <c r="E1216" s="21"/>
      <c r="F1216" s="20"/>
      <c r="G1216" s="21"/>
      <c r="H1216" s="21"/>
      <c r="I1216" s="22"/>
      <c r="J1216" s="22"/>
      <c r="K1216" s="22"/>
      <c r="L1216" s="18"/>
    </row>
    <row r="1217">
      <c r="A1217" s="18"/>
      <c r="B1217" s="19"/>
      <c r="C1217" s="20"/>
      <c r="D1217" s="20"/>
      <c r="E1217" s="21"/>
      <c r="F1217" s="20"/>
      <c r="G1217" s="21"/>
      <c r="H1217" s="21"/>
      <c r="I1217" s="22"/>
      <c r="J1217" s="22"/>
      <c r="K1217" s="22"/>
      <c r="L1217" s="18"/>
    </row>
    <row r="1218">
      <c r="A1218" s="18"/>
      <c r="B1218" s="19"/>
      <c r="C1218" s="20"/>
      <c r="D1218" s="20"/>
      <c r="E1218" s="21"/>
      <c r="F1218" s="20"/>
      <c r="G1218" s="21"/>
      <c r="H1218" s="21"/>
      <c r="I1218" s="22"/>
      <c r="J1218" s="22"/>
      <c r="K1218" s="22"/>
      <c r="L1218" s="18"/>
    </row>
    <row r="1219">
      <c r="A1219" s="18"/>
      <c r="B1219" s="19"/>
      <c r="C1219" s="20"/>
      <c r="D1219" s="20"/>
      <c r="E1219" s="21"/>
      <c r="F1219" s="20"/>
      <c r="G1219" s="21"/>
      <c r="H1219" s="21"/>
      <c r="I1219" s="22"/>
      <c r="J1219" s="22"/>
      <c r="K1219" s="22"/>
      <c r="L1219" s="18"/>
    </row>
    <row r="1220">
      <c r="A1220" s="18"/>
      <c r="B1220" s="19"/>
      <c r="C1220" s="20"/>
      <c r="D1220" s="20"/>
      <c r="E1220" s="21"/>
      <c r="F1220" s="20"/>
      <c r="G1220" s="21"/>
      <c r="H1220" s="21"/>
      <c r="I1220" s="22"/>
      <c r="J1220" s="22"/>
      <c r="K1220" s="22"/>
      <c r="L1220" s="18"/>
    </row>
    <row r="1221">
      <c r="A1221" s="18"/>
      <c r="B1221" s="19"/>
      <c r="C1221" s="20"/>
      <c r="D1221" s="20"/>
      <c r="E1221" s="21"/>
      <c r="F1221" s="20"/>
      <c r="G1221" s="21"/>
      <c r="H1221" s="21"/>
      <c r="I1221" s="22"/>
      <c r="J1221" s="22"/>
      <c r="K1221" s="22"/>
      <c r="L1221" s="18"/>
    </row>
    <row r="1222">
      <c r="A1222" s="18"/>
      <c r="B1222" s="19"/>
      <c r="C1222" s="20"/>
      <c r="D1222" s="20"/>
      <c r="E1222" s="21"/>
      <c r="F1222" s="20"/>
      <c r="G1222" s="21"/>
      <c r="H1222" s="21"/>
      <c r="I1222" s="22"/>
      <c r="J1222" s="22"/>
      <c r="K1222" s="22"/>
      <c r="L1222" s="18"/>
    </row>
    <row r="1223">
      <c r="A1223" s="18"/>
      <c r="B1223" s="19"/>
      <c r="C1223" s="20"/>
      <c r="D1223" s="20"/>
      <c r="E1223" s="21"/>
      <c r="F1223" s="20"/>
      <c r="G1223" s="21"/>
      <c r="H1223" s="21"/>
      <c r="I1223" s="22"/>
      <c r="J1223" s="22"/>
      <c r="K1223" s="22"/>
      <c r="L1223" s="18"/>
    </row>
    <row r="1224">
      <c r="A1224" s="18"/>
      <c r="B1224" s="19"/>
      <c r="C1224" s="20"/>
      <c r="D1224" s="20"/>
      <c r="E1224" s="21"/>
      <c r="F1224" s="20"/>
      <c r="G1224" s="21"/>
      <c r="H1224" s="21"/>
      <c r="I1224" s="22"/>
      <c r="J1224" s="22"/>
      <c r="K1224" s="22"/>
      <c r="L1224" s="18"/>
    </row>
    <row r="1225">
      <c r="A1225" s="18"/>
      <c r="B1225" s="19"/>
      <c r="C1225" s="20"/>
      <c r="D1225" s="20"/>
      <c r="E1225" s="21"/>
      <c r="F1225" s="20"/>
      <c r="G1225" s="21"/>
      <c r="H1225" s="21"/>
      <c r="I1225" s="22"/>
      <c r="J1225" s="22"/>
      <c r="K1225" s="22"/>
      <c r="L1225" s="18"/>
    </row>
    <row r="1226">
      <c r="A1226" s="18"/>
      <c r="B1226" s="19"/>
      <c r="C1226" s="20"/>
      <c r="D1226" s="20"/>
      <c r="E1226" s="21"/>
      <c r="F1226" s="20"/>
      <c r="G1226" s="21"/>
      <c r="H1226" s="21"/>
      <c r="I1226" s="22"/>
      <c r="J1226" s="22"/>
      <c r="K1226" s="22"/>
      <c r="L1226" s="18"/>
    </row>
    <row r="1227">
      <c r="A1227" s="18"/>
      <c r="B1227" s="19"/>
      <c r="C1227" s="20"/>
      <c r="D1227" s="20"/>
      <c r="E1227" s="21"/>
      <c r="F1227" s="20"/>
      <c r="G1227" s="21"/>
      <c r="H1227" s="21"/>
      <c r="I1227" s="22"/>
      <c r="J1227" s="22"/>
      <c r="K1227" s="22"/>
      <c r="L1227" s="18"/>
    </row>
    <row r="1228">
      <c r="A1228" s="18"/>
      <c r="B1228" s="19"/>
      <c r="C1228" s="20"/>
      <c r="D1228" s="20"/>
      <c r="E1228" s="21"/>
      <c r="F1228" s="20"/>
      <c r="G1228" s="21"/>
      <c r="H1228" s="21"/>
      <c r="I1228" s="22"/>
      <c r="J1228" s="22"/>
      <c r="K1228" s="22"/>
      <c r="L1228" s="18"/>
    </row>
    <row r="1229">
      <c r="A1229" s="18"/>
      <c r="B1229" s="19"/>
      <c r="C1229" s="20"/>
      <c r="D1229" s="20"/>
      <c r="E1229" s="21"/>
      <c r="F1229" s="20"/>
      <c r="G1229" s="21"/>
      <c r="H1229" s="21"/>
      <c r="I1229" s="22"/>
      <c r="J1229" s="22"/>
      <c r="K1229" s="22"/>
      <c r="L1229" s="18"/>
    </row>
    <row r="1230">
      <c r="A1230" s="18"/>
      <c r="B1230" s="19"/>
      <c r="C1230" s="20"/>
      <c r="D1230" s="20"/>
      <c r="E1230" s="21"/>
      <c r="F1230" s="20"/>
      <c r="G1230" s="21"/>
      <c r="H1230" s="21"/>
      <c r="I1230" s="22"/>
      <c r="J1230" s="22"/>
      <c r="K1230" s="22"/>
      <c r="L1230" s="18"/>
    </row>
    <row r="1231">
      <c r="A1231" s="18"/>
      <c r="B1231" s="19"/>
      <c r="C1231" s="20"/>
      <c r="D1231" s="20"/>
      <c r="E1231" s="21"/>
      <c r="F1231" s="20"/>
      <c r="G1231" s="21"/>
      <c r="H1231" s="21"/>
      <c r="I1231" s="22"/>
      <c r="J1231" s="22"/>
      <c r="K1231" s="22"/>
      <c r="L1231" s="18"/>
    </row>
    <row r="1232">
      <c r="A1232" s="18"/>
      <c r="B1232" s="19"/>
      <c r="C1232" s="20"/>
      <c r="D1232" s="20"/>
      <c r="E1232" s="21"/>
      <c r="F1232" s="20"/>
      <c r="G1232" s="21"/>
      <c r="H1232" s="21"/>
      <c r="I1232" s="22"/>
      <c r="J1232" s="22"/>
      <c r="K1232" s="22"/>
      <c r="L1232" s="18"/>
    </row>
    <row r="1233">
      <c r="A1233" s="18"/>
      <c r="B1233" s="19"/>
      <c r="C1233" s="20"/>
      <c r="D1233" s="20"/>
      <c r="E1233" s="21"/>
      <c r="F1233" s="20"/>
      <c r="G1233" s="21"/>
      <c r="H1233" s="21"/>
      <c r="I1233" s="22"/>
      <c r="J1233" s="22"/>
      <c r="K1233" s="22"/>
      <c r="L1233" s="18"/>
    </row>
    <row r="1234">
      <c r="A1234" s="18"/>
      <c r="B1234" s="19"/>
      <c r="C1234" s="20"/>
      <c r="D1234" s="20"/>
      <c r="E1234" s="21"/>
      <c r="F1234" s="20"/>
      <c r="G1234" s="21"/>
      <c r="H1234" s="21"/>
      <c r="I1234" s="22"/>
      <c r="J1234" s="22"/>
      <c r="K1234" s="22"/>
      <c r="L1234" s="18"/>
    </row>
    <row r="1235">
      <c r="A1235" s="18"/>
      <c r="B1235" s="19"/>
      <c r="C1235" s="20"/>
      <c r="D1235" s="20"/>
      <c r="E1235" s="21"/>
      <c r="F1235" s="20"/>
      <c r="G1235" s="21"/>
      <c r="H1235" s="21"/>
      <c r="I1235" s="22"/>
      <c r="J1235" s="22"/>
      <c r="K1235" s="22"/>
      <c r="L1235" s="18"/>
    </row>
    <row r="1236">
      <c r="A1236" s="18"/>
      <c r="B1236" s="19"/>
      <c r="C1236" s="20"/>
      <c r="D1236" s="20"/>
      <c r="E1236" s="21"/>
      <c r="F1236" s="20"/>
      <c r="G1236" s="21"/>
      <c r="H1236" s="21"/>
      <c r="I1236" s="22"/>
      <c r="J1236" s="22"/>
      <c r="K1236" s="22"/>
      <c r="L1236" s="18"/>
    </row>
    <row r="1237">
      <c r="A1237" s="18"/>
      <c r="B1237" s="19"/>
      <c r="C1237" s="20"/>
      <c r="D1237" s="20"/>
      <c r="E1237" s="21"/>
      <c r="F1237" s="20"/>
      <c r="G1237" s="21"/>
      <c r="H1237" s="21"/>
      <c r="I1237" s="22"/>
      <c r="J1237" s="22"/>
      <c r="K1237" s="22"/>
      <c r="L1237" s="18"/>
    </row>
    <row r="1238">
      <c r="A1238" s="18"/>
      <c r="B1238" s="19"/>
      <c r="C1238" s="20"/>
      <c r="D1238" s="20"/>
      <c r="E1238" s="21"/>
      <c r="F1238" s="20"/>
      <c r="G1238" s="21"/>
      <c r="H1238" s="21"/>
      <c r="I1238" s="22"/>
      <c r="J1238" s="22"/>
      <c r="K1238" s="22"/>
      <c r="L1238" s="18"/>
    </row>
    <row r="1239">
      <c r="A1239" s="18"/>
      <c r="B1239" s="19"/>
      <c r="C1239" s="20"/>
      <c r="D1239" s="20"/>
      <c r="E1239" s="21"/>
      <c r="F1239" s="20"/>
      <c r="G1239" s="21"/>
      <c r="H1239" s="21"/>
      <c r="I1239" s="22"/>
      <c r="J1239" s="22"/>
      <c r="K1239" s="22"/>
      <c r="L1239" s="18"/>
    </row>
    <row r="1240">
      <c r="A1240" s="18"/>
      <c r="B1240" s="19"/>
      <c r="C1240" s="20"/>
      <c r="D1240" s="20"/>
      <c r="E1240" s="21"/>
      <c r="F1240" s="20"/>
      <c r="G1240" s="21"/>
      <c r="H1240" s="21"/>
      <c r="I1240" s="22"/>
      <c r="J1240" s="22"/>
      <c r="K1240" s="22"/>
      <c r="L1240" s="18"/>
    </row>
    <row r="1241">
      <c r="A1241" s="18"/>
      <c r="B1241" s="19"/>
      <c r="C1241" s="20"/>
      <c r="D1241" s="20"/>
      <c r="E1241" s="21"/>
      <c r="F1241" s="20"/>
      <c r="G1241" s="21"/>
      <c r="H1241" s="21"/>
      <c r="I1241" s="22"/>
      <c r="J1241" s="22"/>
      <c r="K1241" s="22"/>
      <c r="L1241" s="18"/>
    </row>
    <row r="1242">
      <c r="A1242" s="18"/>
      <c r="B1242" s="19"/>
      <c r="C1242" s="20"/>
      <c r="D1242" s="20"/>
      <c r="E1242" s="21"/>
      <c r="F1242" s="20"/>
      <c r="G1242" s="21"/>
      <c r="H1242" s="21"/>
      <c r="I1242" s="22"/>
      <c r="J1242" s="22"/>
      <c r="K1242" s="22"/>
      <c r="L1242" s="18"/>
    </row>
    <row r="1243">
      <c r="A1243" s="18"/>
      <c r="B1243" s="19"/>
      <c r="C1243" s="20"/>
      <c r="D1243" s="20"/>
      <c r="E1243" s="21"/>
      <c r="F1243" s="20"/>
      <c r="G1243" s="21"/>
      <c r="H1243" s="21"/>
      <c r="I1243" s="22"/>
      <c r="J1243" s="22"/>
      <c r="K1243" s="22"/>
      <c r="L1243" s="18"/>
    </row>
    <row r="1244">
      <c r="A1244" s="18"/>
      <c r="B1244" s="19"/>
      <c r="C1244" s="20"/>
      <c r="D1244" s="20"/>
      <c r="E1244" s="21"/>
      <c r="F1244" s="20"/>
      <c r="G1244" s="21"/>
      <c r="H1244" s="21"/>
      <c r="I1244" s="22"/>
      <c r="J1244" s="22"/>
      <c r="K1244" s="22"/>
      <c r="L1244" s="18"/>
    </row>
    <row r="1245">
      <c r="A1245" s="18"/>
      <c r="B1245" s="19"/>
      <c r="C1245" s="20"/>
      <c r="D1245" s="20"/>
      <c r="E1245" s="21"/>
      <c r="F1245" s="20"/>
      <c r="G1245" s="21"/>
      <c r="H1245" s="21"/>
      <c r="I1245" s="22"/>
      <c r="J1245" s="22"/>
      <c r="K1245" s="22"/>
      <c r="L1245" s="18"/>
    </row>
    <row r="1246">
      <c r="A1246" s="18"/>
      <c r="B1246" s="19"/>
      <c r="C1246" s="20"/>
      <c r="D1246" s="20"/>
      <c r="E1246" s="21"/>
      <c r="F1246" s="20"/>
      <c r="G1246" s="21"/>
      <c r="H1246" s="21"/>
      <c r="I1246" s="22"/>
      <c r="J1246" s="22"/>
      <c r="K1246" s="22"/>
      <c r="L1246" s="18"/>
    </row>
    <row r="1247">
      <c r="A1247" s="18"/>
      <c r="B1247" s="19"/>
      <c r="C1247" s="20"/>
      <c r="D1247" s="20"/>
      <c r="E1247" s="21"/>
      <c r="F1247" s="20"/>
      <c r="G1247" s="21"/>
      <c r="H1247" s="21"/>
      <c r="I1247" s="22"/>
      <c r="J1247" s="22"/>
      <c r="K1247" s="22"/>
      <c r="L1247" s="18"/>
    </row>
    <row r="1248">
      <c r="A1248" s="18"/>
      <c r="B1248" s="19"/>
      <c r="C1248" s="20"/>
      <c r="D1248" s="20"/>
      <c r="E1248" s="21"/>
      <c r="F1248" s="20"/>
      <c r="G1248" s="21"/>
      <c r="H1248" s="21"/>
      <c r="I1248" s="22"/>
      <c r="J1248" s="22"/>
      <c r="K1248" s="22"/>
      <c r="L1248" s="18"/>
    </row>
    <row r="1249">
      <c r="A1249" s="18"/>
      <c r="B1249" s="19"/>
      <c r="C1249" s="20"/>
      <c r="D1249" s="20"/>
      <c r="E1249" s="21"/>
      <c r="F1249" s="20"/>
      <c r="G1249" s="21"/>
      <c r="H1249" s="21"/>
      <c r="I1249" s="22"/>
      <c r="J1249" s="22"/>
      <c r="K1249" s="22"/>
      <c r="L1249" s="18"/>
    </row>
    <row r="1250">
      <c r="A1250" s="18"/>
      <c r="B1250" s="19"/>
      <c r="C1250" s="20"/>
      <c r="D1250" s="20"/>
      <c r="E1250" s="21"/>
      <c r="F1250" s="20"/>
      <c r="G1250" s="21"/>
      <c r="H1250" s="21"/>
      <c r="I1250" s="22"/>
      <c r="J1250" s="22"/>
      <c r="K1250" s="22"/>
      <c r="L1250" s="18"/>
    </row>
    <row r="1251">
      <c r="A1251" s="18"/>
      <c r="B1251" s="19"/>
      <c r="C1251" s="20"/>
      <c r="D1251" s="20"/>
      <c r="E1251" s="21"/>
      <c r="F1251" s="20"/>
      <c r="G1251" s="21"/>
      <c r="H1251" s="21"/>
      <c r="I1251" s="22"/>
      <c r="J1251" s="22"/>
      <c r="K1251" s="22"/>
      <c r="L1251" s="18"/>
    </row>
    <row r="1252">
      <c r="A1252" s="18"/>
      <c r="B1252" s="19"/>
      <c r="C1252" s="20"/>
      <c r="D1252" s="20"/>
      <c r="E1252" s="21"/>
      <c r="F1252" s="20"/>
      <c r="G1252" s="21"/>
      <c r="H1252" s="21"/>
      <c r="I1252" s="22"/>
      <c r="J1252" s="22"/>
      <c r="K1252" s="22"/>
      <c r="L1252" s="18"/>
    </row>
    <row r="1253">
      <c r="A1253" s="18"/>
      <c r="B1253" s="19"/>
      <c r="C1253" s="20"/>
      <c r="D1253" s="20"/>
      <c r="E1253" s="21"/>
      <c r="F1253" s="20"/>
      <c r="G1253" s="21"/>
      <c r="H1253" s="21"/>
      <c r="I1253" s="22"/>
      <c r="J1253" s="22"/>
      <c r="K1253" s="22"/>
      <c r="L1253" s="18"/>
    </row>
    <row r="1254">
      <c r="A1254" s="18"/>
      <c r="B1254" s="19"/>
      <c r="C1254" s="20"/>
      <c r="D1254" s="20"/>
      <c r="E1254" s="21"/>
      <c r="F1254" s="20"/>
      <c r="G1254" s="21"/>
      <c r="H1254" s="21"/>
      <c r="I1254" s="22"/>
      <c r="J1254" s="22"/>
      <c r="K1254" s="22"/>
      <c r="L1254" s="18"/>
    </row>
    <row r="1255">
      <c r="A1255" s="18"/>
      <c r="B1255" s="19"/>
      <c r="C1255" s="20"/>
      <c r="D1255" s="20"/>
      <c r="E1255" s="21"/>
      <c r="F1255" s="20"/>
      <c r="G1255" s="21"/>
      <c r="H1255" s="21"/>
      <c r="I1255" s="22"/>
      <c r="J1255" s="22"/>
      <c r="K1255" s="22"/>
      <c r="L1255" s="18"/>
    </row>
    <row r="1256">
      <c r="A1256" s="18"/>
      <c r="B1256" s="19"/>
      <c r="C1256" s="20"/>
      <c r="D1256" s="20"/>
      <c r="E1256" s="21"/>
      <c r="F1256" s="20"/>
      <c r="G1256" s="21"/>
      <c r="H1256" s="21"/>
      <c r="I1256" s="22"/>
      <c r="J1256" s="22"/>
      <c r="K1256" s="22"/>
      <c r="L1256" s="18"/>
    </row>
    <row r="1257">
      <c r="A1257" s="18"/>
      <c r="B1257" s="19"/>
      <c r="C1257" s="20"/>
      <c r="D1257" s="20"/>
      <c r="E1257" s="21"/>
      <c r="F1257" s="20"/>
      <c r="G1257" s="21"/>
      <c r="H1257" s="21"/>
      <c r="I1257" s="22"/>
      <c r="J1257" s="22"/>
      <c r="K1257" s="22"/>
      <c r="L1257" s="18"/>
    </row>
    <row r="1258">
      <c r="A1258" s="18"/>
      <c r="B1258" s="19"/>
      <c r="C1258" s="20"/>
      <c r="D1258" s="20"/>
      <c r="E1258" s="21"/>
      <c r="F1258" s="20"/>
      <c r="G1258" s="21"/>
      <c r="H1258" s="21"/>
      <c r="I1258" s="22"/>
      <c r="J1258" s="22"/>
      <c r="K1258" s="22"/>
      <c r="L1258" s="18"/>
    </row>
    <row r="1259">
      <c r="A1259" s="18"/>
      <c r="B1259" s="19"/>
      <c r="C1259" s="20"/>
      <c r="D1259" s="20"/>
      <c r="E1259" s="21"/>
      <c r="F1259" s="20"/>
      <c r="G1259" s="21"/>
      <c r="H1259" s="21"/>
      <c r="I1259" s="22"/>
      <c r="J1259" s="22"/>
      <c r="K1259" s="22"/>
      <c r="L1259" s="18"/>
    </row>
    <row r="1260">
      <c r="A1260" s="18"/>
      <c r="B1260" s="19"/>
      <c r="C1260" s="20"/>
      <c r="D1260" s="20"/>
      <c r="E1260" s="21"/>
      <c r="F1260" s="20"/>
      <c r="G1260" s="21"/>
      <c r="H1260" s="21"/>
      <c r="I1260" s="22"/>
      <c r="J1260" s="22"/>
      <c r="K1260" s="22"/>
      <c r="L1260" s="18"/>
    </row>
    <row r="1261">
      <c r="A1261" s="18"/>
      <c r="B1261" s="19"/>
      <c r="C1261" s="20"/>
      <c r="D1261" s="20"/>
      <c r="E1261" s="21"/>
      <c r="F1261" s="20"/>
      <c r="G1261" s="21"/>
      <c r="H1261" s="21"/>
      <c r="I1261" s="22"/>
      <c r="J1261" s="22"/>
      <c r="K1261" s="22"/>
      <c r="L1261" s="18"/>
    </row>
    <row r="1262">
      <c r="A1262" s="18"/>
      <c r="B1262" s="19"/>
      <c r="C1262" s="20"/>
      <c r="D1262" s="20"/>
      <c r="E1262" s="21"/>
      <c r="F1262" s="20"/>
      <c r="G1262" s="21"/>
      <c r="H1262" s="21"/>
      <c r="I1262" s="22"/>
      <c r="J1262" s="22"/>
      <c r="K1262" s="22"/>
      <c r="L1262" s="18"/>
    </row>
    <row r="1263">
      <c r="A1263" s="18"/>
      <c r="B1263" s="19"/>
      <c r="C1263" s="20"/>
      <c r="D1263" s="20"/>
      <c r="E1263" s="21"/>
      <c r="F1263" s="20"/>
      <c r="G1263" s="21"/>
      <c r="H1263" s="21"/>
      <c r="I1263" s="22"/>
      <c r="J1263" s="22"/>
      <c r="K1263" s="22"/>
      <c r="L1263" s="18"/>
    </row>
    <row r="1264">
      <c r="A1264" s="18"/>
      <c r="B1264" s="19"/>
      <c r="C1264" s="20"/>
      <c r="D1264" s="20"/>
      <c r="E1264" s="21"/>
      <c r="F1264" s="20"/>
      <c r="G1264" s="21"/>
      <c r="H1264" s="21"/>
      <c r="I1264" s="22"/>
      <c r="J1264" s="22"/>
      <c r="K1264" s="22"/>
      <c r="L1264" s="18"/>
    </row>
    <row r="1265">
      <c r="A1265" s="18"/>
      <c r="B1265" s="19"/>
      <c r="C1265" s="20"/>
      <c r="D1265" s="20"/>
      <c r="E1265" s="21"/>
      <c r="F1265" s="20"/>
      <c r="G1265" s="21"/>
      <c r="H1265" s="21"/>
      <c r="I1265" s="22"/>
      <c r="J1265" s="22"/>
      <c r="K1265" s="22"/>
      <c r="L1265" s="18"/>
    </row>
    <row r="1266">
      <c r="A1266" s="18"/>
      <c r="B1266" s="19"/>
      <c r="C1266" s="20"/>
      <c r="D1266" s="20"/>
      <c r="E1266" s="21"/>
      <c r="F1266" s="20"/>
      <c r="G1266" s="21"/>
      <c r="H1266" s="21"/>
      <c r="I1266" s="22"/>
      <c r="J1266" s="22"/>
      <c r="K1266" s="22"/>
      <c r="L1266" s="18"/>
    </row>
    <row r="1267">
      <c r="A1267" s="18"/>
      <c r="B1267" s="19"/>
      <c r="C1267" s="20"/>
      <c r="D1267" s="20"/>
      <c r="E1267" s="21"/>
      <c r="F1267" s="20"/>
      <c r="G1267" s="21"/>
      <c r="H1267" s="21"/>
      <c r="I1267" s="22"/>
      <c r="J1267" s="22"/>
      <c r="K1267" s="22"/>
      <c r="L1267" s="18"/>
    </row>
    <row r="1268">
      <c r="A1268" s="18"/>
      <c r="B1268" s="19"/>
      <c r="C1268" s="20"/>
      <c r="D1268" s="20"/>
      <c r="E1268" s="21"/>
      <c r="F1268" s="20"/>
      <c r="G1268" s="21"/>
      <c r="H1268" s="21"/>
      <c r="I1268" s="22"/>
      <c r="J1268" s="22"/>
      <c r="K1268" s="22"/>
      <c r="L1268" s="18"/>
    </row>
    <row r="1269">
      <c r="A1269" s="18"/>
      <c r="B1269" s="19"/>
      <c r="C1269" s="20"/>
      <c r="D1269" s="20"/>
      <c r="E1269" s="21"/>
      <c r="F1269" s="20"/>
      <c r="G1269" s="21"/>
      <c r="H1269" s="21"/>
      <c r="I1269" s="22"/>
      <c r="J1269" s="22"/>
      <c r="K1269" s="22"/>
      <c r="L1269" s="18"/>
    </row>
    <row r="1270">
      <c r="A1270" s="18"/>
      <c r="B1270" s="19"/>
      <c r="C1270" s="20"/>
      <c r="D1270" s="20"/>
      <c r="E1270" s="21"/>
      <c r="F1270" s="20"/>
      <c r="G1270" s="21"/>
      <c r="H1270" s="21"/>
      <c r="I1270" s="22"/>
      <c r="J1270" s="22"/>
      <c r="K1270" s="22"/>
      <c r="L1270" s="18"/>
    </row>
    <row r="1271">
      <c r="A1271" s="18"/>
      <c r="B1271" s="19"/>
      <c r="C1271" s="20"/>
      <c r="D1271" s="20"/>
      <c r="E1271" s="21"/>
      <c r="F1271" s="20"/>
      <c r="G1271" s="21"/>
      <c r="H1271" s="21"/>
      <c r="I1271" s="22"/>
      <c r="J1271" s="22"/>
      <c r="K1271" s="22"/>
      <c r="L1271" s="18"/>
    </row>
    <row r="1272">
      <c r="A1272" s="18"/>
      <c r="B1272" s="19"/>
      <c r="C1272" s="20"/>
      <c r="D1272" s="20"/>
      <c r="E1272" s="21"/>
      <c r="F1272" s="20"/>
      <c r="G1272" s="21"/>
      <c r="H1272" s="21"/>
      <c r="I1272" s="22"/>
      <c r="J1272" s="22"/>
      <c r="K1272" s="22"/>
      <c r="L1272" s="18"/>
    </row>
    <row r="1273">
      <c r="A1273" s="18"/>
      <c r="B1273" s="19"/>
      <c r="C1273" s="20"/>
      <c r="D1273" s="20"/>
      <c r="E1273" s="21"/>
      <c r="F1273" s="20"/>
      <c r="G1273" s="21"/>
      <c r="H1273" s="21"/>
      <c r="I1273" s="22"/>
      <c r="J1273" s="22"/>
      <c r="K1273" s="22"/>
      <c r="L1273" s="18"/>
    </row>
    <row r="1274">
      <c r="A1274" s="18"/>
      <c r="B1274" s="19"/>
      <c r="C1274" s="20"/>
      <c r="D1274" s="20"/>
      <c r="E1274" s="21"/>
      <c r="F1274" s="20"/>
      <c r="G1274" s="21"/>
      <c r="H1274" s="21"/>
      <c r="I1274" s="22"/>
      <c r="J1274" s="22"/>
      <c r="K1274" s="22"/>
      <c r="L1274" s="18"/>
    </row>
    <row r="1275">
      <c r="A1275" s="18"/>
      <c r="B1275" s="19"/>
      <c r="C1275" s="20"/>
      <c r="D1275" s="20"/>
      <c r="E1275" s="21"/>
      <c r="F1275" s="20"/>
      <c r="G1275" s="21"/>
      <c r="H1275" s="21"/>
      <c r="I1275" s="22"/>
      <c r="J1275" s="22"/>
      <c r="K1275" s="22"/>
      <c r="L1275" s="18"/>
    </row>
    <row r="1276">
      <c r="A1276" s="18"/>
      <c r="B1276" s="19"/>
      <c r="C1276" s="20"/>
      <c r="D1276" s="20"/>
      <c r="E1276" s="21"/>
      <c r="F1276" s="20"/>
      <c r="G1276" s="21"/>
      <c r="H1276" s="21"/>
      <c r="I1276" s="22"/>
      <c r="J1276" s="22"/>
      <c r="K1276" s="22"/>
      <c r="L1276" s="18"/>
    </row>
    <row r="1277">
      <c r="A1277" s="18"/>
      <c r="B1277" s="19"/>
      <c r="C1277" s="20"/>
      <c r="D1277" s="20"/>
      <c r="E1277" s="21"/>
      <c r="F1277" s="20"/>
      <c r="G1277" s="21"/>
      <c r="H1277" s="21"/>
      <c r="I1277" s="22"/>
      <c r="J1277" s="22"/>
      <c r="K1277" s="22"/>
      <c r="L1277" s="18"/>
    </row>
    <row r="1278">
      <c r="A1278" s="18"/>
      <c r="B1278" s="19"/>
      <c r="C1278" s="20"/>
      <c r="D1278" s="20"/>
      <c r="E1278" s="21"/>
      <c r="F1278" s="20"/>
      <c r="G1278" s="21"/>
      <c r="H1278" s="21"/>
      <c r="I1278" s="22"/>
      <c r="J1278" s="22"/>
      <c r="K1278" s="22"/>
      <c r="L1278" s="18"/>
    </row>
    <row r="1279">
      <c r="A1279" s="18"/>
      <c r="B1279" s="19"/>
      <c r="C1279" s="20"/>
      <c r="D1279" s="20"/>
      <c r="E1279" s="21"/>
      <c r="F1279" s="20"/>
      <c r="G1279" s="21"/>
      <c r="H1279" s="21"/>
      <c r="I1279" s="22"/>
      <c r="J1279" s="22"/>
      <c r="K1279" s="22"/>
      <c r="L1279" s="18"/>
    </row>
    <row r="1280">
      <c r="A1280" s="18"/>
      <c r="B1280" s="19"/>
      <c r="C1280" s="20"/>
      <c r="D1280" s="20"/>
      <c r="E1280" s="21"/>
      <c r="F1280" s="20"/>
      <c r="G1280" s="21"/>
      <c r="H1280" s="21"/>
      <c r="I1280" s="22"/>
      <c r="J1280" s="22"/>
      <c r="K1280" s="22"/>
      <c r="L1280" s="18"/>
    </row>
    <row r="1281">
      <c r="A1281" s="18"/>
      <c r="B1281" s="19"/>
      <c r="C1281" s="20"/>
      <c r="D1281" s="20"/>
      <c r="E1281" s="21"/>
      <c r="F1281" s="20"/>
      <c r="G1281" s="21"/>
      <c r="H1281" s="21"/>
      <c r="I1281" s="22"/>
      <c r="J1281" s="22"/>
      <c r="K1281" s="22"/>
      <c r="L1281" s="18"/>
    </row>
    <row r="1282">
      <c r="A1282" s="18"/>
      <c r="B1282" s="19"/>
      <c r="C1282" s="20"/>
      <c r="D1282" s="20"/>
      <c r="E1282" s="21"/>
      <c r="F1282" s="20"/>
      <c r="G1282" s="21"/>
      <c r="H1282" s="21"/>
      <c r="I1282" s="22"/>
      <c r="J1282" s="22"/>
      <c r="K1282" s="22"/>
      <c r="L1282" s="18"/>
    </row>
    <row r="1283">
      <c r="A1283" s="18"/>
      <c r="B1283" s="19"/>
      <c r="C1283" s="20"/>
      <c r="D1283" s="20"/>
      <c r="E1283" s="21"/>
      <c r="F1283" s="20"/>
      <c r="G1283" s="21"/>
      <c r="H1283" s="21"/>
      <c r="I1283" s="22"/>
      <c r="J1283" s="22"/>
      <c r="K1283" s="22"/>
      <c r="L1283" s="18"/>
    </row>
    <row r="1284">
      <c r="A1284" s="18"/>
      <c r="B1284" s="19"/>
      <c r="C1284" s="20"/>
      <c r="D1284" s="20"/>
      <c r="E1284" s="21"/>
      <c r="F1284" s="20"/>
      <c r="G1284" s="21"/>
      <c r="H1284" s="21"/>
      <c r="I1284" s="22"/>
      <c r="J1284" s="22"/>
      <c r="K1284" s="22"/>
      <c r="L1284" s="18"/>
    </row>
    <row r="1285">
      <c r="A1285" s="18"/>
      <c r="B1285" s="19"/>
      <c r="C1285" s="20"/>
      <c r="D1285" s="20"/>
      <c r="E1285" s="21"/>
      <c r="F1285" s="20"/>
      <c r="G1285" s="21"/>
      <c r="H1285" s="21"/>
      <c r="I1285" s="22"/>
      <c r="J1285" s="22"/>
      <c r="K1285" s="22"/>
      <c r="L1285" s="18"/>
    </row>
    <row r="1286">
      <c r="A1286" s="18"/>
      <c r="B1286" s="19"/>
      <c r="C1286" s="20"/>
      <c r="D1286" s="20"/>
      <c r="E1286" s="21"/>
      <c r="F1286" s="20"/>
      <c r="G1286" s="21"/>
      <c r="H1286" s="21"/>
      <c r="I1286" s="22"/>
      <c r="J1286" s="22"/>
      <c r="K1286" s="22"/>
      <c r="L1286" s="18"/>
    </row>
    <row r="1287">
      <c r="A1287" s="18"/>
      <c r="B1287" s="19"/>
      <c r="C1287" s="20"/>
      <c r="D1287" s="20"/>
      <c r="E1287" s="21"/>
      <c r="F1287" s="20"/>
      <c r="G1287" s="21"/>
      <c r="H1287" s="21"/>
      <c r="I1287" s="22"/>
      <c r="J1287" s="22"/>
      <c r="K1287" s="22"/>
      <c r="L1287" s="18"/>
    </row>
    <row r="1288">
      <c r="A1288" s="18"/>
      <c r="B1288" s="19"/>
      <c r="C1288" s="20"/>
      <c r="D1288" s="20"/>
      <c r="E1288" s="21"/>
      <c r="F1288" s="20"/>
      <c r="G1288" s="21"/>
      <c r="H1288" s="21"/>
      <c r="I1288" s="22"/>
      <c r="J1288" s="22"/>
      <c r="K1288" s="22"/>
      <c r="L1288" s="18"/>
    </row>
    <row r="1289">
      <c r="A1289" s="18"/>
      <c r="B1289" s="19"/>
      <c r="C1289" s="20"/>
      <c r="D1289" s="20"/>
      <c r="E1289" s="21"/>
      <c r="F1289" s="20"/>
      <c r="G1289" s="21"/>
      <c r="H1289" s="21"/>
      <c r="I1289" s="22"/>
      <c r="J1289" s="22"/>
      <c r="K1289" s="22"/>
      <c r="L1289" s="18"/>
    </row>
    <row r="1290">
      <c r="A1290" s="18"/>
      <c r="B1290" s="19"/>
      <c r="C1290" s="20"/>
      <c r="D1290" s="20"/>
      <c r="E1290" s="21"/>
      <c r="F1290" s="20"/>
      <c r="G1290" s="21"/>
      <c r="H1290" s="21"/>
      <c r="I1290" s="22"/>
      <c r="J1290" s="22"/>
      <c r="K1290" s="22"/>
      <c r="L1290" s="18"/>
    </row>
    <row r="1291">
      <c r="A1291" s="18"/>
      <c r="B1291" s="19"/>
      <c r="C1291" s="20"/>
      <c r="D1291" s="20"/>
      <c r="E1291" s="21"/>
      <c r="F1291" s="20"/>
      <c r="G1291" s="21"/>
      <c r="H1291" s="21"/>
      <c r="I1291" s="22"/>
      <c r="J1291" s="22"/>
      <c r="K1291" s="22"/>
      <c r="L1291" s="18"/>
    </row>
    <row r="1292">
      <c r="A1292" s="18"/>
      <c r="B1292" s="19"/>
      <c r="C1292" s="20"/>
      <c r="D1292" s="20"/>
      <c r="E1292" s="21"/>
      <c r="F1292" s="20"/>
      <c r="G1292" s="21"/>
      <c r="H1292" s="21"/>
      <c r="I1292" s="22"/>
      <c r="J1292" s="22"/>
      <c r="K1292" s="22"/>
      <c r="L1292" s="18"/>
    </row>
    <row r="1293">
      <c r="A1293" s="18"/>
      <c r="B1293" s="19"/>
      <c r="C1293" s="20"/>
      <c r="D1293" s="20"/>
      <c r="E1293" s="21"/>
      <c r="F1293" s="20"/>
      <c r="G1293" s="21"/>
      <c r="H1293" s="21"/>
      <c r="I1293" s="22"/>
      <c r="J1293" s="22"/>
      <c r="K1293" s="22"/>
      <c r="L1293" s="18"/>
    </row>
    <row r="1294">
      <c r="A1294" s="18"/>
      <c r="B1294" s="19"/>
      <c r="C1294" s="20"/>
      <c r="D1294" s="20"/>
      <c r="E1294" s="21"/>
      <c r="F1294" s="20"/>
      <c r="G1294" s="21"/>
      <c r="H1294" s="21"/>
      <c r="I1294" s="22"/>
      <c r="J1294" s="22"/>
      <c r="K1294" s="22"/>
      <c r="L1294" s="18"/>
    </row>
    <row r="1295">
      <c r="A1295" s="18"/>
      <c r="B1295" s="19"/>
      <c r="C1295" s="20"/>
      <c r="D1295" s="20"/>
      <c r="E1295" s="21"/>
      <c r="F1295" s="20"/>
      <c r="G1295" s="21"/>
      <c r="H1295" s="21"/>
      <c r="I1295" s="22"/>
      <c r="J1295" s="22"/>
      <c r="K1295" s="22"/>
      <c r="L1295" s="18"/>
    </row>
    <row r="1296">
      <c r="A1296" s="18"/>
      <c r="B1296" s="19"/>
      <c r="C1296" s="20"/>
      <c r="D1296" s="20"/>
      <c r="E1296" s="21"/>
      <c r="F1296" s="20"/>
      <c r="G1296" s="21"/>
      <c r="H1296" s="21"/>
      <c r="I1296" s="22"/>
      <c r="J1296" s="22"/>
      <c r="K1296" s="22"/>
      <c r="L1296" s="18"/>
    </row>
    <row r="1297">
      <c r="A1297" s="18"/>
      <c r="B1297" s="19"/>
      <c r="C1297" s="20"/>
      <c r="D1297" s="20"/>
      <c r="E1297" s="21"/>
      <c r="F1297" s="20"/>
      <c r="G1297" s="21"/>
      <c r="H1297" s="21"/>
      <c r="I1297" s="22"/>
      <c r="J1297" s="22"/>
      <c r="K1297" s="22"/>
      <c r="L1297" s="18"/>
    </row>
    <row r="1298">
      <c r="A1298" s="18"/>
      <c r="B1298" s="19"/>
      <c r="C1298" s="20"/>
      <c r="D1298" s="20"/>
      <c r="E1298" s="21"/>
      <c r="F1298" s="20"/>
      <c r="G1298" s="21"/>
      <c r="H1298" s="21"/>
      <c r="I1298" s="22"/>
      <c r="J1298" s="22"/>
      <c r="K1298" s="22"/>
      <c r="L1298" s="18"/>
    </row>
    <row r="1299">
      <c r="A1299" s="18"/>
      <c r="B1299" s="19"/>
      <c r="C1299" s="20"/>
      <c r="D1299" s="20"/>
      <c r="E1299" s="21"/>
      <c r="F1299" s="20"/>
      <c r="G1299" s="21"/>
      <c r="H1299" s="21"/>
      <c r="I1299" s="22"/>
      <c r="J1299" s="22"/>
      <c r="K1299" s="22"/>
      <c r="L1299" s="18"/>
    </row>
    <row r="1300">
      <c r="A1300" s="18"/>
      <c r="B1300" s="19"/>
      <c r="C1300" s="20"/>
      <c r="D1300" s="20"/>
      <c r="E1300" s="21"/>
      <c r="F1300" s="20"/>
      <c r="G1300" s="21"/>
      <c r="H1300" s="21"/>
      <c r="I1300" s="22"/>
      <c r="J1300" s="22"/>
      <c r="K1300" s="22"/>
      <c r="L1300" s="18"/>
    </row>
    <row r="1301">
      <c r="A1301" s="18"/>
      <c r="B1301" s="19"/>
      <c r="C1301" s="20"/>
      <c r="D1301" s="20"/>
      <c r="E1301" s="21"/>
      <c r="F1301" s="20"/>
      <c r="G1301" s="21"/>
      <c r="H1301" s="21"/>
      <c r="I1301" s="22"/>
      <c r="J1301" s="22"/>
      <c r="K1301" s="22"/>
      <c r="L1301" s="18"/>
    </row>
    <row r="1302">
      <c r="A1302" s="18"/>
      <c r="B1302" s="19"/>
      <c r="C1302" s="20"/>
      <c r="D1302" s="20"/>
      <c r="E1302" s="21"/>
      <c r="F1302" s="20"/>
      <c r="G1302" s="21"/>
      <c r="H1302" s="21"/>
      <c r="I1302" s="22"/>
      <c r="J1302" s="22"/>
      <c r="K1302" s="22"/>
      <c r="L1302" s="18"/>
    </row>
    <row r="1303">
      <c r="A1303" s="18"/>
      <c r="B1303" s="19"/>
      <c r="C1303" s="20"/>
      <c r="D1303" s="20"/>
      <c r="E1303" s="21"/>
      <c r="F1303" s="20"/>
      <c r="G1303" s="21"/>
      <c r="H1303" s="21"/>
      <c r="I1303" s="22"/>
      <c r="J1303" s="22"/>
      <c r="K1303" s="22"/>
      <c r="L1303" s="18"/>
    </row>
    <row r="1304">
      <c r="A1304" s="18"/>
      <c r="B1304" s="19"/>
      <c r="C1304" s="20"/>
      <c r="D1304" s="20"/>
      <c r="E1304" s="21"/>
      <c r="F1304" s="20"/>
      <c r="G1304" s="21"/>
      <c r="H1304" s="21"/>
      <c r="I1304" s="22"/>
      <c r="J1304" s="22"/>
      <c r="K1304" s="22"/>
      <c r="L1304" s="18"/>
    </row>
    <row r="1305">
      <c r="A1305" s="18"/>
      <c r="B1305" s="19"/>
      <c r="C1305" s="20"/>
      <c r="D1305" s="20"/>
      <c r="E1305" s="21"/>
      <c r="F1305" s="20"/>
      <c r="G1305" s="21"/>
      <c r="H1305" s="21"/>
      <c r="I1305" s="22"/>
      <c r="J1305" s="22"/>
      <c r="K1305" s="22"/>
      <c r="L1305" s="18"/>
    </row>
    <row r="1306">
      <c r="A1306" s="18"/>
      <c r="B1306" s="19"/>
      <c r="C1306" s="20"/>
      <c r="D1306" s="20"/>
      <c r="E1306" s="21"/>
      <c r="F1306" s="20"/>
      <c r="G1306" s="21"/>
      <c r="H1306" s="21"/>
      <c r="I1306" s="22"/>
      <c r="J1306" s="22"/>
      <c r="K1306" s="22"/>
      <c r="L1306" s="18"/>
    </row>
    <row r="1307">
      <c r="A1307" s="18"/>
      <c r="B1307" s="19"/>
      <c r="C1307" s="20"/>
      <c r="D1307" s="20"/>
      <c r="E1307" s="21"/>
      <c r="F1307" s="20"/>
      <c r="G1307" s="21"/>
      <c r="H1307" s="21"/>
      <c r="I1307" s="22"/>
      <c r="J1307" s="22"/>
      <c r="K1307" s="22"/>
      <c r="L1307" s="18"/>
    </row>
    <row r="1308">
      <c r="A1308" s="18"/>
      <c r="B1308" s="19"/>
      <c r="C1308" s="20"/>
      <c r="D1308" s="20"/>
      <c r="E1308" s="21"/>
      <c r="F1308" s="20"/>
      <c r="G1308" s="21"/>
      <c r="H1308" s="21"/>
      <c r="I1308" s="22"/>
      <c r="J1308" s="22"/>
      <c r="K1308" s="22"/>
      <c r="L1308" s="18"/>
    </row>
    <row r="1309">
      <c r="A1309" s="18"/>
      <c r="B1309" s="19"/>
      <c r="C1309" s="20"/>
      <c r="D1309" s="20"/>
      <c r="E1309" s="21"/>
      <c r="F1309" s="20"/>
      <c r="G1309" s="21"/>
      <c r="H1309" s="21"/>
      <c r="I1309" s="22"/>
      <c r="J1309" s="22"/>
      <c r="K1309" s="22"/>
      <c r="L1309" s="18"/>
    </row>
    <row r="1310">
      <c r="A1310" s="18"/>
      <c r="B1310" s="19"/>
      <c r="C1310" s="20"/>
      <c r="D1310" s="20"/>
      <c r="E1310" s="21"/>
      <c r="F1310" s="20"/>
      <c r="G1310" s="21"/>
      <c r="H1310" s="21"/>
      <c r="I1310" s="22"/>
      <c r="J1310" s="22"/>
      <c r="K1310" s="22"/>
      <c r="L1310" s="18"/>
    </row>
    <row r="1311">
      <c r="A1311" s="18"/>
      <c r="B1311" s="19"/>
      <c r="C1311" s="20"/>
      <c r="D1311" s="20"/>
      <c r="E1311" s="21"/>
      <c r="F1311" s="20"/>
      <c r="G1311" s="21"/>
      <c r="H1311" s="21"/>
      <c r="I1311" s="22"/>
      <c r="J1311" s="22"/>
      <c r="K1311" s="22"/>
      <c r="L1311" s="18"/>
    </row>
    <row r="1312">
      <c r="A1312" s="18"/>
      <c r="B1312" s="19"/>
      <c r="C1312" s="20"/>
      <c r="D1312" s="20"/>
      <c r="E1312" s="21"/>
      <c r="F1312" s="20"/>
      <c r="G1312" s="21"/>
      <c r="H1312" s="21"/>
      <c r="I1312" s="22"/>
      <c r="J1312" s="22"/>
      <c r="K1312" s="22"/>
      <c r="L1312" s="18"/>
    </row>
    <row r="1313">
      <c r="A1313" s="18"/>
      <c r="B1313" s="19"/>
      <c r="C1313" s="20"/>
      <c r="D1313" s="20"/>
      <c r="E1313" s="21"/>
      <c r="F1313" s="20"/>
      <c r="G1313" s="21"/>
      <c r="H1313" s="21"/>
      <c r="I1313" s="22"/>
      <c r="J1313" s="22"/>
      <c r="K1313" s="22"/>
      <c r="L1313" s="18"/>
    </row>
    <row r="1314">
      <c r="A1314" s="18"/>
      <c r="B1314" s="19"/>
      <c r="C1314" s="20"/>
      <c r="D1314" s="20"/>
      <c r="E1314" s="21"/>
      <c r="F1314" s="20"/>
      <c r="G1314" s="21"/>
      <c r="H1314" s="21"/>
      <c r="I1314" s="22"/>
      <c r="J1314" s="22"/>
      <c r="K1314" s="22"/>
      <c r="L1314" s="18"/>
    </row>
    <row r="1315">
      <c r="A1315" s="18"/>
      <c r="B1315" s="19"/>
      <c r="C1315" s="20"/>
      <c r="D1315" s="20"/>
      <c r="E1315" s="21"/>
      <c r="F1315" s="20"/>
      <c r="G1315" s="21"/>
      <c r="H1315" s="21"/>
      <c r="I1315" s="22"/>
      <c r="J1315" s="22"/>
      <c r="K1315" s="22"/>
      <c r="L1315" s="18"/>
    </row>
    <row r="1316">
      <c r="A1316" s="18"/>
      <c r="B1316" s="19"/>
      <c r="C1316" s="20"/>
      <c r="D1316" s="20"/>
      <c r="E1316" s="21"/>
      <c r="F1316" s="20"/>
      <c r="G1316" s="21"/>
      <c r="H1316" s="21"/>
      <c r="I1316" s="22"/>
      <c r="J1316" s="22"/>
      <c r="K1316" s="22"/>
      <c r="L1316" s="18"/>
    </row>
    <row r="1317">
      <c r="A1317" s="18"/>
      <c r="B1317" s="19"/>
      <c r="C1317" s="20"/>
      <c r="D1317" s="20"/>
      <c r="E1317" s="21"/>
      <c r="F1317" s="20"/>
      <c r="G1317" s="21"/>
      <c r="H1317" s="21"/>
      <c r="I1317" s="22"/>
      <c r="J1317" s="22"/>
      <c r="K1317" s="22"/>
      <c r="L1317" s="18"/>
    </row>
    <row r="1318">
      <c r="A1318" s="18"/>
      <c r="B1318" s="19"/>
      <c r="C1318" s="20"/>
      <c r="D1318" s="20"/>
      <c r="E1318" s="21"/>
      <c r="F1318" s="20"/>
      <c r="G1318" s="21"/>
      <c r="H1318" s="21"/>
      <c r="I1318" s="22"/>
      <c r="J1318" s="22"/>
      <c r="K1318" s="22"/>
      <c r="L1318" s="18"/>
    </row>
    <row r="1319">
      <c r="A1319" s="18"/>
      <c r="B1319" s="19"/>
      <c r="C1319" s="20"/>
      <c r="D1319" s="20"/>
      <c r="E1319" s="21"/>
      <c r="F1319" s="20"/>
      <c r="G1319" s="21"/>
      <c r="H1319" s="21"/>
      <c r="I1319" s="22"/>
      <c r="J1319" s="22"/>
      <c r="K1319" s="22"/>
      <c r="L1319" s="18"/>
    </row>
    <row r="1320">
      <c r="A1320" s="18"/>
      <c r="B1320" s="19"/>
      <c r="C1320" s="20"/>
      <c r="D1320" s="20"/>
      <c r="E1320" s="21"/>
      <c r="F1320" s="20"/>
      <c r="G1320" s="21"/>
      <c r="H1320" s="21"/>
      <c r="I1320" s="22"/>
      <c r="J1320" s="22"/>
      <c r="K1320" s="22"/>
      <c r="L1320" s="18"/>
    </row>
    <row r="1321">
      <c r="A1321" s="18"/>
      <c r="B1321" s="19"/>
      <c r="C1321" s="20"/>
      <c r="D1321" s="20"/>
      <c r="E1321" s="21"/>
      <c r="F1321" s="20"/>
      <c r="G1321" s="21"/>
      <c r="H1321" s="21"/>
      <c r="I1321" s="22"/>
      <c r="J1321" s="22"/>
      <c r="K1321" s="22"/>
      <c r="L1321" s="18"/>
    </row>
    <row r="1322">
      <c r="A1322" s="18"/>
      <c r="B1322" s="19"/>
      <c r="C1322" s="20"/>
      <c r="D1322" s="20"/>
      <c r="E1322" s="21"/>
      <c r="F1322" s="20"/>
      <c r="G1322" s="21"/>
      <c r="H1322" s="21"/>
      <c r="I1322" s="22"/>
      <c r="J1322" s="22"/>
      <c r="K1322" s="22"/>
      <c r="L1322" s="18"/>
    </row>
    <row r="1323">
      <c r="A1323" s="18"/>
      <c r="B1323" s="19"/>
      <c r="C1323" s="20"/>
      <c r="D1323" s="20"/>
      <c r="E1323" s="21"/>
      <c r="F1323" s="20"/>
      <c r="G1323" s="21"/>
      <c r="H1323" s="21"/>
      <c r="I1323" s="22"/>
      <c r="J1323" s="22"/>
      <c r="K1323" s="22"/>
      <c r="L1323" s="18"/>
    </row>
    <row r="1324">
      <c r="A1324" s="18"/>
      <c r="B1324" s="19"/>
      <c r="C1324" s="20"/>
      <c r="D1324" s="20"/>
      <c r="E1324" s="21"/>
      <c r="F1324" s="20"/>
      <c r="G1324" s="21"/>
      <c r="H1324" s="21"/>
      <c r="I1324" s="22"/>
      <c r="J1324" s="22"/>
      <c r="K1324" s="22"/>
      <c r="L1324" s="18"/>
    </row>
    <row r="1325">
      <c r="A1325" s="18"/>
      <c r="B1325" s="19"/>
      <c r="C1325" s="20"/>
      <c r="D1325" s="20"/>
      <c r="E1325" s="21"/>
      <c r="F1325" s="20"/>
      <c r="G1325" s="21"/>
      <c r="H1325" s="21"/>
      <c r="I1325" s="22"/>
      <c r="J1325" s="22"/>
      <c r="K1325" s="22"/>
      <c r="L1325" s="18"/>
    </row>
    <row r="1326">
      <c r="A1326" s="18"/>
      <c r="B1326" s="19"/>
      <c r="C1326" s="20"/>
      <c r="D1326" s="20"/>
      <c r="E1326" s="21"/>
      <c r="F1326" s="20"/>
      <c r="G1326" s="21"/>
      <c r="H1326" s="21"/>
      <c r="I1326" s="22"/>
      <c r="J1326" s="22"/>
      <c r="K1326" s="22"/>
      <c r="L1326" s="18"/>
    </row>
    <row r="1327">
      <c r="A1327" s="18"/>
      <c r="B1327" s="19"/>
      <c r="C1327" s="20"/>
      <c r="D1327" s="20"/>
      <c r="E1327" s="21"/>
      <c r="F1327" s="20"/>
      <c r="G1327" s="21"/>
      <c r="H1327" s="21"/>
      <c r="I1327" s="22"/>
      <c r="J1327" s="22"/>
      <c r="K1327" s="22"/>
      <c r="L1327" s="18"/>
    </row>
    <row r="1328">
      <c r="A1328" s="18"/>
      <c r="B1328" s="19"/>
      <c r="C1328" s="20"/>
      <c r="D1328" s="20"/>
      <c r="E1328" s="21"/>
      <c r="F1328" s="20"/>
      <c r="G1328" s="21"/>
      <c r="H1328" s="21"/>
      <c r="I1328" s="22"/>
      <c r="J1328" s="22"/>
      <c r="K1328" s="22"/>
      <c r="L1328" s="18"/>
    </row>
    <row r="1329">
      <c r="A1329" s="18"/>
      <c r="B1329" s="19"/>
      <c r="C1329" s="20"/>
      <c r="D1329" s="20"/>
      <c r="E1329" s="21"/>
      <c r="F1329" s="20"/>
      <c r="G1329" s="21"/>
      <c r="H1329" s="21"/>
      <c r="I1329" s="22"/>
      <c r="J1329" s="22"/>
      <c r="K1329" s="22"/>
      <c r="L1329" s="18"/>
    </row>
    <row r="1330">
      <c r="A1330" s="18"/>
      <c r="B1330" s="19"/>
      <c r="C1330" s="20"/>
      <c r="D1330" s="20"/>
      <c r="E1330" s="21"/>
      <c r="F1330" s="20"/>
      <c r="G1330" s="21"/>
      <c r="H1330" s="21"/>
      <c r="I1330" s="22"/>
      <c r="J1330" s="22"/>
      <c r="K1330" s="22"/>
      <c r="L1330" s="18"/>
    </row>
    <row r="1331">
      <c r="A1331" s="18"/>
      <c r="B1331" s="19"/>
      <c r="C1331" s="20"/>
      <c r="D1331" s="20"/>
      <c r="E1331" s="21"/>
      <c r="F1331" s="20"/>
      <c r="G1331" s="21"/>
      <c r="H1331" s="21"/>
      <c r="I1331" s="22"/>
      <c r="J1331" s="22"/>
      <c r="K1331" s="22"/>
      <c r="L1331" s="18"/>
    </row>
    <row r="1332">
      <c r="A1332" s="18"/>
      <c r="B1332" s="19"/>
      <c r="C1332" s="20"/>
      <c r="D1332" s="20"/>
      <c r="E1332" s="21"/>
      <c r="F1332" s="20"/>
      <c r="G1332" s="21"/>
      <c r="H1332" s="21"/>
      <c r="I1332" s="22"/>
      <c r="J1332" s="22"/>
      <c r="K1332" s="22"/>
      <c r="L1332" s="18"/>
    </row>
    <row r="1333">
      <c r="A1333" s="18"/>
      <c r="B1333" s="19"/>
      <c r="C1333" s="20"/>
      <c r="D1333" s="20"/>
      <c r="E1333" s="21"/>
      <c r="F1333" s="20"/>
      <c r="G1333" s="21"/>
      <c r="H1333" s="21"/>
      <c r="I1333" s="22"/>
      <c r="J1333" s="22"/>
      <c r="K1333" s="22"/>
      <c r="L1333" s="18"/>
    </row>
    <row r="1334">
      <c r="A1334" s="18"/>
      <c r="B1334" s="19"/>
      <c r="C1334" s="20"/>
      <c r="D1334" s="20"/>
      <c r="E1334" s="21"/>
      <c r="F1334" s="20"/>
      <c r="G1334" s="21"/>
      <c r="H1334" s="21"/>
      <c r="I1334" s="22"/>
      <c r="J1334" s="22"/>
      <c r="K1334" s="22"/>
      <c r="L1334" s="18"/>
    </row>
    <row r="1335">
      <c r="A1335" s="18"/>
      <c r="B1335" s="19"/>
      <c r="C1335" s="20"/>
      <c r="D1335" s="20"/>
      <c r="E1335" s="21"/>
      <c r="F1335" s="20"/>
      <c r="G1335" s="21"/>
      <c r="H1335" s="21"/>
      <c r="I1335" s="22"/>
      <c r="J1335" s="22"/>
      <c r="K1335" s="22"/>
      <c r="L1335" s="18"/>
    </row>
    <row r="1336">
      <c r="A1336" s="18"/>
      <c r="B1336" s="19"/>
      <c r="C1336" s="20"/>
      <c r="D1336" s="20"/>
      <c r="E1336" s="21"/>
      <c r="F1336" s="20"/>
      <c r="G1336" s="21"/>
      <c r="H1336" s="21"/>
      <c r="I1336" s="22"/>
      <c r="J1336" s="22"/>
      <c r="K1336" s="22"/>
      <c r="L1336" s="18"/>
    </row>
    <row r="1337">
      <c r="A1337" s="18"/>
      <c r="B1337" s="19"/>
      <c r="C1337" s="20"/>
      <c r="D1337" s="20"/>
      <c r="E1337" s="21"/>
      <c r="F1337" s="20"/>
      <c r="G1337" s="21"/>
      <c r="H1337" s="21"/>
      <c r="I1337" s="22"/>
      <c r="J1337" s="22"/>
      <c r="K1337" s="22"/>
      <c r="L1337" s="18"/>
    </row>
    <row r="1338">
      <c r="A1338" s="18"/>
      <c r="B1338" s="19"/>
      <c r="C1338" s="20"/>
      <c r="D1338" s="20"/>
      <c r="E1338" s="21"/>
      <c r="F1338" s="20"/>
      <c r="G1338" s="21"/>
      <c r="H1338" s="21"/>
      <c r="I1338" s="22"/>
      <c r="J1338" s="22"/>
      <c r="K1338" s="22"/>
      <c r="L1338" s="18"/>
    </row>
    <row r="1339">
      <c r="A1339" s="18"/>
      <c r="B1339" s="19"/>
      <c r="C1339" s="20"/>
      <c r="D1339" s="20"/>
      <c r="E1339" s="21"/>
      <c r="F1339" s="20"/>
      <c r="G1339" s="21"/>
      <c r="H1339" s="21"/>
      <c r="I1339" s="22"/>
      <c r="J1339" s="22"/>
      <c r="K1339" s="22"/>
      <c r="L1339" s="18"/>
    </row>
    <row r="1340">
      <c r="A1340" s="18"/>
      <c r="B1340" s="19"/>
      <c r="C1340" s="20"/>
      <c r="D1340" s="20"/>
      <c r="E1340" s="21"/>
      <c r="F1340" s="20"/>
      <c r="G1340" s="21"/>
      <c r="H1340" s="21"/>
      <c r="I1340" s="22"/>
      <c r="J1340" s="22"/>
      <c r="K1340" s="22"/>
      <c r="L1340" s="18"/>
    </row>
    <row r="1341">
      <c r="A1341" s="18"/>
      <c r="B1341" s="19"/>
      <c r="C1341" s="20"/>
      <c r="D1341" s="20"/>
      <c r="E1341" s="21"/>
      <c r="F1341" s="20"/>
      <c r="G1341" s="21"/>
      <c r="H1341" s="21"/>
      <c r="I1341" s="22"/>
      <c r="J1341" s="22"/>
      <c r="K1341" s="22"/>
      <c r="L1341" s="18"/>
    </row>
    <row r="1342">
      <c r="A1342" s="18"/>
      <c r="B1342" s="19"/>
      <c r="C1342" s="20"/>
      <c r="D1342" s="20"/>
      <c r="E1342" s="21"/>
      <c r="F1342" s="20"/>
      <c r="G1342" s="21"/>
      <c r="H1342" s="21"/>
      <c r="I1342" s="22"/>
      <c r="J1342" s="22"/>
      <c r="K1342" s="22"/>
      <c r="L1342" s="18"/>
    </row>
    <row r="1343">
      <c r="A1343" s="18"/>
      <c r="B1343" s="19"/>
      <c r="C1343" s="20"/>
      <c r="D1343" s="20"/>
      <c r="E1343" s="21"/>
      <c r="F1343" s="20"/>
      <c r="G1343" s="21"/>
      <c r="H1343" s="21"/>
      <c r="I1343" s="22"/>
      <c r="J1343" s="22"/>
      <c r="K1343" s="22"/>
      <c r="L1343" s="18"/>
    </row>
    <row r="1344">
      <c r="A1344" s="18"/>
      <c r="B1344" s="19"/>
      <c r="C1344" s="20"/>
      <c r="D1344" s="20"/>
      <c r="E1344" s="21"/>
      <c r="F1344" s="20"/>
      <c r="G1344" s="21"/>
      <c r="H1344" s="21"/>
      <c r="I1344" s="22"/>
      <c r="J1344" s="22"/>
      <c r="K1344" s="22"/>
      <c r="L1344" s="18"/>
    </row>
    <row r="1345">
      <c r="A1345" s="18"/>
      <c r="B1345" s="19"/>
      <c r="C1345" s="20"/>
      <c r="D1345" s="20"/>
      <c r="E1345" s="21"/>
      <c r="F1345" s="20"/>
      <c r="G1345" s="21"/>
      <c r="H1345" s="21"/>
      <c r="I1345" s="22"/>
      <c r="J1345" s="22"/>
      <c r="K1345" s="22"/>
      <c r="L1345" s="18"/>
    </row>
    <row r="1346">
      <c r="A1346" s="18"/>
      <c r="B1346" s="19"/>
      <c r="C1346" s="20"/>
      <c r="D1346" s="20"/>
      <c r="E1346" s="21"/>
      <c r="F1346" s="20"/>
      <c r="G1346" s="21"/>
      <c r="H1346" s="21"/>
      <c r="I1346" s="22"/>
      <c r="J1346" s="22"/>
      <c r="K1346" s="22"/>
      <c r="L1346" s="18"/>
    </row>
    <row r="1347">
      <c r="A1347" s="18"/>
      <c r="B1347" s="19"/>
      <c r="C1347" s="20"/>
      <c r="D1347" s="20"/>
      <c r="E1347" s="21"/>
      <c r="F1347" s="20"/>
      <c r="G1347" s="21"/>
      <c r="H1347" s="21"/>
      <c r="I1347" s="22"/>
      <c r="J1347" s="22"/>
      <c r="K1347" s="22"/>
      <c r="L1347" s="18"/>
    </row>
    <row r="1348">
      <c r="A1348" s="18"/>
      <c r="B1348" s="19"/>
      <c r="C1348" s="20"/>
      <c r="D1348" s="20"/>
      <c r="E1348" s="21"/>
      <c r="F1348" s="20"/>
      <c r="G1348" s="21"/>
      <c r="H1348" s="21"/>
      <c r="I1348" s="22"/>
      <c r="J1348" s="22"/>
      <c r="K1348" s="22"/>
      <c r="L1348" s="18"/>
    </row>
    <row r="1349">
      <c r="A1349" s="18"/>
      <c r="B1349" s="19"/>
      <c r="C1349" s="20"/>
      <c r="D1349" s="20"/>
      <c r="E1349" s="21"/>
      <c r="F1349" s="20"/>
      <c r="G1349" s="21"/>
      <c r="H1349" s="21"/>
      <c r="I1349" s="22"/>
      <c r="J1349" s="22"/>
      <c r="K1349" s="22"/>
      <c r="L1349" s="18"/>
    </row>
    <row r="1350">
      <c r="A1350" s="18"/>
      <c r="B1350" s="19"/>
      <c r="C1350" s="20"/>
      <c r="D1350" s="20"/>
      <c r="E1350" s="21"/>
      <c r="F1350" s="20"/>
      <c r="G1350" s="21"/>
      <c r="H1350" s="21"/>
      <c r="I1350" s="22"/>
      <c r="J1350" s="22"/>
      <c r="K1350" s="22"/>
      <c r="L1350" s="18"/>
    </row>
    <row r="1351">
      <c r="A1351" s="18"/>
      <c r="B1351" s="19"/>
      <c r="C1351" s="20"/>
      <c r="D1351" s="20"/>
      <c r="E1351" s="21"/>
      <c r="F1351" s="20"/>
      <c r="G1351" s="21"/>
      <c r="H1351" s="21"/>
      <c r="I1351" s="22"/>
      <c r="J1351" s="22"/>
      <c r="K1351" s="22"/>
      <c r="L1351" s="18"/>
    </row>
    <row r="1352">
      <c r="A1352" s="18"/>
      <c r="B1352" s="19"/>
      <c r="C1352" s="20"/>
      <c r="D1352" s="20"/>
      <c r="E1352" s="21"/>
      <c r="F1352" s="20"/>
      <c r="G1352" s="21"/>
      <c r="H1352" s="21"/>
      <c r="I1352" s="22"/>
      <c r="J1352" s="22"/>
      <c r="K1352" s="22"/>
      <c r="L1352" s="18"/>
    </row>
    <row r="1353">
      <c r="A1353" s="18"/>
      <c r="B1353" s="19"/>
      <c r="C1353" s="20"/>
      <c r="D1353" s="20"/>
      <c r="E1353" s="21"/>
      <c r="F1353" s="20"/>
      <c r="G1353" s="21"/>
      <c r="H1353" s="21"/>
      <c r="I1353" s="22"/>
      <c r="J1353" s="22"/>
      <c r="K1353" s="22"/>
      <c r="L1353" s="18"/>
    </row>
    <row r="1354">
      <c r="A1354" s="18"/>
      <c r="B1354" s="19"/>
      <c r="C1354" s="20"/>
      <c r="D1354" s="20"/>
      <c r="E1354" s="21"/>
      <c r="F1354" s="20"/>
      <c r="G1354" s="21"/>
      <c r="H1354" s="21"/>
      <c r="I1354" s="22"/>
      <c r="J1354" s="22"/>
      <c r="K1354" s="22"/>
      <c r="L1354" s="18"/>
    </row>
    <row r="1355">
      <c r="A1355" s="18"/>
      <c r="B1355" s="19"/>
      <c r="C1355" s="20"/>
      <c r="D1355" s="20"/>
      <c r="E1355" s="21"/>
      <c r="F1355" s="20"/>
      <c r="G1355" s="21"/>
      <c r="H1355" s="21"/>
      <c r="I1355" s="22"/>
      <c r="J1355" s="22"/>
      <c r="K1355" s="22"/>
      <c r="L1355" s="18"/>
    </row>
    <row r="1356">
      <c r="A1356" s="18"/>
      <c r="B1356" s="19"/>
      <c r="C1356" s="20"/>
      <c r="D1356" s="20"/>
      <c r="E1356" s="21"/>
      <c r="F1356" s="20"/>
      <c r="G1356" s="21"/>
      <c r="H1356" s="21"/>
      <c r="I1356" s="22"/>
      <c r="J1356" s="22"/>
      <c r="K1356" s="22"/>
      <c r="L1356" s="18"/>
    </row>
    <row r="1357">
      <c r="A1357" s="18"/>
      <c r="B1357" s="19"/>
      <c r="C1357" s="20"/>
      <c r="D1357" s="20"/>
      <c r="E1357" s="21"/>
      <c r="F1357" s="20"/>
      <c r="G1357" s="21"/>
      <c r="H1357" s="21"/>
      <c r="I1357" s="22"/>
      <c r="J1357" s="22"/>
      <c r="K1357" s="22"/>
      <c r="L1357" s="18"/>
    </row>
    <row r="1358">
      <c r="A1358" s="18"/>
      <c r="B1358" s="19"/>
      <c r="C1358" s="20"/>
      <c r="D1358" s="20"/>
      <c r="E1358" s="21"/>
      <c r="F1358" s="20"/>
      <c r="G1358" s="21"/>
      <c r="H1358" s="21"/>
      <c r="I1358" s="22"/>
      <c r="J1358" s="22"/>
      <c r="K1358" s="22"/>
      <c r="L1358" s="18"/>
    </row>
    <row r="1359">
      <c r="A1359" s="18"/>
      <c r="B1359" s="19"/>
      <c r="C1359" s="20"/>
      <c r="D1359" s="20"/>
      <c r="E1359" s="21"/>
      <c r="F1359" s="20"/>
      <c r="G1359" s="21"/>
      <c r="H1359" s="21"/>
      <c r="I1359" s="22"/>
      <c r="J1359" s="22"/>
      <c r="K1359" s="22"/>
      <c r="L1359" s="18"/>
    </row>
    <row r="1360">
      <c r="A1360" s="18"/>
      <c r="B1360" s="19"/>
      <c r="C1360" s="20"/>
      <c r="D1360" s="20"/>
      <c r="E1360" s="21"/>
      <c r="F1360" s="20"/>
      <c r="G1360" s="21"/>
      <c r="H1360" s="21"/>
      <c r="I1360" s="22"/>
      <c r="J1360" s="22"/>
      <c r="K1360" s="22"/>
      <c r="L1360" s="18"/>
    </row>
    <row r="1361">
      <c r="A1361" s="18"/>
      <c r="B1361" s="19"/>
      <c r="C1361" s="20"/>
      <c r="D1361" s="20"/>
      <c r="E1361" s="21"/>
      <c r="F1361" s="20"/>
      <c r="G1361" s="21"/>
      <c r="H1361" s="21"/>
      <c r="I1361" s="22"/>
      <c r="J1361" s="22"/>
      <c r="K1361" s="22"/>
      <c r="L1361" s="18"/>
    </row>
    <row r="1362">
      <c r="A1362" s="18"/>
      <c r="B1362" s="19"/>
      <c r="C1362" s="20"/>
      <c r="D1362" s="20"/>
      <c r="E1362" s="21"/>
      <c r="F1362" s="20"/>
      <c r="G1362" s="21"/>
      <c r="H1362" s="21"/>
      <c r="I1362" s="22"/>
      <c r="J1362" s="22"/>
      <c r="K1362" s="22"/>
      <c r="L1362" s="18"/>
    </row>
    <row r="1363">
      <c r="A1363" s="18"/>
      <c r="B1363" s="19"/>
      <c r="C1363" s="20"/>
      <c r="D1363" s="20"/>
      <c r="E1363" s="21"/>
      <c r="F1363" s="20"/>
      <c r="G1363" s="21"/>
      <c r="H1363" s="21"/>
      <c r="I1363" s="22"/>
      <c r="J1363" s="22"/>
      <c r="K1363" s="22"/>
      <c r="L1363" s="18"/>
    </row>
    <row r="1364">
      <c r="A1364" s="18"/>
      <c r="B1364" s="19"/>
      <c r="C1364" s="20"/>
      <c r="D1364" s="20"/>
      <c r="E1364" s="21"/>
      <c r="F1364" s="20"/>
      <c r="G1364" s="21"/>
      <c r="H1364" s="21"/>
      <c r="I1364" s="22"/>
      <c r="J1364" s="22"/>
      <c r="K1364" s="22"/>
      <c r="L1364" s="18"/>
    </row>
    <row r="1365">
      <c r="A1365" s="18"/>
      <c r="B1365" s="19"/>
      <c r="C1365" s="20"/>
      <c r="D1365" s="20"/>
      <c r="E1365" s="21"/>
      <c r="F1365" s="20"/>
      <c r="G1365" s="21"/>
      <c r="H1365" s="21"/>
      <c r="I1365" s="22"/>
      <c r="J1365" s="22"/>
      <c r="K1365" s="22"/>
      <c r="L1365" s="18"/>
    </row>
    <row r="1366">
      <c r="A1366" s="18"/>
      <c r="B1366" s="19"/>
      <c r="C1366" s="20"/>
      <c r="D1366" s="20"/>
      <c r="E1366" s="21"/>
      <c r="F1366" s="20"/>
      <c r="G1366" s="21"/>
      <c r="H1366" s="21"/>
      <c r="I1366" s="22"/>
      <c r="J1366" s="22"/>
      <c r="K1366" s="22"/>
      <c r="L1366" s="18"/>
    </row>
    <row r="1367">
      <c r="A1367" s="18"/>
      <c r="B1367" s="19"/>
      <c r="C1367" s="20"/>
      <c r="D1367" s="20"/>
      <c r="E1367" s="21"/>
      <c r="F1367" s="20"/>
      <c r="G1367" s="21"/>
      <c r="H1367" s="21"/>
      <c r="I1367" s="22"/>
      <c r="J1367" s="22"/>
      <c r="K1367" s="22"/>
      <c r="L1367" s="18"/>
    </row>
    <row r="1368">
      <c r="A1368" s="18"/>
      <c r="B1368" s="19"/>
      <c r="C1368" s="20"/>
      <c r="D1368" s="20"/>
      <c r="E1368" s="21"/>
      <c r="F1368" s="20"/>
      <c r="G1368" s="21"/>
      <c r="H1368" s="21"/>
      <c r="I1368" s="22"/>
      <c r="J1368" s="22"/>
      <c r="K1368" s="22"/>
      <c r="L1368" s="18"/>
    </row>
    <row r="1369">
      <c r="A1369" s="18"/>
      <c r="B1369" s="19"/>
      <c r="C1369" s="20"/>
      <c r="D1369" s="20"/>
      <c r="E1369" s="21"/>
      <c r="F1369" s="20"/>
      <c r="G1369" s="21"/>
      <c r="H1369" s="21"/>
      <c r="I1369" s="22"/>
      <c r="J1369" s="22"/>
      <c r="K1369" s="22"/>
      <c r="L1369" s="18"/>
    </row>
    <row r="1370">
      <c r="A1370" s="18"/>
      <c r="B1370" s="19"/>
      <c r="C1370" s="20"/>
      <c r="D1370" s="20"/>
      <c r="E1370" s="21"/>
      <c r="F1370" s="20"/>
      <c r="G1370" s="21"/>
      <c r="H1370" s="21"/>
      <c r="I1370" s="22"/>
      <c r="J1370" s="22"/>
      <c r="K1370" s="22"/>
      <c r="L1370" s="18"/>
    </row>
    <row r="1371">
      <c r="A1371" s="18"/>
      <c r="B1371" s="19"/>
      <c r="C1371" s="20"/>
      <c r="D1371" s="20"/>
      <c r="E1371" s="21"/>
      <c r="F1371" s="20"/>
      <c r="G1371" s="21"/>
      <c r="H1371" s="21"/>
      <c r="I1371" s="22"/>
      <c r="J1371" s="22"/>
      <c r="K1371" s="22"/>
      <c r="L1371" s="18"/>
    </row>
    <row r="1372">
      <c r="A1372" s="18"/>
      <c r="B1372" s="19"/>
      <c r="C1372" s="20"/>
      <c r="D1372" s="20"/>
      <c r="E1372" s="21"/>
      <c r="F1372" s="20"/>
      <c r="G1372" s="21"/>
      <c r="H1372" s="21"/>
      <c r="I1372" s="22"/>
      <c r="J1372" s="22"/>
      <c r="K1372" s="22"/>
      <c r="L1372" s="18"/>
    </row>
    <row r="1373">
      <c r="A1373" s="18"/>
      <c r="B1373" s="19"/>
      <c r="C1373" s="20"/>
      <c r="D1373" s="20"/>
      <c r="E1373" s="21"/>
      <c r="F1373" s="20"/>
      <c r="G1373" s="21"/>
      <c r="H1373" s="21"/>
      <c r="I1373" s="22"/>
      <c r="J1373" s="22"/>
      <c r="K1373" s="22"/>
      <c r="L1373" s="18"/>
    </row>
    <row r="1374">
      <c r="A1374" s="18"/>
      <c r="B1374" s="19"/>
      <c r="C1374" s="20"/>
      <c r="D1374" s="20"/>
      <c r="E1374" s="21"/>
      <c r="F1374" s="20"/>
      <c r="G1374" s="21"/>
      <c r="H1374" s="21"/>
      <c r="I1374" s="22"/>
      <c r="J1374" s="22"/>
      <c r="K1374" s="22"/>
      <c r="L1374" s="18"/>
    </row>
    <row r="1375">
      <c r="A1375" s="18"/>
      <c r="B1375" s="19"/>
      <c r="C1375" s="20"/>
      <c r="D1375" s="20"/>
      <c r="E1375" s="21"/>
      <c r="F1375" s="20"/>
      <c r="G1375" s="21"/>
      <c r="H1375" s="21"/>
      <c r="I1375" s="22"/>
      <c r="J1375" s="22"/>
      <c r="K1375" s="22"/>
      <c r="L1375" s="18"/>
    </row>
    <row r="1376">
      <c r="A1376" s="18"/>
      <c r="B1376" s="19"/>
      <c r="C1376" s="20"/>
      <c r="D1376" s="20"/>
      <c r="E1376" s="21"/>
      <c r="F1376" s="20"/>
      <c r="G1376" s="21"/>
      <c r="H1376" s="21"/>
      <c r="I1376" s="22"/>
      <c r="J1376" s="22"/>
      <c r="K1376" s="22"/>
      <c r="L1376" s="18"/>
    </row>
    <row r="1377">
      <c r="A1377" s="18"/>
      <c r="B1377" s="19"/>
      <c r="C1377" s="20"/>
      <c r="D1377" s="20"/>
      <c r="E1377" s="21"/>
      <c r="F1377" s="20"/>
      <c r="G1377" s="21"/>
      <c r="H1377" s="21"/>
      <c r="I1377" s="22"/>
      <c r="J1377" s="22"/>
      <c r="K1377" s="22"/>
      <c r="L1377" s="18"/>
    </row>
    <row r="1378">
      <c r="A1378" s="18"/>
      <c r="B1378" s="19"/>
      <c r="C1378" s="20"/>
      <c r="D1378" s="20"/>
      <c r="E1378" s="21"/>
      <c r="F1378" s="20"/>
      <c r="G1378" s="21"/>
      <c r="H1378" s="21"/>
      <c r="I1378" s="22"/>
      <c r="J1378" s="22"/>
      <c r="K1378" s="22"/>
      <c r="L1378" s="18"/>
    </row>
    <row r="1379">
      <c r="A1379" s="18"/>
      <c r="B1379" s="19"/>
      <c r="C1379" s="20"/>
      <c r="D1379" s="20"/>
      <c r="E1379" s="21"/>
      <c r="F1379" s="20"/>
      <c r="G1379" s="21"/>
      <c r="H1379" s="21"/>
      <c r="I1379" s="22"/>
      <c r="J1379" s="22"/>
      <c r="K1379" s="22"/>
      <c r="L1379" s="18"/>
    </row>
    <row r="1380">
      <c r="A1380" s="18"/>
      <c r="B1380" s="19"/>
      <c r="C1380" s="20"/>
      <c r="D1380" s="20"/>
      <c r="E1380" s="21"/>
      <c r="F1380" s="20"/>
      <c r="G1380" s="21"/>
      <c r="H1380" s="21"/>
      <c r="I1380" s="22"/>
      <c r="J1380" s="22"/>
      <c r="K1380" s="22"/>
      <c r="L1380" s="18"/>
    </row>
    <row r="1381">
      <c r="A1381" s="18"/>
      <c r="B1381" s="19"/>
      <c r="C1381" s="20"/>
      <c r="D1381" s="20"/>
      <c r="E1381" s="21"/>
      <c r="F1381" s="20"/>
      <c r="G1381" s="21"/>
      <c r="H1381" s="21"/>
      <c r="I1381" s="22"/>
      <c r="J1381" s="22"/>
      <c r="K1381" s="22"/>
      <c r="L1381" s="18"/>
    </row>
    <row r="1382">
      <c r="A1382" s="18"/>
      <c r="B1382" s="19"/>
      <c r="C1382" s="20"/>
      <c r="D1382" s="20"/>
      <c r="E1382" s="21"/>
      <c r="F1382" s="20"/>
      <c r="G1382" s="21"/>
      <c r="H1382" s="21"/>
      <c r="I1382" s="22"/>
      <c r="J1382" s="22"/>
      <c r="K1382" s="22"/>
      <c r="L1382" s="18"/>
    </row>
    <row r="1383">
      <c r="A1383" s="18"/>
      <c r="B1383" s="19"/>
      <c r="C1383" s="20"/>
      <c r="D1383" s="20"/>
      <c r="E1383" s="21"/>
      <c r="F1383" s="20"/>
      <c r="G1383" s="21"/>
      <c r="H1383" s="21"/>
      <c r="I1383" s="22"/>
      <c r="J1383" s="22"/>
      <c r="K1383" s="22"/>
      <c r="L1383" s="18"/>
    </row>
    <row r="1384">
      <c r="A1384" s="18"/>
      <c r="B1384" s="19"/>
      <c r="C1384" s="20"/>
      <c r="D1384" s="20"/>
      <c r="E1384" s="21"/>
      <c r="F1384" s="20"/>
      <c r="G1384" s="21"/>
      <c r="H1384" s="21"/>
      <c r="I1384" s="22"/>
      <c r="J1384" s="22"/>
      <c r="K1384" s="22"/>
      <c r="L1384" s="18"/>
    </row>
    <row r="1385">
      <c r="A1385" s="18"/>
      <c r="B1385" s="19"/>
      <c r="C1385" s="20"/>
      <c r="D1385" s="20"/>
      <c r="E1385" s="21"/>
      <c r="F1385" s="20"/>
      <c r="G1385" s="21"/>
      <c r="H1385" s="21"/>
      <c r="I1385" s="22"/>
      <c r="J1385" s="22"/>
      <c r="K1385" s="22"/>
      <c r="L1385" s="18"/>
    </row>
    <row r="1386">
      <c r="A1386" s="18"/>
      <c r="B1386" s="19"/>
      <c r="C1386" s="20"/>
      <c r="D1386" s="20"/>
      <c r="E1386" s="21"/>
      <c r="F1386" s="20"/>
      <c r="G1386" s="21"/>
      <c r="H1386" s="21"/>
      <c r="I1386" s="22"/>
      <c r="J1386" s="22"/>
      <c r="K1386" s="22"/>
      <c r="L1386" s="18"/>
    </row>
    <row r="1387">
      <c r="A1387" s="18"/>
      <c r="B1387" s="19"/>
      <c r="C1387" s="20"/>
      <c r="D1387" s="20"/>
      <c r="E1387" s="21"/>
      <c r="F1387" s="20"/>
      <c r="G1387" s="21"/>
      <c r="H1387" s="21"/>
      <c r="I1387" s="22"/>
      <c r="J1387" s="22"/>
      <c r="K1387" s="22"/>
      <c r="L1387" s="18"/>
    </row>
    <row r="1388">
      <c r="A1388" s="18"/>
      <c r="B1388" s="19"/>
      <c r="C1388" s="20"/>
      <c r="D1388" s="20"/>
      <c r="E1388" s="21"/>
      <c r="F1388" s="20"/>
      <c r="G1388" s="21"/>
      <c r="H1388" s="21"/>
      <c r="I1388" s="22"/>
      <c r="J1388" s="22"/>
      <c r="K1388" s="22"/>
      <c r="L1388" s="18"/>
    </row>
    <row r="1389">
      <c r="A1389" s="18"/>
      <c r="B1389" s="19"/>
      <c r="C1389" s="20"/>
      <c r="D1389" s="20"/>
      <c r="E1389" s="21"/>
      <c r="F1389" s="20"/>
      <c r="G1389" s="21"/>
      <c r="H1389" s="21"/>
      <c r="I1389" s="22"/>
      <c r="J1389" s="22"/>
      <c r="K1389" s="22"/>
      <c r="L1389" s="18"/>
    </row>
    <row r="1390">
      <c r="A1390" s="18"/>
      <c r="B1390" s="19"/>
      <c r="C1390" s="20"/>
      <c r="D1390" s="20"/>
      <c r="E1390" s="21"/>
      <c r="F1390" s="20"/>
      <c r="G1390" s="21"/>
      <c r="H1390" s="21"/>
      <c r="I1390" s="22"/>
      <c r="J1390" s="22"/>
      <c r="K1390" s="22"/>
      <c r="L1390" s="18"/>
    </row>
    <row r="1391">
      <c r="A1391" s="18"/>
      <c r="B1391" s="19"/>
      <c r="C1391" s="20"/>
      <c r="D1391" s="20"/>
      <c r="E1391" s="21"/>
      <c r="F1391" s="20"/>
      <c r="G1391" s="21"/>
      <c r="H1391" s="21"/>
      <c r="I1391" s="22"/>
      <c r="J1391" s="22"/>
      <c r="K1391" s="22"/>
      <c r="L1391" s="18"/>
    </row>
    <row r="1392">
      <c r="A1392" s="18"/>
      <c r="B1392" s="19"/>
      <c r="C1392" s="20"/>
      <c r="D1392" s="20"/>
      <c r="E1392" s="21"/>
      <c r="F1392" s="20"/>
      <c r="G1392" s="21"/>
      <c r="H1392" s="21"/>
      <c r="I1392" s="22"/>
      <c r="J1392" s="22"/>
      <c r="K1392" s="22"/>
      <c r="L1392" s="18"/>
    </row>
    <row r="1393">
      <c r="A1393" s="18"/>
      <c r="B1393" s="19"/>
      <c r="C1393" s="20"/>
      <c r="D1393" s="20"/>
      <c r="E1393" s="21"/>
      <c r="F1393" s="20"/>
      <c r="G1393" s="21"/>
      <c r="H1393" s="21"/>
      <c r="I1393" s="22"/>
      <c r="J1393" s="22"/>
      <c r="K1393" s="22"/>
      <c r="L1393" s="18"/>
    </row>
    <row r="1394">
      <c r="A1394" s="18"/>
      <c r="B1394" s="19"/>
      <c r="C1394" s="20"/>
      <c r="D1394" s="20"/>
      <c r="E1394" s="21"/>
      <c r="F1394" s="20"/>
      <c r="G1394" s="21"/>
      <c r="H1394" s="21"/>
      <c r="I1394" s="22"/>
      <c r="J1394" s="22"/>
      <c r="K1394" s="22"/>
      <c r="L1394" s="18"/>
    </row>
    <row r="1395">
      <c r="A1395" s="18"/>
      <c r="B1395" s="19"/>
      <c r="C1395" s="20"/>
      <c r="D1395" s="20"/>
      <c r="E1395" s="21"/>
      <c r="F1395" s="20"/>
      <c r="G1395" s="21"/>
      <c r="H1395" s="21"/>
      <c r="I1395" s="22"/>
      <c r="J1395" s="22"/>
      <c r="K1395" s="22"/>
      <c r="L1395" s="18"/>
    </row>
    <row r="1396">
      <c r="A1396" s="18"/>
      <c r="B1396" s="19"/>
      <c r="C1396" s="20"/>
      <c r="D1396" s="20"/>
      <c r="E1396" s="21"/>
      <c r="F1396" s="20"/>
      <c r="G1396" s="21"/>
      <c r="H1396" s="21"/>
      <c r="I1396" s="22"/>
      <c r="J1396" s="22"/>
      <c r="K1396" s="22"/>
      <c r="L1396" s="18"/>
    </row>
    <row r="1397">
      <c r="A1397" s="18"/>
      <c r="B1397" s="19"/>
      <c r="C1397" s="20"/>
      <c r="D1397" s="20"/>
      <c r="E1397" s="21"/>
      <c r="F1397" s="20"/>
      <c r="G1397" s="21"/>
      <c r="H1397" s="21"/>
      <c r="I1397" s="22"/>
      <c r="J1397" s="22"/>
      <c r="K1397" s="22"/>
      <c r="L1397" s="18"/>
    </row>
    <row r="1398">
      <c r="A1398" s="18"/>
      <c r="B1398" s="19"/>
      <c r="C1398" s="20"/>
      <c r="D1398" s="20"/>
      <c r="E1398" s="21"/>
      <c r="F1398" s="20"/>
      <c r="G1398" s="21"/>
      <c r="H1398" s="21"/>
      <c r="I1398" s="22"/>
      <c r="J1398" s="22"/>
      <c r="K1398" s="22"/>
      <c r="L1398" s="18"/>
    </row>
    <row r="1399">
      <c r="A1399" s="18"/>
      <c r="B1399" s="19"/>
      <c r="C1399" s="20"/>
      <c r="D1399" s="20"/>
      <c r="E1399" s="21"/>
      <c r="F1399" s="20"/>
      <c r="G1399" s="21"/>
      <c r="H1399" s="21"/>
      <c r="I1399" s="22"/>
      <c r="J1399" s="22"/>
      <c r="K1399" s="22"/>
      <c r="L1399" s="18"/>
    </row>
    <row r="1400">
      <c r="A1400" s="18"/>
      <c r="B1400" s="19"/>
      <c r="C1400" s="20"/>
      <c r="D1400" s="20"/>
      <c r="E1400" s="21"/>
      <c r="F1400" s="20"/>
      <c r="G1400" s="21"/>
      <c r="H1400" s="21"/>
      <c r="I1400" s="22"/>
      <c r="J1400" s="22"/>
      <c r="K1400" s="22"/>
      <c r="L1400" s="18"/>
    </row>
    <row r="1401">
      <c r="A1401" s="18"/>
      <c r="B1401" s="19"/>
      <c r="C1401" s="20"/>
      <c r="D1401" s="20"/>
      <c r="E1401" s="21"/>
      <c r="F1401" s="20"/>
      <c r="G1401" s="21"/>
      <c r="H1401" s="21"/>
      <c r="I1401" s="22"/>
      <c r="J1401" s="22"/>
      <c r="K1401" s="22"/>
      <c r="L1401" s="18"/>
    </row>
    <row r="1402">
      <c r="A1402" s="18"/>
      <c r="B1402" s="19"/>
      <c r="C1402" s="20"/>
      <c r="D1402" s="20"/>
      <c r="E1402" s="21"/>
      <c r="F1402" s="20"/>
      <c r="G1402" s="21"/>
      <c r="H1402" s="21"/>
      <c r="I1402" s="22"/>
      <c r="J1402" s="22"/>
      <c r="K1402" s="22"/>
      <c r="L1402" s="18"/>
    </row>
    <row r="1403">
      <c r="A1403" s="18"/>
      <c r="B1403" s="19"/>
      <c r="C1403" s="20"/>
      <c r="D1403" s="20"/>
      <c r="E1403" s="21"/>
      <c r="F1403" s="20"/>
      <c r="G1403" s="21"/>
      <c r="H1403" s="21"/>
      <c r="I1403" s="22"/>
      <c r="J1403" s="22"/>
      <c r="K1403" s="22"/>
      <c r="L1403" s="18"/>
    </row>
    <row r="1404">
      <c r="A1404" s="18"/>
      <c r="B1404" s="19"/>
      <c r="C1404" s="20"/>
      <c r="D1404" s="20"/>
      <c r="E1404" s="21"/>
      <c r="F1404" s="20"/>
      <c r="G1404" s="21"/>
      <c r="H1404" s="21"/>
      <c r="I1404" s="22"/>
      <c r="J1404" s="22"/>
      <c r="K1404" s="22"/>
      <c r="L1404" s="18"/>
    </row>
    <row r="1405">
      <c r="A1405" s="18"/>
      <c r="B1405" s="19"/>
      <c r="C1405" s="20"/>
      <c r="D1405" s="20"/>
      <c r="E1405" s="21"/>
      <c r="F1405" s="20"/>
      <c r="G1405" s="21"/>
      <c r="H1405" s="21"/>
      <c r="I1405" s="22"/>
      <c r="J1405" s="22"/>
      <c r="K1405" s="22"/>
      <c r="L1405" s="18"/>
    </row>
    <row r="1406">
      <c r="A1406" s="18"/>
      <c r="B1406" s="19"/>
      <c r="C1406" s="20"/>
      <c r="D1406" s="20"/>
      <c r="E1406" s="21"/>
      <c r="F1406" s="20"/>
      <c r="G1406" s="21"/>
      <c r="H1406" s="21"/>
      <c r="I1406" s="22"/>
      <c r="J1406" s="22"/>
      <c r="K1406" s="22"/>
      <c r="L1406" s="18"/>
    </row>
    <row r="1407">
      <c r="A1407" s="18"/>
      <c r="B1407" s="19"/>
      <c r="C1407" s="20"/>
      <c r="D1407" s="20"/>
      <c r="E1407" s="21"/>
      <c r="F1407" s="20"/>
      <c r="G1407" s="21"/>
      <c r="H1407" s="21"/>
      <c r="I1407" s="22"/>
      <c r="J1407" s="22"/>
      <c r="K1407" s="22"/>
      <c r="L1407" s="18"/>
    </row>
    <row r="1408">
      <c r="A1408" s="18"/>
      <c r="B1408" s="19"/>
      <c r="C1408" s="20"/>
      <c r="D1408" s="20"/>
      <c r="E1408" s="21"/>
      <c r="F1408" s="20"/>
      <c r="G1408" s="21"/>
      <c r="H1408" s="21"/>
      <c r="I1408" s="22"/>
      <c r="J1408" s="22"/>
      <c r="K1408" s="22"/>
      <c r="L1408" s="18"/>
    </row>
    <row r="1409">
      <c r="A1409" s="18"/>
      <c r="B1409" s="19"/>
      <c r="C1409" s="20"/>
      <c r="D1409" s="20"/>
      <c r="E1409" s="21"/>
      <c r="F1409" s="20"/>
      <c r="G1409" s="21"/>
      <c r="H1409" s="21"/>
      <c r="I1409" s="22"/>
      <c r="J1409" s="22"/>
      <c r="K1409" s="22"/>
      <c r="L1409" s="18"/>
    </row>
    <row r="1410">
      <c r="A1410" s="18"/>
      <c r="B1410" s="19"/>
      <c r="C1410" s="20"/>
      <c r="D1410" s="20"/>
      <c r="E1410" s="21"/>
      <c r="F1410" s="20"/>
      <c r="G1410" s="21"/>
      <c r="H1410" s="21"/>
      <c r="I1410" s="22"/>
      <c r="J1410" s="22"/>
      <c r="K1410" s="22"/>
      <c r="L1410" s="18"/>
    </row>
    <row r="1411">
      <c r="A1411" s="18"/>
      <c r="B1411" s="19"/>
      <c r="C1411" s="20"/>
      <c r="D1411" s="20"/>
      <c r="E1411" s="21"/>
      <c r="F1411" s="20"/>
      <c r="G1411" s="21"/>
      <c r="H1411" s="21"/>
      <c r="I1411" s="22"/>
      <c r="J1411" s="22"/>
      <c r="K1411" s="22"/>
      <c r="L1411" s="18"/>
    </row>
    <row r="1412">
      <c r="A1412" s="18"/>
      <c r="B1412" s="19"/>
      <c r="C1412" s="20"/>
      <c r="D1412" s="20"/>
      <c r="E1412" s="21"/>
      <c r="F1412" s="20"/>
      <c r="G1412" s="21"/>
      <c r="H1412" s="21"/>
      <c r="I1412" s="22"/>
      <c r="J1412" s="22"/>
      <c r="K1412" s="22"/>
      <c r="L1412" s="18"/>
    </row>
    <row r="1413">
      <c r="A1413" s="18"/>
      <c r="B1413" s="19"/>
      <c r="C1413" s="20"/>
      <c r="D1413" s="20"/>
      <c r="E1413" s="21"/>
      <c r="F1413" s="20"/>
      <c r="G1413" s="21"/>
      <c r="H1413" s="21"/>
      <c r="I1413" s="22"/>
      <c r="J1413" s="22"/>
      <c r="K1413" s="22"/>
      <c r="L1413" s="18"/>
    </row>
    <row r="1414">
      <c r="A1414" s="18"/>
      <c r="B1414" s="19"/>
      <c r="C1414" s="20"/>
      <c r="D1414" s="20"/>
      <c r="E1414" s="21"/>
      <c r="F1414" s="20"/>
      <c r="G1414" s="21"/>
      <c r="H1414" s="21"/>
      <c r="I1414" s="22"/>
      <c r="J1414" s="22"/>
      <c r="K1414" s="22"/>
      <c r="L1414" s="18"/>
    </row>
    <row r="1415">
      <c r="A1415" s="18"/>
      <c r="B1415" s="19"/>
      <c r="C1415" s="20"/>
      <c r="D1415" s="20"/>
      <c r="E1415" s="21"/>
      <c r="F1415" s="20"/>
      <c r="G1415" s="21"/>
      <c r="H1415" s="21"/>
      <c r="I1415" s="22"/>
      <c r="J1415" s="22"/>
      <c r="K1415" s="22"/>
      <c r="L1415" s="18"/>
    </row>
    <row r="1416">
      <c r="A1416" s="18"/>
      <c r="B1416" s="19"/>
      <c r="C1416" s="20"/>
      <c r="D1416" s="20"/>
      <c r="E1416" s="21"/>
      <c r="F1416" s="20"/>
      <c r="G1416" s="21"/>
      <c r="H1416" s="21"/>
      <c r="I1416" s="22"/>
      <c r="J1416" s="22"/>
      <c r="K1416" s="22"/>
      <c r="L1416" s="18"/>
    </row>
    <row r="1417">
      <c r="A1417" s="18"/>
      <c r="B1417" s="19"/>
      <c r="C1417" s="20"/>
      <c r="D1417" s="20"/>
      <c r="E1417" s="21"/>
      <c r="F1417" s="20"/>
      <c r="G1417" s="21"/>
      <c r="H1417" s="21"/>
      <c r="I1417" s="22"/>
      <c r="J1417" s="22"/>
      <c r="K1417" s="22"/>
      <c r="L1417" s="18"/>
    </row>
    <row r="1418">
      <c r="A1418" s="18"/>
      <c r="B1418" s="19"/>
      <c r="C1418" s="20"/>
      <c r="D1418" s="20"/>
      <c r="E1418" s="21"/>
      <c r="F1418" s="20"/>
      <c r="G1418" s="21"/>
      <c r="H1418" s="21"/>
      <c r="I1418" s="22"/>
      <c r="J1418" s="22"/>
      <c r="K1418" s="22"/>
      <c r="L1418" s="18"/>
    </row>
    <row r="1419">
      <c r="A1419" s="18"/>
      <c r="B1419" s="19"/>
      <c r="C1419" s="20"/>
      <c r="D1419" s="20"/>
      <c r="E1419" s="21"/>
      <c r="F1419" s="20"/>
      <c r="G1419" s="21"/>
      <c r="H1419" s="21"/>
      <c r="I1419" s="22"/>
      <c r="J1419" s="22"/>
      <c r="K1419" s="22"/>
      <c r="L1419" s="18"/>
    </row>
    <row r="1420">
      <c r="A1420" s="18"/>
      <c r="B1420" s="19"/>
      <c r="C1420" s="20"/>
      <c r="D1420" s="20"/>
      <c r="E1420" s="21"/>
      <c r="F1420" s="20"/>
      <c r="G1420" s="21"/>
      <c r="H1420" s="21"/>
      <c r="I1420" s="22"/>
      <c r="J1420" s="22"/>
      <c r="K1420" s="22"/>
      <c r="L1420" s="18"/>
    </row>
    <row r="1421">
      <c r="A1421" s="18"/>
      <c r="B1421" s="19"/>
      <c r="C1421" s="20"/>
      <c r="D1421" s="20"/>
      <c r="E1421" s="21"/>
      <c r="F1421" s="20"/>
      <c r="G1421" s="21"/>
      <c r="H1421" s="21"/>
      <c r="I1421" s="22"/>
      <c r="J1421" s="22"/>
      <c r="K1421" s="22"/>
      <c r="L1421" s="18"/>
    </row>
    <row r="1422">
      <c r="A1422" s="18"/>
      <c r="B1422" s="19"/>
      <c r="C1422" s="20"/>
      <c r="D1422" s="20"/>
      <c r="E1422" s="21"/>
      <c r="F1422" s="20"/>
      <c r="G1422" s="21"/>
      <c r="H1422" s="21"/>
      <c r="I1422" s="22"/>
      <c r="J1422" s="22"/>
      <c r="K1422" s="22"/>
      <c r="L1422" s="18"/>
    </row>
    <row r="1423">
      <c r="A1423" s="18"/>
      <c r="B1423" s="19"/>
      <c r="C1423" s="20"/>
      <c r="D1423" s="20"/>
      <c r="E1423" s="21"/>
      <c r="F1423" s="20"/>
      <c r="G1423" s="21"/>
      <c r="H1423" s="21"/>
      <c r="I1423" s="22"/>
      <c r="J1423" s="22"/>
      <c r="K1423" s="22"/>
      <c r="L1423" s="18"/>
    </row>
    <row r="1424">
      <c r="A1424" s="18"/>
      <c r="B1424" s="19"/>
      <c r="C1424" s="20"/>
      <c r="D1424" s="20"/>
      <c r="E1424" s="21"/>
      <c r="F1424" s="20"/>
      <c r="G1424" s="21"/>
      <c r="H1424" s="21"/>
      <c r="I1424" s="22"/>
      <c r="J1424" s="22"/>
      <c r="K1424" s="22"/>
      <c r="L1424" s="18"/>
    </row>
    <row r="1425">
      <c r="A1425" s="18"/>
      <c r="B1425" s="19"/>
      <c r="C1425" s="20"/>
      <c r="D1425" s="20"/>
      <c r="E1425" s="21"/>
      <c r="F1425" s="20"/>
      <c r="G1425" s="21"/>
      <c r="H1425" s="21"/>
      <c r="I1425" s="22"/>
      <c r="J1425" s="22"/>
      <c r="K1425" s="22"/>
      <c r="L1425" s="18"/>
    </row>
    <row r="1426">
      <c r="A1426" s="18"/>
      <c r="B1426" s="19"/>
      <c r="C1426" s="20"/>
      <c r="D1426" s="20"/>
      <c r="E1426" s="21"/>
      <c r="F1426" s="20"/>
      <c r="G1426" s="21"/>
      <c r="H1426" s="21"/>
      <c r="I1426" s="22"/>
      <c r="J1426" s="22"/>
      <c r="K1426" s="22"/>
      <c r="L1426" s="18"/>
    </row>
    <row r="1427">
      <c r="A1427" s="18"/>
      <c r="B1427" s="19"/>
      <c r="C1427" s="20"/>
      <c r="D1427" s="20"/>
      <c r="E1427" s="21"/>
      <c r="F1427" s="20"/>
      <c r="G1427" s="21"/>
      <c r="H1427" s="21"/>
      <c r="I1427" s="22"/>
      <c r="J1427" s="22"/>
      <c r="K1427" s="22"/>
      <c r="L1427" s="18"/>
    </row>
    <row r="1428">
      <c r="A1428" s="18"/>
      <c r="B1428" s="19"/>
      <c r="C1428" s="20"/>
      <c r="D1428" s="20"/>
      <c r="E1428" s="21"/>
      <c r="F1428" s="20"/>
      <c r="G1428" s="21"/>
      <c r="H1428" s="21"/>
      <c r="I1428" s="22"/>
      <c r="J1428" s="22"/>
      <c r="K1428" s="22"/>
      <c r="L1428" s="18"/>
    </row>
    <row r="1429">
      <c r="A1429" s="18"/>
      <c r="B1429" s="19"/>
      <c r="C1429" s="20"/>
      <c r="D1429" s="20"/>
      <c r="E1429" s="21"/>
      <c r="F1429" s="20"/>
      <c r="G1429" s="21"/>
      <c r="H1429" s="21"/>
      <c r="I1429" s="22"/>
      <c r="J1429" s="22"/>
      <c r="K1429" s="22"/>
      <c r="L1429" s="18"/>
    </row>
    <row r="1430">
      <c r="A1430" s="18"/>
      <c r="B1430" s="19"/>
      <c r="C1430" s="20"/>
      <c r="D1430" s="20"/>
      <c r="E1430" s="21"/>
      <c r="F1430" s="20"/>
      <c r="G1430" s="21"/>
      <c r="H1430" s="21"/>
      <c r="I1430" s="22"/>
      <c r="J1430" s="22"/>
      <c r="K1430" s="22"/>
      <c r="L1430" s="18"/>
    </row>
    <row r="1431">
      <c r="A1431" s="18"/>
      <c r="B1431" s="19"/>
      <c r="C1431" s="20"/>
      <c r="D1431" s="20"/>
      <c r="E1431" s="21"/>
      <c r="F1431" s="20"/>
      <c r="G1431" s="21"/>
      <c r="H1431" s="21"/>
      <c r="I1431" s="22"/>
      <c r="J1431" s="22"/>
      <c r="K1431" s="22"/>
      <c r="L1431" s="18"/>
    </row>
    <row r="1432">
      <c r="A1432" s="18"/>
      <c r="B1432" s="19"/>
      <c r="C1432" s="20"/>
      <c r="D1432" s="20"/>
      <c r="E1432" s="21"/>
      <c r="F1432" s="20"/>
      <c r="G1432" s="21"/>
      <c r="H1432" s="21"/>
      <c r="I1432" s="22"/>
      <c r="J1432" s="22"/>
      <c r="K1432" s="22"/>
      <c r="L1432" s="18"/>
    </row>
    <row r="1433">
      <c r="A1433" s="18"/>
      <c r="B1433" s="19"/>
      <c r="C1433" s="20"/>
      <c r="D1433" s="20"/>
      <c r="E1433" s="21"/>
      <c r="F1433" s="20"/>
      <c r="G1433" s="21"/>
      <c r="H1433" s="21"/>
      <c r="I1433" s="22"/>
      <c r="J1433" s="22"/>
      <c r="K1433" s="22"/>
      <c r="L1433" s="18"/>
    </row>
    <row r="1434">
      <c r="A1434" s="18"/>
      <c r="B1434" s="19"/>
      <c r="C1434" s="20"/>
      <c r="D1434" s="20"/>
      <c r="E1434" s="21"/>
      <c r="F1434" s="20"/>
      <c r="G1434" s="21"/>
      <c r="H1434" s="21"/>
      <c r="I1434" s="22"/>
      <c r="J1434" s="22"/>
      <c r="K1434" s="22"/>
      <c r="L1434" s="18"/>
    </row>
    <row r="1435">
      <c r="A1435" s="18"/>
      <c r="B1435" s="19"/>
      <c r="C1435" s="20"/>
      <c r="D1435" s="20"/>
      <c r="E1435" s="21"/>
      <c r="F1435" s="20"/>
      <c r="G1435" s="21"/>
      <c r="H1435" s="21"/>
      <c r="I1435" s="22"/>
      <c r="J1435" s="22"/>
      <c r="K1435" s="22"/>
      <c r="L1435" s="18"/>
    </row>
    <row r="1436">
      <c r="A1436" s="18"/>
      <c r="B1436" s="19"/>
      <c r="C1436" s="20"/>
      <c r="D1436" s="20"/>
      <c r="E1436" s="21"/>
      <c r="F1436" s="20"/>
      <c r="G1436" s="21"/>
      <c r="H1436" s="21"/>
      <c r="I1436" s="22"/>
      <c r="J1436" s="22"/>
      <c r="K1436" s="22"/>
      <c r="L1436" s="18"/>
    </row>
    <row r="1437">
      <c r="A1437" s="18"/>
      <c r="B1437" s="19"/>
      <c r="C1437" s="20"/>
      <c r="D1437" s="20"/>
      <c r="E1437" s="21"/>
      <c r="F1437" s="20"/>
      <c r="G1437" s="21"/>
      <c r="H1437" s="21"/>
      <c r="I1437" s="22"/>
      <c r="J1437" s="22"/>
      <c r="K1437" s="22"/>
      <c r="L1437" s="18"/>
    </row>
    <row r="1438">
      <c r="A1438" s="18"/>
      <c r="B1438" s="19"/>
      <c r="C1438" s="20"/>
      <c r="D1438" s="20"/>
      <c r="E1438" s="21"/>
      <c r="F1438" s="20"/>
      <c r="G1438" s="21"/>
      <c r="H1438" s="21"/>
      <c r="I1438" s="22"/>
      <c r="J1438" s="22"/>
      <c r="K1438" s="22"/>
      <c r="L1438" s="18"/>
    </row>
    <row r="1439">
      <c r="A1439" s="18"/>
      <c r="B1439" s="19"/>
      <c r="C1439" s="20"/>
      <c r="D1439" s="20"/>
      <c r="E1439" s="21"/>
      <c r="F1439" s="20"/>
      <c r="G1439" s="21"/>
      <c r="H1439" s="21"/>
      <c r="I1439" s="22"/>
      <c r="J1439" s="22"/>
      <c r="K1439" s="22"/>
      <c r="L1439" s="18"/>
    </row>
    <row r="1440">
      <c r="A1440" s="18"/>
      <c r="B1440" s="19"/>
      <c r="C1440" s="20"/>
      <c r="D1440" s="20"/>
      <c r="E1440" s="21"/>
      <c r="F1440" s="20"/>
      <c r="G1440" s="21"/>
      <c r="H1440" s="21"/>
      <c r="I1440" s="22"/>
      <c r="J1440" s="22"/>
      <c r="K1440" s="22"/>
      <c r="L1440" s="18"/>
    </row>
    <row r="1441">
      <c r="A1441" s="18"/>
      <c r="B1441" s="19"/>
      <c r="C1441" s="20"/>
      <c r="D1441" s="20"/>
      <c r="E1441" s="21"/>
      <c r="F1441" s="20"/>
      <c r="G1441" s="21"/>
      <c r="H1441" s="21"/>
      <c r="I1441" s="22"/>
      <c r="J1441" s="22"/>
      <c r="K1441" s="22"/>
      <c r="L1441" s="18"/>
    </row>
    <row r="1442">
      <c r="A1442" s="18"/>
      <c r="B1442" s="19"/>
      <c r="C1442" s="20"/>
      <c r="D1442" s="20"/>
      <c r="E1442" s="21"/>
      <c r="F1442" s="20"/>
      <c r="G1442" s="21"/>
      <c r="H1442" s="21"/>
      <c r="I1442" s="22"/>
      <c r="J1442" s="22"/>
      <c r="K1442" s="22"/>
      <c r="L1442" s="18"/>
    </row>
    <row r="1443">
      <c r="A1443" s="18"/>
      <c r="B1443" s="19"/>
      <c r="C1443" s="20"/>
      <c r="D1443" s="20"/>
      <c r="E1443" s="21"/>
      <c r="F1443" s="20"/>
      <c r="G1443" s="21"/>
      <c r="H1443" s="21"/>
      <c r="I1443" s="22"/>
      <c r="J1443" s="22"/>
      <c r="K1443" s="22"/>
      <c r="L1443" s="18"/>
    </row>
    <row r="1444">
      <c r="A1444" s="18"/>
      <c r="B1444" s="19"/>
      <c r="C1444" s="20"/>
      <c r="D1444" s="20"/>
      <c r="E1444" s="21"/>
      <c r="F1444" s="20"/>
      <c r="G1444" s="21"/>
      <c r="H1444" s="21"/>
      <c r="I1444" s="22"/>
      <c r="J1444" s="22"/>
      <c r="K1444" s="22"/>
      <c r="L1444" s="18"/>
    </row>
    <row r="1445">
      <c r="A1445" s="18"/>
      <c r="B1445" s="19"/>
      <c r="C1445" s="20"/>
      <c r="D1445" s="20"/>
      <c r="E1445" s="21"/>
      <c r="F1445" s="20"/>
      <c r="G1445" s="21"/>
      <c r="H1445" s="21"/>
      <c r="I1445" s="22"/>
      <c r="J1445" s="22"/>
      <c r="K1445" s="22"/>
      <c r="L1445" s="18"/>
    </row>
    <row r="1446">
      <c r="A1446" s="18"/>
      <c r="B1446" s="19"/>
      <c r="C1446" s="20"/>
      <c r="D1446" s="20"/>
      <c r="E1446" s="21"/>
      <c r="F1446" s="20"/>
      <c r="G1446" s="21"/>
      <c r="H1446" s="21"/>
      <c r="I1446" s="22"/>
      <c r="J1446" s="22"/>
      <c r="K1446" s="22"/>
      <c r="L1446" s="18"/>
    </row>
    <row r="1447">
      <c r="A1447" s="18"/>
      <c r="B1447" s="19"/>
      <c r="C1447" s="20"/>
      <c r="D1447" s="20"/>
      <c r="E1447" s="21"/>
      <c r="F1447" s="20"/>
      <c r="G1447" s="21"/>
      <c r="H1447" s="21"/>
      <c r="I1447" s="22"/>
      <c r="J1447" s="22"/>
      <c r="K1447" s="22"/>
      <c r="L1447" s="18"/>
    </row>
    <row r="1448">
      <c r="A1448" s="18"/>
      <c r="B1448" s="19"/>
      <c r="C1448" s="20"/>
      <c r="D1448" s="20"/>
      <c r="E1448" s="21"/>
      <c r="F1448" s="20"/>
      <c r="G1448" s="21"/>
      <c r="H1448" s="21"/>
      <c r="I1448" s="22"/>
      <c r="J1448" s="22"/>
      <c r="K1448" s="22"/>
      <c r="L1448" s="18"/>
    </row>
    <row r="1449">
      <c r="A1449" s="18"/>
      <c r="B1449" s="19"/>
      <c r="C1449" s="20"/>
      <c r="D1449" s="20"/>
      <c r="E1449" s="21"/>
      <c r="F1449" s="20"/>
      <c r="G1449" s="21"/>
      <c r="H1449" s="21"/>
      <c r="I1449" s="22"/>
      <c r="J1449" s="22"/>
      <c r="K1449" s="22"/>
      <c r="L1449" s="18"/>
    </row>
    <row r="1450">
      <c r="A1450" s="18"/>
      <c r="B1450" s="19"/>
      <c r="C1450" s="20"/>
      <c r="D1450" s="20"/>
      <c r="E1450" s="21"/>
      <c r="F1450" s="20"/>
      <c r="G1450" s="21"/>
      <c r="H1450" s="21"/>
      <c r="I1450" s="22"/>
      <c r="J1450" s="22"/>
      <c r="K1450" s="22"/>
      <c r="L1450" s="18"/>
    </row>
    <row r="1451">
      <c r="A1451" s="18"/>
      <c r="B1451" s="19"/>
      <c r="C1451" s="20"/>
      <c r="D1451" s="20"/>
      <c r="E1451" s="21"/>
      <c r="F1451" s="20"/>
      <c r="G1451" s="21"/>
      <c r="H1451" s="21"/>
      <c r="I1451" s="22"/>
      <c r="J1451" s="22"/>
      <c r="K1451" s="22"/>
      <c r="L1451" s="18"/>
    </row>
    <row r="1452">
      <c r="A1452" s="18"/>
      <c r="B1452" s="19"/>
      <c r="C1452" s="20"/>
      <c r="D1452" s="20"/>
      <c r="E1452" s="21"/>
      <c r="F1452" s="20"/>
      <c r="G1452" s="21"/>
      <c r="H1452" s="21"/>
      <c r="I1452" s="22"/>
      <c r="J1452" s="22"/>
      <c r="K1452" s="22"/>
      <c r="L1452" s="18"/>
    </row>
    <row r="1453">
      <c r="A1453" s="18"/>
      <c r="B1453" s="19"/>
      <c r="C1453" s="20"/>
      <c r="D1453" s="20"/>
      <c r="E1453" s="21"/>
      <c r="F1453" s="20"/>
      <c r="G1453" s="21"/>
      <c r="H1453" s="21"/>
      <c r="I1453" s="22"/>
      <c r="J1453" s="22"/>
      <c r="K1453" s="22"/>
      <c r="L1453" s="18"/>
    </row>
    <row r="1454">
      <c r="A1454" s="18"/>
      <c r="B1454" s="19"/>
      <c r="C1454" s="20"/>
      <c r="D1454" s="20"/>
      <c r="E1454" s="21"/>
      <c r="F1454" s="20"/>
      <c r="G1454" s="21"/>
      <c r="H1454" s="21"/>
      <c r="I1454" s="22"/>
      <c r="J1454" s="22"/>
      <c r="K1454" s="22"/>
      <c r="L1454" s="18"/>
    </row>
    <row r="1455">
      <c r="A1455" s="18"/>
      <c r="B1455" s="19"/>
      <c r="C1455" s="20"/>
      <c r="D1455" s="20"/>
      <c r="E1455" s="21"/>
      <c r="F1455" s="20"/>
      <c r="G1455" s="21"/>
      <c r="H1455" s="21"/>
      <c r="I1455" s="22"/>
      <c r="J1455" s="22"/>
      <c r="K1455" s="22"/>
      <c r="L1455" s="18"/>
    </row>
    <row r="1456">
      <c r="A1456" s="18"/>
      <c r="B1456" s="19"/>
      <c r="C1456" s="20"/>
      <c r="D1456" s="20"/>
      <c r="E1456" s="21"/>
      <c r="F1456" s="20"/>
      <c r="G1456" s="21"/>
      <c r="H1456" s="21"/>
      <c r="I1456" s="22"/>
      <c r="J1456" s="22"/>
      <c r="K1456" s="22"/>
      <c r="L1456" s="18"/>
    </row>
    <row r="1457">
      <c r="A1457" s="18"/>
      <c r="B1457" s="19"/>
      <c r="C1457" s="20"/>
      <c r="D1457" s="20"/>
      <c r="E1457" s="21"/>
      <c r="F1457" s="20"/>
      <c r="G1457" s="21"/>
      <c r="H1457" s="21"/>
      <c r="I1457" s="22"/>
      <c r="J1457" s="22"/>
      <c r="K1457" s="22"/>
      <c r="L1457" s="18"/>
    </row>
    <row r="1458">
      <c r="A1458" s="18"/>
      <c r="B1458" s="19"/>
      <c r="C1458" s="20"/>
      <c r="D1458" s="20"/>
      <c r="E1458" s="21"/>
      <c r="F1458" s="20"/>
      <c r="G1458" s="21"/>
      <c r="H1458" s="21"/>
      <c r="I1458" s="22"/>
      <c r="J1458" s="22"/>
      <c r="K1458" s="22"/>
      <c r="L1458" s="18"/>
    </row>
    <row r="1459">
      <c r="A1459" s="18"/>
      <c r="B1459" s="19"/>
      <c r="C1459" s="20"/>
      <c r="D1459" s="20"/>
      <c r="E1459" s="21"/>
      <c r="F1459" s="20"/>
      <c r="G1459" s="21"/>
      <c r="H1459" s="21"/>
      <c r="I1459" s="22"/>
      <c r="J1459" s="22"/>
      <c r="K1459" s="22"/>
      <c r="L1459" s="18"/>
    </row>
    <row r="1460">
      <c r="A1460" s="18"/>
      <c r="B1460" s="19"/>
      <c r="C1460" s="20"/>
      <c r="D1460" s="20"/>
      <c r="E1460" s="21"/>
      <c r="F1460" s="20"/>
      <c r="G1460" s="21"/>
      <c r="H1460" s="21"/>
      <c r="I1460" s="22"/>
      <c r="J1460" s="22"/>
      <c r="K1460" s="22"/>
      <c r="L1460" s="18"/>
    </row>
    <row r="1461">
      <c r="A1461" s="18"/>
      <c r="B1461" s="19"/>
      <c r="C1461" s="20"/>
      <c r="D1461" s="20"/>
      <c r="E1461" s="21"/>
      <c r="F1461" s="20"/>
      <c r="G1461" s="21"/>
      <c r="H1461" s="21"/>
      <c r="I1461" s="22"/>
      <c r="J1461" s="22"/>
      <c r="K1461" s="22"/>
      <c r="L1461" s="18"/>
    </row>
    <row r="1462">
      <c r="A1462" s="18"/>
      <c r="B1462" s="19"/>
      <c r="C1462" s="20"/>
      <c r="D1462" s="20"/>
      <c r="E1462" s="21"/>
      <c r="F1462" s="20"/>
      <c r="G1462" s="21"/>
      <c r="H1462" s="21"/>
      <c r="I1462" s="22"/>
      <c r="J1462" s="22"/>
      <c r="K1462" s="22"/>
      <c r="L1462" s="18"/>
    </row>
    <row r="1463">
      <c r="A1463" s="18"/>
      <c r="B1463" s="19"/>
      <c r="C1463" s="20"/>
      <c r="D1463" s="20"/>
      <c r="E1463" s="21"/>
      <c r="F1463" s="20"/>
      <c r="G1463" s="21"/>
      <c r="H1463" s="21"/>
      <c r="I1463" s="22"/>
      <c r="J1463" s="22"/>
      <c r="K1463" s="22"/>
      <c r="L1463" s="18"/>
    </row>
    <row r="1464">
      <c r="A1464" s="18"/>
      <c r="B1464" s="19"/>
      <c r="C1464" s="20"/>
      <c r="D1464" s="20"/>
      <c r="E1464" s="21"/>
      <c r="F1464" s="20"/>
      <c r="G1464" s="21"/>
      <c r="H1464" s="21"/>
      <c r="I1464" s="22"/>
      <c r="J1464" s="22"/>
      <c r="K1464" s="22"/>
      <c r="L1464" s="18"/>
    </row>
    <row r="1465">
      <c r="A1465" s="18"/>
      <c r="B1465" s="19"/>
      <c r="C1465" s="20"/>
      <c r="D1465" s="20"/>
      <c r="E1465" s="21"/>
      <c r="F1465" s="20"/>
      <c r="G1465" s="21"/>
      <c r="H1465" s="21"/>
      <c r="I1465" s="22"/>
      <c r="J1465" s="22"/>
      <c r="K1465" s="22"/>
      <c r="L1465" s="18"/>
    </row>
    <row r="1466">
      <c r="A1466" s="18"/>
      <c r="B1466" s="19"/>
      <c r="C1466" s="20"/>
      <c r="D1466" s="20"/>
      <c r="E1466" s="21"/>
      <c r="F1466" s="20"/>
      <c r="G1466" s="21"/>
      <c r="H1466" s="21"/>
      <c r="I1466" s="22"/>
      <c r="J1466" s="22"/>
      <c r="K1466" s="22"/>
      <c r="L1466" s="18"/>
    </row>
    <row r="1467">
      <c r="A1467" s="18"/>
      <c r="B1467" s="19"/>
      <c r="C1467" s="20"/>
      <c r="D1467" s="20"/>
      <c r="E1467" s="21"/>
      <c r="F1467" s="20"/>
      <c r="G1467" s="21"/>
      <c r="H1467" s="21"/>
      <c r="I1467" s="22"/>
      <c r="J1467" s="22"/>
      <c r="K1467" s="22"/>
      <c r="L1467" s="18"/>
    </row>
    <row r="1468">
      <c r="A1468" s="18"/>
      <c r="B1468" s="19"/>
      <c r="C1468" s="20"/>
      <c r="D1468" s="20"/>
      <c r="E1468" s="21"/>
      <c r="F1468" s="20"/>
      <c r="G1468" s="21"/>
      <c r="H1468" s="21"/>
      <c r="I1468" s="22"/>
      <c r="J1468" s="22"/>
      <c r="K1468" s="22"/>
      <c r="L1468" s="18"/>
    </row>
    <row r="1469">
      <c r="A1469" s="18"/>
      <c r="B1469" s="19"/>
      <c r="C1469" s="20"/>
      <c r="D1469" s="20"/>
      <c r="E1469" s="21"/>
      <c r="F1469" s="20"/>
      <c r="G1469" s="21"/>
      <c r="H1469" s="21"/>
      <c r="I1469" s="22"/>
      <c r="J1469" s="22"/>
      <c r="K1469" s="22"/>
      <c r="L1469" s="18"/>
    </row>
    <row r="1470">
      <c r="A1470" s="18"/>
      <c r="B1470" s="19"/>
      <c r="C1470" s="20"/>
      <c r="D1470" s="20"/>
      <c r="E1470" s="21"/>
      <c r="F1470" s="20"/>
      <c r="G1470" s="21"/>
      <c r="H1470" s="21"/>
      <c r="I1470" s="22"/>
      <c r="J1470" s="22"/>
      <c r="K1470" s="22"/>
      <c r="L1470" s="18"/>
    </row>
    <row r="1471">
      <c r="A1471" s="18"/>
      <c r="B1471" s="19"/>
      <c r="C1471" s="20"/>
      <c r="D1471" s="20"/>
      <c r="E1471" s="21"/>
      <c r="F1471" s="20"/>
      <c r="G1471" s="21"/>
      <c r="H1471" s="21"/>
      <c r="I1471" s="22"/>
      <c r="J1471" s="22"/>
      <c r="K1471" s="22"/>
      <c r="L1471" s="18"/>
    </row>
    <row r="1472">
      <c r="A1472" s="18"/>
      <c r="B1472" s="19"/>
      <c r="C1472" s="20"/>
      <c r="D1472" s="20"/>
      <c r="E1472" s="21"/>
      <c r="F1472" s="20"/>
      <c r="G1472" s="21"/>
      <c r="H1472" s="21"/>
      <c r="I1472" s="22"/>
      <c r="J1472" s="22"/>
      <c r="K1472" s="22"/>
      <c r="L1472" s="18"/>
    </row>
    <row r="1473">
      <c r="A1473" s="18"/>
      <c r="B1473" s="19"/>
      <c r="C1473" s="20"/>
      <c r="D1473" s="20"/>
      <c r="E1473" s="21"/>
      <c r="F1473" s="20"/>
      <c r="G1473" s="21"/>
      <c r="H1473" s="21"/>
      <c r="I1473" s="22"/>
      <c r="J1473" s="22"/>
      <c r="K1473" s="22"/>
      <c r="L1473" s="18"/>
    </row>
    <row r="1474">
      <c r="A1474" s="18"/>
      <c r="B1474" s="19"/>
      <c r="C1474" s="20"/>
      <c r="D1474" s="20"/>
      <c r="E1474" s="21"/>
      <c r="F1474" s="20"/>
      <c r="G1474" s="21"/>
      <c r="H1474" s="21"/>
      <c r="I1474" s="22"/>
      <c r="J1474" s="22"/>
      <c r="K1474" s="22"/>
      <c r="L1474" s="18"/>
    </row>
    <row r="1475">
      <c r="A1475" s="18"/>
      <c r="B1475" s="19"/>
      <c r="C1475" s="20"/>
      <c r="D1475" s="20"/>
      <c r="E1475" s="21"/>
      <c r="F1475" s="20"/>
      <c r="G1475" s="21"/>
      <c r="H1475" s="21"/>
      <c r="I1475" s="22"/>
      <c r="J1475" s="22"/>
      <c r="K1475" s="22"/>
      <c r="L1475" s="18"/>
    </row>
    <row r="1476">
      <c r="A1476" s="18"/>
      <c r="B1476" s="19"/>
      <c r="C1476" s="20"/>
      <c r="D1476" s="20"/>
      <c r="E1476" s="21"/>
      <c r="F1476" s="20"/>
      <c r="G1476" s="21"/>
      <c r="H1476" s="21"/>
      <c r="I1476" s="22"/>
      <c r="J1476" s="22"/>
      <c r="K1476" s="22"/>
      <c r="L1476" s="18"/>
    </row>
    <row r="1477">
      <c r="A1477" s="18"/>
      <c r="B1477" s="19"/>
      <c r="C1477" s="20"/>
      <c r="D1477" s="20"/>
      <c r="E1477" s="21"/>
      <c r="F1477" s="20"/>
      <c r="G1477" s="21"/>
      <c r="H1477" s="21"/>
      <c r="I1477" s="22"/>
      <c r="J1477" s="22"/>
      <c r="K1477" s="22"/>
      <c r="L1477" s="18"/>
    </row>
    <row r="1478">
      <c r="A1478" s="18"/>
      <c r="B1478" s="19"/>
      <c r="C1478" s="20"/>
      <c r="D1478" s="20"/>
      <c r="E1478" s="21"/>
      <c r="F1478" s="20"/>
      <c r="G1478" s="21"/>
      <c r="H1478" s="21"/>
      <c r="I1478" s="22"/>
      <c r="J1478" s="22"/>
      <c r="K1478" s="22"/>
      <c r="L1478" s="18"/>
    </row>
    <row r="1479">
      <c r="A1479" s="18"/>
      <c r="B1479" s="19"/>
      <c r="C1479" s="20"/>
      <c r="D1479" s="20"/>
      <c r="E1479" s="21"/>
      <c r="F1479" s="20"/>
      <c r="G1479" s="21"/>
      <c r="H1479" s="21"/>
      <c r="I1479" s="22"/>
      <c r="J1479" s="22"/>
      <c r="K1479" s="22"/>
      <c r="L1479" s="18"/>
    </row>
    <row r="1480">
      <c r="A1480" s="18"/>
      <c r="B1480" s="19"/>
      <c r="C1480" s="20"/>
      <c r="D1480" s="20"/>
      <c r="E1480" s="21"/>
      <c r="F1480" s="20"/>
      <c r="G1480" s="21"/>
      <c r="H1480" s="21"/>
      <c r="I1480" s="22"/>
      <c r="J1480" s="22"/>
      <c r="K1480" s="22"/>
      <c r="L1480" s="18"/>
    </row>
    <row r="1481">
      <c r="A1481" s="18"/>
      <c r="B1481" s="19"/>
      <c r="C1481" s="20"/>
      <c r="D1481" s="20"/>
      <c r="E1481" s="21"/>
      <c r="F1481" s="20"/>
      <c r="G1481" s="21"/>
      <c r="H1481" s="21"/>
      <c r="I1481" s="22"/>
      <c r="J1481" s="22"/>
      <c r="K1481" s="22"/>
      <c r="L1481" s="18"/>
    </row>
    <row r="1482">
      <c r="A1482" s="18"/>
      <c r="B1482" s="19"/>
      <c r="C1482" s="20"/>
      <c r="D1482" s="20"/>
      <c r="E1482" s="21"/>
      <c r="F1482" s="20"/>
      <c r="G1482" s="21"/>
      <c r="H1482" s="21"/>
      <c r="I1482" s="22"/>
      <c r="J1482" s="22"/>
      <c r="K1482" s="22"/>
      <c r="L1482" s="18"/>
    </row>
    <row r="1483">
      <c r="A1483" s="18"/>
      <c r="B1483" s="19"/>
      <c r="C1483" s="20"/>
      <c r="D1483" s="20"/>
      <c r="E1483" s="21"/>
      <c r="F1483" s="20"/>
      <c r="G1483" s="21"/>
      <c r="H1483" s="21"/>
      <c r="I1483" s="22"/>
      <c r="J1483" s="22"/>
      <c r="K1483" s="22"/>
      <c r="L1483" s="18"/>
    </row>
    <row r="1484">
      <c r="A1484" s="18"/>
      <c r="B1484" s="19"/>
      <c r="C1484" s="20"/>
      <c r="D1484" s="20"/>
      <c r="E1484" s="21"/>
      <c r="F1484" s="20"/>
      <c r="G1484" s="21"/>
      <c r="H1484" s="21"/>
      <c r="I1484" s="22"/>
      <c r="J1484" s="22"/>
      <c r="K1484" s="22"/>
      <c r="L1484" s="18"/>
    </row>
    <row r="1485">
      <c r="A1485" s="18"/>
      <c r="B1485" s="19"/>
      <c r="C1485" s="20"/>
      <c r="D1485" s="20"/>
      <c r="E1485" s="21"/>
      <c r="F1485" s="20"/>
      <c r="G1485" s="21"/>
      <c r="H1485" s="21"/>
      <c r="I1485" s="22"/>
      <c r="J1485" s="22"/>
      <c r="K1485" s="22"/>
      <c r="L1485" s="18"/>
    </row>
    <row r="1486">
      <c r="A1486" s="18"/>
      <c r="B1486" s="19"/>
      <c r="C1486" s="20"/>
      <c r="D1486" s="20"/>
      <c r="E1486" s="21"/>
      <c r="F1486" s="20"/>
      <c r="G1486" s="21"/>
      <c r="H1486" s="21"/>
      <c r="I1486" s="22"/>
      <c r="J1486" s="22"/>
      <c r="K1486" s="22"/>
      <c r="L1486" s="18"/>
    </row>
    <row r="1487">
      <c r="A1487" s="18"/>
      <c r="B1487" s="19"/>
      <c r="C1487" s="20"/>
      <c r="D1487" s="20"/>
      <c r="E1487" s="21"/>
      <c r="F1487" s="20"/>
      <c r="G1487" s="21"/>
      <c r="H1487" s="21"/>
      <c r="I1487" s="22"/>
      <c r="J1487" s="22"/>
      <c r="K1487" s="22"/>
      <c r="L1487" s="18"/>
    </row>
    <row r="1488">
      <c r="A1488" s="18"/>
      <c r="B1488" s="19"/>
      <c r="C1488" s="20"/>
      <c r="D1488" s="20"/>
      <c r="E1488" s="21"/>
      <c r="F1488" s="20"/>
      <c r="G1488" s="21"/>
      <c r="H1488" s="21"/>
      <c r="I1488" s="22"/>
      <c r="J1488" s="22"/>
      <c r="K1488" s="22"/>
      <c r="L1488" s="18"/>
    </row>
    <row r="1489">
      <c r="A1489" s="18"/>
      <c r="B1489" s="19"/>
      <c r="C1489" s="20"/>
      <c r="D1489" s="20"/>
      <c r="E1489" s="21"/>
      <c r="F1489" s="20"/>
      <c r="G1489" s="21"/>
      <c r="H1489" s="21"/>
      <c r="I1489" s="22"/>
      <c r="J1489" s="22"/>
      <c r="K1489" s="22"/>
      <c r="L1489" s="18"/>
    </row>
    <row r="1490">
      <c r="A1490" s="18"/>
      <c r="B1490" s="19"/>
      <c r="C1490" s="20"/>
      <c r="D1490" s="20"/>
      <c r="E1490" s="21"/>
      <c r="F1490" s="20"/>
      <c r="G1490" s="21"/>
      <c r="H1490" s="21"/>
      <c r="I1490" s="22"/>
      <c r="J1490" s="22"/>
      <c r="K1490" s="22"/>
      <c r="L1490" s="18"/>
    </row>
    <row r="1491">
      <c r="A1491" s="18"/>
      <c r="B1491" s="19"/>
      <c r="C1491" s="20"/>
      <c r="D1491" s="20"/>
      <c r="E1491" s="21"/>
      <c r="F1491" s="20"/>
      <c r="G1491" s="21"/>
      <c r="H1491" s="21"/>
      <c r="I1491" s="22"/>
      <c r="J1491" s="22"/>
      <c r="K1491" s="22"/>
      <c r="L1491" s="18"/>
    </row>
    <row r="1492">
      <c r="A1492" s="18"/>
      <c r="B1492" s="19"/>
      <c r="C1492" s="20"/>
      <c r="D1492" s="20"/>
      <c r="E1492" s="21"/>
      <c r="F1492" s="20"/>
      <c r="G1492" s="21"/>
      <c r="H1492" s="21"/>
      <c r="I1492" s="22"/>
      <c r="J1492" s="22"/>
      <c r="K1492" s="22"/>
      <c r="L1492" s="18"/>
    </row>
    <row r="1493">
      <c r="A1493" s="18"/>
      <c r="B1493" s="19"/>
      <c r="C1493" s="20"/>
      <c r="D1493" s="20"/>
      <c r="E1493" s="21"/>
      <c r="F1493" s="20"/>
      <c r="G1493" s="21"/>
      <c r="H1493" s="21"/>
      <c r="I1493" s="22"/>
      <c r="J1493" s="22"/>
      <c r="K1493" s="22"/>
      <c r="L1493" s="18"/>
    </row>
    <row r="1494">
      <c r="A1494" s="18"/>
      <c r="B1494" s="19"/>
      <c r="C1494" s="20"/>
      <c r="D1494" s="20"/>
      <c r="E1494" s="21"/>
      <c r="F1494" s="20"/>
      <c r="G1494" s="21"/>
      <c r="H1494" s="21"/>
      <c r="I1494" s="22"/>
      <c r="J1494" s="22"/>
      <c r="K1494" s="22"/>
      <c r="L1494" s="18"/>
    </row>
    <row r="1495">
      <c r="A1495" s="18"/>
      <c r="B1495" s="19"/>
      <c r="C1495" s="20"/>
      <c r="D1495" s="20"/>
      <c r="E1495" s="21"/>
      <c r="F1495" s="20"/>
      <c r="G1495" s="21"/>
      <c r="H1495" s="21"/>
      <c r="I1495" s="22"/>
      <c r="J1495" s="22"/>
      <c r="K1495" s="22"/>
      <c r="L1495" s="18"/>
    </row>
    <row r="1496">
      <c r="A1496" s="18"/>
      <c r="B1496" s="19"/>
      <c r="C1496" s="20"/>
      <c r="D1496" s="20"/>
      <c r="E1496" s="21"/>
      <c r="F1496" s="20"/>
      <c r="G1496" s="21"/>
      <c r="H1496" s="21"/>
      <c r="I1496" s="22"/>
      <c r="J1496" s="22"/>
      <c r="K1496" s="22"/>
      <c r="L1496" s="18"/>
    </row>
    <row r="1497">
      <c r="A1497" s="18"/>
      <c r="B1497" s="19"/>
      <c r="C1497" s="20"/>
      <c r="D1497" s="20"/>
      <c r="E1497" s="21"/>
      <c r="F1497" s="20"/>
      <c r="G1497" s="21"/>
      <c r="H1497" s="21"/>
      <c r="I1497" s="22"/>
      <c r="J1497" s="22"/>
      <c r="K1497" s="22"/>
      <c r="L1497" s="18"/>
    </row>
    <row r="1498">
      <c r="A1498" s="18"/>
      <c r="B1498" s="19"/>
      <c r="C1498" s="20"/>
      <c r="D1498" s="20"/>
      <c r="E1498" s="21"/>
      <c r="F1498" s="20"/>
      <c r="G1498" s="21"/>
      <c r="H1498" s="21"/>
      <c r="I1498" s="22"/>
      <c r="J1498" s="22"/>
      <c r="K1498" s="22"/>
      <c r="L1498" s="18"/>
    </row>
    <row r="1499">
      <c r="A1499" s="18"/>
      <c r="B1499" s="19"/>
      <c r="C1499" s="20"/>
      <c r="D1499" s="20"/>
      <c r="E1499" s="21"/>
      <c r="F1499" s="20"/>
      <c r="G1499" s="21"/>
      <c r="H1499" s="21"/>
      <c r="I1499" s="22"/>
      <c r="J1499" s="22"/>
      <c r="K1499" s="22"/>
      <c r="L1499" s="18"/>
    </row>
    <row r="1500">
      <c r="A1500" s="18"/>
      <c r="B1500" s="19"/>
      <c r="C1500" s="20"/>
      <c r="D1500" s="20"/>
      <c r="E1500" s="21"/>
      <c r="F1500" s="20"/>
      <c r="G1500" s="21"/>
      <c r="H1500" s="21"/>
      <c r="I1500" s="22"/>
      <c r="J1500" s="22"/>
      <c r="K1500" s="22"/>
      <c r="L1500" s="18"/>
    </row>
    <row r="1501">
      <c r="A1501" s="18"/>
      <c r="B1501" s="19"/>
      <c r="C1501" s="20"/>
      <c r="D1501" s="20"/>
      <c r="E1501" s="21"/>
      <c r="F1501" s="20"/>
      <c r="G1501" s="21"/>
      <c r="H1501" s="21"/>
      <c r="I1501" s="22"/>
      <c r="J1501" s="22"/>
      <c r="K1501" s="22"/>
      <c r="L1501" s="18"/>
    </row>
    <row r="1502">
      <c r="A1502" s="18"/>
      <c r="B1502" s="19"/>
      <c r="C1502" s="20"/>
      <c r="D1502" s="20"/>
      <c r="E1502" s="21"/>
      <c r="F1502" s="20"/>
      <c r="G1502" s="21"/>
      <c r="H1502" s="21"/>
      <c r="I1502" s="22"/>
      <c r="J1502" s="22"/>
      <c r="K1502" s="22"/>
      <c r="L1502" s="18"/>
    </row>
    <row r="1503">
      <c r="A1503" s="18"/>
      <c r="B1503" s="19"/>
      <c r="C1503" s="20"/>
      <c r="D1503" s="20"/>
      <c r="E1503" s="21"/>
      <c r="F1503" s="20"/>
      <c r="G1503" s="21"/>
      <c r="H1503" s="21"/>
      <c r="I1503" s="22"/>
      <c r="J1503" s="22"/>
      <c r="K1503" s="22"/>
      <c r="L1503" s="18"/>
    </row>
    <row r="1504">
      <c r="A1504" s="18"/>
      <c r="B1504" s="19"/>
      <c r="C1504" s="20"/>
      <c r="D1504" s="20"/>
      <c r="E1504" s="21"/>
      <c r="F1504" s="20"/>
      <c r="G1504" s="21"/>
      <c r="H1504" s="21"/>
      <c r="I1504" s="22"/>
      <c r="J1504" s="22"/>
      <c r="K1504" s="22"/>
      <c r="L1504" s="18"/>
    </row>
    <row r="1505">
      <c r="A1505" s="18"/>
      <c r="B1505" s="19"/>
      <c r="C1505" s="20"/>
      <c r="D1505" s="20"/>
      <c r="E1505" s="21"/>
      <c r="F1505" s="20"/>
      <c r="G1505" s="21"/>
      <c r="H1505" s="21"/>
      <c r="I1505" s="22"/>
      <c r="J1505" s="22"/>
      <c r="K1505" s="22"/>
      <c r="L1505" s="18"/>
    </row>
    <row r="1506">
      <c r="A1506" s="18"/>
      <c r="B1506" s="19"/>
      <c r="C1506" s="20"/>
      <c r="D1506" s="20"/>
      <c r="E1506" s="21"/>
      <c r="F1506" s="20"/>
      <c r="G1506" s="21"/>
      <c r="H1506" s="21"/>
      <c r="I1506" s="22"/>
      <c r="J1506" s="22"/>
      <c r="K1506" s="22"/>
      <c r="L1506" s="18"/>
    </row>
    <row r="1507">
      <c r="A1507" s="18"/>
      <c r="B1507" s="19"/>
      <c r="C1507" s="20"/>
      <c r="D1507" s="20"/>
      <c r="E1507" s="21"/>
      <c r="F1507" s="20"/>
      <c r="G1507" s="21"/>
      <c r="H1507" s="21"/>
      <c r="I1507" s="22"/>
      <c r="J1507" s="22"/>
      <c r="K1507" s="22"/>
      <c r="L1507" s="18"/>
    </row>
    <row r="1508">
      <c r="A1508" s="18"/>
      <c r="B1508" s="19"/>
      <c r="C1508" s="20"/>
      <c r="D1508" s="20"/>
      <c r="E1508" s="21"/>
      <c r="F1508" s="20"/>
      <c r="G1508" s="21"/>
      <c r="H1508" s="21"/>
      <c r="I1508" s="22"/>
      <c r="J1508" s="22"/>
      <c r="K1508" s="22"/>
      <c r="L1508" s="18"/>
    </row>
    <row r="1509">
      <c r="A1509" s="18"/>
      <c r="B1509" s="19"/>
      <c r="C1509" s="20"/>
      <c r="D1509" s="20"/>
      <c r="E1509" s="21"/>
      <c r="F1509" s="20"/>
      <c r="G1509" s="21"/>
      <c r="H1509" s="21"/>
      <c r="I1509" s="22"/>
      <c r="J1509" s="22"/>
      <c r="K1509" s="22"/>
      <c r="L1509" s="18"/>
    </row>
    <row r="1510">
      <c r="A1510" s="18"/>
      <c r="B1510" s="19"/>
      <c r="C1510" s="20"/>
      <c r="D1510" s="20"/>
      <c r="E1510" s="21"/>
      <c r="F1510" s="20"/>
      <c r="G1510" s="21"/>
      <c r="H1510" s="21"/>
      <c r="I1510" s="22"/>
      <c r="J1510" s="22"/>
      <c r="K1510" s="22"/>
      <c r="L1510" s="18"/>
    </row>
    <row r="1511">
      <c r="A1511" s="18"/>
      <c r="B1511" s="19"/>
      <c r="C1511" s="20"/>
      <c r="D1511" s="20"/>
      <c r="E1511" s="21"/>
      <c r="F1511" s="20"/>
      <c r="G1511" s="21"/>
      <c r="H1511" s="21"/>
      <c r="I1511" s="22"/>
      <c r="J1511" s="22"/>
      <c r="K1511" s="22"/>
      <c r="L1511" s="18"/>
    </row>
    <row r="1512">
      <c r="A1512" s="18"/>
      <c r="B1512" s="19"/>
      <c r="C1512" s="20"/>
      <c r="D1512" s="20"/>
      <c r="E1512" s="21"/>
      <c r="F1512" s="20"/>
      <c r="G1512" s="21"/>
      <c r="H1512" s="21"/>
      <c r="I1512" s="22"/>
      <c r="J1512" s="22"/>
      <c r="K1512" s="22"/>
      <c r="L1512" s="18"/>
    </row>
    <row r="1513">
      <c r="A1513" s="18"/>
      <c r="B1513" s="19"/>
      <c r="C1513" s="20"/>
      <c r="D1513" s="20"/>
      <c r="E1513" s="21"/>
      <c r="F1513" s="20"/>
      <c r="G1513" s="21"/>
      <c r="H1513" s="21"/>
      <c r="I1513" s="22"/>
      <c r="J1513" s="22"/>
      <c r="K1513" s="22"/>
      <c r="L1513" s="18"/>
    </row>
    <row r="1514">
      <c r="A1514" s="18"/>
      <c r="B1514" s="19"/>
      <c r="C1514" s="20"/>
      <c r="D1514" s="20"/>
      <c r="E1514" s="21"/>
      <c r="F1514" s="20"/>
      <c r="G1514" s="21"/>
      <c r="H1514" s="21"/>
      <c r="I1514" s="22"/>
      <c r="J1514" s="22"/>
      <c r="K1514" s="22"/>
      <c r="L1514" s="18"/>
    </row>
    <row r="1515">
      <c r="A1515" s="18"/>
      <c r="B1515" s="19"/>
      <c r="C1515" s="20"/>
      <c r="D1515" s="20"/>
      <c r="E1515" s="21"/>
      <c r="F1515" s="20"/>
      <c r="G1515" s="21"/>
      <c r="H1515" s="21"/>
      <c r="I1515" s="22"/>
      <c r="J1515" s="22"/>
      <c r="K1515" s="22"/>
      <c r="L1515" s="18"/>
    </row>
    <row r="1516">
      <c r="A1516" s="18"/>
      <c r="B1516" s="19"/>
      <c r="C1516" s="20"/>
      <c r="D1516" s="20"/>
      <c r="E1516" s="21"/>
      <c r="F1516" s="20"/>
      <c r="G1516" s="21"/>
      <c r="H1516" s="21"/>
      <c r="I1516" s="22"/>
      <c r="J1516" s="22"/>
      <c r="K1516" s="22"/>
      <c r="L1516" s="18"/>
    </row>
    <row r="1517">
      <c r="A1517" s="18"/>
      <c r="B1517" s="19"/>
      <c r="C1517" s="20"/>
      <c r="D1517" s="20"/>
      <c r="E1517" s="21"/>
      <c r="F1517" s="20"/>
      <c r="G1517" s="21"/>
      <c r="H1517" s="21"/>
      <c r="I1517" s="22"/>
      <c r="J1517" s="22"/>
      <c r="K1517" s="22"/>
      <c r="L1517" s="18"/>
    </row>
    <row r="1518">
      <c r="A1518" s="18"/>
      <c r="B1518" s="19"/>
      <c r="C1518" s="20"/>
      <c r="D1518" s="20"/>
      <c r="E1518" s="21"/>
      <c r="F1518" s="20"/>
      <c r="G1518" s="21"/>
      <c r="H1518" s="21"/>
      <c r="I1518" s="22"/>
      <c r="J1518" s="22"/>
      <c r="K1518" s="22"/>
      <c r="L1518" s="18"/>
    </row>
    <row r="1519">
      <c r="A1519" s="18"/>
      <c r="B1519" s="19"/>
      <c r="C1519" s="20"/>
      <c r="D1519" s="20"/>
      <c r="E1519" s="21"/>
      <c r="F1519" s="20"/>
      <c r="G1519" s="21"/>
      <c r="H1519" s="21"/>
      <c r="I1519" s="22"/>
      <c r="J1519" s="22"/>
      <c r="K1519" s="22"/>
      <c r="L1519" s="18"/>
    </row>
    <row r="1520">
      <c r="A1520" s="18"/>
      <c r="B1520" s="19"/>
      <c r="C1520" s="20"/>
      <c r="D1520" s="20"/>
      <c r="E1520" s="21"/>
      <c r="F1520" s="20"/>
      <c r="G1520" s="21"/>
      <c r="H1520" s="21"/>
      <c r="I1520" s="22"/>
      <c r="J1520" s="22"/>
      <c r="K1520" s="22"/>
      <c r="L1520" s="18"/>
    </row>
    <row r="1521">
      <c r="A1521" s="18"/>
      <c r="B1521" s="19"/>
      <c r="C1521" s="20"/>
      <c r="D1521" s="20"/>
      <c r="E1521" s="21"/>
      <c r="F1521" s="20"/>
      <c r="G1521" s="21"/>
      <c r="H1521" s="21"/>
      <c r="I1521" s="22"/>
      <c r="J1521" s="22"/>
      <c r="K1521" s="22"/>
      <c r="L1521" s="18"/>
    </row>
    <row r="1522">
      <c r="A1522" s="18"/>
      <c r="B1522" s="19"/>
      <c r="C1522" s="20"/>
      <c r="D1522" s="20"/>
      <c r="E1522" s="21"/>
      <c r="F1522" s="20"/>
      <c r="G1522" s="21"/>
      <c r="H1522" s="21"/>
      <c r="I1522" s="22"/>
      <c r="J1522" s="22"/>
      <c r="K1522" s="22"/>
      <c r="L1522" s="18"/>
    </row>
    <row r="1523">
      <c r="A1523" s="18"/>
      <c r="B1523" s="19"/>
      <c r="C1523" s="20"/>
      <c r="D1523" s="20"/>
      <c r="E1523" s="21"/>
      <c r="F1523" s="20"/>
      <c r="G1523" s="21"/>
      <c r="H1523" s="21"/>
      <c r="I1523" s="22"/>
      <c r="J1523" s="22"/>
      <c r="K1523" s="22"/>
      <c r="L1523" s="18"/>
    </row>
    <row r="1524">
      <c r="A1524" s="18"/>
      <c r="B1524" s="19"/>
      <c r="C1524" s="20"/>
      <c r="D1524" s="20"/>
      <c r="E1524" s="21"/>
      <c r="F1524" s="20"/>
      <c r="G1524" s="21"/>
      <c r="H1524" s="21"/>
      <c r="I1524" s="22"/>
      <c r="J1524" s="22"/>
      <c r="K1524" s="22"/>
      <c r="L1524" s="18"/>
    </row>
    <row r="1525">
      <c r="A1525" s="18"/>
      <c r="B1525" s="19"/>
      <c r="C1525" s="20"/>
      <c r="D1525" s="20"/>
      <c r="E1525" s="21"/>
      <c r="F1525" s="20"/>
      <c r="G1525" s="21"/>
      <c r="H1525" s="21"/>
      <c r="I1525" s="22"/>
      <c r="J1525" s="22"/>
      <c r="K1525" s="22"/>
      <c r="L1525" s="18"/>
    </row>
    <row r="1526">
      <c r="A1526" s="18"/>
      <c r="B1526" s="19"/>
      <c r="C1526" s="20"/>
      <c r="D1526" s="20"/>
      <c r="E1526" s="21"/>
      <c r="F1526" s="20"/>
      <c r="G1526" s="21"/>
      <c r="H1526" s="21"/>
      <c r="I1526" s="22"/>
      <c r="J1526" s="22"/>
      <c r="K1526" s="22"/>
      <c r="L1526" s="18"/>
    </row>
    <row r="1527">
      <c r="A1527" s="18"/>
      <c r="B1527" s="19"/>
      <c r="C1527" s="20"/>
      <c r="D1527" s="20"/>
      <c r="E1527" s="21"/>
      <c r="F1527" s="20"/>
      <c r="G1527" s="21"/>
      <c r="H1527" s="21"/>
      <c r="I1527" s="22"/>
      <c r="J1527" s="22"/>
      <c r="K1527" s="22"/>
      <c r="L1527" s="18"/>
    </row>
    <row r="1528">
      <c r="A1528" s="18"/>
      <c r="B1528" s="19"/>
      <c r="C1528" s="20"/>
      <c r="D1528" s="20"/>
      <c r="E1528" s="21"/>
      <c r="F1528" s="20"/>
      <c r="G1528" s="21"/>
      <c r="H1528" s="21"/>
      <c r="I1528" s="22"/>
      <c r="J1528" s="22"/>
      <c r="K1528" s="22"/>
      <c r="L1528" s="18"/>
    </row>
    <row r="1529">
      <c r="A1529" s="18"/>
      <c r="B1529" s="19"/>
      <c r="C1529" s="20"/>
      <c r="D1529" s="20"/>
      <c r="E1529" s="21"/>
      <c r="F1529" s="20"/>
      <c r="G1529" s="21"/>
      <c r="H1529" s="21"/>
      <c r="I1529" s="22"/>
      <c r="J1529" s="22"/>
      <c r="K1529" s="22"/>
      <c r="L1529" s="18"/>
    </row>
    <row r="1530">
      <c r="A1530" s="18"/>
      <c r="B1530" s="19"/>
      <c r="C1530" s="20"/>
      <c r="D1530" s="20"/>
      <c r="E1530" s="21"/>
      <c r="F1530" s="20"/>
      <c r="G1530" s="21"/>
      <c r="H1530" s="21"/>
      <c r="I1530" s="22"/>
      <c r="J1530" s="22"/>
      <c r="K1530" s="22"/>
      <c r="L1530" s="18"/>
    </row>
    <row r="1531">
      <c r="A1531" s="18"/>
      <c r="B1531" s="19"/>
      <c r="C1531" s="20"/>
      <c r="D1531" s="20"/>
      <c r="E1531" s="21"/>
      <c r="F1531" s="20"/>
      <c r="G1531" s="21"/>
      <c r="H1531" s="21"/>
      <c r="I1531" s="22"/>
      <c r="J1531" s="22"/>
      <c r="K1531" s="22"/>
      <c r="L1531" s="18"/>
    </row>
    <row r="1532">
      <c r="A1532" s="18"/>
      <c r="B1532" s="19"/>
      <c r="C1532" s="20"/>
      <c r="D1532" s="20"/>
      <c r="E1532" s="21"/>
      <c r="F1532" s="20"/>
      <c r="G1532" s="21"/>
      <c r="H1532" s="21"/>
      <c r="I1532" s="22"/>
      <c r="J1532" s="22"/>
      <c r="K1532" s="22"/>
      <c r="L1532" s="18"/>
    </row>
    <row r="1533">
      <c r="A1533" s="18"/>
      <c r="B1533" s="19"/>
      <c r="C1533" s="20"/>
      <c r="D1533" s="20"/>
      <c r="E1533" s="21"/>
      <c r="F1533" s="20"/>
      <c r="G1533" s="21"/>
      <c r="H1533" s="21"/>
      <c r="I1533" s="22"/>
      <c r="J1533" s="22"/>
      <c r="K1533" s="22"/>
      <c r="L1533" s="18"/>
    </row>
    <row r="1534">
      <c r="A1534" s="18"/>
      <c r="B1534" s="19"/>
      <c r="C1534" s="20"/>
      <c r="D1534" s="20"/>
      <c r="E1534" s="21"/>
      <c r="F1534" s="20"/>
      <c r="G1534" s="21"/>
      <c r="H1534" s="21"/>
      <c r="I1534" s="22"/>
      <c r="J1534" s="22"/>
      <c r="K1534" s="22"/>
      <c r="L1534" s="18"/>
    </row>
    <row r="1535">
      <c r="A1535" s="18"/>
      <c r="B1535" s="19"/>
      <c r="C1535" s="20"/>
      <c r="D1535" s="20"/>
      <c r="E1535" s="21"/>
      <c r="F1535" s="20"/>
      <c r="G1535" s="21"/>
      <c r="H1535" s="21"/>
      <c r="I1535" s="22"/>
      <c r="J1535" s="22"/>
      <c r="K1535" s="22"/>
      <c r="L1535" s="18"/>
    </row>
    <row r="1536">
      <c r="A1536" s="18"/>
      <c r="B1536" s="19"/>
      <c r="C1536" s="20"/>
      <c r="D1536" s="20"/>
      <c r="E1536" s="21"/>
      <c r="F1536" s="20"/>
      <c r="G1536" s="21"/>
      <c r="H1536" s="21"/>
      <c r="I1536" s="22"/>
      <c r="J1536" s="22"/>
      <c r="K1536" s="22"/>
      <c r="L1536" s="18"/>
    </row>
    <row r="1537">
      <c r="A1537" s="18"/>
      <c r="B1537" s="19"/>
      <c r="C1537" s="20"/>
      <c r="D1537" s="20"/>
      <c r="E1537" s="21"/>
      <c r="F1537" s="20"/>
      <c r="G1537" s="21"/>
      <c r="H1537" s="21"/>
      <c r="I1537" s="22"/>
      <c r="J1537" s="22"/>
      <c r="K1537" s="22"/>
      <c r="L1537" s="18"/>
    </row>
    <row r="1538">
      <c r="A1538" s="18"/>
      <c r="B1538" s="19"/>
      <c r="C1538" s="20"/>
      <c r="D1538" s="20"/>
      <c r="E1538" s="21"/>
      <c r="F1538" s="20"/>
      <c r="G1538" s="21"/>
      <c r="H1538" s="21"/>
      <c r="I1538" s="22"/>
      <c r="J1538" s="22"/>
      <c r="K1538" s="22"/>
      <c r="L1538" s="18"/>
    </row>
    <row r="1539">
      <c r="A1539" s="18"/>
      <c r="B1539" s="19"/>
      <c r="C1539" s="20"/>
      <c r="D1539" s="20"/>
      <c r="E1539" s="21"/>
      <c r="F1539" s="20"/>
      <c r="G1539" s="21"/>
      <c r="H1539" s="21"/>
      <c r="I1539" s="22"/>
      <c r="J1539" s="22"/>
      <c r="K1539" s="22"/>
      <c r="L1539" s="18"/>
    </row>
    <row r="1540">
      <c r="A1540" s="18"/>
      <c r="B1540" s="19"/>
      <c r="C1540" s="20"/>
      <c r="D1540" s="20"/>
      <c r="E1540" s="21"/>
      <c r="F1540" s="20"/>
      <c r="G1540" s="21"/>
      <c r="H1540" s="21"/>
      <c r="I1540" s="22"/>
      <c r="J1540" s="22"/>
      <c r="K1540" s="22"/>
      <c r="L1540" s="18"/>
    </row>
    <row r="1541">
      <c r="A1541" s="18"/>
      <c r="B1541" s="19"/>
      <c r="C1541" s="20"/>
      <c r="D1541" s="20"/>
      <c r="E1541" s="21"/>
      <c r="F1541" s="20"/>
      <c r="G1541" s="21"/>
      <c r="H1541" s="21"/>
      <c r="I1541" s="22"/>
      <c r="J1541" s="22"/>
      <c r="K1541" s="22"/>
      <c r="L1541" s="18"/>
    </row>
    <row r="1542">
      <c r="A1542" s="18"/>
      <c r="B1542" s="19"/>
      <c r="C1542" s="20"/>
      <c r="D1542" s="20"/>
      <c r="E1542" s="21"/>
      <c r="F1542" s="20"/>
      <c r="G1542" s="21"/>
      <c r="H1542" s="21"/>
      <c r="I1542" s="22"/>
      <c r="J1542" s="22"/>
      <c r="K1542" s="22"/>
      <c r="L1542" s="18"/>
    </row>
    <row r="1543">
      <c r="A1543" s="18"/>
      <c r="B1543" s="19"/>
      <c r="C1543" s="20"/>
      <c r="D1543" s="20"/>
      <c r="E1543" s="21"/>
      <c r="F1543" s="20"/>
      <c r="G1543" s="21"/>
      <c r="H1543" s="21"/>
      <c r="I1543" s="22"/>
      <c r="J1543" s="22"/>
      <c r="K1543" s="22"/>
      <c r="L1543" s="18"/>
    </row>
    <row r="1544">
      <c r="A1544" s="18"/>
      <c r="B1544" s="19"/>
      <c r="C1544" s="20"/>
      <c r="D1544" s="20"/>
      <c r="E1544" s="21"/>
      <c r="F1544" s="20"/>
      <c r="G1544" s="21"/>
      <c r="H1544" s="21"/>
      <c r="I1544" s="22"/>
      <c r="J1544" s="22"/>
      <c r="K1544" s="22"/>
      <c r="L1544" s="18"/>
    </row>
    <row r="1545">
      <c r="A1545" s="18"/>
      <c r="B1545" s="19"/>
      <c r="C1545" s="20"/>
      <c r="D1545" s="20"/>
      <c r="E1545" s="21"/>
      <c r="F1545" s="20"/>
      <c r="G1545" s="21"/>
      <c r="H1545" s="21"/>
      <c r="I1545" s="22"/>
      <c r="J1545" s="22"/>
      <c r="K1545" s="22"/>
      <c r="L1545" s="18"/>
    </row>
    <row r="1546">
      <c r="A1546" s="18"/>
      <c r="B1546" s="19"/>
      <c r="C1546" s="20"/>
      <c r="D1546" s="20"/>
      <c r="E1546" s="21"/>
      <c r="F1546" s="20"/>
      <c r="G1546" s="21"/>
      <c r="H1546" s="21"/>
      <c r="I1546" s="22"/>
      <c r="J1546" s="22"/>
      <c r="K1546" s="22"/>
      <c r="L1546" s="18"/>
    </row>
    <row r="1547">
      <c r="A1547" s="18"/>
      <c r="B1547" s="19"/>
      <c r="C1547" s="20"/>
      <c r="D1547" s="20"/>
      <c r="E1547" s="21"/>
      <c r="F1547" s="20"/>
      <c r="G1547" s="21"/>
      <c r="H1547" s="21"/>
      <c r="I1547" s="22"/>
      <c r="J1547" s="22"/>
      <c r="K1547" s="22"/>
      <c r="L1547" s="18"/>
    </row>
    <row r="1548">
      <c r="A1548" s="18"/>
      <c r="B1548" s="19"/>
      <c r="C1548" s="20"/>
      <c r="D1548" s="20"/>
      <c r="E1548" s="21"/>
      <c r="F1548" s="20"/>
      <c r="G1548" s="21"/>
      <c r="H1548" s="21"/>
      <c r="I1548" s="22"/>
      <c r="J1548" s="22"/>
      <c r="K1548" s="22"/>
      <c r="L1548" s="18"/>
    </row>
    <row r="1549">
      <c r="A1549" s="18"/>
      <c r="B1549" s="19"/>
      <c r="C1549" s="20"/>
      <c r="D1549" s="20"/>
      <c r="E1549" s="21"/>
      <c r="F1549" s="20"/>
      <c r="G1549" s="21"/>
      <c r="H1549" s="21"/>
      <c r="I1549" s="22"/>
      <c r="J1549" s="22"/>
      <c r="K1549" s="22"/>
      <c r="L1549" s="18"/>
    </row>
    <row r="1550">
      <c r="A1550" s="18"/>
      <c r="B1550" s="19"/>
      <c r="C1550" s="20"/>
      <c r="D1550" s="20"/>
      <c r="E1550" s="21"/>
      <c r="F1550" s="20"/>
      <c r="G1550" s="21"/>
      <c r="H1550" s="21"/>
      <c r="I1550" s="22"/>
      <c r="J1550" s="22"/>
      <c r="K1550" s="22"/>
      <c r="L1550" s="18"/>
    </row>
    <row r="1551">
      <c r="A1551" s="18"/>
      <c r="B1551" s="19"/>
      <c r="C1551" s="20"/>
      <c r="D1551" s="20"/>
      <c r="E1551" s="21"/>
      <c r="F1551" s="20"/>
      <c r="G1551" s="21"/>
      <c r="H1551" s="21"/>
      <c r="I1551" s="22"/>
      <c r="J1551" s="22"/>
      <c r="K1551" s="22"/>
      <c r="L1551" s="18"/>
    </row>
    <row r="1552">
      <c r="A1552" s="18"/>
      <c r="B1552" s="19"/>
      <c r="C1552" s="20"/>
      <c r="D1552" s="20"/>
      <c r="E1552" s="21"/>
      <c r="F1552" s="20"/>
      <c r="G1552" s="21"/>
      <c r="H1552" s="21"/>
      <c r="I1552" s="22"/>
      <c r="J1552" s="22"/>
      <c r="K1552" s="22"/>
      <c r="L1552" s="18"/>
    </row>
    <row r="1553">
      <c r="A1553" s="18"/>
      <c r="B1553" s="19"/>
      <c r="C1553" s="20"/>
      <c r="D1553" s="20"/>
      <c r="E1553" s="21"/>
      <c r="F1553" s="20"/>
      <c r="G1553" s="21"/>
      <c r="H1553" s="21"/>
      <c r="I1553" s="22"/>
      <c r="J1553" s="22"/>
      <c r="K1553" s="22"/>
      <c r="L1553" s="18"/>
    </row>
    <row r="1554">
      <c r="A1554" s="18"/>
      <c r="B1554" s="19"/>
      <c r="C1554" s="20"/>
      <c r="D1554" s="20"/>
      <c r="E1554" s="21"/>
      <c r="F1554" s="20"/>
      <c r="G1554" s="21"/>
      <c r="H1554" s="21"/>
      <c r="I1554" s="22"/>
      <c r="J1554" s="22"/>
      <c r="K1554" s="22"/>
      <c r="L1554" s="18"/>
    </row>
    <row r="1555">
      <c r="A1555" s="18"/>
      <c r="B1555" s="19"/>
      <c r="C1555" s="20"/>
      <c r="D1555" s="20"/>
      <c r="E1555" s="21"/>
      <c r="F1555" s="20"/>
      <c r="G1555" s="21"/>
      <c r="H1555" s="21"/>
      <c r="I1555" s="22"/>
      <c r="J1555" s="22"/>
      <c r="K1555" s="22"/>
      <c r="L1555" s="18"/>
    </row>
    <row r="1556">
      <c r="A1556" s="18"/>
      <c r="B1556" s="19"/>
      <c r="C1556" s="20"/>
      <c r="D1556" s="20"/>
      <c r="E1556" s="21"/>
      <c r="F1556" s="20"/>
      <c r="G1556" s="21"/>
      <c r="H1556" s="21"/>
      <c r="I1556" s="22"/>
      <c r="J1556" s="22"/>
      <c r="K1556" s="22"/>
      <c r="L1556" s="18"/>
    </row>
    <row r="1557">
      <c r="A1557" s="18"/>
      <c r="B1557" s="19"/>
      <c r="C1557" s="20"/>
      <c r="D1557" s="20"/>
      <c r="E1557" s="21"/>
      <c r="F1557" s="20"/>
      <c r="G1557" s="21"/>
      <c r="H1557" s="21"/>
      <c r="I1557" s="22"/>
      <c r="J1557" s="22"/>
      <c r="K1557" s="22"/>
      <c r="L1557" s="18"/>
    </row>
    <row r="1558">
      <c r="A1558" s="18"/>
      <c r="B1558" s="19"/>
      <c r="C1558" s="20"/>
      <c r="D1558" s="20"/>
      <c r="E1558" s="21"/>
      <c r="F1558" s="20"/>
      <c r="G1558" s="21"/>
      <c r="H1558" s="21"/>
      <c r="I1558" s="22"/>
      <c r="J1558" s="22"/>
      <c r="K1558" s="22"/>
      <c r="L1558" s="18"/>
    </row>
    <row r="1559">
      <c r="A1559" s="18"/>
      <c r="B1559" s="19"/>
      <c r="C1559" s="20"/>
      <c r="D1559" s="20"/>
      <c r="E1559" s="21"/>
      <c r="F1559" s="20"/>
      <c r="G1559" s="21"/>
      <c r="H1559" s="21"/>
      <c r="I1559" s="22"/>
      <c r="J1559" s="22"/>
      <c r="K1559" s="22"/>
      <c r="L1559" s="18"/>
    </row>
    <row r="1560">
      <c r="A1560" s="18"/>
      <c r="B1560" s="19"/>
      <c r="C1560" s="20"/>
      <c r="D1560" s="20"/>
      <c r="E1560" s="21"/>
      <c r="F1560" s="20"/>
      <c r="G1560" s="21"/>
      <c r="H1560" s="21"/>
      <c r="I1560" s="22"/>
      <c r="J1560" s="22"/>
      <c r="K1560" s="22"/>
      <c r="L1560" s="18"/>
    </row>
    <row r="1561">
      <c r="A1561" s="18"/>
      <c r="B1561" s="19"/>
      <c r="C1561" s="20"/>
      <c r="D1561" s="20"/>
      <c r="E1561" s="21"/>
      <c r="F1561" s="20"/>
      <c r="G1561" s="21"/>
      <c r="H1561" s="21"/>
      <c r="I1561" s="22"/>
      <c r="J1561" s="22"/>
      <c r="K1561" s="22"/>
      <c r="L1561" s="18"/>
    </row>
    <row r="1562">
      <c r="A1562" s="18"/>
      <c r="B1562" s="19"/>
      <c r="C1562" s="20"/>
      <c r="D1562" s="20"/>
      <c r="E1562" s="21"/>
      <c r="F1562" s="20"/>
      <c r="G1562" s="21"/>
      <c r="H1562" s="21"/>
      <c r="I1562" s="22"/>
      <c r="J1562" s="22"/>
      <c r="K1562" s="22"/>
      <c r="L1562" s="18"/>
    </row>
    <row r="1563">
      <c r="A1563" s="18"/>
      <c r="B1563" s="19"/>
      <c r="C1563" s="20"/>
      <c r="D1563" s="20"/>
      <c r="E1563" s="21"/>
      <c r="F1563" s="20"/>
      <c r="G1563" s="21"/>
      <c r="H1563" s="21"/>
      <c r="I1563" s="22"/>
      <c r="J1563" s="22"/>
      <c r="K1563" s="22"/>
      <c r="L1563" s="18"/>
    </row>
    <row r="1564">
      <c r="A1564" s="18"/>
      <c r="B1564" s="19"/>
      <c r="C1564" s="20"/>
      <c r="D1564" s="20"/>
      <c r="E1564" s="21"/>
      <c r="F1564" s="20"/>
      <c r="G1564" s="21"/>
      <c r="H1564" s="21"/>
      <c r="I1564" s="22"/>
      <c r="J1564" s="22"/>
      <c r="K1564" s="22"/>
      <c r="L1564" s="18"/>
    </row>
    <row r="1565">
      <c r="A1565" s="18"/>
      <c r="B1565" s="19"/>
      <c r="C1565" s="20"/>
      <c r="D1565" s="20"/>
      <c r="E1565" s="21"/>
      <c r="F1565" s="20"/>
      <c r="G1565" s="21"/>
      <c r="H1565" s="21"/>
      <c r="I1565" s="22"/>
      <c r="J1565" s="22"/>
      <c r="K1565" s="22"/>
      <c r="L1565" s="18"/>
    </row>
    <row r="1566">
      <c r="A1566" s="18"/>
      <c r="B1566" s="19"/>
      <c r="C1566" s="20"/>
      <c r="D1566" s="20"/>
      <c r="E1566" s="21"/>
      <c r="F1566" s="20"/>
      <c r="G1566" s="21"/>
      <c r="H1566" s="21"/>
      <c r="I1566" s="22"/>
      <c r="J1566" s="22"/>
      <c r="K1566" s="22"/>
      <c r="L1566" s="18"/>
    </row>
    <row r="1567">
      <c r="A1567" s="18"/>
      <c r="B1567" s="19"/>
      <c r="C1567" s="20"/>
      <c r="D1567" s="20"/>
      <c r="E1567" s="21"/>
      <c r="F1567" s="20"/>
      <c r="G1567" s="21"/>
      <c r="H1567" s="21"/>
      <c r="I1567" s="22"/>
      <c r="J1567" s="22"/>
      <c r="K1567" s="22"/>
      <c r="L1567" s="18"/>
    </row>
    <row r="1568">
      <c r="A1568" s="18"/>
      <c r="B1568" s="19"/>
      <c r="C1568" s="20"/>
      <c r="D1568" s="20"/>
      <c r="E1568" s="21"/>
      <c r="F1568" s="20"/>
      <c r="G1568" s="21"/>
      <c r="H1568" s="21"/>
      <c r="I1568" s="22"/>
      <c r="J1568" s="22"/>
      <c r="K1568" s="22"/>
      <c r="L1568" s="18"/>
    </row>
    <row r="1569">
      <c r="A1569" s="18"/>
      <c r="B1569" s="19"/>
      <c r="C1569" s="20"/>
      <c r="D1569" s="20"/>
      <c r="E1569" s="21"/>
      <c r="F1569" s="20"/>
      <c r="G1569" s="21"/>
      <c r="H1569" s="21"/>
      <c r="I1569" s="22"/>
      <c r="J1569" s="22"/>
      <c r="K1569" s="22"/>
      <c r="L1569" s="18"/>
    </row>
    <row r="1570">
      <c r="A1570" s="18"/>
      <c r="B1570" s="19"/>
      <c r="C1570" s="20"/>
      <c r="D1570" s="20"/>
      <c r="E1570" s="21"/>
      <c r="F1570" s="20"/>
      <c r="G1570" s="21"/>
      <c r="H1570" s="21"/>
      <c r="I1570" s="22"/>
      <c r="J1570" s="22"/>
      <c r="K1570" s="22"/>
      <c r="L1570" s="18"/>
    </row>
    <row r="1571">
      <c r="A1571" s="18"/>
      <c r="B1571" s="19"/>
      <c r="C1571" s="20"/>
      <c r="D1571" s="20"/>
      <c r="E1571" s="21"/>
      <c r="F1571" s="20"/>
      <c r="G1571" s="21"/>
      <c r="H1571" s="21"/>
      <c r="I1571" s="22"/>
      <c r="J1571" s="22"/>
      <c r="K1571" s="22"/>
      <c r="L1571" s="18"/>
    </row>
    <row r="1572">
      <c r="A1572" s="18"/>
      <c r="B1572" s="19"/>
      <c r="C1572" s="20"/>
      <c r="D1572" s="20"/>
      <c r="E1572" s="21"/>
      <c r="F1572" s="20"/>
      <c r="G1572" s="21"/>
      <c r="H1572" s="21"/>
      <c r="I1572" s="22"/>
      <c r="J1572" s="22"/>
      <c r="K1572" s="22"/>
      <c r="L1572" s="18"/>
    </row>
    <row r="1573">
      <c r="A1573" s="18"/>
      <c r="B1573" s="19"/>
      <c r="C1573" s="20"/>
      <c r="D1573" s="20"/>
      <c r="E1573" s="21"/>
      <c r="F1573" s="20"/>
      <c r="G1573" s="21"/>
      <c r="H1573" s="21"/>
      <c r="I1573" s="22"/>
      <c r="J1573" s="22"/>
      <c r="K1573" s="22"/>
      <c r="L1573" s="18"/>
    </row>
    <row r="1574">
      <c r="A1574" s="18"/>
      <c r="B1574" s="19"/>
      <c r="C1574" s="20"/>
      <c r="D1574" s="20"/>
      <c r="E1574" s="21"/>
      <c r="F1574" s="20"/>
      <c r="G1574" s="21"/>
      <c r="H1574" s="21"/>
      <c r="I1574" s="22"/>
      <c r="J1574" s="22"/>
      <c r="K1574" s="22"/>
      <c r="L1574" s="18"/>
    </row>
    <row r="1575">
      <c r="A1575" s="18"/>
      <c r="B1575" s="19"/>
      <c r="C1575" s="20"/>
      <c r="D1575" s="20"/>
      <c r="E1575" s="21"/>
      <c r="F1575" s="20"/>
      <c r="G1575" s="21"/>
      <c r="H1575" s="21"/>
      <c r="I1575" s="22"/>
      <c r="J1575" s="22"/>
      <c r="K1575" s="22"/>
      <c r="L1575" s="18"/>
    </row>
    <row r="1576">
      <c r="A1576" s="18"/>
      <c r="B1576" s="19"/>
      <c r="C1576" s="20"/>
      <c r="D1576" s="20"/>
      <c r="E1576" s="21"/>
      <c r="F1576" s="20"/>
      <c r="G1576" s="21"/>
      <c r="H1576" s="21"/>
      <c r="I1576" s="22"/>
      <c r="J1576" s="22"/>
      <c r="K1576" s="22"/>
      <c r="L1576" s="18"/>
    </row>
    <row r="1577">
      <c r="A1577" s="18"/>
      <c r="B1577" s="19"/>
      <c r="C1577" s="20"/>
      <c r="D1577" s="20"/>
      <c r="E1577" s="21"/>
      <c r="F1577" s="20"/>
      <c r="G1577" s="21"/>
      <c r="H1577" s="21"/>
      <c r="I1577" s="22"/>
      <c r="J1577" s="22"/>
      <c r="K1577" s="22"/>
      <c r="L1577" s="18"/>
    </row>
    <row r="1578">
      <c r="A1578" s="18"/>
      <c r="B1578" s="19"/>
      <c r="C1578" s="20"/>
      <c r="D1578" s="20"/>
      <c r="E1578" s="21"/>
      <c r="F1578" s="20"/>
      <c r="G1578" s="21"/>
      <c r="H1578" s="21"/>
      <c r="I1578" s="22"/>
      <c r="J1578" s="22"/>
      <c r="K1578" s="22"/>
      <c r="L1578" s="18"/>
    </row>
    <row r="1579">
      <c r="A1579" s="18"/>
      <c r="B1579" s="19"/>
      <c r="C1579" s="20"/>
      <c r="D1579" s="20"/>
      <c r="E1579" s="21"/>
      <c r="F1579" s="20"/>
      <c r="G1579" s="21"/>
      <c r="H1579" s="21"/>
      <c r="I1579" s="22"/>
      <c r="J1579" s="22"/>
      <c r="K1579" s="22"/>
      <c r="L1579" s="18"/>
    </row>
    <row r="1580">
      <c r="A1580" s="18"/>
      <c r="B1580" s="19"/>
      <c r="C1580" s="20"/>
      <c r="D1580" s="20"/>
      <c r="E1580" s="21"/>
      <c r="F1580" s="20"/>
      <c r="G1580" s="21"/>
      <c r="H1580" s="21"/>
      <c r="I1580" s="22"/>
      <c r="J1580" s="22"/>
      <c r="K1580" s="22"/>
      <c r="L1580" s="18"/>
    </row>
    <row r="1581">
      <c r="A1581" s="18"/>
      <c r="B1581" s="19"/>
      <c r="C1581" s="20"/>
      <c r="D1581" s="20"/>
      <c r="E1581" s="21"/>
      <c r="F1581" s="20"/>
      <c r="G1581" s="21"/>
      <c r="H1581" s="21"/>
      <c r="I1581" s="22"/>
      <c r="J1581" s="22"/>
      <c r="K1581" s="22"/>
      <c r="L1581" s="18"/>
    </row>
    <row r="1582">
      <c r="A1582" s="18"/>
      <c r="B1582" s="19"/>
      <c r="C1582" s="20"/>
      <c r="D1582" s="20"/>
      <c r="E1582" s="21"/>
      <c r="F1582" s="20"/>
      <c r="G1582" s="21"/>
      <c r="H1582" s="21"/>
      <c r="I1582" s="22"/>
      <c r="J1582" s="22"/>
      <c r="K1582" s="22"/>
      <c r="L1582" s="18"/>
    </row>
    <row r="1583">
      <c r="A1583" s="18"/>
      <c r="B1583" s="19"/>
      <c r="C1583" s="20"/>
      <c r="D1583" s="20"/>
      <c r="E1583" s="21"/>
      <c r="F1583" s="20"/>
      <c r="G1583" s="21"/>
      <c r="H1583" s="21"/>
      <c r="I1583" s="22"/>
      <c r="J1583" s="22"/>
      <c r="K1583" s="22"/>
      <c r="L1583" s="18"/>
    </row>
    <row r="1584">
      <c r="A1584" s="18"/>
      <c r="B1584" s="19"/>
      <c r="C1584" s="20"/>
      <c r="D1584" s="20"/>
      <c r="E1584" s="21"/>
      <c r="F1584" s="20"/>
      <c r="G1584" s="21"/>
      <c r="H1584" s="21"/>
      <c r="I1584" s="22"/>
      <c r="J1584" s="22"/>
      <c r="K1584" s="22"/>
      <c r="L1584" s="18"/>
    </row>
    <row r="1585">
      <c r="A1585" s="18"/>
      <c r="B1585" s="19"/>
      <c r="C1585" s="20"/>
      <c r="D1585" s="20"/>
      <c r="E1585" s="21"/>
      <c r="F1585" s="20"/>
      <c r="G1585" s="21"/>
      <c r="H1585" s="21"/>
      <c r="I1585" s="22"/>
      <c r="J1585" s="22"/>
      <c r="K1585" s="22"/>
      <c r="L1585" s="18"/>
    </row>
    <row r="1586">
      <c r="A1586" s="18"/>
      <c r="B1586" s="19"/>
      <c r="C1586" s="20"/>
      <c r="D1586" s="20"/>
      <c r="E1586" s="21"/>
      <c r="F1586" s="20"/>
      <c r="G1586" s="21"/>
      <c r="H1586" s="21"/>
      <c r="I1586" s="22"/>
      <c r="J1586" s="22"/>
      <c r="K1586" s="22"/>
      <c r="L1586" s="18"/>
    </row>
    <row r="1587">
      <c r="A1587" s="18"/>
      <c r="B1587" s="19"/>
      <c r="C1587" s="20"/>
      <c r="D1587" s="20"/>
      <c r="E1587" s="21"/>
      <c r="F1587" s="20"/>
      <c r="G1587" s="21"/>
      <c r="H1587" s="21"/>
      <c r="I1587" s="22"/>
      <c r="J1587" s="22"/>
      <c r="K1587" s="22"/>
      <c r="L1587" s="18"/>
    </row>
    <row r="1588">
      <c r="A1588" s="18"/>
      <c r="B1588" s="19"/>
      <c r="C1588" s="20"/>
      <c r="D1588" s="20"/>
      <c r="E1588" s="21"/>
      <c r="F1588" s="20"/>
      <c r="G1588" s="21"/>
      <c r="H1588" s="21"/>
      <c r="I1588" s="22"/>
      <c r="J1588" s="22"/>
      <c r="K1588" s="22"/>
      <c r="L1588" s="18"/>
    </row>
    <row r="1589">
      <c r="A1589" s="18"/>
      <c r="B1589" s="19"/>
      <c r="C1589" s="20"/>
      <c r="D1589" s="20"/>
      <c r="E1589" s="21"/>
      <c r="F1589" s="20"/>
      <c r="G1589" s="21"/>
      <c r="H1589" s="21"/>
      <c r="I1589" s="22"/>
      <c r="J1589" s="22"/>
      <c r="K1589" s="22"/>
      <c r="L1589" s="18"/>
    </row>
    <row r="1590">
      <c r="A1590" s="18"/>
      <c r="B1590" s="19"/>
      <c r="C1590" s="20"/>
      <c r="D1590" s="20"/>
      <c r="E1590" s="21"/>
      <c r="F1590" s="20"/>
      <c r="G1590" s="21"/>
      <c r="H1590" s="21"/>
      <c r="I1590" s="22"/>
      <c r="J1590" s="22"/>
      <c r="K1590" s="22"/>
      <c r="L1590" s="18"/>
    </row>
    <row r="1591">
      <c r="A1591" s="18"/>
      <c r="B1591" s="19"/>
      <c r="C1591" s="20"/>
      <c r="D1591" s="20"/>
      <c r="E1591" s="21"/>
      <c r="F1591" s="20"/>
      <c r="G1591" s="21"/>
      <c r="H1591" s="21"/>
      <c r="I1591" s="22"/>
      <c r="J1591" s="22"/>
      <c r="K1591" s="22"/>
      <c r="L1591" s="18"/>
    </row>
    <row r="1592">
      <c r="A1592" s="18"/>
      <c r="B1592" s="19"/>
      <c r="C1592" s="20"/>
      <c r="D1592" s="20"/>
      <c r="E1592" s="21"/>
      <c r="F1592" s="20"/>
      <c r="G1592" s="21"/>
      <c r="H1592" s="21"/>
      <c r="I1592" s="22"/>
      <c r="J1592" s="22"/>
      <c r="K1592" s="22"/>
      <c r="L1592" s="18"/>
    </row>
    <row r="1593">
      <c r="A1593" s="18"/>
      <c r="B1593" s="19"/>
      <c r="C1593" s="20"/>
      <c r="D1593" s="20"/>
      <c r="E1593" s="21"/>
      <c r="F1593" s="20"/>
      <c r="G1593" s="21"/>
      <c r="H1593" s="21"/>
      <c r="I1593" s="22"/>
      <c r="J1593" s="22"/>
      <c r="K1593" s="22"/>
      <c r="L1593" s="18"/>
    </row>
    <row r="1594">
      <c r="A1594" s="18"/>
      <c r="B1594" s="19"/>
      <c r="C1594" s="20"/>
      <c r="D1594" s="20"/>
      <c r="E1594" s="21"/>
      <c r="F1594" s="20"/>
      <c r="G1594" s="21"/>
      <c r="H1594" s="21"/>
      <c r="I1594" s="22"/>
      <c r="J1594" s="22"/>
      <c r="K1594" s="22"/>
      <c r="L1594" s="18"/>
    </row>
    <row r="1595">
      <c r="A1595" s="18"/>
      <c r="B1595" s="19"/>
      <c r="C1595" s="20"/>
      <c r="D1595" s="20"/>
      <c r="E1595" s="21"/>
      <c r="F1595" s="20"/>
      <c r="G1595" s="21"/>
      <c r="H1595" s="21"/>
      <c r="I1595" s="22"/>
      <c r="J1595" s="22"/>
      <c r="K1595" s="22"/>
      <c r="L1595" s="18"/>
    </row>
    <row r="1596">
      <c r="A1596" s="18"/>
      <c r="B1596" s="19"/>
      <c r="C1596" s="20"/>
      <c r="D1596" s="20"/>
      <c r="E1596" s="21"/>
      <c r="F1596" s="20"/>
      <c r="G1596" s="21"/>
      <c r="H1596" s="21"/>
      <c r="I1596" s="22"/>
      <c r="J1596" s="22"/>
      <c r="K1596" s="22"/>
      <c r="L1596" s="18"/>
    </row>
    <row r="1597">
      <c r="A1597" s="18"/>
      <c r="B1597" s="19"/>
      <c r="C1597" s="20"/>
      <c r="D1597" s="20"/>
      <c r="E1597" s="21"/>
      <c r="F1597" s="20"/>
      <c r="G1597" s="21"/>
      <c r="H1597" s="21"/>
      <c r="I1597" s="22"/>
      <c r="J1597" s="22"/>
      <c r="K1597" s="22"/>
      <c r="L1597" s="18"/>
    </row>
    <row r="1598">
      <c r="A1598" s="18"/>
      <c r="B1598" s="19"/>
      <c r="C1598" s="20"/>
      <c r="D1598" s="20"/>
      <c r="E1598" s="21"/>
      <c r="F1598" s="20"/>
      <c r="G1598" s="21"/>
      <c r="H1598" s="21"/>
      <c r="I1598" s="22"/>
      <c r="J1598" s="22"/>
      <c r="K1598" s="22"/>
      <c r="L1598" s="18"/>
    </row>
    <row r="1599">
      <c r="A1599" s="18"/>
      <c r="B1599" s="19"/>
      <c r="C1599" s="20"/>
      <c r="D1599" s="20"/>
      <c r="E1599" s="21"/>
      <c r="F1599" s="20"/>
      <c r="G1599" s="21"/>
      <c r="H1599" s="21"/>
      <c r="I1599" s="22"/>
      <c r="J1599" s="22"/>
      <c r="K1599" s="22"/>
      <c r="L1599" s="18"/>
    </row>
    <row r="1600">
      <c r="A1600" s="18"/>
      <c r="B1600" s="19"/>
      <c r="C1600" s="20"/>
      <c r="D1600" s="20"/>
      <c r="E1600" s="21"/>
      <c r="F1600" s="20"/>
      <c r="G1600" s="21"/>
      <c r="H1600" s="21"/>
      <c r="I1600" s="22"/>
      <c r="J1600" s="22"/>
      <c r="K1600" s="22"/>
      <c r="L1600" s="18"/>
    </row>
    <row r="1601">
      <c r="A1601" s="18"/>
      <c r="B1601" s="19"/>
      <c r="C1601" s="20"/>
      <c r="D1601" s="20"/>
      <c r="E1601" s="21"/>
      <c r="F1601" s="20"/>
      <c r="G1601" s="21"/>
      <c r="H1601" s="21"/>
      <c r="I1601" s="22"/>
      <c r="J1601" s="22"/>
      <c r="K1601" s="22"/>
      <c r="L1601" s="18"/>
    </row>
    <row r="1602">
      <c r="A1602" s="18"/>
      <c r="B1602" s="19"/>
      <c r="C1602" s="20"/>
      <c r="D1602" s="20"/>
      <c r="E1602" s="21"/>
      <c r="F1602" s="20"/>
      <c r="G1602" s="21"/>
      <c r="H1602" s="21"/>
      <c r="I1602" s="22"/>
      <c r="J1602" s="22"/>
      <c r="K1602" s="22"/>
      <c r="L1602" s="18"/>
    </row>
    <row r="1603">
      <c r="A1603" s="18"/>
      <c r="B1603" s="19"/>
      <c r="C1603" s="20"/>
      <c r="D1603" s="20"/>
      <c r="E1603" s="21"/>
      <c r="F1603" s="20"/>
      <c r="G1603" s="21"/>
      <c r="H1603" s="21"/>
      <c r="I1603" s="22"/>
      <c r="J1603" s="22"/>
      <c r="K1603" s="22"/>
      <c r="L1603" s="18"/>
    </row>
    <row r="1604">
      <c r="A1604" s="18"/>
      <c r="B1604" s="19"/>
      <c r="C1604" s="20"/>
      <c r="D1604" s="20"/>
      <c r="E1604" s="21"/>
      <c r="F1604" s="20"/>
      <c r="G1604" s="21"/>
      <c r="H1604" s="21"/>
      <c r="I1604" s="22"/>
      <c r="J1604" s="22"/>
      <c r="K1604" s="22"/>
      <c r="L1604" s="18"/>
    </row>
    <row r="1605">
      <c r="A1605" s="18"/>
      <c r="B1605" s="19"/>
      <c r="C1605" s="20"/>
      <c r="D1605" s="20"/>
      <c r="E1605" s="21"/>
      <c r="F1605" s="20"/>
      <c r="G1605" s="21"/>
      <c r="H1605" s="21"/>
      <c r="I1605" s="22"/>
      <c r="J1605" s="22"/>
      <c r="K1605" s="22"/>
      <c r="L1605" s="18"/>
    </row>
    <row r="1606">
      <c r="A1606" s="18"/>
      <c r="B1606" s="19"/>
      <c r="C1606" s="20"/>
      <c r="D1606" s="20"/>
      <c r="E1606" s="21"/>
      <c r="F1606" s="20"/>
      <c r="G1606" s="21"/>
      <c r="H1606" s="21"/>
      <c r="I1606" s="22"/>
      <c r="J1606" s="22"/>
      <c r="K1606" s="22"/>
      <c r="L1606" s="18"/>
    </row>
    <row r="1607">
      <c r="A1607" s="18"/>
      <c r="B1607" s="19"/>
      <c r="C1607" s="20"/>
      <c r="D1607" s="20"/>
      <c r="E1607" s="21"/>
      <c r="F1607" s="20"/>
      <c r="G1607" s="21"/>
      <c r="H1607" s="21"/>
      <c r="I1607" s="22"/>
      <c r="J1607" s="22"/>
      <c r="K1607" s="22"/>
      <c r="L1607" s="18"/>
    </row>
    <row r="1608">
      <c r="A1608" s="18"/>
      <c r="B1608" s="19"/>
      <c r="C1608" s="20"/>
      <c r="D1608" s="20"/>
      <c r="E1608" s="21"/>
      <c r="F1608" s="20"/>
      <c r="G1608" s="21"/>
      <c r="H1608" s="21"/>
      <c r="I1608" s="22"/>
      <c r="J1608" s="22"/>
      <c r="K1608" s="22"/>
      <c r="L1608" s="18"/>
    </row>
    <row r="1609">
      <c r="A1609" s="18"/>
      <c r="B1609" s="19"/>
      <c r="C1609" s="20"/>
      <c r="D1609" s="20"/>
      <c r="E1609" s="21"/>
      <c r="F1609" s="20"/>
      <c r="G1609" s="21"/>
      <c r="H1609" s="21"/>
      <c r="I1609" s="22"/>
      <c r="J1609" s="22"/>
      <c r="K1609" s="22"/>
      <c r="L1609" s="18"/>
    </row>
    <row r="1610">
      <c r="A1610" s="18"/>
      <c r="B1610" s="19"/>
      <c r="C1610" s="20"/>
      <c r="D1610" s="20"/>
      <c r="E1610" s="21"/>
      <c r="F1610" s="20"/>
      <c r="G1610" s="21"/>
      <c r="H1610" s="21"/>
      <c r="I1610" s="22"/>
      <c r="J1610" s="22"/>
      <c r="K1610" s="22"/>
      <c r="L1610" s="18"/>
    </row>
    <row r="1611">
      <c r="A1611" s="18"/>
      <c r="B1611" s="19"/>
      <c r="C1611" s="20"/>
      <c r="D1611" s="20"/>
      <c r="E1611" s="21"/>
      <c r="F1611" s="20"/>
      <c r="G1611" s="21"/>
      <c r="H1611" s="21"/>
      <c r="I1611" s="22"/>
      <c r="J1611" s="22"/>
      <c r="K1611" s="22"/>
      <c r="L1611" s="18"/>
    </row>
    <row r="1612">
      <c r="A1612" s="18"/>
      <c r="B1612" s="19"/>
      <c r="C1612" s="20"/>
      <c r="D1612" s="20"/>
      <c r="E1612" s="21"/>
      <c r="F1612" s="20"/>
      <c r="G1612" s="21"/>
      <c r="H1612" s="21"/>
      <c r="I1612" s="22"/>
      <c r="J1612" s="22"/>
      <c r="K1612" s="22"/>
      <c r="L1612" s="18"/>
    </row>
    <row r="1613">
      <c r="A1613" s="18"/>
      <c r="B1613" s="19"/>
      <c r="C1613" s="20"/>
      <c r="D1613" s="20"/>
      <c r="E1613" s="21"/>
      <c r="F1613" s="20"/>
      <c r="G1613" s="21"/>
      <c r="H1613" s="21"/>
      <c r="I1613" s="22"/>
      <c r="J1613" s="22"/>
      <c r="K1613" s="22"/>
      <c r="L1613" s="18"/>
    </row>
    <row r="1614">
      <c r="A1614" s="18"/>
      <c r="B1614" s="19"/>
      <c r="C1614" s="20"/>
      <c r="D1614" s="20"/>
      <c r="E1614" s="21"/>
      <c r="F1614" s="20"/>
      <c r="G1614" s="21"/>
      <c r="H1614" s="21"/>
      <c r="I1614" s="22"/>
      <c r="J1614" s="22"/>
      <c r="K1614" s="22"/>
      <c r="L1614" s="18"/>
    </row>
    <row r="1615">
      <c r="A1615" s="18"/>
      <c r="B1615" s="19"/>
      <c r="C1615" s="20"/>
      <c r="D1615" s="20"/>
      <c r="E1615" s="21"/>
      <c r="F1615" s="20"/>
      <c r="G1615" s="21"/>
      <c r="H1615" s="21"/>
      <c r="I1615" s="22"/>
      <c r="J1615" s="22"/>
      <c r="K1615" s="22"/>
      <c r="L1615" s="18"/>
    </row>
    <row r="1616">
      <c r="A1616" s="18"/>
      <c r="B1616" s="19"/>
      <c r="C1616" s="20"/>
      <c r="D1616" s="20"/>
      <c r="E1616" s="21"/>
      <c r="F1616" s="20"/>
      <c r="G1616" s="21"/>
      <c r="H1616" s="21"/>
      <c r="I1616" s="22"/>
      <c r="J1616" s="22"/>
      <c r="K1616" s="22"/>
      <c r="L1616" s="18"/>
    </row>
    <row r="1617">
      <c r="A1617" s="18"/>
      <c r="B1617" s="19"/>
      <c r="C1617" s="20"/>
      <c r="D1617" s="20"/>
      <c r="E1617" s="21"/>
      <c r="F1617" s="20"/>
      <c r="G1617" s="21"/>
      <c r="H1617" s="21"/>
      <c r="I1617" s="22"/>
      <c r="J1617" s="22"/>
      <c r="K1617" s="22"/>
      <c r="L1617" s="18"/>
    </row>
    <row r="1618">
      <c r="A1618" s="18"/>
      <c r="B1618" s="19"/>
      <c r="C1618" s="20"/>
      <c r="D1618" s="20"/>
      <c r="E1618" s="21"/>
      <c r="F1618" s="20"/>
      <c r="G1618" s="21"/>
      <c r="H1618" s="21"/>
      <c r="I1618" s="22"/>
      <c r="J1618" s="22"/>
      <c r="K1618" s="22"/>
      <c r="L1618" s="18"/>
    </row>
    <row r="1619">
      <c r="A1619" s="18"/>
      <c r="B1619" s="19"/>
      <c r="C1619" s="20"/>
      <c r="D1619" s="20"/>
      <c r="E1619" s="21"/>
      <c r="F1619" s="20"/>
      <c r="G1619" s="21"/>
      <c r="H1619" s="21"/>
      <c r="I1619" s="22"/>
      <c r="J1619" s="22"/>
      <c r="K1619" s="22"/>
      <c r="L1619" s="18"/>
    </row>
    <row r="1620">
      <c r="A1620" s="18"/>
      <c r="B1620" s="19"/>
      <c r="C1620" s="20"/>
      <c r="D1620" s="20"/>
      <c r="E1620" s="21"/>
      <c r="F1620" s="20"/>
      <c r="G1620" s="21"/>
      <c r="H1620" s="21"/>
      <c r="I1620" s="22"/>
      <c r="J1620" s="22"/>
      <c r="K1620" s="22"/>
      <c r="L1620" s="18"/>
    </row>
    <row r="1621">
      <c r="A1621" s="18"/>
      <c r="B1621" s="19"/>
      <c r="C1621" s="20"/>
      <c r="D1621" s="20"/>
      <c r="E1621" s="21"/>
      <c r="F1621" s="20"/>
      <c r="G1621" s="21"/>
      <c r="H1621" s="21"/>
      <c r="I1621" s="22"/>
      <c r="J1621" s="22"/>
      <c r="K1621" s="22"/>
      <c r="L1621" s="18"/>
    </row>
    <row r="1622">
      <c r="A1622" s="18"/>
      <c r="B1622" s="19"/>
      <c r="C1622" s="20"/>
      <c r="D1622" s="20"/>
      <c r="E1622" s="21"/>
      <c r="F1622" s="20"/>
      <c r="G1622" s="21"/>
      <c r="H1622" s="21"/>
      <c r="I1622" s="22"/>
      <c r="J1622" s="22"/>
      <c r="K1622" s="22"/>
      <c r="L1622" s="18"/>
    </row>
    <row r="1623">
      <c r="A1623" s="18"/>
      <c r="B1623" s="19"/>
      <c r="C1623" s="20"/>
      <c r="D1623" s="20"/>
      <c r="E1623" s="21"/>
      <c r="F1623" s="20"/>
      <c r="G1623" s="21"/>
      <c r="H1623" s="21"/>
      <c r="I1623" s="22"/>
      <c r="J1623" s="22"/>
      <c r="K1623" s="22"/>
      <c r="L1623" s="18"/>
    </row>
    <row r="1624">
      <c r="A1624" s="18"/>
      <c r="B1624" s="19"/>
      <c r="C1624" s="20"/>
      <c r="D1624" s="20"/>
      <c r="E1624" s="21"/>
      <c r="F1624" s="20"/>
      <c r="G1624" s="21"/>
      <c r="H1624" s="21"/>
      <c r="I1624" s="22"/>
      <c r="J1624" s="22"/>
      <c r="K1624" s="22"/>
      <c r="L1624" s="18"/>
    </row>
    <row r="1625">
      <c r="A1625" s="18"/>
      <c r="B1625" s="19"/>
      <c r="C1625" s="20"/>
      <c r="D1625" s="20"/>
      <c r="E1625" s="21"/>
      <c r="F1625" s="20"/>
      <c r="G1625" s="21"/>
      <c r="H1625" s="21"/>
      <c r="I1625" s="22"/>
      <c r="J1625" s="22"/>
      <c r="K1625" s="22"/>
      <c r="L1625" s="18"/>
    </row>
    <row r="1626">
      <c r="A1626" s="18"/>
      <c r="B1626" s="19"/>
      <c r="C1626" s="20"/>
      <c r="D1626" s="20"/>
      <c r="E1626" s="21"/>
      <c r="F1626" s="20"/>
      <c r="G1626" s="21"/>
      <c r="H1626" s="21"/>
      <c r="I1626" s="22"/>
      <c r="J1626" s="22"/>
      <c r="K1626" s="22"/>
      <c r="L1626" s="18"/>
    </row>
    <row r="1627">
      <c r="A1627" s="18"/>
      <c r="B1627" s="19"/>
      <c r="C1627" s="20"/>
      <c r="D1627" s="20"/>
      <c r="E1627" s="21"/>
      <c r="F1627" s="20"/>
      <c r="G1627" s="21"/>
      <c r="H1627" s="21"/>
      <c r="I1627" s="22"/>
      <c r="J1627" s="22"/>
      <c r="K1627" s="22"/>
      <c r="L1627" s="18"/>
    </row>
    <row r="1628">
      <c r="A1628" s="18"/>
      <c r="B1628" s="19"/>
      <c r="C1628" s="20"/>
      <c r="D1628" s="20"/>
      <c r="E1628" s="21"/>
      <c r="F1628" s="20"/>
      <c r="G1628" s="21"/>
      <c r="H1628" s="21"/>
      <c r="I1628" s="22"/>
      <c r="J1628" s="22"/>
      <c r="K1628" s="22"/>
      <c r="L1628" s="18"/>
    </row>
    <row r="1629">
      <c r="A1629" s="18"/>
      <c r="B1629" s="19"/>
      <c r="C1629" s="20"/>
      <c r="D1629" s="20"/>
      <c r="E1629" s="21"/>
      <c r="F1629" s="20"/>
      <c r="G1629" s="21"/>
      <c r="H1629" s="21"/>
      <c r="I1629" s="22"/>
      <c r="J1629" s="22"/>
      <c r="K1629" s="22"/>
      <c r="L1629" s="18"/>
    </row>
    <row r="1630">
      <c r="A1630" s="18"/>
      <c r="B1630" s="19"/>
      <c r="C1630" s="20"/>
      <c r="D1630" s="20"/>
      <c r="E1630" s="21"/>
      <c r="F1630" s="20"/>
      <c r="G1630" s="21"/>
      <c r="H1630" s="21"/>
      <c r="I1630" s="22"/>
      <c r="J1630" s="22"/>
      <c r="K1630" s="22"/>
      <c r="L1630" s="18"/>
    </row>
    <row r="1631">
      <c r="A1631" s="18"/>
      <c r="B1631" s="19"/>
      <c r="C1631" s="20"/>
      <c r="D1631" s="20"/>
      <c r="E1631" s="21"/>
      <c r="F1631" s="20"/>
      <c r="G1631" s="21"/>
      <c r="H1631" s="21"/>
      <c r="I1631" s="22"/>
      <c r="J1631" s="22"/>
      <c r="K1631" s="22"/>
      <c r="L1631" s="18"/>
    </row>
    <row r="1632">
      <c r="A1632" s="18"/>
      <c r="B1632" s="19"/>
      <c r="C1632" s="20"/>
      <c r="D1632" s="20"/>
      <c r="E1632" s="21"/>
      <c r="F1632" s="20"/>
      <c r="G1632" s="21"/>
      <c r="H1632" s="21"/>
      <c r="I1632" s="22"/>
      <c r="J1632" s="22"/>
      <c r="K1632" s="22"/>
      <c r="L1632" s="18"/>
    </row>
    <row r="1633">
      <c r="A1633" s="18"/>
      <c r="B1633" s="19"/>
      <c r="C1633" s="20"/>
      <c r="D1633" s="20"/>
      <c r="E1633" s="21"/>
      <c r="F1633" s="20"/>
      <c r="G1633" s="21"/>
      <c r="H1633" s="21"/>
      <c r="I1633" s="22"/>
      <c r="J1633" s="22"/>
      <c r="K1633" s="22"/>
      <c r="L1633" s="18"/>
    </row>
    <row r="1634">
      <c r="A1634" s="18"/>
      <c r="B1634" s="19"/>
      <c r="C1634" s="20"/>
      <c r="D1634" s="20"/>
      <c r="E1634" s="21"/>
      <c r="F1634" s="20"/>
      <c r="G1634" s="21"/>
      <c r="H1634" s="21"/>
      <c r="I1634" s="22"/>
      <c r="J1634" s="22"/>
      <c r="K1634" s="22"/>
      <c r="L1634" s="18"/>
    </row>
    <row r="1635">
      <c r="A1635" s="18"/>
      <c r="B1635" s="19"/>
      <c r="C1635" s="20"/>
      <c r="D1635" s="20"/>
      <c r="E1635" s="21"/>
      <c r="F1635" s="20"/>
      <c r="G1635" s="21"/>
      <c r="H1635" s="21"/>
      <c r="I1635" s="22"/>
      <c r="J1635" s="22"/>
      <c r="K1635" s="22"/>
      <c r="L1635" s="18"/>
    </row>
    <row r="1636">
      <c r="A1636" s="18"/>
      <c r="B1636" s="19"/>
      <c r="C1636" s="20"/>
      <c r="D1636" s="20"/>
      <c r="E1636" s="21"/>
      <c r="F1636" s="20"/>
      <c r="G1636" s="21"/>
      <c r="H1636" s="21"/>
      <c r="I1636" s="22"/>
      <c r="J1636" s="22"/>
      <c r="K1636" s="22"/>
      <c r="L1636" s="18"/>
    </row>
    <row r="1637">
      <c r="A1637" s="18"/>
      <c r="B1637" s="19"/>
      <c r="C1637" s="20"/>
      <c r="D1637" s="20"/>
      <c r="E1637" s="21"/>
      <c r="F1637" s="20"/>
      <c r="G1637" s="21"/>
      <c r="H1637" s="21"/>
      <c r="I1637" s="22"/>
      <c r="J1637" s="22"/>
      <c r="K1637" s="22"/>
      <c r="L1637" s="18"/>
    </row>
    <row r="1638">
      <c r="A1638" s="18"/>
      <c r="B1638" s="19"/>
      <c r="C1638" s="20"/>
      <c r="D1638" s="20"/>
      <c r="E1638" s="21"/>
      <c r="F1638" s="20"/>
      <c r="G1638" s="21"/>
      <c r="H1638" s="21"/>
      <c r="I1638" s="22"/>
      <c r="J1638" s="22"/>
      <c r="K1638" s="22"/>
      <c r="L1638" s="18"/>
    </row>
    <row r="1639">
      <c r="A1639" s="18"/>
      <c r="B1639" s="19"/>
      <c r="C1639" s="20"/>
      <c r="D1639" s="20"/>
      <c r="E1639" s="21"/>
      <c r="F1639" s="20"/>
      <c r="G1639" s="21"/>
      <c r="H1639" s="21"/>
      <c r="I1639" s="22"/>
      <c r="J1639" s="22"/>
      <c r="K1639" s="22"/>
      <c r="L1639" s="18"/>
    </row>
    <row r="1640">
      <c r="A1640" s="18"/>
      <c r="B1640" s="19"/>
      <c r="C1640" s="20"/>
      <c r="D1640" s="20"/>
      <c r="E1640" s="21"/>
      <c r="F1640" s="20"/>
      <c r="G1640" s="21"/>
      <c r="H1640" s="21"/>
      <c r="I1640" s="22"/>
      <c r="J1640" s="22"/>
      <c r="K1640" s="22"/>
      <c r="L1640" s="18"/>
    </row>
    <row r="1641">
      <c r="A1641" s="18"/>
      <c r="B1641" s="19"/>
      <c r="C1641" s="20"/>
      <c r="D1641" s="20"/>
      <c r="E1641" s="21"/>
      <c r="F1641" s="20"/>
      <c r="G1641" s="21"/>
      <c r="H1641" s="21"/>
      <c r="I1641" s="22"/>
      <c r="J1641" s="22"/>
      <c r="K1641" s="22"/>
      <c r="L1641" s="18"/>
    </row>
    <row r="1642">
      <c r="A1642" s="18"/>
      <c r="B1642" s="19"/>
      <c r="C1642" s="20"/>
      <c r="D1642" s="20"/>
      <c r="E1642" s="21"/>
      <c r="F1642" s="20"/>
      <c r="G1642" s="21"/>
      <c r="H1642" s="21"/>
      <c r="I1642" s="22"/>
      <c r="J1642" s="22"/>
      <c r="K1642" s="22"/>
      <c r="L1642" s="18"/>
    </row>
    <row r="1643">
      <c r="A1643" s="18"/>
      <c r="B1643" s="19"/>
      <c r="C1643" s="20"/>
      <c r="D1643" s="20"/>
      <c r="E1643" s="21"/>
      <c r="F1643" s="20"/>
      <c r="G1643" s="21"/>
      <c r="H1643" s="21"/>
      <c r="I1643" s="22"/>
      <c r="J1643" s="22"/>
      <c r="K1643" s="22"/>
      <c r="L1643" s="18"/>
    </row>
    <row r="1644">
      <c r="A1644" s="18"/>
      <c r="B1644" s="19"/>
      <c r="C1644" s="20"/>
      <c r="D1644" s="20"/>
      <c r="E1644" s="21"/>
      <c r="F1644" s="20"/>
      <c r="G1644" s="21"/>
      <c r="H1644" s="21"/>
      <c r="I1644" s="22"/>
      <c r="J1644" s="22"/>
      <c r="K1644" s="22"/>
      <c r="L1644" s="18"/>
    </row>
    <row r="1645">
      <c r="A1645" s="18"/>
      <c r="B1645" s="19"/>
      <c r="C1645" s="20"/>
      <c r="D1645" s="20"/>
      <c r="E1645" s="21"/>
      <c r="F1645" s="20"/>
      <c r="G1645" s="21"/>
      <c r="H1645" s="21"/>
      <c r="I1645" s="22"/>
      <c r="J1645" s="22"/>
      <c r="K1645" s="22"/>
      <c r="L1645" s="18"/>
    </row>
    <row r="1646">
      <c r="A1646" s="18"/>
      <c r="B1646" s="19"/>
      <c r="C1646" s="20"/>
      <c r="D1646" s="20"/>
      <c r="E1646" s="21"/>
      <c r="F1646" s="20"/>
      <c r="G1646" s="21"/>
      <c r="H1646" s="21"/>
      <c r="I1646" s="22"/>
      <c r="J1646" s="22"/>
      <c r="K1646" s="22"/>
      <c r="L1646" s="18"/>
    </row>
    <row r="1647">
      <c r="A1647" s="18"/>
      <c r="B1647" s="19"/>
      <c r="C1647" s="20"/>
      <c r="D1647" s="20"/>
      <c r="E1647" s="21"/>
      <c r="F1647" s="20"/>
      <c r="G1647" s="21"/>
      <c r="H1647" s="21"/>
      <c r="I1647" s="22"/>
      <c r="J1647" s="22"/>
      <c r="K1647" s="22"/>
      <c r="L1647" s="18"/>
    </row>
    <row r="1648">
      <c r="A1648" s="18"/>
      <c r="B1648" s="19"/>
      <c r="C1648" s="20"/>
      <c r="D1648" s="20"/>
      <c r="E1648" s="21"/>
      <c r="F1648" s="20"/>
      <c r="G1648" s="21"/>
      <c r="H1648" s="21"/>
      <c r="I1648" s="22"/>
      <c r="J1648" s="22"/>
      <c r="K1648" s="22"/>
      <c r="L1648" s="18"/>
    </row>
    <row r="1649">
      <c r="A1649" s="18"/>
      <c r="B1649" s="19"/>
      <c r="C1649" s="20"/>
      <c r="D1649" s="20"/>
      <c r="E1649" s="21"/>
      <c r="F1649" s="20"/>
      <c r="G1649" s="21"/>
      <c r="H1649" s="21"/>
      <c r="I1649" s="22"/>
      <c r="J1649" s="22"/>
      <c r="K1649" s="22"/>
      <c r="L1649" s="18"/>
    </row>
    <row r="1650">
      <c r="A1650" s="18"/>
      <c r="B1650" s="19"/>
      <c r="C1650" s="20"/>
      <c r="D1650" s="20"/>
      <c r="E1650" s="21"/>
      <c r="F1650" s="20"/>
      <c r="G1650" s="21"/>
      <c r="H1650" s="21"/>
      <c r="I1650" s="22"/>
      <c r="J1650" s="22"/>
      <c r="K1650" s="22"/>
      <c r="L1650" s="18"/>
    </row>
    <row r="1651">
      <c r="A1651" s="18"/>
      <c r="B1651" s="19"/>
      <c r="C1651" s="20"/>
      <c r="D1651" s="20"/>
      <c r="E1651" s="21"/>
      <c r="F1651" s="20"/>
      <c r="G1651" s="21"/>
      <c r="H1651" s="21"/>
      <c r="I1651" s="22"/>
      <c r="J1651" s="22"/>
      <c r="K1651" s="22"/>
      <c r="L1651" s="18"/>
    </row>
    <row r="1652">
      <c r="A1652" s="18"/>
      <c r="B1652" s="19"/>
      <c r="C1652" s="20"/>
      <c r="D1652" s="20"/>
      <c r="E1652" s="21"/>
      <c r="F1652" s="20"/>
      <c r="G1652" s="21"/>
      <c r="H1652" s="21"/>
      <c r="I1652" s="22"/>
      <c r="J1652" s="22"/>
      <c r="K1652" s="22"/>
      <c r="L1652" s="18"/>
    </row>
    <row r="1653">
      <c r="A1653" s="18"/>
      <c r="B1653" s="19"/>
      <c r="C1653" s="20"/>
      <c r="D1653" s="20"/>
      <c r="E1653" s="21"/>
      <c r="F1653" s="20"/>
      <c r="G1653" s="21"/>
      <c r="H1653" s="21"/>
      <c r="I1653" s="22"/>
      <c r="J1653" s="22"/>
      <c r="K1653" s="22"/>
      <c r="L1653" s="18"/>
    </row>
    <row r="1654">
      <c r="A1654" s="18"/>
      <c r="B1654" s="19"/>
      <c r="C1654" s="20"/>
      <c r="D1654" s="20"/>
      <c r="E1654" s="21"/>
      <c r="F1654" s="20"/>
      <c r="G1654" s="21"/>
      <c r="H1654" s="21"/>
      <c r="I1654" s="22"/>
      <c r="J1654" s="22"/>
      <c r="K1654" s="22"/>
      <c r="L1654" s="18"/>
    </row>
    <row r="1655">
      <c r="A1655" s="18"/>
      <c r="B1655" s="19"/>
      <c r="C1655" s="20"/>
      <c r="D1655" s="20"/>
      <c r="E1655" s="21"/>
      <c r="F1655" s="20"/>
      <c r="G1655" s="21"/>
      <c r="H1655" s="21"/>
      <c r="I1655" s="22"/>
      <c r="J1655" s="22"/>
      <c r="K1655" s="22"/>
      <c r="L1655" s="18"/>
    </row>
    <row r="1656">
      <c r="A1656" s="18"/>
      <c r="B1656" s="19"/>
      <c r="C1656" s="20"/>
      <c r="D1656" s="20"/>
      <c r="E1656" s="21"/>
      <c r="F1656" s="20"/>
      <c r="G1656" s="21"/>
      <c r="H1656" s="21"/>
      <c r="I1656" s="22"/>
      <c r="J1656" s="22"/>
      <c r="K1656" s="22"/>
      <c r="L1656" s="18"/>
    </row>
    <row r="1657">
      <c r="A1657" s="18"/>
      <c r="B1657" s="19"/>
      <c r="C1657" s="20"/>
      <c r="D1657" s="20"/>
      <c r="E1657" s="21"/>
      <c r="F1657" s="20"/>
      <c r="G1657" s="21"/>
      <c r="H1657" s="21"/>
      <c r="I1657" s="22"/>
      <c r="J1657" s="22"/>
      <c r="K1657" s="22"/>
      <c r="L1657" s="18"/>
    </row>
    <row r="1658">
      <c r="A1658" s="18"/>
      <c r="B1658" s="19"/>
      <c r="C1658" s="20"/>
      <c r="D1658" s="20"/>
      <c r="E1658" s="21"/>
      <c r="F1658" s="20"/>
      <c r="G1658" s="21"/>
      <c r="H1658" s="21"/>
      <c r="I1658" s="22"/>
      <c r="J1658" s="22"/>
      <c r="K1658" s="22"/>
      <c r="L1658" s="18"/>
    </row>
    <row r="1659">
      <c r="A1659" s="18"/>
      <c r="B1659" s="19"/>
      <c r="C1659" s="20"/>
      <c r="D1659" s="20"/>
      <c r="E1659" s="21"/>
      <c r="F1659" s="20"/>
      <c r="G1659" s="21"/>
      <c r="H1659" s="21"/>
      <c r="I1659" s="22"/>
      <c r="J1659" s="22"/>
      <c r="K1659" s="22"/>
      <c r="L1659" s="18"/>
    </row>
    <row r="1660">
      <c r="A1660" s="18"/>
      <c r="B1660" s="19"/>
      <c r="C1660" s="20"/>
      <c r="D1660" s="20"/>
      <c r="E1660" s="21"/>
      <c r="F1660" s="20"/>
      <c r="G1660" s="21"/>
      <c r="H1660" s="21"/>
      <c r="I1660" s="22"/>
      <c r="J1660" s="22"/>
      <c r="K1660" s="22"/>
      <c r="L1660" s="18"/>
    </row>
    <row r="1661">
      <c r="A1661" s="18"/>
      <c r="B1661" s="19"/>
      <c r="C1661" s="20"/>
      <c r="D1661" s="20"/>
      <c r="E1661" s="21"/>
      <c r="F1661" s="20"/>
      <c r="G1661" s="21"/>
      <c r="H1661" s="21"/>
      <c r="I1661" s="22"/>
      <c r="J1661" s="22"/>
      <c r="K1661" s="22"/>
      <c r="L1661" s="18"/>
    </row>
    <row r="1662">
      <c r="A1662" s="18"/>
      <c r="B1662" s="19"/>
      <c r="C1662" s="20"/>
      <c r="D1662" s="20"/>
      <c r="E1662" s="21"/>
      <c r="F1662" s="20"/>
      <c r="G1662" s="21"/>
      <c r="H1662" s="21"/>
      <c r="I1662" s="22"/>
      <c r="J1662" s="22"/>
      <c r="K1662" s="22"/>
      <c r="L1662" s="18"/>
    </row>
    <row r="1663">
      <c r="A1663" s="18"/>
      <c r="B1663" s="19"/>
      <c r="C1663" s="20"/>
      <c r="D1663" s="20"/>
      <c r="E1663" s="21"/>
      <c r="F1663" s="20"/>
      <c r="G1663" s="21"/>
      <c r="H1663" s="21"/>
      <c r="I1663" s="22"/>
      <c r="J1663" s="22"/>
      <c r="K1663" s="22"/>
      <c r="L1663" s="18"/>
    </row>
    <row r="1664">
      <c r="A1664" s="18"/>
      <c r="B1664" s="19"/>
      <c r="C1664" s="20"/>
      <c r="D1664" s="20"/>
      <c r="E1664" s="21"/>
      <c r="F1664" s="20"/>
      <c r="G1664" s="21"/>
      <c r="H1664" s="21"/>
      <c r="I1664" s="22"/>
      <c r="J1664" s="22"/>
      <c r="K1664" s="22"/>
      <c r="L1664" s="18"/>
    </row>
    <row r="1665">
      <c r="A1665" s="18"/>
      <c r="B1665" s="19"/>
      <c r="C1665" s="20"/>
      <c r="D1665" s="20"/>
      <c r="E1665" s="21"/>
      <c r="F1665" s="20"/>
      <c r="G1665" s="21"/>
      <c r="H1665" s="21"/>
      <c r="I1665" s="22"/>
      <c r="J1665" s="22"/>
      <c r="K1665" s="22"/>
      <c r="L1665" s="18"/>
    </row>
    <row r="1666">
      <c r="A1666" s="18"/>
      <c r="B1666" s="19"/>
      <c r="C1666" s="20"/>
      <c r="D1666" s="20"/>
      <c r="E1666" s="21"/>
      <c r="F1666" s="20"/>
      <c r="G1666" s="21"/>
      <c r="H1666" s="21"/>
      <c r="I1666" s="22"/>
      <c r="J1666" s="22"/>
      <c r="K1666" s="22"/>
      <c r="L1666" s="18"/>
    </row>
    <row r="1667">
      <c r="A1667" s="18"/>
      <c r="B1667" s="19"/>
      <c r="C1667" s="20"/>
      <c r="D1667" s="20"/>
      <c r="E1667" s="21"/>
      <c r="F1667" s="20"/>
      <c r="G1667" s="21"/>
      <c r="H1667" s="21"/>
      <c r="I1667" s="22"/>
      <c r="J1667" s="22"/>
      <c r="K1667" s="22"/>
      <c r="L1667" s="18"/>
    </row>
    <row r="1668">
      <c r="A1668" s="18"/>
      <c r="B1668" s="19"/>
      <c r="C1668" s="20"/>
      <c r="D1668" s="20"/>
      <c r="E1668" s="21"/>
      <c r="F1668" s="20"/>
      <c r="G1668" s="21"/>
      <c r="H1668" s="21"/>
      <c r="I1668" s="22"/>
      <c r="J1668" s="22"/>
      <c r="K1668" s="22"/>
      <c r="L1668" s="18"/>
    </row>
    <row r="1669">
      <c r="A1669" s="18"/>
      <c r="B1669" s="19"/>
      <c r="C1669" s="20"/>
      <c r="D1669" s="20"/>
      <c r="E1669" s="21"/>
      <c r="F1669" s="20"/>
      <c r="G1669" s="21"/>
      <c r="H1669" s="21"/>
      <c r="I1669" s="22"/>
      <c r="J1669" s="22"/>
      <c r="K1669" s="22"/>
      <c r="L1669" s="18"/>
    </row>
    <row r="1670">
      <c r="A1670" s="18"/>
      <c r="B1670" s="19"/>
      <c r="C1670" s="20"/>
      <c r="D1670" s="20"/>
      <c r="E1670" s="21"/>
      <c r="F1670" s="20"/>
      <c r="G1670" s="21"/>
      <c r="H1670" s="21"/>
      <c r="I1670" s="22"/>
      <c r="J1670" s="22"/>
      <c r="K1670" s="22"/>
      <c r="L1670" s="18"/>
    </row>
    <row r="1671">
      <c r="A1671" s="18"/>
      <c r="B1671" s="19"/>
      <c r="C1671" s="20"/>
      <c r="D1671" s="20"/>
      <c r="E1671" s="21"/>
      <c r="F1671" s="20"/>
      <c r="G1671" s="21"/>
      <c r="H1671" s="21"/>
      <c r="I1671" s="22"/>
      <c r="J1671" s="22"/>
      <c r="K1671" s="22"/>
      <c r="L1671" s="18"/>
    </row>
    <row r="1672">
      <c r="A1672" s="18"/>
      <c r="B1672" s="19"/>
      <c r="C1672" s="20"/>
      <c r="D1672" s="20"/>
      <c r="E1672" s="21"/>
      <c r="F1672" s="20"/>
      <c r="G1672" s="21"/>
      <c r="H1672" s="21"/>
      <c r="I1672" s="22"/>
      <c r="J1672" s="22"/>
      <c r="K1672" s="22"/>
      <c r="L1672" s="18"/>
    </row>
    <row r="1673">
      <c r="A1673" s="18"/>
      <c r="B1673" s="19"/>
      <c r="C1673" s="20"/>
      <c r="D1673" s="20"/>
      <c r="E1673" s="21"/>
      <c r="F1673" s="20"/>
      <c r="G1673" s="21"/>
      <c r="H1673" s="21"/>
      <c r="I1673" s="22"/>
      <c r="J1673" s="22"/>
      <c r="K1673" s="22"/>
      <c r="L1673" s="18"/>
    </row>
    <row r="1674">
      <c r="A1674" s="18"/>
      <c r="B1674" s="19"/>
      <c r="C1674" s="20"/>
      <c r="D1674" s="20"/>
      <c r="E1674" s="21"/>
      <c r="F1674" s="20"/>
      <c r="G1674" s="21"/>
      <c r="H1674" s="21"/>
      <c r="I1674" s="22"/>
      <c r="J1674" s="22"/>
      <c r="K1674" s="22"/>
      <c r="L1674" s="18"/>
    </row>
    <row r="1675">
      <c r="A1675" s="18"/>
      <c r="B1675" s="19"/>
      <c r="C1675" s="20"/>
      <c r="D1675" s="20"/>
      <c r="E1675" s="21"/>
      <c r="F1675" s="20"/>
      <c r="G1675" s="21"/>
      <c r="H1675" s="21"/>
      <c r="I1675" s="22"/>
      <c r="J1675" s="22"/>
      <c r="K1675" s="22"/>
      <c r="L1675" s="18"/>
    </row>
    <row r="1676">
      <c r="A1676" s="18"/>
      <c r="B1676" s="19"/>
      <c r="C1676" s="20"/>
      <c r="D1676" s="20"/>
      <c r="E1676" s="21"/>
      <c r="F1676" s="20"/>
      <c r="G1676" s="21"/>
      <c r="H1676" s="21"/>
      <c r="I1676" s="22"/>
      <c r="J1676" s="22"/>
      <c r="K1676" s="22"/>
      <c r="L1676" s="18"/>
    </row>
    <row r="1677">
      <c r="A1677" s="18"/>
      <c r="B1677" s="19"/>
      <c r="C1677" s="20"/>
      <c r="D1677" s="20"/>
      <c r="E1677" s="21"/>
      <c r="F1677" s="20"/>
      <c r="G1677" s="21"/>
      <c r="H1677" s="21"/>
      <c r="I1677" s="22"/>
      <c r="J1677" s="22"/>
      <c r="K1677" s="22"/>
      <c r="L1677" s="18"/>
    </row>
    <row r="1678">
      <c r="A1678" s="18"/>
      <c r="B1678" s="19"/>
      <c r="C1678" s="20"/>
      <c r="D1678" s="20"/>
      <c r="E1678" s="21"/>
      <c r="F1678" s="20"/>
      <c r="G1678" s="21"/>
      <c r="H1678" s="21"/>
      <c r="I1678" s="22"/>
      <c r="J1678" s="22"/>
      <c r="K1678" s="22"/>
      <c r="L1678" s="18"/>
    </row>
    <row r="1679">
      <c r="A1679" s="18"/>
      <c r="B1679" s="19"/>
      <c r="C1679" s="20"/>
      <c r="D1679" s="20"/>
      <c r="E1679" s="21"/>
      <c r="F1679" s="20"/>
      <c r="G1679" s="21"/>
      <c r="H1679" s="21"/>
      <c r="I1679" s="22"/>
      <c r="J1679" s="22"/>
      <c r="K1679" s="22"/>
      <c r="L1679" s="18"/>
    </row>
    <row r="1680">
      <c r="A1680" s="18"/>
      <c r="B1680" s="19"/>
      <c r="C1680" s="20"/>
      <c r="D1680" s="20"/>
      <c r="E1680" s="21"/>
      <c r="F1680" s="20"/>
      <c r="G1680" s="21"/>
      <c r="H1680" s="21"/>
      <c r="I1680" s="22"/>
      <c r="J1680" s="22"/>
      <c r="K1680" s="22"/>
      <c r="L1680" s="18"/>
    </row>
    <row r="1681">
      <c r="A1681" s="18"/>
      <c r="B1681" s="19"/>
      <c r="C1681" s="20"/>
      <c r="D1681" s="20"/>
      <c r="E1681" s="21"/>
      <c r="F1681" s="20"/>
      <c r="G1681" s="21"/>
      <c r="H1681" s="21"/>
      <c r="I1681" s="22"/>
      <c r="J1681" s="22"/>
      <c r="K1681" s="22"/>
      <c r="L1681" s="18"/>
    </row>
    <row r="1682">
      <c r="A1682" s="18"/>
      <c r="B1682" s="19"/>
      <c r="C1682" s="20"/>
      <c r="D1682" s="20"/>
      <c r="E1682" s="21"/>
      <c r="F1682" s="20"/>
      <c r="G1682" s="21"/>
      <c r="H1682" s="21"/>
      <c r="I1682" s="22"/>
      <c r="J1682" s="22"/>
      <c r="K1682" s="22"/>
      <c r="L1682" s="18"/>
    </row>
    <row r="1683">
      <c r="A1683" s="18"/>
      <c r="B1683" s="19"/>
      <c r="C1683" s="20"/>
      <c r="D1683" s="20"/>
      <c r="E1683" s="21"/>
      <c r="F1683" s="20"/>
      <c r="G1683" s="21"/>
      <c r="H1683" s="21"/>
      <c r="I1683" s="22"/>
      <c r="J1683" s="22"/>
      <c r="K1683" s="22"/>
      <c r="L1683" s="18"/>
    </row>
    <row r="1684">
      <c r="A1684" s="18"/>
      <c r="B1684" s="19"/>
      <c r="C1684" s="20"/>
      <c r="D1684" s="20"/>
      <c r="E1684" s="21"/>
      <c r="F1684" s="20"/>
      <c r="G1684" s="21"/>
      <c r="H1684" s="21"/>
      <c r="I1684" s="22"/>
      <c r="J1684" s="22"/>
      <c r="K1684" s="22"/>
      <c r="L1684" s="18"/>
    </row>
    <row r="1685">
      <c r="A1685" s="18"/>
      <c r="B1685" s="19"/>
      <c r="C1685" s="20"/>
      <c r="D1685" s="20"/>
      <c r="E1685" s="21"/>
      <c r="F1685" s="20"/>
      <c r="G1685" s="21"/>
      <c r="H1685" s="21"/>
      <c r="I1685" s="22"/>
      <c r="J1685" s="22"/>
      <c r="K1685" s="22"/>
      <c r="L1685" s="18"/>
    </row>
    <row r="1686">
      <c r="A1686" s="18"/>
      <c r="B1686" s="19"/>
      <c r="C1686" s="20"/>
      <c r="D1686" s="20"/>
      <c r="E1686" s="21"/>
      <c r="F1686" s="20"/>
      <c r="G1686" s="21"/>
      <c r="H1686" s="21"/>
      <c r="I1686" s="22"/>
      <c r="J1686" s="22"/>
      <c r="K1686" s="22"/>
      <c r="L1686" s="18"/>
    </row>
    <row r="1687">
      <c r="A1687" s="18"/>
      <c r="B1687" s="19"/>
      <c r="C1687" s="20"/>
      <c r="D1687" s="20"/>
      <c r="E1687" s="21"/>
      <c r="F1687" s="20"/>
      <c r="G1687" s="21"/>
      <c r="H1687" s="21"/>
      <c r="I1687" s="22"/>
      <c r="J1687" s="22"/>
      <c r="K1687" s="22"/>
      <c r="L1687" s="18"/>
    </row>
    <row r="1688">
      <c r="A1688" s="18"/>
      <c r="B1688" s="19"/>
      <c r="C1688" s="20"/>
      <c r="D1688" s="20"/>
      <c r="E1688" s="21"/>
      <c r="F1688" s="20"/>
      <c r="G1688" s="21"/>
      <c r="H1688" s="21"/>
      <c r="I1688" s="22"/>
      <c r="J1688" s="22"/>
      <c r="K1688" s="22"/>
      <c r="L1688" s="18"/>
    </row>
    <row r="1689">
      <c r="A1689" s="18"/>
      <c r="B1689" s="19"/>
      <c r="C1689" s="20"/>
      <c r="D1689" s="20"/>
      <c r="E1689" s="21"/>
      <c r="F1689" s="20"/>
      <c r="G1689" s="21"/>
      <c r="H1689" s="21"/>
      <c r="I1689" s="22"/>
      <c r="J1689" s="22"/>
      <c r="K1689" s="22"/>
      <c r="L1689" s="18"/>
    </row>
    <row r="1690">
      <c r="A1690" s="18"/>
      <c r="B1690" s="19"/>
      <c r="C1690" s="20"/>
      <c r="D1690" s="20"/>
      <c r="E1690" s="21"/>
      <c r="F1690" s="20"/>
      <c r="G1690" s="21"/>
      <c r="H1690" s="21"/>
      <c r="I1690" s="22"/>
      <c r="J1690" s="22"/>
      <c r="K1690" s="22"/>
      <c r="L1690" s="18"/>
    </row>
    <row r="1691">
      <c r="A1691" s="18"/>
      <c r="B1691" s="19"/>
      <c r="C1691" s="20"/>
      <c r="D1691" s="20"/>
      <c r="E1691" s="21"/>
      <c r="F1691" s="20"/>
      <c r="G1691" s="21"/>
      <c r="H1691" s="21"/>
      <c r="I1691" s="22"/>
      <c r="J1691" s="22"/>
      <c r="K1691" s="22"/>
      <c r="L1691" s="18"/>
    </row>
    <row r="1692">
      <c r="A1692" s="18"/>
      <c r="B1692" s="19"/>
      <c r="C1692" s="20"/>
      <c r="D1692" s="20"/>
      <c r="E1692" s="21"/>
      <c r="F1692" s="20"/>
      <c r="G1692" s="21"/>
      <c r="H1692" s="21"/>
      <c r="I1692" s="22"/>
      <c r="J1692" s="22"/>
      <c r="K1692" s="22"/>
      <c r="L1692" s="18"/>
    </row>
    <row r="1693">
      <c r="A1693" s="18"/>
      <c r="B1693" s="19"/>
      <c r="C1693" s="20"/>
      <c r="D1693" s="20"/>
      <c r="E1693" s="21"/>
      <c r="F1693" s="20"/>
      <c r="G1693" s="21"/>
      <c r="H1693" s="21"/>
      <c r="I1693" s="22"/>
      <c r="J1693" s="22"/>
      <c r="K1693" s="22"/>
      <c r="L1693" s="18"/>
    </row>
    <row r="1694">
      <c r="A1694" s="18"/>
      <c r="B1694" s="19"/>
      <c r="C1694" s="20"/>
      <c r="D1694" s="20"/>
      <c r="E1694" s="21"/>
      <c r="F1694" s="20"/>
      <c r="G1694" s="21"/>
      <c r="H1694" s="21"/>
      <c r="I1694" s="22"/>
      <c r="J1694" s="22"/>
      <c r="K1694" s="22"/>
      <c r="L1694" s="18"/>
    </row>
    <row r="1695">
      <c r="A1695" s="18"/>
      <c r="B1695" s="19"/>
      <c r="C1695" s="20"/>
      <c r="D1695" s="20"/>
      <c r="E1695" s="21"/>
      <c r="F1695" s="20"/>
      <c r="G1695" s="21"/>
      <c r="H1695" s="21"/>
      <c r="I1695" s="22"/>
      <c r="J1695" s="22"/>
      <c r="K1695" s="22"/>
      <c r="L1695" s="18"/>
    </row>
    <row r="1696">
      <c r="A1696" s="18"/>
      <c r="B1696" s="19"/>
      <c r="C1696" s="20"/>
      <c r="D1696" s="20"/>
      <c r="E1696" s="21"/>
      <c r="F1696" s="20"/>
      <c r="G1696" s="21"/>
      <c r="H1696" s="21"/>
      <c r="I1696" s="22"/>
      <c r="J1696" s="22"/>
      <c r="K1696" s="22"/>
      <c r="L1696" s="18"/>
    </row>
    <row r="1697">
      <c r="A1697" s="18"/>
      <c r="B1697" s="19"/>
      <c r="C1697" s="20"/>
      <c r="D1697" s="20"/>
      <c r="E1697" s="21"/>
      <c r="F1697" s="20"/>
      <c r="G1697" s="21"/>
      <c r="H1697" s="21"/>
      <c r="I1697" s="22"/>
      <c r="J1697" s="22"/>
      <c r="K1697" s="22"/>
      <c r="L1697" s="18"/>
    </row>
    <row r="1698">
      <c r="A1698" s="18"/>
      <c r="B1698" s="19"/>
      <c r="C1698" s="20"/>
      <c r="D1698" s="20"/>
      <c r="E1698" s="21"/>
      <c r="F1698" s="20"/>
      <c r="G1698" s="21"/>
      <c r="H1698" s="21"/>
      <c r="I1698" s="22"/>
      <c r="J1698" s="22"/>
      <c r="K1698" s="22"/>
      <c r="L1698" s="18"/>
    </row>
    <row r="1699">
      <c r="A1699" s="18"/>
      <c r="B1699" s="19"/>
      <c r="C1699" s="20"/>
      <c r="D1699" s="20"/>
      <c r="E1699" s="21"/>
      <c r="F1699" s="20"/>
      <c r="G1699" s="21"/>
      <c r="H1699" s="21"/>
      <c r="I1699" s="22"/>
      <c r="J1699" s="22"/>
      <c r="K1699" s="22"/>
      <c r="L1699" s="18"/>
    </row>
    <row r="1700">
      <c r="A1700" s="18"/>
      <c r="B1700" s="19"/>
      <c r="C1700" s="20"/>
      <c r="D1700" s="20"/>
      <c r="E1700" s="21"/>
      <c r="F1700" s="20"/>
      <c r="G1700" s="21"/>
      <c r="H1700" s="21"/>
      <c r="I1700" s="22"/>
      <c r="J1700" s="22"/>
      <c r="K1700" s="22"/>
      <c r="L1700" s="18"/>
    </row>
    <row r="1701">
      <c r="A1701" s="18"/>
      <c r="B1701" s="19"/>
      <c r="C1701" s="20"/>
      <c r="D1701" s="20"/>
      <c r="E1701" s="21"/>
      <c r="F1701" s="20"/>
      <c r="G1701" s="21"/>
      <c r="H1701" s="21"/>
      <c r="I1701" s="22"/>
      <c r="J1701" s="22"/>
      <c r="K1701" s="22"/>
      <c r="L1701" s="18"/>
    </row>
    <row r="1702">
      <c r="A1702" s="18"/>
      <c r="B1702" s="19"/>
      <c r="C1702" s="20"/>
      <c r="D1702" s="20"/>
      <c r="E1702" s="21"/>
      <c r="F1702" s="20"/>
      <c r="G1702" s="21"/>
      <c r="H1702" s="21"/>
      <c r="I1702" s="22"/>
      <c r="J1702" s="22"/>
      <c r="K1702" s="22"/>
      <c r="L1702" s="18"/>
    </row>
    <row r="1703">
      <c r="A1703" s="18"/>
      <c r="B1703" s="19"/>
      <c r="C1703" s="20"/>
      <c r="D1703" s="20"/>
      <c r="E1703" s="21"/>
      <c r="F1703" s="20"/>
      <c r="G1703" s="21"/>
      <c r="H1703" s="21"/>
      <c r="I1703" s="22"/>
      <c r="J1703" s="22"/>
      <c r="K1703" s="22"/>
      <c r="L1703" s="18"/>
    </row>
    <row r="1704">
      <c r="A1704" s="18"/>
      <c r="B1704" s="19"/>
      <c r="C1704" s="20"/>
      <c r="D1704" s="20"/>
      <c r="E1704" s="21"/>
      <c r="F1704" s="20"/>
      <c r="G1704" s="21"/>
      <c r="H1704" s="21"/>
      <c r="I1704" s="22"/>
      <c r="J1704" s="22"/>
      <c r="K1704" s="22"/>
      <c r="L1704" s="18"/>
    </row>
    <row r="1705">
      <c r="A1705" s="18"/>
      <c r="B1705" s="19"/>
      <c r="C1705" s="20"/>
      <c r="D1705" s="20"/>
      <c r="E1705" s="21"/>
      <c r="F1705" s="20"/>
      <c r="G1705" s="21"/>
      <c r="H1705" s="21"/>
      <c r="I1705" s="22"/>
      <c r="J1705" s="22"/>
      <c r="K1705" s="22"/>
      <c r="L1705" s="18"/>
    </row>
    <row r="1706">
      <c r="A1706" s="18"/>
      <c r="B1706" s="19"/>
      <c r="C1706" s="20"/>
      <c r="D1706" s="20"/>
      <c r="E1706" s="21"/>
      <c r="F1706" s="20"/>
      <c r="G1706" s="21"/>
      <c r="H1706" s="21"/>
      <c r="I1706" s="22"/>
      <c r="J1706" s="22"/>
      <c r="K1706" s="22"/>
      <c r="L1706" s="18"/>
    </row>
    <row r="1707">
      <c r="A1707" s="18"/>
      <c r="B1707" s="19"/>
      <c r="C1707" s="20"/>
      <c r="D1707" s="20"/>
      <c r="E1707" s="21"/>
      <c r="F1707" s="20"/>
      <c r="G1707" s="21"/>
      <c r="H1707" s="21"/>
      <c r="I1707" s="22"/>
      <c r="J1707" s="22"/>
      <c r="K1707" s="22"/>
      <c r="L1707" s="18"/>
    </row>
    <row r="1708">
      <c r="A1708" s="18"/>
      <c r="B1708" s="19"/>
      <c r="C1708" s="20"/>
      <c r="D1708" s="20"/>
      <c r="E1708" s="21"/>
      <c r="F1708" s="20"/>
      <c r="G1708" s="21"/>
      <c r="H1708" s="21"/>
      <c r="I1708" s="22"/>
      <c r="J1708" s="22"/>
      <c r="K1708" s="22"/>
      <c r="L1708" s="18"/>
    </row>
    <row r="1709">
      <c r="A1709" s="18"/>
      <c r="B1709" s="19"/>
      <c r="C1709" s="20"/>
      <c r="D1709" s="20"/>
      <c r="E1709" s="21"/>
      <c r="F1709" s="20"/>
      <c r="G1709" s="21"/>
      <c r="H1709" s="21"/>
      <c r="I1709" s="22"/>
      <c r="J1709" s="22"/>
      <c r="K1709" s="22"/>
      <c r="L1709" s="18"/>
    </row>
    <row r="1710">
      <c r="A1710" s="18"/>
      <c r="B1710" s="19"/>
      <c r="C1710" s="20"/>
      <c r="D1710" s="20"/>
      <c r="E1710" s="21"/>
      <c r="F1710" s="20"/>
      <c r="G1710" s="21"/>
      <c r="H1710" s="21"/>
      <c r="I1710" s="22"/>
      <c r="J1710" s="22"/>
      <c r="K1710" s="22"/>
      <c r="L1710" s="18"/>
    </row>
    <row r="1711">
      <c r="A1711" s="18"/>
      <c r="B1711" s="19"/>
      <c r="C1711" s="20"/>
      <c r="D1711" s="20"/>
      <c r="E1711" s="21"/>
      <c r="F1711" s="20"/>
      <c r="G1711" s="21"/>
      <c r="H1711" s="21"/>
      <c r="I1711" s="22"/>
      <c r="J1711" s="22"/>
      <c r="K1711" s="22"/>
      <c r="L1711" s="18"/>
    </row>
    <row r="1712">
      <c r="A1712" s="18"/>
      <c r="B1712" s="19"/>
      <c r="C1712" s="20"/>
      <c r="D1712" s="20"/>
      <c r="E1712" s="21"/>
      <c r="F1712" s="20"/>
      <c r="G1712" s="21"/>
      <c r="H1712" s="21"/>
      <c r="I1712" s="22"/>
      <c r="J1712" s="22"/>
      <c r="K1712" s="22"/>
      <c r="L1712" s="18"/>
    </row>
    <row r="1713">
      <c r="A1713" s="18"/>
      <c r="B1713" s="19"/>
      <c r="C1713" s="20"/>
      <c r="D1713" s="20"/>
      <c r="E1713" s="21"/>
      <c r="F1713" s="20"/>
      <c r="G1713" s="21"/>
      <c r="H1713" s="21"/>
      <c r="I1713" s="22"/>
      <c r="J1713" s="22"/>
      <c r="K1713" s="22"/>
      <c r="L1713" s="18"/>
    </row>
    <row r="1714">
      <c r="A1714" s="18"/>
      <c r="B1714" s="19"/>
      <c r="C1714" s="20"/>
      <c r="D1714" s="20"/>
      <c r="E1714" s="21"/>
      <c r="F1714" s="20"/>
      <c r="G1714" s="21"/>
      <c r="H1714" s="21"/>
      <c r="I1714" s="22"/>
      <c r="J1714" s="22"/>
      <c r="K1714" s="22"/>
      <c r="L1714" s="18"/>
    </row>
    <row r="1715">
      <c r="A1715" s="18"/>
      <c r="B1715" s="19"/>
      <c r="C1715" s="20"/>
      <c r="D1715" s="20"/>
      <c r="E1715" s="21"/>
      <c r="F1715" s="20"/>
      <c r="G1715" s="21"/>
      <c r="H1715" s="21"/>
      <c r="I1715" s="22"/>
      <c r="J1715" s="22"/>
      <c r="K1715" s="22"/>
      <c r="L1715" s="18"/>
    </row>
    <row r="1716">
      <c r="A1716" s="18"/>
      <c r="B1716" s="19"/>
      <c r="C1716" s="20"/>
      <c r="D1716" s="20"/>
      <c r="E1716" s="21"/>
      <c r="F1716" s="20"/>
      <c r="G1716" s="21"/>
      <c r="H1716" s="21"/>
      <c r="I1716" s="22"/>
      <c r="J1716" s="22"/>
      <c r="K1716" s="22"/>
      <c r="L1716" s="18"/>
    </row>
    <row r="1717">
      <c r="A1717" s="18"/>
      <c r="B1717" s="19"/>
      <c r="C1717" s="20"/>
      <c r="D1717" s="20"/>
      <c r="E1717" s="21"/>
      <c r="F1717" s="20"/>
      <c r="G1717" s="21"/>
      <c r="H1717" s="21"/>
      <c r="I1717" s="22"/>
      <c r="J1717" s="22"/>
      <c r="K1717" s="22"/>
      <c r="L1717" s="18"/>
    </row>
    <row r="1718">
      <c r="A1718" s="18"/>
      <c r="B1718" s="19"/>
      <c r="C1718" s="20"/>
      <c r="D1718" s="20"/>
      <c r="E1718" s="21"/>
      <c r="F1718" s="20"/>
      <c r="G1718" s="21"/>
      <c r="H1718" s="21"/>
      <c r="I1718" s="22"/>
      <c r="J1718" s="22"/>
      <c r="K1718" s="22"/>
      <c r="L1718" s="18"/>
    </row>
    <row r="1719">
      <c r="A1719" s="18"/>
      <c r="B1719" s="19"/>
      <c r="C1719" s="20"/>
      <c r="D1719" s="20"/>
      <c r="E1719" s="21"/>
      <c r="F1719" s="20"/>
      <c r="G1719" s="21"/>
      <c r="H1719" s="21"/>
      <c r="I1719" s="22"/>
      <c r="J1719" s="22"/>
      <c r="K1719" s="22"/>
      <c r="L1719" s="18"/>
    </row>
    <row r="1720">
      <c r="A1720" s="18"/>
      <c r="B1720" s="19"/>
      <c r="C1720" s="20"/>
      <c r="D1720" s="20"/>
      <c r="E1720" s="21"/>
      <c r="F1720" s="20"/>
      <c r="G1720" s="21"/>
      <c r="H1720" s="21"/>
      <c r="I1720" s="22"/>
      <c r="J1720" s="22"/>
      <c r="K1720" s="22"/>
      <c r="L1720" s="18"/>
    </row>
    <row r="1721">
      <c r="A1721" s="18"/>
      <c r="B1721" s="19"/>
      <c r="C1721" s="20"/>
      <c r="D1721" s="20"/>
      <c r="E1721" s="21"/>
      <c r="F1721" s="20"/>
      <c r="G1721" s="21"/>
      <c r="H1721" s="21"/>
      <c r="I1721" s="22"/>
      <c r="J1721" s="22"/>
      <c r="K1721" s="22"/>
      <c r="L1721" s="18"/>
    </row>
    <row r="1722">
      <c r="A1722" s="18"/>
      <c r="B1722" s="19"/>
      <c r="C1722" s="20"/>
      <c r="D1722" s="20"/>
      <c r="E1722" s="21"/>
      <c r="F1722" s="20"/>
      <c r="G1722" s="21"/>
      <c r="H1722" s="21"/>
      <c r="I1722" s="22"/>
      <c r="J1722" s="22"/>
      <c r="K1722" s="22"/>
      <c r="L1722" s="18"/>
    </row>
    <row r="1723">
      <c r="A1723" s="18"/>
      <c r="B1723" s="19"/>
      <c r="C1723" s="20"/>
      <c r="D1723" s="20"/>
      <c r="E1723" s="21"/>
      <c r="F1723" s="20"/>
      <c r="G1723" s="21"/>
      <c r="H1723" s="21"/>
      <c r="I1723" s="22"/>
      <c r="J1723" s="22"/>
      <c r="K1723" s="22"/>
      <c r="L1723" s="18"/>
    </row>
    <row r="1724">
      <c r="A1724" s="18"/>
      <c r="B1724" s="19"/>
      <c r="C1724" s="20"/>
      <c r="D1724" s="20"/>
      <c r="E1724" s="21"/>
      <c r="F1724" s="20"/>
      <c r="G1724" s="21"/>
      <c r="H1724" s="21"/>
      <c r="I1724" s="22"/>
      <c r="J1724" s="22"/>
      <c r="K1724" s="22"/>
      <c r="L1724" s="18"/>
    </row>
    <row r="1725">
      <c r="A1725" s="18"/>
      <c r="B1725" s="19"/>
      <c r="C1725" s="20"/>
      <c r="D1725" s="20"/>
      <c r="E1725" s="21"/>
      <c r="F1725" s="20"/>
      <c r="G1725" s="21"/>
      <c r="H1725" s="21"/>
      <c r="I1725" s="22"/>
      <c r="J1725" s="22"/>
      <c r="K1725" s="22"/>
      <c r="L1725" s="18"/>
    </row>
    <row r="1726">
      <c r="A1726" s="18"/>
      <c r="B1726" s="19"/>
      <c r="C1726" s="20"/>
      <c r="D1726" s="20"/>
      <c r="E1726" s="21"/>
      <c r="F1726" s="20"/>
      <c r="G1726" s="21"/>
      <c r="H1726" s="21"/>
      <c r="I1726" s="22"/>
      <c r="J1726" s="22"/>
      <c r="K1726" s="22"/>
      <c r="L1726" s="18"/>
    </row>
    <row r="1727">
      <c r="A1727" s="18"/>
      <c r="B1727" s="19"/>
      <c r="C1727" s="20"/>
      <c r="D1727" s="20"/>
      <c r="E1727" s="21"/>
      <c r="F1727" s="20"/>
      <c r="G1727" s="21"/>
      <c r="H1727" s="21"/>
      <c r="I1727" s="22"/>
      <c r="J1727" s="22"/>
      <c r="K1727" s="22"/>
      <c r="L1727" s="18"/>
    </row>
    <row r="1728">
      <c r="A1728" s="18"/>
      <c r="B1728" s="19"/>
      <c r="C1728" s="20"/>
      <c r="D1728" s="20"/>
      <c r="E1728" s="21"/>
      <c r="F1728" s="20"/>
      <c r="G1728" s="21"/>
      <c r="H1728" s="21"/>
      <c r="I1728" s="22"/>
      <c r="J1728" s="22"/>
      <c r="K1728" s="22"/>
      <c r="L1728" s="18"/>
    </row>
    <row r="1729">
      <c r="A1729" s="18"/>
      <c r="B1729" s="19"/>
      <c r="C1729" s="20"/>
      <c r="D1729" s="20"/>
      <c r="E1729" s="21"/>
      <c r="F1729" s="20"/>
      <c r="G1729" s="21"/>
      <c r="H1729" s="21"/>
      <c r="I1729" s="22"/>
      <c r="J1729" s="22"/>
      <c r="K1729" s="22"/>
      <c r="L1729" s="18"/>
    </row>
    <row r="1730">
      <c r="A1730" s="18"/>
      <c r="B1730" s="19"/>
      <c r="C1730" s="20"/>
      <c r="D1730" s="20"/>
      <c r="E1730" s="21"/>
      <c r="F1730" s="20"/>
      <c r="G1730" s="21"/>
      <c r="H1730" s="21"/>
      <c r="I1730" s="22"/>
      <c r="J1730" s="22"/>
      <c r="K1730" s="22"/>
      <c r="L1730" s="18"/>
    </row>
    <row r="1731">
      <c r="A1731" s="18"/>
      <c r="B1731" s="19"/>
      <c r="C1731" s="20"/>
      <c r="D1731" s="20"/>
      <c r="E1731" s="21"/>
      <c r="F1731" s="20"/>
      <c r="G1731" s="21"/>
      <c r="H1731" s="21"/>
      <c r="I1731" s="22"/>
      <c r="J1731" s="22"/>
      <c r="K1731" s="22"/>
      <c r="L1731" s="18"/>
    </row>
    <row r="1732">
      <c r="A1732" s="18"/>
      <c r="B1732" s="19"/>
      <c r="C1732" s="20"/>
      <c r="D1732" s="20"/>
      <c r="E1732" s="21"/>
      <c r="F1732" s="20"/>
      <c r="G1732" s="21"/>
      <c r="H1732" s="21"/>
      <c r="I1732" s="22"/>
      <c r="J1732" s="22"/>
      <c r="K1732" s="22"/>
      <c r="L1732" s="18"/>
    </row>
    <row r="1733">
      <c r="A1733" s="18"/>
      <c r="B1733" s="19"/>
      <c r="C1733" s="20"/>
      <c r="D1733" s="20"/>
      <c r="E1733" s="21"/>
      <c r="F1733" s="20"/>
      <c r="G1733" s="21"/>
      <c r="H1733" s="21"/>
      <c r="I1733" s="22"/>
      <c r="J1733" s="22"/>
      <c r="K1733" s="22"/>
      <c r="L1733" s="18"/>
    </row>
    <row r="1734">
      <c r="A1734" s="18"/>
      <c r="B1734" s="19"/>
      <c r="C1734" s="20"/>
      <c r="D1734" s="20"/>
      <c r="E1734" s="21"/>
      <c r="F1734" s="20"/>
      <c r="G1734" s="21"/>
      <c r="H1734" s="21"/>
      <c r="I1734" s="22"/>
      <c r="J1734" s="22"/>
      <c r="K1734" s="22"/>
      <c r="L1734" s="18"/>
    </row>
    <row r="1735">
      <c r="A1735" s="18"/>
      <c r="B1735" s="19"/>
      <c r="C1735" s="20"/>
      <c r="D1735" s="20"/>
      <c r="E1735" s="21"/>
      <c r="F1735" s="20"/>
      <c r="G1735" s="21"/>
      <c r="H1735" s="21"/>
      <c r="I1735" s="22"/>
      <c r="J1735" s="22"/>
      <c r="K1735" s="22"/>
      <c r="L1735" s="18"/>
    </row>
    <row r="1736">
      <c r="A1736" s="18"/>
      <c r="B1736" s="19"/>
      <c r="C1736" s="20"/>
      <c r="D1736" s="20"/>
      <c r="E1736" s="21"/>
      <c r="F1736" s="20"/>
      <c r="G1736" s="21"/>
      <c r="H1736" s="21"/>
      <c r="I1736" s="22"/>
      <c r="J1736" s="22"/>
      <c r="K1736" s="22"/>
      <c r="L1736" s="18"/>
    </row>
    <row r="1737">
      <c r="A1737" s="18"/>
      <c r="B1737" s="19"/>
      <c r="C1737" s="20"/>
      <c r="D1737" s="20"/>
      <c r="E1737" s="21"/>
      <c r="F1737" s="20"/>
      <c r="G1737" s="21"/>
      <c r="H1737" s="21"/>
      <c r="I1737" s="22"/>
      <c r="J1737" s="22"/>
      <c r="K1737" s="22"/>
      <c r="L1737" s="18"/>
    </row>
    <row r="1738">
      <c r="A1738" s="18"/>
      <c r="B1738" s="19"/>
      <c r="C1738" s="20"/>
      <c r="D1738" s="20"/>
      <c r="E1738" s="21"/>
      <c r="F1738" s="20"/>
      <c r="G1738" s="21"/>
      <c r="H1738" s="21"/>
      <c r="I1738" s="22"/>
      <c r="J1738" s="22"/>
      <c r="K1738" s="22"/>
      <c r="L1738" s="18"/>
    </row>
    <row r="1739">
      <c r="A1739" s="18"/>
      <c r="B1739" s="19"/>
      <c r="C1739" s="20"/>
      <c r="D1739" s="20"/>
      <c r="E1739" s="21"/>
      <c r="F1739" s="20"/>
      <c r="G1739" s="21"/>
      <c r="H1739" s="21"/>
      <c r="I1739" s="22"/>
      <c r="J1739" s="22"/>
      <c r="K1739" s="22"/>
      <c r="L1739" s="18"/>
    </row>
    <row r="1740">
      <c r="A1740" s="18"/>
      <c r="B1740" s="19"/>
      <c r="C1740" s="20"/>
      <c r="D1740" s="20"/>
      <c r="E1740" s="21"/>
      <c r="F1740" s="20"/>
      <c r="G1740" s="21"/>
      <c r="H1740" s="21"/>
      <c r="I1740" s="22"/>
      <c r="J1740" s="22"/>
      <c r="K1740" s="22"/>
      <c r="L1740" s="18"/>
    </row>
    <row r="1741">
      <c r="A1741" s="18"/>
      <c r="B1741" s="19"/>
      <c r="C1741" s="20"/>
      <c r="D1741" s="20"/>
      <c r="E1741" s="21"/>
      <c r="F1741" s="20"/>
      <c r="G1741" s="21"/>
      <c r="H1741" s="21"/>
      <c r="I1741" s="22"/>
      <c r="J1741" s="22"/>
      <c r="K1741" s="22"/>
      <c r="L1741" s="18"/>
    </row>
    <row r="1742">
      <c r="A1742" s="18"/>
      <c r="B1742" s="19"/>
      <c r="C1742" s="20"/>
      <c r="D1742" s="20"/>
      <c r="E1742" s="21"/>
      <c r="F1742" s="20"/>
      <c r="G1742" s="21"/>
      <c r="H1742" s="21"/>
      <c r="I1742" s="22"/>
      <c r="J1742" s="22"/>
      <c r="K1742" s="22"/>
      <c r="L1742" s="18"/>
    </row>
    <row r="1743">
      <c r="A1743" s="18"/>
      <c r="B1743" s="19"/>
      <c r="C1743" s="20"/>
      <c r="D1743" s="20"/>
      <c r="E1743" s="21"/>
      <c r="F1743" s="20"/>
      <c r="G1743" s="21"/>
      <c r="H1743" s="21"/>
      <c r="I1743" s="22"/>
      <c r="J1743" s="22"/>
      <c r="K1743" s="22"/>
      <c r="L1743" s="18"/>
    </row>
    <row r="1744">
      <c r="A1744" s="18"/>
      <c r="B1744" s="19"/>
      <c r="C1744" s="20"/>
      <c r="D1744" s="20"/>
      <c r="E1744" s="21"/>
      <c r="F1744" s="20"/>
      <c r="G1744" s="21"/>
      <c r="H1744" s="21"/>
      <c r="I1744" s="22"/>
      <c r="J1744" s="22"/>
      <c r="K1744" s="22"/>
      <c r="L1744" s="18"/>
    </row>
    <row r="1745">
      <c r="A1745" s="18"/>
      <c r="B1745" s="19"/>
      <c r="C1745" s="20"/>
      <c r="D1745" s="20"/>
      <c r="E1745" s="21"/>
      <c r="F1745" s="20"/>
      <c r="G1745" s="21"/>
      <c r="H1745" s="21"/>
      <c r="I1745" s="22"/>
      <c r="J1745" s="22"/>
      <c r="K1745" s="22"/>
      <c r="L1745" s="18"/>
    </row>
    <row r="1746">
      <c r="A1746" s="18"/>
      <c r="B1746" s="19"/>
      <c r="C1746" s="20"/>
      <c r="D1746" s="20"/>
      <c r="E1746" s="21"/>
      <c r="F1746" s="20"/>
      <c r="G1746" s="21"/>
      <c r="H1746" s="21"/>
      <c r="I1746" s="22"/>
      <c r="J1746" s="22"/>
      <c r="K1746" s="22"/>
      <c r="L1746" s="18"/>
    </row>
    <row r="1747">
      <c r="A1747" s="18"/>
      <c r="B1747" s="19"/>
      <c r="C1747" s="20"/>
      <c r="D1747" s="20"/>
      <c r="E1747" s="21"/>
      <c r="F1747" s="20"/>
      <c r="G1747" s="21"/>
      <c r="H1747" s="21"/>
      <c r="I1747" s="22"/>
      <c r="J1747" s="22"/>
      <c r="K1747" s="22"/>
      <c r="L1747" s="18"/>
    </row>
    <row r="1748">
      <c r="A1748" s="18"/>
      <c r="B1748" s="19"/>
      <c r="C1748" s="20"/>
      <c r="D1748" s="20"/>
      <c r="E1748" s="21"/>
      <c r="F1748" s="20"/>
      <c r="G1748" s="21"/>
      <c r="H1748" s="21"/>
      <c r="I1748" s="22"/>
      <c r="J1748" s="22"/>
      <c r="K1748" s="22"/>
      <c r="L1748" s="18"/>
    </row>
    <row r="1749">
      <c r="A1749" s="18"/>
      <c r="B1749" s="19"/>
      <c r="C1749" s="20"/>
      <c r="D1749" s="20"/>
      <c r="E1749" s="21"/>
      <c r="F1749" s="20"/>
      <c r="G1749" s="21"/>
      <c r="H1749" s="21"/>
      <c r="I1749" s="22"/>
      <c r="J1749" s="22"/>
      <c r="K1749" s="22"/>
      <c r="L1749" s="18"/>
    </row>
    <row r="1750">
      <c r="A1750" s="18"/>
      <c r="B1750" s="19"/>
      <c r="C1750" s="20"/>
      <c r="D1750" s="20"/>
      <c r="E1750" s="21"/>
      <c r="F1750" s="20"/>
      <c r="G1750" s="21"/>
      <c r="H1750" s="21"/>
      <c r="I1750" s="22"/>
      <c r="J1750" s="22"/>
      <c r="K1750" s="22"/>
      <c r="L1750" s="18"/>
    </row>
    <row r="1751">
      <c r="A1751" s="18"/>
      <c r="B1751" s="19"/>
      <c r="C1751" s="20"/>
      <c r="D1751" s="20"/>
      <c r="E1751" s="21"/>
      <c r="F1751" s="20"/>
      <c r="G1751" s="21"/>
      <c r="H1751" s="21"/>
      <c r="I1751" s="22"/>
      <c r="J1751" s="22"/>
      <c r="K1751" s="22"/>
      <c r="L1751" s="18"/>
    </row>
    <row r="1752">
      <c r="A1752" s="18"/>
      <c r="B1752" s="19"/>
      <c r="C1752" s="20"/>
      <c r="D1752" s="20"/>
      <c r="E1752" s="21"/>
      <c r="F1752" s="20"/>
      <c r="G1752" s="21"/>
      <c r="H1752" s="21"/>
      <c r="I1752" s="22"/>
      <c r="J1752" s="22"/>
      <c r="K1752" s="22"/>
      <c r="L1752" s="18"/>
    </row>
    <row r="1753">
      <c r="A1753" s="18"/>
      <c r="B1753" s="19"/>
      <c r="C1753" s="20"/>
      <c r="D1753" s="20"/>
      <c r="E1753" s="21"/>
      <c r="F1753" s="20"/>
      <c r="G1753" s="21"/>
      <c r="H1753" s="21"/>
      <c r="I1753" s="22"/>
      <c r="J1753" s="22"/>
      <c r="K1753" s="22"/>
      <c r="L1753" s="18"/>
    </row>
    <row r="1754">
      <c r="A1754" s="18"/>
      <c r="B1754" s="19"/>
      <c r="C1754" s="20"/>
      <c r="D1754" s="20"/>
      <c r="E1754" s="21"/>
      <c r="F1754" s="20"/>
      <c r="G1754" s="21"/>
      <c r="H1754" s="21"/>
      <c r="I1754" s="22"/>
      <c r="J1754" s="22"/>
      <c r="K1754" s="22"/>
      <c r="L1754" s="18"/>
    </row>
    <row r="1755">
      <c r="A1755" s="18"/>
      <c r="B1755" s="19"/>
      <c r="C1755" s="20"/>
      <c r="D1755" s="20"/>
      <c r="E1755" s="21"/>
      <c r="F1755" s="20"/>
      <c r="G1755" s="21"/>
      <c r="H1755" s="21"/>
      <c r="I1755" s="22"/>
      <c r="J1755" s="22"/>
      <c r="K1755" s="22"/>
      <c r="L1755" s="18"/>
    </row>
    <row r="1756">
      <c r="A1756" s="18"/>
      <c r="B1756" s="19"/>
      <c r="C1756" s="20"/>
      <c r="D1756" s="20"/>
      <c r="E1756" s="21"/>
      <c r="F1756" s="20"/>
      <c r="G1756" s="21"/>
      <c r="H1756" s="21"/>
      <c r="I1756" s="22"/>
      <c r="J1756" s="22"/>
      <c r="K1756" s="22"/>
      <c r="L1756" s="18"/>
    </row>
    <row r="1757">
      <c r="A1757" s="18"/>
      <c r="B1757" s="19"/>
      <c r="C1757" s="20"/>
      <c r="D1757" s="20"/>
      <c r="E1757" s="21"/>
      <c r="F1757" s="20"/>
      <c r="G1757" s="21"/>
      <c r="H1757" s="21"/>
      <c r="I1757" s="22"/>
      <c r="J1757" s="22"/>
      <c r="K1757" s="22"/>
      <c r="L1757" s="18"/>
    </row>
    <row r="1758">
      <c r="A1758" s="18"/>
      <c r="B1758" s="19"/>
      <c r="C1758" s="20"/>
      <c r="D1758" s="20"/>
      <c r="E1758" s="21"/>
      <c r="F1758" s="20"/>
      <c r="G1758" s="21"/>
      <c r="H1758" s="21"/>
      <c r="I1758" s="22"/>
      <c r="J1758" s="22"/>
      <c r="K1758" s="22"/>
      <c r="L1758" s="18"/>
    </row>
    <row r="1759">
      <c r="A1759" s="18"/>
      <c r="B1759" s="19"/>
      <c r="C1759" s="20"/>
      <c r="D1759" s="20"/>
      <c r="E1759" s="21"/>
      <c r="F1759" s="20"/>
      <c r="G1759" s="21"/>
      <c r="H1759" s="21"/>
      <c r="I1759" s="22"/>
      <c r="J1759" s="22"/>
      <c r="K1759" s="22"/>
      <c r="L1759" s="18"/>
    </row>
    <row r="1760">
      <c r="A1760" s="18"/>
      <c r="B1760" s="19"/>
      <c r="C1760" s="20"/>
      <c r="D1760" s="20"/>
      <c r="E1760" s="21"/>
      <c r="F1760" s="20"/>
      <c r="G1760" s="21"/>
      <c r="H1760" s="21"/>
      <c r="I1760" s="22"/>
      <c r="J1760" s="22"/>
      <c r="K1760" s="22"/>
      <c r="L1760" s="18"/>
    </row>
    <row r="1761">
      <c r="A1761" s="18"/>
      <c r="B1761" s="19"/>
      <c r="C1761" s="20"/>
      <c r="D1761" s="20"/>
      <c r="E1761" s="21"/>
      <c r="F1761" s="20"/>
      <c r="G1761" s="21"/>
      <c r="H1761" s="21"/>
      <c r="I1761" s="22"/>
      <c r="J1761" s="22"/>
      <c r="K1761" s="22"/>
      <c r="L1761" s="18"/>
    </row>
    <row r="1762">
      <c r="A1762" s="18"/>
      <c r="B1762" s="19"/>
      <c r="C1762" s="20"/>
      <c r="D1762" s="20"/>
      <c r="E1762" s="21"/>
      <c r="F1762" s="20"/>
      <c r="G1762" s="21"/>
      <c r="H1762" s="21"/>
      <c r="I1762" s="22"/>
      <c r="J1762" s="22"/>
      <c r="K1762" s="22"/>
      <c r="L1762" s="18"/>
    </row>
    <row r="1763">
      <c r="A1763" s="18"/>
      <c r="B1763" s="19"/>
      <c r="C1763" s="20"/>
      <c r="D1763" s="20"/>
      <c r="E1763" s="21"/>
      <c r="F1763" s="20"/>
      <c r="G1763" s="21"/>
      <c r="H1763" s="21"/>
      <c r="I1763" s="22"/>
      <c r="J1763" s="22"/>
      <c r="K1763" s="22"/>
      <c r="L1763" s="18"/>
    </row>
    <row r="1764">
      <c r="A1764" s="18"/>
      <c r="B1764" s="19"/>
      <c r="C1764" s="20"/>
      <c r="D1764" s="20"/>
      <c r="E1764" s="21"/>
      <c r="F1764" s="20"/>
      <c r="G1764" s="21"/>
      <c r="H1764" s="21"/>
      <c r="I1764" s="22"/>
      <c r="J1764" s="22"/>
      <c r="K1764" s="22"/>
      <c r="L1764" s="18"/>
    </row>
    <row r="1765">
      <c r="A1765" s="18"/>
      <c r="B1765" s="19"/>
      <c r="C1765" s="20"/>
      <c r="D1765" s="20"/>
      <c r="E1765" s="21"/>
      <c r="F1765" s="20"/>
      <c r="G1765" s="21"/>
      <c r="H1765" s="21"/>
      <c r="I1765" s="22"/>
      <c r="J1765" s="22"/>
      <c r="K1765" s="22"/>
      <c r="L1765" s="18"/>
    </row>
    <row r="1766">
      <c r="A1766" s="18"/>
      <c r="B1766" s="19"/>
      <c r="C1766" s="20"/>
      <c r="D1766" s="20"/>
      <c r="E1766" s="21"/>
      <c r="F1766" s="20"/>
      <c r="G1766" s="21"/>
      <c r="H1766" s="21"/>
      <c r="I1766" s="22"/>
      <c r="J1766" s="22"/>
      <c r="K1766" s="22"/>
      <c r="L1766" s="18"/>
    </row>
    <row r="1767">
      <c r="A1767" s="18"/>
      <c r="B1767" s="19"/>
      <c r="C1767" s="20"/>
      <c r="D1767" s="20"/>
      <c r="E1767" s="21"/>
      <c r="F1767" s="20"/>
      <c r="G1767" s="21"/>
      <c r="H1767" s="21"/>
      <c r="I1767" s="22"/>
      <c r="J1767" s="22"/>
      <c r="K1767" s="22"/>
      <c r="L1767" s="18"/>
    </row>
    <row r="1768">
      <c r="A1768" s="18"/>
      <c r="B1768" s="19"/>
      <c r="C1768" s="20"/>
      <c r="D1768" s="20"/>
      <c r="E1768" s="21"/>
      <c r="F1768" s="20"/>
      <c r="G1768" s="21"/>
      <c r="H1768" s="21"/>
      <c r="I1768" s="22"/>
      <c r="J1768" s="22"/>
      <c r="K1768" s="22"/>
      <c r="L1768" s="18"/>
    </row>
    <row r="1769">
      <c r="A1769" s="18"/>
      <c r="B1769" s="19"/>
      <c r="C1769" s="20"/>
      <c r="D1769" s="20"/>
      <c r="E1769" s="21"/>
      <c r="F1769" s="20"/>
      <c r="G1769" s="21"/>
      <c r="H1769" s="21"/>
      <c r="I1769" s="22"/>
      <c r="J1769" s="22"/>
      <c r="K1769" s="22"/>
      <c r="L1769" s="18"/>
    </row>
    <row r="1770">
      <c r="A1770" s="18"/>
      <c r="B1770" s="19"/>
      <c r="C1770" s="20"/>
      <c r="D1770" s="20"/>
      <c r="E1770" s="21"/>
      <c r="F1770" s="20"/>
      <c r="G1770" s="21"/>
      <c r="H1770" s="21"/>
      <c r="I1770" s="22"/>
      <c r="J1770" s="22"/>
      <c r="K1770" s="22"/>
      <c r="L1770" s="18"/>
    </row>
    <row r="1771">
      <c r="A1771" s="18"/>
      <c r="B1771" s="19"/>
      <c r="C1771" s="20"/>
      <c r="D1771" s="20"/>
      <c r="E1771" s="21"/>
      <c r="F1771" s="20"/>
      <c r="G1771" s="21"/>
      <c r="H1771" s="21"/>
      <c r="I1771" s="22"/>
      <c r="J1771" s="22"/>
      <c r="K1771" s="22"/>
      <c r="L1771" s="18"/>
    </row>
    <row r="1772">
      <c r="A1772" s="18"/>
      <c r="B1772" s="19"/>
      <c r="C1772" s="20"/>
      <c r="D1772" s="20"/>
      <c r="E1772" s="21"/>
      <c r="F1772" s="20"/>
      <c r="G1772" s="21"/>
      <c r="H1772" s="21"/>
      <c r="I1772" s="22"/>
      <c r="J1772" s="22"/>
      <c r="K1772" s="22"/>
      <c r="L1772" s="18"/>
    </row>
    <row r="1773">
      <c r="A1773" s="18"/>
      <c r="B1773" s="19"/>
      <c r="C1773" s="20"/>
      <c r="D1773" s="20"/>
      <c r="E1773" s="21"/>
      <c r="F1773" s="20"/>
      <c r="G1773" s="21"/>
      <c r="H1773" s="21"/>
      <c r="I1773" s="22"/>
      <c r="J1773" s="22"/>
      <c r="K1773" s="22"/>
      <c r="L1773" s="18"/>
    </row>
    <row r="1774">
      <c r="A1774" s="18"/>
      <c r="B1774" s="19"/>
      <c r="C1774" s="20"/>
      <c r="D1774" s="20"/>
      <c r="E1774" s="21"/>
      <c r="F1774" s="20"/>
      <c r="G1774" s="21"/>
      <c r="H1774" s="21"/>
      <c r="I1774" s="22"/>
      <c r="J1774" s="22"/>
      <c r="K1774" s="22"/>
      <c r="L1774" s="18"/>
    </row>
    <row r="1775">
      <c r="A1775" s="18"/>
      <c r="B1775" s="19"/>
      <c r="C1775" s="20"/>
      <c r="D1775" s="20"/>
      <c r="E1775" s="21"/>
      <c r="F1775" s="20"/>
      <c r="G1775" s="21"/>
      <c r="H1775" s="21"/>
      <c r="I1775" s="22"/>
      <c r="J1775" s="22"/>
      <c r="K1775" s="22"/>
      <c r="L1775" s="18"/>
    </row>
    <row r="1776">
      <c r="A1776" s="18"/>
      <c r="B1776" s="19"/>
      <c r="C1776" s="20"/>
      <c r="D1776" s="20"/>
      <c r="E1776" s="21"/>
      <c r="F1776" s="20"/>
      <c r="G1776" s="21"/>
      <c r="H1776" s="21"/>
      <c r="I1776" s="22"/>
      <c r="J1776" s="22"/>
      <c r="K1776" s="22"/>
      <c r="L1776" s="18"/>
    </row>
    <row r="1777">
      <c r="A1777" s="18"/>
      <c r="B1777" s="19"/>
      <c r="C1777" s="20"/>
      <c r="D1777" s="20"/>
      <c r="E1777" s="21"/>
      <c r="F1777" s="20"/>
      <c r="G1777" s="21"/>
      <c r="H1777" s="21"/>
      <c r="I1777" s="22"/>
      <c r="J1777" s="22"/>
      <c r="K1777" s="22"/>
      <c r="L1777" s="18"/>
    </row>
    <row r="1778">
      <c r="A1778" s="18"/>
      <c r="B1778" s="19"/>
      <c r="C1778" s="20"/>
      <c r="D1778" s="20"/>
      <c r="E1778" s="21"/>
      <c r="F1778" s="20"/>
      <c r="G1778" s="21"/>
      <c r="H1778" s="21"/>
      <c r="I1778" s="22"/>
      <c r="J1778" s="22"/>
      <c r="K1778" s="22"/>
      <c r="L1778" s="18"/>
    </row>
    <row r="1779">
      <c r="A1779" s="18"/>
      <c r="B1779" s="19"/>
      <c r="C1779" s="20"/>
      <c r="D1779" s="20"/>
      <c r="E1779" s="21"/>
      <c r="F1779" s="20"/>
      <c r="G1779" s="21"/>
      <c r="H1779" s="21"/>
      <c r="I1779" s="22"/>
      <c r="J1779" s="22"/>
      <c r="K1779" s="22"/>
      <c r="L1779" s="18"/>
    </row>
    <row r="1780">
      <c r="A1780" s="18"/>
      <c r="B1780" s="19"/>
      <c r="C1780" s="20"/>
      <c r="D1780" s="20"/>
      <c r="E1780" s="21"/>
      <c r="F1780" s="20"/>
      <c r="G1780" s="21"/>
      <c r="H1780" s="21"/>
      <c r="I1780" s="22"/>
      <c r="J1780" s="22"/>
      <c r="K1780" s="22"/>
      <c r="L1780" s="18"/>
    </row>
    <row r="1781">
      <c r="A1781" s="18"/>
      <c r="B1781" s="19"/>
      <c r="C1781" s="20"/>
      <c r="D1781" s="20"/>
      <c r="E1781" s="21"/>
      <c r="F1781" s="20"/>
      <c r="G1781" s="21"/>
      <c r="H1781" s="21"/>
      <c r="I1781" s="22"/>
      <c r="J1781" s="22"/>
      <c r="K1781" s="22"/>
      <c r="L1781" s="18"/>
    </row>
    <row r="1782">
      <c r="A1782" s="18"/>
      <c r="B1782" s="19"/>
      <c r="C1782" s="20"/>
      <c r="D1782" s="20"/>
      <c r="E1782" s="21"/>
      <c r="F1782" s="20"/>
      <c r="G1782" s="21"/>
      <c r="H1782" s="21"/>
      <c r="I1782" s="22"/>
      <c r="J1782" s="22"/>
      <c r="K1782" s="22"/>
      <c r="L1782" s="18"/>
    </row>
    <row r="1783">
      <c r="A1783" s="18"/>
      <c r="B1783" s="19"/>
      <c r="C1783" s="20"/>
      <c r="D1783" s="20"/>
      <c r="E1783" s="21"/>
      <c r="F1783" s="20"/>
      <c r="G1783" s="21"/>
      <c r="H1783" s="21"/>
      <c r="I1783" s="22"/>
      <c r="J1783" s="22"/>
      <c r="K1783" s="22"/>
      <c r="L1783" s="18"/>
    </row>
    <row r="1784">
      <c r="A1784" s="18"/>
      <c r="B1784" s="19"/>
      <c r="C1784" s="20"/>
      <c r="D1784" s="20"/>
      <c r="E1784" s="21"/>
      <c r="F1784" s="20"/>
      <c r="G1784" s="21"/>
      <c r="H1784" s="21"/>
      <c r="I1784" s="22"/>
      <c r="J1784" s="22"/>
      <c r="K1784" s="22"/>
      <c r="L1784" s="18"/>
    </row>
    <row r="1785">
      <c r="A1785" s="18"/>
      <c r="B1785" s="19"/>
      <c r="C1785" s="20"/>
      <c r="D1785" s="20"/>
      <c r="E1785" s="21"/>
      <c r="F1785" s="20"/>
      <c r="G1785" s="21"/>
      <c r="H1785" s="21"/>
      <c r="I1785" s="22"/>
      <c r="J1785" s="22"/>
      <c r="K1785" s="22"/>
      <c r="L1785" s="18"/>
    </row>
    <row r="1786">
      <c r="A1786" s="18"/>
      <c r="B1786" s="19"/>
      <c r="C1786" s="20"/>
      <c r="D1786" s="20"/>
      <c r="E1786" s="21"/>
      <c r="F1786" s="20"/>
      <c r="G1786" s="21"/>
      <c r="H1786" s="21"/>
      <c r="I1786" s="22"/>
      <c r="J1786" s="22"/>
      <c r="K1786" s="22"/>
      <c r="L1786" s="18"/>
    </row>
    <row r="1787">
      <c r="A1787" s="18"/>
      <c r="B1787" s="19"/>
      <c r="C1787" s="20"/>
      <c r="D1787" s="20"/>
      <c r="E1787" s="21"/>
      <c r="F1787" s="20"/>
      <c r="G1787" s="21"/>
      <c r="H1787" s="21"/>
      <c r="I1787" s="22"/>
      <c r="J1787" s="22"/>
      <c r="K1787" s="22"/>
      <c r="L1787" s="18"/>
    </row>
    <row r="1788">
      <c r="A1788" s="18"/>
      <c r="B1788" s="19"/>
      <c r="C1788" s="20"/>
      <c r="D1788" s="20"/>
      <c r="E1788" s="21"/>
      <c r="F1788" s="20"/>
      <c r="G1788" s="21"/>
      <c r="H1788" s="21"/>
      <c r="I1788" s="22"/>
      <c r="J1788" s="22"/>
      <c r="K1788" s="22"/>
      <c r="L1788" s="18"/>
    </row>
    <row r="1789">
      <c r="A1789" s="18"/>
      <c r="B1789" s="19"/>
      <c r="C1789" s="20"/>
      <c r="D1789" s="20"/>
      <c r="E1789" s="21"/>
      <c r="F1789" s="20"/>
      <c r="G1789" s="21"/>
      <c r="H1789" s="21"/>
      <c r="I1789" s="22"/>
      <c r="J1789" s="22"/>
      <c r="K1789" s="22"/>
      <c r="L1789" s="18"/>
    </row>
    <row r="1790">
      <c r="A1790" s="18"/>
      <c r="B1790" s="19"/>
      <c r="C1790" s="20"/>
      <c r="D1790" s="20"/>
      <c r="E1790" s="21"/>
      <c r="F1790" s="20"/>
      <c r="G1790" s="21"/>
      <c r="H1790" s="21"/>
      <c r="I1790" s="22"/>
      <c r="J1790" s="22"/>
      <c r="K1790" s="22"/>
      <c r="L1790" s="18"/>
    </row>
    <row r="1791">
      <c r="A1791" s="18"/>
      <c r="B1791" s="19"/>
      <c r="C1791" s="20"/>
      <c r="D1791" s="20"/>
      <c r="E1791" s="21"/>
      <c r="F1791" s="20"/>
      <c r="G1791" s="21"/>
      <c r="H1791" s="21"/>
      <c r="I1791" s="22"/>
      <c r="J1791" s="22"/>
      <c r="K1791" s="22"/>
      <c r="L1791" s="18"/>
    </row>
    <row r="1792">
      <c r="A1792" s="18"/>
      <c r="B1792" s="19"/>
      <c r="C1792" s="20"/>
      <c r="D1792" s="20"/>
      <c r="E1792" s="21"/>
      <c r="F1792" s="20"/>
      <c r="G1792" s="21"/>
      <c r="H1792" s="21"/>
      <c r="I1792" s="22"/>
      <c r="J1792" s="22"/>
      <c r="K1792" s="22"/>
      <c r="L1792" s="18"/>
    </row>
    <row r="1793">
      <c r="A1793" s="18"/>
      <c r="B1793" s="19"/>
      <c r="C1793" s="20"/>
      <c r="D1793" s="20"/>
      <c r="E1793" s="21"/>
      <c r="F1793" s="20"/>
      <c r="G1793" s="21"/>
      <c r="H1793" s="21"/>
      <c r="I1793" s="22"/>
      <c r="J1793" s="22"/>
      <c r="K1793" s="22"/>
      <c r="L1793" s="18"/>
    </row>
    <row r="1794">
      <c r="A1794" s="18"/>
      <c r="B1794" s="19"/>
      <c r="C1794" s="20"/>
      <c r="D1794" s="20"/>
      <c r="E1794" s="21"/>
      <c r="F1794" s="20"/>
      <c r="G1794" s="21"/>
      <c r="H1794" s="21"/>
      <c r="I1794" s="22"/>
      <c r="J1794" s="22"/>
      <c r="K1794" s="22"/>
      <c r="L1794" s="18"/>
    </row>
    <row r="1795">
      <c r="A1795" s="18"/>
      <c r="B1795" s="19"/>
      <c r="C1795" s="20"/>
      <c r="D1795" s="20"/>
      <c r="E1795" s="21"/>
      <c r="F1795" s="20"/>
      <c r="G1795" s="21"/>
      <c r="H1795" s="21"/>
      <c r="I1795" s="22"/>
      <c r="J1795" s="22"/>
      <c r="K1795" s="22"/>
      <c r="L1795" s="18"/>
    </row>
    <row r="1796">
      <c r="A1796" s="18"/>
      <c r="B1796" s="19"/>
      <c r="C1796" s="20"/>
      <c r="D1796" s="20"/>
      <c r="E1796" s="21"/>
      <c r="F1796" s="20"/>
      <c r="G1796" s="21"/>
      <c r="H1796" s="21"/>
      <c r="I1796" s="22"/>
      <c r="J1796" s="22"/>
      <c r="K1796" s="22"/>
      <c r="L1796" s="18"/>
    </row>
    <row r="1797">
      <c r="A1797" s="18"/>
      <c r="B1797" s="19"/>
      <c r="C1797" s="20"/>
      <c r="D1797" s="20"/>
      <c r="E1797" s="21"/>
      <c r="F1797" s="20"/>
      <c r="G1797" s="21"/>
      <c r="H1797" s="21"/>
      <c r="I1797" s="22"/>
      <c r="J1797" s="22"/>
      <c r="K1797" s="22"/>
      <c r="L1797" s="18"/>
    </row>
    <row r="1798">
      <c r="A1798" s="18"/>
      <c r="B1798" s="19"/>
      <c r="C1798" s="20"/>
      <c r="D1798" s="20"/>
      <c r="E1798" s="21"/>
      <c r="F1798" s="20"/>
      <c r="G1798" s="21"/>
      <c r="H1798" s="21"/>
      <c r="I1798" s="22"/>
      <c r="J1798" s="22"/>
      <c r="K1798" s="22"/>
      <c r="L1798" s="18"/>
    </row>
    <row r="1799">
      <c r="A1799" s="18"/>
      <c r="B1799" s="19"/>
      <c r="C1799" s="20"/>
      <c r="D1799" s="20"/>
      <c r="E1799" s="21"/>
      <c r="F1799" s="20"/>
      <c r="G1799" s="21"/>
      <c r="H1799" s="21"/>
      <c r="I1799" s="22"/>
      <c r="J1799" s="22"/>
      <c r="K1799" s="22"/>
      <c r="L1799" s="18"/>
    </row>
    <row r="1800">
      <c r="A1800" s="18"/>
      <c r="B1800" s="19"/>
      <c r="C1800" s="20"/>
      <c r="D1800" s="20"/>
      <c r="E1800" s="21"/>
      <c r="F1800" s="20"/>
      <c r="G1800" s="21"/>
      <c r="H1800" s="21"/>
      <c r="I1800" s="22"/>
      <c r="J1800" s="22"/>
      <c r="K1800" s="22"/>
      <c r="L1800" s="18"/>
    </row>
    <row r="1801">
      <c r="A1801" s="18"/>
      <c r="B1801" s="19"/>
      <c r="C1801" s="20"/>
      <c r="D1801" s="20"/>
      <c r="E1801" s="21"/>
      <c r="F1801" s="20"/>
      <c r="G1801" s="21"/>
      <c r="H1801" s="21"/>
      <c r="I1801" s="22"/>
      <c r="J1801" s="22"/>
      <c r="K1801" s="22"/>
      <c r="L1801" s="18"/>
    </row>
    <row r="1802">
      <c r="A1802" s="18"/>
      <c r="B1802" s="19"/>
      <c r="C1802" s="20"/>
      <c r="D1802" s="20"/>
      <c r="E1802" s="21"/>
      <c r="F1802" s="20"/>
      <c r="G1802" s="21"/>
      <c r="H1802" s="21"/>
      <c r="I1802" s="22"/>
      <c r="J1802" s="22"/>
      <c r="K1802" s="22"/>
      <c r="L1802" s="18"/>
    </row>
    <row r="1803">
      <c r="A1803" s="18"/>
      <c r="B1803" s="19"/>
      <c r="C1803" s="20"/>
      <c r="D1803" s="20"/>
      <c r="E1803" s="21"/>
      <c r="F1803" s="20"/>
      <c r="G1803" s="21"/>
      <c r="H1803" s="21"/>
      <c r="I1803" s="22"/>
      <c r="J1803" s="22"/>
      <c r="K1803" s="22"/>
      <c r="L1803" s="18"/>
    </row>
    <row r="1804">
      <c r="A1804" s="18"/>
      <c r="B1804" s="19"/>
      <c r="C1804" s="20"/>
      <c r="D1804" s="20"/>
      <c r="E1804" s="21"/>
      <c r="F1804" s="20"/>
      <c r="G1804" s="21"/>
      <c r="H1804" s="21"/>
      <c r="I1804" s="22"/>
      <c r="J1804" s="22"/>
      <c r="K1804" s="22"/>
      <c r="L1804" s="18"/>
    </row>
    <row r="1805">
      <c r="A1805" s="18"/>
      <c r="B1805" s="19"/>
      <c r="C1805" s="20"/>
      <c r="D1805" s="20"/>
      <c r="E1805" s="21"/>
      <c r="F1805" s="20"/>
      <c r="G1805" s="21"/>
      <c r="H1805" s="21"/>
      <c r="I1805" s="22"/>
      <c r="J1805" s="22"/>
      <c r="K1805" s="22"/>
      <c r="L1805" s="18"/>
    </row>
    <row r="1806">
      <c r="A1806" s="18"/>
      <c r="B1806" s="19"/>
      <c r="C1806" s="20"/>
      <c r="D1806" s="20"/>
      <c r="E1806" s="21"/>
      <c r="F1806" s="20"/>
      <c r="G1806" s="21"/>
      <c r="H1806" s="21"/>
      <c r="I1806" s="22"/>
      <c r="J1806" s="22"/>
      <c r="K1806" s="22"/>
      <c r="L1806" s="18"/>
    </row>
    <row r="1807">
      <c r="A1807" s="18"/>
      <c r="B1807" s="19"/>
      <c r="C1807" s="20"/>
      <c r="D1807" s="20"/>
      <c r="E1807" s="21"/>
      <c r="F1807" s="20"/>
      <c r="G1807" s="21"/>
      <c r="H1807" s="21"/>
      <c r="I1807" s="22"/>
      <c r="J1807" s="22"/>
      <c r="K1807" s="22"/>
      <c r="L1807" s="18"/>
    </row>
    <row r="1808">
      <c r="A1808" s="18"/>
      <c r="B1808" s="19"/>
      <c r="C1808" s="20"/>
      <c r="D1808" s="20"/>
      <c r="E1808" s="21"/>
      <c r="F1808" s="20"/>
      <c r="G1808" s="21"/>
      <c r="H1808" s="21"/>
      <c r="I1808" s="22"/>
      <c r="J1808" s="22"/>
      <c r="K1808" s="22"/>
      <c r="L1808" s="18"/>
    </row>
    <row r="1809">
      <c r="A1809" s="18"/>
      <c r="B1809" s="19"/>
      <c r="C1809" s="20"/>
      <c r="D1809" s="20"/>
      <c r="E1809" s="21"/>
      <c r="F1809" s="20"/>
      <c r="G1809" s="21"/>
      <c r="H1809" s="21"/>
      <c r="I1809" s="22"/>
      <c r="J1809" s="22"/>
      <c r="K1809" s="22"/>
      <c r="L1809" s="18"/>
    </row>
    <row r="1810">
      <c r="A1810" s="18"/>
      <c r="B1810" s="19"/>
      <c r="C1810" s="20"/>
      <c r="D1810" s="20"/>
      <c r="E1810" s="21"/>
      <c r="F1810" s="20"/>
      <c r="G1810" s="21"/>
      <c r="H1810" s="21"/>
      <c r="I1810" s="22"/>
      <c r="J1810" s="22"/>
      <c r="K1810" s="22"/>
      <c r="L1810" s="18"/>
    </row>
    <row r="1811">
      <c r="A1811" s="18"/>
      <c r="B1811" s="19"/>
      <c r="C1811" s="20"/>
      <c r="D1811" s="20"/>
      <c r="E1811" s="21"/>
      <c r="F1811" s="20"/>
      <c r="G1811" s="21"/>
      <c r="H1811" s="21"/>
      <c r="I1811" s="22"/>
      <c r="J1811" s="22"/>
      <c r="K1811" s="22"/>
      <c r="L1811" s="18"/>
    </row>
    <row r="1812">
      <c r="A1812" s="18"/>
      <c r="B1812" s="19"/>
      <c r="C1812" s="20"/>
      <c r="D1812" s="20"/>
      <c r="E1812" s="21"/>
      <c r="F1812" s="20"/>
      <c r="G1812" s="21"/>
      <c r="H1812" s="21"/>
      <c r="I1812" s="22"/>
      <c r="J1812" s="22"/>
      <c r="K1812" s="22"/>
      <c r="L1812" s="18"/>
    </row>
    <row r="1813">
      <c r="A1813" s="18"/>
      <c r="B1813" s="19"/>
      <c r="C1813" s="20"/>
      <c r="D1813" s="20"/>
      <c r="E1813" s="21"/>
      <c r="F1813" s="20"/>
      <c r="G1813" s="21"/>
      <c r="H1813" s="21"/>
      <c r="I1813" s="22"/>
      <c r="J1813" s="22"/>
      <c r="K1813" s="22"/>
      <c r="L1813" s="18"/>
    </row>
    <row r="1814">
      <c r="A1814" s="18"/>
      <c r="B1814" s="19"/>
      <c r="C1814" s="20"/>
      <c r="D1814" s="20"/>
      <c r="E1814" s="21"/>
      <c r="F1814" s="20"/>
      <c r="G1814" s="21"/>
      <c r="H1814" s="21"/>
      <c r="I1814" s="22"/>
      <c r="J1814" s="22"/>
      <c r="K1814" s="22"/>
      <c r="L1814" s="18"/>
    </row>
    <row r="1815">
      <c r="A1815" s="18"/>
      <c r="B1815" s="19"/>
      <c r="C1815" s="20"/>
      <c r="D1815" s="20"/>
      <c r="E1815" s="21"/>
      <c r="F1815" s="20"/>
      <c r="G1815" s="21"/>
      <c r="H1815" s="21"/>
      <c r="I1815" s="22"/>
      <c r="J1815" s="22"/>
      <c r="K1815" s="22"/>
      <c r="L1815" s="18"/>
    </row>
    <row r="1816">
      <c r="A1816" s="18"/>
      <c r="B1816" s="19"/>
      <c r="C1816" s="20"/>
      <c r="D1816" s="20"/>
      <c r="E1816" s="21"/>
      <c r="F1816" s="20"/>
      <c r="G1816" s="21"/>
      <c r="H1816" s="21"/>
      <c r="I1816" s="22"/>
      <c r="J1816" s="22"/>
      <c r="K1816" s="22"/>
      <c r="L1816" s="18"/>
    </row>
    <row r="1817">
      <c r="A1817" s="18"/>
      <c r="B1817" s="19"/>
      <c r="C1817" s="20"/>
      <c r="D1817" s="20"/>
      <c r="E1817" s="21"/>
      <c r="F1817" s="20"/>
      <c r="G1817" s="21"/>
      <c r="H1817" s="21"/>
      <c r="I1817" s="22"/>
      <c r="J1817" s="22"/>
      <c r="K1817" s="22"/>
      <c r="L1817" s="18"/>
    </row>
    <row r="1818">
      <c r="A1818" s="18"/>
      <c r="B1818" s="19"/>
      <c r="C1818" s="20"/>
      <c r="D1818" s="20"/>
      <c r="E1818" s="21"/>
      <c r="F1818" s="20"/>
      <c r="G1818" s="21"/>
      <c r="H1818" s="21"/>
      <c r="I1818" s="22"/>
      <c r="J1818" s="22"/>
      <c r="K1818" s="22"/>
      <c r="L1818" s="18"/>
    </row>
    <row r="1819">
      <c r="A1819" s="18"/>
      <c r="B1819" s="19"/>
      <c r="C1819" s="20"/>
      <c r="D1819" s="20"/>
      <c r="E1819" s="21"/>
      <c r="F1819" s="20"/>
      <c r="G1819" s="21"/>
      <c r="H1819" s="21"/>
      <c r="I1819" s="22"/>
      <c r="J1819" s="22"/>
      <c r="K1819" s="22"/>
      <c r="L1819" s="18"/>
    </row>
    <row r="1820">
      <c r="A1820" s="18"/>
      <c r="B1820" s="19"/>
      <c r="C1820" s="20"/>
      <c r="D1820" s="20"/>
      <c r="E1820" s="21"/>
      <c r="F1820" s="20"/>
      <c r="G1820" s="21"/>
      <c r="H1820" s="21"/>
      <c r="I1820" s="22"/>
      <c r="J1820" s="22"/>
      <c r="K1820" s="22"/>
      <c r="L1820" s="18"/>
    </row>
    <row r="1821">
      <c r="A1821" s="18"/>
      <c r="B1821" s="19"/>
      <c r="C1821" s="20"/>
      <c r="D1821" s="20"/>
      <c r="E1821" s="21"/>
      <c r="F1821" s="20"/>
      <c r="G1821" s="21"/>
      <c r="H1821" s="21"/>
      <c r="I1821" s="22"/>
      <c r="J1821" s="22"/>
      <c r="K1821" s="22"/>
      <c r="L1821" s="18"/>
    </row>
    <row r="1822">
      <c r="A1822" s="18"/>
      <c r="B1822" s="19"/>
      <c r="C1822" s="20"/>
      <c r="D1822" s="20"/>
      <c r="E1822" s="21"/>
      <c r="F1822" s="20"/>
      <c r="G1822" s="21"/>
      <c r="H1822" s="21"/>
      <c r="I1822" s="22"/>
      <c r="J1822" s="22"/>
      <c r="K1822" s="22"/>
      <c r="L1822" s="18"/>
    </row>
    <row r="1823">
      <c r="A1823" s="18"/>
      <c r="B1823" s="19"/>
      <c r="C1823" s="20"/>
      <c r="D1823" s="20"/>
      <c r="E1823" s="21"/>
      <c r="F1823" s="20"/>
      <c r="G1823" s="21"/>
      <c r="H1823" s="21"/>
      <c r="I1823" s="22"/>
      <c r="J1823" s="22"/>
      <c r="K1823" s="22"/>
      <c r="L1823" s="18"/>
    </row>
    <row r="1824">
      <c r="A1824" s="18"/>
      <c r="B1824" s="19"/>
      <c r="C1824" s="20"/>
      <c r="D1824" s="20"/>
      <c r="E1824" s="21"/>
      <c r="F1824" s="20"/>
      <c r="G1824" s="21"/>
      <c r="H1824" s="21"/>
      <c r="I1824" s="22"/>
      <c r="J1824" s="22"/>
      <c r="K1824" s="22"/>
      <c r="L1824" s="18"/>
    </row>
    <row r="1825">
      <c r="A1825" s="18"/>
      <c r="B1825" s="19"/>
      <c r="C1825" s="20"/>
      <c r="D1825" s="20"/>
      <c r="E1825" s="21"/>
      <c r="F1825" s="20"/>
      <c r="G1825" s="21"/>
      <c r="H1825" s="21"/>
      <c r="I1825" s="22"/>
      <c r="J1825" s="22"/>
      <c r="K1825" s="22"/>
      <c r="L1825" s="18"/>
    </row>
    <row r="1826">
      <c r="A1826" s="18"/>
      <c r="B1826" s="19"/>
      <c r="C1826" s="20"/>
      <c r="D1826" s="20"/>
      <c r="E1826" s="21"/>
      <c r="F1826" s="20"/>
      <c r="G1826" s="21"/>
      <c r="H1826" s="21"/>
      <c r="I1826" s="22"/>
      <c r="J1826" s="22"/>
      <c r="K1826" s="22"/>
      <c r="L1826" s="18"/>
    </row>
    <row r="1827">
      <c r="A1827" s="18"/>
      <c r="B1827" s="19"/>
      <c r="C1827" s="20"/>
      <c r="D1827" s="20"/>
      <c r="E1827" s="21"/>
      <c r="F1827" s="20"/>
      <c r="G1827" s="21"/>
      <c r="H1827" s="21"/>
      <c r="I1827" s="22"/>
      <c r="J1827" s="22"/>
      <c r="K1827" s="22"/>
      <c r="L1827" s="18"/>
    </row>
    <row r="1828">
      <c r="A1828" s="18"/>
      <c r="B1828" s="19"/>
      <c r="C1828" s="20"/>
      <c r="D1828" s="20"/>
      <c r="E1828" s="21"/>
      <c r="F1828" s="20"/>
      <c r="G1828" s="21"/>
      <c r="H1828" s="21"/>
      <c r="I1828" s="22"/>
      <c r="J1828" s="22"/>
      <c r="K1828" s="22"/>
      <c r="L1828" s="18"/>
    </row>
    <row r="1829">
      <c r="A1829" s="18"/>
      <c r="B1829" s="19"/>
      <c r="C1829" s="20"/>
      <c r="D1829" s="20"/>
      <c r="E1829" s="21"/>
      <c r="F1829" s="20"/>
      <c r="G1829" s="21"/>
      <c r="H1829" s="21"/>
      <c r="I1829" s="22"/>
      <c r="J1829" s="22"/>
      <c r="K1829" s="22"/>
      <c r="L1829" s="18"/>
    </row>
    <row r="1830">
      <c r="A1830" s="18"/>
      <c r="B1830" s="19"/>
      <c r="C1830" s="20"/>
      <c r="D1830" s="20"/>
      <c r="E1830" s="21"/>
      <c r="F1830" s="20"/>
      <c r="G1830" s="21"/>
      <c r="H1830" s="21"/>
      <c r="I1830" s="22"/>
      <c r="J1830" s="22"/>
      <c r="K1830" s="22"/>
      <c r="L1830" s="18"/>
    </row>
    <row r="1831">
      <c r="A1831" s="18"/>
      <c r="B1831" s="19"/>
      <c r="C1831" s="20"/>
      <c r="D1831" s="20"/>
      <c r="E1831" s="21"/>
      <c r="F1831" s="20"/>
      <c r="G1831" s="21"/>
      <c r="H1831" s="21"/>
      <c r="I1831" s="22"/>
      <c r="J1831" s="22"/>
      <c r="K1831" s="22"/>
      <c r="L1831" s="18"/>
    </row>
    <row r="1832">
      <c r="A1832" s="18"/>
      <c r="B1832" s="19"/>
      <c r="C1832" s="20"/>
      <c r="D1832" s="20"/>
      <c r="E1832" s="21"/>
      <c r="F1832" s="20"/>
      <c r="G1832" s="21"/>
      <c r="H1832" s="21"/>
      <c r="I1832" s="22"/>
      <c r="J1832" s="22"/>
      <c r="K1832" s="22"/>
      <c r="L1832" s="18"/>
    </row>
    <row r="1833">
      <c r="A1833" s="18"/>
      <c r="B1833" s="19"/>
      <c r="C1833" s="20"/>
      <c r="D1833" s="20"/>
      <c r="E1833" s="21"/>
      <c r="F1833" s="20"/>
      <c r="G1833" s="21"/>
      <c r="H1833" s="21"/>
      <c r="I1833" s="22"/>
      <c r="J1833" s="22"/>
      <c r="K1833" s="22"/>
      <c r="L1833" s="18"/>
    </row>
    <row r="1834">
      <c r="A1834" s="18"/>
      <c r="B1834" s="19"/>
      <c r="C1834" s="20"/>
      <c r="D1834" s="20"/>
      <c r="E1834" s="21"/>
      <c r="F1834" s="20"/>
      <c r="G1834" s="21"/>
      <c r="H1834" s="21"/>
      <c r="I1834" s="22"/>
      <c r="J1834" s="22"/>
      <c r="K1834" s="22"/>
      <c r="L1834" s="18"/>
    </row>
    <row r="1835">
      <c r="A1835" s="18"/>
      <c r="B1835" s="19"/>
      <c r="C1835" s="20"/>
      <c r="D1835" s="20"/>
      <c r="E1835" s="21"/>
      <c r="F1835" s="20"/>
      <c r="G1835" s="21"/>
      <c r="H1835" s="21"/>
      <c r="I1835" s="22"/>
      <c r="J1835" s="22"/>
      <c r="K1835" s="22"/>
      <c r="L1835" s="18"/>
    </row>
    <row r="1836">
      <c r="A1836" s="18"/>
      <c r="B1836" s="19"/>
      <c r="C1836" s="20"/>
      <c r="D1836" s="20"/>
      <c r="E1836" s="21"/>
      <c r="F1836" s="20"/>
      <c r="G1836" s="21"/>
      <c r="H1836" s="21"/>
      <c r="I1836" s="22"/>
      <c r="J1836" s="22"/>
      <c r="K1836" s="22"/>
      <c r="L1836" s="18"/>
    </row>
    <row r="1837">
      <c r="A1837" s="18"/>
      <c r="B1837" s="19"/>
      <c r="C1837" s="20"/>
      <c r="D1837" s="20"/>
      <c r="E1837" s="21"/>
      <c r="F1837" s="20"/>
      <c r="G1837" s="21"/>
      <c r="H1837" s="21"/>
      <c r="I1837" s="22"/>
      <c r="J1837" s="22"/>
      <c r="K1837" s="22"/>
      <c r="L1837" s="18"/>
    </row>
    <row r="1838">
      <c r="A1838" s="18"/>
      <c r="B1838" s="19"/>
      <c r="C1838" s="20"/>
      <c r="D1838" s="20"/>
      <c r="E1838" s="21"/>
      <c r="F1838" s="20"/>
      <c r="G1838" s="21"/>
      <c r="H1838" s="21"/>
      <c r="I1838" s="22"/>
      <c r="J1838" s="22"/>
      <c r="K1838" s="22"/>
      <c r="L1838" s="18"/>
    </row>
    <row r="1839">
      <c r="A1839" s="18"/>
      <c r="B1839" s="19"/>
      <c r="C1839" s="20"/>
      <c r="D1839" s="20"/>
      <c r="E1839" s="21"/>
      <c r="F1839" s="20"/>
      <c r="G1839" s="21"/>
      <c r="H1839" s="21"/>
      <c r="I1839" s="22"/>
      <c r="J1839" s="22"/>
      <c r="K1839" s="22"/>
      <c r="L1839" s="18"/>
    </row>
    <row r="1840">
      <c r="A1840" s="18"/>
      <c r="B1840" s="19"/>
      <c r="C1840" s="20"/>
      <c r="D1840" s="20"/>
      <c r="E1840" s="21"/>
      <c r="F1840" s="20"/>
      <c r="G1840" s="21"/>
      <c r="H1840" s="21"/>
      <c r="I1840" s="22"/>
      <c r="J1840" s="22"/>
      <c r="K1840" s="22"/>
      <c r="L1840" s="18"/>
    </row>
    <row r="1841">
      <c r="A1841" s="18"/>
      <c r="B1841" s="19"/>
      <c r="C1841" s="20"/>
      <c r="D1841" s="20"/>
      <c r="E1841" s="21"/>
      <c r="F1841" s="20"/>
      <c r="G1841" s="21"/>
      <c r="H1841" s="21"/>
      <c r="I1841" s="22"/>
      <c r="J1841" s="22"/>
      <c r="K1841" s="22"/>
      <c r="L1841" s="18"/>
    </row>
    <row r="1842">
      <c r="A1842" s="18"/>
      <c r="B1842" s="19"/>
      <c r="C1842" s="20"/>
      <c r="D1842" s="20"/>
      <c r="E1842" s="21"/>
      <c r="F1842" s="20"/>
      <c r="G1842" s="21"/>
      <c r="H1842" s="21"/>
      <c r="I1842" s="22"/>
      <c r="J1842" s="22"/>
      <c r="K1842" s="22"/>
      <c r="L1842" s="18"/>
    </row>
    <row r="1843">
      <c r="A1843" s="18"/>
      <c r="B1843" s="19"/>
      <c r="C1843" s="20"/>
      <c r="D1843" s="20"/>
      <c r="E1843" s="21"/>
      <c r="F1843" s="20"/>
      <c r="G1843" s="21"/>
      <c r="H1843" s="21"/>
      <c r="I1843" s="22"/>
      <c r="J1843" s="22"/>
      <c r="K1843" s="22"/>
      <c r="L1843" s="18"/>
    </row>
    <row r="1844">
      <c r="A1844" s="18"/>
      <c r="B1844" s="19"/>
      <c r="C1844" s="20"/>
      <c r="D1844" s="20"/>
      <c r="E1844" s="21"/>
      <c r="F1844" s="20"/>
      <c r="G1844" s="21"/>
      <c r="H1844" s="21"/>
      <c r="I1844" s="22"/>
      <c r="J1844" s="22"/>
      <c r="K1844" s="22"/>
      <c r="L1844" s="18"/>
    </row>
    <row r="1845">
      <c r="A1845" s="18"/>
      <c r="B1845" s="19"/>
      <c r="C1845" s="20"/>
      <c r="D1845" s="20"/>
      <c r="E1845" s="21"/>
      <c r="F1845" s="20"/>
      <c r="G1845" s="21"/>
      <c r="H1845" s="21"/>
      <c r="I1845" s="22"/>
      <c r="J1845" s="22"/>
      <c r="K1845" s="22"/>
      <c r="L1845" s="18"/>
    </row>
    <row r="1846">
      <c r="A1846" s="18"/>
      <c r="B1846" s="19"/>
      <c r="C1846" s="20"/>
      <c r="D1846" s="20"/>
      <c r="E1846" s="21"/>
      <c r="F1846" s="20"/>
      <c r="G1846" s="21"/>
      <c r="H1846" s="21"/>
      <c r="I1846" s="22"/>
      <c r="J1846" s="22"/>
      <c r="K1846" s="22"/>
      <c r="L1846" s="18"/>
    </row>
    <row r="1847">
      <c r="A1847" s="18"/>
      <c r="B1847" s="19"/>
      <c r="C1847" s="20"/>
      <c r="D1847" s="20"/>
      <c r="E1847" s="21"/>
      <c r="F1847" s="20"/>
      <c r="G1847" s="21"/>
      <c r="H1847" s="21"/>
      <c r="I1847" s="22"/>
      <c r="J1847" s="22"/>
      <c r="K1847" s="22"/>
      <c r="L1847" s="18"/>
    </row>
    <row r="1848">
      <c r="A1848" s="18"/>
      <c r="B1848" s="19"/>
      <c r="C1848" s="20"/>
      <c r="D1848" s="20"/>
      <c r="E1848" s="21"/>
      <c r="F1848" s="20"/>
      <c r="G1848" s="21"/>
      <c r="H1848" s="21"/>
      <c r="I1848" s="22"/>
      <c r="J1848" s="22"/>
      <c r="K1848" s="22"/>
      <c r="L1848" s="18"/>
    </row>
    <row r="1849">
      <c r="A1849" s="18"/>
      <c r="B1849" s="19"/>
      <c r="C1849" s="20"/>
      <c r="D1849" s="20"/>
      <c r="E1849" s="21"/>
      <c r="F1849" s="20"/>
      <c r="G1849" s="21"/>
      <c r="H1849" s="21"/>
      <c r="I1849" s="22"/>
      <c r="J1849" s="22"/>
      <c r="K1849" s="22"/>
      <c r="L1849" s="18"/>
    </row>
    <row r="1850">
      <c r="A1850" s="18"/>
      <c r="B1850" s="19"/>
      <c r="C1850" s="20"/>
      <c r="D1850" s="20"/>
      <c r="E1850" s="21"/>
      <c r="F1850" s="20"/>
      <c r="G1850" s="21"/>
      <c r="H1850" s="21"/>
      <c r="I1850" s="22"/>
      <c r="J1850" s="22"/>
      <c r="K1850" s="22"/>
      <c r="L1850" s="18"/>
    </row>
    <row r="1851">
      <c r="A1851" s="18"/>
      <c r="B1851" s="19"/>
      <c r="C1851" s="20"/>
      <c r="D1851" s="20"/>
      <c r="E1851" s="21"/>
      <c r="F1851" s="20"/>
      <c r="G1851" s="21"/>
      <c r="H1851" s="21"/>
      <c r="I1851" s="22"/>
      <c r="J1851" s="22"/>
      <c r="K1851" s="22"/>
      <c r="L1851" s="18"/>
    </row>
    <row r="1852">
      <c r="A1852" s="18"/>
      <c r="B1852" s="19"/>
      <c r="C1852" s="20"/>
      <c r="D1852" s="20"/>
      <c r="E1852" s="21"/>
      <c r="F1852" s="20"/>
      <c r="G1852" s="21"/>
      <c r="H1852" s="21"/>
      <c r="I1852" s="22"/>
      <c r="J1852" s="22"/>
      <c r="K1852" s="22"/>
      <c r="L1852" s="18"/>
    </row>
    <row r="1853">
      <c r="A1853" s="18"/>
      <c r="B1853" s="19"/>
      <c r="C1853" s="20"/>
      <c r="D1853" s="20"/>
      <c r="E1853" s="21"/>
      <c r="F1853" s="20"/>
      <c r="G1853" s="21"/>
      <c r="H1853" s="21"/>
      <c r="I1853" s="22"/>
      <c r="J1853" s="22"/>
      <c r="K1853" s="22"/>
      <c r="L1853" s="18"/>
    </row>
    <row r="1854">
      <c r="A1854" s="18"/>
      <c r="B1854" s="19"/>
      <c r="C1854" s="20"/>
      <c r="D1854" s="20"/>
      <c r="E1854" s="21"/>
      <c r="F1854" s="20"/>
      <c r="G1854" s="21"/>
      <c r="H1854" s="21"/>
      <c r="I1854" s="22"/>
      <c r="J1854" s="22"/>
      <c r="K1854" s="22"/>
      <c r="L1854" s="18"/>
    </row>
    <row r="1855">
      <c r="A1855" s="18"/>
      <c r="B1855" s="19"/>
      <c r="C1855" s="20"/>
      <c r="D1855" s="20"/>
      <c r="E1855" s="21"/>
      <c r="F1855" s="20"/>
      <c r="G1855" s="21"/>
      <c r="H1855" s="21"/>
      <c r="I1855" s="22"/>
      <c r="J1855" s="22"/>
      <c r="K1855" s="22"/>
      <c r="L1855" s="18"/>
    </row>
    <row r="1856">
      <c r="A1856" s="18"/>
      <c r="B1856" s="19"/>
      <c r="C1856" s="20"/>
      <c r="D1856" s="20"/>
      <c r="E1856" s="21"/>
      <c r="F1856" s="20"/>
      <c r="G1856" s="21"/>
      <c r="H1856" s="21"/>
      <c r="I1856" s="22"/>
      <c r="J1856" s="22"/>
      <c r="K1856" s="22"/>
      <c r="L1856" s="18"/>
    </row>
    <row r="1857">
      <c r="A1857" s="18"/>
      <c r="B1857" s="19"/>
      <c r="C1857" s="20"/>
      <c r="D1857" s="20"/>
      <c r="E1857" s="21"/>
      <c r="F1857" s="20"/>
      <c r="G1857" s="21"/>
      <c r="H1857" s="21"/>
      <c r="I1857" s="22"/>
      <c r="J1857" s="22"/>
      <c r="K1857" s="22"/>
      <c r="L1857" s="18"/>
    </row>
    <row r="1858">
      <c r="A1858" s="18"/>
      <c r="B1858" s="19"/>
      <c r="C1858" s="20"/>
      <c r="D1858" s="20"/>
      <c r="E1858" s="21"/>
      <c r="F1858" s="20"/>
      <c r="G1858" s="21"/>
      <c r="H1858" s="21"/>
      <c r="I1858" s="22"/>
      <c r="J1858" s="22"/>
      <c r="K1858" s="22"/>
      <c r="L1858" s="18"/>
    </row>
    <row r="1859">
      <c r="A1859" s="18"/>
      <c r="B1859" s="19"/>
      <c r="C1859" s="20"/>
      <c r="D1859" s="20"/>
      <c r="E1859" s="21"/>
      <c r="F1859" s="20"/>
      <c r="G1859" s="21"/>
      <c r="H1859" s="21"/>
      <c r="I1859" s="22"/>
      <c r="J1859" s="22"/>
      <c r="K1859" s="22"/>
      <c r="L1859" s="18"/>
    </row>
    <row r="1860">
      <c r="A1860" s="18"/>
      <c r="B1860" s="19"/>
      <c r="C1860" s="20"/>
      <c r="D1860" s="20"/>
      <c r="E1860" s="21"/>
      <c r="F1860" s="20"/>
      <c r="G1860" s="21"/>
      <c r="H1860" s="21"/>
      <c r="I1860" s="22"/>
      <c r="J1860" s="22"/>
      <c r="K1860" s="22"/>
      <c r="L1860" s="18"/>
    </row>
    <row r="1861">
      <c r="A1861" s="18"/>
      <c r="B1861" s="19"/>
      <c r="C1861" s="20"/>
      <c r="D1861" s="20"/>
      <c r="E1861" s="21"/>
      <c r="F1861" s="20"/>
      <c r="G1861" s="21"/>
      <c r="H1861" s="21"/>
      <c r="I1861" s="22"/>
      <c r="J1861" s="22"/>
      <c r="K1861" s="22"/>
      <c r="L1861" s="18"/>
    </row>
    <row r="1862">
      <c r="A1862" s="18"/>
      <c r="B1862" s="19"/>
      <c r="C1862" s="20"/>
      <c r="D1862" s="20"/>
      <c r="E1862" s="21"/>
      <c r="F1862" s="20"/>
      <c r="G1862" s="21"/>
      <c r="H1862" s="21"/>
      <c r="I1862" s="22"/>
      <c r="J1862" s="22"/>
      <c r="K1862" s="22"/>
      <c r="L1862" s="18"/>
    </row>
    <row r="1863">
      <c r="A1863" s="18"/>
      <c r="B1863" s="19"/>
      <c r="C1863" s="20"/>
      <c r="D1863" s="20"/>
      <c r="E1863" s="21"/>
      <c r="F1863" s="20"/>
      <c r="G1863" s="21"/>
      <c r="H1863" s="21"/>
      <c r="I1863" s="22"/>
      <c r="J1863" s="22"/>
      <c r="K1863" s="22"/>
      <c r="L1863" s="18"/>
    </row>
    <row r="1864">
      <c r="A1864" s="18"/>
      <c r="B1864" s="19"/>
      <c r="C1864" s="20"/>
      <c r="D1864" s="20"/>
      <c r="E1864" s="21"/>
      <c r="F1864" s="20"/>
      <c r="G1864" s="21"/>
      <c r="H1864" s="21"/>
      <c r="I1864" s="22"/>
      <c r="J1864" s="22"/>
      <c r="K1864" s="22"/>
      <c r="L1864" s="18"/>
    </row>
    <row r="1865">
      <c r="A1865" s="18"/>
      <c r="B1865" s="19"/>
      <c r="C1865" s="20"/>
      <c r="D1865" s="20"/>
      <c r="E1865" s="21"/>
      <c r="F1865" s="20"/>
      <c r="G1865" s="21"/>
      <c r="H1865" s="21"/>
      <c r="I1865" s="22"/>
      <c r="J1865" s="22"/>
      <c r="K1865" s="22"/>
      <c r="L1865" s="18"/>
    </row>
    <row r="1866">
      <c r="A1866" s="18"/>
      <c r="B1866" s="19"/>
      <c r="C1866" s="20"/>
      <c r="D1866" s="20"/>
      <c r="E1866" s="21"/>
      <c r="F1866" s="20"/>
      <c r="G1866" s="21"/>
      <c r="H1866" s="21"/>
      <c r="I1866" s="22"/>
      <c r="J1866" s="22"/>
      <c r="K1866" s="22"/>
      <c r="L1866" s="18"/>
    </row>
    <row r="1867">
      <c r="A1867" s="18"/>
      <c r="B1867" s="19"/>
      <c r="C1867" s="20"/>
      <c r="D1867" s="20"/>
      <c r="E1867" s="21"/>
      <c r="F1867" s="20"/>
      <c r="G1867" s="21"/>
      <c r="H1867" s="21"/>
      <c r="I1867" s="22"/>
      <c r="J1867" s="22"/>
      <c r="K1867" s="22"/>
      <c r="L1867" s="18"/>
    </row>
    <row r="1868">
      <c r="A1868" s="18"/>
      <c r="B1868" s="19"/>
      <c r="C1868" s="20"/>
      <c r="D1868" s="20"/>
      <c r="E1868" s="21"/>
      <c r="F1868" s="20"/>
      <c r="G1868" s="21"/>
      <c r="H1868" s="21"/>
      <c r="I1868" s="22"/>
      <c r="J1868" s="22"/>
      <c r="K1868" s="22"/>
      <c r="L1868" s="18"/>
    </row>
    <row r="1869">
      <c r="A1869" s="18"/>
      <c r="B1869" s="19"/>
      <c r="C1869" s="20"/>
      <c r="D1869" s="20"/>
      <c r="E1869" s="21"/>
      <c r="F1869" s="20"/>
      <c r="G1869" s="21"/>
      <c r="H1869" s="21"/>
      <c r="I1869" s="22"/>
      <c r="J1869" s="22"/>
      <c r="K1869" s="22"/>
      <c r="L1869" s="18"/>
    </row>
    <row r="1870">
      <c r="A1870" s="18"/>
      <c r="B1870" s="19"/>
      <c r="C1870" s="20"/>
      <c r="D1870" s="20"/>
      <c r="E1870" s="21"/>
      <c r="F1870" s="20"/>
      <c r="G1870" s="21"/>
      <c r="H1870" s="21"/>
      <c r="I1870" s="22"/>
      <c r="J1870" s="22"/>
      <c r="K1870" s="22"/>
      <c r="L1870" s="18"/>
    </row>
    <row r="1871">
      <c r="A1871" s="18"/>
      <c r="B1871" s="19"/>
      <c r="C1871" s="20"/>
      <c r="D1871" s="20"/>
      <c r="E1871" s="21"/>
      <c r="F1871" s="20"/>
      <c r="G1871" s="21"/>
      <c r="H1871" s="21"/>
      <c r="I1871" s="22"/>
      <c r="J1871" s="22"/>
      <c r="K1871" s="22"/>
      <c r="L1871" s="18"/>
    </row>
    <row r="1872">
      <c r="A1872" s="18"/>
      <c r="B1872" s="19"/>
      <c r="C1872" s="20"/>
      <c r="D1872" s="20"/>
      <c r="E1872" s="21"/>
      <c r="F1872" s="20"/>
      <c r="G1872" s="21"/>
      <c r="H1872" s="21"/>
      <c r="I1872" s="22"/>
      <c r="J1872" s="22"/>
      <c r="K1872" s="22"/>
      <c r="L1872" s="18"/>
    </row>
    <row r="1873">
      <c r="A1873" s="18"/>
      <c r="B1873" s="19"/>
      <c r="C1873" s="20"/>
      <c r="D1873" s="20"/>
      <c r="E1873" s="21"/>
      <c r="F1873" s="20"/>
      <c r="G1873" s="21"/>
      <c r="H1873" s="21"/>
      <c r="I1873" s="22"/>
      <c r="J1873" s="22"/>
      <c r="K1873" s="22"/>
      <c r="L1873" s="18"/>
    </row>
    <row r="1874">
      <c r="A1874" s="18"/>
      <c r="B1874" s="19"/>
      <c r="C1874" s="20"/>
      <c r="D1874" s="20"/>
      <c r="E1874" s="21"/>
      <c r="F1874" s="20"/>
      <c r="G1874" s="21"/>
      <c r="H1874" s="21"/>
      <c r="I1874" s="22"/>
      <c r="J1874" s="22"/>
      <c r="K1874" s="22"/>
      <c r="L1874" s="18"/>
    </row>
    <row r="1875">
      <c r="A1875" s="18"/>
      <c r="B1875" s="19"/>
      <c r="C1875" s="20"/>
      <c r="D1875" s="20"/>
      <c r="E1875" s="21"/>
      <c r="F1875" s="20"/>
      <c r="G1875" s="21"/>
      <c r="H1875" s="21"/>
      <c r="I1875" s="22"/>
      <c r="J1875" s="22"/>
      <c r="K1875" s="22"/>
      <c r="L1875" s="18"/>
    </row>
    <row r="1876">
      <c r="A1876" s="18"/>
      <c r="B1876" s="19"/>
      <c r="C1876" s="20"/>
      <c r="D1876" s="20"/>
      <c r="E1876" s="21"/>
      <c r="F1876" s="20"/>
      <c r="G1876" s="21"/>
      <c r="H1876" s="21"/>
      <c r="I1876" s="22"/>
      <c r="J1876" s="22"/>
      <c r="K1876" s="22"/>
      <c r="L1876" s="18"/>
    </row>
    <row r="1877">
      <c r="A1877" s="18"/>
      <c r="B1877" s="19"/>
      <c r="C1877" s="20"/>
      <c r="D1877" s="20"/>
      <c r="E1877" s="21"/>
      <c r="F1877" s="20"/>
      <c r="G1877" s="21"/>
      <c r="H1877" s="21"/>
      <c r="I1877" s="22"/>
      <c r="J1877" s="22"/>
      <c r="K1877" s="22"/>
      <c r="L1877" s="18"/>
    </row>
    <row r="1878">
      <c r="A1878" s="18"/>
      <c r="B1878" s="19"/>
      <c r="C1878" s="20"/>
      <c r="D1878" s="20"/>
      <c r="E1878" s="21"/>
      <c r="F1878" s="20"/>
      <c r="G1878" s="21"/>
      <c r="H1878" s="21"/>
      <c r="I1878" s="22"/>
      <c r="J1878" s="22"/>
      <c r="K1878" s="22"/>
      <c r="L1878" s="18"/>
    </row>
    <row r="1879">
      <c r="A1879" s="18"/>
      <c r="B1879" s="19"/>
      <c r="C1879" s="20"/>
      <c r="D1879" s="20"/>
      <c r="E1879" s="21"/>
      <c r="F1879" s="20"/>
      <c r="G1879" s="21"/>
      <c r="H1879" s="21"/>
      <c r="I1879" s="22"/>
      <c r="J1879" s="22"/>
      <c r="K1879" s="22"/>
      <c r="L1879" s="18"/>
    </row>
    <row r="1880">
      <c r="A1880" s="18"/>
      <c r="B1880" s="19"/>
      <c r="C1880" s="20"/>
      <c r="D1880" s="20"/>
      <c r="E1880" s="21"/>
      <c r="F1880" s="20"/>
      <c r="G1880" s="21"/>
      <c r="H1880" s="21"/>
      <c r="I1880" s="22"/>
      <c r="J1880" s="22"/>
      <c r="K1880" s="22"/>
      <c r="L1880" s="18"/>
    </row>
    <row r="1881">
      <c r="A1881" s="18"/>
      <c r="B1881" s="19"/>
      <c r="C1881" s="20"/>
      <c r="D1881" s="20"/>
      <c r="E1881" s="21"/>
      <c r="F1881" s="20"/>
      <c r="G1881" s="21"/>
      <c r="H1881" s="21"/>
      <c r="I1881" s="22"/>
      <c r="J1881" s="22"/>
      <c r="K1881" s="22"/>
      <c r="L1881" s="18"/>
    </row>
    <row r="1882">
      <c r="A1882" s="18"/>
      <c r="B1882" s="19"/>
      <c r="C1882" s="20"/>
      <c r="D1882" s="20"/>
      <c r="E1882" s="21"/>
      <c r="F1882" s="20"/>
      <c r="G1882" s="21"/>
      <c r="H1882" s="21"/>
      <c r="I1882" s="22"/>
      <c r="J1882" s="22"/>
      <c r="K1882" s="22"/>
      <c r="L1882" s="18"/>
    </row>
    <row r="1883">
      <c r="A1883" s="18"/>
      <c r="B1883" s="19"/>
      <c r="C1883" s="20"/>
      <c r="D1883" s="20"/>
      <c r="E1883" s="21"/>
      <c r="F1883" s="20"/>
      <c r="G1883" s="21"/>
      <c r="H1883" s="21"/>
      <c r="I1883" s="22"/>
      <c r="J1883" s="22"/>
      <c r="K1883" s="22"/>
      <c r="L1883" s="18"/>
    </row>
    <row r="1884">
      <c r="A1884" s="18"/>
      <c r="B1884" s="19"/>
      <c r="C1884" s="20"/>
      <c r="D1884" s="20"/>
      <c r="E1884" s="21"/>
      <c r="F1884" s="20"/>
      <c r="G1884" s="21"/>
      <c r="H1884" s="21"/>
      <c r="I1884" s="22"/>
      <c r="J1884" s="22"/>
      <c r="K1884" s="22"/>
      <c r="L1884" s="18"/>
    </row>
    <row r="1885">
      <c r="A1885" s="18"/>
      <c r="B1885" s="19"/>
      <c r="C1885" s="20"/>
      <c r="D1885" s="20"/>
      <c r="E1885" s="21"/>
      <c r="F1885" s="20"/>
      <c r="G1885" s="21"/>
      <c r="H1885" s="21"/>
      <c r="I1885" s="22"/>
      <c r="J1885" s="22"/>
      <c r="K1885" s="22"/>
      <c r="L1885" s="18"/>
    </row>
    <row r="1886">
      <c r="A1886" s="18"/>
      <c r="B1886" s="19"/>
      <c r="C1886" s="20"/>
      <c r="D1886" s="20"/>
      <c r="E1886" s="21"/>
      <c r="F1886" s="20"/>
      <c r="G1886" s="21"/>
      <c r="H1886" s="21"/>
      <c r="I1886" s="22"/>
      <c r="J1886" s="22"/>
      <c r="K1886" s="22"/>
      <c r="L1886" s="18"/>
    </row>
    <row r="1887">
      <c r="A1887" s="18"/>
      <c r="B1887" s="19"/>
      <c r="C1887" s="20"/>
      <c r="D1887" s="20"/>
      <c r="E1887" s="21"/>
      <c r="F1887" s="20"/>
      <c r="G1887" s="21"/>
      <c r="H1887" s="21"/>
      <c r="I1887" s="22"/>
      <c r="J1887" s="22"/>
      <c r="K1887" s="22"/>
      <c r="L1887" s="18"/>
    </row>
    <row r="1888">
      <c r="A1888" s="18"/>
      <c r="B1888" s="19"/>
      <c r="C1888" s="20"/>
      <c r="D1888" s="20"/>
      <c r="E1888" s="21"/>
      <c r="F1888" s="20"/>
      <c r="G1888" s="21"/>
      <c r="H1888" s="21"/>
      <c r="I1888" s="22"/>
      <c r="J1888" s="22"/>
      <c r="K1888" s="22"/>
      <c r="L1888" s="18"/>
    </row>
    <row r="1889">
      <c r="A1889" s="18"/>
      <c r="B1889" s="19"/>
      <c r="C1889" s="20"/>
      <c r="D1889" s="20"/>
      <c r="E1889" s="21"/>
      <c r="F1889" s="20"/>
      <c r="G1889" s="21"/>
      <c r="H1889" s="21"/>
      <c r="I1889" s="22"/>
      <c r="J1889" s="22"/>
      <c r="K1889" s="22"/>
      <c r="L1889" s="18"/>
    </row>
    <row r="1890">
      <c r="A1890" s="18"/>
      <c r="B1890" s="19"/>
      <c r="C1890" s="20"/>
      <c r="D1890" s="20"/>
      <c r="E1890" s="21"/>
      <c r="F1890" s="20"/>
      <c r="G1890" s="21"/>
      <c r="H1890" s="21"/>
      <c r="I1890" s="22"/>
      <c r="J1890" s="22"/>
      <c r="K1890" s="22"/>
      <c r="L1890" s="18"/>
    </row>
    <row r="1891">
      <c r="A1891" s="18"/>
      <c r="B1891" s="19"/>
      <c r="C1891" s="20"/>
      <c r="D1891" s="20"/>
      <c r="E1891" s="21"/>
      <c r="F1891" s="20"/>
      <c r="G1891" s="21"/>
      <c r="H1891" s="21"/>
      <c r="I1891" s="22"/>
      <c r="J1891" s="22"/>
      <c r="K1891" s="22"/>
      <c r="L1891" s="18"/>
    </row>
    <row r="1892">
      <c r="A1892" s="18"/>
      <c r="B1892" s="19"/>
      <c r="C1892" s="20"/>
      <c r="D1892" s="20"/>
      <c r="E1892" s="21"/>
      <c r="F1892" s="20"/>
      <c r="G1892" s="21"/>
      <c r="H1892" s="21"/>
      <c r="I1892" s="22"/>
      <c r="J1892" s="22"/>
      <c r="K1892" s="22"/>
      <c r="L1892" s="18"/>
    </row>
    <row r="1893">
      <c r="A1893" s="18"/>
      <c r="B1893" s="19"/>
      <c r="C1893" s="20"/>
      <c r="D1893" s="20"/>
      <c r="E1893" s="21"/>
      <c r="F1893" s="20"/>
      <c r="G1893" s="21"/>
      <c r="H1893" s="21"/>
      <c r="I1893" s="22"/>
      <c r="J1893" s="22"/>
      <c r="K1893" s="22"/>
      <c r="L1893" s="18"/>
    </row>
    <row r="1894">
      <c r="A1894" s="18"/>
      <c r="B1894" s="19"/>
      <c r="C1894" s="20"/>
      <c r="D1894" s="20"/>
      <c r="E1894" s="21"/>
      <c r="F1894" s="20"/>
      <c r="G1894" s="21"/>
      <c r="H1894" s="21"/>
      <c r="I1894" s="22"/>
      <c r="J1894" s="22"/>
      <c r="K1894" s="22"/>
      <c r="L1894" s="18"/>
    </row>
    <row r="1895">
      <c r="A1895" s="18"/>
      <c r="B1895" s="19"/>
      <c r="C1895" s="20"/>
      <c r="D1895" s="20"/>
      <c r="E1895" s="21"/>
      <c r="F1895" s="20"/>
      <c r="G1895" s="21"/>
      <c r="H1895" s="21"/>
      <c r="I1895" s="22"/>
      <c r="J1895" s="22"/>
      <c r="K1895" s="22"/>
      <c r="L1895" s="18"/>
    </row>
    <row r="1896">
      <c r="A1896" s="18"/>
      <c r="B1896" s="19"/>
      <c r="C1896" s="20"/>
      <c r="D1896" s="20"/>
      <c r="E1896" s="21"/>
      <c r="F1896" s="20"/>
      <c r="G1896" s="21"/>
      <c r="H1896" s="21"/>
      <c r="I1896" s="22"/>
      <c r="J1896" s="22"/>
      <c r="K1896" s="22"/>
      <c r="L1896" s="18"/>
    </row>
    <row r="1897">
      <c r="A1897" s="18"/>
      <c r="B1897" s="19"/>
      <c r="C1897" s="20"/>
      <c r="D1897" s="20"/>
      <c r="E1897" s="21"/>
      <c r="F1897" s="20"/>
      <c r="G1897" s="21"/>
      <c r="H1897" s="21"/>
      <c r="I1897" s="22"/>
      <c r="J1897" s="22"/>
      <c r="K1897" s="22"/>
      <c r="L1897" s="18"/>
    </row>
    <row r="1898">
      <c r="A1898" s="18"/>
      <c r="B1898" s="19"/>
      <c r="C1898" s="20"/>
      <c r="D1898" s="20"/>
      <c r="E1898" s="21"/>
      <c r="F1898" s="20"/>
      <c r="G1898" s="21"/>
      <c r="H1898" s="21"/>
      <c r="I1898" s="22"/>
      <c r="J1898" s="22"/>
      <c r="K1898" s="22"/>
      <c r="L1898" s="18"/>
    </row>
    <row r="1899">
      <c r="A1899" s="18"/>
      <c r="B1899" s="19"/>
      <c r="C1899" s="20"/>
      <c r="D1899" s="20"/>
      <c r="E1899" s="21"/>
      <c r="F1899" s="20"/>
      <c r="G1899" s="21"/>
      <c r="H1899" s="21"/>
      <c r="I1899" s="22"/>
      <c r="J1899" s="22"/>
      <c r="K1899" s="22"/>
      <c r="L1899" s="18"/>
    </row>
    <row r="1900">
      <c r="A1900" s="18"/>
      <c r="B1900" s="19"/>
      <c r="C1900" s="20"/>
      <c r="D1900" s="20"/>
      <c r="E1900" s="21"/>
      <c r="F1900" s="20"/>
      <c r="G1900" s="21"/>
      <c r="H1900" s="21"/>
      <c r="I1900" s="22"/>
      <c r="J1900" s="22"/>
      <c r="K1900" s="22"/>
      <c r="L1900" s="18"/>
    </row>
    <row r="1901">
      <c r="A1901" s="18"/>
      <c r="B1901" s="19"/>
      <c r="C1901" s="20"/>
      <c r="D1901" s="20"/>
      <c r="E1901" s="21"/>
      <c r="F1901" s="20"/>
      <c r="G1901" s="21"/>
      <c r="H1901" s="21"/>
      <c r="I1901" s="22"/>
      <c r="J1901" s="22"/>
      <c r="K1901" s="22"/>
      <c r="L1901" s="18"/>
    </row>
    <row r="1902">
      <c r="A1902" s="18"/>
      <c r="B1902" s="19"/>
      <c r="C1902" s="20"/>
      <c r="D1902" s="20"/>
      <c r="E1902" s="21"/>
      <c r="F1902" s="20"/>
      <c r="G1902" s="21"/>
      <c r="H1902" s="21"/>
      <c r="I1902" s="22"/>
      <c r="J1902" s="22"/>
      <c r="K1902" s="22"/>
      <c r="L1902" s="18"/>
    </row>
    <row r="1903">
      <c r="A1903" s="18"/>
      <c r="B1903" s="19"/>
      <c r="C1903" s="20"/>
      <c r="D1903" s="20"/>
      <c r="E1903" s="21"/>
      <c r="F1903" s="20"/>
      <c r="G1903" s="21"/>
      <c r="H1903" s="21"/>
      <c r="I1903" s="22"/>
      <c r="J1903" s="22"/>
      <c r="K1903" s="22"/>
      <c r="L1903" s="18"/>
    </row>
    <row r="1904">
      <c r="A1904" s="18"/>
      <c r="B1904" s="19"/>
      <c r="C1904" s="20"/>
      <c r="D1904" s="20"/>
      <c r="E1904" s="21"/>
      <c r="F1904" s="20"/>
      <c r="G1904" s="21"/>
      <c r="H1904" s="21"/>
      <c r="I1904" s="22"/>
      <c r="J1904" s="22"/>
      <c r="K1904" s="22"/>
      <c r="L1904" s="18"/>
    </row>
    <row r="1905">
      <c r="A1905" s="18"/>
      <c r="B1905" s="19"/>
      <c r="C1905" s="20"/>
      <c r="D1905" s="20"/>
      <c r="E1905" s="21"/>
      <c r="F1905" s="20"/>
      <c r="G1905" s="21"/>
      <c r="H1905" s="21"/>
      <c r="I1905" s="22"/>
      <c r="J1905" s="22"/>
      <c r="K1905" s="22"/>
      <c r="L1905" s="18"/>
    </row>
    <row r="1906">
      <c r="A1906" s="18"/>
      <c r="B1906" s="19"/>
      <c r="C1906" s="20"/>
      <c r="D1906" s="20"/>
      <c r="E1906" s="21"/>
      <c r="F1906" s="20"/>
      <c r="G1906" s="21"/>
      <c r="H1906" s="21"/>
      <c r="I1906" s="22"/>
      <c r="J1906" s="22"/>
      <c r="K1906" s="22"/>
      <c r="L1906" s="18"/>
    </row>
    <row r="1907">
      <c r="A1907" s="18"/>
      <c r="B1907" s="19"/>
      <c r="C1907" s="20"/>
      <c r="D1907" s="20"/>
      <c r="E1907" s="21"/>
      <c r="F1907" s="20"/>
      <c r="G1907" s="21"/>
      <c r="H1907" s="21"/>
      <c r="I1907" s="22"/>
      <c r="J1907" s="22"/>
      <c r="K1907" s="22"/>
      <c r="L1907" s="18"/>
    </row>
    <row r="1908">
      <c r="A1908" s="18"/>
      <c r="B1908" s="19"/>
      <c r="C1908" s="20"/>
      <c r="D1908" s="20"/>
      <c r="E1908" s="21"/>
      <c r="F1908" s="20"/>
      <c r="G1908" s="21"/>
      <c r="H1908" s="21"/>
      <c r="I1908" s="22"/>
      <c r="J1908" s="22"/>
      <c r="K1908" s="22"/>
      <c r="L1908" s="18"/>
    </row>
    <row r="1909">
      <c r="A1909" s="18"/>
      <c r="B1909" s="19"/>
      <c r="C1909" s="20"/>
      <c r="D1909" s="20"/>
      <c r="E1909" s="21"/>
      <c r="F1909" s="20"/>
      <c r="G1909" s="21"/>
      <c r="H1909" s="21"/>
      <c r="I1909" s="22"/>
      <c r="J1909" s="22"/>
      <c r="K1909" s="22"/>
      <c r="L1909" s="18"/>
    </row>
    <row r="1910">
      <c r="A1910" s="18"/>
      <c r="B1910" s="19"/>
      <c r="C1910" s="20"/>
      <c r="D1910" s="20"/>
      <c r="E1910" s="21"/>
      <c r="F1910" s="20"/>
      <c r="G1910" s="21"/>
      <c r="H1910" s="21"/>
      <c r="I1910" s="22"/>
      <c r="J1910" s="22"/>
      <c r="K1910" s="22"/>
      <c r="L1910" s="18"/>
    </row>
    <row r="1911">
      <c r="A1911" s="18"/>
      <c r="B1911" s="19"/>
      <c r="C1911" s="20"/>
      <c r="D1911" s="20"/>
      <c r="E1911" s="21"/>
      <c r="F1911" s="20"/>
      <c r="G1911" s="21"/>
      <c r="H1911" s="21"/>
      <c r="I1911" s="22"/>
      <c r="J1911" s="22"/>
      <c r="K1911" s="22"/>
      <c r="L1911" s="18"/>
    </row>
    <row r="1912">
      <c r="A1912" s="18"/>
      <c r="B1912" s="19"/>
      <c r="C1912" s="20"/>
      <c r="D1912" s="20"/>
      <c r="E1912" s="21"/>
      <c r="F1912" s="20"/>
      <c r="G1912" s="21"/>
      <c r="H1912" s="21"/>
      <c r="I1912" s="22"/>
      <c r="J1912" s="22"/>
      <c r="K1912" s="22"/>
      <c r="L1912" s="18"/>
    </row>
    <row r="1913">
      <c r="A1913" s="18"/>
      <c r="B1913" s="19"/>
      <c r="C1913" s="20"/>
      <c r="D1913" s="20"/>
      <c r="E1913" s="21"/>
      <c r="F1913" s="20"/>
      <c r="G1913" s="21"/>
      <c r="H1913" s="21"/>
      <c r="I1913" s="22"/>
      <c r="J1913" s="22"/>
      <c r="K1913" s="22"/>
      <c r="L1913" s="18"/>
    </row>
    <row r="1914">
      <c r="A1914" s="18"/>
      <c r="B1914" s="19"/>
      <c r="C1914" s="20"/>
      <c r="D1914" s="20"/>
      <c r="E1914" s="21"/>
      <c r="F1914" s="20"/>
      <c r="G1914" s="21"/>
      <c r="H1914" s="21"/>
      <c r="I1914" s="22"/>
      <c r="J1914" s="22"/>
      <c r="K1914" s="22"/>
      <c r="L1914" s="18"/>
    </row>
    <row r="1915">
      <c r="A1915" s="18"/>
      <c r="B1915" s="19"/>
      <c r="C1915" s="20"/>
      <c r="D1915" s="20"/>
      <c r="E1915" s="21"/>
      <c r="F1915" s="20"/>
      <c r="G1915" s="21"/>
      <c r="H1915" s="21"/>
      <c r="I1915" s="22"/>
      <c r="J1915" s="22"/>
      <c r="K1915" s="22"/>
      <c r="L1915" s="18"/>
    </row>
    <row r="1916">
      <c r="A1916" s="18"/>
      <c r="B1916" s="19"/>
      <c r="C1916" s="20"/>
      <c r="D1916" s="20"/>
      <c r="E1916" s="21"/>
      <c r="F1916" s="20"/>
      <c r="G1916" s="21"/>
      <c r="H1916" s="21"/>
      <c r="I1916" s="22"/>
      <c r="J1916" s="22"/>
      <c r="K1916" s="22"/>
      <c r="L1916" s="18"/>
    </row>
    <row r="1917">
      <c r="A1917" s="18"/>
      <c r="B1917" s="19"/>
      <c r="C1917" s="20"/>
      <c r="D1917" s="20"/>
      <c r="E1917" s="21"/>
      <c r="F1917" s="20"/>
      <c r="G1917" s="21"/>
      <c r="H1917" s="21"/>
      <c r="I1917" s="22"/>
      <c r="J1917" s="22"/>
      <c r="K1917" s="22"/>
      <c r="L1917" s="18"/>
    </row>
    <row r="1918">
      <c r="A1918" s="18"/>
      <c r="B1918" s="19"/>
      <c r="C1918" s="20"/>
      <c r="D1918" s="20"/>
      <c r="E1918" s="21"/>
      <c r="F1918" s="20"/>
      <c r="G1918" s="21"/>
      <c r="H1918" s="21"/>
      <c r="I1918" s="22"/>
      <c r="J1918" s="22"/>
      <c r="K1918" s="22"/>
      <c r="L1918" s="18"/>
    </row>
    <row r="1919">
      <c r="A1919" s="18"/>
      <c r="B1919" s="19"/>
      <c r="C1919" s="20"/>
      <c r="D1919" s="20"/>
      <c r="E1919" s="21"/>
      <c r="F1919" s="20"/>
      <c r="G1919" s="21"/>
      <c r="H1919" s="21"/>
      <c r="I1919" s="22"/>
      <c r="J1919" s="22"/>
      <c r="K1919" s="22"/>
      <c r="L1919" s="18"/>
    </row>
    <row r="1920">
      <c r="A1920" s="18"/>
      <c r="B1920" s="19"/>
      <c r="C1920" s="20"/>
      <c r="D1920" s="20"/>
      <c r="E1920" s="21"/>
      <c r="F1920" s="20"/>
      <c r="G1920" s="21"/>
      <c r="H1920" s="21"/>
      <c r="I1920" s="22"/>
      <c r="J1920" s="22"/>
      <c r="K1920" s="22"/>
      <c r="L1920" s="18"/>
    </row>
    <row r="1921">
      <c r="A1921" s="18"/>
      <c r="B1921" s="19"/>
      <c r="C1921" s="20"/>
      <c r="D1921" s="20"/>
      <c r="E1921" s="21"/>
      <c r="F1921" s="20"/>
      <c r="G1921" s="21"/>
      <c r="H1921" s="21"/>
      <c r="I1921" s="22"/>
      <c r="J1921" s="22"/>
      <c r="K1921" s="22"/>
      <c r="L1921" s="18"/>
    </row>
    <row r="1922">
      <c r="A1922" s="18"/>
      <c r="B1922" s="19"/>
      <c r="C1922" s="20"/>
      <c r="D1922" s="20"/>
      <c r="E1922" s="21"/>
      <c r="F1922" s="20"/>
      <c r="G1922" s="21"/>
      <c r="H1922" s="21"/>
      <c r="I1922" s="22"/>
      <c r="J1922" s="22"/>
      <c r="K1922" s="22"/>
      <c r="L1922" s="18"/>
    </row>
    <row r="1923">
      <c r="A1923" s="18"/>
      <c r="B1923" s="19"/>
      <c r="C1923" s="20"/>
      <c r="D1923" s="20"/>
      <c r="E1923" s="21"/>
      <c r="F1923" s="20"/>
      <c r="G1923" s="21"/>
      <c r="H1923" s="21"/>
      <c r="I1923" s="22"/>
      <c r="J1923" s="22"/>
      <c r="K1923" s="22"/>
      <c r="L1923" s="18"/>
    </row>
    <row r="1924">
      <c r="A1924" s="18"/>
      <c r="B1924" s="19"/>
      <c r="C1924" s="20"/>
      <c r="D1924" s="20"/>
      <c r="E1924" s="21"/>
      <c r="F1924" s="20"/>
      <c r="G1924" s="21"/>
      <c r="H1924" s="21"/>
      <c r="I1924" s="22"/>
      <c r="J1924" s="22"/>
      <c r="K1924" s="22"/>
      <c r="L1924" s="18"/>
    </row>
    <row r="1925">
      <c r="A1925" s="18"/>
      <c r="B1925" s="19"/>
      <c r="C1925" s="20"/>
      <c r="D1925" s="20"/>
      <c r="E1925" s="21"/>
      <c r="F1925" s="20"/>
      <c r="G1925" s="21"/>
      <c r="H1925" s="21"/>
      <c r="I1925" s="22"/>
      <c r="J1925" s="22"/>
      <c r="K1925" s="22"/>
      <c r="L1925" s="18"/>
    </row>
    <row r="1926">
      <c r="A1926" s="18"/>
      <c r="B1926" s="19"/>
      <c r="C1926" s="20"/>
      <c r="D1926" s="20"/>
      <c r="E1926" s="21"/>
      <c r="F1926" s="20"/>
      <c r="G1926" s="21"/>
      <c r="H1926" s="21"/>
      <c r="I1926" s="22"/>
      <c r="J1926" s="22"/>
      <c r="K1926" s="22"/>
      <c r="L1926" s="18"/>
    </row>
    <row r="1927">
      <c r="A1927" s="18"/>
      <c r="B1927" s="19"/>
      <c r="C1927" s="20"/>
      <c r="D1927" s="20"/>
      <c r="E1927" s="21"/>
      <c r="F1927" s="20"/>
      <c r="G1927" s="21"/>
      <c r="H1927" s="21"/>
      <c r="I1927" s="22"/>
      <c r="J1927" s="22"/>
      <c r="K1927" s="22"/>
      <c r="L1927" s="18"/>
    </row>
    <row r="1928">
      <c r="A1928" s="18"/>
      <c r="B1928" s="19"/>
      <c r="C1928" s="20"/>
      <c r="D1928" s="20"/>
      <c r="E1928" s="21"/>
      <c r="F1928" s="20"/>
      <c r="G1928" s="21"/>
      <c r="H1928" s="21"/>
      <c r="I1928" s="22"/>
      <c r="J1928" s="22"/>
      <c r="K1928" s="22"/>
      <c r="L1928" s="18"/>
    </row>
    <row r="1929">
      <c r="A1929" s="18"/>
      <c r="B1929" s="19"/>
      <c r="C1929" s="20"/>
      <c r="D1929" s="20"/>
      <c r="E1929" s="21"/>
      <c r="F1929" s="20"/>
      <c r="G1929" s="21"/>
      <c r="H1929" s="21"/>
      <c r="I1929" s="22"/>
      <c r="J1929" s="22"/>
      <c r="K1929" s="22"/>
      <c r="L1929" s="18"/>
    </row>
    <row r="1930">
      <c r="A1930" s="18"/>
      <c r="B1930" s="19"/>
      <c r="C1930" s="20"/>
      <c r="D1930" s="20"/>
      <c r="E1930" s="21"/>
      <c r="F1930" s="20"/>
      <c r="G1930" s="21"/>
      <c r="H1930" s="21"/>
      <c r="I1930" s="22"/>
      <c r="J1930" s="22"/>
      <c r="K1930" s="22"/>
      <c r="L1930" s="18"/>
    </row>
    <row r="1931">
      <c r="A1931" s="18"/>
      <c r="B1931" s="19"/>
      <c r="C1931" s="20"/>
      <c r="D1931" s="20"/>
      <c r="E1931" s="21"/>
      <c r="F1931" s="20"/>
      <c r="G1931" s="21"/>
      <c r="H1931" s="21"/>
      <c r="I1931" s="22"/>
      <c r="J1931" s="22"/>
      <c r="K1931" s="22"/>
      <c r="L1931" s="18"/>
    </row>
    <row r="1932">
      <c r="A1932" s="18"/>
      <c r="B1932" s="19"/>
      <c r="C1932" s="20"/>
      <c r="D1932" s="20"/>
      <c r="E1932" s="21"/>
      <c r="F1932" s="20"/>
      <c r="G1932" s="21"/>
      <c r="H1932" s="21"/>
      <c r="I1932" s="22"/>
      <c r="J1932" s="22"/>
      <c r="K1932" s="22"/>
      <c r="L1932" s="18"/>
    </row>
    <row r="1933">
      <c r="A1933" s="18"/>
      <c r="B1933" s="19"/>
      <c r="C1933" s="20"/>
      <c r="D1933" s="20"/>
      <c r="E1933" s="21"/>
      <c r="F1933" s="20"/>
      <c r="G1933" s="21"/>
      <c r="H1933" s="21"/>
      <c r="I1933" s="22"/>
      <c r="J1933" s="22"/>
      <c r="K1933" s="22"/>
      <c r="L1933" s="18"/>
    </row>
    <row r="1934">
      <c r="A1934" s="18"/>
      <c r="B1934" s="19"/>
      <c r="C1934" s="20"/>
      <c r="D1934" s="20"/>
      <c r="E1934" s="21"/>
      <c r="F1934" s="20"/>
      <c r="G1934" s="21"/>
      <c r="H1934" s="21"/>
      <c r="I1934" s="22"/>
      <c r="J1934" s="22"/>
      <c r="K1934" s="22"/>
      <c r="L1934" s="18"/>
    </row>
    <row r="1935">
      <c r="A1935" s="18"/>
      <c r="B1935" s="19"/>
      <c r="C1935" s="20"/>
      <c r="D1935" s="20"/>
      <c r="E1935" s="21"/>
      <c r="F1935" s="20"/>
      <c r="G1935" s="21"/>
      <c r="H1935" s="21"/>
      <c r="I1935" s="22"/>
      <c r="J1935" s="22"/>
      <c r="K1935" s="22"/>
      <c r="L1935" s="18"/>
    </row>
    <row r="1936">
      <c r="A1936" s="18"/>
      <c r="B1936" s="19"/>
      <c r="C1936" s="20"/>
      <c r="D1936" s="20"/>
      <c r="E1936" s="21"/>
      <c r="F1936" s="20"/>
      <c r="G1936" s="21"/>
      <c r="H1936" s="21"/>
      <c r="I1936" s="22"/>
      <c r="J1936" s="22"/>
      <c r="K1936" s="22"/>
      <c r="L1936" s="18"/>
    </row>
    <row r="1937">
      <c r="A1937" s="18"/>
      <c r="B1937" s="19"/>
      <c r="C1937" s="20"/>
      <c r="D1937" s="20"/>
      <c r="E1937" s="21"/>
      <c r="F1937" s="20"/>
      <c r="G1937" s="21"/>
      <c r="H1937" s="21"/>
      <c r="I1937" s="22"/>
      <c r="J1937" s="22"/>
      <c r="K1937" s="22"/>
      <c r="L1937" s="18"/>
    </row>
    <row r="1938">
      <c r="A1938" s="18"/>
      <c r="B1938" s="19"/>
      <c r="C1938" s="20"/>
      <c r="D1938" s="20"/>
      <c r="E1938" s="21"/>
      <c r="F1938" s="20"/>
      <c r="G1938" s="21"/>
      <c r="H1938" s="21"/>
      <c r="I1938" s="22"/>
      <c r="J1938" s="22"/>
      <c r="K1938" s="22"/>
      <c r="L1938" s="18"/>
    </row>
    <row r="1939">
      <c r="A1939" s="18"/>
      <c r="B1939" s="19"/>
      <c r="C1939" s="20"/>
      <c r="D1939" s="20"/>
      <c r="E1939" s="21"/>
      <c r="F1939" s="20"/>
      <c r="G1939" s="21"/>
      <c r="H1939" s="21"/>
      <c r="I1939" s="22"/>
      <c r="J1939" s="22"/>
      <c r="K1939" s="22"/>
      <c r="L1939" s="18"/>
    </row>
    <row r="1940">
      <c r="A1940" s="18"/>
      <c r="B1940" s="19"/>
      <c r="C1940" s="20"/>
      <c r="D1940" s="20"/>
      <c r="E1940" s="21"/>
      <c r="F1940" s="20"/>
      <c r="G1940" s="21"/>
      <c r="H1940" s="21"/>
      <c r="I1940" s="22"/>
      <c r="J1940" s="22"/>
      <c r="K1940" s="22"/>
      <c r="L1940" s="18"/>
    </row>
    <row r="1941">
      <c r="A1941" s="18"/>
      <c r="B1941" s="19"/>
      <c r="C1941" s="20"/>
      <c r="D1941" s="20"/>
      <c r="E1941" s="21"/>
      <c r="F1941" s="20"/>
      <c r="G1941" s="21"/>
      <c r="H1941" s="21"/>
      <c r="I1941" s="22"/>
      <c r="J1941" s="22"/>
      <c r="K1941" s="22"/>
      <c r="L1941" s="18"/>
    </row>
    <row r="1942">
      <c r="A1942" s="18"/>
      <c r="B1942" s="19"/>
      <c r="C1942" s="20"/>
      <c r="D1942" s="20"/>
      <c r="E1942" s="21"/>
      <c r="F1942" s="20"/>
      <c r="G1942" s="21"/>
      <c r="H1942" s="21"/>
      <c r="I1942" s="22"/>
      <c r="J1942" s="22"/>
      <c r="K1942" s="22"/>
      <c r="L1942" s="18"/>
    </row>
    <row r="1943">
      <c r="A1943" s="18"/>
      <c r="B1943" s="19"/>
      <c r="C1943" s="20"/>
      <c r="D1943" s="20"/>
      <c r="E1943" s="21"/>
      <c r="F1943" s="20"/>
      <c r="G1943" s="21"/>
      <c r="H1943" s="21"/>
      <c r="I1943" s="22"/>
      <c r="J1943" s="22"/>
      <c r="K1943" s="22"/>
      <c r="L1943" s="18"/>
    </row>
    <row r="1944">
      <c r="A1944" s="18"/>
      <c r="B1944" s="19"/>
      <c r="C1944" s="20"/>
      <c r="D1944" s="20"/>
      <c r="E1944" s="21"/>
      <c r="F1944" s="20"/>
      <c r="G1944" s="21"/>
      <c r="H1944" s="21"/>
      <c r="I1944" s="22"/>
      <c r="J1944" s="22"/>
      <c r="K1944" s="22"/>
      <c r="L1944" s="18"/>
    </row>
    <row r="1945">
      <c r="A1945" s="18"/>
      <c r="B1945" s="19"/>
      <c r="C1945" s="20"/>
      <c r="D1945" s="20"/>
      <c r="E1945" s="21"/>
      <c r="F1945" s="20"/>
      <c r="G1945" s="21"/>
      <c r="H1945" s="21"/>
      <c r="I1945" s="22"/>
      <c r="J1945" s="22"/>
      <c r="K1945" s="22"/>
      <c r="L1945" s="18"/>
    </row>
    <row r="1946">
      <c r="A1946" s="18"/>
      <c r="B1946" s="19"/>
      <c r="C1946" s="20"/>
      <c r="D1946" s="20"/>
      <c r="E1946" s="21"/>
      <c r="F1946" s="20"/>
      <c r="G1946" s="21"/>
      <c r="H1946" s="21"/>
      <c r="I1946" s="22"/>
      <c r="J1946" s="22"/>
      <c r="K1946" s="22"/>
      <c r="L1946" s="18"/>
    </row>
    <row r="1947">
      <c r="A1947" s="18"/>
      <c r="B1947" s="19"/>
      <c r="C1947" s="20"/>
      <c r="D1947" s="20"/>
      <c r="E1947" s="21"/>
      <c r="F1947" s="20"/>
      <c r="G1947" s="21"/>
      <c r="H1947" s="21"/>
      <c r="I1947" s="22"/>
      <c r="J1947" s="22"/>
      <c r="K1947" s="22"/>
      <c r="L1947" s="18"/>
    </row>
    <row r="1948">
      <c r="A1948" s="18"/>
      <c r="B1948" s="19"/>
      <c r="C1948" s="20"/>
      <c r="D1948" s="20"/>
      <c r="E1948" s="21"/>
      <c r="F1948" s="20"/>
      <c r="G1948" s="21"/>
      <c r="H1948" s="21"/>
      <c r="I1948" s="22"/>
      <c r="J1948" s="22"/>
      <c r="K1948" s="22"/>
      <c r="L1948" s="18"/>
    </row>
    <row r="1949">
      <c r="A1949" s="18"/>
      <c r="B1949" s="19"/>
      <c r="C1949" s="20"/>
      <c r="D1949" s="20"/>
      <c r="E1949" s="21"/>
      <c r="F1949" s="20"/>
      <c r="G1949" s="21"/>
      <c r="H1949" s="21"/>
      <c r="I1949" s="22"/>
      <c r="J1949" s="22"/>
      <c r="K1949" s="22"/>
      <c r="L1949" s="18"/>
    </row>
    <row r="1950">
      <c r="A1950" s="18"/>
      <c r="B1950" s="19"/>
      <c r="C1950" s="20"/>
      <c r="D1950" s="20"/>
      <c r="E1950" s="21"/>
      <c r="F1950" s="20"/>
      <c r="G1950" s="21"/>
      <c r="H1950" s="21"/>
      <c r="I1950" s="22"/>
      <c r="J1950" s="22"/>
      <c r="K1950" s="22"/>
      <c r="L1950" s="18"/>
    </row>
    <row r="1951">
      <c r="A1951" s="18"/>
      <c r="B1951" s="19"/>
      <c r="C1951" s="20"/>
      <c r="D1951" s="20"/>
      <c r="E1951" s="21"/>
      <c r="F1951" s="20"/>
      <c r="G1951" s="21"/>
      <c r="H1951" s="21"/>
      <c r="I1951" s="22"/>
      <c r="J1951" s="22"/>
      <c r="K1951" s="22"/>
      <c r="L1951" s="18"/>
    </row>
    <row r="1952">
      <c r="A1952" s="18"/>
      <c r="B1952" s="19"/>
      <c r="C1952" s="20"/>
      <c r="D1952" s="20"/>
      <c r="E1952" s="21"/>
      <c r="F1952" s="20"/>
      <c r="G1952" s="21"/>
      <c r="H1952" s="21"/>
      <c r="I1952" s="22"/>
      <c r="J1952" s="22"/>
      <c r="K1952" s="22"/>
      <c r="L1952" s="18"/>
    </row>
    <row r="1953">
      <c r="A1953" s="18"/>
      <c r="B1953" s="19"/>
      <c r="C1953" s="20"/>
      <c r="D1953" s="20"/>
      <c r="E1953" s="21"/>
      <c r="F1953" s="20"/>
      <c r="G1953" s="21"/>
      <c r="H1953" s="21"/>
      <c r="I1953" s="22"/>
      <c r="J1953" s="22"/>
      <c r="K1953" s="22"/>
      <c r="L1953" s="18"/>
    </row>
    <row r="1954">
      <c r="A1954" s="18"/>
      <c r="B1954" s="19"/>
      <c r="C1954" s="20"/>
      <c r="D1954" s="20"/>
      <c r="E1954" s="21"/>
      <c r="F1954" s="20"/>
      <c r="G1954" s="21"/>
      <c r="H1954" s="21"/>
      <c r="I1954" s="22"/>
      <c r="J1954" s="22"/>
      <c r="K1954" s="22"/>
      <c r="L1954" s="18"/>
    </row>
    <row r="1955">
      <c r="A1955" s="18"/>
      <c r="B1955" s="19"/>
      <c r="C1955" s="20"/>
      <c r="D1955" s="20"/>
      <c r="E1955" s="21"/>
      <c r="F1955" s="20"/>
      <c r="G1955" s="21"/>
      <c r="H1955" s="21"/>
      <c r="I1955" s="22"/>
      <c r="J1955" s="22"/>
      <c r="K1955" s="22"/>
      <c r="L1955" s="18"/>
    </row>
    <row r="1956">
      <c r="A1956" s="18"/>
      <c r="B1956" s="19"/>
      <c r="C1956" s="20"/>
      <c r="D1956" s="20"/>
      <c r="E1956" s="21"/>
      <c r="F1956" s="20"/>
      <c r="G1956" s="21"/>
      <c r="H1956" s="21"/>
      <c r="I1956" s="22"/>
      <c r="J1956" s="22"/>
      <c r="K1956" s="22"/>
      <c r="L1956" s="18"/>
    </row>
    <row r="1957">
      <c r="A1957" s="18"/>
      <c r="B1957" s="19"/>
      <c r="C1957" s="20"/>
      <c r="D1957" s="20"/>
      <c r="E1957" s="21"/>
      <c r="F1957" s="20"/>
      <c r="G1957" s="21"/>
      <c r="H1957" s="21"/>
      <c r="I1957" s="22"/>
      <c r="J1957" s="22"/>
      <c r="K1957" s="22"/>
      <c r="L1957" s="18"/>
    </row>
    <row r="1958">
      <c r="A1958" s="18"/>
      <c r="B1958" s="19"/>
      <c r="C1958" s="20"/>
      <c r="D1958" s="20"/>
      <c r="E1958" s="21"/>
      <c r="F1958" s="20"/>
      <c r="G1958" s="21"/>
      <c r="H1958" s="21"/>
      <c r="I1958" s="22"/>
      <c r="J1958" s="22"/>
      <c r="K1958" s="22"/>
      <c r="L1958" s="18"/>
    </row>
    <row r="1959">
      <c r="A1959" s="18"/>
      <c r="B1959" s="19"/>
      <c r="C1959" s="20"/>
      <c r="D1959" s="20"/>
      <c r="E1959" s="21"/>
      <c r="F1959" s="20"/>
      <c r="G1959" s="21"/>
      <c r="H1959" s="21"/>
      <c r="I1959" s="22"/>
      <c r="J1959" s="22"/>
      <c r="K1959" s="22"/>
      <c r="L1959" s="18"/>
    </row>
    <row r="1960">
      <c r="A1960" s="18"/>
      <c r="B1960" s="19"/>
      <c r="C1960" s="20"/>
      <c r="D1960" s="20"/>
      <c r="E1960" s="21"/>
      <c r="F1960" s="20"/>
      <c r="G1960" s="21"/>
      <c r="H1960" s="21"/>
      <c r="I1960" s="22"/>
      <c r="J1960" s="22"/>
      <c r="K1960" s="22"/>
      <c r="L1960" s="18"/>
    </row>
    <row r="1961">
      <c r="A1961" s="18"/>
      <c r="B1961" s="19"/>
      <c r="C1961" s="20"/>
      <c r="D1961" s="20"/>
      <c r="E1961" s="21"/>
      <c r="F1961" s="20"/>
      <c r="G1961" s="21"/>
      <c r="H1961" s="21"/>
      <c r="I1961" s="22"/>
      <c r="J1961" s="22"/>
      <c r="K1961" s="22"/>
      <c r="L1961" s="18"/>
    </row>
    <row r="1962">
      <c r="A1962" s="18"/>
      <c r="B1962" s="19"/>
      <c r="C1962" s="20"/>
      <c r="D1962" s="20"/>
      <c r="E1962" s="21"/>
      <c r="F1962" s="20"/>
      <c r="G1962" s="21"/>
      <c r="H1962" s="21"/>
      <c r="I1962" s="22"/>
      <c r="J1962" s="22"/>
      <c r="K1962" s="22"/>
      <c r="L1962" s="18"/>
    </row>
    <row r="1963">
      <c r="A1963" s="18"/>
      <c r="B1963" s="19"/>
      <c r="C1963" s="20"/>
      <c r="D1963" s="20"/>
      <c r="E1963" s="21"/>
      <c r="F1963" s="20"/>
      <c r="G1963" s="21"/>
      <c r="H1963" s="21"/>
      <c r="I1963" s="22"/>
      <c r="J1963" s="22"/>
      <c r="K1963" s="22"/>
      <c r="L1963" s="18"/>
    </row>
    <row r="1964">
      <c r="A1964" s="18"/>
      <c r="B1964" s="19"/>
      <c r="C1964" s="20"/>
      <c r="D1964" s="20"/>
      <c r="E1964" s="21"/>
      <c r="F1964" s="20"/>
      <c r="G1964" s="21"/>
      <c r="H1964" s="21"/>
      <c r="I1964" s="22"/>
      <c r="J1964" s="22"/>
      <c r="K1964" s="22"/>
      <c r="L1964" s="18"/>
    </row>
    <row r="1965">
      <c r="A1965" s="18"/>
      <c r="B1965" s="19"/>
      <c r="C1965" s="20"/>
      <c r="D1965" s="20"/>
      <c r="E1965" s="21"/>
      <c r="F1965" s="20"/>
      <c r="G1965" s="21"/>
      <c r="H1965" s="21"/>
      <c r="I1965" s="22"/>
      <c r="J1965" s="22"/>
      <c r="K1965" s="22"/>
      <c r="L1965" s="18"/>
    </row>
    <row r="1966">
      <c r="A1966" s="18"/>
      <c r="B1966" s="19"/>
      <c r="C1966" s="20"/>
      <c r="D1966" s="20"/>
      <c r="E1966" s="21"/>
      <c r="F1966" s="20"/>
      <c r="G1966" s="21"/>
      <c r="H1966" s="21"/>
      <c r="I1966" s="22"/>
      <c r="J1966" s="22"/>
      <c r="K1966" s="22"/>
      <c r="L1966" s="18"/>
    </row>
    <row r="1967">
      <c r="A1967" s="18"/>
      <c r="B1967" s="19"/>
      <c r="C1967" s="20"/>
      <c r="D1967" s="20"/>
      <c r="E1967" s="21"/>
      <c r="F1967" s="20"/>
      <c r="G1967" s="21"/>
      <c r="H1967" s="21"/>
      <c r="I1967" s="22"/>
      <c r="J1967" s="22"/>
      <c r="K1967" s="22"/>
      <c r="L1967" s="18"/>
    </row>
    <row r="1968">
      <c r="A1968" s="18"/>
      <c r="B1968" s="19"/>
      <c r="C1968" s="20"/>
      <c r="D1968" s="20"/>
      <c r="E1968" s="21"/>
      <c r="F1968" s="20"/>
      <c r="G1968" s="21"/>
      <c r="H1968" s="21"/>
      <c r="I1968" s="22"/>
      <c r="J1968" s="22"/>
      <c r="K1968" s="22"/>
      <c r="L1968" s="18"/>
    </row>
    <row r="1969">
      <c r="A1969" s="18"/>
      <c r="B1969" s="19"/>
      <c r="C1969" s="20"/>
      <c r="D1969" s="20"/>
      <c r="E1969" s="21"/>
      <c r="F1969" s="20"/>
      <c r="G1969" s="21"/>
      <c r="H1969" s="21"/>
      <c r="I1969" s="22"/>
      <c r="J1969" s="22"/>
      <c r="K1969" s="22"/>
      <c r="L1969" s="18"/>
    </row>
    <row r="1970">
      <c r="A1970" s="18"/>
      <c r="B1970" s="19"/>
      <c r="C1970" s="20"/>
      <c r="D1970" s="20"/>
      <c r="E1970" s="21"/>
      <c r="F1970" s="20"/>
      <c r="G1970" s="21"/>
      <c r="H1970" s="21"/>
      <c r="I1970" s="22"/>
      <c r="J1970" s="22"/>
      <c r="K1970" s="22"/>
      <c r="L1970" s="18"/>
    </row>
    <row r="1971">
      <c r="A1971" s="18"/>
      <c r="B1971" s="19"/>
      <c r="C1971" s="20"/>
      <c r="D1971" s="20"/>
      <c r="E1971" s="21"/>
      <c r="F1971" s="20"/>
      <c r="G1971" s="21"/>
      <c r="H1971" s="21"/>
      <c r="I1971" s="22"/>
      <c r="J1971" s="22"/>
      <c r="K1971" s="22"/>
      <c r="L1971" s="18"/>
    </row>
    <row r="1972">
      <c r="A1972" s="18"/>
      <c r="B1972" s="19"/>
      <c r="C1972" s="20"/>
      <c r="D1972" s="20"/>
      <c r="E1972" s="21"/>
      <c r="F1972" s="20"/>
      <c r="G1972" s="21"/>
      <c r="H1972" s="21"/>
      <c r="I1972" s="22"/>
      <c r="J1972" s="22"/>
      <c r="K1972" s="22"/>
      <c r="L1972" s="18"/>
    </row>
    <row r="1973">
      <c r="A1973" s="18"/>
      <c r="B1973" s="19"/>
      <c r="C1973" s="20"/>
      <c r="D1973" s="20"/>
      <c r="E1973" s="21"/>
      <c r="F1973" s="20"/>
      <c r="G1973" s="21"/>
      <c r="H1973" s="21"/>
      <c r="I1973" s="22"/>
      <c r="J1973" s="22"/>
      <c r="K1973" s="22"/>
      <c r="L1973" s="18"/>
    </row>
    <row r="1974">
      <c r="A1974" s="18"/>
      <c r="B1974" s="19"/>
      <c r="C1974" s="20"/>
      <c r="D1974" s="20"/>
      <c r="E1974" s="21"/>
      <c r="F1974" s="20"/>
      <c r="G1974" s="21"/>
      <c r="H1974" s="21"/>
      <c r="I1974" s="22"/>
      <c r="J1974" s="22"/>
      <c r="K1974" s="22"/>
      <c r="L1974" s="18"/>
    </row>
    <row r="1975">
      <c r="A1975" s="18"/>
      <c r="B1975" s="19"/>
      <c r="C1975" s="20"/>
      <c r="D1975" s="20"/>
      <c r="E1975" s="21"/>
      <c r="F1975" s="20"/>
      <c r="G1975" s="21"/>
      <c r="H1975" s="21"/>
      <c r="I1975" s="22"/>
      <c r="J1975" s="22"/>
      <c r="K1975" s="22"/>
      <c r="L1975" s="18"/>
    </row>
    <row r="1976">
      <c r="A1976" s="18"/>
      <c r="B1976" s="19"/>
      <c r="C1976" s="20"/>
      <c r="D1976" s="20"/>
      <c r="E1976" s="21"/>
      <c r="F1976" s="20"/>
      <c r="G1976" s="21"/>
      <c r="H1976" s="21"/>
      <c r="I1976" s="22"/>
      <c r="J1976" s="22"/>
      <c r="K1976" s="22"/>
      <c r="L1976" s="18"/>
    </row>
    <row r="1977">
      <c r="A1977" s="18"/>
      <c r="B1977" s="19"/>
      <c r="C1977" s="20"/>
      <c r="D1977" s="20"/>
      <c r="E1977" s="21"/>
      <c r="F1977" s="20"/>
      <c r="G1977" s="21"/>
      <c r="H1977" s="21"/>
      <c r="I1977" s="22"/>
      <c r="J1977" s="22"/>
      <c r="K1977" s="22"/>
      <c r="L1977" s="18"/>
    </row>
    <row r="1978">
      <c r="A1978" s="18"/>
      <c r="B1978" s="19"/>
      <c r="C1978" s="20"/>
      <c r="D1978" s="20"/>
      <c r="E1978" s="21"/>
      <c r="F1978" s="20"/>
      <c r="G1978" s="21"/>
      <c r="H1978" s="21"/>
      <c r="I1978" s="22"/>
      <c r="J1978" s="22"/>
      <c r="K1978" s="22"/>
      <c r="L1978" s="18"/>
    </row>
    <row r="1979">
      <c r="A1979" s="18"/>
      <c r="B1979" s="19"/>
      <c r="C1979" s="20"/>
      <c r="D1979" s="20"/>
      <c r="E1979" s="21"/>
      <c r="F1979" s="20"/>
      <c r="G1979" s="21"/>
      <c r="H1979" s="21"/>
      <c r="I1979" s="22"/>
      <c r="J1979" s="22"/>
      <c r="K1979" s="22"/>
      <c r="L1979" s="18"/>
    </row>
    <row r="1980">
      <c r="A1980" s="18"/>
      <c r="B1980" s="19"/>
      <c r="C1980" s="20"/>
      <c r="D1980" s="20"/>
      <c r="E1980" s="21"/>
      <c r="F1980" s="20"/>
      <c r="G1980" s="21"/>
      <c r="H1980" s="21"/>
      <c r="I1980" s="22"/>
      <c r="J1980" s="22"/>
      <c r="K1980" s="22"/>
      <c r="L1980" s="18"/>
    </row>
    <row r="1981">
      <c r="A1981" s="18"/>
      <c r="B1981" s="19"/>
      <c r="C1981" s="20"/>
      <c r="D1981" s="20"/>
      <c r="E1981" s="21"/>
      <c r="F1981" s="20"/>
      <c r="G1981" s="21"/>
      <c r="H1981" s="21"/>
      <c r="I1981" s="22"/>
      <c r="J1981" s="22"/>
      <c r="K1981" s="22"/>
      <c r="L1981" s="18"/>
    </row>
    <row r="1982">
      <c r="A1982" s="18"/>
      <c r="B1982" s="19"/>
      <c r="C1982" s="20"/>
      <c r="D1982" s="20"/>
      <c r="E1982" s="21"/>
      <c r="F1982" s="20"/>
      <c r="G1982" s="21"/>
      <c r="H1982" s="21"/>
      <c r="I1982" s="22"/>
      <c r="J1982" s="22"/>
      <c r="K1982" s="22"/>
      <c r="L1982" s="18"/>
    </row>
    <row r="1983">
      <c r="A1983" s="18"/>
      <c r="B1983" s="19"/>
      <c r="C1983" s="20"/>
      <c r="D1983" s="20"/>
      <c r="E1983" s="21"/>
      <c r="F1983" s="20"/>
      <c r="G1983" s="21"/>
      <c r="H1983" s="21"/>
      <c r="I1983" s="22"/>
      <c r="J1983" s="22"/>
      <c r="K1983" s="22"/>
      <c r="L1983" s="18"/>
    </row>
    <row r="1984">
      <c r="A1984" s="18"/>
      <c r="B1984" s="19"/>
      <c r="C1984" s="20"/>
      <c r="D1984" s="20"/>
      <c r="E1984" s="21"/>
      <c r="F1984" s="20"/>
      <c r="G1984" s="21"/>
      <c r="H1984" s="21"/>
      <c r="I1984" s="22"/>
      <c r="J1984" s="22"/>
      <c r="K1984" s="22"/>
      <c r="L1984" s="18"/>
    </row>
    <row r="1985">
      <c r="A1985" s="18"/>
      <c r="B1985" s="19"/>
      <c r="C1985" s="20"/>
      <c r="D1985" s="20"/>
      <c r="E1985" s="21"/>
      <c r="F1985" s="20"/>
      <c r="G1985" s="21"/>
      <c r="H1985" s="21"/>
      <c r="I1985" s="22"/>
      <c r="J1985" s="22"/>
      <c r="K1985" s="22"/>
      <c r="L1985" s="18"/>
    </row>
    <row r="1986">
      <c r="A1986" s="18"/>
      <c r="B1986" s="19"/>
      <c r="C1986" s="20"/>
      <c r="D1986" s="20"/>
      <c r="E1986" s="21"/>
      <c r="F1986" s="20"/>
      <c r="G1986" s="21"/>
      <c r="H1986" s="21"/>
      <c r="I1986" s="22"/>
      <c r="J1986" s="22"/>
      <c r="K1986" s="22"/>
      <c r="L1986" s="18"/>
    </row>
    <row r="1987">
      <c r="A1987" s="18"/>
      <c r="B1987" s="19"/>
      <c r="C1987" s="20"/>
      <c r="D1987" s="20"/>
      <c r="E1987" s="21"/>
      <c r="F1987" s="20"/>
      <c r="G1987" s="21"/>
      <c r="H1987" s="21"/>
      <c r="I1987" s="22"/>
      <c r="J1987" s="22"/>
      <c r="K1987" s="22"/>
      <c r="L1987" s="18"/>
    </row>
    <row r="1988">
      <c r="A1988" s="18"/>
      <c r="B1988" s="19"/>
      <c r="C1988" s="20"/>
      <c r="D1988" s="20"/>
      <c r="E1988" s="21"/>
      <c r="F1988" s="20"/>
      <c r="G1988" s="21"/>
      <c r="H1988" s="21"/>
      <c r="I1988" s="22"/>
      <c r="J1988" s="22"/>
      <c r="K1988" s="22"/>
      <c r="L1988" s="18"/>
    </row>
    <row r="1989">
      <c r="A1989" s="18"/>
      <c r="B1989" s="19"/>
      <c r="C1989" s="20"/>
      <c r="D1989" s="20"/>
      <c r="E1989" s="21"/>
      <c r="F1989" s="20"/>
      <c r="G1989" s="21"/>
      <c r="H1989" s="21"/>
      <c r="I1989" s="22"/>
      <c r="J1989" s="22"/>
      <c r="K1989" s="22"/>
      <c r="L1989" s="18"/>
    </row>
    <row r="1990">
      <c r="A1990" s="18"/>
      <c r="B1990" s="19"/>
      <c r="C1990" s="20"/>
      <c r="D1990" s="20"/>
      <c r="E1990" s="21"/>
      <c r="F1990" s="20"/>
      <c r="G1990" s="21"/>
      <c r="H1990" s="21"/>
      <c r="I1990" s="22"/>
      <c r="J1990" s="22"/>
      <c r="K1990" s="22"/>
      <c r="L1990" s="18"/>
    </row>
    <row r="1991">
      <c r="A1991" s="18"/>
      <c r="B1991" s="19"/>
      <c r="C1991" s="20"/>
      <c r="D1991" s="20"/>
      <c r="E1991" s="21"/>
      <c r="F1991" s="20"/>
      <c r="G1991" s="21"/>
      <c r="H1991" s="21"/>
      <c r="I1991" s="22"/>
      <c r="J1991" s="22"/>
      <c r="K1991" s="22"/>
      <c r="L1991" s="18"/>
    </row>
    <row r="1992">
      <c r="A1992" s="18"/>
      <c r="B1992" s="19"/>
      <c r="C1992" s="20"/>
      <c r="D1992" s="20"/>
      <c r="E1992" s="21"/>
      <c r="F1992" s="20"/>
      <c r="G1992" s="21"/>
      <c r="H1992" s="21"/>
      <c r="I1992" s="22"/>
      <c r="J1992" s="22"/>
      <c r="K1992" s="22"/>
      <c r="L1992" s="18"/>
    </row>
    <row r="1993">
      <c r="A1993" s="18"/>
      <c r="B1993" s="19"/>
      <c r="C1993" s="20"/>
      <c r="D1993" s="20"/>
      <c r="E1993" s="21"/>
      <c r="F1993" s="20"/>
      <c r="G1993" s="21"/>
      <c r="H1993" s="21"/>
      <c r="I1993" s="22"/>
      <c r="J1993" s="22"/>
      <c r="K1993" s="22"/>
      <c r="L1993" s="18"/>
    </row>
    <row r="1994">
      <c r="A1994" s="18"/>
      <c r="B1994" s="19"/>
      <c r="C1994" s="20"/>
      <c r="D1994" s="20"/>
      <c r="E1994" s="21"/>
      <c r="F1994" s="20"/>
      <c r="G1994" s="21"/>
      <c r="H1994" s="21"/>
      <c r="I1994" s="22"/>
      <c r="J1994" s="22"/>
      <c r="K1994" s="22"/>
      <c r="L1994" s="18"/>
    </row>
    <row r="1995">
      <c r="A1995" s="18"/>
      <c r="B1995" s="19"/>
      <c r="C1995" s="20"/>
      <c r="D1995" s="20"/>
      <c r="E1995" s="21"/>
      <c r="F1995" s="20"/>
      <c r="G1995" s="21"/>
      <c r="H1995" s="21"/>
      <c r="I1995" s="22"/>
      <c r="J1995" s="22"/>
      <c r="K1995" s="22"/>
      <c r="L1995" s="18"/>
    </row>
    <row r="1996">
      <c r="A1996" s="18"/>
      <c r="B1996" s="19"/>
      <c r="C1996" s="20"/>
      <c r="D1996" s="20"/>
      <c r="E1996" s="21"/>
      <c r="F1996" s="20"/>
      <c r="G1996" s="21"/>
      <c r="H1996" s="21"/>
      <c r="I1996" s="22"/>
      <c r="J1996" s="22"/>
      <c r="K1996" s="22"/>
      <c r="L1996" s="18"/>
    </row>
    <row r="1997">
      <c r="A1997" s="18"/>
      <c r="B1997" s="19"/>
      <c r="C1997" s="20"/>
      <c r="D1997" s="20"/>
      <c r="E1997" s="21"/>
      <c r="F1997" s="20"/>
      <c r="G1997" s="21"/>
      <c r="H1997" s="21"/>
      <c r="I1997" s="22"/>
      <c r="J1997" s="22"/>
      <c r="K1997" s="22"/>
      <c r="L1997" s="18"/>
    </row>
    <row r="1998">
      <c r="A1998" s="18"/>
      <c r="B1998" s="19"/>
      <c r="C1998" s="20"/>
      <c r="D1998" s="20"/>
      <c r="E1998" s="21"/>
      <c r="F1998" s="20"/>
      <c r="G1998" s="21"/>
      <c r="H1998" s="21"/>
      <c r="I1998" s="22"/>
      <c r="J1998" s="22"/>
      <c r="K1998" s="22"/>
      <c r="L1998" s="18"/>
    </row>
    <row r="1999">
      <c r="A1999" s="18"/>
      <c r="B1999" s="19"/>
      <c r="C1999" s="20"/>
      <c r="D1999" s="20"/>
      <c r="E1999" s="21"/>
      <c r="F1999" s="20"/>
      <c r="G1999" s="21"/>
      <c r="H1999" s="21"/>
      <c r="I1999" s="22"/>
      <c r="J1999" s="22"/>
      <c r="K1999" s="22"/>
      <c r="L1999" s="18"/>
    </row>
    <row r="2000">
      <c r="A2000" s="18"/>
      <c r="B2000" s="19"/>
      <c r="C2000" s="20"/>
      <c r="D2000" s="20"/>
      <c r="E2000" s="21"/>
      <c r="F2000" s="20"/>
      <c r="G2000" s="21"/>
      <c r="H2000" s="21"/>
      <c r="I2000" s="22"/>
      <c r="J2000" s="22"/>
      <c r="K2000" s="22"/>
      <c r="L2000" s="18"/>
    </row>
    <row r="2001">
      <c r="A2001" s="18"/>
      <c r="B2001" s="19"/>
      <c r="C2001" s="20"/>
      <c r="D2001" s="20"/>
      <c r="E2001" s="21"/>
      <c r="F2001" s="20"/>
      <c r="G2001" s="21"/>
      <c r="H2001" s="21"/>
      <c r="I2001" s="22"/>
      <c r="J2001" s="22"/>
      <c r="K2001" s="22"/>
      <c r="L2001" s="18"/>
    </row>
    <row r="2002">
      <c r="A2002" s="18"/>
      <c r="B2002" s="19"/>
      <c r="C2002" s="20"/>
      <c r="D2002" s="20"/>
      <c r="E2002" s="21"/>
      <c r="F2002" s="20"/>
      <c r="G2002" s="21"/>
      <c r="H2002" s="21"/>
      <c r="I2002" s="22"/>
      <c r="J2002" s="22"/>
      <c r="K2002" s="22"/>
      <c r="L2002" s="18"/>
    </row>
    <row r="2003">
      <c r="A2003" s="18"/>
      <c r="B2003" s="19"/>
      <c r="C2003" s="20"/>
      <c r="D2003" s="20"/>
      <c r="E2003" s="21"/>
      <c r="F2003" s="20"/>
      <c r="G2003" s="21"/>
      <c r="H2003" s="21"/>
      <c r="I2003" s="22"/>
      <c r="J2003" s="22"/>
      <c r="K2003" s="22"/>
      <c r="L2003" s="18"/>
    </row>
    <row r="2004">
      <c r="A2004" s="18"/>
      <c r="B2004" s="19"/>
      <c r="C2004" s="20"/>
      <c r="D2004" s="20"/>
      <c r="E2004" s="21"/>
      <c r="F2004" s="20"/>
      <c r="G2004" s="21"/>
      <c r="H2004" s="21"/>
      <c r="I2004" s="22"/>
      <c r="J2004" s="22"/>
      <c r="K2004" s="22"/>
      <c r="L2004" s="18"/>
    </row>
    <row r="2005">
      <c r="A2005" s="18"/>
      <c r="B2005" s="19"/>
      <c r="C2005" s="20"/>
      <c r="D2005" s="20"/>
      <c r="E2005" s="21"/>
      <c r="F2005" s="20"/>
      <c r="G2005" s="21"/>
      <c r="H2005" s="21"/>
      <c r="I2005" s="22"/>
      <c r="J2005" s="22"/>
      <c r="K2005" s="22"/>
      <c r="L2005" s="18"/>
    </row>
  </sheetData>
  <conditionalFormatting sqref="B1:K2005">
    <cfRule type="expression" dxfId="0" priority="1">
      <formula>$B$1:$B2005="Harms Overall"</formula>
    </cfRule>
  </conditionalFormatting>
  <conditionalFormatting sqref="B1:K2005">
    <cfRule type="expression" dxfId="0" priority="2">
      <formula>$B$1:$B2005="Country Overall"</formula>
    </cfRule>
  </conditionalFormatting>
  <conditionalFormatting sqref="B1:K2005">
    <cfRule type="expression" dxfId="0" priority="3">
      <formula>$B$1:$B2005="Region Overall"</formula>
    </cfRule>
  </conditionalFormatting>
  <dataValidations>
    <dataValidation type="list" allowBlank="1" sqref="C2">
      <formula1>'raw data v1'!$B$2:$B2005</formula1>
    </dataValidation>
    <dataValidation type="list" allowBlank="1" sqref="C3">
      <formula1>'raw data v1'!$C$2:$C2005</formula1>
    </dataValidation>
  </dataValidations>
  <drawing r:id="rId1"/>
  <tableParts count="2">
    <tablePart r:id="rId4"/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5" t="s">
        <v>751</v>
      </c>
    </row>
    <row r="2">
      <c r="A2" s="59" t="s">
        <v>752</v>
      </c>
    </row>
  </sheetData>
  <hyperlinks>
    <hyperlink r:id="rId1" ref="A2"/>
  </hyperlin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0.63"/>
  </cols>
  <sheetData>
    <row r="1">
      <c r="A1" s="25" t="s">
        <v>22</v>
      </c>
      <c r="B1" s="25" t="s">
        <v>23</v>
      </c>
      <c r="C1" s="25" t="s">
        <v>24</v>
      </c>
      <c r="D1" s="25" t="s">
        <v>25</v>
      </c>
      <c r="E1" s="25" t="s">
        <v>26</v>
      </c>
      <c r="F1" s="25" t="s">
        <v>27</v>
      </c>
      <c r="G1" s="25" t="s">
        <v>28</v>
      </c>
      <c r="H1" s="25" t="s">
        <v>29</v>
      </c>
      <c r="I1" s="25" t="s">
        <v>30</v>
      </c>
      <c r="J1" s="25" t="s">
        <v>31</v>
      </c>
      <c r="K1" s="25" t="s">
        <v>32</v>
      </c>
      <c r="L1" s="25" t="s">
        <v>33</v>
      </c>
      <c r="M1" s="25" t="s">
        <v>34</v>
      </c>
      <c r="N1" s="25" t="s">
        <v>35</v>
      </c>
      <c r="O1" s="25" t="s">
        <v>36</v>
      </c>
      <c r="P1" s="25" t="s">
        <v>37</v>
      </c>
      <c r="Q1" s="25" t="s">
        <v>753</v>
      </c>
      <c r="R1" s="25" t="s">
        <v>39</v>
      </c>
      <c r="S1" s="25" t="s">
        <v>40</v>
      </c>
    </row>
    <row r="2">
      <c r="A2" s="58" t="s">
        <v>754</v>
      </c>
      <c r="B2" s="25" t="s">
        <v>1</v>
      </c>
      <c r="C2" s="25" t="s">
        <v>120</v>
      </c>
      <c r="D2" s="25" t="s">
        <v>10</v>
      </c>
      <c r="E2" s="25">
        <v>1317.0</v>
      </c>
      <c r="F2" s="25">
        <v>350.0</v>
      </c>
      <c r="G2" s="25">
        <v>43.0</v>
      </c>
      <c r="H2" s="25">
        <v>247.0</v>
      </c>
      <c r="I2" s="25">
        <v>0.0</v>
      </c>
      <c r="J2" s="25">
        <v>0.0</v>
      </c>
      <c r="K2" s="25">
        <v>0.0</v>
      </c>
      <c r="L2" s="25">
        <v>0.0</v>
      </c>
      <c r="M2" s="25">
        <v>0.0</v>
      </c>
      <c r="N2" s="25">
        <v>0.20139</v>
      </c>
      <c r="O2" s="25">
        <v>3.33333</v>
      </c>
      <c r="P2" s="25">
        <v>2.66711</v>
      </c>
      <c r="Q2" s="25">
        <v>246.0</v>
      </c>
      <c r="R2" s="25">
        <v>99.0</v>
      </c>
      <c r="S2" s="25">
        <v>1.0</v>
      </c>
    </row>
    <row r="3">
      <c r="A3" s="58" t="s">
        <v>754</v>
      </c>
      <c r="B3" s="25" t="s">
        <v>1</v>
      </c>
      <c r="C3" s="25" t="s">
        <v>253</v>
      </c>
      <c r="D3" s="25" t="s">
        <v>10</v>
      </c>
      <c r="E3" s="25">
        <v>19.0</v>
      </c>
      <c r="F3" s="25">
        <v>7.0</v>
      </c>
      <c r="G3" s="25">
        <v>3.0</v>
      </c>
      <c r="H3" s="25">
        <v>2.0</v>
      </c>
      <c r="I3" s="25">
        <v>0.0</v>
      </c>
      <c r="J3" s="25">
        <v>0.0</v>
      </c>
      <c r="K3" s="25">
        <v>0.0</v>
      </c>
      <c r="L3" s="25">
        <v>0.0</v>
      </c>
      <c r="M3" s="25">
        <v>0.0</v>
      </c>
      <c r="N3" s="25">
        <v>0.13056</v>
      </c>
      <c r="O3" s="25">
        <v>0.89556</v>
      </c>
      <c r="P3" s="25">
        <v>0.97227</v>
      </c>
      <c r="Q3" s="25">
        <v>7.0</v>
      </c>
      <c r="R3" s="25">
        <v>99.0</v>
      </c>
      <c r="S3" s="25">
        <v>1.0</v>
      </c>
    </row>
    <row r="4">
      <c r="A4" s="58" t="s">
        <v>754</v>
      </c>
      <c r="B4" s="25" t="s">
        <v>1</v>
      </c>
      <c r="C4" s="25" t="s">
        <v>54</v>
      </c>
      <c r="D4" s="25" t="s">
        <v>10</v>
      </c>
      <c r="E4" s="25">
        <v>106576.0</v>
      </c>
      <c r="F4" s="25">
        <v>87356.0</v>
      </c>
      <c r="G4" s="25">
        <v>19240.0</v>
      </c>
      <c r="H4" s="25">
        <v>47686.0</v>
      </c>
      <c r="I4" s="25">
        <v>0.0</v>
      </c>
      <c r="J4" s="25">
        <v>0.0</v>
      </c>
      <c r="K4" s="25">
        <v>0.0</v>
      </c>
      <c r="L4" s="25">
        <v>0.0</v>
      </c>
      <c r="M4" s="25">
        <v>0.0</v>
      </c>
      <c r="N4" s="25">
        <v>0.06194</v>
      </c>
      <c r="O4" s="25">
        <v>1.48861</v>
      </c>
      <c r="P4" s="25">
        <v>1.58257</v>
      </c>
      <c r="Q4" s="25">
        <v>37256.0</v>
      </c>
      <c r="R4" s="25">
        <v>99.0</v>
      </c>
      <c r="S4" s="25">
        <v>1.0</v>
      </c>
    </row>
    <row r="5">
      <c r="A5" s="58" t="s">
        <v>754</v>
      </c>
      <c r="B5" s="25" t="s">
        <v>1</v>
      </c>
      <c r="C5" s="25" t="s">
        <v>111</v>
      </c>
      <c r="D5" s="25" t="s">
        <v>10</v>
      </c>
      <c r="E5" s="25">
        <v>37283.0</v>
      </c>
      <c r="F5" s="25">
        <v>17675.0</v>
      </c>
      <c r="G5" s="25">
        <v>2434.0</v>
      </c>
      <c r="H5" s="25">
        <v>11097.0</v>
      </c>
      <c r="I5" s="25">
        <v>0.0</v>
      </c>
      <c r="J5" s="25">
        <v>0.0</v>
      </c>
      <c r="K5" s="25">
        <v>0.0</v>
      </c>
      <c r="L5" s="25">
        <v>0.0</v>
      </c>
      <c r="M5" s="25">
        <v>0.0</v>
      </c>
      <c r="N5" s="25">
        <v>0.16</v>
      </c>
      <c r="O5" s="25">
        <v>2.01472</v>
      </c>
      <c r="P5" s="25">
        <v>1.80959</v>
      </c>
      <c r="Q5" s="25">
        <v>11164.0</v>
      </c>
      <c r="R5" s="25">
        <v>99.0</v>
      </c>
      <c r="S5" s="25">
        <v>1.0</v>
      </c>
    </row>
    <row r="6">
      <c r="A6" s="58" t="s">
        <v>754</v>
      </c>
      <c r="B6" s="25" t="s">
        <v>1</v>
      </c>
      <c r="C6" s="25" t="s">
        <v>279</v>
      </c>
      <c r="D6" s="25" t="s">
        <v>10</v>
      </c>
      <c r="E6" s="25">
        <v>31.0</v>
      </c>
      <c r="F6" s="25">
        <v>15.0</v>
      </c>
      <c r="G6" s="25">
        <v>3.0</v>
      </c>
      <c r="H6" s="25">
        <v>9.0</v>
      </c>
      <c r="I6" s="25">
        <v>0.0</v>
      </c>
      <c r="J6" s="25">
        <v>0.0</v>
      </c>
      <c r="K6" s="25">
        <v>0.0</v>
      </c>
      <c r="L6" s="25">
        <v>0.0</v>
      </c>
      <c r="M6" s="25">
        <v>0.0</v>
      </c>
      <c r="N6" s="25">
        <v>0.17667</v>
      </c>
      <c r="O6" s="25">
        <v>3.85833</v>
      </c>
      <c r="P6" s="25">
        <v>1.80084</v>
      </c>
      <c r="Q6" s="25">
        <v>13.0</v>
      </c>
      <c r="R6" s="25">
        <v>99.0</v>
      </c>
      <c r="S6" s="25">
        <v>1.0</v>
      </c>
    </row>
    <row r="7">
      <c r="A7" s="58" t="s">
        <v>754</v>
      </c>
      <c r="B7" s="25" t="s">
        <v>1</v>
      </c>
      <c r="C7" s="25" t="s">
        <v>286</v>
      </c>
      <c r="D7" s="25" t="s">
        <v>10</v>
      </c>
      <c r="E7" s="25">
        <v>82.0</v>
      </c>
      <c r="F7" s="25">
        <v>66.0</v>
      </c>
      <c r="G7" s="25">
        <v>7.0</v>
      </c>
      <c r="H7" s="25">
        <v>50.0</v>
      </c>
      <c r="I7" s="25">
        <v>0.0</v>
      </c>
      <c r="J7" s="25">
        <v>0.0</v>
      </c>
      <c r="K7" s="25">
        <v>0.0</v>
      </c>
      <c r="L7" s="25">
        <v>0.0</v>
      </c>
      <c r="M7" s="25">
        <v>0.0</v>
      </c>
      <c r="N7" s="25">
        <v>0.005</v>
      </c>
      <c r="O7" s="25">
        <v>1.25306</v>
      </c>
      <c r="P7" s="25">
        <v>2.62269</v>
      </c>
      <c r="Q7" s="25">
        <v>54.0</v>
      </c>
      <c r="R7" s="25">
        <v>99.0</v>
      </c>
      <c r="S7" s="25">
        <v>1.0</v>
      </c>
    </row>
    <row r="8">
      <c r="A8" s="58" t="s">
        <v>754</v>
      </c>
      <c r="B8" s="25" t="s">
        <v>1</v>
      </c>
      <c r="C8" s="25" t="s">
        <v>57</v>
      </c>
      <c r="D8" s="25" t="s">
        <v>10</v>
      </c>
      <c r="E8" s="25">
        <v>517.0</v>
      </c>
      <c r="F8" s="25">
        <v>312.0</v>
      </c>
      <c r="G8" s="25">
        <v>87.0</v>
      </c>
      <c r="H8" s="25">
        <v>214.0</v>
      </c>
      <c r="I8" s="25">
        <v>0.0</v>
      </c>
      <c r="J8" s="25">
        <v>0.0</v>
      </c>
      <c r="K8" s="25">
        <v>0.0</v>
      </c>
      <c r="L8" s="25">
        <v>0.0</v>
      </c>
      <c r="M8" s="25">
        <v>0.0</v>
      </c>
      <c r="N8" s="25">
        <v>0.0275</v>
      </c>
      <c r="O8" s="25">
        <v>1.61278</v>
      </c>
      <c r="P8" s="25">
        <v>1.20074</v>
      </c>
      <c r="Q8" s="25">
        <v>294.0</v>
      </c>
      <c r="R8" s="25">
        <v>99.0</v>
      </c>
      <c r="S8" s="25">
        <v>1.0</v>
      </c>
    </row>
    <row r="9">
      <c r="A9" s="58" t="s">
        <v>754</v>
      </c>
      <c r="B9" s="25" t="s">
        <v>1</v>
      </c>
      <c r="C9" s="25" t="s">
        <v>220</v>
      </c>
      <c r="D9" s="25" t="s">
        <v>10</v>
      </c>
      <c r="E9" s="25">
        <v>71.0</v>
      </c>
      <c r="F9" s="25">
        <v>52.0</v>
      </c>
      <c r="G9" s="25">
        <v>6.0</v>
      </c>
      <c r="H9" s="25">
        <v>34.0</v>
      </c>
      <c r="I9" s="25">
        <v>0.0</v>
      </c>
      <c r="J9" s="25">
        <v>0.0</v>
      </c>
      <c r="K9" s="25">
        <v>0.0</v>
      </c>
      <c r="L9" s="25">
        <v>0.0</v>
      </c>
      <c r="M9" s="25">
        <v>0.0</v>
      </c>
      <c r="N9" s="25">
        <v>0.305</v>
      </c>
      <c r="O9" s="25">
        <v>1.71306</v>
      </c>
      <c r="P9" s="25">
        <v>2.4798</v>
      </c>
      <c r="Q9" s="25">
        <v>21.0</v>
      </c>
      <c r="R9" s="25">
        <v>99.0</v>
      </c>
      <c r="S9" s="25">
        <v>1.0</v>
      </c>
    </row>
    <row r="10">
      <c r="A10" s="58" t="s">
        <v>754</v>
      </c>
      <c r="B10" s="25" t="s">
        <v>1</v>
      </c>
      <c r="C10" s="25" t="s">
        <v>208</v>
      </c>
      <c r="D10" s="25" t="s">
        <v>10</v>
      </c>
      <c r="E10" s="25">
        <v>136.0</v>
      </c>
      <c r="F10" s="25">
        <v>79.0</v>
      </c>
      <c r="G10" s="25">
        <v>10.0</v>
      </c>
      <c r="H10" s="25">
        <v>50.0</v>
      </c>
      <c r="I10" s="25">
        <v>0.0</v>
      </c>
      <c r="J10" s="25">
        <v>0.0</v>
      </c>
      <c r="K10" s="25">
        <v>0.0</v>
      </c>
      <c r="L10" s="25">
        <v>0.0</v>
      </c>
      <c r="M10" s="25">
        <v>0.0</v>
      </c>
      <c r="N10" s="25">
        <v>0.16472</v>
      </c>
      <c r="O10" s="25">
        <v>2.535</v>
      </c>
      <c r="P10" s="25">
        <v>2.54717</v>
      </c>
      <c r="Q10" s="25">
        <v>51.0</v>
      </c>
      <c r="R10" s="25">
        <v>99.0</v>
      </c>
      <c r="S10" s="25">
        <v>1.0</v>
      </c>
    </row>
    <row r="11">
      <c r="A11" s="58" t="s">
        <v>754</v>
      </c>
      <c r="B11" s="25" t="s">
        <v>1</v>
      </c>
      <c r="C11" s="25" t="s">
        <v>81</v>
      </c>
      <c r="D11" s="25" t="s">
        <v>10</v>
      </c>
      <c r="E11" s="25">
        <v>19753.0</v>
      </c>
      <c r="F11" s="25">
        <v>16609.0</v>
      </c>
      <c r="G11" s="25">
        <v>2140.0</v>
      </c>
      <c r="H11" s="25">
        <v>10714.0</v>
      </c>
      <c r="I11" s="25">
        <v>0.0</v>
      </c>
      <c r="J11" s="25">
        <v>0.0</v>
      </c>
      <c r="K11" s="25">
        <v>0.0</v>
      </c>
      <c r="L11" s="25">
        <v>0.0</v>
      </c>
      <c r="M11" s="25">
        <v>0.0</v>
      </c>
      <c r="N11" s="25">
        <v>0.00722</v>
      </c>
      <c r="O11" s="25">
        <v>1.16361</v>
      </c>
      <c r="P11" s="25">
        <v>1.34905</v>
      </c>
      <c r="Q11" s="25">
        <v>11594.0</v>
      </c>
      <c r="R11" s="25">
        <v>99.0</v>
      </c>
      <c r="S11" s="25">
        <v>1.0</v>
      </c>
    </row>
    <row r="12">
      <c r="A12" s="58" t="s">
        <v>754</v>
      </c>
      <c r="B12" s="25" t="s">
        <v>1</v>
      </c>
      <c r="C12" s="25" t="s">
        <v>210</v>
      </c>
      <c r="D12" s="25" t="s">
        <v>10</v>
      </c>
      <c r="E12" s="25">
        <v>1181.0</v>
      </c>
      <c r="F12" s="25">
        <v>476.0</v>
      </c>
      <c r="G12" s="25">
        <v>92.0</v>
      </c>
      <c r="H12" s="25">
        <v>385.0</v>
      </c>
      <c r="I12" s="25">
        <v>0.0</v>
      </c>
      <c r="J12" s="25">
        <v>0.0</v>
      </c>
      <c r="K12" s="25">
        <v>0.0</v>
      </c>
      <c r="L12" s="25">
        <v>0.0</v>
      </c>
      <c r="M12" s="25">
        <v>0.0</v>
      </c>
      <c r="N12" s="25">
        <v>0.11139</v>
      </c>
      <c r="O12" s="25">
        <v>1.53806</v>
      </c>
      <c r="P12" s="25">
        <v>1.06837</v>
      </c>
      <c r="Q12" s="25">
        <v>400.0</v>
      </c>
      <c r="R12" s="25">
        <v>99.0</v>
      </c>
      <c r="S12" s="25">
        <v>1.0</v>
      </c>
    </row>
    <row r="13">
      <c r="A13" s="58" t="s">
        <v>754</v>
      </c>
      <c r="B13" s="25" t="s">
        <v>1</v>
      </c>
      <c r="C13" s="25" t="s">
        <v>199</v>
      </c>
      <c r="D13" s="25" t="s">
        <v>10</v>
      </c>
      <c r="E13" s="25">
        <v>396.0</v>
      </c>
      <c r="F13" s="25">
        <v>164.0</v>
      </c>
      <c r="G13" s="25">
        <v>27.0</v>
      </c>
      <c r="H13" s="25">
        <v>80.0</v>
      </c>
      <c r="I13" s="25">
        <v>0.0</v>
      </c>
      <c r="J13" s="25">
        <v>0.0</v>
      </c>
      <c r="K13" s="25">
        <v>0.0</v>
      </c>
      <c r="L13" s="25">
        <v>0.0</v>
      </c>
      <c r="M13" s="25">
        <v>0.0</v>
      </c>
      <c r="N13" s="25">
        <v>0.35667</v>
      </c>
      <c r="O13" s="25">
        <v>3.54194</v>
      </c>
      <c r="P13" s="25">
        <v>2.2209</v>
      </c>
      <c r="Q13" s="25">
        <v>112.0</v>
      </c>
      <c r="R13" s="25">
        <v>99.0</v>
      </c>
      <c r="S13" s="25">
        <v>1.0</v>
      </c>
    </row>
    <row r="14">
      <c r="A14" s="58" t="s">
        <v>754</v>
      </c>
      <c r="B14" s="25" t="s">
        <v>1</v>
      </c>
      <c r="C14" s="25" t="s">
        <v>73</v>
      </c>
      <c r="D14" s="25" t="s">
        <v>10</v>
      </c>
      <c r="E14" s="25">
        <v>89962.0</v>
      </c>
      <c r="F14" s="25">
        <v>45398.0</v>
      </c>
      <c r="G14" s="25">
        <v>3326.0</v>
      </c>
      <c r="H14" s="25">
        <v>27841.0</v>
      </c>
      <c r="I14" s="25">
        <v>0.0</v>
      </c>
      <c r="J14" s="25">
        <v>3.0</v>
      </c>
      <c r="K14" s="25">
        <v>0.0</v>
      </c>
      <c r="L14" s="25">
        <v>0.0</v>
      </c>
      <c r="M14" s="25">
        <v>0.0</v>
      </c>
      <c r="N14" s="25">
        <v>0.28194</v>
      </c>
      <c r="O14" s="25">
        <v>6.03528</v>
      </c>
      <c r="P14" s="25">
        <v>4.05993</v>
      </c>
      <c r="Q14" s="25">
        <v>25885.0</v>
      </c>
      <c r="R14" s="25">
        <v>99.0</v>
      </c>
      <c r="S14" s="25">
        <v>1.0</v>
      </c>
    </row>
    <row r="15">
      <c r="A15" s="58" t="s">
        <v>754</v>
      </c>
      <c r="B15" s="25" t="s">
        <v>1</v>
      </c>
      <c r="C15" s="25" t="s">
        <v>125</v>
      </c>
      <c r="D15" s="25" t="s">
        <v>10</v>
      </c>
      <c r="E15" s="25">
        <v>18072.0</v>
      </c>
      <c r="F15" s="25">
        <v>8797.0</v>
      </c>
      <c r="G15" s="25">
        <v>651.0</v>
      </c>
      <c r="H15" s="25">
        <v>5626.0</v>
      </c>
      <c r="I15" s="25">
        <v>0.0</v>
      </c>
      <c r="J15" s="25">
        <v>0.0</v>
      </c>
      <c r="K15" s="25">
        <v>0.0</v>
      </c>
      <c r="L15" s="25">
        <v>0.0</v>
      </c>
      <c r="M15" s="25">
        <v>0.0</v>
      </c>
      <c r="N15" s="25">
        <v>0.21417</v>
      </c>
      <c r="O15" s="25">
        <v>2.84417</v>
      </c>
      <c r="P15" s="25">
        <v>2.45433</v>
      </c>
      <c r="Q15" s="25">
        <v>5380.0</v>
      </c>
      <c r="R15" s="25">
        <v>99.0</v>
      </c>
      <c r="S15" s="25">
        <v>1.0</v>
      </c>
    </row>
    <row r="16">
      <c r="A16" s="58" t="s">
        <v>754</v>
      </c>
      <c r="B16" s="25" t="s">
        <v>1</v>
      </c>
      <c r="C16" s="25" t="s">
        <v>79</v>
      </c>
      <c r="D16" s="25" t="s">
        <v>10</v>
      </c>
      <c r="E16" s="25">
        <v>19603.0</v>
      </c>
      <c r="F16" s="25">
        <v>3215.0</v>
      </c>
      <c r="G16" s="25">
        <v>352.0</v>
      </c>
      <c r="H16" s="25">
        <v>3802.0</v>
      </c>
      <c r="I16" s="25">
        <v>0.0</v>
      </c>
      <c r="J16" s="25">
        <v>0.0</v>
      </c>
      <c r="K16" s="25">
        <v>0.0</v>
      </c>
      <c r="L16" s="25">
        <v>0.0</v>
      </c>
      <c r="M16" s="25">
        <v>0.0</v>
      </c>
      <c r="N16" s="25">
        <v>0.19333</v>
      </c>
      <c r="O16" s="25">
        <v>1.5975</v>
      </c>
      <c r="P16" s="25">
        <v>1.41969</v>
      </c>
      <c r="Q16" s="25">
        <v>1902.0</v>
      </c>
      <c r="R16" s="25">
        <v>99.0</v>
      </c>
      <c r="S16" s="25">
        <v>1.0</v>
      </c>
    </row>
    <row r="17">
      <c r="A17" s="58" t="s">
        <v>754</v>
      </c>
      <c r="B17" s="25" t="s">
        <v>1</v>
      </c>
      <c r="C17" s="25" t="s">
        <v>148</v>
      </c>
      <c r="D17" s="25" t="s">
        <v>10</v>
      </c>
      <c r="E17" s="25">
        <v>749.0</v>
      </c>
      <c r="F17" s="25">
        <v>458.0</v>
      </c>
      <c r="G17" s="25">
        <v>67.0</v>
      </c>
      <c r="H17" s="25">
        <v>287.0</v>
      </c>
      <c r="I17" s="25">
        <v>0.0</v>
      </c>
      <c r="J17" s="25">
        <v>0.0</v>
      </c>
      <c r="K17" s="25">
        <v>0.0</v>
      </c>
      <c r="L17" s="25">
        <v>0.0</v>
      </c>
      <c r="M17" s="25">
        <v>0.0</v>
      </c>
      <c r="N17" s="25">
        <v>0.09222</v>
      </c>
      <c r="O17" s="25">
        <v>2.00222</v>
      </c>
      <c r="P17" s="25">
        <v>2.88094</v>
      </c>
      <c r="Q17" s="25">
        <v>243.0</v>
      </c>
      <c r="R17" s="25">
        <v>99.0</v>
      </c>
      <c r="S17" s="25">
        <v>1.0</v>
      </c>
    </row>
    <row r="18">
      <c r="A18" s="58" t="s">
        <v>754</v>
      </c>
      <c r="B18" s="25" t="s">
        <v>1</v>
      </c>
      <c r="C18" s="25" t="s">
        <v>42</v>
      </c>
      <c r="D18" s="25" t="s">
        <v>10</v>
      </c>
      <c r="E18" s="25">
        <v>17975.0</v>
      </c>
      <c r="F18" s="25">
        <v>4944.0</v>
      </c>
      <c r="G18" s="25">
        <v>515.0</v>
      </c>
      <c r="H18" s="25">
        <v>3229.0</v>
      </c>
      <c r="I18" s="25">
        <v>0.0</v>
      </c>
      <c r="J18" s="25">
        <v>0.0</v>
      </c>
      <c r="K18" s="25">
        <v>0.0</v>
      </c>
      <c r="L18" s="25">
        <v>0.0</v>
      </c>
      <c r="M18" s="25">
        <v>0.0</v>
      </c>
      <c r="N18" s="25">
        <v>0.24611</v>
      </c>
      <c r="O18" s="25">
        <v>1.95417</v>
      </c>
      <c r="P18" s="25">
        <v>1.65615</v>
      </c>
      <c r="Q18" s="25">
        <v>2622.0</v>
      </c>
      <c r="R18" s="25">
        <v>99.0</v>
      </c>
      <c r="S18" s="25">
        <v>1.0</v>
      </c>
    </row>
    <row r="19">
      <c r="A19" s="58" t="s">
        <v>754</v>
      </c>
      <c r="B19" s="25" t="s">
        <v>1</v>
      </c>
      <c r="C19" s="25" t="s">
        <v>63</v>
      </c>
      <c r="D19" s="25" t="s">
        <v>10</v>
      </c>
      <c r="E19" s="25">
        <v>148676.0</v>
      </c>
      <c r="F19" s="25">
        <v>118923.0</v>
      </c>
      <c r="G19" s="25">
        <v>15513.0</v>
      </c>
      <c r="H19" s="25">
        <v>92341.0</v>
      </c>
      <c r="I19" s="25">
        <v>0.0</v>
      </c>
      <c r="J19" s="25">
        <v>5.0</v>
      </c>
      <c r="K19" s="25">
        <v>0.0</v>
      </c>
      <c r="L19" s="25">
        <v>0.0</v>
      </c>
      <c r="M19" s="25">
        <v>0.0</v>
      </c>
      <c r="N19" s="25">
        <v>0.00556</v>
      </c>
      <c r="O19" s="25">
        <v>1.10472</v>
      </c>
      <c r="P19" s="25">
        <v>1.75886</v>
      </c>
      <c r="Q19" s="25">
        <v>86466.0</v>
      </c>
      <c r="R19" s="25">
        <v>99.0</v>
      </c>
      <c r="S19" s="25">
        <v>1.0</v>
      </c>
    </row>
    <row r="20">
      <c r="A20" s="58" t="s">
        <v>754</v>
      </c>
      <c r="B20" s="25" t="s">
        <v>1</v>
      </c>
      <c r="C20" s="25" t="s">
        <v>166</v>
      </c>
      <c r="D20" s="25" t="s">
        <v>10</v>
      </c>
      <c r="E20" s="25">
        <v>531.0</v>
      </c>
      <c r="F20" s="25">
        <v>410.0</v>
      </c>
      <c r="G20" s="25">
        <v>64.0</v>
      </c>
      <c r="H20" s="25">
        <v>252.0</v>
      </c>
      <c r="I20" s="25">
        <v>0.0</v>
      </c>
      <c r="J20" s="25">
        <v>0.0</v>
      </c>
      <c r="K20" s="25">
        <v>0.0</v>
      </c>
      <c r="L20" s="25">
        <v>0.0</v>
      </c>
      <c r="M20" s="25">
        <v>0.0</v>
      </c>
      <c r="N20" s="25">
        <v>0.04778</v>
      </c>
      <c r="O20" s="25">
        <v>2.26111</v>
      </c>
      <c r="P20" s="25">
        <v>2.22179</v>
      </c>
      <c r="Q20" s="25">
        <v>200.0</v>
      </c>
      <c r="R20" s="25">
        <v>99.0</v>
      </c>
      <c r="S20" s="25">
        <v>1.0</v>
      </c>
    </row>
    <row r="21">
      <c r="A21" s="58" t="s">
        <v>754</v>
      </c>
      <c r="B21" s="25" t="s">
        <v>1</v>
      </c>
      <c r="C21" s="25" t="s">
        <v>196</v>
      </c>
      <c r="D21" s="25" t="s">
        <v>10</v>
      </c>
      <c r="E21" s="25">
        <v>2380.0</v>
      </c>
      <c r="F21" s="25">
        <v>1778.0</v>
      </c>
      <c r="G21" s="25">
        <v>692.0</v>
      </c>
      <c r="H21" s="25">
        <v>720.0</v>
      </c>
      <c r="I21" s="25">
        <v>0.0</v>
      </c>
      <c r="J21" s="25">
        <v>0.0</v>
      </c>
      <c r="K21" s="25">
        <v>0.0</v>
      </c>
      <c r="L21" s="25">
        <v>0.0</v>
      </c>
      <c r="M21" s="25">
        <v>0.0</v>
      </c>
      <c r="N21" s="25">
        <v>0.15472</v>
      </c>
      <c r="O21" s="25">
        <v>6.37806</v>
      </c>
      <c r="P21" s="25">
        <v>4.18606</v>
      </c>
      <c r="Q21" s="25">
        <v>1510.0</v>
      </c>
      <c r="R21" s="25">
        <v>99.0</v>
      </c>
      <c r="S21" s="25">
        <v>1.0</v>
      </c>
    </row>
    <row r="22">
      <c r="A22" s="58" t="s">
        <v>754</v>
      </c>
      <c r="B22" s="25" t="s">
        <v>1</v>
      </c>
      <c r="C22" s="25" t="s">
        <v>91</v>
      </c>
      <c r="D22" s="25" t="s">
        <v>10</v>
      </c>
      <c r="E22" s="25">
        <v>25828.0</v>
      </c>
      <c r="F22" s="25">
        <v>12244.0</v>
      </c>
      <c r="G22" s="25">
        <v>1020.0</v>
      </c>
      <c r="H22" s="25">
        <v>7278.0</v>
      </c>
      <c r="I22" s="25">
        <v>0.0</v>
      </c>
      <c r="J22" s="25">
        <v>0.0</v>
      </c>
      <c r="K22" s="25">
        <v>0.0</v>
      </c>
      <c r="L22" s="25">
        <v>0.0</v>
      </c>
      <c r="M22" s="25">
        <v>0.0</v>
      </c>
      <c r="N22" s="25">
        <v>0.25056</v>
      </c>
      <c r="O22" s="25">
        <v>3.11417</v>
      </c>
      <c r="P22" s="25">
        <v>2.18374</v>
      </c>
      <c r="Q22" s="25">
        <v>7290.0</v>
      </c>
      <c r="R22" s="25">
        <v>99.0</v>
      </c>
      <c r="S22" s="25">
        <v>1.0</v>
      </c>
    </row>
    <row r="23">
      <c r="A23" s="58" t="s">
        <v>754</v>
      </c>
      <c r="B23" s="25" t="s">
        <v>1</v>
      </c>
      <c r="C23" s="25" t="s">
        <v>206</v>
      </c>
      <c r="D23" s="25" t="s">
        <v>10</v>
      </c>
      <c r="E23" s="25">
        <v>344.0</v>
      </c>
      <c r="F23" s="25">
        <v>227.0</v>
      </c>
      <c r="G23" s="25">
        <v>42.0</v>
      </c>
      <c r="H23" s="25">
        <v>133.0</v>
      </c>
      <c r="I23" s="25">
        <v>0.0</v>
      </c>
      <c r="J23" s="25">
        <v>0.0</v>
      </c>
      <c r="K23" s="25">
        <v>0.0</v>
      </c>
      <c r="L23" s="25">
        <v>0.0</v>
      </c>
      <c r="M23" s="25">
        <v>0.0</v>
      </c>
      <c r="N23" s="25">
        <v>0.05167</v>
      </c>
      <c r="O23" s="25">
        <v>2.25583</v>
      </c>
      <c r="P23" s="25">
        <v>3.35675</v>
      </c>
      <c r="Q23" s="25">
        <v>155.0</v>
      </c>
      <c r="R23" s="25">
        <v>99.0</v>
      </c>
      <c r="S23" s="25">
        <v>1.0</v>
      </c>
    </row>
    <row r="24">
      <c r="A24" s="58" t="s">
        <v>754</v>
      </c>
      <c r="B24" s="25" t="s">
        <v>1</v>
      </c>
      <c r="C24" s="25" t="s">
        <v>95</v>
      </c>
      <c r="D24" s="25" t="s">
        <v>10</v>
      </c>
      <c r="E24" s="25">
        <v>44967.0</v>
      </c>
      <c r="F24" s="25">
        <v>37801.0</v>
      </c>
      <c r="G24" s="25">
        <v>9481.0</v>
      </c>
      <c r="H24" s="25">
        <v>15395.0</v>
      </c>
      <c r="I24" s="25">
        <v>0.0</v>
      </c>
      <c r="J24" s="25">
        <v>0.0</v>
      </c>
      <c r="K24" s="25">
        <v>0.0</v>
      </c>
      <c r="L24" s="25">
        <v>0.0</v>
      </c>
      <c r="M24" s="25">
        <v>0.0</v>
      </c>
      <c r="N24" s="25">
        <v>0.18194</v>
      </c>
      <c r="O24" s="25">
        <v>4.39472</v>
      </c>
      <c r="P24" s="25">
        <v>3.51217</v>
      </c>
      <c r="Q24" s="25">
        <v>20819.0</v>
      </c>
      <c r="R24" s="25">
        <v>99.0</v>
      </c>
      <c r="S24" s="25">
        <v>1.0</v>
      </c>
    </row>
    <row r="25">
      <c r="A25" s="58" t="s">
        <v>754</v>
      </c>
      <c r="B25" s="25" t="s">
        <v>1</v>
      </c>
      <c r="C25" s="25" t="s">
        <v>238</v>
      </c>
      <c r="D25" s="25" t="s">
        <v>10</v>
      </c>
      <c r="E25" s="25">
        <v>153.0</v>
      </c>
      <c r="F25" s="25">
        <v>52.0</v>
      </c>
      <c r="G25" s="25">
        <v>3.0</v>
      </c>
      <c r="H25" s="25">
        <v>31.0</v>
      </c>
      <c r="I25" s="25">
        <v>0.0</v>
      </c>
      <c r="J25" s="25">
        <v>0.0</v>
      </c>
      <c r="K25" s="25">
        <v>0.0</v>
      </c>
      <c r="L25" s="25">
        <v>0.0</v>
      </c>
      <c r="M25" s="25">
        <v>0.0</v>
      </c>
      <c r="N25" s="25">
        <v>0.24972</v>
      </c>
      <c r="O25" s="25">
        <v>3.39528</v>
      </c>
      <c r="P25" s="25">
        <v>2.91291</v>
      </c>
      <c r="Q25" s="25">
        <v>33.0</v>
      </c>
      <c r="R25" s="25">
        <v>99.0</v>
      </c>
      <c r="S25" s="25">
        <v>1.0</v>
      </c>
    </row>
    <row r="26">
      <c r="A26" s="58" t="s">
        <v>754</v>
      </c>
      <c r="B26" s="25" t="s">
        <v>1</v>
      </c>
      <c r="C26" s="25" t="s">
        <v>227</v>
      </c>
      <c r="D26" s="25" t="s">
        <v>10</v>
      </c>
      <c r="E26" s="25">
        <v>65.0</v>
      </c>
      <c r="F26" s="25">
        <v>31.0</v>
      </c>
      <c r="G26" s="25">
        <v>10.0</v>
      </c>
      <c r="H26" s="25">
        <v>19.0</v>
      </c>
      <c r="I26" s="25">
        <v>0.0</v>
      </c>
      <c r="J26" s="25">
        <v>0.0</v>
      </c>
      <c r="K26" s="25">
        <v>0.0</v>
      </c>
      <c r="L26" s="25">
        <v>0.0</v>
      </c>
      <c r="M26" s="25">
        <v>0.0</v>
      </c>
      <c r="N26" s="25">
        <v>0.10917</v>
      </c>
      <c r="O26" s="25">
        <v>1.30111</v>
      </c>
      <c r="P26" s="25">
        <v>2.51368</v>
      </c>
      <c r="Q26" s="25">
        <v>30.0</v>
      </c>
      <c r="R26" s="25">
        <v>99.0</v>
      </c>
      <c r="S26" s="25">
        <v>1.0</v>
      </c>
    </row>
    <row r="27">
      <c r="A27" s="58" t="s">
        <v>754</v>
      </c>
      <c r="B27" s="25" t="s">
        <v>1</v>
      </c>
      <c r="C27" s="25" t="s">
        <v>56</v>
      </c>
      <c r="D27" s="25" t="s">
        <v>10</v>
      </c>
      <c r="E27" s="25">
        <v>1612.0</v>
      </c>
      <c r="F27" s="25">
        <v>1360.0</v>
      </c>
      <c r="G27" s="25">
        <v>215.0</v>
      </c>
      <c r="H27" s="25">
        <v>982.0</v>
      </c>
      <c r="I27" s="25">
        <v>0.0</v>
      </c>
      <c r="J27" s="25">
        <v>0.0</v>
      </c>
      <c r="K27" s="25">
        <v>0.0</v>
      </c>
      <c r="L27" s="25">
        <v>0.0</v>
      </c>
      <c r="M27" s="25">
        <v>0.0</v>
      </c>
      <c r="N27" s="25">
        <v>0.00528</v>
      </c>
      <c r="O27" s="25">
        <v>0.68417</v>
      </c>
      <c r="P27" s="25">
        <v>0.58061</v>
      </c>
      <c r="Q27" s="25">
        <v>1161.0</v>
      </c>
      <c r="R27" s="25">
        <v>99.0</v>
      </c>
      <c r="S27" s="25">
        <v>1.0</v>
      </c>
    </row>
    <row r="28">
      <c r="A28" s="58" t="s">
        <v>754</v>
      </c>
      <c r="B28" s="25" t="s">
        <v>1</v>
      </c>
      <c r="C28" s="25" t="s">
        <v>252</v>
      </c>
      <c r="D28" s="25" t="s">
        <v>10</v>
      </c>
      <c r="E28" s="25">
        <v>52.0</v>
      </c>
      <c r="F28" s="25">
        <v>38.0</v>
      </c>
      <c r="G28" s="25">
        <v>5.0</v>
      </c>
      <c r="H28" s="25">
        <v>23.0</v>
      </c>
      <c r="I28" s="25">
        <v>0.0</v>
      </c>
      <c r="J28" s="25">
        <v>0.0</v>
      </c>
      <c r="K28" s="25">
        <v>0.0</v>
      </c>
      <c r="L28" s="25">
        <v>0.0</v>
      </c>
      <c r="M28" s="25">
        <v>0.0</v>
      </c>
      <c r="N28" s="25">
        <v>0.11333</v>
      </c>
      <c r="O28" s="25">
        <v>1.35917</v>
      </c>
      <c r="P28" s="25">
        <v>3.25869</v>
      </c>
      <c r="Q28" s="25">
        <v>16.0</v>
      </c>
      <c r="R28" s="25">
        <v>99.0</v>
      </c>
      <c r="S28" s="25">
        <v>1.0</v>
      </c>
    </row>
    <row r="29">
      <c r="A29" s="58" t="s">
        <v>754</v>
      </c>
      <c r="B29" s="25" t="s">
        <v>1</v>
      </c>
      <c r="C29" s="25" t="s">
        <v>143</v>
      </c>
      <c r="D29" s="25" t="s">
        <v>10</v>
      </c>
      <c r="E29" s="25">
        <v>3175.0</v>
      </c>
      <c r="F29" s="25">
        <v>1894.0</v>
      </c>
      <c r="G29" s="25">
        <v>188.0</v>
      </c>
      <c r="H29" s="25">
        <v>1391.0</v>
      </c>
      <c r="I29" s="25">
        <v>0.0</v>
      </c>
      <c r="J29" s="25">
        <v>0.0</v>
      </c>
      <c r="K29" s="25">
        <v>0.0</v>
      </c>
      <c r="L29" s="25">
        <v>0.0</v>
      </c>
      <c r="M29" s="25">
        <v>0.0</v>
      </c>
      <c r="N29" s="25">
        <v>0.03333</v>
      </c>
      <c r="O29" s="25">
        <v>2.31194</v>
      </c>
      <c r="P29" s="25">
        <v>2.782</v>
      </c>
      <c r="Q29" s="25">
        <v>1547.0</v>
      </c>
      <c r="R29" s="25">
        <v>99.0</v>
      </c>
      <c r="S29" s="25">
        <v>1.0</v>
      </c>
    </row>
    <row r="30">
      <c r="A30" s="58" t="s">
        <v>754</v>
      </c>
      <c r="B30" s="25" t="s">
        <v>1</v>
      </c>
      <c r="C30" s="25" t="s">
        <v>237</v>
      </c>
      <c r="D30" s="25" t="s">
        <v>10</v>
      </c>
      <c r="E30" s="25">
        <v>257.0</v>
      </c>
      <c r="F30" s="25">
        <v>217.0</v>
      </c>
      <c r="G30" s="25">
        <v>69.0</v>
      </c>
      <c r="H30" s="25">
        <v>137.0</v>
      </c>
      <c r="I30" s="25">
        <v>0.0</v>
      </c>
      <c r="J30" s="25">
        <v>0.0</v>
      </c>
      <c r="K30" s="25">
        <v>0.0</v>
      </c>
      <c r="L30" s="25">
        <v>0.0</v>
      </c>
      <c r="M30" s="25">
        <v>0.0</v>
      </c>
      <c r="N30" s="25">
        <v>0.00611</v>
      </c>
      <c r="O30" s="25">
        <v>1.39167</v>
      </c>
      <c r="P30" s="25">
        <v>0.96093</v>
      </c>
      <c r="Q30" s="25">
        <v>195.0</v>
      </c>
      <c r="R30" s="25">
        <v>99.0</v>
      </c>
      <c r="S30" s="25">
        <v>1.0</v>
      </c>
    </row>
    <row r="31">
      <c r="A31" s="58" t="s">
        <v>754</v>
      </c>
      <c r="B31" s="25" t="s">
        <v>1</v>
      </c>
      <c r="C31" s="25" t="s">
        <v>52</v>
      </c>
      <c r="D31" s="25" t="s">
        <v>10</v>
      </c>
      <c r="E31" s="25">
        <v>59272.0</v>
      </c>
      <c r="F31" s="25">
        <v>50857.0</v>
      </c>
      <c r="G31" s="25">
        <v>6273.0</v>
      </c>
      <c r="H31" s="25">
        <v>35047.0</v>
      </c>
      <c r="I31" s="25">
        <v>0.0</v>
      </c>
      <c r="J31" s="25">
        <v>0.0</v>
      </c>
      <c r="K31" s="25">
        <v>0.0</v>
      </c>
      <c r="L31" s="25">
        <v>0.0</v>
      </c>
      <c r="M31" s="25">
        <v>0.0</v>
      </c>
      <c r="N31" s="25">
        <v>0.00639</v>
      </c>
      <c r="O31" s="25">
        <v>1.2375</v>
      </c>
      <c r="P31" s="25">
        <v>1.53001</v>
      </c>
      <c r="Q31" s="25">
        <v>33777.0</v>
      </c>
      <c r="R31" s="25">
        <v>99.0</v>
      </c>
      <c r="S31" s="25">
        <v>1.0</v>
      </c>
    </row>
    <row r="32">
      <c r="A32" s="58" t="s">
        <v>754</v>
      </c>
      <c r="B32" s="25" t="s">
        <v>1</v>
      </c>
      <c r="C32" s="25" t="s">
        <v>274</v>
      </c>
      <c r="D32" s="25" t="s">
        <v>10</v>
      </c>
      <c r="E32" s="25">
        <v>1.0</v>
      </c>
      <c r="F32" s="25">
        <v>0.0</v>
      </c>
      <c r="G32" s="25">
        <v>0.0</v>
      </c>
      <c r="H32" s="25">
        <v>0.0</v>
      </c>
      <c r="I32" s="25">
        <v>0.0</v>
      </c>
      <c r="J32" s="25">
        <v>0.0</v>
      </c>
      <c r="K32" s="25">
        <v>0.0</v>
      </c>
      <c r="L32" s="25">
        <v>0.0</v>
      </c>
      <c r="M32" s="25">
        <v>0.0</v>
      </c>
      <c r="N32" s="25">
        <v>0.17389</v>
      </c>
      <c r="O32" s="25">
        <v>0.17389</v>
      </c>
      <c r="P32" s="25">
        <v>0.17389</v>
      </c>
      <c r="Q32" s="25">
        <v>0.0</v>
      </c>
      <c r="R32" s="25">
        <v>99.0</v>
      </c>
      <c r="S32" s="25">
        <v>1.0</v>
      </c>
    </row>
    <row r="33">
      <c r="A33" s="58" t="s">
        <v>754</v>
      </c>
      <c r="B33" s="25" t="s">
        <v>1</v>
      </c>
      <c r="C33" s="25" t="s">
        <v>232</v>
      </c>
      <c r="D33" s="25" t="s">
        <v>10</v>
      </c>
      <c r="E33" s="25">
        <v>129.0</v>
      </c>
      <c r="F33" s="25">
        <v>90.0</v>
      </c>
      <c r="G33" s="25">
        <v>18.0</v>
      </c>
      <c r="H33" s="25">
        <v>64.0</v>
      </c>
      <c r="I33" s="25">
        <v>0.0</v>
      </c>
      <c r="J33" s="25">
        <v>0.0</v>
      </c>
      <c r="K33" s="25">
        <v>0.0</v>
      </c>
      <c r="L33" s="25">
        <v>0.0</v>
      </c>
      <c r="M33" s="25">
        <v>0.0</v>
      </c>
      <c r="N33" s="25">
        <v>0.01694</v>
      </c>
      <c r="O33" s="25">
        <v>1.44972</v>
      </c>
      <c r="P33" s="25">
        <v>2.36134</v>
      </c>
      <c r="Q33" s="25">
        <v>71.0</v>
      </c>
      <c r="R33" s="25">
        <v>99.0</v>
      </c>
      <c r="S33" s="25">
        <v>1.0</v>
      </c>
    </row>
    <row r="34">
      <c r="A34" s="58" t="s">
        <v>754</v>
      </c>
      <c r="B34" s="25" t="s">
        <v>1</v>
      </c>
      <c r="C34" s="25" t="s">
        <v>229</v>
      </c>
      <c r="D34" s="25" t="s">
        <v>10</v>
      </c>
      <c r="E34" s="25">
        <v>178.0</v>
      </c>
      <c r="F34" s="25">
        <v>156.0</v>
      </c>
      <c r="G34" s="25">
        <v>32.0</v>
      </c>
      <c r="H34" s="25">
        <v>106.0</v>
      </c>
      <c r="I34" s="25">
        <v>0.0</v>
      </c>
      <c r="J34" s="25">
        <v>0.0</v>
      </c>
      <c r="K34" s="25">
        <v>0.0</v>
      </c>
      <c r="L34" s="25">
        <v>0.0</v>
      </c>
      <c r="M34" s="25">
        <v>0.0</v>
      </c>
      <c r="N34" s="25">
        <v>0.00556</v>
      </c>
      <c r="O34" s="25">
        <v>1.13528</v>
      </c>
      <c r="P34" s="25">
        <v>1.22095</v>
      </c>
      <c r="Q34" s="25">
        <v>127.0</v>
      </c>
      <c r="R34" s="25">
        <v>99.0</v>
      </c>
      <c r="S34" s="25">
        <v>1.0</v>
      </c>
    </row>
    <row r="35">
      <c r="A35" s="58" t="s">
        <v>754</v>
      </c>
      <c r="B35" s="25" t="s">
        <v>1</v>
      </c>
      <c r="C35" s="25" t="s">
        <v>177</v>
      </c>
      <c r="D35" s="25" t="s">
        <v>10</v>
      </c>
      <c r="E35" s="25">
        <v>6186.0</v>
      </c>
      <c r="F35" s="25">
        <v>4621.0</v>
      </c>
      <c r="G35" s="25">
        <v>758.0</v>
      </c>
      <c r="H35" s="25">
        <v>3383.0</v>
      </c>
      <c r="I35" s="25">
        <v>0.0</v>
      </c>
      <c r="J35" s="25">
        <v>0.0</v>
      </c>
      <c r="K35" s="25">
        <v>0.0</v>
      </c>
      <c r="L35" s="25">
        <v>0.0</v>
      </c>
      <c r="M35" s="25">
        <v>0.0</v>
      </c>
      <c r="N35" s="25">
        <v>0.00722</v>
      </c>
      <c r="O35" s="25">
        <v>1.54056</v>
      </c>
      <c r="P35" s="25">
        <v>1.71915</v>
      </c>
      <c r="Q35" s="25">
        <v>3574.0</v>
      </c>
      <c r="R35" s="25">
        <v>99.0</v>
      </c>
      <c r="S35" s="25">
        <v>1.0</v>
      </c>
    </row>
    <row r="36">
      <c r="A36" s="58" t="s">
        <v>754</v>
      </c>
      <c r="B36" s="25" t="s">
        <v>1</v>
      </c>
      <c r="C36" s="25" t="s">
        <v>115</v>
      </c>
      <c r="D36" s="25" t="s">
        <v>10</v>
      </c>
      <c r="E36" s="25">
        <v>2120.0</v>
      </c>
      <c r="F36" s="25">
        <v>1535.0</v>
      </c>
      <c r="G36" s="25">
        <v>114.0</v>
      </c>
      <c r="H36" s="25">
        <v>860.0</v>
      </c>
      <c r="I36" s="25">
        <v>0.0</v>
      </c>
      <c r="J36" s="25">
        <v>0.0</v>
      </c>
      <c r="K36" s="25">
        <v>0.0</v>
      </c>
      <c r="L36" s="25">
        <v>0.0</v>
      </c>
      <c r="M36" s="25">
        <v>0.0</v>
      </c>
      <c r="N36" s="25">
        <v>0.0875</v>
      </c>
      <c r="O36" s="25">
        <v>1.5425</v>
      </c>
      <c r="P36" s="25">
        <v>2.44327</v>
      </c>
      <c r="Q36" s="25">
        <v>719.0</v>
      </c>
      <c r="R36" s="25">
        <v>99.0</v>
      </c>
      <c r="S36" s="25">
        <v>1.0</v>
      </c>
    </row>
    <row r="37">
      <c r="A37" s="58" t="s">
        <v>754</v>
      </c>
      <c r="B37" s="25" t="s">
        <v>1</v>
      </c>
      <c r="C37" s="25" t="s">
        <v>278</v>
      </c>
      <c r="D37" s="25" t="s">
        <v>10</v>
      </c>
      <c r="E37" s="25">
        <v>132.0</v>
      </c>
      <c r="F37" s="25">
        <v>55.0</v>
      </c>
      <c r="G37" s="25">
        <v>3.0</v>
      </c>
      <c r="H37" s="25">
        <v>47.0</v>
      </c>
      <c r="I37" s="25">
        <v>0.0</v>
      </c>
      <c r="J37" s="25">
        <v>0.0</v>
      </c>
      <c r="K37" s="25">
        <v>0.0</v>
      </c>
      <c r="L37" s="25">
        <v>0.0</v>
      </c>
      <c r="M37" s="25">
        <v>0.0</v>
      </c>
      <c r="N37" s="25">
        <v>0.0775</v>
      </c>
      <c r="O37" s="25">
        <v>2.63</v>
      </c>
      <c r="P37" s="25">
        <v>1.90991</v>
      </c>
      <c r="Q37" s="25">
        <v>46.0</v>
      </c>
      <c r="R37" s="25">
        <v>99.0</v>
      </c>
      <c r="S37" s="25">
        <v>1.0</v>
      </c>
    </row>
    <row r="38">
      <c r="A38" s="58" t="s">
        <v>754</v>
      </c>
      <c r="B38" s="25" t="s">
        <v>1</v>
      </c>
      <c r="C38" s="25" t="s">
        <v>213</v>
      </c>
      <c r="D38" s="25" t="s">
        <v>10</v>
      </c>
      <c r="E38" s="25">
        <v>1676.0</v>
      </c>
      <c r="F38" s="25">
        <v>1578.0</v>
      </c>
      <c r="G38" s="25">
        <v>303.0</v>
      </c>
      <c r="H38" s="25">
        <v>1165.0</v>
      </c>
      <c r="I38" s="25">
        <v>0.0</v>
      </c>
      <c r="J38" s="25">
        <v>0.0</v>
      </c>
      <c r="K38" s="25">
        <v>0.0</v>
      </c>
      <c r="L38" s="25">
        <v>0.0</v>
      </c>
      <c r="M38" s="25">
        <v>0.0</v>
      </c>
      <c r="N38" s="25">
        <v>0.00444</v>
      </c>
      <c r="O38" s="25">
        <v>0.78417</v>
      </c>
      <c r="P38" s="25">
        <v>1.24326</v>
      </c>
      <c r="Q38" s="25">
        <v>1418.0</v>
      </c>
      <c r="R38" s="25">
        <v>99.0</v>
      </c>
      <c r="S38" s="25">
        <v>1.0</v>
      </c>
    </row>
    <row r="39">
      <c r="A39" s="58" t="s">
        <v>754</v>
      </c>
      <c r="B39" s="25" t="s">
        <v>1</v>
      </c>
      <c r="C39" s="25" t="s">
        <v>135</v>
      </c>
      <c r="D39" s="25" t="s">
        <v>10</v>
      </c>
      <c r="E39" s="25">
        <v>9031.0</v>
      </c>
      <c r="F39" s="25">
        <v>5414.0</v>
      </c>
      <c r="G39" s="25">
        <v>487.0</v>
      </c>
      <c r="H39" s="25">
        <v>3270.0</v>
      </c>
      <c r="I39" s="25">
        <v>0.0</v>
      </c>
      <c r="J39" s="25">
        <v>0.0</v>
      </c>
      <c r="K39" s="25">
        <v>0.0</v>
      </c>
      <c r="L39" s="25">
        <v>0.0</v>
      </c>
      <c r="M39" s="25">
        <v>0.0</v>
      </c>
      <c r="N39" s="25">
        <v>0.11667</v>
      </c>
      <c r="O39" s="25">
        <v>1.69333</v>
      </c>
      <c r="P39" s="25">
        <v>1.82786</v>
      </c>
      <c r="Q39" s="25">
        <v>3056.0</v>
      </c>
      <c r="R39" s="25">
        <v>99.0</v>
      </c>
      <c r="S39" s="25">
        <v>1.0</v>
      </c>
    </row>
    <row r="40">
      <c r="A40" s="58" t="s">
        <v>754</v>
      </c>
      <c r="B40" s="25" t="s">
        <v>1</v>
      </c>
      <c r="C40" s="25" t="s">
        <v>66</v>
      </c>
      <c r="D40" s="25" t="s">
        <v>10</v>
      </c>
      <c r="E40" s="25">
        <v>363742.0</v>
      </c>
      <c r="F40" s="25">
        <v>311565.0</v>
      </c>
      <c r="G40" s="25">
        <v>17032.0</v>
      </c>
      <c r="H40" s="25">
        <v>267681.0</v>
      </c>
      <c r="I40" s="25">
        <v>0.0</v>
      </c>
      <c r="J40" s="25">
        <v>2.0</v>
      </c>
      <c r="K40" s="25">
        <v>0.0</v>
      </c>
      <c r="L40" s="25">
        <v>0.0</v>
      </c>
      <c r="M40" s="25">
        <v>0.0</v>
      </c>
      <c r="N40" s="25">
        <v>0.005</v>
      </c>
      <c r="O40" s="25">
        <v>0.57889</v>
      </c>
      <c r="P40" s="25">
        <v>0.86465</v>
      </c>
      <c r="Q40" s="25">
        <v>239244.0</v>
      </c>
      <c r="R40" s="25">
        <v>99.0</v>
      </c>
      <c r="S40" s="25">
        <v>1.0</v>
      </c>
    </row>
    <row r="41">
      <c r="A41" s="58" t="s">
        <v>754</v>
      </c>
      <c r="B41" s="25" t="s">
        <v>1</v>
      </c>
      <c r="C41" s="25" t="s">
        <v>139</v>
      </c>
      <c r="D41" s="25" t="s">
        <v>10</v>
      </c>
      <c r="E41" s="25">
        <v>194.0</v>
      </c>
      <c r="F41" s="25">
        <v>109.0</v>
      </c>
      <c r="G41" s="25">
        <v>28.0</v>
      </c>
      <c r="H41" s="25">
        <v>65.0</v>
      </c>
      <c r="I41" s="25">
        <v>0.0</v>
      </c>
      <c r="J41" s="25">
        <v>0.0</v>
      </c>
      <c r="K41" s="25">
        <v>0.0</v>
      </c>
      <c r="L41" s="25">
        <v>0.0</v>
      </c>
      <c r="M41" s="25">
        <v>0.0</v>
      </c>
      <c r="N41" s="25">
        <v>0.15111</v>
      </c>
      <c r="O41" s="25">
        <v>2.01556</v>
      </c>
      <c r="P41" s="25">
        <v>2.36947</v>
      </c>
      <c r="Q41" s="25">
        <v>88.0</v>
      </c>
      <c r="R41" s="25">
        <v>99.0</v>
      </c>
      <c r="S41" s="25">
        <v>1.0</v>
      </c>
    </row>
    <row r="42">
      <c r="A42" s="58" t="s">
        <v>754</v>
      </c>
      <c r="B42" s="25" t="s">
        <v>1</v>
      </c>
      <c r="C42" s="25" t="s">
        <v>103</v>
      </c>
      <c r="D42" s="25" t="s">
        <v>10</v>
      </c>
      <c r="E42" s="25">
        <v>177.0</v>
      </c>
      <c r="F42" s="25">
        <v>103.0</v>
      </c>
      <c r="G42" s="25">
        <v>15.0</v>
      </c>
      <c r="H42" s="25">
        <v>58.0</v>
      </c>
      <c r="I42" s="25">
        <v>0.0</v>
      </c>
      <c r="J42" s="25">
        <v>0.0</v>
      </c>
      <c r="K42" s="25">
        <v>0.0</v>
      </c>
      <c r="L42" s="25">
        <v>0.0</v>
      </c>
      <c r="M42" s="25">
        <v>0.0</v>
      </c>
      <c r="N42" s="25">
        <v>0.18861</v>
      </c>
      <c r="O42" s="25">
        <v>2.995</v>
      </c>
      <c r="P42" s="25">
        <v>3.13732</v>
      </c>
      <c r="Q42" s="25">
        <v>56.0</v>
      </c>
      <c r="R42" s="25">
        <v>99.0</v>
      </c>
      <c r="S42" s="25">
        <v>1.0</v>
      </c>
    </row>
    <row r="43">
      <c r="A43" s="58" t="s">
        <v>754</v>
      </c>
      <c r="B43" s="25" t="s">
        <v>1</v>
      </c>
      <c r="C43" s="25" t="s">
        <v>290</v>
      </c>
      <c r="D43" s="25" t="s">
        <v>10</v>
      </c>
      <c r="E43" s="25">
        <v>15.0</v>
      </c>
      <c r="F43" s="25">
        <v>9.0</v>
      </c>
      <c r="G43" s="25">
        <v>1.0</v>
      </c>
      <c r="H43" s="25">
        <v>8.0</v>
      </c>
      <c r="I43" s="25">
        <v>0.0</v>
      </c>
      <c r="J43" s="25">
        <v>0.0</v>
      </c>
      <c r="K43" s="25">
        <v>0.0</v>
      </c>
      <c r="L43" s="25">
        <v>0.0</v>
      </c>
      <c r="M43" s="25">
        <v>0.0</v>
      </c>
      <c r="N43" s="25">
        <v>0.01083</v>
      </c>
      <c r="O43" s="25">
        <v>0.80583</v>
      </c>
      <c r="P43" s="25">
        <v>1.12872</v>
      </c>
      <c r="Q43" s="25">
        <v>8.0</v>
      </c>
      <c r="R43" s="25">
        <v>99.0</v>
      </c>
      <c r="S43" s="25">
        <v>1.0</v>
      </c>
    </row>
    <row r="44">
      <c r="A44" s="58" t="s">
        <v>754</v>
      </c>
      <c r="B44" s="25" t="s">
        <v>1</v>
      </c>
      <c r="C44" s="25" t="s">
        <v>207</v>
      </c>
      <c r="D44" s="25" t="s">
        <v>10</v>
      </c>
      <c r="E44" s="25">
        <v>687.0</v>
      </c>
      <c r="F44" s="25">
        <v>115.0</v>
      </c>
      <c r="G44" s="25">
        <v>11.0</v>
      </c>
      <c r="H44" s="25">
        <v>106.0</v>
      </c>
      <c r="I44" s="25">
        <v>0.0</v>
      </c>
      <c r="J44" s="25">
        <v>0.0</v>
      </c>
      <c r="K44" s="25">
        <v>0.0</v>
      </c>
      <c r="L44" s="25">
        <v>0.0</v>
      </c>
      <c r="M44" s="25">
        <v>0.0</v>
      </c>
      <c r="N44" s="25">
        <v>0.20694</v>
      </c>
      <c r="O44" s="25">
        <v>1.89556</v>
      </c>
      <c r="P44" s="25">
        <v>2.27327</v>
      </c>
      <c r="Q44" s="25">
        <v>74.0</v>
      </c>
      <c r="R44" s="25">
        <v>99.0</v>
      </c>
      <c r="S44" s="25">
        <v>1.0</v>
      </c>
    </row>
    <row r="45">
      <c r="A45" s="58" t="s">
        <v>754</v>
      </c>
      <c r="B45" s="25" t="s">
        <v>1</v>
      </c>
      <c r="C45" s="25" t="s">
        <v>90</v>
      </c>
      <c r="D45" s="25" t="s">
        <v>10</v>
      </c>
      <c r="E45" s="25">
        <v>5201.0</v>
      </c>
      <c r="F45" s="25">
        <v>4403.0</v>
      </c>
      <c r="G45" s="25">
        <v>807.0</v>
      </c>
      <c r="H45" s="25">
        <v>2805.0</v>
      </c>
      <c r="I45" s="25">
        <v>0.0</v>
      </c>
      <c r="J45" s="25">
        <v>0.0</v>
      </c>
      <c r="K45" s="25">
        <v>0.0</v>
      </c>
      <c r="L45" s="25">
        <v>0.0</v>
      </c>
      <c r="M45" s="25">
        <v>0.0</v>
      </c>
      <c r="N45" s="25">
        <v>0.00833</v>
      </c>
      <c r="O45" s="25">
        <v>1.38056</v>
      </c>
      <c r="P45" s="25">
        <v>1.39283</v>
      </c>
      <c r="Q45" s="25">
        <v>3021.0</v>
      </c>
      <c r="R45" s="25">
        <v>99.0</v>
      </c>
      <c r="S45" s="25">
        <v>1.0</v>
      </c>
    </row>
    <row r="46">
      <c r="A46" s="58" t="s">
        <v>754</v>
      </c>
      <c r="B46" s="25" t="s">
        <v>1</v>
      </c>
      <c r="C46" s="25" t="s">
        <v>172</v>
      </c>
      <c r="D46" s="25" t="s">
        <v>10</v>
      </c>
      <c r="E46" s="25">
        <v>1150.0</v>
      </c>
      <c r="F46" s="25">
        <v>344.0</v>
      </c>
      <c r="G46" s="25">
        <v>60.0</v>
      </c>
      <c r="H46" s="25">
        <v>294.0</v>
      </c>
      <c r="I46" s="25">
        <v>0.0</v>
      </c>
      <c r="J46" s="25">
        <v>0.0</v>
      </c>
      <c r="K46" s="25">
        <v>0.0</v>
      </c>
      <c r="L46" s="25">
        <v>0.0</v>
      </c>
      <c r="M46" s="25">
        <v>0.0</v>
      </c>
      <c r="N46" s="25">
        <v>0.28139</v>
      </c>
      <c r="O46" s="25">
        <v>8.12694</v>
      </c>
      <c r="P46" s="25">
        <v>3.2321</v>
      </c>
      <c r="Q46" s="25">
        <v>317.0</v>
      </c>
      <c r="R46" s="25">
        <v>99.0</v>
      </c>
      <c r="S46" s="25">
        <v>1.0</v>
      </c>
    </row>
    <row r="47">
      <c r="A47" s="58" t="s">
        <v>754</v>
      </c>
      <c r="B47" s="25" t="s">
        <v>1</v>
      </c>
      <c r="C47" s="25" t="s">
        <v>271</v>
      </c>
      <c r="D47" s="25" t="s">
        <v>10</v>
      </c>
      <c r="E47" s="25">
        <v>2.0</v>
      </c>
      <c r="F47" s="25">
        <v>1.0</v>
      </c>
      <c r="G47" s="25">
        <v>0.0</v>
      </c>
      <c r="H47" s="25">
        <v>0.0</v>
      </c>
      <c r="I47" s="25">
        <v>0.0</v>
      </c>
      <c r="J47" s="25">
        <v>0.0</v>
      </c>
      <c r="K47" s="25">
        <v>0.0</v>
      </c>
      <c r="L47" s="25">
        <v>0.0</v>
      </c>
      <c r="M47" s="25">
        <v>0.0</v>
      </c>
      <c r="N47" s="25">
        <v>0.80764</v>
      </c>
      <c r="O47" s="25">
        <v>0.80764</v>
      </c>
      <c r="P47" s="25">
        <v>0.80764</v>
      </c>
      <c r="Q47" s="25">
        <v>1.0</v>
      </c>
      <c r="R47" s="25">
        <v>99.0</v>
      </c>
      <c r="S47" s="25">
        <v>1.0</v>
      </c>
    </row>
    <row r="48">
      <c r="A48" s="58" t="s">
        <v>754</v>
      </c>
      <c r="B48" s="25" t="s">
        <v>1</v>
      </c>
      <c r="C48" s="25" t="s">
        <v>132</v>
      </c>
      <c r="D48" s="25" t="s">
        <v>10</v>
      </c>
      <c r="E48" s="25">
        <v>10443.0</v>
      </c>
      <c r="F48" s="25">
        <v>8033.0</v>
      </c>
      <c r="G48" s="25">
        <v>1064.0</v>
      </c>
      <c r="H48" s="25">
        <v>5076.0</v>
      </c>
      <c r="I48" s="25">
        <v>0.0</v>
      </c>
      <c r="J48" s="25">
        <v>0.0</v>
      </c>
      <c r="K48" s="25">
        <v>0.0</v>
      </c>
      <c r="L48" s="25">
        <v>0.0</v>
      </c>
      <c r="M48" s="25">
        <v>0.0</v>
      </c>
      <c r="N48" s="25">
        <v>0.01667</v>
      </c>
      <c r="O48" s="25">
        <v>1.32333</v>
      </c>
      <c r="P48" s="25">
        <v>1.35586</v>
      </c>
      <c r="Q48" s="25">
        <v>5533.0</v>
      </c>
      <c r="R48" s="25">
        <v>99.0</v>
      </c>
      <c r="S48" s="25">
        <v>1.0</v>
      </c>
    </row>
    <row r="49">
      <c r="A49" s="58" t="s">
        <v>754</v>
      </c>
      <c r="B49" s="25" t="s">
        <v>1</v>
      </c>
      <c r="C49" s="25" t="s">
        <v>224</v>
      </c>
      <c r="D49" s="25" t="s">
        <v>10</v>
      </c>
      <c r="E49" s="25">
        <v>101.0</v>
      </c>
      <c r="F49" s="25">
        <v>61.0</v>
      </c>
      <c r="G49" s="25">
        <v>3.0</v>
      </c>
      <c r="H49" s="25">
        <v>50.0</v>
      </c>
      <c r="I49" s="25">
        <v>0.0</v>
      </c>
      <c r="J49" s="25">
        <v>0.0</v>
      </c>
      <c r="K49" s="25">
        <v>0.0</v>
      </c>
      <c r="L49" s="25">
        <v>0.0</v>
      </c>
      <c r="M49" s="25">
        <v>0.0</v>
      </c>
      <c r="N49" s="25">
        <v>0.01556</v>
      </c>
      <c r="O49" s="25">
        <v>0.93</v>
      </c>
      <c r="P49" s="25">
        <v>0.6891</v>
      </c>
      <c r="Q49" s="25">
        <v>29.0</v>
      </c>
      <c r="R49" s="25">
        <v>99.0</v>
      </c>
      <c r="S49" s="25">
        <v>1.0</v>
      </c>
    </row>
    <row r="50">
      <c r="A50" s="58" t="s">
        <v>754</v>
      </c>
      <c r="B50" s="25" t="s">
        <v>1</v>
      </c>
      <c r="C50" s="25" t="s">
        <v>188</v>
      </c>
      <c r="D50" s="25" t="s">
        <v>10</v>
      </c>
      <c r="E50" s="25">
        <v>1244.0</v>
      </c>
      <c r="F50" s="25">
        <v>451.0</v>
      </c>
      <c r="G50" s="25">
        <v>50.0</v>
      </c>
      <c r="H50" s="25">
        <v>334.0</v>
      </c>
      <c r="I50" s="25">
        <v>0.0</v>
      </c>
      <c r="J50" s="25">
        <v>0.0</v>
      </c>
      <c r="K50" s="25">
        <v>0.0</v>
      </c>
      <c r="L50" s="25">
        <v>0.0</v>
      </c>
      <c r="M50" s="25">
        <v>0.0</v>
      </c>
      <c r="N50" s="25">
        <v>0.17583</v>
      </c>
      <c r="O50" s="25">
        <v>1.97306</v>
      </c>
      <c r="P50" s="25">
        <v>1.86028</v>
      </c>
      <c r="Q50" s="25">
        <v>330.0</v>
      </c>
      <c r="R50" s="25">
        <v>99.0</v>
      </c>
      <c r="S50" s="25">
        <v>1.0</v>
      </c>
    </row>
    <row r="51">
      <c r="A51" s="58" t="s">
        <v>754</v>
      </c>
      <c r="B51" s="25" t="s">
        <v>1</v>
      </c>
      <c r="C51" s="25" t="s">
        <v>186</v>
      </c>
      <c r="D51" s="25" t="s">
        <v>10</v>
      </c>
      <c r="E51" s="25">
        <v>1385.0</v>
      </c>
      <c r="F51" s="25">
        <v>858.0</v>
      </c>
      <c r="G51" s="25">
        <v>53.0</v>
      </c>
      <c r="H51" s="25">
        <v>455.0</v>
      </c>
      <c r="I51" s="25">
        <v>0.0</v>
      </c>
      <c r="J51" s="25">
        <v>0.0</v>
      </c>
      <c r="K51" s="25">
        <v>0.0</v>
      </c>
      <c r="L51" s="25">
        <v>0.0</v>
      </c>
      <c r="M51" s="25">
        <v>0.0</v>
      </c>
      <c r="N51" s="25">
        <v>0.1425</v>
      </c>
      <c r="O51" s="25">
        <v>1.77611</v>
      </c>
      <c r="P51" s="25">
        <v>1.67055</v>
      </c>
      <c r="Q51" s="25">
        <v>447.0</v>
      </c>
      <c r="R51" s="25">
        <v>99.0</v>
      </c>
      <c r="S51" s="25">
        <v>1.0</v>
      </c>
    </row>
    <row r="52">
      <c r="A52" s="58" t="s">
        <v>754</v>
      </c>
      <c r="B52" s="25" t="s">
        <v>1</v>
      </c>
      <c r="C52" s="25" t="s">
        <v>269</v>
      </c>
      <c r="D52" s="25" t="s">
        <v>10</v>
      </c>
      <c r="E52" s="25">
        <v>14.0</v>
      </c>
      <c r="F52" s="25">
        <v>5.0</v>
      </c>
      <c r="G52" s="25">
        <v>3.0</v>
      </c>
      <c r="H52" s="25">
        <v>3.0</v>
      </c>
      <c r="I52" s="25">
        <v>0.0</v>
      </c>
      <c r="J52" s="25">
        <v>0.0</v>
      </c>
      <c r="K52" s="25">
        <v>0.0</v>
      </c>
      <c r="L52" s="25">
        <v>0.0</v>
      </c>
      <c r="M52" s="25">
        <v>0.0</v>
      </c>
      <c r="N52" s="25">
        <v>0.27194</v>
      </c>
      <c r="O52" s="25">
        <v>0.51111</v>
      </c>
      <c r="P52" s="25">
        <v>0.32272</v>
      </c>
      <c r="Q52" s="25">
        <v>5.0</v>
      </c>
      <c r="R52" s="25">
        <v>99.0</v>
      </c>
      <c r="S52" s="25">
        <v>1.0</v>
      </c>
    </row>
    <row r="53">
      <c r="A53" s="58" t="s">
        <v>754</v>
      </c>
      <c r="B53" s="25" t="s">
        <v>1</v>
      </c>
      <c r="C53" s="25" t="s">
        <v>183</v>
      </c>
      <c r="D53" s="25" t="s">
        <v>10</v>
      </c>
      <c r="E53" s="25">
        <v>2234.0</v>
      </c>
      <c r="F53" s="25">
        <v>1691.0</v>
      </c>
      <c r="G53" s="25">
        <v>201.0</v>
      </c>
      <c r="H53" s="25">
        <v>1029.0</v>
      </c>
      <c r="I53" s="25">
        <v>0.0</v>
      </c>
      <c r="J53" s="25">
        <v>0.0</v>
      </c>
      <c r="K53" s="25">
        <v>0.0</v>
      </c>
      <c r="L53" s="25">
        <v>0.0</v>
      </c>
      <c r="M53" s="25">
        <v>0.0</v>
      </c>
      <c r="N53" s="25">
        <v>0.0275</v>
      </c>
      <c r="O53" s="25">
        <v>1.39056</v>
      </c>
      <c r="P53" s="25">
        <v>1.4554</v>
      </c>
      <c r="Q53" s="25">
        <v>1017.0</v>
      </c>
      <c r="R53" s="25">
        <v>99.0</v>
      </c>
      <c r="S53" s="25">
        <v>1.0</v>
      </c>
    </row>
    <row r="54">
      <c r="A54" s="58" t="s">
        <v>754</v>
      </c>
      <c r="B54" s="25" t="s">
        <v>1</v>
      </c>
      <c r="C54" s="25" t="s">
        <v>93</v>
      </c>
      <c r="D54" s="25" t="s">
        <v>10</v>
      </c>
      <c r="E54" s="25">
        <v>9352.0</v>
      </c>
      <c r="F54" s="25">
        <v>6409.0</v>
      </c>
      <c r="G54" s="25">
        <v>570.0</v>
      </c>
      <c r="H54" s="25">
        <v>2982.0</v>
      </c>
      <c r="I54" s="25">
        <v>0.0</v>
      </c>
      <c r="J54" s="25">
        <v>0.0</v>
      </c>
      <c r="K54" s="25">
        <v>0.0</v>
      </c>
      <c r="L54" s="25">
        <v>0.0</v>
      </c>
      <c r="M54" s="25">
        <v>0.0</v>
      </c>
      <c r="N54" s="25">
        <v>0.1775</v>
      </c>
      <c r="O54" s="25">
        <v>1.81972</v>
      </c>
      <c r="P54" s="25">
        <v>1.76209</v>
      </c>
      <c r="Q54" s="25">
        <v>3280.0</v>
      </c>
      <c r="R54" s="25">
        <v>99.0</v>
      </c>
      <c r="S54" s="25">
        <v>1.0</v>
      </c>
    </row>
    <row r="55">
      <c r="A55" s="58" t="s">
        <v>754</v>
      </c>
      <c r="B55" s="25" t="s">
        <v>1</v>
      </c>
      <c r="C55" s="25" t="s">
        <v>106</v>
      </c>
      <c r="D55" s="25" t="s">
        <v>10</v>
      </c>
      <c r="E55" s="25">
        <v>5930.0</v>
      </c>
      <c r="F55" s="25">
        <v>3468.0</v>
      </c>
      <c r="G55" s="25">
        <v>875.0</v>
      </c>
      <c r="H55" s="25">
        <v>2112.0</v>
      </c>
      <c r="I55" s="25">
        <v>0.0</v>
      </c>
      <c r="J55" s="25">
        <v>0.0</v>
      </c>
      <c r="K55" s="25">
        <v>0.0</v>
      </c>
      <c r="L55" s="25">
        <v>0.0</v>
      </c>
      <c r="M55" s="25">
        <v>0.0</v>
      </c>
      <c r="N55" s="25">
        <v>0.08361</v>
      </c>
      <c r="O55" s="25">
        <v>3.25139</v>
      </c>
      <c r="P55" s="25">
        <v>2.5964</v>
      </c>
      <c r="Q55" s="25">
        <v>2822.0</v>
      </c>
      <c r="R55" s="25">
        <v>99.0</v>
      </c>
      <c r="S55" s="25">
        <v>1.0</v>
      </c>
    </row>
    <row r="56">
      <c r="A56" s="58" t="s">
        <v>754</v>
      </c>
      <c r="B56" s="25" t="s">
        <v>1</v>
      </c>
      <c r="C56" s="25" t="s">
        <v>260</v>
      </c>
      <c r="D56" s="25" t="s">
        <v>10</v>
      </c>
      <c r="E56" s="25">
        <v>6.0</v>
      </c>
      <c r="F56" s="25">
        <v>4.0</v>
      </c>
      <c r="G56" s="25">
        <v>0.0</v>
      </c>
      <c r="H56" s="25">
        <v>3.0</v>
      </c>
      <c r="I56" s="25">
        <v>0.0</v>
      </c>
      <c r="J56" s="25">
        <v>0.0</v>
      </c>
      <c r="K56" s="25">
        <v>0.0</v>
      </c>
      <c r="L56" s="25">
        <v>0.0</v>
      </c>
      <c r="M56" s="25">
        <v>0.0</v>
      </c>
      <c r="N56" s="25">
        <v>0.00528</v>
      </c>
      <c r="O56" s="25">
        <v>1.40056</v>
      </c>
      <c r="P56" s="25">
        <v>0.28458</v>
      </c>
      <c r="Q56" s="25">
        <v>3.0</v>
      </c>
      <c r="R56" s="25">
        <v>99.0</v>
      </c>
      <c r="S56" s="25">
        <v>1.0</v>
      </c>
    </row>
    <row r="57">
      <c r="A57" s="58" t="s">
        <v>754</v>
      </c>
      <c r="B57" s="25" t="s">
        <v>1</v>
      </c>
      <c r="C57" s="25" t="s">
        <v>123</v>
      </c>
      <c r="D57" s="25" t="s">
        <v>10</v>
      </c>
      <c r="E57" s="25">
        <v>280.0</v>
      </c>
      <c r="F57" s="25">
        <v>170.0</v>
      </c>
      <c r="G57" s="25">
        <v>39.0</v>
      </c>
      <c r="H57" s="25">
        <v>98.0</v>
      </c>
      <c r="I57" s="25">
        <v>0.0</v>
      </c>
      <c r="J57" s="25">
        <v>0.0</v>
      </c>
      <c r="K57" s="25">
        <v>0.0</v>
      </c>
      <c r="L57" s="25">
        <v>0.0</v>
      </c>
      <c r="M57" s="25">
        <v>0.0</v>
      </c>
      <c r="N57" s="25">
        <v>0.14444</v>
      </c>
      <c r="O57" s="25">
        <v>2.86333</v>
      </c>
      <c r="P57" s="25">
        <v>2.3995</v>
      </c>
      <c r="Q57" s="25">
        <v>109.0</v>
      </c>
      <c r="R57" s="25">
        <v>99.0</v>
      </c>
      <c r="S57" s="25">
        <v>1.0</v>
      </c>
    </row>
    <row r="58">
      <c r="A58" s="58" t="s">
        <v>754</v>
      </c>
      <c r="B58" s="25" t="s">
        <v>1</v>
      </c>
      <c r="C58" s="25" t="s">
        <v>121</v>
      </c>
      <c r="D58" s="25" t="s">
        <v>10</v>
      </c>
      <c r="E58" s="25">
        <v>3836.0</v>
      </c>
      <c r="F58" s="25">
        <v>2772.0</v>
      </c>
      <c r="G58" s="25">
        <v>292.0</v>
      </c>
      <c r="H58" s="25">
        <v>1724.0</v>
      </c>
      <c r="I58" s="25">
        <v>0.0</v>
      </c>
      <c r="J58" s="25">
        <v>1.0</v>
      </c>
      <c r="K58" s="25">
        <v>0.0</v>
      </c>
      <c r="L58" s="25">
        <v>0.0</v>
      </c>
      <c r="M58" s="25">
        <v>0.0</v>
      </c>
      <c r="N58" s="25">
        <v>0.0375</v>
      </c>
      <c r="O58" s="25">
        <v>2.05</v>
      </c>
      <c r="P58" s="25">
        <v>2.46938</v>
      </c>
      <c r="Q58" s="25">
        <v>1682.0</v>
      </c>
      <c r="R58" s="25">
        <v>99.0</v>
      </c>
      <c r="S58" s="25">
        <v>1.0</v>
      </c>
    </row>
    <row r="59">
      <c r="A59" s="58" t="s">
        <v>754</v>
      </c>
      <c r="B59" s="25" t="s">
        <v>1</v>
      </c>
      <c r="C59" s="25" t="s">
        <v>69</v>
      </c>
      <c r="D59" s="25" t="s">
        <v>10</v>
      </c>
      <c r="E59" s="25">
        <v>6813.0</v>
      </c>
      <c r="F59" s="25">
        <v>4907.0</v>
      </c>
      <c r="G59" s="25">
        <v>1025.0</v>
      </c>
      <c r="H59" s="25">
        <v>3199.0</v>
      </c>
      <c r="I59" s="25">
        <v>0.0</v>
      </c>
      <c r="J59" s="25">
        <v>0.0</v>
      </c>
      <c r="K59" s="25">
        <v>0.0</v>
      </c>
      <c r="L59" s="25">
        <v>0.0</v>
      </c>
      <c r="M59" s="25">
        <v>0.0</v>
      </c>
      <c r="N59" s="25">
        <v>0.01778</v>
      </c>
      <c r="O59" s="25">
        <v>1.57139</v>
      </c>
      <c r="P59" s="25">
        <v>1.58051</v>
      </c>
      <c r="Q59" s="25">
        <v>3923.0</v>
      </c>
      <c r="R59" s="25">
        <v>99.0</v>
      </c>
      <c r="S59" s="25">
        <v>1.0</v>
      </c>
    </row>
    <row r="60">
      <c r="A60" s="58" t="s">
        <v>754</v>
      </c>
      <c r="B60" s="25" t="s">
        <v>1</v>
      </c>
      <c r="C60" s="25" t="s">
        <v>96</v>
      </c>
      <c r="D60" s="25" t="s">
        <v>10</v>
      </c>
      <c r="E60" s="25">
        <v>12627.0</v>
      </c>
      <c r="F60" s="25">
        <v>6538.0</v>
      </c>
      <c r="G60" s="25">
        <v>805.0</v>
      </c>
      <c r="H60" s="25">
        <v>3778.0</v>
      </c>
      <c r="I60" s="25">
        <v>0.0</v>
      </c>
      <c r="J60" s="25">
        <v>0.0</v>
      </c>
      <c r="K60" s="25">
        <v>0.0</v>
      </c>
      <c r="L60" s="25">
        <v>0.0</v>
      </c>
      <c r="M60" s="25">
        <v>0.0</v>
      </c>
      <c r="N60" s="25">
        <v>0.1225</v>
      </c>
      <c r="O60" s="25">
        <v>1.58917</v>
      </c>
      <c r="P60" s="25">
        <v>1.17719</v>
      </c>
      <c r="Q60" s="25">
        <v>4077.0</v>
      </c>
      <c r="R60" s="25">
        <v>99.0</v>
      </c>
      <c r="S60" s="25">
        <v>1.0</v>
      </c>
    </row>
    <row r="61">
      <c r="A61" s="58" t="s">
        <v>754</v>
      </c>
      <c r="B61" s="25" t="s">
        <v>1</v>
      </c>
      <c r="C61" s="25" t="s">
        <v>59</v>
      </c>
      <c r="D61" s="25" t="s">
        <v>10</v>
      </c>
      <c r="E61" s="25">
        <v>296.0</v>
      </c>
      <c r="F61" s="25">
        <v>85.0</v>
      </c>
      <c r="G61" s="25">
        <v>7.0</v>
      </c>
      <c r="H61" s="25">
        <v>69.0</v>
      </c>
      <c r="I61" s="25">
        <v>0.0</v>
      </c>
      <c r="J61" s="25">
        <v>0.0</v>
      </c>
      <c r="K61" s="25">
        <v>0.0</v>
      </c>
      <c r="L61" s="25">
        <v>0.0</v>
      </c>
      <c r="M61" s="25">
        <v>0.0</v>
      </c>
      <c r="N61" s="25">
        <v>0.14361</v>
      </c>
      <c r="O61" s="25">
        <v>2.30083</v>
      </c>
      <c r="P61" s="25">
        <v>2.43501</v>
      </c>
      <c r="Q61" s="25">
        <v>43.0</v>
      </c>
      <c r="R61" s="25">
        <v>99.0</v>
      </c>
      <c r="S61" s="25">
        <v>1.0</v>
      </c>
    </row>
    <row r="62">
      <c r="A62" s="58" t="s">
        <v>754</v>
      </c>
      <c r="B62" s="25" t="s">
        <v>1</v>
      </c>
      <c r="C62" s="25" t="s">
        <v>137</v>
      </c>
      <c r="D62" s="25" t="s">
        <v>10</v>
      </c>
      <c r="E62" s="25">
        <v>71.0</v>
      </c>
      <c r="F62" s="25">
        <v>51.0</v>
      </c>
      <c r="G62" s="25">
        <v>13.0</v>
      </c>
      <c r="H62" s="25">
        <v>31.0</v>
      </c>
      <c r="I62" s="25">
        <v>0.0</v>
      </c>
      <c r="J62" s="25">
        <v>0.0</v>
      </c>
      <c r="K62" s="25">
        <v>0.0</v>
      </c>
      <c r="L62" s="25">
        <v>0.0</v>
      </c>
      <c r="M62" s="25">
        <v>0.0</v>
      </c>
      <c r="N62" s="25">
        <v>0.03</v>
      </c>
      <c r="O62" s="25">
        <v>1.84361</v>
      </c>
      <c r="P62" s="25">
        <v>1.27897</v>
      </c>
      <c r="Q62" s="25">
        <v>45.0</v>
      </c>
      <c r="R62" s="25">
        <v>99.0</v>
      </c>
      <c r="S62" s="25">
        <v>1.0</v>
      </c>
    </row>
    <row r="63">
      <c r="A63" s="58" t="s">
        <v>754</v>
      </c>
      <c r="B63" s="25" t="s">
        <v>1</v>
      </c>
      <c r="C63" s="25" t="s">
        <v>72</v>
      </c>
      <c r="D63" s="25" t="s">
        <v>10</v>
      </c>
      <c r="E63" s="25">
        <v>435482.0</v>
      </c>
      <c r="F63" s="25">
        <v>391905.0</v>
      </c>
      <c r="G63" s="25">
        <v>35342.0</v>
      </c>
      <c r="H63" s="25">
        <v>263123.0</v>
      </c>
      <c r="I63" s="25">
        <v>0.0</v>
      </c>
      <c r="J63" s="25">
        <v>0.0</v>
      </c>
      <c r="K63" s="25">
        <v>0.0</v>
      </c>
      <c r="L63" s="25">
        <v>0.0</v>
      </c>
      <c r="M63" s="25">
        <v>0.0</v>
      </c>
      <c r="N63" s="25">
        <v>0.00861</v>
      </c>
      <c r="O63" s="25">
        <v>1.33167</v>
      </c>
      <c r="P63" s="25">
        <v>2.00371</v>
      </c>
      <c r="Q63" s="25">
        <v>90156.0</v>
      </c>
      <c r="R63" s="25">
        <v>99.0</v>
      </c>
      <c r="S63" s="25">
        <v>1.0</v>
      </c>
    </row>
    <row r="64">
      <c r="A64" s="58" t="s">
        <v>754</v>
      </c>
      <c r="B64" s="25" t="s">
        <v>1</v>
      </c>
      <c r="C64" s="25" t="s">
        <v>46</v>
      </c>
      <c r="D64" s="25" t="s">
        <v>10</v>
      </c>
      <c r="E64" s="25">
        <v>3266.0</v>
      </c>
      <c r="F64" s="25">
        <v>2716.0</v>
      </c>
      <c r="G64" s="25">
        <v>419.0</v>
      </c>
      <c r="H64" s="25">
        <v>1833.0</v>
      </c>
      <c r="I64" s="25">
        <v>0.0</v>
      </c>
      <c r="J64" s="25">
        <v>0.0</v>
      </c>
      <c r="K64" s="25">
        <v>0.0</v>
      </c>
      <c r="L64" s="25">
        <v>0.0</v>
      </c>
      <c r="M64" s="25">
        <v>0.0</v>
      </c>
      <c r="N64" s="25">
        <v>0.00639</v>
      </c>
      <c r="O64" s="25">
        <v>1.03417</v>
      </c>
      <c r="P64" s="25">
        <v>1.23256</v>
      </c>
      <c r="Q64" s="25">
        <v>2099.0</v>
      </c>
      <c r="R64" s="25">
        <v>99.0</v>
      </c>
      <c r="S64" s="25">
        <v>1.0</v>
      </c>
    </row>
    <row r="65">
      <c r="A65" s="58" t="s">
        <v>754</v>
      </c>
      <c r="B65" s="25" t="s">
        <v>1</v>
      </c>
      <c r="C65" s="25" t="s">
        <v>67</v>
      </c>
      <c r="D65" s="25" t="s">
        <v>10</v>
      </c>
      <c r="E65" s="25">
        <v>59599.0</v>
      </c>
      <c r="F65" s="25">
        <v>26149.0</v>
      </c>
      <c r="G65" s="25">
        <v>3654.0</v>
      </c>
      <c r="H65" s="25">
        <v>16403.0</v>
      </c>
      <c r="I65" s="25">
        <v>0.0</v>
      </c>
      <c r="J65" s="25">
        <v>0.0</v>
      </c>
      <c r="K65" s="25">
        <v>0.0</v>
      </c>
      <c r="L65" s="25">
        <v>0.0</v>
      </c>
      <c r="M65" s="25">
        <v>0.0</v>
      </c>
      <c r="N65" s="25">
        <v>0.1625</v>
      </c>
      <c r="O65" s="25">
        <v>1.71667</v>
      </c>
      <c r="P65" s="25">
        <v>1.51874</v>
      </c>
      <c r="Q65" s="25">
        <v>15759.0</v>
      </c>
      <c r="R65" s="25">
        <v>99.0</v>
      </c>
      <c r="S65" s="25">
        <v>1.0</v>
      </c>
    </row>
    <row r="66">
      <c r="A66" s="58" t="s">
        <v>754</v>
      </c>
      <c r="B66" s="25" t="s">
        <v>1</v>
      </c>
      <c r="C66" s="25" t="s">
        <v>184</v>
      </c>
      <c r="D66" s="25" t="s">
        <v>10</v>
      </c>
      <c r="E66" s="25">
        <v>871.0</v>
      </c>
      <c r="F66" s="25">
        <v>652.0</v>
      </c>
      <c r="G66" s="25">
        <v>77.0</v>
      </c>
      <c r="H66" s="25">
        <v>456.0</v>
      </c>
      <c r="I66" s="25">
        <v>0.0</v>
      </c>
      <c r="J66" s="25">
        <v>0.0</v>
      </c>
      <c r="K66" s="25">
        <v>0.0</v>
      </c>
      <c r="L66" s="25">
        <v>0.0</v>
      </c>
      <c r="M66" s="25">
        <v>0.0</v>
      </c>
      <c r="N66" s="25">
        <v>0.00861</v>
      </c>
      <c r="O66" s="25">
        <v>1.26111</v>
      </c>
      <c r="P66" s="25">
        <v>1.63176</v>
      </c>
      <c r="Q66" s="25">
        <v>516.0</v>
      </c>
      <c r="R66" s="25">
        <v>99.0</v>
      </c>
      <c r="S66" s="25">
        <v>1.0</v>
      </c>
    </row>
    <row r="67">
      <c r="A67" s="58" t="s">
        <v>754</v>
      </c>
      <c r="B67" s="25" t="s">
        <v>1</v>
      </c>
      <c r="C67" s="25" t="s">
        <v>258</v>
      </c>
      <c r="D67" s="25" t="s">
        <v>10</v>
      </c>
      <c r="E67" s="25">
        <v>41.0</v>
      </c>
      <c r="F67" s="25">
        <v>29.0</v>
      </c>
      <c r="G67" s="25">
        <v>7.0</v>
      </c>
      <c r="H67" s="25">
        <v>19.0</v>
      </c>
      <c r="I67" s="25">
        <v>0.0</v>
      </c>
      <c r="J67" s="25">
        <v>0.0</v>
      </c>
      <c r="K67" s="25">
        <v>0.0</v>
      </c>
      <c r="L67" s="25">
        <v>0.0</v>
      </c>
      <c r="M67" s="25">
        <v>0.0</v>
      </c>
      <c r="N67" s="25">
        <v>0.11333</v>
      </c>
      <c r="O67" s="25">
        <v>1.09444</v>
      </c>
      <c r="P67" s="25">
        <v>0.58136</v>
      </c>
      <c r="Q67" s="25">
        <v>18.0</v>
      </c>
      <c r="R67" s="25">
        <v>99.0</v>
      </c>
      <c r="S67" s="25">
        <v>1.0</v>
      </c>
    </row>
    <row r="68">
      <c r="A68" s="58" t="s">
        <v>754</v>
      </c>
      <c r="B68" s="25" t="s">
        <v>1</v>
      </c>
      <c r="C68" s="25" t="s">
        <v>294</v>
      </c>
      <c r="D68" s="25" t="s">
        <v>10</v>
      </c>
      <c r="E68" s="25">
        <v>5.0</v>
      </c>
      <c r="F68" s="25">
        <v>4.0</v>
      </c>
      <c r="G68" s="25">
        <v>0.0</v>
      </c>
      <c r="H68" s="25">
        <v>3.0</v>
      </c>
      <c r="I68" s="25">
        <v>0.0</v>
      </c>
      <c r="J68" s="25">
        <v>0.0</v>
      </c>
      <c r="K68" s="25">
        <v>0.0</v>
      </c>
      <c r="L68" s="25">
        <v>0.0</v>
      </c>
      <c r="M68" s="25">
        <v>0.0</v>
      </c>
      <c r="N68" s="25">
        <v>0.00583</v>
      </c>
      <c r="O68" s="25">
        <v>14.27944</v>
      </c>
      <c r="P68" s="25">
        <v>2.87278</v>
      </c>
      <c r="Q68" s="25">
        <v>4.0</v>
      </c>
      <c r="R68" s="25">
        <v>99.0</v>
      </c>
      <c r="S68" s="25">
        <v>1.0</v>
      </c>
    </row>
    <row r="69">
      <c r="A69" s="58" t="s">
        <v>754</v>
      </c>
      <c r="B69" s="25" t="s">
        <v>1</v>
      </c>
      <c r="C69" s="25" t="s">
        <v>176</v>
      </c>
      <c r="D69" s="25" t="s">
        <v>10</v>
      </c>
      <c r="E69" s="25">
        <v>2073.0</v>
      </c>
      <c r="F69" s="25">
        <v>1170.0</v>
      </c>
      <c r="G69" s="25">
        <v>245.0</v>
      </c>
      <c r="H69" s="25">
        <v>714.0</v>
      </c>
      <c r="I69" s="25">
        <v>0.0</v>
      </c>
      <c r="J69" s="25">
        <v>0.0</v>
      </c>
      <c r="K69" s="25">
        <v>0.0</v>
      </c>
      <c r="L69" s="25">
        <v>0.0</v>
      </c>
      <c r="M69" s="25">
        <v>0.0</v>
      </c>
      <c r="N69" s="25">
        <v>0.08028</v>
      </c>
      <c r="O69" s="25">
        <v>1.9625</v>
      </c>
      <c r="P69" s="25">
        <v>1.66358</v>
      </c>
      <c r="Q69" s="25">
        <v>947.0</v>
      </c>
      <c r="R69" s="25">
        <v>99.0</v>
      </c>
      <c r="S69" s="25">
        <v>1.0</v>
      </c>
    </row>
    <row r="70">
      <c r="A70" s="58" t="s">
        <v>754</v>
      </c>
      <c r="B70" s="25" t="s">
        <v>1</v>
      </c>
      <c r="C70" s="25" t="s">
        <v>221</v>
      </c>
      <c r="D70" s="25" t="s">
        <v>10</v>
      </c>
      <c r="E70" s="25">
        <v>2104.0</v>
      </c>
      <c r="F70" s="25">
        <v>1065.0</v>
      </c>
      <c r="G70" s="25">
        <v>221.0</v>
      </c>
      <c r="H70" s="25">
        <v>827.0</v>
      </c>
      <c r="I70" s="25">
        <v>0.0</v>
      </c>
      <c r="J70" s="25">
        <v>0.0</v>
      </c>
      <c r="K70" s="25">
        <v>0.0</v>
      </c>
      <c r="L70" s="25">
        <v>0.0</v>
      </c>
      <c r="M70" s="25">
        <v>0.0</v>
      </c>
      <c r="N70" s="25">
        <v>0.04472</v>
      </c>
      <c r="O70" s="25">
        <v>1.31056</v>
      </c>
      <c r="P70" s="25">
        <v>0.99187</v>
      </c>
      <c r="Q70" s="25">
        <v>960.0</v>
      </c>
      <c r="R70" s="25">
        <v>99.0</v>
      </c>
      <c r="S70" s="25">
        <v>1.0</v>
      </c>
    </row>
    <row r="71">
      <c r="A71" s="58" t="s">
        <v>754</v>
      </c>
      <c r="B71" s="25" t="s">
        <v>1</v>
      </c>
      <c r="C71" s="25" t="s">
        <v>215</v>
      </c>
      <c r="D71" s="25" t="s">
        <v>10</v>
      </c>
      <c r="E71" s="25">
        <v>181.0</v>
      </c>
      <c r="F71" s="25">
        <v>114.0</v>
      </c>
      <c r="G71" s="25">
        <v>9.0</v>
      </c>
      <c r="H71" s="25">
        <v>84.0</v>
      </c>
      <c r="I71" s="25">
        <v>0.0</v>
      </c>
      <c r="J71" s="25">
        <v>0.0</v>
      </c>
      <c r="K71" s="25">
        <v>0.0</v>
      </c>
      <c r="L71" s="25">
        <v>0.0</v>
      </c>
      <c r="M71" s="25">
        <v>0.0</v>
      </c>
      <c r="N71" s="25">
        <v>0.02528</v>
      </c>
      <c r="O71" s="25">
        <v>1.43139</v>
      </c>
      <c r="P71" s="25">
        <v>0.62876</v>
      </c>
      <c r="Q71" s="25">
        <v>82.0</v>
      </c>
      <c r="R71" s="25">
        <v>99.0</v>
      </c>
      <c r="S71" s="25">
        <v>1.0</v>
      </c>
    </row>
    <row r="72">
      <c r="A72" s="58" t="s">
        <v>754</v>
      </c>
      <c r="B72" s="25" t="s">
        <v>1</v>
      </c>
      <c r="C72" s="25" t="s">
        <v>231</v>
      </c>
      <c r="D72" s="25" t="s">
        <v>10</v>
      </c>
      <c r="E72" s="25">
        <v>128.0</v>
      </c>
      <c r="F72" s="25">
        <v>64.0</v>
      </c>
      <c r="G72" s="25">
        <v>8.0</v>
      </c>
      <c r="H72" s="25">
        <v>39.0</v>
      </c>
      <c r="I72" s="25">
        <v>0.0</v>
      </c>
      <c r="J72" s="25">
        <v>0.0</v>
      </c>
      <c r="K72" s="25">
        <v>0.0</v>
      </c>
      <c r="L72" s="25">
        <v>0.0</v>
      </c>
      <c r="M72" s="25">
        <v>0.0</v>
      </c>
      <c r="N72" s="25">
        <v>0.11694</v>
      </c>
      <c r="O72" s="25">
        <v>1.28556</v>
      </c>
      <c r="P72" s="25">
        <v>0.6124</v>
      </c>
      <c r="Q72" s="25">
        <v>46.0</v>
      </c>
      <c r="R72" s="25">
        <v>99.0</v>
      </c>
      <c r="S72" s="25">
        <v>1.0</v>
      </c>
    </row>
    <row r="73">
      <c r="A73" s="58" t="s">
        <v>754</v>
      </c>
      <c r="B73" s="25" t="s">
        <v>1</v>
      </c>
      <c r="C73" s="25" t="s">
        <v>259</v>
      </c>
      <c r="D73" s="25" t="s">
        <v>10</v>
      </c>
      <c r="E73" s="25">
        <v>9.0</v>
      </c>
      <c r="F73" s="25">
        <v>3.0</v>
      </c>
      <c r="G73" s="25">
        <v>0.0</v>
      </c>
      <c r="H73" s="25">
        <v>3.0</v>
      </c>
      <c r="I73" s="25">
        <v>0.0</v>
      </c>
      <c r="J73" s="25">
        <v>0.0</v>
      </c>
      <c r="K73" s="25">
        <v>0.0</v>
      </c>
      <c r="L73" s="25">
        <v>0.0</v>
      </c>
      <c r="M73" s="25">
        <v>0.0</v>
      </c>
      <c r="N73" s="25">
        <v>0.25972</v>
      </c>
      <c r="O73" s="25">
        <v>2.37167</v>
      </c>
      <c r="P73" s="25">
        <v>0.63407</v>
      </c>
      <c r="Q73" s="25">
        <v>2.0</v>
      </c>
      <c r="R73" s="25">
        <v>99.0</v>
      </c>
      <c r="S73" s="25">
        <v>1.0</v>
      </c>
    </row>
    <row r="74">
      <c r="A74" s="58" t="s">
        <v>754</v>
      </c>
      <c r="B74" s="25" t="s">
        <v>1</v>
      </c>
      <c r="C74" s="25" t="s">
        <v>198</v>
      </c>
      <c r="D74" s="25" t="s">
        <v>10</v>
      </c>
      <c r="E74" s="25">
        <v>382.0</v>
      </c>
      <c r="F74" s="25">
        <v>198.0</v>
      </c>
      <c r="G74" s="25">
        <v>42.0</v>
      </c>
      <c r="H74" s="25">
        <v>137.0</v>
      </c>
      <c r="I74" s="25">
        <v>0.0</v>
      </c>
      <c r="J74" s="25">
        <v>0.0</v>
      </c>
      <c r="K74" s="25">
        <v>0.0</v>
      </c>
      <c r="L74" s="25">
        <v>0.0</v>
      </c>
      <c r="M74" s="25">
        <v>0.0</v>
      </c>
      <c r="N74" s="25">
        <v>0.135</v>
      </c>
      <c r="O74" s="25">
        <v>2.69917</v>
      </c>
      <c r="P74" s="25">
        <v>2.67332</v>
      </c>
      <c r="Q74" s="25">
        <v>153.0</v>
      </c>
      <c r="R74" s="25">
        <v>99.0</v>
      </c>
      <c r="S74" s="25">
        <v>1.0</v>
      </c>
    </row>
    <row r="75">
      <c r="A75" s="58" t="s">
        <v>754</v>
      </c>
      <c r="B75" s="25" t="s">
        <v>1</v>
      </c>
      <c r="C75" s="25" t="s">
        <v>119</v>
      </c>
      <c r="D75" s="25" t="s">
        <v>10</v>
      </c>
      <c r="E75" s="25">
        <v>15541.0</v>
      </c>
      <c r="F75" s="25">
        <v>6406.0</v>
      </c>
      <c r="G75" s="25">
        <v>341.0</v>
      </c>
      <c r="H75" s="25">
        <v>3801.0</v>
      </c>
      <c r="I75" s="25">
        <v>0.0</v>
      </c>
      <c r="J75" s="25">
        <v>0.0</v>
      </c>
      <c r="K75" s="25">
        <v>0.0</v>
      </c>
      <c r="L75" s="25">
        <v>0.0</v>
      </c>
      <c r="M75" s="25">
        <v>0.0</v>
      </c>
      <c r="N75" s="25">
        <v>0.35417</v>
      </c>
      <c r="O75" s="25">
        <v>2.56389</v>
      </c>
      <c r="P75" s="25">
        <v>2.4458</v>
      </c>
      <c r="Q75" s="25">
        <v>3996.0</v>
      </c>
      <c r="R75" s="25">
        <v>99.0</v>
      </c>
      <c r="S75" s="25">
        <v>1.0</v>
      </c>
    </row>
    <row r="76">
      <c r="A76" s="58" t="s">
        <v>754</v>
      </c>
      <c r="B76" s="25" t="s">
        <v>1</v>
      </c>
      <c r="C76" s="25" t="s">
        <v>70</v>
      </c>
      <c r="D76" s="25" t="s">
        <v>10</v>
      </c>
      <c r="E76" s="25">
        <v>259283.0</v>
      </c>
      <c r="F76" s="25">
        <v>130202.0</v>
      </c>
      <c r="G76" s="25">
        <v>13323.0</v>
      </c>
      <c r="H76" s="25">
        <v>72484.0</v>
      </c>
      <c r="I76" s="25">
        <v>0.0</v>
      </c>
      <c r="J76" s="25">
        <v>0.0</v>
      </c>
      <c r="K76" s="25">
        <v>0.0</v>
      </c>
      <c r="L76" s="25">
        <v>0.0</v>
      </c>
      <c r="M76" s="25">
        <v>0.0</v>
      </c>
      <c r="N76" s="25">
        <v>0.2675</v>
      </c>
      <c r="O76" s="25">
        <v>3.97083</v>
      </c>
      <c r="P76" s="25">
        <v>2.92203</v>
      </c>
      <c r="Q76" s="25">
        <v>69511.0</v>
      </c>
      <c r="R76" s="25">
        <v>99.0</v>
      </c>
      <c r="S76" s="25">
        <v>1.0</v>
      </c>
    </row>
    <row r="77">
      <c r="A77" s="58" t="s">
        <v>754</v>
      </c>
      <c r="B77" s="25" t="s">
        <v>1</v>
      </c>
      <c r="C77" s="25" t="s">
        <v>149</v>
      </c>
      <c r="D77" s="25" t="s">
        <v>10</v>
      </c>
      <c r="E77" s="25">
        <v>1611.0</v>
      </c>
      <c r="F77" s="25">
        <v>1101.0</v>
      </c>
      <c r="G77" s="25">
        <v>57.0</v>
      </c>
      <c r="H77" s="25">
        <v>650.0</v>
      </c>
      <c r="I77" s="25">
        <v>0.0</v>
      </c>
      <c r="J77" s="25">
        <v>0.0</v>
      </c>
      <c r="K77" s="25">
        <v>0.0</v>
      </c>
      <c r="L77" s="25">
        <v>0.0</v>
      </c>
      <c r="M77" s="25">
        <v>0.0</v>
      </c>
      <c r="N77" s="25">
        <v>0.11222</v>
      </c>
      <c r="O77" s="25">
        <v>2.04944</v>
      </c>
      <c r="P77" s="25">
        <v>2.00753</v>
      </c>
      <c r="Q77" s="25">
        <v>600.0</v>
      </c>
      <c r="R77" s="25">
        <v>99.0</v>
      </c>
      <c r="S77" s="25">
        <v>1.0</v>
      </c>
    </row>
    <row r="78">
      <c r="A78" s="58" t="s">
        <v>754</v>
      </c>
      <c r="B78" s="25" t="s">
        <v>1</v>
      </c>
      <c r="C78" s="25" t="s">
        <v>182</v>
      </c>
      <c r="D78" s="25" t="s">
        <v>10</v>
      </c>
      <c r="E78" s="25">
        <v>153.0</v>
      </c>
      <c r="F78" s="25">
        <v>41.0</v>
      </c>
      <c r="G78" s="25">
        <v>6.0</v>
      </c>
      <c r="H78" s="25">
        <v>16.0</v>
      </c>
      <c r="I78" s="25">
        <v>0.0</v>
      </c>
      <c r="J78" s="25">
        <v>0.0</v>
      </c>
      <c r="K78" s="25">
        <v>0.0</v>
      </c>
      <c r="L78" s="25">
        <v>0.0</v>
      </c>
      <c r="M78" s="25">
        <v>0.0</v>
      </c>
      <c r="N78" s="25">
        <v>0.22278</v>
      </c>
      <c r="O78" s="25">
        <v>1.28583</v>
      </c>
      <c r="P78" s="25">
        <v>1.51096</v>
      </c>
      <c r="Q78" s="25">
        <v>28.0</v>
      </c>
      <c r="R78" s="25">
        <v>99.0</v>
      </c>
      <c r="S78" s="25">
        <v>1.0</v>
      </c>
    </row>
    <row r="79">
      <c r="A79" s="58" t="s">
        <v>754</v>
      </c>
      <c r="B79" s="25" t="s">
        <v>1</v>
      </c>
      <c r="C79" s="25" t="s">
        <v>217</v>
      </c>
      <c r="D79" s="25" t="s">
        <v>10</v>
      </c>
      <c r="E79" s="25">
        <v>574.0</v>
      </c>
      <c r="F79" s="25">
        <v>340.0</v>
      </c>
      <c r="G79" s="25">
        <v>44.0</v>
      </c>
      <c r="H79" s="25">
        <v>182.0</v>
      </c>
      <c r="I79" s="25">
        <v>0.0</v>
      </c>
      <c r="J79" s="25">
        <v>0.0</v>
      </c>
      <c r="K79" s="25">
        <v>0.0</v>
      </c>
      <c r="L79" s="25">
        <v>0.0</v>
      </c>
      <c r="M79" s="25">
        <v>0.0</v>
      </c>
      <c r="N79" s="25">
        <v>0.13556</v>
      </c>
      <c r="O79" s="25">
        <v>1.7575</v>
      </c>
      <c r="P79" s="25">
        <v>2.08333</v>
      </c>
      <c r="Q79" s="25">
        <v>219.0</v>
      </c>
      <c r="R79" s="25">
        <v>99.0</v>
      </c>
      <c r="S79" s="25">
        <v>1.0</v>
      </c>
    </row>
    <row r="80">
      <c r="A80" s="58" t="s">
        <v>754</v>
      </c>
      <c r="B80" s="25" t="s">
        <v>1</v>
      </c>
      <c r="C80" s="25" t="s">
        <v>216</v>
      </c>
      <c r="D80" s="25" t="s">
        <v>10</v>
      </c>
      <c r="E80" s="25">
        <v>438.0</v>
      </c>
      <c r="F80" s="25">
        <v>166.0</v>
      </c>
      <c r="G80" s="25">
        <v>21.0</v>
      </c>
      <c r="H80" s="25">
        <v>109.0</v>
      </c>
      <c r="I80" s="25">
        <v>0.0</v>
      </c>
      <c r="J80" s="25">
        <v>0.0</v>
      </c>
      <c r="K80" s="25">
        <v>0.0</v>
      </c>
      <c r="L80" s="25">
        <v>0.0</v>
      </c>
      <c r="M80" s="25">
        <v>0.0</v>
      </c>
      <c r="N80" s="25">
        <v>0.19444</v>
      </c>
      <c r="O80" s="25">
        <v>1.97778</v>
      </c>
      <c r="P80" s="25">
        <v>2.29337</v>
      </c>
      <c r="Q80" s="25">
        <v>107.0</v>
      </c>
      <c r="R80" s="25">
        <v>99.0</v>
      </c>
      <c r="S80" s="25">
        <v>1.0</v>
      </c>
    </row>
    <row r="81">
      <c r="A81" s="58" t="s">
        <v>754</v>
      </c>
      <c r="B81" s="25" t="s">
        <v>1</v>
      </c>
      <c r="C81" s="25" t="s">
        <v>48</v>
      </c>
      <c r="D81" s="25" t="s">
        <v>10</v>
      </c>
      <c r="E81" s="25">
        <v>7403.0</v>
      </c>
      <c r="F81" s="25">
        <v>2675.0</v>
      </c>
      <c r="G81" s="25">
        <v>361.0</v>
      </c>
      <c r="H81" s="25">
        <v>1834.0</v>
      </c>
      <c r="I81" s="25">
        <v>0.0</v>
      </c>
      <c r="J81" s="25">
        <v>0.0</v>
      </c>
      <c r="K81" s="25">
        <v>0.0</v>
      </c>
      <c r="L81" s="25">
        <v>0.0</v>
      </c>
      <c r="M81" s="25">
        <v>0.0</v>
      </c>
      <c r="N81" s="25">
        <v>0.16528</v>
      </c>
      <c r="O81" s="25">
        <v>1.645</v>
      </c>
      <c r="P81" s="25">
        <v>1.47198</v>
      </c>
      <c r="Q81" s="25">
        <v>1989.0</v>
      </c>
      <c r="R81" s="25">
        <v>99.0</v>
      </c>
      <c r="S81" s="25">
        <v>1.0</v>
      </c>
    </row>
    <row r="82">
      <c r="A82" s="58" t="s">
        <v>754</v>
      </c>
      <c r="B82" s="25" t="s">
        <v>1</v>
      </c>
      <c r="C82" s="25" t="s">
        <v>74</v>
      </c>
      <c r="D82" s="25" t="s">
        <v>10</v>
      </c>
      <c r="E82" s="25">
        <v>124584.0</v>
      </c>
      <c r="F82" s="25">
        <v>71380.0</v>
      </c>
      <c r="G82" s="25">
        <v>7248.0</v>
      </c>
      <c r="H82" s="25">
        <v>44563.0</v>
      </c>
      <c r="I82" s="25">
        <v>0.0</v>
      </c>
      <c r="J82" s="25">
        <v>0.0</v>
      </c>
      <c r="K82" s="25">
        <v>0.0</v>
      </c>
      <c r="L82" s="25">
        <v>0.0</v>
      </c>
      <c r="M82" s="25">
        <v>0.0</v>
      </c>
      <c r="N82" s="25">
        <v>0.14556</v>
      </c>
      <c r="O82" s="25">
        <v>2.17861</v>
      </c>
      <c r="P82" s="25">
        <v>2.14136</v>
      </c>
      <c r="Q82" s="25">
        <v>41924.0</v>
      </c>
      <c r="R82" s="25">
        <v>99.0</v>
      </c>
      <c r="S82" s="25">
        <v>1.0</v>
      </c>
    </row>
    <row r="83">
      <c r="A83" s="58" t="s">
        <v>754</v>
      </c>
      <c r="B83" s="25" t="s">
        <v>1</v>
      </c>
      <c r="C83" s="25" t="s">
        <v>82</v>
      </c>
      <c r="D83" s="25" t="s">
        <v>10</v>
      </c>
      <c r="E83" s="25">
        <v>61612.0</v>
      </c>
      <c r="F83" s="25">
        <v>44195.0</v>
      </c>
      <c r="G83" s="25">
        <v>3301.0</v>
      </c>
      <c r="H83" s="25">
        <v>25746.0</v>
      </c>
      <c r="I83" s="25">
        <v>0.0</v>
      </c>
      <c r="J83" s="25">
        <v>0.0</v>
      </c>
      <c r="K83" s="25">
        <v>0.0</v>
      </c>
      <c r="L83" s="25">
        <v>0.0</v>
      </c>
      <c r="M83" s="25">
        <v>0.0</v>
      </c>
      <c r="N83" s="25">
        <v>0.09389</v>
      </c>
      <c r="O83" s="25">
        <v>1.98361</v>
      </c>
      <c r="P83" s="25">
        <v>2.28377</v>
      </c>
      <c r="Q83" s="25">
        <v>22861.0</v>
      </c>
      <c r="R83" s="25">
        <v>99.0</v>
      </c>
      <c r="S83" s="25">
        <v>1.0</v>
      </c>
    </row>
    <row r="84">
      <c r="A84" s="58" t="s">
        <v>754</v>
      </c>
      <c r="B84" s="25" t="s">
        <v>1</v>
      </c>
      <c r="C84" s="25" t="s">
        <v>179</v>
      </c>
      <c r="D84" s="25" t="s">
        <v>10</v>
      </c>
      <c r="E84" s="25">
        <v>67.0</v>
      </c>
      <c r="F84" s="25">
        <v>25.0</v>
      </c>
      <c r="G84" s="25">
        <v>3.0</v>
      </c>
      <c r="H84" s="25">
        <v>19.0</v>
      </c>
      <c r="I84" s="25">
        <v>0.0</v>
      </c>
      <c r="J84" s="25">
        <v>0.0</v>
      </c>
      <c r="K84" s="25">
        <v>0.0</v>
      </c>
      <c r="L84" s="25">
        <v>0.0</v>
      </c>
      <c r="M84" s="25">
        <v>0.0</v>
      </c>
      <c r="N84" s="25">
        <v>0.135</v>
      </c>
      <c r="O84" s="25">
        <v>4.76083</v>
      </c>
      <c r="P84" s="25">
        <v>1.25981</v>
      </c>
      <c r="Q84" s="25">
        <v>22.0</v>
      </c>
      <c r="R84" s="25">
        <v>99.0</v>
      </c>
      <c r="S84" s="25">
        <v>1.0</v>
      </c>
    </row>
    <row r="85">
      <c r="A85" s="58" t="s">
        <v>754</v>
      </c>
      <c r="B85" s="25" t="s">
        <v>1</v>
      </c>
      <c r="C85" s="25" t="s">
        <v>114</v>
      </c>
      <c r="D85" s="25" t="s">
        <v>10</v>
      </c>
      <c r="E85" s="25">
        <v>8822.0</v>
      </c>
      <c r="F85" s="25">
        <v>5650.0</v>
      </c>
      <c r="G85" s="25">
        <v>1459.0</v>
      </c>
      <c r="H85" s="25">
        <v>3321.0</v>
      </c>
      <c r="I85" s="25">
        <v>0.0</v>
      </c>
      <c r="J85" s="25">
        <v>1.0</v>
      </c>
      <c r="K85" s="25">
        <v>0.0</v>
      </c>
      <c r="L85" s="25">
        <v>0.0</v>
      </c>
      <c r="M85" s="25">
        <v>0.0</v>
      </c>
      <c r="N85" s="25">
        <v>0.11694</v>
      </c>
      <c r="O85" s="25">
        <v>2.46722</v>
      </c>
      <c r="P85" s="25">
        <v>2.00225</v>
      </c>
      <c r="Q85" s="25">
        <v>4095.0</v>
      </c>
      <c r="R85" s="25">
        <v>99.0</v>
      </c>
      <c r="S85" s="25">
        <v>1.0</v>
      </c>
    </row>
    <row r="86">
      <c r="A86" s="58" t="s">
        <v>754</v>
      </c>
      <c r="B86" s="25" t="s">
        <v>1</v>
      </c>
      <c r="C86" s="25" t="s">
        <v>222</v>
      </c>
      <c r="D86" s="25" t="s">
        <v>10</v>
      </c>
      <c r="E86" s="25">
        <v>343.0</v>
      </c>
      <c r="F86" s="25">
        <v>150.0</v>
      </c>
      <c r="G86" s="25">
        <v>22.0</v>
      </c>
      <c r="H86" s="25">
        <v>91.0</v>
      </c>
      <c r="I86" s="25">
        <v>0.0</v>
      </c>
      <c r="J86" s="25">
        <v>0.0</v>
      </c>
      <c r="K86" s="25">
        <v>0.0</v>
      </c>
      <c r="L86" s="25">
        <v>0.0</v>
      </c>
      <c r="M86" s="25">
        <v>0.0</v>
      </c>
      <c r="N86" s="25">
        <v>0.11361</v>
      </c>
      <c r="O86" s="25">
        <v>1.10194</v>
      </c>
      <c r="P86" s="25">
        <v>0.85884</v>
      </c>
      <c r="Q86" s="25">
        <v>120.0</v>
      </c>
      <c r="R86" s="25">
        <v>99.0</v>
      </c>
      <c r="S86" s="25">
        <v>1.0</v>
      </c>
    </row>
    <row r="87">
      <c r="A87" s="58" t="s">
        <v>754</v>
      </c>
      <c r="B87" s="25" t="s">
        <v>1</v>
      </c>
      <c r="C87" s="25" t="s">
        <v>212</v>
      </c>
      <c r="D87" s="25" t="s">
        <v>10</v>
      </c>
      <c r="E87" s="25">
        <v>154.0</v>
      </c>
      <c r="F87" s="25">
        <v>113.0</v>
      </c>
      <c r="G87" s="25">
        <v>20.0</v>
      </c>
      <c r="H87" s="25">
        <v>72.0</v>
      </c>
      <c r="I87" s="25">
        <v>0.0</v>
      </c>
      <c r="J87" s="25">
        <v>0.0</v>
      </c>
      <c r="K87" s="25">
        <v>0.0</v>
      </c>
      <c r="L87" s="25">
        <v>0.0</v>
      </c>
      <c r="M87" s="25">
        <v>0.0</v>
      </c>
      <c r="N87" s="25">
        <v>0.01278</v>
      </c>
      <c r="O87" s="25">
        <v>2.50417</v>
      </c>
      <c r="P87" s="25">
        <v>2.207</v>
      </c>
      <c r="Q87" s="25">
        <v>76.0</v>
      </c>
      <c r="R87" s="25">
        <v>99.0</v>
      </c>
      <c r="S87" s="25">
        <v>1.0</v>
      </c>
    </row>
    <row r="88">
      <c r="A88" s="58" t="s">
        <v>754</v>
      </c>
      <c r="B88" s="25" t="s">
        <v>1</v>
      </c>
      <c r="C88" s="25" t="s">
        <v>163</v>
      </c>
      <c r="D88" s="25" t="s">
        <v>10</v>
      </c>
      <c r="E88" s="25">
        <v>1442.0</v>
      </c>
      <c r="F88" s="25">
        <v>838.0</v>
      </c>
      <c r="G88" s="25">
        <v>71.0</v>
      </c>
      <c r="H88" s="25">
        <v>446.0</v>
      </c>
      <c r="I88" s="25">
        <v>0.0</v>
      </c>
      <c r="J88" s="25">
        <v>0.0</v>
      </c>
      <c r="K88" s="25">
        <v>0.0</v>
      </c>
      <c r="L88" s="25">
        <v>0.0</v>
      </c>
      <c r="M88" s="25">
        <v>0.0</v>
      </c>
      <c r="N88" s="25">
        <v>0.20361</v>
      </c>
      <c r="O88" s="25">
        <v>1.775</v>
      </c>
      <c r="P88" s="25">
        <v>1.40768</v>
      </c>
      <c r="Q88" s="25">
        <v>450.0</v>
      </c>
      <c r="R88" s="25">
        <v>99.0</v>
      </c>
      <c r="S88" s="25">
        <v>1.0</v>
      </c>
    </row>
    <row r="89">
      <c r="A89" s="58" t="s">
        <v>754</v>
      </c>
      <c r="B89" s="25" t="s">
        <v>1</v>
      </c>
      <c r="C89" s="25" t="s">
        <v>191</v>
      </c>
      <c r="D89" s="25" t="s">
        <v>10</v>
      </c>
      <c r="E89" s="25">
        <v>177.0</v>
      </c>
      <c r="F89" s="25">
        <v>107.0</v>
      </c>
      <c r="G89" s="25">
        <v>21.0</v>
      </c>
      <c r="H89" s="25">
        <v>60.0</v>
      </c>
      <c r="I89" s="25">
        <v>0.0</v>
      </c>
      <c r="J89" s="25">
        <v>0.0</v>
      </c>
      <c r="K89" s="25">
        <v>0.0</v>
      </c>
      <c r="L89" s="25">
        <v>0.0</v>
      </c>
      <c r="M89" s="25">
        <v>0.0</v>
      </c>
      <c r="N89" s="25">
        <v>0.10528</v>
      </c>
      <c r="O89" s="25">
        <v>1.78028</v>
      </c>
      <c r="P89" s="25">
        <v>3.22221</v>
      </c>
      <c r="Q89" s="25">
        <v>74.0</v>
      </c>
      <c r="R89" s="25">
        <v>99.0</v>
      </c>
      <c r="S89" s="25">
        <v>1.0</v>
      </c>
    </row>
    <row r="90">
      <c r="A90" s="58" t="s">
        <v>754</v>
      </c>
      <c r="B90" s="25" t="s">
        <v>1</v>
      </c>
      <c r="C90" s="25" t="s">
        <v>201</v>
      </c>
      <c r="D90" s="25" t="s">
        <v>10</v>
      </c>
      <c r="E90" s="25">
        <v>1321.0</v>
      </c>
      <c r="F90" s="25">
        <v>1057.0</v>
      </c>
      <c r="G90" s="25">
        <v>159.0</v>
      </c>
      <c r="H90" s="25">
        <v>698.0</v>
      </c>
      <c r="I90" s="25">
        <v>0.0</v>
      </c>
      <c r="J90" s="25">
        <v>0.0</v>
      </c>
      <c r="K90" s="25">
        <v>0.0</v>
      </c>
      <c r="L90" s="25">
        <v>0.0</v>
      </c>
      <c r="M90" s="25">
        <v>0.0</v>
      </c>
      <c r="N90" s="25">
        <v>0.00778</v>
      </c>
      <c r="O90" s="25">
        <v>1.22083</v>
      </c>
      <c r="P90" s="25">
        <v>1.21411</v>
      </c>
      <c r="Q90" s="25">
        <v>779.0</v>
      </c>
      <c r="R90" s="25">
        <v>99.0</v>
      </c>
      <c r="S90" s="25">
        <v>1.0</v>
      </c>
    </row>
    <row r="91">
      <c r="A91" s="58" t="s">
        <v>754</v>
      </c>
      <c r="B91" s="25" t="s">
        <v>1</v>
      </c>
      <c r="C91" s="25" t="s">
        <v>144</v>
      </c>
      <c r="D91" s="25" t="s">
        <v>10</v>
      </c>
      <c r="E91" s="25">
        <v>208.0</v>
      </c>
      <c r="F91" s="25">
        <v>68.0</v>
      </c>
      <c r="G91" s="25">
        <v>7.0</v>
      </c>
      <c r="H91" s="25">
        <v>42.0</v>
      </c>
      <c r="I91" s="25">
        <v>0.0</v>
      </c>
      <c r="J91" s="25">
        <v>0.0</v>
      </c>
      <c r="K91" s="25">
        <v>0.0</v>
      </c>
      <c r="L91" s="25">
        <v>0.0</v>
      </c>
      <c r="M91" s="25">
        <v>0.0</v>
      </c>
      <c r="N91" s="25">
        <v>0.37667</v>
      </c>
      <c r="O91" s="25">
        <v>2.1925</v>
      </c>
      <c r="P91" s="25">
        <v>3.6217</v>
      </c>
      <c r="Q91" s="25">
        <v>43.0</v>
      </c>
      <c r="R91" s="25">
        <v>99.0</v>
      </c>
      <c r="S91" s="25">
        <v>1.0</v>
      </c>
    </row>
    <row r="92">
      <c r="A92" s="58" t="s">
        <v>754</v>
      </c>
      <c r="B92" s="25" t="s">
        <v>1</v>
      </c>
      <c r="C92" s="25" t="s">
        <v>145</v>
      </c>
      <c r="D92" s="25" t="s">
        <v>10</v>
      </c>
      <c r="E92" s="25">
        <v>862.0</v>
      </c>
      <c r="F92" s="25">
        <v>428.0</v>
      </c>
      <c r="G92" s="25">
        <v>39.0</v>
      </c>
      <c r="H92" s="25">
        <v>234.0</v>
      </c>
      <c r="I92" s="25">
        <v>0.0</v>
      </c>
      <c r="J92" s="25">
        <v>0.0</v>
      </c>
      <c r="K92" s="25">
        <v>0.0</v>
      </c>
      <c r="L92" s="25">
        <v>0.0</v>
      </c>
      <c r="M92" s="25">
        <v>0.0</v>
      </c>
      <c r="N92" s="25">
        <v>0.18306</v>
      </c>
      <c r="O92" s="25">
        <v>2.08194</v>
      </c>
      <c r="P92" s="25">
        <v>1.62899</v>
      </c>
      <c r="Q92" s="25">
        <v>234.0</v>
      </c>
      <c r="R92" s="25">
        <v>99.0</v>
      </c>
      <c r="S92" s="25">
        <v>1.0</v>
      </c>
    </row>
    <row r="93">
      <c r="A93" s="58" t="s">
        <v>754</v>
      </c>
      <c r="B93" s="25" t="s">
        <v>1</v>
      </c>
      <c r="C93" s="25" t="s">
        <v>282</v>
      </c>
      <c r="D93" s="25" t="s">
        <v>10</v>
      </c>
      <c r="E93" s="25">
        <v>41.0</v>
      </c>
      <c r="F93" s="25">
        <v>23.0</v>
      </c>
      <c r="G93" s="25">
        <v>8.0</v>
      </c>
      <c r="H93" s="25">
        <v>10.0</v>
      </c>
      <c r="I93" s="25">
        <v>0.0</v>
      </c>
      <c r="J93" s="25">
        <v>0.0</v>
      </c>
      <c r="K93" s="25">
        <v>0.0</v>
      </c>
      <c r="L93" s="25">
        <v>0.0</v>
      </c>
      <c r="M93" s="25">
        <v>0.0</v>
      </c>
      <c r="N93" s="25">
        <v>0.39583</v>
      </c>
      <c r="O93" s="25">
        <v>3.7525</v>
      </c>
      <c r="P93" s="25">
        <v>1.53826</v>
      </c>
      <c r="Q93" s="25">
        <v>17.0</v>
      </c>
      <c r="R93" s="25">
        <v>99.0</v>
      </c>
      <c r="S93" s="25">
        <v>1.0</v>
      </c>
    </row>
    <row r="94">
      <c r="A94" s="58" t="s">
        <v>754</v>
      </c>
      <c r="B94" s="25" t="s">
        <v>1</v>
      </c>
      <c r="C94" s="25" t="s">
        <v>211</v>
      </c>
      <c r="D94" s="25" t="s">
        <v>10</v>
      </c>
      <c r="E94" s="25">
        <v>572.0</v>
      </c>
      <c r="F94" s="25">
        <v>433.0</v>
      </c>
      <c r="G94" s="25">
        <v>87.0</v>
      </c>
      <c r="H94" s="25">
        <v>249.0</v>
      </c>
      <c r="I94" s="25">
        <v>0.0</v>
      </c>
      <c r="J94" s="25">
        <v>0.0</v>
      </c>
      <c r="K94" s="25">
        <v>0.0</v>
      </c>
      <c r="L94" s="25">
        <v>0.0</v>
      </c>
      <c r="M94" s="25">
        <v>0.0</v>
      </c>
      <c r="N94" s="25">
        <v>0.03222</v>
      </c>
      <c r="O94" s="25">
        <v>1.58361</v>
      </c>
      <c r="P94" s="25">
        <v>1.63536</v>
      </c>
      <c r="Q94" s="25">
        <v>282.0</v>
      </c>
      <c r="R94" s="25">
        <v>99.0</v>
      </c>
      <c r="S94" s="25">
        <v>1.0</v>
      </c>
    </row>
    <row r="95">
      <c r="A95" s="58" t="s">
        <v>754</v>
      </c>
      <c r="B95" s="25" t="s">
        <v>1</v>
      </c>
      <c r="C95" s="25" t="s">
        <v>164</v>
      </c>
      <c r="D95" s="25" t="s">
        <v>10</v>
      </c>
      <c r="E95" s="25">
        <v>1098.0</v>
      </c>
      <c r="F95" s="25">
        <v>740.0</v>
      </c>
      <c r="G95" s="25">
        <v>54.0</v>
      </c>
      <c r="H95" s="25">
        <v>412.0</v>
      </c>
      <c r="I95" s="25">
        <v>0.0</v>
      </c>
      <c r="J95" s="25">
        <v>0.0</v>
      </c>
      <c r="K95" s="25">
        <v>0.0</v>
      </c>
      <c r="L95" s="25">
        <v>0.0</v>
      </c>
      <c r="M95" s="25">
        <v>0.0</v>
      </c>
      <c r="N95" s="25">
        <v>0.10417</v>
      </c>
      <c r="O95" s="25">
        <v>1.74583</v>
      </c>
      <c r="P95" s="25">
        <v>2.00986</v>
      </c>
      <c r="Q95" s="25">
        <v>401.0</v>
      </c>
      <c r="R95" s="25">
        <v>99.0</v>
      </c>
      <c r="S95" s="25">
        <v>1.0</v>
      </c>
    </row>
    <row r="96">
      <c r="A96" s="58" t="s">
        <v>754</v>
      </c>
      <c r="B96" s="25" t="s">
        <v>1</v>
      </c>
      <c r="C96" s="25" t="s">
        <v>200</v>
      </c>
      <c r="D96" s="25" t="s">
        <v>10</v>
      </c>
      <c r="E96" s="25">
        <v>1342.0</v>
      </c>
      <c r="F96" s="25">
        <v>984.0</v>
      </c>
      <c r="G96" s="25">
        <v>110.0</v>
      </c>
      <c r="H96" s="25">
        <v>694.0</v>
      </c>
      <c r="I96" s="25">
        <v>0.0</v>
      </c>
      <c r="J96" s="25">
        <v>0.0</v>
      </c>
      <c r="K96" s="25">
        <v>0.0</v>
      </c>
      <c r="L96" s="25">
        <v>0.0</v>
      </c>
      <c r="M96" s="25">
        <v>0.0</v>
      </c>
      <c r="N96" s="25">
        <v>0.00861</v>
      </c>
      <c r="O96" s="25">
        <v>1.09722</v>
      </c>
      <c r="P96" s="25">
        <v>1.13192</v>
      </c>
      <c r="Q96" s="25">
        <v>706.0</v>
      </c>
      <c r="R96" s="25">
        <v>99.0</v>
      </c>
      <c r="S96" s="25">
        <v>1.0</v>
      </c>
    </row>
    <row r="97">
      <c r="A97" s="58" t="s">
        <v>754</v>
      </c>
      <c r="B97" s="25" t="s">
        <v>1</v>
      </c>
      <c r="C97" s="25" t="s">
        <v>160</v>
      </c>
      <c r="D97" s="25" t="s">
        <v>10</v>
      </c>
      <c r="E97" s="25">
        <v>3231.0</v>
      </c>
      <c r="F97" s="25">
        <v>1787.0</v>
      </c>
      <c r="G97" s="25">
        <v>618.0</v>
      </c>
      <c r="H97" s="25">
        <v>1113.0</v>
      </c>
      <c r="I97" s="25">
        <v>0.0</v>
      </c>
      <c r="J97" s="25">
        <v>0.0</v>
      </c>
      <c r="K97" s="25">
        <v>0.0</v>
      </c>
      <c r="L97" s="25">
        <v>0.0</v>
      </c>
      <c r="M97" s="25">
        <v>0.0</v>
      </c>
      <c r="N97" s="25">
        <v>0.07639</v>
      </c>
      <c r="O97" s="25">
        <v>6.13139</v>
      </c>
      <c r="P97" s="25">
        <v>2.77488</v>
      </c>
      <c r="Q97" s="25">
        <v>1601.0</v>
      </c>
      <c r="R97" s="25">
        <v>99.0</v>
      </c>
      <c r="S97" s="25">
        <v>1.0</v>
      </c>
    </row>
    <row r="98">
      <c r="A98" s="58" t="s">
        <v>754</v>
      </c>
      <c r="B98" s="25" t="s">
        <v>1</v>
      </c>
      <c r="C98" s="25" t="s">
        <v>109</v>
      </c>
      <c r="D98" s="25" t="s">
        <v>10</v>
      </c>
      <c r="E98" s="25">
        <v>6473.0</v>
      </c>
      <c r="F98" s="25">
        <v>4685.0</v>
      </c>
      <c r="G98" s="25">
        <v>1041.0</v>
      </c>
      <c r="H98" s="25">
        <v>3004.0</v>
      </c>
      <c r="I98" s="25">
        <v>0.0</v>
      </c>
      <c r="J98" s="25">
        <v>0.0</v>
      </c>
      <c r="K98" s="25">
        <v>0.0</v>
      </c>
      <c r="L98" s="25">
        <v>0.0</v>
      </c>
      <c r="M98" s="25">
        <v>0.0</v>
      </c>
      <c r="N98" s="25">
        <v>0.02222</v>
      </c>
      <c r="O98" s="25">
        <v>1.91639</v>
      </c>
      <c r="P98" s="25">
        <v>1.7077</v>
      </c>
      <c r="Q98" s="25">
        <v>3559.0</v>
      </c>
      <c r="R98" s="25">
        <v>99.0</v>
      </c>
      <c r="S98" s="25">
        <v>1.0</v>
      </c>
    </row>
    <row r="99">
      <c r="A99" s="58" t="s">
        <v>754</v>
      </c>
      <c r="B99" s="25" t="s">
        <v>1</v>
      </c>
      <c r="C99" s="25" t="s">
        <v>185</v>
      </c>
      <c r="D99" s="25" t="s">
        <v>10</v>
      </c>
      <c r="E99" s="25">
        <v>1092.0</v>
      </c>
      <c r="F99" s="25">
        <v>550.0</v>
      </c>
      <c r="G99" s="25">
        <v>88.0</v>
      </c>
      <c r="H99" s="25">
        <v>311.0</v>
      </c>
      <c r="I99" s="25">
        <v>0.0</v>
      </c>
      <c r="J99" s="25">
        <v>0.0</v>
      </c>
      <c r="K99" s="25">
        <v>0.0</v>
      </c>
      <c r="L99" s="25">
        <v>0.0</v>
      </c>
      <c r="M99" s="25">
        <v>0.0</v>
      </c>
      <c r="N99" s="25">
        <v>0.2375</v>
      </c>
      <c r="O99" s="25">
        <v>2.66056</v>
      </c>
      <c r="P99" s="25">
        <v>2.34571</v>
      </c>
      <c r="Q99" s="25">
        <v>385.0</v>
      </c>
      <c r="R99" s="25">
        <v>99.0</v>
      </c>
      <c r="S99" s="25">
        <v>1.0</v>
      </c>
    </row>
    <row r="100">
      <c r="A100" s="58" t="s">
        <v>754</v>
      </c>
      <c r="B100" s="25" t="s">
        <v>1</v>
      </c>
      <c r="C100" s="25" t="s">
        <v>44</v>
      </c>
      <c r="D100" s="25" t="s">
        <v>10</v>
      </c>
      <c r="E100" s="25">
        <v>277285.0</v>
      </c>
      <c r="F100" s="25">
        <v>104319.0</v>
      </c>
      <c r="G100" s="25">
        <v>16280.0</v>
      </c>
      <c r="H100" s="25">
        <v>77529.0</v>
      </c>
      <c r="I100" s="25">
        <v>0.0</v>
      </c>
      <c r="J100" s="25">
        <v>2.0</v>
      </c>
      <c r="K100" s="25">
        <v>0.0</v>
      </c>
      <c r="L100" s="25">
        <v>0.0</v>
      </c>
      <c r="M100" s="25">
        <v>0.0</v>
      </c>
      <c r="N100" s="25">
        <v>0.03528</v>
      </c>
      <c r="O100" s="25">
        <v>0.34139</v>
      </c>
      <c r="P100" s="25">
        <v>0.35205</v>
      </c>
      <c r="Q100" s="25">
        <v>78239.0</v>
      </c>
      <c r="R100" s="25">
        <v>99.0</v>
      </c>
      <c r="S100" s="25">
        <v>1.0</v>
      </c>
    </row>
    <row r="101">
      <c r="A101" s="58" t="s">
        <v>754</v>
      </c>
      <c r="B101" s="25" t="s">
        <v>1</v>
      </c>
      <c r="C101" s="25" t="s">
        <v>128</v>
      </c>
      <c r="D101" s="25" t="s">
        <v>10</v>
      </c>
      <c r="E101" s="25">
        <v>55962.0</v>
      </c>
      <c r="F101" s="25">
        <v>51108.0</v>
      </c>
      <c r="G101" s="25">
        <v>5438.0</v>
      </c>
      <c r="H101" s="25">
        <v>42281.0</v>
      </c>
      <c r="I101" s="25">
        <v>0.0</v>
      </c>
      <c r="J101" s="25">
        <v>0.0</v>
      </c>
      <c r="K101" s="25">
        <v>0.0</v>
      </c>
      <c r="L101" s="25">
        <v>0.0</v>
      </c>
      <c r="M101" s="25">
        <v>0.0</v>
      </c>
      <c r="N101" s="25">
        <v>0.00389</v>
      </c>
      <c r="O101" s="25">
        <v>0.43167</v>
      </c>
      <c r="P101" s="25">
        <v>1.40067</v>
      </c>
      <c r="Q101" s="25">
        <v>44016.0</v>
      </c>
      <c r="R101" s="25">
        <v>99.0</v>
      </c>
      <c r="S101" s="25">
        <v>1.0</v>
      </c>
    </row>
    <row r="102">
      <c r="A102" s="58" t="s">
        <v>754</v>
      </c>
      <c r="B102" s="25" t="s">
        <v>1</v>
      </c>
      <c r="C102" s="25" t="s">
        <v>193</v>
      </c>
      <c r="D102" s="25" t="s">
        <v>10</v>
      </c>
      <c r="E102" s="25">
        <v>175.0</v>
      </c>
      <c r="F102" s="25">
        <v>103.0</v>
      </c>
      <c r="G102" s="25">
        <v>18.0</v>
      </c>
      <c r="H102" s="25">
        <v>55.0</v>
      </c>
      <c r="I102" s="25">
        <v>0.0</v>
      </c>
      <c r="J102" s="25">
        <v>0.0</v>
      </c>
      <c r="K102" s="25">
        <v>0.0</v>
      </c>
      <c r="L102" s="25">
        <v>0.0</v>
      </c>
      <c r="M102" s="25">
        <v>0.0</v>
      </c>
      <c r="N102" s="25">
        <v>0.17583</v>
      </c>
      <c r="O102" s="25">
        <v>4.57167</v>
      </c>
      <c r="P102" s="25">
        <v>2.05662</v>
      </c>
      <c r="Q102" s="25">
        <v>86.0</v>
      </c>
      <c r="R102" s="25">
        <v>99.0</v>
      </c>
      <c r="S102" s="25">
        <v>1.0</v>
      </c>
    </row>
    <row r="103">
      <c r="A103" s="58" t="s">
        <v>754</v>
      </c>
      <c r="B103" s="25" t="s">
        <v>1</v>
      </c>
      <c r="C103" s="25" t="s">
        <v>62</v>
      </c>
      <c r="D103" s="25" t="s">
        <v>10</v>
      </c>
      <c r="E103" s="25">
        <v>182187.0</v>
      </c>
      <c r="F103" s="25">
        <v>70907.0</v>
      </c>
      <c r="G103" s="25">
        <v>9174.0</v>
      </c>
      <c r="H103" s="25">
        <v>41688.0</v>
      </c>
      <c r="I103" s="25">
        <v>0.0</v>
      </c>
      <c r="J103" s="25">
        <v>0.0</v>
      </c>
      <c r="K103" s="25">
        <v>0.0</v>
      </c>
      <c r="L103" s="25">
        <v>0.0</v>
      </c>
      <c r="M103" s="25">
        <v>0.0</v>
      </c>
      <c r="N103" s="25">
        <v>0.225</v>
      </c>
      <c r="O103" s="25">
        <v>1.80167</v>
      </c>
      <c r="P103" s="25">
        <v>1.51497</v>
      </c>
      <c r="Q103" s="25">
        <v>29959.0</v>
      </c>
      <c r="R103" s="25">
        <v>99.0</v>
      </c>
      <c r="S103" s="25">
        <v>1.0</v>
      </c>
    </row>
    <row r="104">
      <c r="A104" s="58" t="s">
        <v>754</v>
      </c>
      <c r="B104" s="25" t="s">
        <v>1</v>
      </c>
      <c r="C104" s="25" t="s">
        <v>129</v>
      </c>
      <c r="D104" s="25" t="s">
        <v>10</v>
      </c>
      <c r="E104" s="25">
        <v>17038.0</v>
      </c>
      <c r="F104" s="25">
        <v>7157.0</v>
      </c>
      <c r="G104" s="25">
        <v>393.0</v>
      </c>
      <c r="H104" s="25">
        <v>5065.0</v>
      </c>
      <c r="I104" s="25">
        <v>0.0</v>
      </c>
      <c r="J104" s="25">
        <v>0.0</v>
      </c>
      <c r="K104" s="25">
        <v>0.0</v>
      </c>
      <c r="L104" s="25">
        <v>0.0</v>
      </c>
      <c r="M104" s="25">
        <v>0.0</v>
      </c>
      <c r="N104" s="25">
        <v>0.27556</v>
      </c>
      <c r="O104" s="25">
        <v>4.18694</v>
      </c>
      <c r="P104" s="25">
        <v>3.08283</v>
      </c>
      <c r="Q104" s="25">
        <v>4407.0</v>
      </c>
      <c r="R104" s="25">
        <v>99.0</v>
      </c>
      <c r="S104" s="25">
        <v>1.0</v>
      </c>
    </row>
    <row r="105">
      <c r="A105" s="58" t="s">
        <v>754</v>
      </c>
      <c r="B105" s="25" t="s">
        <v>1</v>
      </c>
      <c r="C105" s="25" t="s">
        <v>230</v>
      </c>
      <c r="D105" s="25" t="s">
        <v>10</v>
      </c>
      <c r="E105" s="25">
        <v>243.0</v>
      </c>
      <c r="F105" s="25">
        <v>92.0</v>
      </c>
      <c r="G105" s="25">
        <v>5.0</v>
      </c>
      <c r="H105" s="25">
        <v>63.0</v>
      </c>
      <c r="I105" s="25">
        <v>0.0</v>
      </c>
      <c r="J105" s="25">
        <v>0.0</v>
      </c>
      <c r="K105" s="25">
        <v>0.0</v>
      </c>
      <c r="L105" s="25">
        <v>0.0</v>
      </c>
      <c r="M105" s="25">
        <v>0.0</v>
      </c>
      <c r="N105" s="25">
        <v>0.26444</v>
      </c>
      <c r="O105" s="25">
        <v>3.98556</v>
      </c>
      <c r="P105" s="25">
        <v>5.39189</v>
      </c>
      <c r="Q105" s="25">
        <v>69.0</v>
      </c>
      <c r="R105" s="25">
        <v>99.0</v>
      </c>
      <c r="S105" s="25">
        <v>1.0</v>
      </c>
    </row>
    <row r="106">
      <c r="A106" s="58" t="s">
        <v>754</v>
      </c>
      <c r="B106" s="25" t="s">
        <v>1</v>
      </c>
      <c r="C106" s="25" t="s">
        <v>87</v>
      </c>
      <c r="D106" s="25" t="s">
        <v>10</v>
      </c>
      <c r="E106" s="25">
        <v>12604.0</v>
      </c>
      <c r="F106" s="25">
        <v>7113.0</v>
      </c>
      <c r="G106" s="25">
        <v>2059.0</v>
      </c>
      <c r="H106" s="25">
        <v>4148.0</v>
      </c>
      <c r="I106" s="25">
        <v>0.0</v>
      </c>
      <c r="J106" s="25">
        <v>0.0</v>
      </c>
      <c r="K106" s="25">
        <v>0.0</v>
      </c>
      <c r="L106" s="25">
        <v>0.0</v>
      </c>
      <c r="M106" s="25">
        <v>0.0</v>
      </c>
      <c r="N106" s="25">
        <v>0.09194</v>
      </c>
      <c r="O106" s="25">
        <v>1.84861</v>
      </c>
      <c r="P106" s="25">
        <v>1.60411</v>
      </c>
      <c r="Q106" s="25">
        <v>5594.0</v>
      </c>
      <c r="R106" s="25">
        <v>99.0</v>
      </c>
      <c r="S106" s="25">
        <v>1.0</v>
      </c>
    </row>
    <row r="107">
      <c r="A107" s="58" t="s">
        <v>754</v>
      </c>
      <c r="B107" s="25" t="s">
        <v>1</v>
      </c>
      <c r="C107" s="25" t="s">
        <v>112</v>
      </c>
      <c r="D107" s="25" t="s">
        <v>10</v>
      </c>
      <c r="E107" s="25">
        <v>17891.0</v>
      </c>
      <c r="F107" s="25">
        <v>11763.0</v>
      </c>
      <c r="G107" s="25">
        <v>2499.0</v>
      </c>
      <c r="H107" s="25">
        <v>7026.0</v>
      </c>
      <c r="I107" s="25">
        <v>0.0</v>
      </c>
      <c r="J107" s="25">
        <v>1.0</v>
      </c>
      <c r="K107" s="25">
        <v>0.0</v>
      </c>
      <c r="L107" s="25">
        <v>0.0</v>
      </c>
      <c r="M107" s="25">
        <v>0.0</v>
      </c>
      <c r="N107" s="25">
        <v>0.07917</v>
      </c>
      <c r="O107" s="25">
        <v>1.93333</v>
      </c>
      <c r="P107" s="25">
        <v>2.00326</v>
      </c>
      <c r="Q107" s="25">
        <v>8301.0</v>
      </c>
      <c r="R107" s="25">
        <v>99.0</v>
      </c>
      <c r="S107" s="25">
        <v>1.0</v>
      </c>
    </row>
    <row r="108">
      <c r="A108" s="58" t="s">
        <v>754</v>
      </c>
      <c r="B108" s="25" t="s">
        <v>1</v>
      </c>
      <c r="C108" s="25" t="s">
        <v>154</v>
      </c>
      <c r="D108" s="25" t="s">
        <v>10</v>
      </c>
      <c r="E108" s="25">
        <v>4725.0</v>
      </c>
      <c r="F108" s="25">
        <v>3319.0</v>
      </c>
      <c r="G108" s="25">
        <v>478.0</v>
      </c>
      <c r="H108" s="25">
        <v>1995.0</v>
      </c>
      <c r="I108" s="25">
        <v>0.0</v>
      </c>
      <c r="J108" s="25">
        <v>0.0</v>
      </c>
      <c r="K108" s="25">
        <v>0.0</v>
      </c>
      <c r="L108" s="25">
        <v>0.0</v>
      </c>
      <c r="M108" s="25">
        <v>0.0</v>
      </c>
      <c r="N108" s="25">
        <v>0.08167</v>
      </c>
      <c r="O108" s="25">
        <v>2.21306</v>
      </c>
      <c r="P108" s="25">
        <v>2.66433</v>
      </c>
      <c r="Q108" s="25">
        <v>1828.0</v>
      </c>
      <c r="R108" s="25">
        <v>99.0</v>
      </c>
      <c r="S108" s="25">
        <v>1.0</v>
      </c>
    </row>
    <row r="109">
      <c r="A109" s="58" t="s">
        <v>754</v>
      </c>
      <c r="B109" s="25" t="s">
        <v>1</v>
      </c>
      <c r="C109" s="25" t="s">
        <v>126</v>
      </c>
      <c r="D109" s="25" t="s">
        <v>10</v>
      </c>
      <c r="E109" s="25">
        <v>6893.0</v>
      </c>
      <c r="F109" s="25">
        <v>4670.0</v>
      </c>
      <c r="G109" s="25">
        <v>1955.0</v>
      </c>
      <c r="H109" s="25">
        <v>2658.0</v>
      </c>
      <c r="I109" s="25">
        <v>0.0</v>
      </c>
      <c r="J109" s="25">
        <v>1.0</v>
      </c>
      <c r="K109" s="25">
        <v>0.0</v>
      </c>
      <c r="L109" s="25">
        <v>0.0</v>
      </c>
      <c r="M109" s="25">
        <v>0.0</v>
      </c>
      <c r="N109" s="25">
        <v>0.06167</v>
      </c>
      <c r="O109" s="25">
        <v>3.32694</v>
      </c>
      <c r="P109" s="25">
        <v>1.90182</v>
      </c>
      <c r="Q109" s="25">
        <v>4208.0</v>
      </c>
      <c r="R109" s="25">
        <v>99.0</v>
      </c>
      <c r="S109" s="25">
        <v>1.0</v>
      </c>
    </row>
    <row r="110">
      <c r="A110" s="58" t="s">
        <v>754</v>
      </c>
      <c r="B110" s="25" t="s">
        <v>1</v>
      </c>
      <c r="C110" s="25" t="s">
        <v>233</v>
      </c>
      <c r="D110" s="25" t="s">
        <v>10</v>
      </c>
      <c r="E110" s="25">
        <v>191.0</v>
      </c>
      <c r="F110" s="25">
        <v>75.0</v>
      </c>
      <c r="G110" s="25">
        <v>7.0</v>
      </c>
      <c r="H110" s="25">
        <v>51.0</v>
      </c>
      <c r="I110" s="25">
        <v>0.0</v>
      </c>
      <c r="J110" s="25">
        <v>0.0</v>
      </c>
      <c r="K110" s="25">
        <v>0.0</v>
      </c>
      <c r="L110" s="25">
        <v>0.0</v>
      </c>
      <c r="M110" s="25">
        <v>0.0</v>
      </c>
      <c r="N110" s="25">
        <v>0.26389</v>
      </c>
      <c r="O110" s="25">
        <v>4.10083</v>
      </c>
      <c r="P110" s="25">
        <v>3.75266</v>
      </c>
      <c r="Q110" s="25">
        <v>60.0</v>
      </c>
      <c r="R110" s="25">
        <v>99.0</v>
      </c>
      <c r="S110" s="25">
        <v>1.0</v>
      </c>
    </row>
    <row r="111">
      <c r="A111" s="58" t="s">
        <v>754</v>
      </c>
      <c r="B111" s="25" t="s">
        <v>1</v>
      </c>
      <c r="C111" s="25" t="s">
        <v>105</v>
      </c>
      <c r="D111" s="25" t="s">
        <v>10</v>
      </c>
      <c r="E111" s="25">
        <v>46390.0</v>
      </c>
      <c r="F111" s="25">
        <v>14714.0</v>
      </c>
      <c r="G111" s="25">
        <v>1914.0</v>
      </c>
      <c r="H111" s="25">
        <v>11014.0</v>
      </c>
      <c r="I111" s="25">
        <v>0.0</v>
      </c>
      <c r="J111" s="25">
        <v>0.0</v>
      </c>
      <c r="K111" s="25">
        <v>0.0</v>
      </c>
      <c r="L111" s="25">
        <v>0.0</v>
      </c>
      <c r="M111" s="25">
        <v>0.0</v>
      </c>
      <c r="N111" s="25">
        <v>0.17694</v>
      </c>
      <c r="O111" s="25">
        <v>1.84028</v>
      </c>
      <c r="P111" s="25">
        <v>1.73702</v>
      </c>
      <c r="Q111" s="25">
        <v>7276.0</v>
      </c>
      <c r="R111" s="25">
        <v>99.0</v>
      </c>
      <c r="S111" s="25">
        <v>1.0</v>
      </c>
    </row>
    <row r="112">
      <c r="A112" s="58" t="s">
        <v>754</v>
      </c>
      <c r="B112" s="25" t="s">
        <v>1</v>
      </c>
      <c r="C112" s="25" t="s">
        <v>150</v>
      </c>
      <c r="D112" s="25" t="s">
        <v>10</v>
      </c>
      <c r="E112" s="25">
        <v>1811.0</v>
      </c>
      <c r="F112" s="25">
        <v>1563.0</v>
      </c>
      <c r="G112" s="25">
        <v>344.0</v>
      </c>
      <c r="H112" s="25">
        <v>1148.0</v>
      </c>
      <c r="I112" s="25">
        <v>0.0</v>
      </c>
      <c r="J112" s="25">
        <v>0.0</v>
      </c>
      <c r="K112" s="25">
        <v>0.0</v>
      </c>
      <c r="L112" s="25">
        <v>0.0</v>
      </c>
      <c r="M112" s="25">
        <v>0.0</v>
      </c>
      <c r="N112" s="25">
        <v>0.00472</v>
      </c>
      <c r="O112" s="25">
        <v>0.915</v>
      </c>
      <c r="P112" s="25">
        <v>0.84383</v>
      </c>
      <c r="Q112" s="25">
        <v>1460.0</v>
      </c>
      <c r="R112" s="25">
        <v>99.0</v>
      </c>
      <c r="S112" s="25">
        <v>1.0</v>
      </c>
    </row>
    <row r="113">
      <c r="A113" s="58" t="s">
        <v>754</v>
      </c>
      <c r="B113" s="25" t="s">
        <v>1</v>
      </c>
      <c r="C113" s="25" t="s">
        <v>136</v>
      </c>
      <c r="D113" s="25" t="s">
        <v>10</v>
      </c>
      <c r="E113" s="25">
        <v>6983.0</v>
      </c>
      <c r="F113" s="25">
        <v>3531.0</v>
      </c>
      <c r="G113" s="25">
        <v>558.0</v>
      </c>
      <c r="H113" s="25">
        <v>2543.0</v>
      </c>
      <c r="I113" s="25">
        <v>0.0</v>
      </c>
      <c r="J113" s="25">
        <v>0.0</v>
      </c>
      <c r="K113" s="25">
        <v>0.0</v>
      </c>
      <c r="L113" s="25">
        <v>0.0</v>
      </c>
      <c r="M113" s="25">
        <v>0.0</v>
      </c>
      <c r="N113" s="25">
        <v>0.07167</v>
      </c>
      <c r="O113" s="25">
        <v>1.56306</v>
      </c>
      <c r="P113" s="25">
        <v>1.70301</v>
      </c>
      <c r="Q113" s="25">
        <v>2540.0</v>
      </c>
      <c r="R113" s="25">
        <v>99.0</v>
      </c>
      <c r="S113" s="25">
        <v>1.0</v>
      </c>
    </row>
    <row r="114">
      <c r="A114" s="58" t="s">
        <v>754</v>
      </c>
      <c r="B114" s="25" t="s">
        <v>1</v>
      </c>
      <c r="C114" s="25" t="s">
        <v>276</v>
      </c>
      <c r="D114" s="25" t="s">
        <v>10</v>
      </c>
      <c r="E114" s="25">
        <v>2.0</v>
      </c>
      <c r="F114" s="25">
        <v>1.0</v>
      </c>
      <c r="G114" s="25">
        <v>0.0</v>
      </c>
      <c r="H114" s="25">
        <v>1.0</v>
      </c>
      <c r="I114" s="25">
        <v>0.0</v>
      </c>
      <c r="J114" s="25">
        <v>0.0</v>
      </c>
      <c r="K114" s="25">
        <v>0.0</v>
      </c>
      <c r="L114" s="25">
        <v>0.0</v>
      </c>
      <c r="M114" s="25">
        <v>0.0</v>
      </c>
      <c r="N114" s="25">
        <v>0.03208</v>
      </c>
      <c r="O114" s="25">
        <v>0.03208</v>
      </c>
      <c r="P114" s="25">
        <v>0.03208</v>
      </c>
      <c r="Q114" s="25">
        <v>1.0</v>
      </c>
      <c r="R114" s="25">
        <v>99.0</v>
      </c>
      <c r="S114" s="25">
        <v>1.0</v>
      </c>
    </row>
    <row r="115">
      <c r="A115" s="58" t="s">
        <v>754</v>
      </c>
      <c r="B115" s="25" t="s">
        <v>1</v>
      </c>
      <c r="C115" s="25" t="s">
        <v>261</v>
      </c>
      <c r="D115" s="25" t="s">
        <v>10</v>
      </c>
      <c r="E115" s="25">
        <v>196.0</v>
      </c>
      <c r="F115" s="25">
        <v>183.0</v>
      </c>
      <c r="G115" s="25">
        <v>68.0</v>
      </c>
      <c r="H115" s="25">
        <v>110.0</v>
      </c>
      <c r="I115" s="25">
        <v>0.0</v>
      </c>
      <c r="J115" s="25">
        <v>0.0</v>
      </c>
      <c r="K115" s="25">
        <v>0.0</v>
      </c>
      <c r="L115" s="25">
        <v>0.0</v>
      </c>
      <c r="M115" s="25">
        <v>0.0</v>
      </c>
      <c r="N115" s="25">
        <v>0.00639</v>
      </c>
      <c r="O115" s="25">
        <v>1.44111</v>
      </c>
      <c r="P115" s="25">
        <v>0.7018</v>
      </c>
      <c r="Q115" s="25">
        <v>172.0</v>
      </c>
      <c r="R115" s="25">
        <v>99.0</v>
      </c>
      <c r="S115" s="25">
        <v>1.0</v>
      </c>
    </row>
    <row r="116">
      <c r="A116" s="58" t="s">
        <v>754</v>
      </c>
      <c r="B116" s="25" t="s">
        <v>1</v>
      </c>
      <c r="C116" s="25" t="s">
        <v>102</v>
      </c>
      <c r="D116" s="25" t="s">
        <v>10</v>
      </c>
      <c r="E116" s="25">
        <v>63698.0</v>
      </c>
      <c r="F116" s="25">
        <v>19007.0</v>
      </c>
      <c r="G116" s="25">
        <v>1709.0</v>
      </c>
      <c r="H116" s="25">
        <v>11117.0</v>
      </c>
      <c r="I116" s="25">
        <v>0.0</v>
      </c>
      <c r="J116" s="25">
        <v>0.0</v>
      </c>
      <c r="K116" s="25">
        <v>0.0</v>
      </c>
      <c r="L116" s="25">
        <v>0.0</v>
      </c>
      <c r="M116" s="25">
        <v>0.0</v>
      </c>
      <c r="N116" s="25">
        <v>0.26417</v>
      </c>
      <c r="O116" s="25">
        <v>1.82306</v>
      </c>
      <c r="P116" s="25">
        <v>1.50011</v>
      </c>
      <c r="Q116" s="25">
        <v>7989.0</v>
      </c>
      <c r="R116" s="25">
        <v>99.0</v>
      </c>
      <c r="S116" s="25">
        <v>1.0</v>
      </c>
    </row>
    <row r="117">
      <c r="A117" s="58" t="s">
        <v>754</v>
      </c>
      <c r="B117" s="25" t="s">
        <v>1</v>
      </c>
      <c r="C117" s="25" t="s">
        <v>130</v>
      </c>
      <c r="D117" s="25" t="s">
        <v>10</v>
      </c>
      <c r="E117" s="25">
        <v>793.0</v>
      </c>
      <c r="F117" s="25">
        <v>592.0</v>
      </c>
      <c r="G117" s="25">
        <v>47.0</v>
      </c>
      <c r="H117" s="25">
        <v>521.0</v>
      </c>
      <c r="I117" s="25">
        <v>0.0</v>
      </c>
      <c r="J117" s="25">
        <v>0.0</v>
      </c>
      <c r="K117" s="25">
        <v>0.0</v>
      </c>
      <c r="L117" s="25">
        <v>0.0</v>
      </c>
      <c r="M117" s="25">
        <v>0.0</v>
      </c>
      <c r="N117" s="25">
        <v>0.00556</v>
      </c>
      <c r="O117" s="25">
        <v>0.63667</v>
      </c>
      <c r="P117" s="25">
        <v>0.45217</v>
      </c>
      <c r="Q117" s="25">
        <v>524.0</v>
      </c>
      <c r="R117" s="25">
        <v>99.0</v>
      </c>
      <c r="S117" s="25">
        <v>1.0</v>
      </c>
    </row>
    <row r="118">
      <c r="A118" s="58" t="s">
        <v>754</v>
      </c>
      <c r="B118" s="25" t="s">
        <v>1</v>
      </c>
      <c r="C118" s="25" t="s">
        <v>122</v>
      </c>
      <c r="D118" s="25" t="s">
        <v>10</v>
      </c>
      <c r="E118" s="25">
        <v>950.0</v>
      </c>
      <c r="F118" s="25">
        <v>828.0</v>
      </c>
      <c r="G118" s="25">
        <v>110.0</v>
      </c>
      <c r="H118" s="25">
        <v>591.0</v>
      </c>
      <c r="I118" s="25">
        <v>0.0</v>
      </c>
      <c r="J118" s="25">
        <v>0.0</v>
      </c>
      <c r="K118" s="25">
        <v>0.0</v>
      </c>
      <c r="L118" s="25">
        <v>0.0</v>
      </c>
      <c r="M118" s="25">
        <v>0.0</v>
      </c>
      <c r="N118" s="25">
        <v>0.005</v>
      </c>
      <c r="O118" s="25">
        <v>0.62667</v>
      </c>
      <c r="P118" s="25">
        <v>0.91008</v>
      </c>
      <c r="Q118" s="25">
        <v>722.0</v>
      </c>
      <c r="R118" s="25">
        <v>99.0</v>
      </c>
      <c r="S118" s="25">
        <v>1.0</v>
      </c>
    </row>
    <row r="119">
      <c r="A119" s="58" t="s">
        <v>754</v>
      </c>
      <c r="B119" s="25" t="s">
        <v>1</v>
      </c>
      <c r="C119" s="25" t="s">
        <v>133</v>
      </c>
      <c r="D119" s="25" t="s">
        <v>10</v>
      </c>
      <c r="E119" s="25">
        <v>2973.0</v>
      </c>
      <c r="F119" s="25">
        <v>1913.0</v>
      </c>
      <c r="G119" s="25">
        <v>342.0</v>
      </c>
      <c r="H119" s="25">
        <v>1271.0</v>
      </c>
      <c r="I119" s="25">
        <v>0.0</v>
      </c>
      <c r="J119" s="25">
        <v>0.0</v>
      </c>
      <c r="K119" s="25">
        <v>0.0</v>
      </c>
      <c r="L119" s="25">
        <v>0.0</v>
      </c>
      <c r="M119" s="25">
        <v>0.0</v>
      </c>
      <c r="N119" s="25">
        <v>0.05056</v>
      </c>
      <c r="O119" s="25">
        <v>2.10806</v>
      </c>
      <c r="P119" s="25">
        <v>2.06741</v>
      </c>
      <c r="Q119" s="25">
        <v>1566.0</v>
      </c>
      <c r="R119" s="25">
        <v>99.0</v>
      </c>
      <c r="S119" s="25">
        <v>1.0</v>
      </c>
    </row>
    <row r="120">
      <c r="A120" s="58" t="s">
        <v>754</v>
      </c>
      <c r="B120" s="25" t="s">
        <v>1</v>
      </c>
      <c r="C120" s="25" t="s">
        <v>167</v>
      </c>
      <c r="D120" s="25" t="s">
        <v>10</v>
      </c>
      <c r="E120" s="25">
        <v>10717.0</v>
      </c>
      <c r="F120" s="25">
        <v>3301.0</v>
      </c>
      <c r="G120" s="25">
        <v>437.0</v>
      </c>
      <c r="H120" s="25">
        <v>2180.0</v>
      </c>
      <c r="I120" s="25">
        <v>0.0</v>
      </c>
      <c r="J120" s="25">
        <v>0.0</v>
      </c>
      <c r="K120" s="25">
        <v>0.0</v>
      </c>
      <c r="L120" s="25">
        <v>0.0</v>
      </c>
      <c r="M120" s="25">
        <v>0.0</v>
      </c>
      <c r="N120" s="25">
        <v>0.27889</v>
      </c>
      <c r="O120" s="25">
        <v>1.77556</v>
      </c>
      <c r="P120" s="25">
        <v>1.36468</v>
      </c>
      <c r="Q120" s="25">
        <v>1833.0</v>
      </c>
      <c r="R120" s="25">
        <v>99.0</v>
      </c>
      <c r="S120" s="25">
        <v>1.0</v>
      </c>
    </row>
    <row r="121">
      <c r="A121" s="58" t="s">
        <v>754</v>
      </c>
      <c r="B121" s="25" t="s">
        <v>1</v>
      </c>
      <c r="C121" s="25" t="s">
        <v>263</v>
      </c>
      <c r="D121" s="25" t="s">
        <v>10</v>
      </c>
      <c r="E121" s="25">
        <v>34.0</v>
      </c>
      <c r="F121" s="25">
        <v>32.0</v>
      </c>
      <c r="G121" s="25">
        <v>11.0</v>
      </c>
      <c r="H121" s="25">
        <v>19.0</v>
      </c>
      <c r="I121" s="25">
        <v>0.0</v>
      </c>
      <c r="J121" s="25">
        <v>0.0</v>
      </c>
      <c r="K121" s="25">
        <v>0.0</v>
      </c>
      <c r="L121" s="25">
        <v>0.0</v>
      </c>
      <c r="M121" s="25">
        <v>0.0</v>
      </c>
      <c r="N121" s="25">
        <v>0.005</v>
      </c>
      <c r="O121" s="25">
        <v>1.58528</v>
      </c>
      <c r="P121" s="25">
        <v>1.7304</v>
      </c>
      <c r="Q121" s="25">
        <v>31.0</v>
      </c>
      <c r="R121" s="25">
        <v>99.0</v>
      </c>
      <c r="S121" s="25">
        <v>1.0</v>
      </c>
    </row>
    <row r="122">
      <c r="A122" s="58" t="s">
        <v>754</v>
      </c>
      <c r="B122" s="25" t="s">
        <v>1</v>
      </c>
      <c r="C122" s="25" t="s">
        <v>202</v>
      </c>
      <c r="D122" s="25" t="s">
        <v>10</v>
      </c>
      <c r="E122" s="25">
        <v>176.0</v>
      </c>
      <c r="F122" s="25">
        <v>84.0</v>
      </c>
      <c r="G122" s="25">
        <v>13.0</v>
      </c>
      <c r="H122" s="25">
        <v>55.0</v>
      </c>
      <c r="I122" s="25">
        <v>0.0</v>
      </c>
      <c r="J122" s="25">
        <v>0.0</v>
      </c>
      <c r="K122" s="25">
        <v>0.0</v>
      </c>
      <c r="L122" s="25">
        <v>0.0</v>
      </c>
      <c r="M122" s="25">
        <v>0.0</v>
      </c>
      <c r="N122" s="25">
        <v>0.17694</v>
      </c>
      <c r="O122" s="25">
        <v>1.71083</v>
      </c>
      <c r="P122" s="25">
        <v>0.81975</v>
      </c>
      <c r="Q122" s="25">
        <v>56.0</v>
      </c>
      <c r="R122" s="25">
        <v>99.0</v>
      </c>
      <c r="S122" s="25">
        <v>1.0</v>
      </c>
    </row>
    <row r="123">
      <c r="A123" s="58" t="s">
        <v>754</v>
      </c>
      <c r="B123" s="25" t="s">
        <v>1</v>
      </c>
      <c r="C123" s="25" t="s">
        <v>162</v>
      </c>
      <c r="D123" s="25" t="s">
        <v>10</v>
      </c>
      <c r="E123" s="25">
        <v>16812.0</v>
      </c>
      <c r="F123" s="25">
        <v>7071.0</v>
      </c>
      <c r="G123" s="25">
        <v>1198.0</v>
      </c>
      <c r="H123" s="25">
        <v>3682.0</v>
      </c>
      <c r="I123" s="25">
        <v>0.0</v>
      </c>
      <c r="J123" s="25">
        <v>0.0</v>
      </c>
      <c r="K123" s="25">
        <v>0.0</v>
      </c>
      <c r="L123" s="25">
        <v>0.0</v>
      </c>
      <c r="M123" s="25">
        <v>0.0</v>
      </c>
      <c r="N123" s="25">
        <v>0.19806</v>
      </c>
      <c r="O123" s="25">
        <v>1.80306</v>
      </c>
      <c r="P123" s="25">
        <v>1.57888</v>
      </c>
      <c r="Q123" s="25">
        <v>3362.0</v>
      </c>
      <c r="R123" s="25">
        <v>99.0</v>
      </c>
      <c r="S123" s="25">
        <v>1.0</v>
      </c>
    </row>
    <row r="124">
      <c r="A124" s="58" t="s">
        <v>754</v>
      </c>
      <c r="B124" s="25" t="s">
        <v>1</v>
      </c>
      <c r="C124" s="25" t="s">
        <v>287</v>
      </c>
      <c r="D124" s="25" t="s">
        <v>10</v>
      </c>
      <c r="E124" s="25">
        <v>46.0</v>
      </c>
      <c r="F124" s="25">
        <v>33.0</v>
      </c>
      <c r="G124" s="25">
        <v>5.0</v>
      </c>
      <c r="H124" s="25">
        <v>27.0</v>
      </c>
      <c r="I124" s="25">
        <v>0.0</v>
      </c>
      <c r="J124" s="25">
        <v>0.0</v>
      </c>
      <c r="K124" s="25">
        <v>0.0</v>
      </c>
      <c r="L124" s="25">
        <v>0.0</v>
      </c>
      <c r="M124" s="25">
        <v>0.0</v>
      </c>
      <c r="N124" s="25">
        <v>0.00417</v>
      </c>
      <c r="O124" s="25">
        <v>1.61111</v>
      </c>
      <c r="P124" s="25">
        <v>0.48951</v>
      </c>
      <c r="Q124" s="25">
        <v>32.0</v>
      </c>
      <c r="R124" s="25">
        <v>99.0</v>
      </c>
      <c r="S124" s="25">
        <v>1.0</v>
      </c>
    </row>
    <row r="125">
      <c r="A125" s="58" t="s">
        <v>754</v>
      </c>
      <c r="B125" s="25" t="s">
        <v>1</v>
      </c>
      <c r="C125" s="25" t="s">
        <v>3</v>
      </c>
      <c r="D125" s="25" t="s">
        <v>10</v>
      </c>
      <c r="E125" s="25">
        <v>7537979.0</v>
      </c>
      <c r="F125" s="25">
        <v>4328702.0</v>
      </c>
      <c r="G125" s="25">
        <v>476324.0</v>
      </c>
      <c r="H125" s="25">
        <v>2843841.0</v>
      </c>
      <c r="I125" s="25">
        <v>0.0</v>
      </c>
      <c r="J125" s="25">
        <v>133.0</v>
      </c>
      <c r="K125" s="25">
        <v>0.0</v>
      </c>
      <c r="L125" s="25">
        <v>0.0</v>
      </c>
      <c r="M125" s="25">
        <v>0.0</v>
      </c>
      <c r="N125" s="25">
        <v>0.09278</v>
      </c>
      <c r="O125" s="25">
        <v>1.96028</v>
      </c>
      <c r="P125" s="25">
        <v>2.22046</v>
      </c>
      <c r="Q125" s="25">
        <v>2377013.0</v>
      </c>
      <c r="R125" s="25">
        <v>99.0</v>
      </c>
      <c r="S125" s="25">
        <v>1.0</v>
      </c>
    </row>
    <row r="126">
      <c r="A126" s="58" t="s">
        <v>754</v>
      </c>
      <c r="B126" s="25" t="s">
        <v>1</v>
      </c>
      <c r="C126" s="25" t="s">
        <v>151</v>
      </c>
      <c r="D126" s="25" t="s">
        <v>10</v>
      </c>
      <c r="E126" s="25">
        <v>4849.0</v>
      </c>
      <c r="F126" s="25">
        <v>3123.0</v>
      </c>
      <c r="G126" s="25">
        <v>604.0</v>
      </c>
      <c r="H126" s="25">
        <v>2004.0</v>
      </c>
      <c r="I126" s="25">
        <v>0.0</v>
      </c>
      <c r="J126" s="25">
        <v>0.0</v>
      </c>
      <c r="K126" s="25">
        <v>0.0</v>
      </c>
      <c r="L126" s="25">
        <v>0.0</v>
      </c>
      <c r="M126" s="25">
        <v>0.0</v>
      </c>
      <c r="N126" s="25">
        <v>0.05167</v>
      </c>
      <c r="O126" s="25">
        <v>3.39111</v>
      </c>
      <c r="P126" s="25">
        <v>2.55312</v>
      </c>
      <c r="Q126" s="25">
        <v>2413.0</v>
      </c>
      <c r="R126" s="25">
        <v>99.0</v>
      </c>
      <c r="S126" s="25">
        <v>1.0</v>
      </c>
    </row>
    <row r="127">
      <c r="A127" s="58" t="s">
        <v>754</v>
      </c>
      <c r="B127" s="25" t="s">
        <v>1</v>
      </c>
      <c r="C127" s="25" t="s">
        <v>190</v>
      </c>
      <c r="D127" s="25" t="s">
        <v>10</v>
      </c>
      <c r="E127" s="25">
        <v>1777.0</v>
      </c>
      <c r="F127" s="25">
        <v>1042.0</v>
      </c>
      <c r="G127" s="25">
        <v>116.0</v>
      </c>
      <c r="H127" s="25">
        <v>655.0</v>
      </c>
      <c r="I127" s="25">
        <v>0.0</v>
      </c>
      <c r="J127" s="25">
        <v>0.0</v>
      </c>
      <c r="K127" s="25">
        <v>0.0</v>
      </c>
      <c r="L127" s="25">
        <v>0.0</v>
      </c>
      <c r="M127" s="25">
        <v>0.0</v>
      </c>
      <c r="N127" s="25">
        <v>0.14667</v>
      </c>
      <c r="O127" s="25">
        <v>2.29556</v>
      </c>
      <c r="P127" s="25">
        <v>2.43709</v>
      </c>
      <c r="Q127" s="25">
        <v>702.0</v>
      </c>
      <c r="R127" s="25">
        <v>99.0</v>
      </c>
      <c r="S127" s="25">
        <v>1.0</v>
      </c>
    </row>
    <row r="128">
      <c r="A128" s="58" t="s">
        <v>754</v>
      </c>
      <c r="B128" s="25" t="s">
        <v>1</v>
      </c>
      <c r="C128" s="25" t="s">
        <v>240</v>
      </c>
      <c r="D128" s="25" t="s">
        <v>10</v>
      </c>
      <c r="E128" s="25">
        <v>136.0</v>
      </c>
      <c r="F128" s="25">
        <v>113.0</v>
      </c>
      <c r="G128" s="25">
        <v>35.0</v>
      </c>
      <c r="H128" s="25">
        <v>71.0</v>
      </c>
      <c r="I128" s="25">
        <v>0.0</v>
      </c>
      <c r="J128" s="25">
        <v>0.0</v>
      </c>
      <c r="K128" s="25">
        <v>0.0</v>
      </c>
      <c r="L128" s="25">
        <v>0.0</v>
      </c>
      <c r="M128" s="25">
        <v>0.0</v>
      </c>
      <c r="N128" s="25">
        <v>0.00667</v>
      </c>
      <c r="O128" s="25">
        <v>1.60222</v>
      </c>
      <c r="P128" s="25">
        <v>0.64998</v>
      </c>
      <c r="Q128" s="25">
        <v>104.0</v>
      </c>
      <c r="R128" s="25">
        <v>99.0</v>
      </c>
      <c r="S128" s="25">
        <v>1.0</v>
      </c>
    </row>
    <row r="129">
      <c r="A129" s="58" t="s">
        <v>754</v>
      </c>
      <c r="B129" s="25" t="s">
        <v>1</v>
      </c>
      <c r="C129" s="25" t="s">
        <v>197</v>
      </c>
      <c r="D129" s="25" t="s">
        <v>10</v>
      </c>
      <c r="E129" s="25">
        <v>3089.0</v>
      </c>
      <c r="F129" s="25">
        <v>2122.0</v>
      </c>
      <c r="G129" s="25">
        <v>408.0</v>
      </c>
      <c r="H129" s="25">
        <v>1290.0</v>
      </c>
      <c r="I129" s="25">
        <v>0.0</v>
      </c>
      <c r="J129" s="25">
        <v>1.0</v>
      </c>
      <c r="K129" s="25">
        <v>0.0</v>
      </c>
      <c r="L129" s="25">
        <v>0.0</v>
      </c>
      <c r="M129" s="25">
        <v>0.0</v>
      </c>
      <c r="N129" s="25">
        <v>0.05111</v>
      </c>
      <c r="O129" s="25">
        <v>2.95917</v>
      </c>
      <c r="P129" s="25">
        <v>2.82782</v>
      </c>
      <c r="Q129" s="25">
        <v>1377.0</v>
      </c>
      <c r="R129" s="25">
        <v>99.0</v>
      </c>
      <c r="S129" s="25">
        <v>1.0</v>
      </c>
    </row>
    <row r="130">
      <c r="A130" s="58" t="s">
        <v>754</v>
      </c>
      <c r="B130" s="25" t="s">
        <v>1</v>
      </c>
      <c r="C130" s="25" t="s">
        <v>256</v>
      </c>
      <c r="D130" s="25" t="s">
        <v>10</v>
      </c>
      <c r="E130" s="25">
        <v>342.0</v>
      </c>
      <c r="F130" s="25">
        <v>278.0</v>
      </c>
      <c r="G130" s="25">
        <v>46.0</v>
      </c>
      <c r="H130" s="25">
        <v>206.0</v>
      </c>
      <c r="I130" s="25">
        <v>0.0</v>
      </c>
      <c r="J130" s="25">
        <v>0.0</v>
      </c>
      <c r="K130" s="25">
        <v>0.0</v>
      </c>
      <c r="L130" s="25">
        <v>0.0</v>
      </c>
      <c r="M130" s="25">
        <v>0.0</v>
      </c>
      <c r="N130" s="25">
        <v>0.005</v>
      </c>
      <c r="O130" s="25">
        <v>0.74167</v>
      </c>
      <c r="P130" s="25">
        <v>0.71035</v>
      </c>
      <c r="Q130" s="25">
        <v>258.0</v>
      </c>
      <c r="R130" s="25">
        <v>99.0</v>
      </c>
      <c r="S130" s="25">
        <v>1.0</v>
      </c>
    </row>
    <row r="131">
      <c r="A131" s="58" t="s">
        <v>754</v>
      </c>
      <c r="B131" s="25" t="s">
        <v>1</v>
      </c>
      <c r="C131" s="25" t="s">
        <v>251</v>
      </c>
      <c r="D131" s="25" t="s">
        <v>10</v>
      </c>
      <c r="E131" s="25">
        <v>131.0</v>
      </c>
      <c r="F131" s="25">
        <v>94.0</v>
      </c>
      <c r="G131" s="25">
        <v>30.0</v>
      </c>
      <c r="H131" s="25">
        <v>68.0</v>
      </c>
      <c r="I131" s="25">
        <v>0.0</v>
      </c>
      <c r="J131" s="25">
        <v>0.0</v>
      </c>
      <c r="K131" s="25">
        <v>0.0</v>
      </c>
      <c r="L131" s="25">
        <v>0.0</v>
      </c>
      <c r="M131" s="25">
        <v>0.0</v>
      </c>
      <c r="N131" s="25">
        <v>0.01167</v>
      </c>
      <c r="O131" s="25">
        <v>1.50639</v>
      </c>
      <c r="P131" s="25">
        <v>0.88481</v>
      </c>
      <c r="Q131" s="25">
        <v>74.0</v>
      </c>
      <c r="R131" s="25">
        <v>99.0</v>
      </c>
      <c r="S131" s="25">
        <v>1.0</v>
      </c>
    </row>
    <row r="132">
      <c r="A132" s="58" t="s">
        <v>754</v>
      </c>
      <c r="B132" s="25" t="s">
        <v>1</v>
      </c>
      <c r="C132" s="25" t="s">
        <v>159</v>
      </c>
      <c r="D132" s="25" t="s">
        <v>10</v>
      </c>
      <c r="E132" s="25">
        <v>8416.0</v>
      </c>
      <c r="F132" s="25">
        <v>6559.0</v>
      </c>
      <c r="G132" s="25">
        <v>1200.0</v>
      </c>
      <c r="H132" s="25">
        <v>4536.0</v>
      </c>
      <c r="I132" s="25">
        <v>0.0</v>
      </c>
      <c r="J132" s="25">
        <v>0.0</v>
      </c>
      <c r="K132" s="25">
        <v>0.0</v>
      </c>
      <c r="L132" s="25">
        <v>0.0</v>
      </c>
      <c r="M132" s="25">
        <v>0.0</v>
      </c>
      <c r="N132" s="25">
        <v>0.00667</v>
      </c>
      <c r="O132" s="25">
        <v>1.33667</v>
      </c>
      <c r="P132" s="25">
        <v>1.38123</v>
      </c>
      <c r="Q132" s="25">
        <v>5302.0</v>
      </c>
      <c r="R132" s="25">
        <v>99.0</v>
      </c>
      <c r="S132" s="25">
        <v>1.0</v>
      </c>
    </row>
    <row r="133">
      <c r="A133" s="58" t="s">
        <v>754</v>
      </c>
      <c r="B133" s="25" t="s">
        <v>1</v>
      </c>
      <c r="C133" s="25" t="s">
        <v>175</v>
      </c>
      <c r="D133" s="25" t="s">
        <v>10</v>
      </c>
      <c r="E133" s="25">
        <v>1781.0</v>
      </c>
      <c r="F133" s="25">
        <v>962.0</v>
      </c>
      <c r="G133" s="25">
        <v>199.0</v>
      </c>
      <c r="H133" s="25">
        <v>538.0</v>
      </c>
      <c r="I133" s="25">
        <v>0.0</v>
      </c>
      <c r="J133" s="25">
        <v>0.0</v>
      </c>
      <c r="K133" s="25">
        <v>0.0</v>
      </c>
      <c r="L133" s="25">
        <v>0.0</v>
      </c>
      <c r="M133" s="25">
        <v>0.0</v>
      </c>
      <c r="N133" s="25">
        <v>0.12111</v>
      </c>
      <c r="O133" s="25">
        <v>3.13194</v>
      </c>
      <c r="P133" s="25">
        <v>2.77947</v>
      </c>
      <c r="Q133" s="25">
        <v>694.0</v>
      </c>
      <c r="R133" s="25">
        <v>99.0</v>
      </c>
      <c r="S133" s="25">
        <v>1.0</v>
      </c>
    </row>
    <row r="134">
      <c r="A134" s="58" t="s">
        <v>754</v>
      </c>
      <c r="B134" s="25" t="s">
        <v>1</v>
      </c>
      <c r="C134" s="25" t="s">
        <v>134</v>
      </c>
      <c r="D134" s="25" t="s">
        <v>10</v>
      </c>
      <c r="E134" s="25">
        <v>2836.0</v>
      </c>
      <c r="F134" s="25">
        <v>1155.0</v>
      </c>
      <c r="G134" s="25">
        <v>107.0</v>
      </c>
      <c r="H134" s="25">
        <v>633.0</v>
      </c>
      <c r="I134" s="25">
        <v>0.0</v>
      </c>
      <c r="J134" s="25">
        <v>0.0</v>
      </c>
      <c r="K134" s="25">
        <v>0.0</v>
      </c>
      <c r="L134" s="25">
        <v>0.0</v>
      </c>
      <c r="M134" s="25">
        <v>0.0</v>
      </c>
      <c r="N134" s="25">
        <v>0.23222</v>
      </c>
      <c r="O134" s="25">
        <v>1.82167</v>
      </c>
      <c r="P134" s="25">
        <v>1.76043</v>
      </c>
      <c r="Q134" s="25">
        <v>633.0</v>
      </c>
      <c r="R134" s="25">
        <v>99.0</v>
      </c>
      <c r="S134" s="25">
        <v>1.0</v>
      </c>
    </row>
    <row r="135">
      <c r="A135" s="58" t="s">
        <v>754</v>
      </c>
      <c r="B135" s="25" t="s">
        <v>1</v>
      </c>
      <c r="C135" s="25" t="s">
        <v>194</v>
      </c>
      <c r="D135" s="25" t="s">
        <v>10</v>
      </c>
      <c r="E135" s="25">
        <v>756.0</v>
      </c>
      <c r="F135" s="25">
        <v>498.0</v>
      </c>
      <c r="G135" s="25">
        <v>154.0</v>
      </c>
      <c r="H135" s="25">
        <v>273.0</v>
      </c>
      <c r="I135" s="25">
        <v>0.0</v>
      </c>
      <c r="J135" s="25">
        <v>0.0</v>
      </c>
      <c r="K135" s="25">
        <v>0.0</v>
      </c>
      <c r="L135" s="25">
        <v>0.0</v>
      </c>
      <c r="M135" s="25">
        <v>0.0</v>
      </c>
      <c r="N135" s="25">
        <v>0.09472</v>
      </c>
      <c r="O135" s="25">
        <v>2.40083</v>
      </c>
      <c r="P135" s="25">
        <v>2.95033</v>
      </c>
      <c r="Q135" s="25">
        <v>376.0</v>
      </c>
      <c r="R135" s="25">
        <v>99.0</v>
      </c>
      <c r="S135" s="25">
        <v>1.0</v>
      </c>
    </row>
    <row r="136">
      <c r="A136" s="58" t="s">
        <v>754</v>
      </c>
      <c r="B136" s="25" t="s">
        <v>1</v>
      </c>
      <c r="C136" s="25" t="s">
        <v>288</v>
      </c>
      <c r="D136" s="25" t="s">
        <v>10</v>
      </c>
      <c r="E136" s="25">
        <v>17.0</v>
      </c>
      <c r="F136" s="25">
        <v>9.0</v>
      </c>
      <c r="G136" s="25">
        <v>1.0</v>
      </c>
      <c r="H136" s="25">
        <v>7.0</v>
      </c>
      <c r="I136" s="25">
        <v>0.0</v>
      </c>
      <c r="J136" s="25">
        <v>0.0</v>
      </c>
      <c r="K136" s="25">
        <v>0.0</v>
      </c>
      <c r="L136" s="25">
        <v>0.0</v>
      </c>
      <c r="M136" s="25">
        <v>0.0</v>
      </c>
      <c r="N136" s="25">
        <v>0.03083</v>
      </c>
      <c r="O136" s="25">
        <v>0.49028</v>
      </c>
      <c r="P136" s="25">
        <v>0.17353</v>
      </c>
      <c r="Q136" s="25">
        <v>9.0</v>
      </c>
      <c r="R136" s="25">
        <v>99.0</v>
      </c>
      <c r="S136" s="25">
        <v>1.0</v>
      </c>
    </row>
    <row r="137">
      <c r="A137" s="58" t="s">
        <v>754</v>
      </c>
      <c r="B137" s="25" t="s">
        <v>1</v>
      </c>
      <c r="C137" s="25" t="s">
        <v>192</v>
      </c>
      <c r="D137" s="25" t="s">
        <v>10</v>
      </c>
      <c r="E137" s="25">
        <v>2387.0</v>
      </c>
      <c r="F137" s="25">
        <v>1454.0</v>
      </c>
      <c r="G137" s="25">
        <v>97.0</v>
      </c>
      <c r="H137" s="25">
        <v>796.0</v>
      </c>
      <c r="I137" s="25">
        <v>0.0</v>
      </c>
      <c r="J137" s="25">
        <v>0.0</v>
      </c>
      <c r="K137" s="25">
        <v>0.0</v>
      </c>
      <c r="L137" s="25">
        <v>0.0</v>
      </c>
      <c r="M137" s="25">
        <v>0.0</v>
      </c>
      <c r="N137" s="25">
        <v>0.16222</v>
      </c>
      <c r="O137" s="25">
        <v>1.73111</v>
      </c>
      <c r="P137" s="25">
        <v>1.8377</v>
      </c>
      <c r="Q137" s="25">
        <v>733.0</v>
      </c>
      <c r="R137" s="25">
        <v>99.0</v>
      </c>
      <c r="S137" s="25">
        <v>1.0</v>
      </c>
    </row>
    <row r="138">
      <c r="A138" s="58" t="s">
        <v>754</v>
      </c>
      <c r="B138" s="25" t="s">
        <v>1</v>
      </c>
      <c r="C138" s="25" t="s">
        <v>181</v>
      </c>
      <c r="D138" s="25" t="s">
        <v>10</v>
      </c>
      <c r="E138" s="25">
        <v>2976.0</v>
      </c>
      <c r="F138" s="25">
        <v>548.0</v>
      </c>
      <c r="G138" s="25">
        <v>57.0</v>
      </c>
      <c r="H138" s="25">
        <v>471.0</v>
      </c>
      <c r="I138" s="25">
        <v>0.0</v>
      </c>
      <c r="J138" s="25">
        <v>0.0</v>
      </c>
      <c r="K138" s="25">
        <v>0.0</v>
      </c>
      <c r="L138" s="25">
        <v>0.0</v>
      </c>
      <c r="M138" s="25">
        <v>0.0</v>
      </c>
      <c r="N138" s="25">
        <v>0.26</v>
      </c>
      <c r="O138" s="25">
        <v>1.87778</v>
      </c>
      <c r="P138" s="25">
        <v>1.71697</v>
      </c>
      <c r="Q138" s="25">
        <v>376.0</v>
      </c>
      <c r="R138" s="25">
        <v>99.0</v>
      </c>
      <c r="S138" s="25">
        <v>1.0</v>
      </c>
    </row>
    <row r="139">
      <c r="A139" s="58" t="s">
        <v>754</v>
      </c>
      <c r="B139" s="25" t="s">
        <v>1</v>
      </c>
      <c r="C139" s="25" t="s">
        <v>152</v>
      </c>
      <c r="D139" s="25" t="s">
        <v>10</v>
      </c>
      <c r="E139" s="25">
        <v>1198.0</v>
      </c>
      <c r="F139" s="25">
        <v>679.0</v>
      </c>
      <c r="G139" s="25">
        <v>154.0</v>
      </c>
      <c r="H139" s="25">
        <v>440.0</v>
      </c>
      <c r="I139" s="25">
        <v>0.0</v>
      </c>
      <c r="J139" s="25">
        <v>0.0</v>
      </c>
      <c r="K139" s="25">
        <v>0.0</v>
      </c>
      <c r="L139" s="25">
        <v>0.0</v>
      </c>
      <c r="M139" s="25">
        <v>0.0</v>
      </c>
      <c r="N139" s="25">
        <v>0.06167</v>
      </c>
      <c r="O139" s="25">
        <v>1.74139</v>
      </c>
      <c r="P139" s="25">
        <v>1.73171</v>
      </c>
      <c r="Q139" s="25">
        <v>475.0</v>
      </c>
      <c r="R139" s="25">
        <v>99.0</v>
      </c>
      <c r="S139" s="25">
        <v>1.0</v>
      </c>
    </row>
    <row r="140">
      <c r="A140" s="58" t="s">
        <v>754</v>
      </c>
      <c r="B140" s="25" t="s">
        <v>1</v>
      </c>
      <c r="C140" s="25" t="s">
        <v>203</v>
      </c>
      <c r="D140" s="25" t="s">
        <v>10</v>
      </c>
      <c r="E140" s="25">
        <v>711.0</v>
      </c>
      <c r="F140" s="25">
        <v>380.0</v>
      </c>
      <c r="G140" s="25">
        <v>24.0</v>
      </c>
      <c r="H140" s="25">
        <v>213.0</v>
      </c>
      <c r="I140" s="25">
        <v>0.0</v>
      </c>
      <c r="J140" s="25">
        <v>0.0</v>
      </c>
      <c r="K140" s="25">
        <v>0.0</v>
      </c>
      <c r="L140" s="25">
        <v>0.0</v>
      </c>
      <c r="M140" s="25">
        <v>0.0</v>
      </c>
      <c r="N140" s="25">
        <v>0.18333</v>
      </c>
      <c r="O140" s="25">
        <v>2.01278</v>
      </c>
      <c r="P140" s="25">
        <v>1.77741</v>
      </c>
      <c r="Q140" s="25">
        <v>201.0</v>
      </c>
      <c r="R140" s="25">
        <v>99.0</v>
      </c>
      <c r="S140" s="25">
        <v>1.0</v>
      </c>
    </row>
    <row r="141">
      <c r="A141" s="58" t="s">
        <v>754</v>
      </c>
      <c r="B141" s="25" t="s">
        <v>1</v>
      </c>
      <c r="C141" s="25" t="s">
        <v>92</v>
      </c>
      <c r="D141" s="25" t="s">
        <v>10</v>
      </c>
      <c r="E141" s="25">
        <v>18214.0</v>
      </c>
      <c r="F141" s="25">
        <v>13396.0</v>
      </c>
      <c r="G141" s="25">
        <v>916.0</v>
      </c>
      <c r="H141" s="25">
        <v>9178.0</v>
      </c>
      <c r="I141" s="25">
        <v>0.0</v>
      </c>
      <c r="J141" s="25">
        <v>0.0</v>
      </c>
      <c r="K141" s="25">
        <v>0.0</v>
      </c>
      <c r="L141" s="25">
        <v>0.0</v>
      </c>
      <c r="M141" s="25">
        <v>0.0</v>
      </c>
      <c r="N141" s="25">
        <v>0.01083</v>
      </c>
      <c r="O141" s="25">
        <v>1.27722</v>
      </c>
      <c r="P141" s="25">
        <v>1.61816</v>
      </c>
      <c r="Q141" s="25">
        <v>8932.0</v>
      </c>
      <c r="R141" s="25">
        <v>99.0</v>
      </c>
      <c r="S141" s="25">
        <v>1.0</v>
      </c>
    </row>
    <row r="142">
      <c r="A142" s="58" t="s">
        <v>754</v>
      </c>
      <c r="B142" s="25" t="s">
        <v>1</v>
      </c>
      <c r="C142" s="25" t="s">
        <v>289</v>
      </c>
      <c r="D142" s="25" t="s">
        <v>10</v>
      </c>
      <c r="E142" s="25">
        <v>19.0</v>
      </c>
      <c r="F142" s="25">
        <v>8.0</v>
      </c>
      <c r="G142" s="25">
        <v>1.0</v>
      </c>
      <c r="H142" s="25">
        <v>5.0</v>
      </c>
      <c r="I142" s="25">
        <v>0.0</v>
      </c>
      <c r="J142" s="25">
        <v>0.0</v>
      </c>
      <c r="K142" s="25">
        <v>0.0</v>
      </c>
      <c r="L142" s="25">
        <v>0.0</v>
      </c>
      <c r="M142" s="25">
        <v>0.0</v>
      </c>
      <c r="N142" s="25">
        <v>0.24028</v>
      </c>
      <c r="O142" s="25">
        <v>12.23083</v>
      </c>
      <c r="P142" s="25">
        <v>3.78306</v>
      </c>
      <c r="Q142" s="25">
        <v>6.0</v>
      </c>
      <c r="R142" s="25">
        <v>99.0</v>
      </c>
      <c r="S142" s="25">
        <v>1.0</v>
      </c>
    </row>
    <row r="143">
      <c r="A143" s="58" t="s">
        <v>754</v>
      </c>
      <c r="B143" s="25" t="s">
        <v>1</v>
      </c>
      <c r="C143" s="25" t="s">
        <v>205</v>
      </c>
      <c r="D143" s="25" t="s">
        <v>10</v>
      </c>
      <c r="E143" s="25">
        <v>1271.0</v>
      </c>
      <c r="F143" s="25">
        <v>905.0</v>
      </c>
      <c r="G143" s="25">
        <v>197.0</v>
      </c>
      <c r="H143" s="25">
        <v>570.0</v>
      </c>
      <c r="I143" s="25">
        <v>0.0</v>
      </c>
      <c r="J143" s="25">
        <v>0.0</v>
      </c>
      <c r="K143" s="25">
        <v>0.0</v>
      </c>
      <c r="L143" s="25">
        <v>0.0</v>
      </c>
      <c r="M143" s="25">
        <v>0.0</v>
      </c>
      <c r="N143" s="25">
        <v>0.03583</v>
      </c>
      <c r="O143" s="25">
        <v>1.58639</v>
      </c>
      <c r="P143" s="25">
        <v>1.81813</v>
      </c>
      <c r="Q143" s="25">
        <v>674.0</v>
      </c>
      <c r="R143" s="25">
        <v>99.0</v>
      </c>
      <c r="S143" s="25">
        <v>1.0</v>
      </c>
    </row>
    <row r="144">
      <c r="A144" s="58" t="s">
        <v>754</v>
      </c>
      <c r="B144" s="25" t="s">
        <v>1</v>
      </c>
      <c r="C144" s="25" t="s">
        <v>250</v>
      </c>
      <c r="D144" s="25" t="s">
        <v>10</v>
      </c>
      <c r="E144" s="25">
        <v>136.0</v>
      </c>
      <c r="F144" s="25">
        <v>48.0</v>
      </c>
      <c r="G144" s="25">
        <v>6.0</v>
      </c>
      <c r="H144" s="25">
        <v>34.0</v>
      </c>
      <c r="I144" s="25">
        <v>0.0</v>
      </c>
      <c r="J144" s="25">
        <v>0.0</v>
      </c>
      <c r="K144" s="25">
        <v>0.0</v>
      </c>
      <c r="L144" s="25">
        <v>0.0</v>
      </c>
      <c r="M144" s="25">
        <v>0.0</v>
      </c>
      <c r="N144" s="25">
        <v>0.27778</v>
      </c>
      <c r="O144" s="25">
        <v>2.7675</v>
      </c>
      <c r="P144" s="25">
        <v>4.6401</v>
      </c>
      <c r="Q144" s="25">
        <v>22.0</v>
      </c>
      <c r="R144" s="25">
        <v>99.0</v>
      </c>
      <c r="S144" s="25">
        <v>1.0</v>
      </c>
    </row>
    <row r="145">
      <c r="A145" s="58" t="s">
        <v>754</v>
      </c>
      <c r="B145" s="25" t="s">
        <v>1</v>
      </c>
      <c r="C145" s="25" t="s">
        <v>280</v>
      </c>
      <c r="D145" s="25" t="s">
        <v>10</v>
      </c>
      <c r="E145" s="25">
        <v>932.0</v>
      </c>
      <c r="F145" s="25">
        <v>860.0</v>
      </c>
      <c r="G145" s="25">
        <v>154.0</v>
      </c>
      <c r="H145" s="25">
        <v>655.0</v>
      </c>
      <c r="I145" s="25">
        <v>0.0</v>
      </c>
      <c r="J145" s="25">
        <v>0.0</v>
      </c>
      <c r="K145" s="25">
        <v>0.0</v>
      </c>
      <c r="L145" s="25">
        <v>0.0</v>
      </c>
      <c r="M145" s="25">
        <v>0.0</v>
      </c>
      <c r="N145" s="25">
        <v>0.00417</v>
      </c>
      <c r="O145" s="25">
        <v>0.58028</v>
      </c>
      <c r="P145" s="25">
        <v>1.09323</v>
      </c>
      <c r="Q145" s="25">
        <v>793.0</v>
      </c>
      <c r="R145" s="25">
        <v>99.0</v>
      </c>
      <c r="S145" s="25">
        <v>1.0</v>
      </c>
    </row>
    <row r="146">
      <c r="A146" s="58" t="s">
        <v>754</v>
      </c>
      <c r="B146" s="25" t="s">
        <v>1</v>
      </c>
      <c r="C146" s="25" t="s">
        <v>173</v>
      </c>
      <c r="D146" s="25" t="s">
        <v>10</v>
      </c>
      <c r="E146" s="25">
        <v>881.0</v>
      </c>
      <c r="F146" s="25">
        <v>471.0</v>
      </c>
      <c r="G146" s="25">
        <v>85.0</v>
      </c>
      <c r="H146" s="25">
        <v>330.0</v>
      </c>
      <c r="I146" s="25">
        <v>0.0</v>
      </c>
      <c r="J146" s="25">
        <v>0.0</v>
      </c>
      <c r="K146" s="25">
        <v>0.0</v>
      </c>
      <c r="L146" s="25">
        <v>0.0</v>
      </c>
      <c r="M146" s="25">
        <v>0.0</v>
      </c>
      <c r="N146" s="25">
        <v>0.06667</v>
      </c>
      <c r="O146" s="25">
        <v>2.06444</v>
      </c>
      <c r="P146" s="25">
        <v>2.45998</v>
      </c>
      <c r="Q146" s="25">
        <v>376.0</v>
      </c>
      <c r="R146" s="25">
        <v>99.0</v>
      </c>
      <c r="S146" s="25">
        <v>1.0</v>
      </c>
    </row>
    <row r="147">
      <c r="A147" s="58" t="s">
        <v>754</v>
      </c>
      <c r="B147" s="25" t="s">
        <v>1</v>
      </c>
      <c r="C147" s="25" t="s">
        <v>291</v>
      </c>
      <c r="D147" s="25" t="s">
        <v>10</v>
      </c>
      <c r="E147" s="25">
        <v>12.0</v>
      </c>
      <c r="F147" s="25">
        <v>9.0</v>
      </c>
      <c r="G147" s="25">
        <v>3.0</v>
      </c>
      <c r="H147" s="25">
        <v>4.0</v>
      </c>
      <c r="I147" s="25">
        <v>0.0</v>
      </c>
      <c r="J147" s="25">
        <v>0.0</v>
      </c>
      <c r="K147" s="25">
        <v>0.0</v>
      </c>
      <c r="L147" s="25">
        <v>0.0</v>
      </c>
      <c r="M147" s="25">
        <v>0.0</v>
      </c>
      <c r="N147" s="25">
        <v>0.17306</v>
      </c>
      <c r="O147" s="25">
        <v>1.73833</v>
      </c>
      <c r="P147" s="25">
        <v>0.4937</v>
      </c>
      <c r="Q147" s="25">
        <v>8.0</v>
      </c>
      <c r="R147" s="25">
        <v>99.0</v>
      </c>
      <c r="S147" s="25">
        <v>1.0</v>
      </c>
    </row>
    <row r="148">
      <c r="A148" s="58" t="s">
        <v>754</v>
      </c>
      <c r="B148" s="25" t="s">
        <v>1</v>
      </c>
      <c r="C148" s="25" t="s">
        <v>116</v>
      </c>
      <c r="D148" s="25" t="s">
        <v>10</v>
      </c>
      <c r="E148" s="25">
        <v>58540.0</v>
      </c>
      <c r="F148" s="25">
        <v>24206.0</v>
      </c>
      <c r="G148" s="25">
        <v>3680.0</v>
      </c>
      <c r="H148" s="25">
        <v>14635.0</v>
      </c>
      <c r="I148" s="25">
        <v>0.0</v>
      </c>
      <c r="J148" s="25">
        <v>0.0</v>
      </c>
      <c r="K148" s="25">
        <v>0.0</v>
      </c>
      <c r="L148" s="25">
        <v>0.0</v>
      </c>
      <c r="M148" s="25">
        <v>0.0</v>
      </c>
      <c r="N148" s="25">
        <v>0.23333</v>
      </c>
      <c r="O148" s="25">
        <v>1.80694</v>
      </c>
      <c r="P148" s="25">
        <v>1.56571</v>
      </c>
      <c r="Q148" s="25">
        <v>13095.0</v>
      </c>
      <c r="R148" s="25">
        <v>99.0</v>
      </c>
      <c r="S148" s="25">
        <v>1.0</v>
      </c>
    </row>
    <row r="149">
      <c r="A149" s="58" t="s">
        <v>754</v>
      </c>
      <c r="B149" s="25" t="s">
        <v>1</v>
      </c>
      <c r="C149" s="25" t="s">
        <v>225</v>
      </c>
      <c r="D149" s="25" t="s">
        <v>10</v>
      </c>
      <c r="E149" s="25">
        <v>307.0</v>
      </c>
      <c r="F149" s="25">
        <v>189.0</v>
      </c>
      <c r="G149" s="25">
        <v>53.0</v>
      </c>
      <c r="H149" s="25">
        <v>137.0</v>
      </c>
      <c r="I149" s="25">
        <v>0.0</v>
      </c>
      <c r="J149" s="25">
        <v>0.0</v>
      </c>
      <c r="K149" s="25">
        <v>0.0</v>
      </c>
      <c r="L149" s="25">
        <v>0.0</v>
      </c>
      <c r="M149" s="25">
        <v>0.0</v>
      </c>
      <c r="N149" s="25">
        <v>0.01722</v>
      </c>
      <c r="O149" s="25">
        <v>1.69306</v>
      </c>
      <c r="P149" s="25">
        <v>1.45239</v>
      </c>
      <c r="Q149" s="25">
        <v>186.0</v>
      </c>
      <c r="R149" s="25">
        <v>99.0</v>
      </c>
      <c r="S149" s="25">
        <v>1.0</v>
      </c>
    </row>
    <row r="150">
      <c r="A150" s="58" t="s">
        <v>754</v>
      </c>
      <c r="B150" s="25" t="s">
        <v>1</v>
      </c>
      <c r="C150" s="25" t="s">
        <v>214</v>
      </c>
      <c r="D150" s="25" t="s">
        <v>10</v>
      </c>
      <c r="E150" s="25">
        <v>790.0</v>
      </c>
      <c r="F150" s="25">
        <v>656.0</v>
      </c>
      <c r="G150" s="25">
        <v>150.0</v>
      </c>
      <c r="H150" s="25">
        <v>457.0</v>
      </c>
      <c r="I150" s="25">
        <v>0.0</v>
      </c>
      <c r="J150" s="25">
        <v>0.0</v>
      </c>
      <c r="K150" s="25">
        <v>0.0</v>
      </c>
      <c r="L150" s="25">
        <v>0.0</v>
      </c>
      <c r="M150" s="25">
        <v>0.0</v>
      </c>
      <c r="N150" s="25">
        <v>0.00528</v>
      </c>
      <c r="O150" s="25">
        <v>1.13222</v>
      </c>
      <c r="P150" s="25">
        <v>1.07492</v>
      </c>
      <c r="Q150" s="25">
        <v>610.0</v>
      </c>
      <c r="R150" s="25">
        <v>99.0</v>
      </c>
      <c r="S150" s="25">
        <v>1.0</v>
      </c>
    </row>
    <row r="151">
      <c r="A151" s="58" t="s">
        <v>754</v>
      </c>
      <c r="B151" s="25" t="s">
        <v>1</v>
      </c>
      <c r="C151" s="25" t="s">
        <v>234</v>
      </c>
      <c r="D151" s="25" t="s">
        <v>10</v>
      </c>
      <c r="E151" s="25">
        <v>218.0</v>
      </c>
      <c r="F151" s="25">
        <v>145.0</v>
      </c>
      <c r="G151" s="25">
        <v>16.0</v>
      </c>
      <c r="H151" s="25">
        <v>109.0</v>
      </c>
      <c r="I151" s="25">
        <v>0.0</v>
      </c>
      <c r="J151" s="25">
        <v>0.0</v>
      </c>
      <c r="K151" s="25">
        <v>0.0</v>
      </c>
      <c r="L151" s="25">
        <v>0.0</v>
      </c>
      <c r="M151" s="25">
        <v>0.0</v>
      </c>
      <c r="N151" s="25">
        <v>0.0075</v>
      </c>
      <c r="O151" s="25">
        <v>1.35889</v>
      </c>
      <c r="P151" s="25">
        <v>1.12166</v>
      </c>
      <c r="Q151" s="25">
        <v>117.0</v>
      </c>
      <c r="R151" s="25">
        <v>99.0</v>
      </c>
      <c r="S151" s="25">
        <v>1.0</v>
      </c>
    </row>
    <row r="152">
      <c r="A152" s="58" t="s">
        <v>754</v>
      </c>
      <c r="B152" s="25" t="s">
        <v>1</v>
      </c>
      <c r="C152" s="25" t="s">
        <v>285</v>
      </c>
      <c r="D152" s="25" t="s">
        <v>10</v>
      </c>
      <c r="E152" s="25">
        <v>6.0</v>
      </c>
      <c r="F152" s="25">
        <v>3.0</v>
      </c>
      <c r="G152" s="25">
        <v>0.0</v>
      </c>
      <c r="H152" s="25">
        <v>2.0</v>
      </c>
      <c r="I152" s="25">
        <v>0.0</v>
      </c>
      <c r="J152" s="25">
        <v>0.0</v>
      </c>
      <c r="K152" s="25">
        <v>0.0</v>
      </c>
      <c r="L152" s="25">
        <v>0.0</v>
      </c>
      <c r="M152" s="25">
        <v>0.0</v>
      </c>
      <c r="N152" s="25">
        <v>0.16111</v>
      </c>
      <c r="O152" s="25">
        <v>1.03</v>
      </c>
      <c r="P152" s="25">
        <v>0.33856</v>
      </c>
      <c r="Q152" s="25">
        <v>2.0</v>
      </c>
      <c r="R152" s="25">
        <v>99.0</v>
      </c>
      <c r="S152" s="25">
        <v>1.0</v>
      </c>
    </row>
    <row r="153">
      <c r="A153" s="58" t="s">
        <v>754</v>
      </c>
      <c r="B153" s="25" t="s">
        <v>1</v>
      </c>
      <c r="C153" s="25" t="s">
        <v>155</v>
      </c>
      <c r="D153" s="25" t="s">
        <v>10</v>
      </c>
      <c r="E153" s="25">
        <v>3721.0</v>
      </c>
      <c r="F153" s="25">
        <v>2415.0</v>
      </c>
      <c r="G153" s="25">
        <v>645.0</v>
      </c>
      <c r="H153" s="25">
        <v>1562.0</v>
      </c>
      <c r="I153" s="25">
        <v>0.0</v>
      </c>
      <c r="J153" s="25">
        <v>0.0</v>
      </c>
      <c r="K153" s="25">
        <v>0.0</v>
      </c>
      <c r="L153" s="25">
        <v>0.0</v>
      </c>
      <c r="M153" s="25">
        <v>0.0</v>
      </c>
      <c r="N153" s="25">
        <v>0.025</v>
      </c>
      <c r="O153" s="25">
        <v>1.44111</v>
      </c>
      <c r="P153" s="25">
        <v>1.42784</v>
      </c>
      <c r="Q153" s="25">
        <v>2094.0</v>
      </c>
      <c r="R153" s="25">
        <v>99.0</v>
      </c>
      <c r="S153" s="25">
        <v>1.0</v>
      </c>
    </row>
    <row r="154">
      <c r="A154" s="58" t="s">
        <v>754</v>
      </c>
      <c r="B154" s="25" t="s">
        <v>1</v>
      </c>
      <c r="C154" s="25" t="s">
        <v>64</v>
      </c>
      <c r="D154" s="25" t="s">
        <v>10</v>
      </c>
      <c r="E154" s="25">
        <v>60401.0</v>
      </c>
      <c r="F154" s="25">
        <v>31458.0</v>
      </c>
      <c r="G154" s="25">
        <v>3978.0</v>
      </c>
      <c r="H154" s="25">
        <v>19980.0</v>
      </c>
      <c r="I154" s="25">
        <v>0.0</v>
      </c>
      <c r="J154" s="25">
        <v>0.0</v>
      </c>
      <c r="K154" s="25">
        <v>0.0</v>
      </c>
      <c r="L154" s="25">
        <v>0.0</v>
      </c>
      <c r="M154" s="25">
        <v>0.0</v>
      </c>
      <c r="N154" s="25">
        <v>0.18778</v>
      </c>
      <c r="O154" s="25">
        <v>2.06667</v>
      </c>
      <c r="P154" s="25">
        <v>1.39654</v>
      </c>
      <c r="Q154" s="25">
        <v>19227.0</v>
      </c>
      <c r="R154" s="25">
        <v>99.0</v>
      </c>
      <c r="S154" s="25">
        <v>1.0</v>
      </c>
    </row>
    <row r="155">
      <c r="A155" s="58" t="s">
        <v>754</v>
      </c>
      <c r="B155" s="25" t="s">
        <v>1</v>
      </c>
      <c r="C155" s="25" t="s">
        <v>147</v>
      </c>
      <c r="D155" s="25" t="s">
        <v>10</v>
      </c>
      <c r="E155" s="25">
        <v>150.0</v>
      </c>
      <c r="F155" s="25">
        <v>86.0</v>
      </c>
      <c r="G155" s="25">
        <v>13.0</v>
      </c>
      <c r="H155" s="25">
        <v>52.0</v>
      </c>
      <c r="I155" s="25">
        <v>0.0</v>
      </c>
      <c r="J155" s="25">
        <v>0.0</v>
      </c>
      <c r="K155" s="25">
        <v>0.0</v>
      </c>
      <c r="L155" s="25">
        <v>0.0</v>
      </c>
      <c r="M155" s="25">
        <v>0.0</v>
      </c>
      <c r="N155" s="25">
        <v>0.15889</v>
      </c>
      <c r="O155" s="25">
        <v>1.63722</v>
      </c>
      <c r="P155" s="25">
        <v>1.31388</v>
      </c>
      <c r="Q155" s="25">
        <v>60.0</v>
      </c>
      <c r="R155" s="25">
        <v>99.0</v>
      </c>
      <c r="S155" s="25">
        <v>1.0</v>
      </c>
    </row>
    <row r="156">
      <c r="A156" s="58" t="s">
        <v>754</v>
      </c>
      <c r="B156" s="25" t="s">
        <v>1</v>
      </c>
      <c r="C156" s="25" t="s">
        <v>50</v>
      </c>
      <c r="D156" s="25" t="s">
        <v>10</v>
      </c>
      <c r="E156" s="25">
        <v>10472.0</v>
      </c>
      <c r="F156" s="25">
        <v>5221.0</v>
      </c>
      <c r="G156" s="25">
        <v>291.0</v>
      </c>
      <c r="H156" s="25">
        <v>3323.0</v>
      </c>
      <c r="I156" s="25">
        <v>0.0</v>
      </c>
      <c r="J156" s="25">
        <v>0.0</v>
      </c>
      <c r="K156" s="25">
        <v>0.0</v>
      </c>
      <c r="L156" s="25">
        <v>0.0</v>
      </c>
      <c r="M156" s="25">
        <v>0.0</v>
      </c>
      <c r="N156" s="25">
        <v>0.23861</v>
      </c>
      <c r="O156" s="25">
        <v>5.29667</v>
      </c>
      <c r="P156" s="25">
        <v>3.86461</v>
      </c>
      <c r="Q156" s="25">
        <v>3240.0</v>
      </c>
      <c r="R156" s="25">
        <v>99.0</v>
      </c>
      <c r="S156" s="25">
        <v>1.0</v>
      </c>
    </row>
    <row r="157">
      <c r="A157" s="58" t="s">
        <v>754</v>
      </c>
      <c r="B157" s="25" t="s">
        <v>1</v>
      </c>
      <c r="C157" s="25" t="s">
        <v>140</v>
      </c>
      <c r="D157" s="25" t="s">
        <v>10</v>
      </c>
      <c r="E157" s="25">
        <v>684.0</v>
      </c>
      <c r="F157" s="25">
        <v>514.0</v>
      </c>
      <c r="G157" s="25">
        <v>80.0</v>
      </c>
      <c r="H157" s="25">
        <v>355.0</v>
      </c>
      <c r="I157" s="25">
        <v>0.0</v>
      </c>
      <c r="J157" s="25">
        <v>0.0</v>
      </c>
      <c r="K157" s="25">
        <v>0.0</v>
      </c>
      <c r="L157" s="25">
        <v>0.0</v>
      </c>
      <c r="M157" s="25">
        <v>0.0</v>
      </c>
      <c r="N157" s="25">
        <v>0.01083</v>
      </c>
      <c r="O157" s="25">
        <v>0.97972</v>
      </c>
      <c r="P157" s="25">
        <v>0.83355</v>
      </c>
      <c r="Q157" s="25">
        <v>354.0</v>
      </c>
      <c r="R157" s="25">
        <v>99.0</v>
      </c>
      <c r="S157" s="25">
        <v>1.0</v>
      </c>
    </row>
    <row r="158">
      <c r="A158" s="58" t="s">
        <v>754</v>
      </c>
      <c r="B158" s="25" t="s">
        <v>1</v>
      </c>
      <c r="C158" s="25" t="s">
        <v>178</v>
      </c>
      <c r="D158" s="25" t="s">
        <v>10</v>
      </c>
      <c r="E158" s="25">
        <v>844.0</v>
      </c>
      <c r="F158" s="25">
        <v>305.0</v>
      </c>
      <c r="G158" s="25">
        <v>47.0</v>
      </c>
      <c r="H158" s="25">
        <v>195.0</v>
      </c>
      <c r="I158" s="25">
        <v>0.0</v>
      </c>
      <c r="J158" s="25">
        <v>0.0</v>
      </c>
      <c r="K158" s="25">
        <v>0.0</v>
      </c>
      <c r="L158" s="25">
        <v>0.0</v>
      </c>
      <c r="M158" s="25">
        <v>0.0</v>
      </c>
      <c r="N158" s="25">
        <v>0.25222</v>
      </c>
      <c r="O158" s="25">
        <v>2.29556</v>
      </c>
      <c r="P158" s="25">
        <v>2.29259</v>
      </c>
      <c r="Q158" s="25">
        <v>202.0</v>
      </c>
      <c r="R158" s="25">
        <v>99.0</v>
      </c>
      <c r="S158" s="25">
        <v>1.0</v>
      </c>
    </row>
    <row r="159">
      <c r="A159" s="58" t="s">
        <v>754</v>
      </c>
      <c r="B159" s="25" t="s">
        <v>1</v>
      </c>
      <c r="C159" s="25" t="s">
        <v>71</v>
      </c>
      <c r="D159" s="25" t="s">
        <v>10</v>
      </c>
      <c r="E159" s="25">
        <v>361455.0</v>
      </c>
      <c r="F159" s="25">
        <v>292090.0</v>
      </c>
      <c r="G159" s="25">
        <v>50543.0</v>
      </c>
      <c r="H159" s="25">
        <v>174086.0</v>
      </c>
      <c r="I159" s="25">
        <v>0.0</v>
      </c>
      <c r="J159" s="25">
        <v>0.0</v>
      </c>
      <c r="K159" s="25">
        <v>0.0</v>
      </c>
      <c r="L159" s="25">
        <v>0.0</v>
      </c>
      <c r="M159" s="25">
        <v>0.0</v>
      </c>
      <c r="N159" s="25">
        <v>0.03639</v>
      </c>
      <c r="O159" s="25">
        <v>4.73111</v>
      </c>
      <c r="P159" s="25">
        <v>3.80612</v>
      </c>
      <c r="Q159" s="25">
        <v>156205.0</v>
      </c>
      <c r="R159" s="25">
        <v>99.0</v>
      </c>
      <c r="S159" s="25">
        <v>1.0</v>
      </c>
    </row>
    <row r="160">
      <c r="A160" s="58" t="s">
        <v>754</v>
      </c>
      <c r="B160" s="25" t="s">
        <v>1</v>
      </c>
      <c r="C160" s="25" t="s">
        <v>275</v>
      </c>
      <c r="D160" s="25" t="s">
        <v>10</v>
      </c>
      <c r="E160" s="25">
        <v>1.0</v>
      </c>
      <c r="F160" s="25">
        <v>0.0</v>
      </c>
      <c r="G160" s="25">
        <v>0.0</v>
      </c>
      <c r="H160" s="25">
        <v>0.0</v>
      </c>
      <c r="I160" s="25">
        <v>0.0</v>
      </c>
      <c r="J160" s="25">
        <v>0.0</v>
      </c>
      <c r="K160" s="25">
        <v>0.0</v>
      </c>
      <c r="L160" s="25">
        <v>0.0</v>
      </c>
      <c r="M160" s="25">
        <v>0.0</v>
      </c>
      <c r="N160" s="25">
        <v>1.31444</v>
      </c>
      <c r="O160" s="25">
        <v>1.31444</v>
      </c>
      <c r="P160" s="25">
        <v>1.31444</v>
      </c>
      <c r="Q160" s="25">
        <v>0.0</v>
      </c>
      <c r="R160" s="25">
        <v>99.0</v>
      </c>
      <c r="S160" s="25">
        <v>1.0</v>
      </c>
    </row>
    <row r="161">
      <c r="A161" s="58" t="s">
        <v>754</v>
      </c>
      <c r="B161" s="25" t="s">
        <v>1</v>
      </c>
      <c r="C161" s="25" t="s">
        <v>266</v>
      </c>
      <c r="D161" s="25" t="s">
        <v>10</v>
      </c>
      <c r="E161" s="25">
        <v>32.0</v>
      </c>
      <c r="F161" s="25">
        <v>16.0</v>
      </c>
      <c r="G161" s="25">
        <v>1.0</v>
      </c>
      <c r="H161" s="25">
        <v>13.0</v>
      </c>
      <c r="I161" s="25">
        <v>0.0</v>
      </c>
      <c r="J161" s="25">
        <v>0.0</v>
      </c>
      <c r="K161" s="25">
        <v>0.0</v>
      </c>
      <c r="L161" s="25">
        <v>0.0</v>
      </c>
      <c r="M161" s="25">
        <v>0.0</v>
      </c>
      <c r="N161" s="25">
        <v>0.05639</v>
      </c>
      <c r="O161" s="25">
        <v>1.27944</v>
      </c>
      <c r="P161" s="25">
        <v>0.45184</v>
      </c>
      <c r="Q161" s="25">
        <v>12.0</v>
      </c>
      <c r="R161" s="25">
        <v>99.0</v>
      </c>
      <c r="S161" s="25">
        <v>1.0</v>
      </c>
    </row>
    <row r="162">
      <c r="A162" s="58" t="s">
        <v>754</v>
      </c>
      <c r="B162" s="25" t="s">
        <v>1</v>
      </c>
      <c r="C162" s="25" t="s">
        <v>88</v>
      </c>
      <c r="D162" s="25" t="s">
        <v>10</v>
      </c>
      <c r="E162" s="25">
        <v>19200.0</v>
      </c>
      <c r="F162" s="25">
        <v>8238.0</v>
      </c>
      <c r="G162" s="25">
        <v>752.0</v>
      </c>
      <c r="H162" s="25">
        <v>5193.0</v>
      </c>
      <c r="I162" s="25">
        <v>0.0</v>
      </c>
      <c r="J162" s="25">
        <v>0.0</v>
      </c>
      <c r="K162" s="25">
        <v>0.0</v>
      </c>
      <c r="L162" s="25">
        <v>0.0</v>
      </c>
      <c r="M162" s="25">
        <v>0.0</v>
      </c>
      <c r="N162" s="25">
        <v>0.13167</v>
      </c>
      <c r="O162" s="25">
        <v>1.45056</v>
      </c>
      <c r="P162" s="25">
        <v>1.15104</v>
      </c>
      <c r="Q162" s="25">
        <v>4913.0</v>
      </c>
      <c r="R162" s="25">
        <v>99.0</v>
      </c>
      <c r="S162" s="25">
        <v>1.0</v>
      </c>
    </row>
    <row r="163">
      <c r="A163" s="58" t="s">
        <v>754</v>
      </c>
      <c r="B163" s="25" t="s">
        <v>1</v>
      </c>
      <c r="C163" s="25" t="s">
        <v>80</v>
      </c>
      <c r="D163" s="25" t="s">
        <v>10</v>
      </c>
      <c r="E163" s="25">
        <v>38400.0</v>
      </c>
      <c r="F163" s="25">
        <v>8499.0</v>
      </c>
      <c r="G163" s="25">
        <v>902.0</v>
      </c>
      <c r="H163" s="25">
        <v>5825.0</v>
      </c>
      <c r="I163" s="25">
        <v>0.0</v>
      </c>
      <c r="J163" s="25">
        <v>0.0</v>
      </c>
      <c r="K163" s="25">
        <v>0.0</v>
      </c>
      <c r="L163" s="25">
        <v>0.0</v>
      </c>
      <c r="M163" s="25">
        <v>0.0</v>
      </c>
      <c r="N163" s="25">
        <v>0.27333</v>
      </c>
      <c r="O163" s="25">
        <v>1.86278</v>
      </c>
      <c r="P163" s="25">
        <v>1.59479</v>
      </c>
      <c r="Q163" s="25">
        <v>4366.0</v>
      </c>
      <c r="R163" s="25">
        <v>99.0</v>
      </c>
      <c r="S163" s="25">
        <v>1.0</v>
      </c>
    </row>
    <row r="164">
      <c r="A164" s="58" t="s">
        <v>754</v>
      </c>
      <c r="B164" s="25" t="s">
        <v>1</v>
      </c>
      <c r="C164" s="25" t="s">
        <v>65</v>
      </c>
      <c r="D164" s="25" t="s">
        <v>10</v>
      </c>
      <c r="E164" s="25">
        <v>66091.0</v>
      </c>
      <c r="F164" s="25">
        <v>27562.0</v>
      </c>
      <c r="G164" s="25">
        <v>3746.0</v>
      </c>
      <c r="H164" s="25">
        <v>19705.0</v>
      </c>
      <c r="I164" s="25">
        <v>0.0</v>
      </c>
      <c r="J164" s="25">
        <v>0.0</v>
      </c>
      <c r="K164" s="25">
        <v>0.0</v>
      </c>
      <c r="L164" s="25">
        <v>0.0</v>
      </c>
      <c r="M164" s="25">
        <v>0.0</v>
      </c>
      <c r="N164" s="25">
        <v>0.11861</v>
      </c>
      <c r="O164" s="25">
        <v>3.38889</v>
      </c>
      <c r="P164" s="25">
        <v>2.8079</v>
      </c>
      <c r="Q164" s="25">
        <v>17326.0</v>
      </c>
      <c r="R164" s="25">
        <v>99.0</v>
      </c>
      <c r="S164" s="25">
        <v>1.0</v>
      </c>
    </row>
    <row r="165">
      <c r="A165" s="58" t="s">
        <v>754</v>
      </c>
      <c r="B165" s="25" t="s">
        <v>1</v>
      </c>
      <c r="C165" s="25" t="s">
        <v>268</v>
      </c>
      <c r="D165" s="25" t="s">
        <v>10</v>
      </c>
      <c r="E165" s="25">
        <v>17.0</v>
      </c>
      <c r="F165" s="25">
        <v>3.0</v>
      </c>
      <c r="G165" s="25">
        <v>1.0</v>
      </c>
      <c r="H165" s="25">
        <v>1.0</v>
      </c>
      <c r="I165" s="25">
        <v>0.0</v>
      </c>
      <c r="J165" s="25">
        <v>0.0</v>
      </c>
      <c r="K165" s="25">
        <v>0.0</v>
      </c>
      <c r="L165" s="25">
        <v>0.0</v>
      </c>
      <c r="M165" s="25">
        <v>0.0</v>
      </c>
      <c r="N165" s="25">
        <v>0.53778</v>
      </c>
      <c r="O165" s="25">
        <v>1.41528</v>
      </c>
      <c r="P165" s="25">
        <v>0.73198</v>
      </c>
      <c r="Q165" s="25">
        <v>3.0</v>
      </c>
      <c r="R165" s="25">
        <v>99.0</v>
      </c>
      <c r="S165" s="25">
        <v>1.0</v>
      </c>
    </row>
    <row r="166">
      <c r="A166" s="58" t="s">
        <v>754</v>
      </c>
      <c r="B166" s="25" t="s">
        <v>1</v>
      </c>
      <c r="C166" s="25" t="s">
        <v>83</v>
      </c>
      <c r="D166" s="25" t="s">
        <v>10</v>
      </c>
      <c r="E166" s="25">
        <v>50943.0</v>
      </c>
      <c r="F166" s="25">
        <v>29548.0</v>
      </c>
      <c r="G166" s="25">
        <v>7769.0</v>
      </c>
      <c r="H166" s="25">
        <v>16645.0</v>
      </c>
      <c r="I166" s="25">
        <v>0.0</v>
      </c>
      <c r="J166" s="25">
        <v>0.0</v>
      </c>
      <c r="K166" s="25">
        <v>0.0</v>
      </c>
      <c r="L166" s="25">
        <v>0.0</v>
      </c>
      <c r="M166" s="25">
        <v>0.0</v>
      </c>
      <c r="N166" s="25">
        <v>0.14056</v>
      </c>
      <c r="O166" s="25">
        <v>2.06194</v>
      </c>
      <c r="P166" s="25">
        <v>2.05244</v>
      </c>
      <c r="Q166" s="25">
        <v>16630.0</v>
      </c>
      <c r="R166" s="25">
        <v>99.0</v>
      </c>
      <c r="S166" s="25">
        <v>1.0</v>
      </c>
    </row>
    <row r="167">
      <c r="A167" s="58" t="s">
        <v>754</v>
      </c>
      <c r="B167" s="25" t="s">
        <v>1</v>
      </c>
      <c r="C167" s="25" t="s">
        <v>189</v>
      </c>
      <c r="D167" s="25" t="s">
        <v>10</v>
      </c>
      <c r="E167" s="25">
        <v>1531.0</v>
      </c>
      <c r="F167" s="25">
        <v>1117.0</v>
      </c>
      <c r="G167" s="25">
        <v>202.0</v>
      </c>
      <c r="H167" s="25">
        <v>698.0</v>
      </c>
      <c r="I167" s="25">
        <v>0.0</v>
      </c>
      <c r="J167" s="25">
        <v>0.0</v>
      </c>
      <c r="K167" s="25">
        <v>0.0</v>
      </c>
      <c r="L167" s="25">
        <v>0.0</v>
      </c>
      <c r="M167" s="25">
        <v>0.0</v>
      </c>
      <c r="N167" s="25">
        <v>0.04722</v>
      </c>
      <c r="O167" s="25">
        <v>1.64528</v>
      </c>
      <c r="P167" s="25">
        <v>2.00427</v>
      </c>
      <c r="Q167" s="25">
        <v>769.0</v>
      </c>
      <c r="R167" s="25">
        <v>99.0</v>
      </c>
      <c r="S167" s="25">
        <v>1.0</v>
      </c>
    </row>
    <row r="168">
      <c r="A168" s="58" t="s">
        <v>754</v>
      </c>
      <c r="B168" s="25" t="s">
        <v>1</v>
      </c>
      <c r="C168" s="25" t="s">
        <v>226</v>
      </c>
      <c r="D168" s="25" t="s">
        <v>10</v>
      </c>
      <c r="E168" s="25">
        <v>74.0</v>
      </c>
      <c r="F168" s="25">
        <v>46.0</v>
      </c>
      <c r="G168" s="25">
        <v>19.0</v>
      </c>
      <c r="H168" s="25">
        <v>31.0</v>
      </c>
      <c r="I168" s="25">
        <v>0.0</v>
      </c>
      <c r="J168" s="25">
        <v>0.0</v>
      </c>
      <c r="K168" s="25">
        <v>0.0</v>
      </c>
      <c r="L168" s="25">
        <v>0.0</v>
      </c>
      <c r="M168" s="25">
        <v>0.0</v>
      </c>
      <c r="N168" s="25">
        <v>0.06028</v>
      </c>
      <c r="O168" s="25">
        <v>1.82</v>
      </c>
      <c r="P168" s="25">
        <v>2.20722</v>
      </c>
      <c r="Q168" s="25">
        <v>36.0</v>
      </c>
      <c r="R168" s="25">
        <v>99.0</v>
      </c>
      <c r="S168" s="25">
        <v>1.0</v>
      </c>
    </row>
    <row r="169">
      <c r="A169" s="58" t="s">
        <v>754</v>
      </c>
      <c r="B169" s="25" t="s">
        <v>1</v>
      </c>
      <c r="C169" s="25" t="s">
        <v>146</v>
      </c>
      <c r="D169" s="25" t="s">
        <v>10</v>
      </c>
      <c r="E169" s="25">
        <v>1384.0</v>
      </c>
      <c r="F169" s="25">
        <v>1126.0</v>
      </c>
      <c r="G169" s="25">
        <v>108.0</v>
      </c>
      <c r="H169" s="25">
        <v>759.0</v>
      </c>
      <c r="I169" s="25">
        <v>0.0</v>
      </c>
      <c r="J169" s="25">
        <v>0.0</v>
      </c>
      <c r="K169" s="25">
        <v>0.0</v>
      </c>
      <c r="L169" s="25">
        <v>0.0</v>
      </c>
      <c r="M169" s="25">
        <v>0.0</v>
      </c>
      <c r="N169" s="25">
        <v>0.00694</v>
      </c>
      <c r="O169" s="25">
        <v>1.06222</v>
      </c>
      <c r="P169" s="25">
        <v>0.90237</v>
      </c>
      <c r="Q169" s="25">
        <v>801.0</v>
      </c>
      <c r="R169" s="25">
        <v>99.0</v>
      </c>
      <c r="S169" s="25">
        <v>1.0</v>
      </c>
    </row>
    <row r="170">
      <c r="A170" s="58" t="s">
        <v>754</v>
      </c>
      <c r="B170" s="25" t="s">
        <v>1</v>
      </c>
      <c r="C170" s="25" t="s">
        <v>97</v>
      </c>
      <c r="D170" s="25" t="s">
        <v>10</v>
      </c>
      <c r="E170" s="25">
        <v>3786.0</v>
      </c>
      <c r="F170" s="25">
        <v>3349.0</v>
      </c>
      <c r="G170" s="25">
        <v>696.0</v>
      </c>
      <c r="H170" s="25">
        <v>2265.0</v>
      </c>
      <c r="I170" s="25">
        <v>0.0</v>
      </c>
      <c r="J170" s="25">
        <v>0.0</v>
      </c>
      <c r="K170" s="25">
        <v>0.0</v>
      </c>
      <c r="L170" s="25">
        <v>0.0</v>
      </c>
      <c r="M170" s="25">
        <v>0.0</v>
      </c>
      <c r="N170" s="25">
        <v>0.00556</v>
      </c>
      <c r="O170" s="25">
        <v>1.03972</v>
      </c>
      <c r="P170" s="25">
        <v>1.05772</v>
      </c>
      <c r="Q170" s="25">
        <v>2788.0</v>
      </c>
      <c r="R170" s="25">
        <v>99.0</v>
      </c>
      <c r="S170" s="25">
        <v>1.0</v>
      </c>
    </row>
    <row r="171">
      <c r="A171" s="58" t="s">
        <v>754</v>
      </c>
      <c r="B171" s="25" t="s">
        <v>1</v>
      </c>
      <c r="C171" s="25" t="s">
        <v>84</v>
      </c>
      <c r="D171" s="25" t="s">
        <v>10</v>
      </c>
      <c r="E171" s="25">
        <v>34695.0</v>
      </c>
      <c r="F171" s="25">
        <v>25514.0</v>
      </c>
      <c r="G171" s="25">
        <v>6923.0</v>
      </c>
      <c r="H171" s="25">
        <v>13514.0</v>
      </c>
      <c r="I171" s="25">
        <v>0.0</v>
      </c>
      <c r="J171" s="25">
        <v>1.0</v>
      </c>
      <c r="K171" s="25">
        <v>0.0</v>
      </c>
      <c r="L171" s="25">
        <v>0.0</v>
      </c>
      <c r="M171" s="25">
        <v>0.0</v>
      </c>
      <c r="N171" s="25">
        <v>0.08917</v>
      </c>
      <c r="O171" s="25">
        <v>3.42333</v>
      </c>
      <c r="P171" s="25">
        <v>3.19298</v>
      </c>
      <c r="Q171" s="25">
        <v>17026.0</v>
      </c>
      <c r="R171" s="25">
        <v>99.0</v>
      </c>
      <c r="S171" s="25">
        <v>1.0</v>
      </c>
    </row>
    <row r="172">
      <c r="A172" s="58" t="s">
        <v>754</v>
      </c>
      <c r="B172" s="25" t="s">
        <v>1</v>
      </c>
      <c r="C172" s="25" t="s">
        <v>86</v>
      </c>
      <c r="D172" s="25" t="s">
        <v>10</v>
      </c>
      <c r="E172" s="25">
        <v>46339.0</v>
      </c>
      <c r="F172" s="25">
        <v>29563.0</v>
      </c>
      <c r="G172" s="25">
        <v>6100.0</v>
      </c>
      <c r="H172" s="25">
        <v>16892.0</v>
      </c>
      <c r="I172" s="25">
        <v>0.0</v>
      </c>
      <c r="J172" s="25">
        <v>1.0</v>
      </c>
      <c r="K172" s="25">
        <v>0.0</v>
      </c>
      <c r="L172" s="25">
        <v>0.0</v>
      </c>
      <c r="M172" s="25">
        <v>0.0</v>
      </c>
      <c r="N172" s="25">
        <v>0.13861</v>
      </c>
      <c r="O172" s="25">
        <v>4.15944</v>
      </c>
      <c r="P172" s="25">
        <v>2.83578</v>
      </c>
      <c r="Q172" s="25">
        <v>19076.0</v>
      </c>
      <c r="R172" s="25">
        <v>99.0</v>
      </c>
      <c r="S172" s="25">
        <v>1.0</v>
      </c>
    </row>
    <row r="173">
      <c r="A173" s="58" t="s">
        <v>754</v>
      </c>
      <c r="B173" s="25" t="s">
        <v>1</v>
      </c>
      <c r="C173" s="25" t="s">
        <v>108</v>
      </c>
      <c r="D173" s="25" t="s">
        <v>10</v>
      </c>
      <c r="E173" s="25">
        <v>8538.0</v>
      </c>
      <c r="F173" s="25">
        <v>6328.0</v>
      </c>
      <c r="G173" s="25">
        <v>1300.0</v>
      </c>
      <c r="H173" s="25">
        <v>3900.0</v>
      </c>
      <c r="I173" s="25">
        <v>0.0</v>
      </c>
      <c r="J173" s="25">
        <v>0.0</v>
      </c>
      <c r="K173" s="25">
        <v>0.0</v>
      </c>
      <c r="L173" s="25">
        <v>0.0</v>
      </c>
      <c r="M173" s="25">
        <v>0.0</v>
      </c>
      <c r="N173" s="25">
        <v>0.03806</v>
      </c>
      <c r="O173" s="25">
        <v>1.845</v>
      </c>
      <c r="P173" s="25">
        <v>2.0434</v>
      </c>
      <c r="Q173" s="25">
        <v>4397.0</v>
      </c>
      <c r="R173" s="25">
        <v>99.0</v>
      </c>
      <c r="S173" s="25">
        <v>1.0</v>
      </c>
    </row>
    <row r="174">
      <c r="A174" s="58" t="s">
        <v>754</v>
      </c>
      <c r="B174" s="25" t="s">
        <v>1</v>
      </c>
      <c r="C174" s="25" t="s">
        <v>101</v>
      </c>
      <c r="D174" s="25" t="s">
        <v>10</v>
      </c>
      <c r="E174" s="25">
        <v>3595.0</v>
      </c>
      <c r="F174" s="25">
        <v>2555.0</v>
      </c>
      <c r="G174" s="25">
        <v>315.0</v>
      </c>
      <c r="H174" s="25">
        <v>1339.0</v>
      </c>
      <c r="I174" s="25">
        <v>0.0</v>
      </c>
      <c r="J174" s="25">
        <v>0.0</v>
      </c>
      <c r="K174" s="25">
        <v>0.0</v>
      </c>
      <c r="L174" s="25">
        <v>0.0</v>
      </c>
      <c r="M174" s="25">
        <v>0.0</v>
      </c>
      <c r="N174" s="25">
        <v>0.13222</v>
      </c>
      <c r="O174" s="25">
        <v>2.21333</v>
      </c>
      <c r="P174" s="25">
        <v>2.23622</v>
      </c>
      <c r="Q174" s="25">
        <v>1328.0</v>
      </c>
      <c r="R174" s="25">
        <v>99.0</v>
      </c>
      <c r="S174" s="25">
        <v>1.0</v>
      </c>
    </row>
    <row r="175">
      <c r="A175" s="58" t="s">
        <v>754</v>
      </c>
      <c r="B175" s="25" t="s">
        <v>1</v>
      </c>
      <c r="C175" s="25" t="s">
        <v>141</v>
      </c>
      <c r="D175" s="25" t="s">
        <v>10</v>
      </c>
      <c r="E175" s="25">
        <v>15469.0</v>
      </c>
      <c r="F175" s="25">
        <v>4214.0</v>
      </c>
      <c r="G175" s="25">
        <v>465.0</v>
      </c>
      <c r="H175" s="25">
        <v>2778.0</v>
      </c>
      <c r="I175" s="25">
        <v>0.0</v>
      </c>
      <c r="J175" s="25">
        <v>0.0</v>
      </c>
      <c r="K175" s="25">
        <v>0.0</v>
      </c>
      <c r="L175" s="25">
        <v>0.0</v>
      </c>
      <c r="M175" s="25">
        <v>0.0</v>
      </c>
      <c r="N175" s="25">
        <v>0.22722</v>
      </c>
      <c r="O175" s="25">
        <v>1.89028</v>
      </c>
      <c r="P175" s="25">
        <v>1.56409</v>
      </c>
      <c r="Q175" s="25">
        <v>2416.0</v>
      </c>
      <c r="R175" s="25">
        <v>99.0</v>
      </c>
      <c r="S175" s="25">
        <v>1.0</v>
      </c>
    </row>
    <row r="176">
      <c r="A176" s="58" t="s">
        <v>754</v>
      </c>
      <c r="B176" s="25" t="s">
        <v>1</v>
      </c>
      <c r="C176" s="25" t="s">
        <v>113</v>
      </c>
      <c r="D176" s="25" t="s">
        <v>10</v>
      </c>
      <c r="E176" s="25">
        <v>3558.0</v>
      </c>
      <c r="F176" s="25">
        <v>1812.0</v>
      </c>
      <c r="G176" s="25">
        <v>171.0</v>
      </c>
      <c r="H176" s="25">
        <v>1056.0</v>
      </c>
      <c r="I176" s="25">
        <v>0.0</v>
      </c>
      <c r="J176" s="25">
        <v>0.0</v>
      </c>
      <c r="K176" s="25">
        <v>0.0</v>
      </c>
      <c r="L176" s="25">
        <v>0.0</v>
      </c>
      <c r="M176" s="25">
        <v>0.0</v>
      </c>
      <c r="N176" s="25">
        <v>0.1625</v>
      </c>
      <c r="O176" s="25">
        <v>2.06889</v>
      </c>
      <c r="P176" s="25">
        <v>2.18606</v>
      </c>
      <c r="Q176" s="25">
        <v>914.0</v>
      </c>
      <c r="R176" s="25">
        <v>99.0</v>
      </c>
      <c r="S176" s="25">
        <v>1.0</v>
      </c>
    </row>
    <row r="177">
      <c r="A177" s="58" t="s">
        <v>754</v>
      </c>
      <c r="B177" s="25" t="s">
        <v>1</v>
      </c>
      <c r="C177" s="25" t="s">
        <v>55</v>
      </c>
      <c r="D177" s="25" t="s">
        <v>10</v>
      </c>
      <c r="E177" s="25">
        <v>15766.0</v>
      </c>
      <c r="F177" s="25">
        <v>10854.0</v>
      </c>
      <c r="G177" s="25">
        <v>1753.0</v>
      </c>
      <c r="H177" s="25">
        <v>7814.0</v>
      </c>
      <c r="I177" s="25">
        <v>0.0</v>
      </c>
      <c r="J177" s="25">
        <v>0.0</v>
      </c>
      <c r="K177" s="25">
        <v>0.0</v>
      </c>
      <c r="L177" s="25">
        <v>0.0</v>
      </c>
      <c r="M177" s="25">
        <v>0.0</v>
      </c>
      <c r="N177" s="25">
        <v>0.01361</v>
      </c>
      <c r="O177" s="25">
        <v>1.76028</v>
      </c>
      <c r="P177" s="25">
        <v>1.86108</v>
      </c>
      <c r="Q177" s="25">
        <v>7505.0</v>
      </c>
      <c r="R177" s="25">
        <v>99.0</v>
      </c>
      <c r="S177" s="25">
        <v>1.0</v>
      </c>
    </row>
    <row r="178">
      <c r="A178" s="58" t="s">
        <v>754</v>
      </c>
      <c r="B178" s="25" t="s">
        <v>1</v>
      </c>
      <c r="C178" s="25" t="s">
        <v>168</v>
      </c>
      <c r="D178" s="25" t="s">
        <v>10</v>
      </c>
      <c r="E178" s="25">
        <v>14917.0</v>
      </c>
      <c r="F178" s="25">
        <v>11892.0</v>
      </c>
      <c r="G178" s="25">
        <v>3598.0</v>
      </c>
      <c r="H178" s="25">
        <v>8269.0</v>
      </c>
      <c r="I178" s="25">
        <v>0.0</v>
      </c>
      <c r="J178" s="25">
        <v>1.0</v>
      </c>
      <c r="K178" s="25">
        <v>0.0</v>
      </c>
      <c r="L178" s="25">
        <v>0.0</v>
      </c>
      <c r="M178" s="25">
        <v>0.0</v>
      </c>
      <c r="N178" s="25">
        <v>0.00722</v>
      </c>
      <c r="O178" s="25">
        <v>1.37222</v>
      </c>
      <c r="P178" s="25">
        <v>1.08646</v>
      </c>
      <c r="Q178" s="25">
        <v>10705.0</v>
      </c>
      <c r="R178" s="25">
        <v>99.0</v>
      </c>
      <c r="S178" s="25">
        <v>1.0</v>
      </c>
    </row>
    <row r="179">
      <c r="A179" s="58" t="s">
        <v>754</v>
      </c>
      <c r="B179" s="25" t="s">
        <v>1</v>
      </c>
      <c r="C179" s="25" t="s">
        <v>117</v>
      </c>
      <c r="D179" s="25" t="s">
        <v>10</v>
      </c>
      <c r="E179" s="25">
        <v>887.0</v>
      </c>
      <c r="F179" s="25">
        <v>424.0</v>
      </c>
      <c r="G179" s="25">
        <v>71.0</v>
      </c>
      <c r="H179" s="25">
        <v>313.0</v>
      </c>
      <c r="I179" s="25">
        <v>0.0</v>
      </c>
      <c r="J179" s="25">
        <v>0.0</v>
      </c>
      <c r="K179" s="25">
        <v>0.0</v>
      </c>
      <c r="L179" s="25">
        <v>0.0</v>
      </c>
      <c r="M179" s="25">
        <v>0.0</v>
      </c>
      <c r="N179" s="25">
        <v>0.10139</v>
      </c>
      <c r="O179" s="25">
        <v>1.75</v>
      </c>
      <c r="P179" s="25">
        <v>1.78959</v>
      </c>
      <c r="Q179" s="25">
        <v>257.0</v>
      </c>
      <c r="R179" s="25">
        <v>99.0</v>
      </c>
      <c r="S179" s="25">
        <v>1.0</v>
      </c>
    </row>
    <row r="180">
      <c r="A180" s="58" t="s">
        <v>754</v>
      </c>
      <c r="B180" s="25" t="s">
        <v>1</v>
      </c>
      <c r="C180" s="25" t="s">
        <v>293</v>
      </c>
      <c r="D180" s="25" t="s">
        <v>10</v>
      </c>
      <c r="E180" s="25">
        <v>5.0</v>
      </c>
      <c r="F180" s="25">
        <v>4.0</v>
      </c>
      <c r="G180" s="25">
        <v>1.0</v>
      </c>
      <c r="H180" s="25">
        <v>3.0</v>
      </c>
      <c r="I180" s="25">
        <v>0.0</v>
      </c>
      <c r="J180" s="25">
        <v>0.0</v>
      </c>
      <c r="K180" s="25">
        <v>0.0</v>
      </c>
      <c r="L180" s="25">
        <v>0.0</v>
      </c>
      <c r="M180" s="25">
        <v>0.0</v>
      </c>
      <c r="N180" s="25">
        <v>0.00389</v>
      </c>
      <c r="O180" s="25">
        <v>7.02361</v>
      </c>
      <c r="P180" s="25">
        <v>1.42733</v>
      </c>
      <c r="Q180" s="25">
        <v>4.0</v>
      </c>
      <c r="R180" s="25">
        <v>99.0</v>
      </c>
      <c r="S180" s="25">
        <v>1.0</v>
      </c>
    </row>
    <row r="181">
      <c r="A181" s="58" t="s">
        <v>754</v>
      </c>
      <c r="B181" s="25" t="s">
        <v>1</v>
      </c>
      <c r="C181" s="25" t="s">
        <v>257</v>
      </c>
      <c r="D181" s="25" t="s">
        <v>10</v>
      </c>
      <c r="E181" s="25">
        <v>66.0</v>
      </c>
      <c r="F181" s="25">
        <v>38.0</v>
      </c>
      <c r="G181" s="25">
        <v>5.0</v>
      </c>
      <c r="H181" s="25">
        <v>23.0</v>
      </c>
      <c r="I181" s="25">
        <v>0.0</v>
      </c>
      <c r="J181" s="25">
        <v>0.0</v>
      </c>
      <c r="K181" s="25">
        <v>0.0</v>
      </c>
      <c r="L181" s="25">
        <v>0.0</v>
      </c>
      <c r="M181" s="25">
        <v>0.0</v>
      </c>
      <c r="N181" s="25">
        <v>0.07111</v>
      </c>
      <c r="O181" s="25">
        <v>1.42167</v>
      </c>
      <c r="P181" s="25">
        <v>0.54705</v>
      </c>
      <c r="Q181" s="25">
        <v>22.0</v>
      </c>
      <c r="R181" s="25">
        <v>99.0</v>
      </c>
      <c r="S181" s="25">
        <v>1.0</v>
      </c>
    </row>
    <row r="182">
      <c r="A182" s="58" t="s">
        <v>754</v>
      </c>
      <c r="B182" s="25" t="s">
        <v>1</v>
      </c>
      <c r="C182" s="25" t="s">
        <v>284</v>
      </c>
      <c r="D182" s="25" t="s">
        <v>10</v>
      </c>
      <c r="E182" s="25">
        <v>28.0</v>
      </c>
      <c r="F182" s="25">
        <v>20.0</v>
      </c>
      <c r="G182" s="25">
        <v>0.0</v>
      </c>
      <c r="H182" s="25">
        <v>15.0</v>
      </c>
      <c r="I182" s="25">
        <v>0.0</v>
      </c>
      <c r="J182" s="25">
        <v>0.0</v>
      </c>
      <c r="K182" s="25">
        <v>0.0</v>
      </c>
      <c r="L182" s="25">
        <v>0.0</v>
      </c>
      <c r="M182" s="25">
        <v>0.0</v>
      </c>
      <c r="N182" s="25">
        <v>0.00778</v>
      </c>
      <c r="O182" s="25">
        <v>1.08028</v>
      </c>
      <c r="P182" s="25">
        <v>0.3377</v>
      </c>
      <c r="Q182" s="25">
        <v>14.0</v>
      </c>
      <c r="R182" s="25">
        <v>99.0</v>
      </c>
      <c r="S182" s="25">
        <v>1.0</v>
      </c>
    </row>
    <row r="183">
      <c r="A183" s="58" t="s">
        <v>754</v>
      </c>
      <c r="B183" s="25" t="s">
        <v>1</v>
      </c>
      <c r="C183" s="25" t="s">
        <v>296</v>
      </c>
      <c r="D183" s="25" t="s">
        <v>10</v>
      </c>
      <c r="E183" s="25">
        <v>6.0</v>
      </c>
      <c r="F183" s="25">
        <v>5.0</v>
      </c>
      <c r="G183" s="25">
        <v>2.0</v>
      </c>
      <c r="H183" s="25">
        <v>4.0</v>
      </c>
      <c r="I183" s="25">
        <v>0.0</v>
      </c>
      <c r="J183" s="25">
        <v>0.0</v>
      </c>
      <c r="K183" s="25">
        <v>0.0</v>
      </c>
      <c r="L183" s="25">
        <v>0.0</v>
      </c>
      <c r="M183" s="25">
        <v>0.0</v>
      </c>
      <c r="N183" s="25">
        <v>0.00306</v>
      </c>
      <c r="O183" s="25">
        <v>0.0375</v>
      </c>
      <c r="P183" s="25">
        <v>0.0087</v>
      </c>
      <c r="Q183" s="25">
        <v>5.0</v>
      </c>
      <c r="R183" s="25">
        <v>99.0</v>
      </c>
      <c r="S183" s="25">
        <v>1.0</v>
      </c>
    </row>
    <row r="184">
      <c r="A184" s="58" t="s">
        <v>754</v>
      </c>
      <c r="B184" s="25" t="s">
        <v>1</v>
      </c>
      <c r="C184" s="25" t="s">
        <v>262</v>
      </c>
      <c r="D184" s="25" t="s">
        <v>10</v>
      </c>
      <c r="E184" s="25">
        <v>12.0</v>
      </c>
      <c r="F184" s="25">
        <v>7.0</v>
      </c>
      <c r="G184" s="25">
        <v>2.0</v>
      </c>
      <c r="H184" s="25">
        <v>5.0</v>
      </c>
      <c r="I184" s="25">
        <v>0.0</v>
      </c>
      <c r="J184" s="25">
        <v>0.0</v>
      </c>
      <c r="K184" s="25">
        <v>0.0</v>
      </c>
      <c r="L184" s="25">
        <v>0.0</v>
      </c>
      <c r="M184" s="25">
        <v>0.0</v>
      </c>
      <c r="N184" s="25">
        <v>0.07278</v>
      </c>
      <c r="O184" s="25">
        <v>4.60833</v>
      </c>
      <c r="P184" s="25">
        <v>14.26887</v>
      </c>
      <c r="Q184" s="25">
        <v>7.0</v>
      </c>
      <c r="R184" s="25">
        <v>99.0</v>
      </c>
      <c r="S184" s="25">
        <v>1.0</v>
      </c>
    </row>
    <row r="185">
      <c r="A185" s="58" t="s">
        <v>754</v>
      </c>
      <c r="B185" s="25" t="s">
        <v>1</v>
      </c>
      <c r="C185" s="25" t="s">
        <v>68</v>
      </c>
      <c r="D185" s="25" t="s">
        <v>10</v>
      </c>
      <c r="E185" s="25">
        <v>1022210.0</v>
      </c>
      <c r="F185" s="25">
        <v>359222.0</v>
      </c>
      <c r="G185" s="25">
        <v>29110.0</v>
      </c>
      <c r="H185" s="25">
        <v>194181.0</v>
      </c>
      <c r="I185" s="25">
        <v>0.0</v>
      </c>
      <c r="J185" s="25">
        <v>1.0</v>
      </c>
      <c r="K185" s="25">
        <v>0.0</v>
      </c>
      <c r="L185" s="25">
        <v>0.0</v>
      </c>
      <c r="M185" s="25">
        <v>0.0</v>
      </c>
      <c r="N185" s="25">
        <v>0.22639</v>
      </c>
      <c r="O185" s="25">
        <v>1.82194</v>
      </c>
      <c r="P185" s="25">
        <v>1.65371</v>
      </c>
      <c r="Q185" s="25">
        <v>141773.0</v>
      </c>
      <c r="R185" s="25">
        <v>99.0</v>
      </c>
      <c r="S185" s="25">
        <v>1.0</v>
      </c>
    </row>
    <row r="186">
      <c r="A186" s="58" t="s">
        <v>754</v>
      </c>
      <c r="B186" s="25" t="s">
        <v>1</v>
      </c>
      <c r="C186" s="25" t="s">
        <v>98</v>
      </c>
      <c r="D186" s="25" t="s">
        <v>10</v>
      </c>
      <c r="E186" s="25">
        <v>6741.0</v>
      </c>
      <c r="F186" s="25">
        <v>2998.0</v>
      </c>
      <c r="G186" s="25">
        <v>311.0</v>
      </c>
      <c r="H186" s="25">
        <v>1594.0</v>
      </c>
      <c r="I186" s="25">
        <v>0.0</v>
      </c>
      <c r="J186" s="25">
        <v>0.0</v>
      </c>
      <c r="K186" s="25">
        <v>0.0</v>
      </c>
      <c r="L186" s="25">
        <v>0.0</v>
      </c>
      <c r="M186" s="25">
        <v>0.0</v>
      </c>
      <c r="N186" s="25">
        <v>0.215</v>
      </c>
      <c r="O186" s="25">
        <v>1.71333</v>
      </c>
      <c r="P186" s="25">
        <v>1.71514</v>
      </c>
      <c r="Q186" s="25">
        <v>1772.0</v>
      </c>
      <c r="R186" s="25">
        <v>99.0</v>
      </c>
      <c r="S186" s="25">
        <v>1.0</v>
      </c>
    </row>
    <row r="187">
      <c r="A187" s="58" t="s">
        <v>754</v>
      </c>
      <c r="B187" s="25" t="s">
        <v>1</v>
      </c>
      <c r="C187" s="25" t="s">
        <v>100</v>
      </c>
      <c r="D187" s="25" t="s">
        <v>10</v>
      </c>
      <c r="E187" s="25">
        <v>16169.0</v>
      </c>
      <c r="F187" s="25">
        <v>10849.0</v>
      </c>
      <c r="G187" s="25">
        <v>1977.0</v>
      </c>
      <c r="H187" s="25">
        <v>6785.0</v>
      </c>
      <c r="I187" s="25">
        <v>0.0</v>
      </c>
      <c r="J187" s="25">
        <v>0.0</v>
      </c>
      <c r="K187" s="25">
        <v>0.0</v>
      </c>
      <c r="L187" s="25">
        <v>0.0</v>
      </c>
      <c r="M187" s="25">
        <v>0.0</v>
      </c>
      <c r="N187" s="25">
        <v>0.05722</v>
      </c>
      <c r="O187" s="25">
        <v>2.14833</v>
      </c>
      <c r="P187" s="25">
        <v>2.36538</v>
      </c>
      <c r="Q187" s="25">
        <v>7278.0</v>
      </c>
      <c r="R187" s="25">
        <v>99.0</v>
      </c>
      <c r="S187" s="25">
        <v>1.0</v>
      </c>
    </row>
    <row r="188">
      <c r="A188" s="58" t="s">
        <v>754</v>
      </c>
      <c r="B188" s="25" t="s">
        <v>1</v>
      </c>
      <c r="C188" s="25" t="s">
        <v>239</v>
      </c>
      <c r="D188" s="25" t="s">
        <v>10</v>
      </c>
      <c r="E188" s="25">
        <v>196.0</v>
      </c>
      <c r="F188" s="25">
        <v>147.0</v>
      </c>
      <c r="G188" s="25">
        <v>13.0</v>
      </c>
      <c r="H188" s="25">
        <v>101.0</v>
      </c>
      <c r="I188" s="25">
        <v>0.0</v>
      </c>
      <c r="J188" s="25">
        <v>0.0</v>
      </c>
      <c r="K188" s="25">
        <v>0.0</v>
      </c>
      <c r="L188" s="25">
        <v>0.0</v>
      </c>
      <c r="M188" s="25">
        <v>0.0</v>
      </c>
      <c r="N188" s="25">
        <v>0.01056</v>
      </c>
      <c r="O188" s="25">
        <v>1.31139</v>
      </c>
      <c r="P188" s="25">
        <v>1.25818</v>
      </c>
      <c r="Q188" s="25">
        <v>98.0</v>
      </c>
      <c r="R188" s="25">
        <v>99.0</v>
      </c>
      <c r="S188" s="25">
        <v>1.0</v>
      </c>
    </row>
    <row r="189">
      <c r="A189" s="58" t="s">
        <v>754</v>
      </c>
      <c r="B189" s="25" t="s">
        <v>1</v>
      </c>
      <c r="C189" s="25" t="s">
        <v>204</v>
      </c>
      <c r="D189" s="25" t="s">
        <v>10</v>
      </c>
      <c r="E189" s="25">
        <v>255.0</v>
      </c>
      <c r="F189" s="25">
        <v>86.0</v>
      </c>
      <c r="G189" s="25">
        <v>17.0</v>
      </c>
      <c r="H189" s="25">
        <v>62.0</v>
      </c>
      <c r="I189" s="25">
        <v>0.0</v>
      </c>
      <c r="J189" s="25">
        <v>0.0</v>
      </c>
      <c r="K189" s="25">
        <v>0.0</v>
      </c>
      <c r="L189" s="25">
        <v>0.0</v>
      </c>
      <c r="M189" s="25">
        <v>0.0</v>
      </c>
      <c r="N189" s="25">
        <v>0.15972</v>
      </c>
      <c r="O189" s="25">
        <v>1.91389</v>
      </c>
      <c r="P189" s="25">
        <v>1.3484</v>
      </c>
      <c r="Q189" s="25">
        <v>72.0</v>
      </c>
      <c r="R189" s="25">
        <v>99.0</v>
      </c>
      <c r="S189" s="25">
        <v>1.0</v>
      </c>
    </row>
    <row r="190">
      <c r="A190" s="58" t="s">
        <v>754</v>
      </c>
      <c r="B190" s="25" t="s">
        <v>1</v>
      </c>
      <c r="C190" s="25" t="s">
        <v>161</v>
      </c>
      <c r="D190" s="25" t="s">
        <v>10</v>
      </c>
      <c r="E190" s="25">
        <v>10987.0</v>
      </c>
      <c r="F190" s="25">
        <v>7045.0</v>
      </c>
      <c r="G190" s="25">
        <v>797.0</v>
      </c>
      <c r="H190" s="25">
        <v>5430.0</v>
      </c>
      <c r="I190" s="25">
        <v>0.0</v>
      </c>
      <c r="J190" s="25">
        <v>0.0</v>
      </c>
      <c r="K190" s="25">
        <v>0.0</v>
      </c>
      <c r="L190" s="25">
        <v>0.0</v>
      </c>
      <c r="M190" s="25">
        <v>0.0</v>
      </c>
      <c r="N190" s="25">
        <v>0.01</v>
      </c>
      <c r="O190" s="25">
        <v>2.37194</v>
      </c>
      <c r="P190" s="25">
        <v>1.83395</v>
      </c>
      <c r="Q190" s="25">
        <v>5661.0</v>
      </c>
      <c r="R190" s="25">
        <v>99.0</v>
      </c>
      <c r="S190" s="25">
        <v>1.0</v>
      </c>
    </row>
    <row r="191">
      <c r="A191" s="58" t="s">
        <v>754</v>
      </c>
      <c r="B191" s="25" t="s">
        <v>1</v>
      </c>
      <c r="C191" s="25" t="s">
        <v>236</v>
      </c>
      <c r="D191" s="25" t="s">
        <v>10</v>
      </c>
      <c r="E191" s="25">
        <v>86.0</v>
      </c>
      <c r="F191" s="25">
        <v>48.0</v>
      </c>
      <c r="G191" s="25">
        <v>5.0</v>
      </c>
      <c r="H191" s="25">
        <v>33.0</v>
      </c>
      <c r="I191" s="25">
        <v>0.0</v>
      </c>
      <c r="J191" s="25">
        <v>0.0</v>
      </c>
      <c r="K191" s="25">
        <v>0.0</v>
      </c>
      <c r="L191" s="25">
        <v>0.0</v>
      </c>
      <c r="M191" s="25">
        <v>0.0</v>
      </c>
      <c r="N191" s="25">
        <v>0.12028</v>
      </c>
      <c r="O191" s="25">
        <v>1.71194</v>
      </c>
      <c r="P191" s="25">
        <v>2.37821</v>
      </c>
      <c r="Q191" s="25">
        <v>32.0</v>
      </c>
      <c r="R191" s="25">
        <v>99.0</v>
      </c>
      <c r="S191" s="25">
        <v>1.0</v>
      </c>
    </row>
    <row r="192">
      <c r="A192" s="58" t="s">
        <v>754</v>
      </c>
      <c r="B192" s="25" t="s">
        <v>1</v>
      </c>
      <c r="C192" s="25" t="s">
        <v>142</v>
      </c>
      <c r="D192" s="25" t="s">
        <v>10</v>
      </c>
      <c r="E192" s="25">
        <v>2855.0</v>
      </c>
      <c r="F192" s="25">
        <v>1863.0</v>
      </c>
      <c r="G192" s="25">
        <v>437.0</v>
      </c>
      <c r="H192" s="25">
        <v>1173.0</v>
      </c>
      <c r="I192" s="25">
        <v>0.0</v>
      </c>
      <c r="J192" s="25">
        <v>0.0</v>
      </c>
      <c r="K192" s="25">
        <v>0.0</v>
      </c>
      <c r="L192" s="25">
        <v>0.0</v>
      </c>
      <c r="M192" s="25">
        <v>0.0</v>
      </c>
      <c r="N192" s="25">
        <v>0.04806</v>
      </c>
      <c r="O192" s="25">
        <v>1.72417</v>
      </c>
      <c r="P192" s="25">
        <v>1.88944</v>
      </c>
      <c r="Q192" s="25">
        <v>1508.0</v>
      </c>
      <c r="R192" s="25">
        <v>99.0</v>
      </c>
      <c r="S192" s="25">
        <v>1.0</v>
      </c>
    </row>
    <row r="193">
      <c r="A193" s="58" t="s">
        <v>754</v>
      </c>
      <c r="B193" s="25" t="s">
        <v>1</v>
      </c>
      <c r="C193" s="25" t="s">
        <v>157</v>
      </c>
      <c r="D193" s="25" t="s">
        <v>10</v>
      </c>
      <c r="E193" s="25">
        <v>4582.0</v>
      </c>
      <c r="F193" s="25">
        <v>2849.0</v>
      </c>
      <c r="G193" s="25">
        <v>609.0</v>
      </c>
      <c r="H193" s="25">
        <v>1641.0</v>
      </c>
      <c r="I193" s="25">
        <v>0.0</v>
      </c>
      <c r="J193" s="25">
        <v>0.0</v>
      </c>
      <c r="K193" s="25">
        <v>0.0</v>
      </c>
      <c r="L193" s="25">
        <v>0.0</v>
      </c>
      <c r="M193" s="25">
        <v>0.0</v>
      </c>
      <c r="N193" s="25">
        <v>0.11944</v>
      </c>
      <c r="O193" s="25">
        <v>4.73389</v>
      </c>
      <c r="P193" s="25">
        <v>3.35179</v>
      </c>
      <c r="Q193" s="25">
        <v>2084.0</v>
      </c>
      <c r="R193" s="25">
        <v>99.0</v>
      </c>
      <c r="S193" s="25">
        <v>1.0</v>
      </c>
    </row>
    <row r="194">
      <c r="A194" s="58" t="s">
        <v>754</v>
      </c>
      <c r="B194" s="25" t="s">
        <v>1</v>
      </c>
      <c r="C194" s="25" t="s">
        <v>281</v>
      </c>
      <c r="D194" s="25" t="s">
        <v>10</v>
      </c>
      <c r="E194" s="25">
        <v>13.0</v>
      </c>
      <c r="F194" s="25">
        <v>6.0</v>
      </c>
      <c r="G194" s="25">
        <v>1.0</v>
      </c>
      <c r="H194" s="25">
        <v>5.0</v>
      </c>
      <c r="I194" s="25">
        <v>0.0</v>
      </c>
      <c r="J194" s="25">
        <v>0.0</v>
      </c>
      <c r="K194" s="25">
        <v>0.0</v>
      </c>
      <c r="L194" s="25">
        <v>0.0</v>
      </c>
      <c r="M194" s="25">
        <v>0.0</v>
      </c>
      <c r="N194" s="25">
        <v>0.13111</v>
      </c>
      <c r="O194" s="25">
        <v>1.74361</v>
      </c>
      <c r="P194" s="25">
        <v>5.14442</v>
      </c>
      <c r="Q194" s="25">
        <v>6.0</v>
      </c>
      <c r="R194" s="25">
        <v>99.0</v>
      </c>
      <c r="S194" s="25">
        <v>1.0</v>
      </c>
    </row>
    <row r="195">
      <c r="A195" s="58" t="s">
        <v>754</v>
      </c>
      <c r="B195" s="25" t="s">
        <v>1</v>
      </c>
      <c r="C195" s="25" t="s">
        <v>107</v>
      </c>
      <c r="D195" s="25" t="s">
        <v>10</v>
      </c>
      <c r="E195" s="25">
        <v>5431.0</v>
      </c>
      <c r="F195" s="25">
        <v>1095.0</v>
      </c>
      <c r="G195" s="25">
        <v>111.0</v>
      </c>
      <c r="H195" s="25">
        <v>931.0</v>
      </c>
      <c r="I195" s="25">
        <v>0.0</v>
      </c>
      <c r="J195" s="25">
        <v>0.0</v>
      </c>
      <c r="K195" s="25">
        <v>0.0</v>
      </c>
      <c r="L195" s="25">
        <v>0.0</v>
      </c>
      <c r="M195" s="25">
        <v>0.0</v>
      </c>
      <c r="N195" s="25">
        <v>0.21528</v>
      </c>
      <c r="O195" s="25">
        <v>1.69111</v>
      </c>
      <c r="P195" s="25">
        <v>1.55908</v>
      </c>
      <c r="Q195" s="25">
        <v>610.0</v>
      </c>
      <c r="R195" s="25">
        <v>99.0</v>
      </c>
      <c r="S195" s="25">
        <v>1.0</v>
      </c>
    </row>
    <row r="196">
      <c r="A196" s="58" t="s">
        <v>754</v>
      </c>
      <c r="B196" s="25" t="s">
        <v>1</v>
      </c>
      <c r="C196" s="25" t="s">
        <v>94</v>
      </c>
      <c r="D196" s="25" t="s">
        <v>10</v>
      </c>
      <c r="E196" s="25">
        <v>7513.0</v>
      </c>
      <c r="F196" s="25">
        <v>5045.0</v>
      </c>
      <c r="G196" s="25">
        <v>1300.0</v>
      </c>
      <c r="H196" s="25">
        <v>3033.0</v>
      </c>
      <c r="I196" s="25">
        <v>0.0</v>
      </c>
      <c r="J196" s="25">
        <v>0.0</v>
      </c>
      <c r="K196" s="25">
        <v>0.0</v>
      </c>
      <c r="L196" s="25">
        <v>0.0</v>
      </c>
      <c r="M196" s="25">
        <v>0.0</v>
      </c>
      <c r="N196" s="25">
        <v>0.06111</v>
      </c>
      <c r="O196" s="25">
        <v>2.72028</v>
      </c>
      <c r="P196" s="25">
        <v>2.20593</v>
      </c>
      <c r="Q196" s="25">
        <v>4065.0</v>
      </c>
      <c r="R196" s="25">
        <v>99.0</v>
      </c>
      <c r="S196" s="25">
        <v>1.0</v>
      </c>
    </row>
    <row r="197">
      <c r="A197" s="58" t="s">
        <v>754</v>
      </c>
      <c r="B197" s="25" t="s">
        <v>1</v>
      </c>
      <c r="C197" s="25" t="s">
        <v>174</v>
      </c>
      <c r="D197" s="25" t="s">
        <v>10</v>
      </c>
      <c r="E197" s="25">
        <v>6116.0</v>
      </c>
      <c r="F197" s="25">
        <v>4830.0</v>
      </c>
      <c r="G197" s="25">
        <v>2250.0</v>
      </c>
      <c r="H197" s="25">
        <v>2426.0</v>
      </c>
      <c r="I197" s="25">
        <v>0.0</v>
      </c>
      <c r="J197" s="25">
        <v>0.0</v>
      </c>
      <c r="K197" s="25">
        <v>0.0</v>
      </c>
      <c r="L197" s="25">
        <v>0.0</v>
      </c>
      <c r="M197" s="25">
        <v>0.0</v>
      </c>
      <c r="N197" s="25">
        <v>0.045</v>
      </c>
      <c r="O197" s="25">
        <v>2.00111</v>
      </c>
      <c r="P197" s="25">
        <v>1.96698</v>
      </c>
      <c r="Q197" s="25">
        <v>4507.0</v>
      </c>
      <c r="R197" s="25">
        <v>99.0</v>
      </c>
      <c r="S197" s="25">
        <v>1.0</v>
      </c>
    </row>
    <row r="198">
      <c r="A198" s="58" t="s">
        <v>754</v>
      </c>
      <c r="B198" s="25" t="s">
        <v>1</v>
      </c>
      <c r="C198" s="25" t="s">
        <v>254</v>
      </c>
      <c r="D198" s="25" t="s">
        <v>10</v>
      </c>
      <c r="E198" s="25">
        <v>39.0</v>
      </c>
      <c r="F198" s="25">
        <v>18.0</v>
      </c>
      <c r="G198" s="25">
        <v>0.0</v>
      </c>
      <c r="H198" s="25">
        <v>18.0</v>
      </c>
      <c r="I198" s="25">
        <v>0.0</v>
      </c>
      <c r="J198" s="25">
        <v>0.0</v>
      </c>
      <c r="K198" s="25">
        <v>0.0</v>
      </c>
      <c r="L198" s="25">
        <v>0.0</v>
      </c>
      <c r="M198" s="25">
        <v>0.0</v>
      </c>
      <c r="N198" s="25">
        <v>0.00972</v>
      </c>
      <c r="O198" s="25">
        <v>1.09194</v>
      </c>
      <c r="P198" s="25">
        <v>0.81212</v>
      </c>
      <c r="Q198" s="25">
        <v>17.0</v>
      </c>
      <c r="R198" s="25">
        <v>99.0</v>
      </c>
      <c r="S198" s="25">
        <v>1.0</v>
      </c>
    </row>
    <row r="199">
      <c r="A199" s="58" t="s">
        <v>754</v>
      </c>
      <c r="B199" s="25" t="s">
        <v>1</v>
      </c>
      <c r="C199" s="25" t="s">
        <v>78</v>
      </c>
      <c r="D199" s="25" t="s">
        <v>10</v>
      </c>
      <c r="E199" s="25">
        <v>19296.0</v>
      </c>
      <c r="F199" s="25">
        <v>11390.0</v>
      </c>
      <c r="G199" s="25">
        <v>980.0</v>
      </c>
      <c r="H199" s="25">
        <v>8354.0</v>
      </c>
      <c r="I199" s="25">
        <v>0.0</v>
      </c>
      <c r="J199" s="25">
        <v>0.0</v>
      </c>
      <c r="K199" s="25">
        <v>0.0</v>
      </c>
      <c r="L199" s="25">
        <v>0.0</v>
      </c>
      <c r="M199" s="25">
        <v>0.0</v>
      </c>
      <c r="N199" s="25">
        <v>0.06556</v>
      </c>
      <c r="O199" s="25">
        <v>1.75278</v>
      </c>
      <c r="P199" s="25">
        <v>1.70035</v>
      </c>
      <c r="Q199" s="25">
        <v>8101.0</v>
      </c>
      <c r="R199" s="25">
        <v>99.0</v>
      </c>
      <c r="S199" s="25">
        <v>1.0</v>
      </c>
    </row>
    <row r="200">
      <c r="A200" s="58" t="s">
        <v>754</v>
      </c>
      <c r="B200" s="25" t="s">
        <v>1</v>
      </c>
      <c r="C200" s="25" t="s">
        <v>158</v>
      </c>
      <c r="D200" s="25" t="s">
        <v>10</v>
      </c>
      <c r="E200" s="25">
        <v>3219.0</v>
      </c>
      <c r="F200" s="25">
        <v>2514.0</v>
      </c>
      <c r="G200" s="25">
        <v>626.0</v>
      </c>
      <c r="H200" s="25">
        <v>1474.0</v>
      </c>
      <c r="I200" s="25">
        <v>0.0</v>
      </c>
      <c r="J200" s="25">
        <v>0.0</v>
      </c>
      <c r="K200" s="25">
        <v>0.0</v>
      </c>
      <c r="L200" s="25">
        <v>0.0</v>
      </c>
      <c r="M200" s="25">
        <v>0.0</v>
      </c>
      <c r="N200" s="25">
        <v>0.02639</v>
      </c>
      <c r="O200" s="25">
        <v>2.7175</v>
      </c>
      <c r="P200" s="25">
        <v>2.5899</v>
      </c>
      <c r="Q200" s="25">
        <v>2020.0</v>
      </c>
      <c r="R200" s="25">
        <v>99.0</v>
      </c>
      <c r="S200" s="25">
        <v>1.0</v>
      </c>
    </row>
    <row r="201">
      <c r="A201" s="58" t="s">
        <v>754</v>
      </c>
      <c r="B201" s="25" t="s">
        <v>1</v>
      </c>
      <c r="C201" s="25" t="s">
        <v>228</v>
      </c>
      <c r="D201" s="25" t="s">
        <v>10</v>
      </c>
      <c r="E201" s="25">
        <v>212.0</v>
      </c>
      <c r="F201" s="25">
        <v>166.0</v>
      </c>
      <c r="G201" s="25">
        <v>19.0</v>
      </c>
      <c r="H201" s="25">
        <v>112.0</v>
      </c>
      <c r="I201" s="25">
        <v>0.0</v>
      </c>
      <c r="J201" s="25">
        <v>0.0</v>
      </c>
      <c r="K201" s="25">
        <v>0.0</v>
      </c>
      <c r="L201" s="25">
        <v>0.0</v>
      </c>
      <c r="M201" s="25">
        <v>0.0</v>
      </c>
      <c r="N201" s="25">
        <v>0.01139</v>
      </c>
      <c r="O201" s="25">
        <v>1.25944</v>
      </c>
      <c r="P201" s="25">
        <v>1.60712</v>
      </c>
      <c r="Q201" s="25">
        <v>55.0</v>
      </c>
      <c r="R201" s="25">
        <v>99.0</v>
      </c>
      <c r="S201" s="25">
        <v>1.0</v>
      </c>
    </row>
    <row r="202">
      <c r="A202" s="58" t="s">
        <v>754</v>
      </c>
      <c r="B202" s="25" t="s">
        <v>1</v>
      </c>
      <c r="C202" s="25" t="s">
        <v>219</v>
      </c>
      <c r="D202" s="25" t="s">
        <v>10</v>
      </c>
      <c r="E202" s="25">
        <v>1172.0</v>
      </c>
      <c r="F202" s="25">
        <v>281.0</v>
      </c>
      <c r="G202" s="25">
        <v>34.0</v>
      </c>
      <c r="H202" s="25">
        <v>108.0</v>
      </c>
      <c r="I202" s="25">
        <v>0.0</v>
      </c>
      <c r="J202" s="25">
        <v>0.0</v>
      </c>
      <c r="K202" s="25">
        <v>0.0</v>
      </c>
      <c r="L202" s="25">
        <v>0.0</v>
      </c>
      <c r="M202" s="25">
        <v>0.0</v>
      </c>
      <c r="N202" s="25">
        <v>0.37944</v>
      </c>
      <c r="O202" s="25">
        <v>1.80556</v>
      </c>
      <c r="P202" s="25">
        <v>1.0863</v>
      </c>
      <c r="Q202" s="25">
        <v>114.0</v>
      </c>
      <c r="R202" s="25">
        <v>99.0</v>
      </c>
      <c r="S202" s="25">
        <v>1.0</v>
      </c>
    </row>
    <row r="203">
      <c r="A203" s="58" t="s">
        <v>754</v>
      </c>
      <c r="B203" s="25" t="s">
        <v>1</v>
      </c>
      <c r="C203" s="25" t="s">
        <v>265</v>
      </c>
      <c r="D203" s="25" t="s">
        <v>10</v>
      </c>
      <c r="E203" s="25">
        <v>5.0</v>
      </c>
      <c r="F203" s="25">
        <v>1.0</v>
      </c>
      <c r="G203" s="25">
        <v>0.0</v>
      </c>
      <c r="H203" s="25">
        <v>1.0</v>
      </c>
      <c r="I203" s="25">
        <v>0.0</v>
      </c>
      <c r="J203" s="25">
        <v>0.0</v>
      </c>
      <c r="K203" s="25">
        <v>0.0</v>
      </c>
      <c r="L203" s="25">
        <v>0.0</v>
      </c>
      <c r="M203" s="25">
        <v>0.0</v>
      </c>
      <c r="N203" s="25">
        <v>0.43694</v>
      </c>
      <c r="O203" s="25">
        <v>1.38778</v>
      </c>
      <c r="P203" s="25">
        <v>0.71494</v>
      </c>
      <c r="Q203" s="25">
        <v>1.0</v>
      </c>
      <c r="R203" s="25">
        <v>99.0</v>
      </c>
      <c r="S203" s="25">
        <v>1.0</v>
      </c>
    </row>
    <row r="204">
      <c r="A204" s="58" t="s">
        <v>754</v>
      </c>
      <c r="B204" s="25" t="s">
        <v>1</v>
      </c>
      <c r="C204" s="25" t="s">
        <v>218</v>
      </c>
      <c r="D204" s="25" t="s">
        <v>10</v>
      </c>
      <c r="E204" s="25">
        <v>114.0</v>
      </c>
      <c r="F204" s="25">
        <v>77.0</v>
      </c>
      <c r="G204" s="25">
        <v>15.0</v>
      </c>
      <c r="H204" s="25">
        <v>45.0</v>
      </c>
      <c r="I204" s="25">
        <v>0.0</v>
      </c>
      <c r="J204" s="25">
        <v>0.0</v>
      </c>
      <c r="K204" s="25">
        <v>0.0</v>
      </c>
      <c r="L204" s="25">
        <v>0.0</v>
      </c>
      <c r="M204" s="25">
        <v>0.0</v>
      </c>
      <c r="N204" s="25">
        <v>0.10972</v>
      </c>
      <c r="O204" s="25">
        <v>3.29306</v>
      </c>
      <c r="P204" s="25">
        <v>2.45112</v>
      </c>
      <c r="Q204" s="25">
        <v>56.0</v>
      </c>
      <c r="R204" s="25">
        <v>99.0</v>
      </c>
      <c r="S204" s="25">
        <v>1.0</v>
      </c>
    </row>
    <row r="205">
      <c r="A205" s="58" t="s">
        <v>754</v>
      </c>
      <c r="B205" s="25" t="s">
        <v>1</v>
      </c>
      <c r="C205" s="25" t="s">
        <v>127</v>
      </c>
      <c r="D205" s="25" t="s">
        <v>10</v>
      </c>
      <c r="E205" s="25">
        <v>2169.0</v>
      </c>
      <c r="F205" s="25">
        <v>968.0</v>
      </c>
      <c r="G205" s="25">
        <v>111.0</v>
      </c>
      <c r="H205" s="25">
        <v>687.0</v>
      </c>
      <c r="I205" s="25">
        <v>0.0</v>
      </c>
      <c r="J205" s="25">
        <v>0.0</v>
      </c>
      <c r="K205" s="25">
        <v>0.0</v>
      </c>
      <c r="L205" s="25">
        <v>0.0</v>
      </c>
      <c r="M205" s="25">
        <v>0.0</v>
      </c>
      <c r="N205" s="25">
        <v>0.11</v>
      </c>
      <c r="O205" s="25">
        <v>1.44472</v>
      </c>
      <c r="P205" s="25">
        <v>1.33028</v>
      </c>
      <c r="Q205" s="25">
        <v>493.0</v>
      </c>
      <c r="R205" s="25">
        <v>99.0</v>
      </c>
      <c r="S205" s="25">
        <v>1.0</v>
      </c>
    </row>
    <row r="206">
      <c r="A206" s="58" t="s">
        <v>754</v>
      </c>
      <c r="B206" s="25" t="s">
        <v>1</v>
      </c>
      <c r="C206" s="25" t="s">
        <v>187</v>
      </c>
      <c r="D206" s="25" t="s">
        <v>10</v>
      </c>
      <c r="E206" s="25">
        <v>2132.0</v>
      </c>
      <c r="F206" s="25">
        <v>1430.0</v>
      </c>
      <c r="G206" s="25">
        <v>143.0</v>
      </c>
      <c r="H206" s="25">
        <v>718.0</v>
      </c>
      <c r="I206" s="25">
        <v>0.0</v>
      </c>
      <c r="J206" s="25">
        <v>0.0</v>
      </c>
      <c r="K206" s="25">
        <v>0.0</v>
      </c>
      <c r="L206" s="25">
        <v>0.0</v>
      </c>
      <c r="M206" s="25">
        <v>0.0</v>
      </c>
      <c r="N206" s="25">
        <v>0.15083</v>
      </c>
      <c r="O206" s="25">
        <v>1.64194</v>
      </c>
      <c r="P206" s="25">
        <v>1.26136</v>
      </c>
      <c r="Q206" s="25">
        <v>782.0</v>
      </c>
      <c r="R206" s="25">
        <v>99.0</v>
      </c>
      <c r="S206" s="25">
        <v>1.0</v>
      </c>
    </row>
    <row r="207">
      <c r="A207" s="58" t="s">
        <v>754</v>
      </c>
      <c r="B207" s="25" t="s">
        <v>1</v>
      </c>
      <c r="C207" s="25" t="s">
        <v>249</v>
      </c>
      <c r="D207" s="25" t="s">
        <v>10</v>
      </c>
      <c r="E207" s="25">
        <v>47.0</v>
      </c>
      <c r="F207" s="25">
        <v>35.0</v>
      </c>
      <c r="G207" s="25">
        <v>15.0</v>
      </c>
      <c r="H207" s="25">
        <v>13.0</v>
      </c>
      <c r="I207" s="25">
        <v>0.0</v>
      </c>
      <c r="J207" s="25">
        <v>0.0</v>
      </c>
      <c r="K207" s="25">
        <v>0.0</v>
      </c>
      <c r="L207" s="25">
        <v>0.0</v>
      </c>
      <c r="M207" s="25">
        <v>0.0</v>
      </c>
      <c r="N207" s="25">
        <v>0.10417</v>
      </c>
      <c r="O207" s="25">
        <v>3.81444</v>
      </c>
      <c r="P207" s="25">
        <v>1.04831</v>
      </c>
      <c r="Q207" s="25">
        <v>28.0</v>
      </c>
      <c r="R207" s="25">
        <v>99.0</v>
      </c>
      <c r="S207" s="25">
        <v>1.0</v>
      </c>
    </row>
    <row r="208">
      <c r="A208" s="58" t="s">
        <v>754</v>
      </c>
      <c r="B208" s="25" t="s">
        <v>1</v>
      </c>
      <c r="C208" s="25" t="s">
        <v>75</v>
      </c>
      <c r="D208" s="25" t="s">
        <v>10</v>
      </c>
      <c r="E208" s="25">
        <v>34224.0</v>
      </c>
      <c r="F208" s="25">
        <v>13215.0</v>
      </c>
      <c r="G208" s="25">
        <v>1067.0</v>
      </c>
      <c r="H208" s="25">
        <v>8206.0</v>
      </c>
      <c r="I208" s="25">
        <v>0.0</v>
      </c>
      <c r="J208" s="25">
        <v>0.0</v>
      </c>
      <c r="K208" s="25">
        <v>0.0</v>
      </c>
      <c r="L208" s="25">
        <v>0.0</v>
      </c>
      <c r="M208" s="25">
        <v>0.0</v>
      </c>
      <c r="N208" s="25">
        <v>0.23444</v>
      </c>
      <c r="O208" s="25">
        <v>2.09278</v>
      </c>
      <c r="P208" s="25">
        <v>1.3918</v>
      </c>
      <c r="Q208" s="25">
        <v>7996.0</v>
      </c>
      <c r="R208" s="25">
        <v>99.0</v>
      </c>
      <c r="S208" s="25">
        <v>1.0</v>
      </c>
    </row>
    <row r="209">
      <c r="A209" s="58" t="s">
        <v>754</v>
      </c>
      <c r="B209" s="25" t="s">
        <v>1</v>
      </c>
      <c r="C209" s="25" t="s">
        <v>118</v>
      </c>
      <c r="D209" s="25" t="s">
        <v>10</v>
      </c>
      <c r="E209" s="25">
        <v>14269.0</v>
      </c>
      <c r="F209" s="25">
        <v>7870.0</v>
      </c>
      <c r="G209" s="25">
        <v>1103.0</v>
      </c>
      <c r="H209" s="25">
        <v>4694.0</v>
      </c>
      <c r="I209" s="25">
        <v>0.0</v>
      </c>
      <c r="J209" s="25">
        <v>0.0</v>
      </c>
      <c r="K209" s="25">
        <v>0.0</v>
      </c>
      <c r="L209" s="25">
        <v>0.0</v>
      </c>
      <c r="M209" s="25">
        <v>0.0</v>
      </c>
      <c r="N209" s="25">
        <v>0.14694</v>
      </c>
      <c r="O209" s="25">
        <v>2.10222</v>
      </c>
      <c r="P209" s="25">
        <v>2.06982</v>
      </c>
      <c r="Q209" s="25">
        <v>4921.0</v>
      </c>
      <c r="R209" s="25">
        <v>99.0</v>
      </c>
      <c r="S209" s="25">
        <v>1.0</v>
      </c>
    </row>
    <row r="210">
      <c r="A210" s="58" t="s">
        <v>754</v>
      </c>
      <c r="B210" s="25" t="s">
        <v>1</v>
      </c>
      <c r="C210" s="25" t="s">
        <v>270</v>
      </c>
      <c r="D210" s="25" t="s">
        <v>10</v>
      </c>
      <c r="E210" s="25">
        <v>24.0</v>
      </c>
      <c r="F210" s="25">
        <v>9.0</v>
      </c>
      <c r="G210" s="25">
        <v>2.0</v>
      </c>
      <c r="H210" s="25">
        <v>3.0</v>
      </c>
      <c r="I210" s="25">
        <v>0.0</v>
      </c>
      <c r="J210" s="25">
        <v>0.0</v>
      </c>
      <c r="K210" s="25">
        <v>0.0</v>
      </c>
      <c r="L210" s="25">
        <v>0.0</v>
      </c>
      <c r="M210" s="25">
        <v>0.0</v>
      </c>
      <c r="N210" s="25">
        <v>0.18556</v>
      </c>
      <c r="O210" s="25">
        <v>1.89861</v>
      </c>
      <c r="P210" s="25">
        <v>0.76392</v>
      </c>
      <c r="Q210" s="25">
        <v>9.0</v>
      </c>
      <c r="R210" s="25">
        <v>99.0</v>
      </c>
      <c r="S210" s="25">
        <v>1.0</v>
      </c>
    </row>
    <row r="211">
      <c r="A211" s="58" t="s">
        <v>754</v>
      </c>
      <c r="B211" s="25" t="s">
        <v>1</v>
      </c>
      <c r="C211" s="25" t="s">
        <v>138</v>
      </c>
      <c r="D211" s="25" t="s">
        <v>10</v>
      </c>
      <c r="E211" s="25">
        <v>3587.0</v>
      </c>
      <c r="F211" s="25">
        <v>3020.0</v>
      </c>
      <c r="G211" s="25">
        <v>945.0</v>
      </c>
      <c r="H211" s="25">
        <v>2051.0</v>
      </c>
      <c r="I211" s="25">
        <v>0.0</v>
      </c>
      <c r="J211" s="25">
        <v>0.0</v>
      </c>
      <c r="K211" s="25">
        <v>0.0</v>
      </c>
      <c r="L211" s="25">
        <v>0.0</v>
      </c>
      <c r="M211" s="25">
        <v>0.0</v>
      </c>
      <c r="N211" s="25">
        <v>0.00583</v>
      </c>
      <c r="O211" s="25">
        <v>1.76917</v>
      </c>
      <c r="P211" s="25">
        <v>1.49169</v>
      </c>
      <c r="Q211" s="25">
        <v>2803.0</v>
      </c>
      <c r="R211" s="25">
        <v>99.0</v>
      </c>
      <c r="S211" s="25">
        <v>1.0</v>
      </c>
    </row>
    <row r="212">
      <c r="A212" s="58" t="s">
        <v>754</v>
      </c>
      <c r="B212" s="25" t="s">
        <v>1</v>
      </c>
      <c r="C212" s="25" t="s">
        <v>209</v>
      </c>
      <c r="D212" s="25" t="s">
        <v>10</v>
      </c>
      <c r="E212" s="25">
        <v>127.0</v>
      </c>
      <c r="F212" s="25">
        <v>74.0</v>
      </c>
      <c r="G212" s="25">
        <v>5.0</v>
      </c>
      <c r="H212" s="25">
        <v>65.0</v>
      </c>
      <c r="I212" s="25">
        <v>0.0</v>
      </c>
      <c r="J212" s="25">
        <v>0.0</v>
      </c>
      <c r="K212" s="25">
        <v>0.0</v>
      </c>
      <c r="L212" s="25">
        <v>0.0</v>
      </c>
      <c r="M212" s="25">
        <v>0.0</v>
      </c>
      <c r="N212" s="25">
        <v>0.00667</v>
      </c>
      <c r="O212" s="25">
        <v>1.88667</v>
      </c>
      <c r="P212" s="25">
        <v>0.97293</v>
      </c>
      <c r="Q212" s="25">
        <v>66.0</v>
      </c>
      <c r="R212" s="25">
        <v>99.0</v>
      </c>
      <c r="S212" s="25">
        <v>1.0</v>
      </c>
    </row>
    <row r="213">
      <c r="A213" s="58" t="s">
        <v>754</v>
      </c>
      <c r="B213" s="25" t="s">
        <v>1</v>
      </c>
      <c r="C213" s="25" t="s">
        <v>169</v>
      </c>
      <c r="D213" s="25" t="s">
        <v>10</v>
      </c>
      <c r="E213" s="25">
        <v>3231.0</v>
      </c>
      <c r="F213" s="25">
        <v>1807.0</v>
      </c>
      <c r="G213" s="25">
        <v>188.0</v>
      </c>
      <c r="H213" s="25">
        <v>1137.0</v>
      </c>
      <c r="I213" s="25">
        <v>0.0</v>
      </c>
      <c r="J213" s="25">
        <v>0.0</v>
      </c>
      <c r="K213" s="25">
        <v>0.0</v>
      </c>
      <c r="L213" s="25">
        <v>0.0</v>
      </c>
      <c r="M213" s="25">
        <v>0.0</v>
      </c>
      <c r="N213" s="25">
        <v>0.13167</v>
      </c>
      <c r="O213" s="25">
        <v>1.80722</v>
      </c>
      <c r="P213" s="25">
        <v>1.61632</v>
      </c>
      <c r="Q213" s="25">
        <v>1021.0</v>
      </c>
      <c r="R213" s="25">
        <v>99.0</v>
      </c>
      <c r="S213" s="25">
        <v>1.0</v>
      </c>
    </row>
    <row r="214">
      <c r="A214" s="58" t="s">
        <v>754</v>
      </c>
      <c r="B214" s="25" t="s">
        <v>1</v>
      </c>
      <c r="C214" s="25" t="s">
        <v>170</v>
      </c>
      <c r="D214" s="25" t="s">
        <v>10</v>
      </c>
      <c r="E214" s="25">
        <v>29344.0</v>
      </c>
      <c r="F214" s="25">
        <v>20341.0</v>
      </c>
      <c r="G214" s="25">
        <v>2567.0</v>
      </c>
      <c r="H214" s="25">
        <v>16059.0</v>
      </c>
      <c r="I214" s="25">
        <v>0.0</v>
      </c>
      <c r="J214" s="25">
        <v>0.0</v>
      </c>
      <c r="K214" s="25">
        <v>0.0</v>
      </c>
      <c r="L214" s="25">
        <v>0.0</v>
      </c>
      <c r="M214" s="25">
        <v>0.0</v>
      </c>
      <c r="N214" s="25">
        <v>0.00583</v>
      </c>
      <c r="O214" s="25">
        <v>1.12833</v>
      </c>
      <c r="P214" s="25">
        <v>1.36192</v>
      </c>
      <c r="Q214" s="25">
        <v>17764.0</v>
      </c>
      <c r="R214" s="25">
        <v>99.0</v>
      </c>
      <c r="S214" s="25">
        <v>1.0</v>
      </c>
    </row>
    <row r="215">
      <c r="A215" s="58" t="s">
        <v>754</v>
      </c>
      <c r="B215" s="25" t="s">
        <v>1</v>
      </c>
      <c r="C215" s="25" t="s">
        <v>264</v>
      </c>
      <c r="D215" s="25" t="s">
        <v>10</v>
      </c>
      <c r="E215" s="25">
        <v>33.0</v>
      </c>
      <c r="F215" s="25">
        <v>27.0</v>
      </c>
      <c r="G215" s="25">
        <v>3.0</v>
      </c>
      <c r="H215" s="25">
        <v>22.0</v>
      </c>
      <c r="I215" s="25">
        <v>0.0</v>
      </c>
      <c r="J215" s="25">
        <v>0.0</v>
      </c>
      <c r="K215" s="25">
        <v>0.0</v>
      </c>
      <c r="L215" s="25">
        <v>0.0</v>
      </c>
      <c r="M215" s="25">
        <v>0.0</v>
      </c>
      <c r="N215" s="25">
        <v>0.00611</v>
      </c>
      <c r="O215" s="25">
        <v>1.56056</v>
      </c>
      <c r="P215" s="25">
        <v>0.72385</v>
      </c>
      <c r="Q215" s="25">
        <v>22.0</v>
      </c>
      <c r="R215" s="25">
        <v>99.0</v>
      </c>
      <c r="S215" s="25">
        <v>1.0</v>
      </c>
    </row>
    <row r="216">
      <c r="A216" s="58" t="s">
        <v>754</v>
      </c>
      <c r="B216" s="25" t="s">
        <v>1</v>
      </c>
      <c r="C216" s="25" t="s">
        <v>99</v>
      </c>
      <c r="D216" s="25" t="s">
        <v>10</v>
      </c>
      <c r="E216" s="25">
        <v>2853.0</v>
      </c>
      <c r="F216" s="25">
        <v>2173.0</v>
      </c>
      <c r="G216" s="25">
        <v>203.0</v>
      </c>
      <c r="H216" s="25">
        <v>1187.0</v>
      </c>
      <c r="I216" s="25">
        <v>0.0</v>
      </c>
      <c r="J216" s="25">
        <v>0.0</v>
      </c>
      <c r="K216" s="25">
        <v>0.0</v>
      </c>
      <c r="L216" s="25">
        <v>0.0</v>
      </c>
      <c r="M216" s="25">
        <v>0.0</v>
      </c>
      <c r="N216" s="25">
        <v>0.07083</v>
      </c>
      <c r="O216" s="25">
        <v>1.70222</v>
      </c>
      <c r="P216" s="25">
        <v>1.43174</v>
      </c>
      <c r="Q216" s="25">
        <v>1129.0</v>
      </c>
      <c r="R216" s="25">
        <v>99.0</v>
      </c>
      <c r="S216" s="25">
        <v>1.0</v>
      </c>
    </row>
    <row r="217">
      <c r="A217" s="58" t="s">
        <v>754</v>
      </c>
      <c r="B217" s="25" t="s">
        <v>1</v>
      </c>
      <c r="C217" s="25" t="s">
        <v>755</v>
      </c>
      <c r="D217" s="25" t="s">
        <v>10</v>
      </c>
      <c r="E217" s="25">
        <v>1.0</v>
      </c>
      <c r="F217" s="25">
        <v>0.0</v>
      </c>
      <c r="G217" s="25">
        <v>0.0</v>
      </c>
      <c r="H217" s="25">
        <v>0.0</v>
      </c>
      <c r="I217" s="25">
        <v>0.0</v>
      </c>
      <c r="J217" s="25">
        <v>0.0</v>
      </c>
      <c r="K217" s="25">
        <v>0.0</v>
      </c>
      <c r="L217" s="25">
        <v>0.0</v>
      </c>
      <c r="M217" s="25">
        <v>0.0</v>
      </c>
      <c r="N217" s="25">
        <v>0.04667</v>
      </c>
      <c r="O217" s="25">
        <v>0.04667</v>
      </c>
      <c r="P217" s="25">
        <v>0.04667</v>
      </c>
      <c r="Q217" s="25">
        <v>0.0</v>
      </c>
      <c r="R217" s="25">
        <v>99.0</v>
      </c>
      <c r="S217" s="25">
        <v>1.0</v>
      </c>
    </row>
    <row r="218">
      <c r="A218" s="58" t="s">
        <v>754</v>
      </c>
      <c r="B218" s="25" t="s">
        <v>1</v>
      </c>
      <c r="C218" s="25" t="s">
        <v>283</v>
      </c>
      <c r="D218" s="25" t="s">
        <v>10</v>
      </c>
      <c r="E218" s="25">
        <v>9.0</v>
      </c>
      <c r="F218" s="25">
        <v>3.0</v>
      </c>
      <c r="G218" s="25">
        <v>0.0</v>
      </c>
      <c r="H218" s="25">
        <v>3.0</v>
      </c>
      <c r="I218" s="25">
        <v>0.0</v>
      </c>
      <c r="J218" s="25">
        <v>0.0</v>
      </c>
      <c r="K218" s="25">
        <v>0.0</v>
      </c>
      <c r="L218" s="25">
        <v>0.0</v>
      </c>
      <c r="M218" s="25">
        <v>0.0</v>
      </c>
      <c r="N218" s="25">
        <v>0.11028</v>
      </c>
      <c r="O218" s="25">
        <v>1.2675</v>
      </c>
      <c r="P218" s="25">
        <v>0.30423</v>
      </c>
      <c r="Q218" s="25">
        <v>2.0</v>
      </c>
      <c r="R218" s="25">
        <v>99.0</v>
      </c>
      <c r="S218" s="25">
        <v>1.0</v>
      </c>
    </row>
    <row r="219">
      <c r="A219" s="58" t="s">
        <v>754</v>
      </c>
      <c r="B219" s="25" t="s">
        <v>1</v>
      </c>
      <c r="C219" s="25" t="s">
        <v>171</v>
      </c>
      <c r="D219" s="25" t="s">
        <v>10</v>
      </c>
      <c r="E219" s="25">
        <v>1448.0</v>
      </c>
      <c r="F219" s="25">
        <v>1096.0</v>
      </c>
      <c r="G219" s="25">
        <v>227.0</v>
      </c>
      <c r="H219" s="25">
        <v>655.0</v>
      </c>
      <c r="I219" s="25">
        <v>0.0</v>
      </c>
      <c r="J219" s="25">
        <v>0.0</v>
      </c>
      <c r="K219" s="25">
        <v>0.0</v>
      </c>
      <c r="L219" s="25">
        <v>0.0</v>
      </c>
      <c r="M219" s="25">
        <v>0.0</v>
      </c>
      <c r="N219" s="25">
        <v>0.02861</v>
      </c>
      <c r="O219" s="25">
        <v>2.3225</v>
      </c>
      <c r="P219" s="25">
        <v>2.81597</v>
      </c>
      <c r="Q219" s="25">
        <v>759.0</v>
      </c>
      <c r="R219" s="25">
        <v>99.0</v>
      </c>
      <c r="S219" s="25">
        <v>1.0</v>
      </c>
    </row>
    <row r="220">
      <c r="A220" s="58" t="s">
        <v>754</v>
      </c>
      <c r="B220" s="25" t="s">
        <v>1</v>
      </c>
      <c r="C220" s="25" t="s">
        <v>165</v>
      </c>
      <c r="D220" s="25" t="s">
        <v>10</v>
      </c>
      <c r="E220" s="25">
        <v>10696.0</v>
      </c>
      <c r="F220" s="25">
        <v>6434.0</v>
      </c>
      <c r="G220" s="25">
        <v>1085.0</v>
      </c>
      <c r="H220" s="25">
        <v>4427.0</v>
      </c>
      <c r="I220" s="25">
        <v>0.0</v>
      </c>
      <c r="J220" s="25">
        <v>0.0</v>
      </c>
      <c r="K220" s="25">
        <v>0.0</v>
      </c>
      <c r="L220" s="25">
        <v>0.0</v>
      </c>
      <c r="M220" s="25">
        <v>0.0</v>
      </c>
      <c r="N220" s="25">
        <v>0.05833</v>
      </c>
      <c r="O220" s="25">
        <v>1.71389</v>
      </c>
      <c r="P220" s="25">
        <v>1.72961</v>
      </c>
      <c r="Q220" s="25">
        <v>5157.0</v>
      </c>
      <c r="R220" s="25">
        <v>99.0</v>
      </c>
      <c r="S220" s="25">
        <v>1.0</v>
      </c>
    </row>
    <row r="221">
      <c r="A221" s="58" t="s">
        <v>754</v>
      </c>
      <c r="B221" s="25" t="s">
        <v>1</v>
      </c>
      <c r="C221" s="25" t="s">
        <v>77</v>
      </c>
      <c r="D221" s="25" t="s">
        <v>10</v>
      </c>
      <c r="E221" s="25">
        <v>108510.0</v>
      </c>
      <c r="F221" s="25">
        <v>50813.0</v>
      </c>
      <c r="G221" s="25">
        <v>7935.0</v>
      </c>
      <c r="H221" s="25">
        <v>30731.0</v>
      </c>
      <c r="I221" s="25">
        <v>0.0</v>
      </c>
      <c r="J221" s="25">
        <v>0.0</v>
      </c>
      <c r="K221" s="25">
        <v>0.0</v>
      </c>
      <c r="L221" s="25">
        <v>0.0</v>
      </c>
      <c r="M221" s="25">
        <v>0.0</v>
      </c>
      <c r="N221" s="25">
        <v>0.18889</v>
      </c>
      <c r="O221" s="25">
        <v>3.30333</v>
      </c>
      <c r="P221" s="25">
        <v>2.8244</v>
      </c>
      <c r="Q221" s="25">
        <v>34094.0</v>
      </c>
      <c r="R221" s="25">
        <v>99.0</v>
      </c>
      <c r="S221" s="25">
        <v>1.0</v>
      </c>
    </row>
    <row r="222">
      <c r="A222" s="58" t="s">
        <v>754</v>
      </c>
      <c r="B222" s="25" t="s">
        <v>1</v>
      </c>
      <c r="C222" s="25" t="s">
        <v>255</v>
      </c>
      <c r="D222" s="25" t="s">
        <v>10</v>
      </c>
      <c r="E222" s="25">
        <v>25.0</v>
      </c>
      <c r="F222" s="25">
        <v>20.0</v>
      </c>
      <c r="G222" s="25">
        <v>0.0</v>
      </c>
      <c r="H222" s="25">
        <v>16.0</v>
      </c>
      <c r="I222" s="25">
        <v>0.0</v>
      </c>
      <c r="J222" s="25">
        <v>0.0</v>
      </c>
      <c r="K222" s="25">
        <v>0.0</v>
      </c>
      <c r="L222" s="25">
        <v>0.0</v>
      </c>
      <c r="M222" s="25">
        <v>0.0</v>
      </c>
      <c r="N222" s="25">
        <v>0.005</v>
      </c>
      <c r="O222" s="25">
        <v>2.96639</v>
      </c>
      <c r="P222" s="25">
        <v>0.84736</v>
      </c>
      <c r="Q222" s="25">
        <v>20.0</v>
      </c>
      <c r="R222" s="25">
        <v>99.0</v>
      </c>
      <c r="S222" s="25">
        <v>1.0</v>
      </c>
    </row>
    <row r="223">
      <c r="A223" s="58" t="s">
        <v>754</v>
      </c>
      <c r="B223" s="25" t="s">
        <v>1</v>
      </c>
      <c r="C223" s="25" t="s">
        <v>124</v>
      </c>
      <c r="D223" s="25" t="s">
        <v>10</v>
      </c>
      <c r="E223" s="25">
        <v>153.0</v>
      </c>
      <c r="F223" s="25">
        <v>87.0</v>
      </c>
      <c r="G223" s="25">
        <v>6.0</v>
      </c>
      <c r="H223" s="25">
        <v>68.0</v>
      </c>
      <c r="I223" s="25">
        <v>0.0</v>
      </c>
      <c r="J223" s="25">
        <v>0.0</v>
      </c>
      <c r="K223" s="25">
        <v>0.0</v>
      </c>
      <c r="L223" s="25">
        <v>0.0</v>
      </c>
      <c r="M223" s="25">
        <v>0.0</v>
      </c>
      <c r="N223" s="25">
        <v>0.08778</v>
      </c>
      <c r="O223" s="25">
        <v>1.74028</v>
      </c>
      <c r="P223" s="25">
        <v>1.76761</v>
      </c>
      <c r="Q223" s="25">
        <v>44.0</v>
      </c>
      <c r="R223" s="25">
        <v>99.0</v>
      </c>
      <c r="S223" s="25">
        <v>1.0</v>
      </c>
    </row>
    <row r="224">
      <c r="A224" s="58" t="s">
        <v>754</v>
      </c>
      <c r="B224" s="25" t="s">
        <v>1</v>
      </c>
      <c r="C224" s="25" t="s">
        <v>156</v>
      </c>
      <c r="D224" s="25" t="s">
        <v>10</v>
      </c>
      <c r="E224" s="25">
        <v>344.0</v>
      </c>
      <c r="F224" s="25">
        <v>186.0</v>
      </c>
      <c r="G224" s="25">
        <v>16.0</v>
      </c>
      <c r="H224" s="25">
        <v>131.0</v>
      </c>
      <c r="I224" s="25">
        <v>0.0</v>
      </c>
      <c r="J224" s="25">
        <v>0.0</v>
      </c>
      <c r="K224" s="25">
        <v>0.0</v>
      </c>
      <c r="L224" s="25">
        <v>0.0</v>
      </c>
      <c r="M224" s="25">
        <v>0.0</v>
      </c>
      <c r="N224" s="25">
        <v>0.14111</v>
      </c>
      <c r="O224" s="25">
        <v>1.66361</v>
      </c>
      <c r="P224" s="25">
        <v>1.91253</v>
      </c>
      <c r="Q224" s="25">
        <v>106.0</v>
      </c>
      <c r="R224" s="25">
        <v>99.0</v>
      </c>
      <c r="S224" s="25">
        <v>1.0</v>
      </c>
    </row>
    <row r="225">
      <c r="A225" s="58" t="s">
        <v>754</v>
      </c>
      <c r="B225" s="25" t="s">
        <v>1</v>
      </c>
      <c r="C225" s="25" t="s">
        <v>104</v>
      </c>
      <c r="D225" s="25" t="s">
        <v>10</v>
      </c>
      <c r="E225" s="25">
        <v>4356.0</v>
      </c>
      <c r="F225" s="25">
        <v>2240.0</v>
      </c>
      <c r="G225" s="25">
        <v>186.0</v>
      </c>
      <c r="H225" s="25">
        <v>1419.0</v>
      </c>
      <c r="I225" s="25">
        <v>0.0</v>
      </c>
      <c r="J225" s="25">
        <v>0.0</v>
      </c>
      <c r="K225" s="25">
        <v>0.0</v>
      </c>
      <c r="L225" s="25">
        <v>0.0</v>
      </c>
      <c r="M225" s="25">
        <v>0.0</v>
      </c>
      <c r="N225" s="25">
        <v>0.14944</v>
      </c>
      <c r="O225" s="25">
        <v>1.65778</v>
      </c>
      <c r="P225" s="25">
        <v>1.62003</v>
      </c>
      <c r="Q225" s="25">
        <v>1116.0</v>
      </c>
      <c r="R225" s="25">
        <v>99.0</v>
      </c>
      <c r="S225" s="25">
        <v>1.0</v>
      </c>
    </row>
    <row r="226">
      <c r="A226" s="58" t="s">
        <v>754</v>
      </c>
      <c r="B226" s="25" t="s">
        <v>1</v>
      </c>
      <c r="C226" s="25" t="s">
        <v>180</v>
      </c>
      <c r="D226" s="25" t="s">
        <v>10</v>
      </c>
      <c r="E226" s="25">
        <v>8447.0</v>
      </c>
      <c r="F226" s="25">
        <v>7826.0</v>
      </c>
      <c r="G226" s="25">
        <v>1499.0</v>
      </c>
      <c r="H226" s="25">
        <v>5631.0</v>
      </c>
      <c r="I226" s="25">
        <v>0.0</v>
      </c>
      <c r="J226" s="25">
        <v>0.0</v>
      </c>
      <c r="K226" s="25">
        <v>0.0</v>
      </c>
      <c r="L226" s="25">
        <v>0.0</v>
      </c>
      <c r="M226" s="25">
        <v>0.0</v>
      </c>
      <c r="N226" s="25">
        <v>0.00472</v>
      </c>
      <c r="O226" s="25">
        <v>0.84694</v>
      </c>
      <c r="P226" s="25">
        <v>0.6537</v>
      </c>
      <c r="Q226" s="25">
        <v>6788.0</v>
      </c>
      <c r="R226" s="25">
        <v>99.0</v>
      </c>
      <c r="S226" s="25">
        <v>1.0</v>
      </c>
    </row>
    <row r="227">
      <c r="A227" s="58" t="s">
        <v>754</v>
      </c>
      <c r="B227" s="25" t="s">
        <v>1</v>
      </c>
      <c r="C227" s="25" t="s">
        <v>89</v>
      </c>
      <c r="D227" s="25" t="s">
        <v>10</v>
      </c>
      <c r="E227" s="25">
        <v>140412.0</v>
      </c>
      <c r="F227" s="25">
        <v>30421.0</v>
      </c>
      <c r="G227" s="25">
        <v>4057.0</v>
      </c>
      <c r="H227" s="25">
        <v>19009.0</v>
      </c>
      <c r="I227" s="25">
        <v>0.0</v>
      </c>
      <c r="J227" s="25">
        <v>0.0</v>
      </c>
      <c r="K227" s="25">
        <v>0.0</v>
      </c>
      <c r="L227" s="25">
        <v>0.0</v>
      </c>
      <c r="M227" s="25">
        <v>0.0</v>
      </c>
      <c r="N227" s="25">
        <v>0.27556</v>
      </c>
      <c r="O227" s="25">
        <v>1.73556</v>
      </c>
      <c r="P227" s="25">
        <v>1.35057</v>
      </c>
      <c r="Q227" s="25">
        <v>16256.0</v>
      </c>
      <c r="R227" s="25">
        <v>99.0</v>
      </c>
      <c r="S227" s="25">
        <v>1.0</v>
      </c>
    </row>
    <row r="228">
      <c r="A228" s="58" t="s">
        <v>754</v>
      </c>
      <c r="B228" s="25" t="s">
        <v>1</v>
      </c>
      <c r="C228" s="25" t="s">
        <v>60</v>
      </c>
      <c r="D228" s="25" t="s">
        <v>10</v>
      </c>
      <c r="E228" s="25">
        <v>316981.0</v>
      </c>
      <c r="F228" s="25">
        <v>167062.0</v>
      </c>
      <c r="G228" s="25">
        <v>13741.0</v>
      </c>
      <c r="H228" s="25">
        <v>110432.0</v>
      </c>
      <c r="I228" s="25">
        <v>0.0</v>
      </c>
      <c r="J228" s="25">
        <v>37.0</v>
      </c>
      <c r="K228" s="25">
        <v>0.0</v>
      </c>
      <c r="L228" s="25">
        <v>0.0</v>
      </c>
      <c r="M228" s="25">
        <v>0.0</v>
      </c>
      <c r="N228" s="25">
        <v>0.23833</v>
      </c>
      <c r="O228" s="25">
        <v>4.65528</v>
      </c>
      <c r="P228" s="25">
        <v>3.44288</v>
      </c>
      <c r="Q228" s="25">
        <v>90096.0</v>
      </c>
      <c r="R228" s="25">
        <v>99.0</v>
      </c>
      <c r="S228" s="25">
        <v>1.0</v>
      </c>
    </row>
    <row r="229">
      <c r="A229" s="58" t="s">
        <v>754</v>
      </c>
      <c r="B229" s="25" t="s">
        <v>1</v>
      </c>
      <c r="C229" s="25" t="s">
        <v>61</v>
      </c>
      <c r="D229" s="25" t="s">
        <v>10</v>
      </c>
      <c r="E229" s="25">
        <v>1849345.0</v>
      </c>
      <c r="F229" s="25">
        <v>1060162.0</v>
      </c>
      <c r="G229" s="25">
        <v>82290.0</v>
      </c>
      <c r="H229" s="25">
        <v>697341.0</v>
      </c>
      <c r="I229" s="25">
        <v>0.0</v>
      </c>
      <c r="J229" s="25">
        <v>75.0</v>
      </c>
      <c r="K229" s="25">
        <v>0.0</v>
      </c>
      <c r="L229" s="25">
        <v>0.0</v>
      </c>
      <c r="M229" s="25">
        <v>0.0</v>
      </c>
      <c r="N229" s="25">
        <v>0.13333</v>
      </c>
      <c r="O229" s="25">
        <v>3.41194</v>
      </c>
      <c r="P229" s="25">
        <v>3.02507</v>
      </c>
      <c r="Q229" s="25">
        <v>608713.0</v>
      </c>
      <c r="R229" s="25">
        <v>99.0</v>
      </c>
      <c r="S229" s="25">
        <v>1.0</v>
      </c>
    </row>
    <row r="230">
      <c r="A230" s="58" t="s">
        <v>754</v>
      </c>
      <c r="B230" s="25" t="s">
        <v>1</v>
      </c>
      <c r="C230" s="25" t="s">
        <v>195</v>
      </c>
      <c r="D230" s="25" t="s">
        <v>10</v>
      </c>
      <c r="E230" s="25">
        <v>86484.0</v>
      </c>
      <c r="F230" s="25">
        <v>78931.0</v>
      </c>
      <c r="G230" s="25">
        <v>5965.0</v>
      </c>
      <c r="H230" s="25">
        <v>70298.0</v>
      </c>
      <c r="I230" s="25">
        <v>0.0</v>
      </c>
      <c r="J230" s="25">
        <v>0.0</v>
      </c>
      <c r="K230" s="25">
        <v>0.0</v>
      </c>
      <c r="L230" s="25">
        <v>0.0</v>
      </c>
      <c r="M230" s="25">
        <v>0.0</v>
      </c>
      <c r="N230" s="25">
        <v>0.00417</v>
      </c>
      <c r="O230" s="25">
        <v>0.31833</v>
      </c>
      <c r="P230" s="25">
        <v>0.91158</v>
      </c>
      <c r="Q230" s="25">
        <v>70583.0</v>
      </c>
      <c r="R230" s="25">
        <v>99.0</v>
      </c>
      <c r="S230" s="25">
        <v>1.0</v>
      </c>
    </row>
    <row r="231">
      <c r="A231" s="58" t="s">
        <v>754</v>
      </c>
      <c r="B231" s="25" t="s">
        <v>1</v>
      </c>
      <c r="C231" s="25" t="s">
        <v>110</v>
      </c>
      <c r="D231" s="25" t="s">
        <v>10</v>
      </c>
      <c r="E231" s="25">
        <v>1387.0</v>
      </c>
      <c r="F231" s="25">
        <v>1087.0</v>
      </c>
      <c r="G231" s="25">
        <v>171.0</v>
      </c>
      <c r="H231" s="25">
        <v>647.0</v>
      </c>
      <c r="I231" s="25">
        <v>0.0</v>
      </c>
      <c r="J231" s="25">
        <v>0.0</v>
      </c>
      <c r="K231" s="25">
        <v>0.0</v>
      </c>
      <c r="L231" s="25">
        <v>0.0</v>
      </c>
      <c r="M231" s="25">
        <v>0.0</v>
      </c>
      <c r="N231" s="25">
        <v>0.02028</v>
      </c>
      <c r="O231" s="25">
        <v>1.43444</v>
      </c>
      <c r="P231" s="25">
        <v>1.33536</v>
      </c>
      <c r="Q231" s="25">
        <v>672.0</v>
      </c>
      <c r="R231" s="25">
        <v>99.0</v>
      </c>
      <c r="S231" s="25">
        <v>1.0</v>
      </c>
    </row>
    <row r="232">
      <c r="A232" s="58" t="s">
        <v>754</v>
      </c>
      <c r="B232" s="25" t="s">
        <v>1</v>
      </c>
      <c r="C232" s="25" t="s">
        <v>58</v>
      </c>
      <c r="D232" s="25" t="s">
        <v>10</v>
      </c>
      <c r="E232" s="25">
        <v>1035.0</v>
      </c>
      <c r="F232" s="25">
        <v>560.0</v>
      </c>
      <c r="G232" s="25">
        <v>98.0</v>
      </c>
      <c r="H232" s="25">
        <v>444.0</v>
      </c>
      <c r="I232" s="25">
        <v>0.0</v>
      </c>
      <c r="J232" s="25">
        <v>0.0</v>
      </c>
      <c r="K232" s="25">
        <v>0.0</v>
      </c>
      <c r="L232" s="25">
        <v>0.0</v>
      </c>
      <c r="M232" s="25">
        <v>0.0</v>
      </c>
      <c r="N232" s="25">
        <v>0.04444</v>
      </c>
      <c r="O232" s="25">
        <v>1.39056</v>
      </c>
      <c r="P232" s="25">
        <v>1.31506</v>
      </c>
      <c r="Q232" s="25">
        <v>500.0</v>
      </c>
      <c r="R232" s="25">
        <v>99.0</v>
      </c>
      <c r="S232" s="25">
        <v>1.0</v>
      </c>
    </row>
    <row r="233">
      <c r="A233" s="58" t="s">
        <v>754</v>
      </c>
      <c r="B233" s="25" t="s">
        <v>1</v>
      </c>
      <c r="C233" s="25" t="s">
        <v>267</v>
      </c>
      <c r="D233" s="25" t="s">
        <v>10</v>
      </c>
      <c r="E233" s="25">
        <v>8.0</v>
      </c>
      <c r="F233" s="25">
        <v>4.0</v>
      </c>
      <c r="G233" s="25">
        <v>1.0</v>
      </c>
      <c r="H233" s="25">
        <v>3.0</v>
      </c>
      <c r="I233" s="25">
        <v>0.0</v>
      </c>
      <c r="J233" s="25">
        <v>0.0</v>
      </c>
      <c r="K233" s="25">
        <v>0.0</v>
      </c>
      <c r="L233" s="25">
        <v>0.0</v>
      </c>
      <c r="M233" s="25">
        <v>0.0</v>
      </c>
      <c r="N233" s="25">
        <v>0.01278</v>
      </c>
      <c r="O233" s="25">
        <v>0.31222</v>
      </c>
      <c r="P233" s="25">
        <v>0.10392</v>
      </c>
      <c r="Q233" s="25">
        <v>4.0</v>
      </c>
      <c r="R233" s="25">
        <v>99.0</v>
      </c>
      <c r="S233" s="25">
        <v>1.0</v>
      </c>
    </row>
    <row r="234">
      <c r="A234" s="58" t="s">
        <v>754</v>
      </c>
      <c r="B234" s="25" t="s">
        <v>1</v>
      </c>
      <c r="C234" s="25" t="s">
        <v>292</v>
      </c>
      <c r="D234" s="25" t="s">
        <v>10</v>
      </c>
      <c r="E234" s="25">
        <v>4.0</v>
      </c>
      <c r="F234" s="25">
        <v>0.0</v>
      </c>
      <c r="G234" s="25">
        <v>0.0</v>
      </c>
      <c r="H234" s="25">
        <v>0.0</v>
      </c>
      <c r="I234" s="25">
        <v>0.0</v>
      </c>
      <c r="J234" s="25">
        <v>0.0</v>
      </c>
      <c r="K234" s="25">
        <v>0.0</v>
      </c>
      <c r="L234" s="25">
        <v>0.0</v>
      </c>
      <c r="M234" s="25">
        <v>0.0</v>
      </c>
      <c r="N234" s="25">
        <v>0.20306</v>
      </c>
      <c r="O234" s="25">
        <v>2.65194</v>
      </c>
      <c r="P234" s="25">
        <v>1.11618</v>
      </c>
      <c r="Q234" s="25">
        <v>0.0</v>
      </c>
      <c r="R234" s="25">
        <v>99.0</v>
      </c>
      <c r="S234" s="25">
        <v>1.0</v>
      </c>
    </row>
    <row r="235">
      <c r="A235" s="58" t="s">
        <v>754</v>
      </c>
      <c r="B235" s="25" t="s">
        <v>1</v>
      </c>
      <c r="C235" s="25" t="s">
        <v>85</v>
      </c>
      <c r="D235" s="25" t="s">
        <v>10</v>
      </c>
      <c r="E235" s="25">
        <v>7531.0</v>
      </c>
      <c r="F235" s="25">
        <v>6760.0</v>
      </c>
      <c r="G235" s="25">
        <v>827.0</v>
      </c>
      <c r="H235" s="25">
        <v>4689.0</v>
      </c>
      <c r="I235" s="25">
        <v>0.0</v>
      </c>
      <c r="J235" s="25">
        <v>0.0</v>
      </c>
      <c r="K235" s="25">
        <v>0.0</v>
      </c>
      <c r="L235" s="25">
        <v>0.0</v>
      </c>
      <c r="M235" s="25">
        <v>0.0</v>
      </c>
      <c r="N235" s="25">
        <v>0.00583</v>
      </c>
      <c r="O235" s="25">
        <v>1.21861</v>
      </c>
      <c r="P235" s="25">
        <v>1.71145</v>
      </c>
      <c r="Q235" s="25">
        <v>3963.0</v>
      </c>
      <c r="R235" s="25">
        <v>99.0</v>
      </c>
      <c r="S235" s="25">
        <v>1.0</v>
      </c>
    </row>
    <row r="236">
      <c r="A236" s="58" t="s">
        <v>754</v>
      </c>
      <c r="B236" s="25" t="s">
        <v>1</v>
      </c>
      <c r="C236" s="25" t="s">
        <v>131</v>
      </c>
      <c r="D236" s="25" t="s">
        <v>10</v>
      </c>
      <c r="E236" s="25">
        <v>115442.0</v>
      </c>
      <c r="F236" s="25">
        <v>75966.0</v>
      </c>
      <c r="G236" s="25">
        <v>7604.0</v>
      </c>
      <c r="H236" s="25">
        <v>52985.0</v>
      </c>
      <c r="I236" s="25">
        <v>0.0</v>
      </c>
      <c r="J236" s="25">
        <v>0.0</v>
      </c>
      <c r="K236" s="25">
        <v>0.0</v>
      </c>
      <c r="L236" s="25">
        <v>0.0</v>
      </c>
      <c r="M236" s="25">
        <v>0.0</v>
      </c>
      <c r="N236" s="25">
        <v>0.0225</v>
      </c>
      <c r="O236" s="25">
        <v>0.83556</v>
      </c>
      <c r="P236" s="25">
        <v>0.7945</v>
      </c>
      <c r="Q236" s="25">
        <v>56711.0</v>
      </c>
      <c r="R236" s="25">
        <v>99.0</v>
      </c>
      <c r="S236" s="25">
        <v>1.0</v>
      </c>
    </row>
    <row r="237">
      <c r="A237" s="58" t="s">
        <v>754</v>
      </c>
      <c r="B237" s="25" t="s">
        <v>1</v>
      </c>
      <c r="C237" s="25" t="s">
        <v>272</v>
      </c>
      <c r="D237" s="25" t="s">
        <v>10</v>
      </c>
      <c r="E237" s="25">
        <v>3.0</v>
      </c>
      <c r="F237" s="25">
        <v>2.0</v>
      </c>
      <c r="G237" s="25">
        <v>0.0</v>
      </c>
      <c r="H237" s="25">
        <v>2.0</v>
      </c>
      <c r="I237" s="25">
        <v>0.0</v>
      </c>
      <c r="J237" s="25">
        <v>0.0</v>
      </c>
      <c r="K237" s="25">
        <v>0.0</v>
      </c>
      <c r="L237" s="25">
        <v>0.0</v>
      </c>
      <c r="M237" s="25">
        <v>0.0</v>
      </c>
      <c r="N237" s="25">
        <v>0.00389</v>
      </c>
      <c r="O237" s="25">
        <v>0.095</v>
      </c>
      <c r="P237" s="25">
        <v>0.0338</v>
      </c>
      <c r="Q237" s="25">
        <v>1.0</v>
      </c>
      <c r="R237" s="25">
        <v>99.0</v>
      </c>
      <c r="S237" s="25">
        <v>1.0</v>
      </c>
    </row>
    <row r="238">
      <c r="A238" s="58" t="s">
        <v>754</v>
      </c>
      <c r="B238" s="25" t="s">
        <v>1</v>
      </c>
      <c r="C238" s="25" t="s">
        <v>273</v>
      </c>
      <c r="D238" s="25" t="s">
        <v>10</v>
      </c>
      <c r="E238" s="25">
        <v>30.0</v>
      </c>
      <c r="F238" s="25">
        <v>27.0</v>
      </c>
      <c r="G238" s="25">
        <v>9.0</v>
      </c>
      <c r="H238" s="25">
        <v>21.0</v>
      </c>
      <c r="I238" s="25">
        <v>0.0</v>
      </c>
      <c r="J238" s="25">
        <v>0.0</v>
      </c>
      <c r="K238" s="25">
        <v>0.0</v>
      </c>
      <c r="L238" s="25">
        <v>0.0</v>
      </c>
      <c r="M238" s="25">
        <v>0.0</v>
      </c>
      <c r="N238" s="25">
        <v>0.00417</v>
      </c>
      <c r="O238" s="25">
        <v>0.84833</v>
      </c>
      <c r="P238" s="25">
        <v>0.32908</v>
      </c>
      <c r="Q238" s="25">
        <v>24.0</v>
      </c>
      <c r="R238" s="25">
        <v>99.0</v>
      </c>
      <c r="S238" s="25">
        <v>1.0</v>
      </c>
    </row>
    <row r="239">
      <c r="A239" s="58" t="s">
        <v>754</v>
      </c>
      <c r="B239" s="25" t="s">
        <v>1</v>
      </c>
      <c r="C239" s="25" t="s">
        <v>76</v>
      </c>
      <c r="D239" s="25" t="s">
        <v>10</v>
      </c>
      <c r="E239" s="25">
        <v>33621.0</v>
      </c>
      <c r="F239" s="25">
        <v>22991.0</v>
      </c>
      <c r="G239" s="25">
        <v>5650.0</v>
      </c>
      <c r="H239" s="25">
        <v>10582.0</v>
      </c>
      <c r="I239" s="25">
        <v>0.0</v>
      </c>
      <c r="J239" s="25">
        <v>0.0</v>
      </c>
      <c r="K239" s="25">
        <v>0.0</v>
      </c>
      <c r="L239" s="25">
        <v>0.0</v>
      </c>
      <c r="M239" s="25">
        <v>0.0</v>
      </c>
      <c r="N239" s="25">
        <v>0.11417</v>
      </c>
      <c r="O239" s="25">
        <v>1.48778</v>
      </c>
      <c r="P239" s="25">
        <v>1.37825</v>
      </c>
      <c r="Q239" s="25">
        <v>11721.0</v>
      </c>
      <c r="R239" s="25">
        <v>99.0</v>
      </c>
      <c r="S239" s="25">
        <v>1.0</v>
      </c>
    </row>
    <row r="240">
      <c r="A240" s="58" t="s">
        <v>754</v>
      </c>
      <c r="B240" s="25" t="s">
        <v>1</v>
      </c>
      <c r="C240" s="25" t="s">
        <v>153</v>
      </c>
      <c r="D240" s="25" t="s">
        <v>10</v>
      </c>
      <c r="E240" s="25">
        <v>671.0</v>
      </c>
      <c r="F240" s="25">
        <v>440.0</v>
      </c>
      <c r="G240" s="25">
        <v>72.0</v>
      </c>
      <c r="H240" s="25">
        <v>283.0</v>
      </c>
      <c r="I240" s="25">
        <v>0.0</v>
      </c>
      <c r="J240" s="25">
        <v>0.0</v>
      </c>
      <c r="K240" s="25">
        <v>0.0</v>
      </c>
      <c r="L240" s="25">
        <v>0.0</v>
      </c>
      <c r="M240" s="25">
        <v>0.0</v>
      </c>
      <c r="N240" s="25">
        <v>0.04417</v>
      </c>
      <c r="O240" s="25">
        <v>1.58194</v>
      </c>
      <c r="P240" s="25">
        <v>1.27796</v>
      </c>
      <c r="Q240" s="25">
        <v>300.0</v>
      </c>
      <c r="R240" s="25">
        <v>99.0</v>
      </c>
      <c r="S240" s="25">
        <v>1.0</v>
      </c>
    </row>
    <row r="241">
      <c r="A241" s="58" t="s">
        <v>754</v>
      </c>
      <c r="B241" s="25" t="s">
        <v>1</v>
      </c>
      <c r="C241" s="25" t="s">
        <v>223</v>
      </c>
      <c r="D241" s="25" t="s">
        <v>10</v>
      </c>
      <c r="E241" s="25">
        <v>342.0</v>
      </c>
      <c r="F241" s="25">
        <v>252.0</v>
      </c>
      <c r="G241" s="25">
        <v>87.0</v>
      </c>
      <c r="H241" s="25">
        <v>148.0</v>
      </c>
      <c r="I241" s="25">
        <v>0.0</v>
      </c>
      <c r="J241" s="25">
        <v>0.0</v>
      </c>
      <c r="K241" s="25">
        <v>0.0</v>
      </c>
      <c r="L241" s="25">
        <v>0.0</v>
      </c>
      <c r="M241" s="25">
        <v>0.0</v>
      </c>
      <c r="N241" s="25">
        <v>0.03722</v>
      </c>
      <c r="O241" s="25">
        <v>2.0</v>
      </c>
      <c r="P241" s="25">
        <v>1.37843</v>
      </c>
      <c r="Q241" s="25">
        <v>236.0</v>
      </c>
      <c r="R241" s="25">
        <v>99.0</v>
      </c>
      <c r="S241" s="25">
        <v>1.0</v>
      </c>
    </row>
    <row r="242">
      <c r="A242" s="58" t="s">
        <v>754</v>
      </c>
      <c r="B242" s="25" t="s">
        <v>1</v>
      </c>
      <c r="C242" s="25" t="s">
        <v>120</v>
      </c>
      <c r="D242" s="25" t="s">
        <v>11</v>
      </c>
      <c r="E242" s="25">
        <v>3126.0</v>
      </c>
      <c r="F242" s="25">
        <v>53.0</v>
      </c>
      <c r="G242" s="25">
        <v>0.0</v>
      </c>
      <c r="H242" s="25">
        <v>23.0</v>
      </c>
      <c r="I242" s="25">
        <v>0.0</v>
      </c>
      <c r="J242" s="25">
        <v>0.0</v>
      </c>
      <c r="K242" s="25">
        <v>0.0</v>
      </c>
      <c r="L242" s="25">
        <v>0.0</v>
      </c>
      <c r="M242" s="25">
        <v>0.0</v>
      </c>
      <c r="N242" s="25">
        <v>0.50833</v>
      </c>
      <c r="O242" s="25">
        <v>9.9075</v>
      </c>
      <c r="P242" s="25">
        <v>6.70953</v>
      </c>
      <c r="Q242" s="25">
        <v>49.0</v>
      </c>
      <c r="R242" s="25">
        <v>99.0</v>
      </c>
      <c r="S242" s="25">
        <v>2.0</v>
      </c>
    </row>
    <row r="243">
      <c r="A243" s="58" t="s">
        <v>754</v>
      </c>
      <c r="B243" s="25" t="s">
        <v>1</v>
      </c>
      <c r="C243" s="25" t="s">
        <v>253</v>
      </c>
      <c r="D243" s="25" t="s">
        <v>11</v>
      </c>
      <c r="E243" s="25">
        <v>37.0</v>
      </c>
      <c r="F243" s="25">
        <v>4.0</v>
      </c>
      <c r="G243" s="25">
        <v>0.0</v>
      </c>
      <c r="H243" s="25">
        <v>0.0</v>
      </c>
      <c r="I243" s="25">
        <v>0.0</v>
      </c>
      <c r="J243" s="25">
        <v>0.0</v>
      </c>
      <c r="K243" s="25">
        <v>0.0</v>
      </c>
      <c r="L243" s="25">
        <v>0.0</v>
      </c>
      <c r="M243" s="25">
        <v>0.0</v>
      </c>
      <c r="N243" s="25">
        <v>0.4275</v>
      </c>
      <c r="O243" s="25">
        <v>3.1975</v>
      </c>
      <c r="P243" s="25">
        <v>3.89854</v>
      </c>
      <c r="Q243" s="25">
        <v>4.0</v>
      </c>
      <c r="R243" s="25">
        <v>99.0</v>
      </c>
      <c r="S243" s="25">
        <v>2.0</v>
      </c>
    </row>
    <row r="244">
      <c r="A244" s="58" t="s">
        <v>754</v>
      </c>
      <c r="B244" s="25" t="s">
        <v>1</v>
      </c>
      <c r="C244" s="25" t="s">
        <v>54</v>
      </c>
      <c r="D244" s="25" t="s">
        <v>11</v>
      </c>
      <c r="E244" s="25">
        <v>12180.0</v>
      </c>
      <c r="F244" s="25">
        <v>1978.0</v>
      </c>
      <c r="G244" s="25">
        <v>66.0</v>
      </c>
      <c r="H244" s="25">
        <v>1165.0</v>
      </c>
      <c r="I244" s="25">
        <v>0.0</v>
      </c>
      <c r="J244" s="25">
        <v>1.0</v>
      </c>
      <c r="K244" s="25">
        <v>0.0</v>
      </c>
      <c r="L244" s="25">
        <v>0.0</v>
      </c>
      <c r="M244" s="25">
        <v>0.0</v>
      </c>
      <c r="N244" s="25">
        <v>0.5725</v>
      </c>
      <c r="O244" s="25">
        <v>7.77111</v>
      </c>
      <c r="P244" s="25">
        <v>5.3081</v>
      </c>
      <c r="Q244" s="25">
        <v>1615.0</v>
      </c>
      <c r="R244" s="25">
        <v>99.0</v>
      </c>
      <c r="S244" s="25">
        <v>2.0</v>
      </c>
    </row>
    <row r="245">
      <c r="A245" s="58" t="s">
        <v>754</v>
      </c>
      <c r="B245" s="25" t="s">
        <v>1</v>
      </c>
      <c r="C245" s="25" t="s">
        <v>111</v>
      </c>
      <c r="D245" s="25" t="s">
        <v>11</v>
      </c>
      <c r="E245" s="25">
        <v>33949.0</v>
      </c>
      <c r="F245" s="25">
        <v>1584.0</v>
      </c>
      <c r="G245" s="25">
        <v>72.0</v>
      </c>
      <c r="H245" s="25">
        <v>828.0</v>
      </c>
      <c r="I245" s="25">
        <v>0.0</v>
      </c>
      <c r="J245" s="25">
        <v>2.0</v>
      </c>
      <c r="K245" s="25">
        <v>0.0</v>
      </c>
      <c r="L245" s="25">
        <v>0.0</v>
      </c>
      <c r="M245" s="25">
        <v>0.0</v>
      </c>
      <c r="N245" s="25">
        <v>0.31722</v>
      </c>
      <c r="O245" s="25">
        <v>2.71694</v>
      </c>
      <c r="P245" s="25">
        <v>2.56433</v>
      </c>
      <c r="Q245" s="25">
        <v>1461.0</v>
      </c>
      <c r="R245" s="25">
        <v>99.0</v>
      </c>
      <c r="S245" s="25">
        <v>2.0</v>
      </c>
    </row>
    <row r="246">
      <c r="A246" s="58" t="s">
        <v>754</v>
      </c>
      <c r="B246" s="25" t="s">
        <v>1</v>
      </c>
      <c r="C246" s="25" t="s">
        <v>279</v>
      </c>
      <c r="D246" s="25" t="s">
        <v>11</v>
      </c>
      <c r="E246" s="25">
        <v>17.0</v>
      </c>
      <c r="F246" s="25">
        <v>3.0</v>
      </c>
      <c r="G246" s="25">
        <v>0.0</v>
      </c>
      <c r="H246" s="25">
        <v>3.0</v>
      </c>
      <c r="I246" s="25">
        <v>0.0</v>
      </c>
      <c r="J246" s="25">
        <v>0.0</v>
      </c>
      <c r="K246" s="25">
        <v>0.0</v>
      </c>
      <c r="L246" s="25">
        <v>0.0</v>
      </c>
      <c r="M246" s="25">
        <v>0.0</v>
      </c>
      <c r="N246" s="25">
        <v>0.13</v>
      </c>
      <c r="O246" s="25">
        <v>0.83167</v>
      </c>
      <c r="P246" s="25">
        <v>0.2593</v>
      </c>
      <c r="Q246" s="25">
        <v>3.0</v>
      </c>
      <c r="R246" s="25">
        <v>99.0</v>
      </c>
      <c r="S246" s="25">
        <v>2.0</v>
      </c>
    </row>
    <row r="247">
      <c r="A247" s="58" t="s">
        <v>754</v>
      </c>
      <c r="B247" s="25" t="s">
        <v>1</v>
      </c>
      <c r="C247" s="25" t="s">
        <v>286</v>
      </c>
      <c r="D247" s="25" t="s">
        <v>11</v>
      </c>
      <c r="E247" s="25">
        <v>22.0</v>
      </c>
      <c r="F247" s="25">
        <v>8.0</v>
      </c>
      <c r="G247" s="25">
        <v>0.0</v>
      </c>
      <c r="H247" s="25">
        <v>7.0</v>
      </c>
      <c r="I247" s="25">
        <v>0.0</v>
      </c>
      <c r="J247" s="25">
        <v>0.0</v>
      </c>
      <c r="K247" s="25">
        <v>0.0</v>
      </c>
      <c r="L247" s="25">
        <v>0.0</v>
      </c>
      <c r="M247" s="25">
        <v>0.0</v>
      </c>
      <c r="N247" s="25">
        <v>0.08833</v>
      </c>
      <c r="O247" s="25">
        <v>1.11722</v>
      </c>
      <c r="P247" s="25">
        <v>6.02702</v>
      </c>
      <c r="Q247" s="25">
        <v>8.0</v>
      </c>
      <c r="R247" s="25">
        <v>99.0</v>
      </c>
      <c r="S247" s="25">
        <v>2.0</v>
      </c>
    </row>
    <row r="248">
      <c r="A248" s="58" t="s">
        <v>754</v>
      </c>
      <c r="B248" s="25" t="s">
        <v>1</v>
      </c>
      <c r="C248" s="25" t="s">
        <v>57</v>
      </c>
      <c r="D248" s="25" t="s">
        <v>11</v>
      </c>
      <c r="E248" s="25">
        <v>256.0</v>
      </c>
      <c r="F248" s="25">
        <v>25.0</v>
      </c>
      <c r="G248" s="25">
        <v>0.0</v>
      </c>
      <c r="H248" s="25">
        <v>19.0</v>
      </c>
      <c r="I248" s="25">
        <v>0.0</v>
      </c>
      <c r="J248" s="25">
        <v>0.0</v>
      </c>
      <c r="K248" s="25">
        <v>0.0</v>
      </c>
      <c r="L248" s="25">
        <v>0.0</v>
      </c>
      <c r="M248" s="25">
        <v>0.0</v>
      </c>
      <c r="N248" s="25">
        <v>0.43472</v>
      </c>
      <c r="O248" s="25">
        <v>1.87528</v>
      </c>
      <c r="P248" s="25">
        <v>1.96661</v>
      </c>
      <c r="Q248" s="25">
        <v>25.0</v>
      </c>
      <c r="R248" s="25">
        <v>99.0</v>
      </c>
      <c r="S248" s="25">
        <v>2.0</v>
      </c>
    </row>
    <row r="249">
      <c r="A249" s="58" t="s">
        <v>754</v>
      </c>
      <c r="B249" s="25" t="s">
        <v>1</v>
      </c>
      <c r="C249" s="25" t="s">
        <v>220</v>
      </c>
      <c r="D249" s="25" t="s">
        <v>11</v>
      </c>
      <c r="E249" s="25">
        <v>25.0</v>
      </c>
      <c r="F249" s="25">
        <v>2.0</v>
      </c>
      <c r="G249" s="25">
        <v>0.0</v>
      </c>
      <c r="H249" s="25">
        <v>0.0</v>
      </c>
      <c r="I249" s="25">
        <v>0.0</v>
      </c>
      <c r="J249" s="25">
        <v>0.0</v>
      </c>
      <c r="K249" s="25">
        <v>0.0</v>
      </c>
      <c r="L249" s="25">
        <v>0.0</v>
      </c>
      <c r="M249" s="25">
        <v>0.0</v>
      </c>
      <c r="N249" s="25">
        <v>0.69972</v>
      </c>
      <c r="O249" s="25">
        <v>11.48556</v>
      </c>
      <c r="P249" s="25">
        <v>3.91343</v>
      </c>
      <c r="Q249" s="25">
        <v>2.0</v>
      </c>
      <c r="R249" s="25">
        <v>99.0</v>
      </c>
      <c r="S249" s="25">
        <v>2.0</v>
      </c>
    </row>
    <row r="250">
      <c r="A250" s="58" t="s">
        <v>754</v>
      </c>
      <c r="B250" s="25" t="s">
        <v>1</v>
      </c>
      <c r="C250" s="25" t="s">
        <v>208</v>
      </c>
      <c r="D250" s="25" t="s">
        <v>11</v>
      </c>
      <c r="E250" s="25">
        <v>41.0</v>
      </c>
      <c r="F250" s="25">
        <v>2.0</v>
      </c>
      <c r="G250" s="25">
        <v>1.0</v>
      </c>
      <c r="H250" s="25">
        <v>0.0</v>
      </c>
      <c r="I250" s="25">
        <v>0.0</v>
      </c>
      <c r="J250" s="25">
        <v>0.0</v>
      </c>
      <c r="K250" s="25">
        <v>0.0</v>
      </c>
      <c r="L250" s="25">
        <v>0.0</v>
      </c>
      <c r="M250" s="25">
        <v>0.0</v>
      </c>
      <c r="N250" s="25">
        <v>0.70972</v>
      </c>
      <c r="O250" s="25">
        <v>10.48361</v>
      </c>
      <c r="P250" s="25">
        <v>7.31438</v>
      </c>
      <c r="Q250" s="25">
        <v>2.0</v>
      </c>
      <c r="R250" s="25">
        <v>99.0</v>
      </c>
      <c r="S250" s="25">
        <v>2.0</v>
      </c>
    </row>
    <row r="251">
      <c r="A251" s="58" t="s">
        <v>754</v>
      </c>
      <c r="B251" s="25" t="s">
        <v>1</v>
      </c>
      <c r="C251" s="25" t="s">
        <v>81</v>
      </c>
      <c r="D251" s="25" t="s">
        <v>11</v>
      </c>
      <c r="E251" s="25">
        <v>3591.0</v>
      </c>
      <c r="F251" s="25">
        <v>1543.0</v>
      </c>
      <c r="G251" s="25">
        <v>40.0</v>
      </c>
      <c r="H251" s="25">
        <v>1186.0</v>
      </c>
      <c r="I251" s="25">
        <v>0.0</v>
      </c>
      <c r="J251" s="25">
        <v>3.0</v>
      </c>
      <c r="K251" s="25">
        <v>0.0</v>
      </c>
      <c r="L251" s="25">
        <v>0.0</v>
      </c>
      <c r="M251" s="25">
        <v>0.0</v>
      </c>
      <c r="N251" s="25">
        <v>0.13583</v>
      </c>
      <c r="O251" s="25">
        <v>2.00806</v>
      </c>
      <c r="P251" s="25">
        <v>2.00727</v>
      </c>
      <c r="Q251" s="25">
        <v>1446.0</v>
      </c>
      <c r="R251" s="25">
        <v>99.0</v>
      </c>
      <c r="S251" s="25">
        <v>2.0</v>
      </c>
    </row>
    <row r="252">
      <c r="A252" s="58" t="s">
        <v>754</v>
      </c>
      <c r="B252" s="25" t="s">
        <v>1</v>
      </c>
      <c r="C252" s="25" t="s">
        <v>210</v>
      </c>
      <c r="D252" s="25" t="s">
        <v>11</v>
      </c>
      <c r="E252" s="25">
        <v>1067.0</v>
      </c>
      <c r="F252" s="25">
        <v>80.0</v>
      </c>
      <c r="G252" s="25">
        <v>0.0</v>
      </c>
      <c r="H252" s="25">
        <v>44.0</v>
      </c>
      <c r="I252" s="25">
        <v>0.0</v>
      </c>
      <c r="J252" s="25">
        <v>0.0</v>
      </c>
      <c r="K252" s="25">
        <v>0.0</v>
      </c>
      <c r="L252" s="25">
        <v>0.0</v>
      </c>
      <c r="M252" s="25">
        <v>0.0</v>
      </c>
      <c r="N252" s="25">
        <v>0.33083</v>
      </c>
      <c r="O252" s="25">
        <v>2.27472</v>
      </c>
      <c r="P252" s="25">
        <v>2.266</v>
      </c>
      <c r="Q252" s="25">
        <v>75.0</v>
      </c>
      <c r="R252" s="25">
        <v>99.0</v>
      </c>
      <c r="S252" s="25">
        <v>2.0</v>
      </c>
    </row>
    <row r="253">
      <c r="A253" s="58" t="s">
        <v>754</v>
      </c>
      <c r="B253" s="25" t="s">
        <v>1</v>
      </c>
      <c r="C253" s="25" t="s">
        <v>199</v>
      </c>
      <c r="D253" s="25" t="s">
        <v>11</v>
      </c>
      <c r="E253" s="25">
        <v>443.0</v>
      </c>
      <c r="F253" s="25">
        <v>57.0</v>
      </c>
      <c r="G253" s="25">
        <v>0.0</v>
      </c>
      <c r="H253" s="25">
        <v>4.0</v>
      </c>
      <c r="I253" s="25">
        <v>0.0</v>
      </c>
      <c r="J253" s="25">
        <v>0.0</v>
      </c>
      <c r="K253" s="25">
        <v>0.0</v>
      </c>
      <c r="L253" s="25">
        <v>0.0</v>
      </c>
      <c r="M253" s="25">
        <v>0.0</v>
      </c>
      <c r="N253" s="25">
        <v>0.59667</v>
      </c>
      <c r="O253" s="25">
        <v>4.13361</v>
      </c>
      <c r="P253" s="25">
        <v>4.76902</v>
      </c>
      <c r="Q253" s="25">
        <v>55.0</v>
      </c>
      <c r="R253" s="25">
        <v>99.0</v>
      </c>
      <c r="S253" s="25">
        <v>2.0</v>
      </c>
    </row>
    <row r="254">
      <c r="A254" s="58" t="s">
        <v>754</v>
      </c>
      <c r="B254" s="25" t="s">
        <v>1</v>
      </c>
      <c r="C254" s="25" t="s">
        <v>73</v>
      </c>
      <c r="D254" s="25" t="s">
        <v>11</v>
      </c>
      <c r="E254" s="25">
        <v>87137.0</v>
      </c>
      <c r="F254" s="25">
        <v>16259.0</v>
      </c>
      <c r="G254" s="25">
        <v>457.0</v>
      </c>
      <c r="H254" s="25">
        <v>1229.0</v>
      </c>
      <c r="I254" s="25">
        <v>0.0</v>
      </c>
      <c r="J254" s="25">
        <v>16.0</v>
      </c>
      <c r="K254" s="25">
        <v>0.0</v>
      </c>
      <c r="L254" s="25">
        <v>0.0</v>
      </c>
      <c r="M254" s="25">
        <v>0.0</v>
      </c>
      <c r="N254" s="25">
        <v>0.81833</v>
      </c>
      <c r="O254" s="25">
        <v>13.51306</v>
      </c>
      <c r="P254" s="25">
        <v>7.00745</v>
      </c>
      <c r="Q254" s="25">
        <v>14381.0</v>
      </c>
      <c r="R254" s="25">
        <v>99.0</v>
      </c>
      <c r="S254" s="25">
        <v>2.0</v>
      </c>
    </row>
    <row r="255">
      <c r="A255" s="58" t="s">
        <v>754</v>
      </c>
      <c r="B255" s="25" t="s">
        <v>1</v>
      </c>
      <c r="C255" s="25" t="s">
        <v>125</v>
      </c>
      <c r="D255" s="25" t="s">
        <v>11</v>
      </c>
      <c r="E255" s="25">
        <v>18027.0</v>
      </c>
      <c r="F255" s="25">
        <v>2463.0</v>
      </c>
      <c r="G255" s="25">
        <v>98.0</v>
      </c>
      <c r="H255" s="25">
        <v>269.0</v>
      </c>
      <c r="I255" s="25">
        <v>0.0</v>
      </c>
      <c r="J255" s="25">
        <v>0.0</v>
      </c>
      <c r="K255" s="25">
        <v>0.0</v>
      </c>
      <c r="L255" s="25">
        <v>0.0</v>
      </c>
      <c r="M255" s="25">
        <v>0.0</v>
      </c>
      <c r="N255" s="25">
        <v>0.61222</v>
      </c>
      <c r="O255" s="25">
        <v>6.65111</v>
      </c>
      <c r="P255" s="25">
        <v>3.94579</v>
      </c>
      <c r="Q255" s="25">
        <v>2171.0</v>
      </c>
      <c r="R255" s="25">
        <v>99.0</v>
      </c>
      <c r="S255" s="25">
        <v>2.0</v>
      </c>
    </row>
    <row r="256">
      <c r="A256" s="58" t="s">
        <v>754</v>
      </c>
      <c r="B256" s="25" t="s">
        <v>1</v>
      </c>
      <c r="C256" s="25" t="s">
        <v>79</v>
      </c>
      <c r="D256" s="25" t="s">
        <v>11</v>
      </c>
      <c r="E256" s="25">
        <v>12672.0</v>
      </c>
      <c r="F256" s="25">
        <v>642.0</v>
      </c>
      <c r="G256" s="25">
        <v>8.0</v>
      </c>
      <c r="H256" s="25">
        <v>753.0</v>
      </c>
      <c r="I256" s="25">
        <v>0.0</v>
      </c>
      <c r="J256" s="25">
        <v>0.0</v>
      </c>
      <c r="K256" s="25">
        <v>0.0</v>
      </c>
      <c r="L256" s="25">
        <v>0.0</v>
      </c>
      <c r="M256" s="25">
        <v>0.0</v>
      </c>
      <c r="N256" s="25">
        <v>0.3375</v>
      </c>
      <c r="O256" s="25">
        <v>4.97917</v>
      </c>
      <c r="P256" s="25">
        <v>3.55482</v>
      </c>
      <c r="Q256" s="25">
        <v>534.0</v>
      </c>
      <c r="R256" s="25">
        <v>99.0</v>
      </c>
      <c r="S256" s="25">
        <v>2.0</v>
      </c>
    </row>
    <row r="257">
      <c r="A257" s="58" t="s">
        <v>754</v>
      </c>
      <c r="B257" s="25" t="s">
        <v>1</v>
      </c>
      <c r="C257" s="25" t="s">
        <v>148</v>
      </c>
      <c r="D257" s="25" t="s">
        <v>11</v>
      </c>
      <c r="E257" s="25">
        <v>297.0</v>
      </c>
      <c r="F257" s="25">
        <v>33.0</v>
      </c>
      <c r="G257" s="25">
        <v>0.0</v>
      </c>
      <c r="H257" s="25">
        <v>7.0</v>
      </c>
      <c r="I257" s="25">
        <v>0.0</v>
      </c>
      <c r="J257" s="25">
        <v>0.0</v>
      </c>
      <c r="K257" s="25">
        <v>0.0</v>
      </c>
      <c r="L257" s="25">
        <v>0.0</v>
      </c>
      <c r="M257" s="25">
        <v>0.0</v>
      </c>
      <c r="N257" s="25">
        <v>0.58528</v>
      </c>
      <c r="O257" s="25">
        <v>6.60111</v>
      </c>
      <c r="P257" s="25">
        <v>4.58272</v>
      </c>
      <c r="Q257" s="25">
        <v>33.0</v>
      </c>
      <c r="R257" s="25">
        <v>99.0</v>
      </c>
      <c r="S257" s="25">
        <v>2.0</v>
      </c>
    </row>
    <row r="258">
      <c r="A258" s="58" t="s">
        <v>754</v>
      </c>
      <c r="B258" s="25" t="s">
        <v>1</v>
      </c>
      <c r="C258" s="25" t="s">
        <v>42</v>
      </c>
      <c r="D258" s="25" t="s">
        <v>11</v>
      </c>
      <c r="E258" s="25">
        <v>10215.0</v>
      </c>
      <c r="F258" s="25">
        <v>427.0</v>
      </c>
      <c r="G258" s="25">
        <v>17.0</v>
      </c>
      <c r="H258" s="25">
        <v>272.0</v>
      </c>
      <c r="I258" s="25">
        <v>0.0</v>
      </c>
      <c r="J258" s="25">
        <v>0.0</v>
      </c>
      <c r="K258" s="25">
        <v>0.0</v>
      </c>
      <c r="L258" s="25">
        <v>0.0</v>
      </c>
      <c r="M258" s="25">
        <v>0.0</v>
      </c>
      <c r="N258" s="25">
        <v>0.31139</v>
      </c>
      <c r="O258" s="25">
        <v>2.86389</v>
      </c>
      <c r="P258" s="25">
        <v>2.68203</v>
      </c>
      <c r="Q258" s="25">
        <v>369.0</v>
      </c>
      <c r="R258" s="25">
        <v>99.0</v>
      </c>
      <c r="S258" s="25">
        <v>2.0</v>
      </c>
    </row>
    <row r="259">
      <c r="A259" s="58" t="s">
        <v>754</v>
      </c>
      <c r="B259" s="25" t="s">
        <v>1</v>
      </c>
      <c r="C259" s="25" t="s">
        <v>63</v>
      </c>
      <c r="D259" s="25" t="s">
        <v>11</v>
      </c>
      <c r="E259" s="25">
        <v>19701.0</v>
      </c>
      <c r="F259" s="25">
        <v>9228.0</v>
      </c>
      <c r="G259" s="25">
        <v>720.0</v>
      </c>
      <c r="H259" s="25">
        <v>8187.0</v>
      </c>
      <c r="I259" s="25">
        <v>0.0</v>
      </c>
      <c r="J259" s="25">
        <v>7.0</v>
      </c>
      <c r="K259" s="25">
        <v>0.0</v>
      </c>
      <c r="L259" s="25">
        <v>0.0</v>
      </c>
      <c r="M259" s="25">
        <v>0.0</v>
      </c>
      <c r="N259" s="25">
        <v>0.04639</v>
      </c>
      <c r="O259" s="25">
        <v>1.55444</v>
      </c>
      <c r="P259" s="25">
        <v>1.78428</v>
      </c>
      <c r="Q259" s="25">
        <v>8711.0</v>
      </c>
      <c r="R259" s="25">
        <v>99.0</v>
      </c>
      <c r="S259" s="25">
        <v>2.0</v>
      </c>
    </row>
    <row r="260">
      <c r="A260" s="58" t="s">
        <v>754</v>
      </c>
      <c r="B260" s="25" t="s">
        <v>1</v>
      </c>
      <c r="C260" s="25" t="s">
        <v>166</v>
      </c>
      <c r="D260" s="25" t="s">
        <v>11</v>
      </c>
      <c r="E260" s="25">
        <v>137.0</v>
      </c>
      <c r="F260" s="25">
        <v>16.0</v>
      </c>
      <c r="G260" s="25">
        <v>1.0</v>
      </c>
      <c r="H260" s="25">
        <v>5.0</v>
      </c>
      <c r="I260" s="25">
        <v>0.0</v>
      </c>
      <c r="J260" s="25">
        <v>0.0</v>
      </c>
      <c r="K260" s="25">
        <v>0.0</v>
      </c>
      <c r="L260" s="25">
        <v>0.0</v>
      </c>
      <c r="M260" s="25">
        <v>0.0</v>
      </c>
      <c r="N260" s="25">
        <v>0.73556</v>
      </c>
      <c r="O260" s="25">
        <v>12.09417</v>
      </c>
      <c r="P260" s="25">
        <v>6.5735</v>
      </c>
      <c r="Q260" s="25">
        <v>15.0</v>
      </c>
      <c r="R260" s="25">
        <v>99.0</v>
      </c>
      <c r="S260" s="25">
        <v>2.0</v>
      </c>
    </row>
    <row r="261">
      <c r="A261" s="58" t="s">
        <v>754</v>
      </c>
      <c r="B261" s="25" t="s">
        <v>1</v>
      </c>
      <c r="C261" s="25" t="s">
        <v>196</v>
      </c>
      <c r="D261" s="25" t="s">
        <v>11</v>
      </c>
      <c r="E261" s="25">
        <v>290.0</v>
      </c>
      <c r="F261" s="25">
        <v>83.0</v>
      </c>
      <c r="G261" s="25">
        <v>2.0</v>
      </c>
      <c r="H261" s="25">
        <v>69.0</v>
      </c>
      <c r="I261" s="25">
        <v>0.0</v>
      </c>
      <c r="J261" s="25">
        <v>0.0</v>
      </c>
      <c r="K261" s="25">
        <v>0.0</v>
      </c>
      <c r="L261" s="25">
        <v>0.0</v>
      </c>
      <c r="M261" s="25">
        <v>0.0</v>
      </c>
      <c r="N261" s="25">
        <v>0.23528</v>
      </c>
      <c r="O261" s="25">
        <v>3.10167</v>
      </c>
      <c r="P261" s="25">
        <v>2.1639</v>
      </c>
      <c r="Q261" s="25">
        <v>73.0</v>
      </c>
      <c r="R261" s="25">
        <v>99.0</v>
      </c>
      <c r="S261" s="25">
        <v>2.0</v>
      </c>
    </row>
    <row r="262">
      <c r="A262" s="58" t="s">
        <v>754</v>
      </c>
      <c r="B262" s="25" t="s">
        <v>1</v>
      </c>
      <c r="C262" s="25" t="s">
        <v>91</v>
      </c>
      <c r="D262" s="25" t="s">
        <v>11</v>
      </c>
      <c r="E262" s="25">
        <v>29834.0</v>
      </c>
      <c r="F262" s="25">
        <v>3615.0</v>
      </c>
      <c r="G262" s="25">
        <v>89.0</v>
      </c>
      <c r="H262" s="25">
        <v>358.0</v>
      </c>
      <c r="I262" s="25">
        <v>0.0</v>
      </c>
      <c r="J262" s="25">
        <v>2.0</v>
      </c>
      <c r="K262" s="25">
        <v>0.0</v>
      </c>
      <c r="L262" s="25">
        <v>0.0</v>
      </c>
      <c r="M262" s="25">
        <v>0.0</v>
      </c>
      <c r="N262" s="25">
        <v>0.64083</v>
      </c>
      <c r="O262" s="25">
        <v>5.32278</v>
      </c>
      <c r="P262" s="25">
        <v>3.46533</v>
      </c>
      <c r="Q262" s="25">
        <v>2798.0</v>
      </c>
      <c r="R262" s="25">
        <v>99.0</v>
      </c>
      <c r="S262" s="25">
        <v>2.0</v>
      </c>
    </row>
    <row r="263">
      <c r="A263" s="58" t="s">
        <v>754</v>
      </c>
      <c r="B263" s="25" t="s">
        <v>1</v>
      </c>
      <c r="C263" s="25" t="s">
        <v>206</v>
      </c>
      <c r="D263" s="25" t="s">
        <v>11</v>
      </c>
      <c r="E263" s="25">
        <v>123.0</v>
      </c>
      <c r="F263" s="25">
        <v>15.0</v>
      </c>
      <c r="G263" s="25">
        <v>1.0</v>
      </c>
      <c r="H263" s="25">
        <v>6.0</v>
      </c>
      <c r="I263" s="25">
        <v>0.0</v>
      </c>
      <c r="J263" s="25">
        <v>0.0</v>
      </c>
      <c r="K263" s="25">
        <v>0.0</v>
      </c>
      <c r="L263" s="25">
        <v>0.0</v>
      </c>
      <c r="M263" s="25">
        <v>0.0</v>
      </c>
      <c r="N263" s="25">
        <v>0.5775</v>
      </c>
      <c r="O263" s="25">
        <v>6.61306</v>
      </c>
      <c r="P263" s="25">
        <v>5.7374</v>
      </c>
      <c r="Q263" s="25">
        <v>14.0</v>
      </c>
      <c r="R263" s="25">
        <v>99.0</v>
      </c>
      <c r="S263" s="25">
        <v>2.0</v>
      </c>
    </row>
    <row r="264">
      <c r="A264" s="58" t="s">
        <v>754</v>
      </c>
      <c r="B264" s="25" t="s">
        <v>1</v>
      </c>
      <c r="C264" s="25" t="s">
        <v>95</v>
      </c>
      <c r="D264" s="25" t="s">
        <v>11</v>
      </c>
      <c r="E264" s="25">
        <v>6714.0</v>
      </c>
      <c r="F264" s="25">
        <v>827.0</v>
      </c>
      <c r="G264" s="25">
        <v>68.0</v>
      </c>
      <c r="H264" s="25">
        <v>491.0</v>
      </c>
      <c r="I264" s="25">
        <v>0.0</v>
      </c>
      <c r="J264" s="25">
        <v>2.0</v>
      </c>
      <c r="K264" s="25">
        <v>0.0</v>
      </c>
      <c r="L264" s="25">
        <v>0.0</v>
      </c>
      <c r="M264" s="25">
        <v>0.0</v>
      </c>
      <c r="N264" s="25">
        <v>0.43806</v>
      </c>
      <c r="O264" s="25">
        <v>6.36556</v>
      </c>
      <c r="P264" s="25">
        <v>4.7877</v>
      </c>
      <c r="Q264" s="25">
        <v>776.0</v>
      </c>
      <c r="R264" s="25">
        <v>99.0</v>
      </c>
      <c r="S264" s="25">
        <v>2.0</v>
      </c>
    </row>
    <row r="265">
      <c r="A265" s="58" t="s">
        <v>754</v>
      </c>
      <c r="B265" s="25" t="s">
        <v>1</v>
      </c>
      <c r="C265" s="25" t="s">
        <v>238</v>
      </c>
      <c r="D265" s="25" t="s">
        <v>11</v>
      </c>
      <c r="E265" s="25">
        <v>138.0</v>
      </c>
      <c r="F265" s="25">
        <v>22.0</v>
      </c>
      <c r="G265" s="25">
        <v>0.0</v>
      </c>
      <c r="H265" s="25">
        <v>1.0</v>
      </c>
      <c r="I265" s="25">
        <v>0.0</v>
      </c>
      <c r="J265" s="25">
        <v>0.0</v>
      </c>
      <c r="K265" s="25">
        <v>0.0</v>
      </c>
      <c r="L265" s="25">
        <v>0.0</v>
      </c>
      <c r="M265" s="25">
        <v>0.0</v>
      </c>
      <c r="N265" s="25">
        <v>0.75028</v>
      </c>
      <c r="O265" s="25">
        <v>6.0225</v>
      </c>
      <c r="P265" s="25">
        <v>4.32299</v>
      </c>
      <c r="Q265" s="25">
        <v>18.0</v>
      </c>
      <c r="R265" s="25">
        <v>99.0</v>
      </c>
      <c r="S265" s="25">
        <v>2.0</v>
      </c>
    </row>
    <row r="266">
      <c r="A266" s="58" t="s">
        <v>754</v>
      </c>
      <c r="B266" s="25" t="s">
        <v>1</v>
      </c>
      <c r="C266" s="25" t="s">
        <v>227</v>
      </c>
      <c r="D266" s="25" t="s">
        <v>11</v>
      </c>
      <c r="E266" s="25">
        <v>54.0</v>
      </c>
      <c r="F266" s="25">
        <v>12.0</v>
      </c>
      <c r="G266" s="25">
        <v>0.0</v>
      </c>
      <c r="H266" s="25">
        <v>1.0</v>
      </c>
      <c r="I266" s="25">
        <v>0.0</v>
      </c>
      <c r="J266" s="25">
        <v>0.0</v>
      </c>
      <c r="K266" s="25">
        <v>0.0</v>
      </c>
      <c r="L266" s="25">
        <v>0.0</v>
      </c>
      <c r="M266" s="25">
        <v>0.0</v>
      </c>
      <c r="N266" s="25">
        <v>0.24361</v>
      </c>
      <c r="O266" s="25">
        <v>2.81139</v>
      </c>
      <c r="P266" s="25">
        <v>1.14416</v>
      </c>
      <c r="Q266" s="25">
        <v>12.0</v>
      </c>
      <c r="R266" s="25">
        <v>99.0</v>
      </c>
      <c r="S266" s="25">
        <v>2.0</v>
      </c>
    </row>
    <row r="267">
      <c r="A267" s="58" t="s">
        <v>754</v>
      </c>
      <c r="B267" s="25" t="s">
        <v>1</v>
      </c>
      <c r="C267" s="25" t="s">
        <v>56</v>
      </c>
      <c r="D267" s="25" t="s">
        <v>11</v>
      </c>
      <c r="E267" s="25">
        <v>512.0</v>
      </c>
      <c r="F267" s="25">
        <v>210.0</v>
      </c>
      <c r="G267" s="25">
        <v>5.0</v>
      </c>
      <c r="H267" s="25">
        <v>182.0</v>
      </c>
      <c r="I267" s="25">
        <v>0.0</v>
      </c>
      <c r="J267" s="25">
        <v>1.0</v>
      </c>
      <c r="K267" s="25">
        <v>0.0</v>
      </c>
      <c r="L267" s="25">
        <v>0.0</v>
      </c>
      <c r="M267" s="25">
        <v>0.0</v>
      </c>
      <c r="N267" s="25">
        <v>0.12472</v>
      </c>
      <c r="O267" s="25">
        <v>1.68917</v>
      </c>
      <c r="P267" s="25">
        <v>2.08232</v>
      </c>
      <c r="Q267" s="25">
        <v>205.0</v>
      </c>
      <c r="R267" s="25">
        <v>99.0</v>
      </c>
      <c r="S267" s="25">
        <v>2.0</v>
      </c>
    </row>
    <row r="268">
      <c r="A268" s="58" t="s">
        <v>754</v>
      </c>
      <c r="B268" s="25" t="s">
        <v>1</v>
      </c>
      <c r="C268" s="25" t="s">
        <v>252</v>
      </c>
      <c r="D268" s="25" t="s">
        <v>11</v>
      </c>
      <c r="E268" s="25">
        <v>39.0</v>
      </c>
      <c r="F268" s="25">
        <v>7.0</v>
      </c>
      <c r="G268" s="25">
        <v>1.0</v>
      </c>
      <c r="H268" s="25">
        <v>1.0</v>
      </c>
      <c r="I268" s="25">
        <v>0.0</v>
      </c>
      <c r="J268" s="25">
        <v>0.0</v>
      </c>
      <c r="K268" s="25">
        <v>0.0</v>
      </c>
      <c r="L268" s="25">
        <v>0.0</v>
      </c>
      <c r="M268" s="25">
        <v>0.0</v>
      </c>
      <c r="N268" s="25">
        <v>0.63722</v>
      </c>
      <c r="O268" s="25">
        <v>4.70111</v>
      </c>
      <c r="P268" s="25">
        <v>7.05142</v>
      </c>
      <c r="Q268" s="25">
        <v>7.0</v>
      </c>
      <c r="R268" s="25">
        <v>99.0</v>
      </c>
      <c r="S268" s="25">
        <v>2.0</v>
      </c>
    </row>
    <row r="269">
      <c r="A269" s="58" t="s">
        <v>754</v>
      </c>
      <c r="B269" s="25" t="s">
        <v>1</v>
      </c>
      <c r="C269" s="25" t="s">
        <v>143</v>
      </c>
      <c r="D269" s="25" t="s">
        <v>11</v>
      </c>
      <c r="E269" s="25">
        <v>2545.0</v>
      </c>
      <c r="F269" s="25">
        <v>304.0</v>
      </c>
      <c r="G269" s="25">
        <v>12.0</v>
      </c>
      <c r="H269" s="25">
        <v>127.0</v>
      </c>
      <c r="I269" s="25">
        <v>0.0</v>
      </c>
      <c r="J269" s="25">
        <v>0.0</v>
      </c>
      <c r="K269" s="25">
        <v>0.0</v>
      </c>
      <c r="L269" s="25">
        <v>0.0</v>
      </c>
      <c r="M269" s="25">
        <v>0.0</v>
      </c>
      <c r="N269" s="25">
        <v>0.45389</v>
      </c>
      <c r="O269" s="25">
        <v>7.08722</v>
      </c>
      <c r="P269" s="25">
        <v>5.45474</v>
      </c>
      <c r="Q269" s="25">
        <v>289.0</v>
      </c>
      <c r="R269" s="25">
        <v>99.0</v>
      </c>
      <c r="S269" s="25">
        <v>2.0</v>
      </c>
    </row>
    <row r="270">
      <c r="A270" s="58" t="s">
        <v>754</v>
      </c>
      <c r="B270" s="25" t="s">
        <v>1</v>
      </c>
      <c r="C270" s="25" t="s">
        <v>237</v>
      </c>
      <c r="D270" s="25" t="s">
        <v>11</v>
      </c>
      <c r="E270" s="25">
        <v>45.0</v>
      </c>
      <c r="F270" s="25">
        <v>14.0</v>
      </c>
      <c r="G270" s="25">
        <v>0.0</v>
      </c>
      <c r="H270" s="25">
        <v>12.0</v>
      </c>
      <c r="I270" s="25">
        <v>0.0</v>
      </c>
      <c r="J270" s="25">
        <v>0.0</v>
      </c>
      <c r="K270" s="25">
        <v>0.0</v>
      </c>
      <c r="L270" s="25">
        <v>0.0</v>
      </c>
      <c r="M270" s="25">
        <v>0.0</v>
      </c>
      <c r="N270" s="25">
        <v>0.06639</v>
      </c>
      <c r="O270" s="25">
        <v>1.3625</v>
      </c>
      <c r="P270" s="25">
        <v>0.75093</v>
      </c>
      <c r="Q270" s="25">
        <v>14.0</v>
      </c>
      <c r="R270" s="25">
        <v>99.0</v>
      </c>
      <c r="S270" s="25">
        <v>2.0</v>
      </c>
    </row>
    <row r="271">
      <c r="A271" s="58" t="s">
        <v>754</v>
      </c>
      <c r="B271" s="25" t="s">
        <v>1</v>
      </c>
      <c r="C271" s="25" t="s">
        <v>52</v>
      </c>
      <c r="D271" s="25" t="s">
        <v>11</v>
      </c>
      <c r="E271" s="25">
        <v>8837.0</v>
      </c>
      <c r="F271" s="25">
        <v>4132.0</v>
      </c>
      <c r="G271" s="25">
        <v>118.0</v>
      </c>
      <c r="H271" s="25">
        <v>3426.0</v>
      </c>
      <c r="I271" s="25">
        <v>0.0</v>
      </c>
      <c r="J271" s="25">
        <v>12.0</v>
      </c>
      <c r="K271" s="25">
        <v>0.0</v>
      </c>
      <c r="L271" s="25">
        <v>0.0</v>
      </c>
      <c r="M271" s="25">
        <v>0.0</v>
      </c>
      <c r="N271" s="25">
        <v>0.10778</v>
      </c>
      <c r="O271" s="25">
        <v>2.545</v>
      </c>
      <c r="P271" s="25">
        <v>2.67318</v>
      </c>
      <c r="Q271" s="25">
        <v>3933.0</v>
      </c>
      <c r="R271" s="25">
        <v>99.0</v>
      </c>
      <c r="S271" s="25">
        <v>2.0</v>
      </c>
    </row>
    <row r="272">
      <c r="A272" s="58" t="s">
        <v>754</v>
      </c>
      <c r="B272" s="25" t="s">
        <v>1</v>
      </c>
      <c r="C272" s="25" t="s">
        <v>232</v>
      </c>
      <c r="D272" s="25" t="s">
        <v>11</v>
      </c>
      <c r="E272" s="25">
        <v>50.0</v>
      </c>
      <c r="F272" s="25">
        <v>11.0</v>
      </c>
      <c r="G272" s="25">
        <v>0.0</v>
      </c>
      <c r="H272" s="25">
        <v>5.0</v>
      </c>
      <c r="I272" s="25">
        <v>0.0</v>
      </c>
      <c r="J272" s="25">
        <v>0.0</v>
      </c>
      <c r="K272" s="25">
        <v>0.0</v>
      </c>
      <c r="L272" s="25">
        <v>0.0</v>
      </c>
      <c r="M272" s="25">
        <v>0.0</v>
      </c>
      <c r="N272" s="25">
        <v>0.22556</v>
      </c>
      <c r="O272" s="25">
        <v>1.84611</v>
      </c>
      <c r="P272" s="25">
        <v>3.19041</v>
      </c>
      <c r="Q272" s="25">
        <v>10.0</v>
      </c>
      <c r="R272" s="25">
        <v>99.0</v>
      </c>
      <c r="S272" s="25">
        <v>2.0</v>
      </c>
    </row>
    <row r="273">
      <c r="A273" s="58" t="s">
        <v>754</v>
      </c>
      <c r="B273" s="25" t="s">
        <v>1</v>
      </c>
      <c r="C273" s="25" t="s">
        <v>229</v>
      </c>
      <c r="D273" s="25" t="s">
        <v>11</v>
      </c>
      <c r="E273" s="25">
        <v>44.0</v>
      </c>
      <c r="F273" s="25">
        <v>15.0</v>
      </c>
      <c r="G273" s="25">
        <v>0.0</v>
      </c>
      <c r="H273" s="25">
        <v>12.0</v>
      </c>
      <c r="I273" s="25">
        <v>0.0</v>
      </c>
      <c r="J273" s="25">
        <v>0.0</v>
      </c>
      <c r="K273" s="25">
        <v>0.0</v>
      </c>
      <c r="L273" s="25">
        <v>0.0</v>
      </c>
      <c r="M273" s="25">
        <v>0.0</v>
      </c>
      <c r="N273" s="25">
        <v>0.06028</v>
      </c>
      <c r="O273" s="25">
        <v>3.25083</v>
      </c>
      <c r="P273" s="25">
        <v>0.9086</v>
      </c>
      <c r="Q273" s="25">
        <v>15.0</v>
      </c>
      <c r="R273" s="25">
        <v>99.0</v>
      </c>
      <c r="S273" s="25">
        <v>2.0</v>
      </c>
    </row>
    <row r="274">
      <c r="A274" s="58" t="s">
        <v>754</v>
      </c>
      <c r="B274" s="25" t="s">
        <v>1</v>
      </c>
      <c r="C274" s="25" t="s">
        <v>177</v>
      </c>
      <c r="D274" s="25" t="s">
        <v>11</v>
      </c>
      <c r="E274" s="25">
        <v>2349.0</v>
      </c>
      <c r="F274" s="25">
        <v>487.0</v>
      </c>
      <c r="G274" s="25">
        <v>16.0</v>
      </c>
      <c r="H274" s="25">
        <v>324.0</v>
      </c>
      <c r="I274" s="25">
        <v>0.0</v>
      </c>
      <c r="J274" s="25">
        <v>0.0</v>
      </c>
      <c r="K274" s="25">
        <v>0.0</v>
      </c>
      <c r="L274" s="25">
        <v>0.0</v>
      </c>
      <c r="M274" s="25">
        <v>0.0</v>
      </c>
      <c r="N274" s="25">
        <v>0.37444</v>
      </c>
      <c r="O274" s="25">
        <v>5.59694</v>
      </c>
      <c r="P274" s="25">
        <v>4.88793</v>
      </c>
      <c r="Q274" s="25">
        <v>466.0</v>
      </c>
      <c r="R274" s="25">
        <v>99.0</v>
      </c>
      <c r="S274" s="25">
        <v>2.0</v>
      </c>
    </row>
    <row r="275">
      <c r="A275" s="58" t="s">
        <v>754</v>
      </c>
      <c r="B275" s="25" t="s">
        <v>1</v>
      </c>
      <c r="C275" s="25" t="s">
        <v>115</v>
      </c>
      <c r="D275" s="25" t="s">
        <v>11</v>
      </c>
      <c r="E275" s="25">
        <v>999.0</v>
      </c>
      <c r="F275" s="25">
        <v>40.0</v>
      </c>
      <c r="G275" s="25">
        <v>2.0</v>
      </c>
      <c r="H275" s="25">
        <v>20.0</v>
      </c>
      <c r="I275" s="25">
        <v>0.0</v>
      </c>
      <c r="J275" s="25">
        <v>0.0</v>
      </c>
      <c r="K275" s="25">
        <v>0.0</v>
      </c>
      <c r="L275" s="25">
        <v>0.0</v>
      </c>
      <c r="M275" s="25">
        <v>0.0</v>
      </c>
      <c r="N275" s="25">
        <v>0.44361</v>
      </c>
      <c r="O275" s="25">
        <v>2.85389</v>
      </c>
      <c r="P275" s="25">
        <v>3.13356</v>
      </c>
      <c r="Q275" s="25">
        <v>39.0</v>
      </c>
      <c r="R275" s="25">
        <v>99.0</v>
      </c>
      <c r="S275" s="25">
        <v>2.0</v>
      </c>
    </row>
    <row r="276">
      <c r="A276" s="58" t="s">
        <v>754</v>
      </c>
      <c r="B276" s="25" t="s">
        <v>1</v>
      </c>
      <c r="C276" s="25" t="s">
        <v>278</v>
      </c>
      <c r="D276" s="25" t="s">
        <v>11</v>
      </c>
      <c r="E276" s="25">
        <v>94.0</v>
      </c>
      <c r="F276" s="25">
        <v>4.0</v>
      </c>
      <c r="G276" s="25">
        <v>0.0</v>
      </c>
      <c r="H276" s="25">
        <v>4.0</v>
      </c>
      <c r="I276" s="25">
        <v>0.0</v>
      </c>
      <c r="J276" s="25">
        <v>0.0</v>
      </c>
      <c r="K276" s="25">
        <v>0.0</v>
      </c>
      <c r="L276" s="25">
        <v>0.0</v>
      </c>
      <c r="M276" s="25">
        <v>0.0</v>
      </c>
      <c r="N276" s="25">
        <v>0.36778</v>
      </c>
      <c r="O276" s="25">
        <v>2.82278</v>
      </c>
      <c r="P276" s="25">
        <v>3.99192</v>
      </c>
      <c r="Q276" s="25">
        <v>4.0</v>
      </c>
      <c r="R276" s="25">
        <v>99.0</v>
      </c>
      <c r="S276" s="25">
        <v>2.0</v>
      </c>
    </row>
    <row r="277">
      <c r="A277" s="58" t="s">
        <v>754</v>
      </c>
      <c r="B277" s="25" t="s">
        <v>1</v>
      </c>
      <c r="C277" s="25" t="s">
        <v>213</v>
      </c>
      <c r="D277" s="25" t="s">
        <v>11</v>
      </c>
      <c r="E277" s="25">
        <v>274.0</v>
      </c>
      <c r="F277" s="25">
        <v>174.0</v>
      </c>
      <c r="G277" s="25">
        <v>3.0</v>
      </c>
      <c r="H277" s="25">
        <v>168.0</v>
      </c>
      <c r="I277" s="25">
        <v>0.0</v>
      </c>
      <c r="J277" s="25">
        <v>0.0</v>
      </c>
      <c r="K277" s="25">
        <v>0.0</v>
      </c>
      <c r="L277" s="25">
        <v>0.0</v>
      </c>
      <c r="M277" s="25">
        <v>0.0</v>
      </c>
      <c r="N277" s="25">
        <v>0.005</v>
      </c>
      <c r="O277" s="25">
        <v>1.22111</v>
      </c>
      <c r="P277" s="25">
        <v>1.96126</v>
      </c>
      <c r="Q277" s="25">
        <v>166.0</v>
      </c>
      <c r="R277" s="25">
        <v>99.0</v>
      </c>
      <c r="S277" s="25">
        <v>2.0</v>
      </c>
    </row>
    <row r="278">
      <c r="A278" s="58" t="s">
        <v>754</v>
      </c>
      <c r="B278" s="25" t="s">
        <v>1</v>
      </c>
      <c r="C278" s="25" t="s">
        <v>135</v>
      </c>
      <c r="D278" s="25" t="s">
        <v>11</v>
      </c>
      <c r="E278" s="25">
        <v>5000.0</v>
      </c>
      <c r="F278" s="25">
        <v>335.0</v>
      </c>
      <c r="G278" s="25">
        <v>4.0</v>
      </c>
      <c r="H278" s="25">
        <v>167.0</v>
      </c>
      <c r="I278" s="25">
        <v>0.0</v>
      </c>
      <c r="J278" s="25">
        <v>1.0</v>
      </c>
      <c r="K278" s="25">
        <v>0.0</v>
      </c>
      <c r="L278" s="25">
        <v>0.0</v>
      </c>
      <c r="M278" s="25">
        <v>0.0</v>
      </c>
      <c r="N278" s="25">
        <v>0.43778</v>
      </c>
      <c r="O278" s="25">
        <v>3.70861</v>
      </c>
      <c r="P278" s="25">
        <v>3.08721</v>
      </c>
      <c r="Q278" s="25">
        <v>257.0</v>
      </c>
      <c r="R278" s="25">
        <v>99.0</v>
      </c>
      <c r="S278" s="25">
        <v>2.0</v>
      </c>
    </row>
    <row r="279">
      <c r="A279" s="58" t="s">
        <v>754</v>
      </c>
      <c r="B279" s="25" t="s">
        <v>1</v>
      </c>
      <c r="C279" s="25" t="s">
        <v>66</v>
      </c>
      <c r="D279" s="25" t="s">
        <v>11</v>
      </c>
      <c r="E279" s="25">
        <v>180715.0</v>
      </c>
      <c r="F279" s="25">
        <v>106085.0</v>
      </c>
      <c r="G279" s="25">
        <v>577.0</v>
      </c>
      <c r="H279" s="25">
        <v>91950.0</v>
      </c>
      <c r="I279" s="25">
        <v>0.0</v>
      </c>
      <c r="J279" s="25">
        <v>29.0</v>
      </c>
      <c r="K279" s="25">
        <v>0.0</v>
      </c>
      <c r="L279" s="25">
        <v>0.0</v>
      </c>
      <c r="M279" s="25">
        <v>0.0</v>
      </c>
      <c r="N279" s="25">
        <v>0.00861</v>
      </c>
      <c r="O279" s="25">
        <v>2.20333</v>
      </c>
      <c r="P279" s="25">
        <v>2.48924</v>
      </c>
      <c r="Q279" s="25">
        <v>94965.0</v>
      </c>
      <c r="R279" s="25">
        <v>99.0</v>
      </c>
      <c r="S279" s="25">
        <v>2.0</v>
      </c>
    </row>
    <row r="280">
      <c r="A280" s="58" t="s">
        <v>754</v>
      </c>
      <c r="B280" s="25" t="s">
        <v>1</v>
      </c>
      <c r="C280" s="25" t="s">
        <v>139</v>
      </c>
      <c r="D280" s="25" t="s">
        <v>11</v>
      </c>
      <c r="E280" s="25">
        <v>79.0</v>
      </c>
      <c r="F280" s="25">
        <v>16.0</v>
      </c>
      <c r="G280" s="25">
        <v>2.0</v>
      </c>
      <c r="H280" s="25">
        <v>7.0</v>
      </c>
      <c r="I280" s="25">
        <v>0.0</v>
      </c>
      <c r="J280" s="25">
        <v>0.0</v>
      </c>
      <c r="K280" s="25">
        <v>0.0</v>
      </c>
      <c r="L280" s="25">
        <v>0.0</v>
      </c>
      <c r="M280" s="25">
        <v>0.0</v>
      </c>
      <c r="N280" s="25">
        <v>0.40667</v>
      </c>
      <c r="O280" s="25">
        <v>4.54944</v>
      </c>
      <c r="P280" s="25">
        <v>3.4596</v>
      </c>
      <c r="Q280" s="25">
        <v>14.0</v>
      </c>
      <c r="R280" s="25">
        <v>99.0</v>
      </c>
      <c r="S280" s="25">
        <v>2.0</v>
      </c>
    </row>
    <row r="281">
      <c r="A281" s="58" t="s">
        <v>754</v>
      </c>
      <c r="B281" s="25" t="s">
        <v>1</v>
      </c>
      <c r="C281" s="25" t="s">
        <v>103</v>
      </c>
      <c r="D281" s="25" t="s">
        <v>11</v>
      </c>
      <c r="E281" s="25">
        <v>130.0</v>
      </c>
      <c r="F281" s="25">
        <v>18.0</v>
      </c>
      <c r="G281" s="25">
        <v>0.0</v>
      </c>
      <c r="H281" s="25">
        <v>1.0</v>
      </c>
      <c r="I281" s="25">
        <v>0.0</v>
      </c>
      <c r="J281" s="25">
        <v>0.0</v>
      </c>
      <c r="K281" s="25">
        <v>0.0</v>
      </c>
      <c r="L281" s="25">
        <v>0.0</v>
      </c>
      <c r="M281" s="25">
        <v>0.0</v>
      </c>
      <c r="N281" s="25">
        <v>0.71333</v>
      </c>
      <c r="O281" s="25">
        <v>5.27361</v>
      </c>
      <c r="P281" s="25">
        <v>3.87591</v>
      </c>
      <c r="Q281" s="25">
        <v>18.0</v>
      </c>
      <c r="R281" s="25">
        <v>99.0</v>
      </c>
      <c r="S281" s="25">
        <v>2.0</v>
      </c>
    </row>
    <row r="282">
      <c r="A282" s="58" t="s">
        <v>754</v>
      </c>
      <c r="B282" s="25" t="s">
        <v>1</v>
      </c>
      <c r="C282" s="25" t="s">
        <v>290</v>
      </c>
      <c r="D282" s="25" t="s">
        <v>11</v>
      </c>
      <c r="E282" s="25">
        <v>19.0</v>
      </c>
      <c r="F282" s="25">
        <v>0.0</v>
      </c>
      <c r="G282" s="25">
        <v>0.0</v>
      </c>
      <c r="H282" s="25">
        <v>0.0</v>
      </c>
      <c r="I282" s="25">
        <v>0.0</v>
      </c>
      <c r="J282" s="25">
        <v>0.0</v>
      </c>
      <c r="K282" s="25">
        <v>0.0</v>
      </c>
      <c r="L282" s="25">
        <v>0.0</v>
      </c>
      <c r="M282" s="25">
        <v>0.0</v>
      </c>
      <c r="N282" s="25">
        <v>0.40139</v>
      </c>
      <c r="O282" s="25">
        <v>15.49667</v>
      </c>
      <c r="P282" s="25">
        <v>4.68208</v>
      </c>
      <c r="Q282" s="25">
        <v>0.0</v>
      </c>
      <c r="R282" s="25">
        <v>99.0</v>
      </c>
      <c r="S282" s="25">
        <v>2.0</v>
      </c>
    </row>
    <row r="283">
      <c r="A283" s="58" t="s">
        <v>754</v>
      </c>
      <c r="B283" s="25" t="s">
        <v>1</v>
      </c>
      <c r="C283" s="25" t="s">
        <v>207</v>
      </c>
      <c r="D283" s="25" t="s">
        <v>11</v>
      </c>
      <c r="E283" s="25">
        <v>1112.0</v>
      </c>
      <c r="F283" s="25">
        <v>8.0</v>
      </c>
      <c r="G283" s="25">
        <v>0.0</v>
      </c>
      <c r="H283" s="25">
        <v>4.0</v>
      </c>
      <c r="I283" s="25">
        <v>0.0</v>
      </c>
      <c r="J283" s="25">
        <v>0.0</v>
      </c>
      <c r="K283" s="25">
        <v>0.0</v>
      </c>
      <c r="L283" s="25">
        <v>0.0</v>
      </c>
      <c r="M283" s="25">
        <v>0.0</v>
      </c>
      <c r="N283" s="25">
        <v>0.30194</v>
      </c>
      <c r="O283" s="25">
        <v>2.41611</v>
      </c>
      <c r="P283" s="25">
        <v>2.32188</v>
      </c>
      <c r="Q283" s="25">
        <v>8.0</v>
      </c>
      <c r="R283" s="25">
        <v>99.0</v>
      </c>
      <c r="S283" s="25">
        <v>2.0</v>
      </c>
    </row>
    <row r="284">
      <c r="A284" s="58" t="s">
        <v>754</v>
      </c>
      <c r="B284" s="25" t="s">
        <v>1</v>
      </c>
      <c r="C284" s="25" t="s">
        <v>90</v>
      </c>
      <c r="D284" s="25" t="s">
        <v>11</v>
      </c>
      <c r="E284" s="25">
        <v>785.0</v>
      </c>
      <c r="F284" s="25">
        <v>267.0</v>
      </c>
      <c r="G284" s="25">
        <v>9.0</v>
      </c>
      <c r="H284" s="25">
        <v>217.0</v>
      </c>
      <c r="I284" s="25">
        <v>0.0</v>
      </c>
      <c r="J284" s="25">
        <v>1.0</v>
      </c>
      <c r="K284" s="25">
        <v>0.0</v>
      </c>
      <c r="L284" s="25">
        <v>0.0</v>
      </c>
      <c r="M284" s="25">
        <v>0.0</v>
      </c>
      <c r="N284" s="25">
        <v>0.19333</v>
      </c>
      <c r="O284" s="25">
        <v>2.12389</v>
      </c>
      <c r="P284" s="25">
        <v>2.20396</v>
      </c>
      <c r="Q284" s="25">
        <v>253.0</v>
      </c>
      <c r="R284" s="25">
        <v>99.0</v>
      </c>
      <c r="S284" s="25">
        <v>2.0</v>
      </c>
    </row>
    <row r="285">
      <c r="A285" s="58" t="s">
        <v>754</v>
      </c>
      <c r="B285" s="25" t="s">
        <v>1</v>
      </c>
      <c r="C285" s="25" t="s">
        <v>172</v>
      </c>
      <c r="D285" s="25" t="s">
        <v>11</v>
      </c>
      <c r="E285" s="25">
        <v>387.0</v>
      </c>
      <c r="F285" s="25">
        <v>33.0</v>
      </c>
      <c r="G285" s="25">
        <v>1.0</v>
      </c>
      <c r="H285" s="25">
        <v>31.0</v>
      </c>
      <c r="I285" s="25">
        <v>0.0</v>
      </c>
      <c r="J285" s="25">
        <v>0.0</v>
      </c>
      <c r="K285" s="25">
        <v>0.0</v>
      </c>
      <c r="L285" s="25">
        <v>0.0</v>
      </c>
      <c r="M285" s="25">
        <v>0.0</v>
      </c>
      <c r="N285" s="25">
        <v>0.47222</v>
      </c>
      <c r="O285" s="25">
        <v>6.78417</v>
      </c>
      <c r="P285" s="25">
        <v>2.99727</v>
      </c>
      <c r="Q285" s="25">
        <v>33.0</v>
      </c>
      <c r="R285" s="25">
        <v>99.0</v>
      </c>
      <c r="S285" s="25">
        <v>2.0</v>
      </c>
    </row>
    <row r="286">
      <c r="A286" s="58" t="s">
        <v>754</v>
      </c>
      <c r="B286" s="25" t="s">
        <v>1</v>
      </c>
      <c r="C286" s="25" t="s">
        <v>271</v>
      </c>
      <c r="D286" s="25" t="s">
        <v>11</v>
      </c>
      <c r="E286" s="25">
        <v>2.0</v>
      </c>
      <c r="F286" s="25">
        <v>0.0</v>
      </c>
      <c r="G286" s="25">
        <v>0.0</v>
      </c>
      <c r="H286" s="25">
        <v>0.0</v>
      </c>
      <c r="I286" s="25">
        <v>0.0</v>
      </c>
      <c r="J286" s="25">
        <v>0.0</v>
      </c>
      <c r="K286" s="25">
        <v>0.0</v>
      </c>
      <c r="L286" s="25">
        <v>0.0</v>
      </c>
      <c r="M286" s="25">
        <v>0.0</v>
      </c>
      <c r="N286" s="25">
        <v>2.75472</v>
      </c>
      <c r="O286" s="25">
        <v>2.75472</v>
      </c>
      <c r="P286" s="25">
        <v>2.75472</v>
      </c>
      <c r="Q286" s="25">
        <v>0.0</v>
      </c>
      <c r="R286" s="25">
        <v>99.0</v>
      </c>
      <c r="S286" s="25">
        <v>2.0</v>
      </c>
    </row>
    <row r="287">
      <c r="A287" s="58" t="s">
        <v>754</v>
      </c>
      <c r="B287" s="25" t="s">
        <v>1</v>
      </c>
      <c r="C287" s="25" t="s">
        <v>132</v>
      </c>
      <c r="D287" s="25" t="s">
        <v>11</v>
      </c>
      <c r="E287" s="25">
        <v>2118.0</v>
      </c>
      <c r="F287" s="25">
        <v>670.0</v>
      </c>
      <c r="G287" s="25">
        <v>17.0</v>
      </c>
      <c r="H287" s="25">
        <v>495.0</v>
      </c>
      <c r="I287" s="25">
        <v>0.0</v>
      </c>
      <c r="J287" s="25">
        <v>0.0</v>
      </c>
      <c r="K287" s="25">
        <v>0.0</v>
      </c>
      <c r="L287" s="25">
        <v>0.0</v>
      </c>
      <c r="M287" s="25">
        <v>0.0</v>
      </c>
      <c r="N287" s="25">
        <v>0.30222</v>
      </c>
      <c r="O287" s="25">
        <v>3.01222</v>
      </c>
      <c r="P287" s="25">
        <v>2.63518</v>
      </c>
      <c r="Q287" s="25">
        <v>635.0</v>
      </c>
      <c r="R287" s="25">
        <v>99.0</v>
      </c>
      <c r="S287" s="25">
        <v>2.0</v>
      </c>
    </row>
    <row r="288">
      <c r="A288" s="58" t="s">
        <v>754</v>
      </c>
      <c r="B288" s="25" t="s">
        <v>1</v>
      </c>
      <c r="C288" s="25" t="s">
        <v>224</v>
      </c>
      <c r="D288" s="25" t="s">
        <v>11</v>
      </c>
      <c r="E288" s="25">
        <v>90.0</v>
      </c>
      <c r="F288" s="25">
        <v>2.0</v>
      </c>
      <c r="G288" s="25">
        <v>0.0</v>
      </c>
      <c r="H288" s="25">
        <v>1.0</v>
      </c>
      <c r="I288" s="25">
        <v>0.0</v>
      </c>
      <c r="J288" s="25">
        <v>0.0</v>
      </c>
      <c r="K288" s="25">
        <v>0.0</v>
      </c>
      <c r="L288" s="25">
        <v>0.0</v>
      </c>
      <c r="M288" s="25">
        <v>0.0</v>
      </c>
      <c r="N288" s="25">
        <v>0.52167</v>
      </c>
      <c r="O288" s="25">
        <v>3.71944</v>
      </c>
      <c r="P288" s="25">
        <v>1.57193</v>
      </c>
      <c r="Q288" s="25">
        <v>2.0</v>
      </c>
      <c r="R288" s="25">
        <v>99.0</v>
      </c>
      <c r="S288" s="25">
        <v>2.0</v>
      </c>
    </row>
    <row r="289">
      <c r="A289" s="58" t="s">
        <v>754</v>
      </c>
      <c r="B289" s="25" t="s">
        <v>1</v>
      </c>
      <c r="C289" s="25" t="s">
        <v>188</v>
      </c>
      <c r="D289" s="25" t="s">
        <v>11</v>
      </c>
      <c r="E289" s="25">
        <v>1366.0</v>
      </c>
      <c r="F289" s="25">
        <v>38.0</v>
      </c>
      <c r="G289" s="25">
        <v>1.0</v>
      </c>
      <c r="H289" s="25">
        <v>13.0</v>
      </c>
      <c r="I289" s="25">
        <v>0.0</v>
      </c>
      <c r="J289" s="25">
        <v>0.0</v>
      </c>
      <c r="K289" s="25">
        <v>0.0</v>
      </c>
      <c r="L289" s="25">
        <v>0.0</v>
      </c>
      <c r="M289" s="25">
        <v>0.0</v>
      </c>
      <c r="N289" s="25">
        <v>0.41333</v>
      </c>
      <c r="O289" s="25">
        <v>3.30778</v>
      </c>
      <c r="P289" s="25">
        <v>2.77015</v>
      </c>
      <c r="Q289" s="25">
        <v>36.0</v>
      </c>
      <c r="R289" s="25">
        <v>99.0</v>
      </c>
      <c r="S289" s="25">
        <v>2.0</v>
      </c>
    </row>
    <row r="290">
      <c r="A290" s="58" t="s">
        <v>754</v>
      </c>
      <c r="B290" s="25" t="s">
        <v>1</v>
      </c>
      <c r="C290" s="25" t="s">
        <v>186</v>
      </c>
      <c r="D290" s="25" t="s">
        <v>11</v>
      </c>
      <c r="E290" s="25">
        <v>1123.0</v>
      </c>
      <c r="F290" s="25">
        <v>40.0</v>
      </c>
      <c r="G290" s="25">
        <v>0.0</v>
      </c>
      <c r="H290" s="25">
        <v>13.0</v>
      </c>
      <c r="I290" s="25">
        <v>0.0</v>
      </c>
      <c r="J290" s="25">
        <v>0.0</v>
      </c>
      <c r="K290" s="25">
        <v>0.0</v>
      </c>
      <c r="L290" s="25">
        <v>0.0</v>
      </c>
      <c r="M290" s="25">
        <v>0.0</v>
      </c>
      <c r="N290" s="25">
        <v>0.39222</v>
      </c>
      <c r="O290" s="25">
        <v>4.20694</v>
      </c>
      <c r="P290" s="25">
        <v>3.51258</v>
      </c>
      <c r="Q290" s="25">
        <v>38.0</v>
      </c>
      <c r="R290" s="25">
        <v>99.0</v>
      </c>
      <c r="S290" s="25">
        <v>2.0</v>
      </c>
    </row>
    <row r="291">
      <c r="A291" s="58" t="s">
        <v>754</v>
      </c>
      <c r="B291" s="25" t="s">
        <v>1</v>
      </c>
      <c r="C291" s="25" t="s">
        <v>269</v>
      </c>
      <c r="D291" s="25" t="s">
        <v>11</v>
      </c>
      <c r="E291" s="25">
        <v>7.0</v>
      </c>
      <c r="F291" s="25">
        <v>3.0</v>
      </c>
      <c r="G291" s="25">
        <v>0.0</v>
      </c>
      <c r="H291" s="25">
        <v>1.0</v>
      </c>
      <c r="I291" s="25">
        <v>0.0</v>
      </c>
      <c r="J291" s="25">
        <v>0.0</v>
      </c>
      <c r="K291" s="25">
        <v>0.0</v>
      </c>
      <c r="L291" s="25">
        <v>0.0</v>
      </c>
      <c r="M291" s="25">
        <v>0.0</v>
      </c>
      <c r="N291" s="25">
        <v>0.11472</v>
      </c>
      <c r="O291" s="25">
        <v>0.87444</v>
      </c>
      <c r="P291" s="25">
        <v>0.30187</v>
      </c>
      <c r="Q291" s="25">
        <v>3.0</v>
      </c>
      <c r="R291" s="25">
        <v>99.0</v>
      </c>
      <c r="S291" s="25">
        <v>2.0</v>
      </c>
    </row>
    <row r="292">
      <c r="A292" s="58" t="s">
        <v>754</v>
      </c>
      <c r="B292" s="25" t="s">
        <v>1</v>
      </c>
      <c r="C292" s="25" t="s">
        <v>183</v>
      </c>
      <c r="D292" s="25" t="s">
        <v>11</v>
      </c>
      <c r="E292" s="25">
        <v>604.0</v>
      </c>
      <c r="F292" s="25">
        <v>126.0</v>
      </c>
      <c r="G292" s="25">
        <v>7.0</v>
      </c>
      <c r="H292" s="25">
        <v>51.0</v>
      </c>
      <c r="I292" s="25">
        <v>0.0</v>
      </c>
      <c r="J292" s="25">
        <v>0.0</v>
      </c>
      <c r="K292" s="25">
        <v>0.0</v>
      </c>
      <c r="L292" s="25">
        <v>0.0</v>
      </c>
      <c r="M292" s="25">
        <v>0.0</v>
      </c>
      <c r="N292" s="25">
        <v>0.41611</v>
      </c>
      <c r="O292" s="25">
        <v>3.86278</v>
      </c>
      <c r="P292" s="25">
        <v>2.86931</v>
      </c>
      <c r="Q292" s="25">
        <v>117.0</v>
      </c>
      <c r="R292" s="25">
        <v>99.0</v>
      </c>
      <c r="S292" s="25">
        <v>2.0</v>
      </c>
    </row>
    <row r="293">
      <c r="A293" s="58" t="s">
        <v>754</v>
      </c>
      <c r="B293" s="25" t="s">
        <v>1</v>
      </c>
      <c r="C293" s="25" t="s">
        <v>93</v>
      </c>
      <c r="D293" s="25" t="s">
        <v>11</v>
      </c>
      <c r="E293" s="25">
        <v>5811.0</v>
      </c>
      <c r="F293" s="25">
        <v>224.0</v>
      </c>
      <c r="G293" s="25">
        <v>3.0</v>
      </c>
      <c r="H293" s="25">
        <v>89.0</v>
      </c>
      <c r="I293" s="25">
        <v>0.0</v>
      </c>
      <c r="J293" s="25">
        <v>0.0</v>
      </c>
      <c r="K293" s="25">
        <v>0.0</v>
      </c>
      <c r="L293" s="25">
        <v>0.0</v>
      </c>
      <c r="M293" s="25">
        <v>0.0</v>
      </c>
      <c r="N293" s="25">
        <v>0.46306</v>
      </c>
      <c r="O293" s="25">
        <v>3.505</v>
      </c>
      <c r="P293" s="25">
        <v>3.04477</v>
      </c>
      <c r="Q293" s="25">
        <v>209.0</v>
      </c>
      <c r="R293" s="25">
        <v>99.0</v>
      </c>
      <c r="S293" s="25">
        <v>2.0</v>
      </c>
    </row>
    <row r="294">
      <c r="A294" s="58" t="s">
        <v>754</v>
      </c>
      <c r="B294" s="25" t="s">
        <v>1</v>
      </c>
      <c r="C294" s="25" t="s">
        <v>106</v>
      </c>
      <c r="D294" s="25" t="s">
        <v>11</v>
      </c>
      <c r="E294" s="25">
        <v>5532.0</v>
      </c>
      <c r="F294" s="25">
        <v>729.0</v>
      </c>
      <c r="G294" s="25">
        <v>20.0</v>
      </c>
      <c r="H294" s="25">
        <v>160.0</v>
      </c>
      <c r="I294" s="25">
        <v>0.0</v>
      </c>
      <c r="J294" s="25">
        <v>0.0</v>
      </c>
      <c r="K294" s="25">
        <v>0.0</v>
      </c>
      <c r="L294" s="25">
        <v>0.0</v>
      </c>
      <c r="M294" s="25">
        <v>0.0</v>
      </c>
      <c r="N294" s="25">
        <v>0.77694</v>
      </c>
      <c r="O294" s="25">
        <v>10.5525</v>
      </c>
      <c r="P294" s="25">
        <v>6.53906</v>
      </c>
      <c r="Q294" s="25">
        <v>680.0</v>
      </c>
      <c r="R294" s="25">
        <v>99.0</v>
      </c>
      <c r="S294" s="25">
        <v>2.0</v>
      </c>
    </row>
    <row r="295">
      <c r="A295" s="58" t="s">
        <v>754</v>
      </c>
      <c r="B295" s="25" t="s">
        <v>1</v>
      </c>
      <c r="C295" s="25" t="s">
        <v>260</v>
      </c>
      <c r="D295" s="25" t="s">
        <v>11</v>
      </c>
      <c r="E295" s="25">
        <v>1.0</v>
      </c>
      <c r="F295" s="25">
        <v>0.0</v>
      </c>
      <c r="G295" s="25">
        <v>0.0</v>
      </c>
      <c r="H295" s="25">
        <v>0.0</v>
      </c>
      <c r="I295" s="25">
        <v>0.0</v>
      </c>
      <c r="J295" s="25">
        <v>0.0</v>
      </c>
      <c r="K295" s="25">
        <v>0.0</v>
      </c>
      <c r="L295" s="25">
        <v>0.0</v>
      </c>
      <c r="M295" s="25">
        <v>0.0</v>
      </c>
      <c r="N295" s="25">
        <v>0.66861</v>
      </c>
      <c r="O295" s="25">
        <v>0.66861</v>
      </c>
      <c r="P295" s="25">
        <v>0.66861</v>
      </c>
      <c r="Q295" s="25">
        <v>0.0</v>
      </c>
      <c r="R295" s="25">
        <v>99.0</v>
      </c>
      <c r="S295" s="25">
        <v>2.0</v>
      </c>
    </row>
    <row r="296">
      <c r="A296" s="58" t="s">
        <v>754</v>
      </c>
      <c r="B296" s="25" t="s">
        <v>1</v>
      </c>
      <c r="C296" s="25" t="s">
        <v>123</v>
      </c>
      <c r="D296" s="25" t="s">
        <v>11</v>
      </c>
      <c r="E296" s="25">
        <v>175.0</v>
      </c>
      <c r="F296" s="25">
        <v>10.0</v>
      </c>
      <c r="G296" s="25">
        <v>0.0</v>
      </c>
      <c r="H296" s="25">
        <v>5.0</v>
      </c>
      <c r="I296" s="25">
        <v>0.0</v>
      </c>
      <c r="J296" s="25">
        <v>0.0</v>
      </c>
      <c r="K296" s="25">
        <v>0.0</v>
      </c>
      <c r="L296" s="25">
        <v>0.0</v>
      </c>
      <c r="M296" s="25">
        <v>0.0</v>
      </c>
      <c r="N296" s="25">
        <v>0.55778</v>
      </c>
      <c r="O296" s="25">
        <v>5.6875</v>
      </c>
      <c r="P296" s="25">
        <v>5.27802</v>
      </c>
      <c r="Q296" s="25">
        <v>10.0</v>
      </c>
      <c r="R296" s="25">
        <v>99.0</v>
      </c>
      <c r="S296" s="25">
        <v>2.0</v>
      </c>
    </row>
    <row r="297">
      <c r="A297" s="58" t="s">
        <v>754</v>
      </c>
      <c r="B297" s="25" t="s">
        <v>1</v>
      </c>
      <c r="C297" s="25" t="s">
        <v>121</v>
      </c>
      <c r="D297" s="25" t="s">
        <v>11</v>
      </c>
      <c r="E297" s="25">
        <v>1428.0</v>
      </c>
      <c r="F297" s="25">
        <v>237.0</v>
      </c>
      <c r="G297" s="25">
        <v>4.0</v>
      </c>
      <c r="H297" s="25">
        <v>142.0</v>
      </c>
      <c r="I297" s="25">
        <v>0.0</v>
      </c>
      <c r="J297" s="25">
        <v>0.0</v>
      </c>
      <c r="K297" s="25">
        <v>0.0</v>
      </c>
      <c r="L297" s="25">
        <v>0.0</v>
      </c>
      <c r="M297" s="25">
        <v>0.0</v>
      </c>
      <c r="N297" s="25">
        <v>0.62167</v>
      </c>
      <c r="O297" s="25">
        <v>8.94972</v>
      </c>
      <c r="P297" s="25">
        <v>5.46028</v>
      </c>
      <c r="Q297" s="25">
        <v>212.0</v>
      </c>
      <c r="R297" s="25">
        <v>99.0</v>
      </c>
      <c r="S297" s="25">
        <v>2.0</v>
      </c>
    </row>
    <row r="298">
      <c r="A298" s="58" t="s">
        <v>754</v>
      </c>
      <c r="B298" s="25" t="s">
        <v>1</v>
      </c>
      <c r="C298" s="25" t="s">
        <v>69</v>
      </c>
      <c r="D298" s="25" t="s">
        <v>11</v>
      </c>
      <c r="E298" s="25">
        <v>3462.0</v>
      </c>
      <c r="F298" s="25">
        <v>718.0</v>
      </c>
      <c r="G298" s="25">
        <v>15.0</v>
      </c>
      <c r="H298" s="25">
        <v>225.0</v>
      </c>
      <c r="I298" s="25">
        <v>0.0</v>
      </c>
      <c r="J298" s="25">
        <v>0.0</v>
      </c>
      <c r="K298" s="25">
        <v>0.0</v>
      </c>
      <c r="L298" s="25">
        <v>0.0</v>
      </c>
      <c r="M298" s="25">
        <v>0.0</v>
      </c>
      <c r="N298" s="25">
        <v>0.28278</v>
      </c>
      <c r="O298" s="25">
        <v>2.17111</v>
      </c>
      <c r="P298" s="25">
        <v>2.23814</v>
      </c>
      <c r="Q298" s="25">
        <v>670.0</v>
      </c>
      <c r="R298" s="25">
        <v>99.0</v>
      </c>
      <c r="S298" s="25">
        <v>2.0</v>
      </c>
    </row>
    <row r="299">
      <c r="A299" s="58" t="s">
        <v>754</v>
      </c>
      <c r="B299" s="25" t="s">
        <v>1</v>
      </c>
      <c r="C299" s="25" t="s">
        <v>96</v>
      </c>
      <c r="D299" s="25" t="s">
        <v>11</v>
      </c>
      <c r="E299" s="25">
        <v>11412.0</v>
      </c>
      <c r="F299" s="25">
        <v>1626.0</v>
      </c>
      <c r="G299" s="25">
        <v>73.0</v>
      </c>
      <c r="H299" s="25">
        <v>126.0</v>
      </c>
      <c r="I299" s="25">
        <v>0.0</v>
      </c>
      <c r="J299" s="25">
        <v>0.0</v>
      </c>
      <c r="K299" s="25">
        <v>0.0</v>
      </c>
      <c r="L299" s="25">
        <v>0.0</v>
      </c>
      <c r="M299" s="25">
        <v>0.0</v>
      </c>
      <c r="N299" s="25">
        <v>0.33417</v>
      </c>
      <c r="O299" s="25">
        <v>2.08306</v>
      </c>
      <c r="P299" s="25">
        <v>1.34655</v>
      </c>
      <c r="Q299" s="25">
        <v>1489.0</v>
      </c>
      <c r="R299" s="25">
        <v>99.0</v>
      </c>
      <c r="S299" s="25">
        <v>2.0</v>
      </c>
    </row>
    <row r="300">
      <c r="A300" s="58" t="s">
        <v>754</v>
      </c>
      <c r="B300" s="25" t="s">
        <v>1</v>
      </c>
      <c r="C300" s="25" t="s">
        <v>59</v>
      </c>
      <c r="D300" s="25" t="s">
        <v>11</v>
      </c>
      <c r="E300" s="25">
        <v>481.0</v>
      </c>
      <c r="F300" s="25">
        <v>16.0</v>
      </c>
      <c r="G300" s="25">
        <v>0.0</v>
      </c>
      <c r="H300" s="25">
        <v>4.0</v>
      </c>
      <c r="I300" s="25">
        <v>0.0</v>
      </c>
      <c r="J300" s="25">
        <v>0.0</v>
      </c>
      <c r="K300" s="25">
        <v>0.0</v>
      </c>
      <c r="L300" s="25">
        <v>0.0</v>
      </c>
      <c r="M300" s="25">
        <v>0.0</v>
      </c>
      <c r="N300" s="25">
        <v>0.31556</v>
      </c>
      <c r="O300" s="25">
        <v>3.66</v>
      </c>
      <c r="P300" s="25">
        <v>2.58322</v>
      </c>
      <c r="Q300" s="25">
        <v>15.0</v>
      </c>
      <c r="R300" s="25">
        <v>99.0</v>
      </c>
      <c r="S300" s="25">
        <v>2.0</v>
      </c>
    </row>
    <row r="301">
      <c r="A301" s="58" t="s">
        <v>754</v>
      </c>
      <c r="B301" s="25" t="s">
        <v>1</v>
      </c>
      <c r="C301" s="25" t="s">
        <v>137</v>
      </c>
      <c r="D301" s="25" t="s">
        <v>11</v>
      </c>
      <c r="E301" s="25">
        <v>22.0</v>
      </c>
      <c r="F301" s="25">
        <v>6.0</v>
      </c>
      <c r="G301" s="25">
        <v>0.0</v>
      </c>
      <c r="H301" s="25">
        <v>1.0</v>
      </c>
      <c r="I301" s="25">
        <v>0.0</v>
      </c>
      <c r="J301" s="25">
        <v>0.0</v>
      </c>
      <c r="K301" s="25">
        <v>0.0</v>
      </c>
      <c r="L301" s="25">
        <v>0.0</v>
      </c>
      <c r="M301" s="25">
        <v>0.0</v>
      </c>
      <c r="N301" s="25">
        <v>0.5375</v>
      </c>
      <c r="O301" s="25">
        <v>2.60083</v>
      </c>
      <c r="P301" s="25">
        <v>1.10023</v>
      </c>
      <c r="Q301" s="25">
        <v>3.0</v>
      </c>
      <c r="R301" s="25">
        <v>99.0</v>
      </c>
      <c r="S301" s="25">
        <v>2.0</v>
      </c>
    </row>
    <row r="302">
      <c r="A302" s="58" t="s">
        <v>754</v>
      </c>
      <c r="B302" s="25" t="s">
        <v>1</v>
      </c>
      <c r="C302" s="25" t="s">
        <v>72</v>
      </c>
      <c r="D302" s="25" t="s">
        <v>11</v>
      </c>
      <c r="E302" s="25">
        <v>10876.0</v>
      </c>
      <c r="F302" s="25">
        <v>4435.0</v>
      </c>
      <c r="G302" s="25">
        <v>66.0</v>
      </c>
      <c r="H302" s="25">
        <v>4091.0</v>
      </c>
      <c r="I302" s="25">
        <v>0.0</v>
      </c>
      <c r="J302" s="25">
        <v>1.0</v>
      </c>
      <c r="K302" s="25">
        <v>0.0</v>
      </c>
      <c r="L302" s="25">
        <v>0.0</v>
      </c>
      <c r="M302" s="25">
        <v>0.0</v>
      </c>
      <c r="N302" s="25">
        <v>0.38417</v>
      </c>
      <c r="O302" s="25">
        <v>2.63028</v>
      </c>
      <c r="P302" s="25">
        <v>3.15779</v>
      </c>
      <c r="Q302" s="25">
        <v>2053.0</v>
      </c>
      <c r="R302" s="25">
        <v>99.0</v>
      </c>
      <c r="S302" s="25">
        <v>2.0</v>
      </c>
    </row>
    <row r="303">
      <c r="A303" s="58" t="s">
        <v>754</v>
      </c>
      <c r="B303" s="25" t="s">
        <v>1</v>
      </c>
      <c r="C303" s="25" t="s">
        <v>46</v>
      </c>
      <c r="D303" s="25" t="s">
        <v>11</v>
      </c>
      <c r="E303" s="25">
        <v>813.0</v>
      </c>
      <c r="F303" s="25">
        <v>294.0</v>
      </c>
      <c r="G303" s="25">
        <v>4.0</v>
      </c>
      <c r="H303" s="25">
        <v>256.0</v>
      </c>
      <c r="I303" s="25">
        <v>0.0</v>
      </c>
      <c r="J303" s="25">
        <v>0.0</v>
      </c>
      <c r="K303" s="25">
        <v>0.0</v>
      </c>
      <c r="L303" s="25">
        <v>0.0</v>
      </c>
      <c r="M303" s="25">
        <v>0.0</v>
      </c>
      <c r="N303" s="25">
        <v>0.20722</v>
      </c>
      <c r="O303" s="25">
        <v>1.88667</v>
      </c>
      <c r="P303" s="25">
        <v>2.38544</v>
      </c>
      <c r="Q303" s="25">
        <v>290.0</v>
      </c>
      <c r="R303" s="25">
        <v>99.0</v>
      </c>
      <c r="S303" s="25">
        <v>2.0</v>
      </c>
    </row>
    <row r="304">
      <c r="A304" s="58" t="s">
        <v>754</v>
      </c>
      <c r="B304" s="25" t="s">
        <v>1</v>
      </c>
      <c r="C304" s="25" t="s">
        <v>67</v>
      </c>
      <c r="D304" s="25" t="s">
        <v>11</v>
      </c>
      <c r="E304" s="25">
        <v>30132.0</v>
      </c>
      <c r="F304" s="25">
        <v>2046.0</v>
      </c>
      <c r="G304" s="25">
        <v>59.0</v>
      </c>
      <c r="H304" s="25">
        <v>1282.0</v>
      </c>
      <c r="I304" s="25">
        <v>0.0</v>
      </c>
      <c r="J304" s="25">
        <v>0.0</v>
      </c>
      <c r="K304" s="25">
        <v>0.0</v>
      </c>
      <c r="L304" s="25">
        <v>0.0</v>
      </c>
      <c r="M304" s="25">
        <v>0.0</v>
      </c>
      <c r="N304" s="25">
        <v>0.25556</v>
      </c>
      <c r="O304" s="25">
        <v>2.10083</v>
      </c>
      <c r="P304" s="25">
        <v>2.25092</v>
      </c>
      <c r="Q304" s="25">
        <v>1817.0</v>
      </c>
      <c r="R304" s="25">
        <v>99.0</v>
      </c>
      <c r="S304" s="25">
        <v>2.0</v>
      </c>
    </row>
    <row r="305">
      <c r="A305" s="58" t="s">
        <v>754</v>
      </c>
      <c r="B305" s="25" t="s">
        <v>1</v>
      </c>
      <c r="C305" s="25" t="s">
        <v>184</v>
      </c>
      <c r="D305" s="25" t="s">
        <v>11</v>
      </c>
      <c r="E305" s="25">
        <v>311.0</v>
      </c>
      <c r="F305" s="25">
        <v>82.0</v>
      </c>
      <c r="G305" s="25">
        <v>4.0</v>
      </c>
      <c r="H305" s="25">
        <v>55.0</v>
      </c>
      <c r="I305" s="25">
        <v>0.0</v>
      </c>
      <c r="J305" s="25">
        <v>0.0</v>
      </c>
      <c r="K305" s="25">
        <v>0.0</v>
      </c>
      <c r="L305" s="25">
        <v>0.0</v>
      </c>
      <c r="M305" s="25">
        <v>0.0</v>
      </c>
      <c r="N305" s="25">
        <v>0.40278</v>
      </c>
      <c r="O305" s="25">
        <v>3.40806</v>
      </c>
      <c r="P305" s="25">
        <v>3.34795</v>
      </c>
      <c r="Q305" s="25">
        <v>79.0</v>
      </c>
      <c r="R305" s="25">
        <v>99.0</v>
      </c>
      <c r="S305" s="25">
        <v>2.0</v>
      </c>
    </row>
    <row r="306">
      <c r="A306" s="58" t="s">
        <v>754</v>
      </c>
      <c r="B306" s="25" t="s">
        <v>1</v>
      </c>
      <c r="C306" s="25" t="s">
        <v>258</v>
      </c>
      <c r="D306" s="25" t="s">
        <v>11</v>
      </c>
      <c r="E306" s="25">
        <v>12.0</v>
      </c>
      <c r="F306" s="25">
        <v>0.0</v>
      </c>
      <c r="G306" s="25">
        <v>0.0</v>
      </c>
      <c r="H306" s="25">
        <v>0.0</v>
      </c>
      <c r="I306" s="25">
        <v>0.0</v>
      </c>
      <c r="J306" s="25">
        <v>0.0</v>
      </c>
      <c r="K306" s="25">
        <v>0.0</v>
      </c>
      <c r="L306" s="25">
        <v>0.0</v>
      </c>
      <c r="M306" s="25">
        <v>0.0</v>
      </c>
      <c r="N306" s="25">
        <v>0.2125</v>
      </c>
      <c r="O306" s="25">
        <v>2.1375</v>
      </c>
      <c r="P306" s="25">
        <v>1.18875</v>
      </c>
      <c r="Q306" s="25">
        <v>0.0</v>
      </c>
      <c r="R306" s="25">
        <v>99.0</v>
      </c>
      <c r="S306" s="25">
        <v>2.0</v>
      </c>
    </row>
    <row r="307">
      <c r="A307" s="58" t="s">
        <v>754</v>
      </c>
      <c r="B307" s="25" t="s">
        <v>1</v>
      </c>
      <c r="C307" s="25" t="s">
        <v>294</v>
      </c>
      <c r="D307" s="25" t="s">
        <v>11</v>
      </c>
      <c r="E307" s="25">
        <v>2.0</v>
      </c>
      <c r="F307" s="25">
        <v>0.0</v>
      </c>
      <c r="G307" s="25">
        <v>0.0</v>
      </c>
      <c r="H307" s="25">
        <v>0.0</v>
      </c>
      <c r="I307" s="25">
        <v>0.0</v>
      </c>
      <c r="J307" s="25">
        <v>0.0</v>
      </c>
      <c r="K307" s="25">
        <v>0.0</v>
      </c>
      <c r="L307" s="25">
        <v>0.0</v>
      </c>
      <c r="M307" s="25">
        <v>0.0</v>
      </c>
      <c r="N307" s="25">
        <v>0.81</v>
      </c>
      <c r="O307" s="25">
        <v>0.81</v>
      </c>
      <c r="P307" s="25">
        <v>0.81</v>
      </c>
      <c r="Q307" s="25">
        <v>0.0</v>
      </c>
      <c r="R307" s="25">
        <v>99.0</v>
      </c>
      <c r="S307" s="25">
        <v>2.0</v>
      </c>
    </row>
    <row r="308">
      <c r="A308" s="58" t="s">
        <v>754</v>
      </c>
      <c r="B308" s="25" t="s">
        <v>1</v>
      </c>
      <c r="C308" s="25" t="s">
        <v>176</v>
      </c>
      <c r="D308" s="25" t="s">
        <v>11</v>
      </c>
      <c r="E308" s="25">
        <v>1891.0</v>
      </c>
      <c r="F308" s="25">
        <v>342.0</v>
      </c>
      <c r="G308" s="25">
        <v>3.0</v>
      </c>
      <c r="H308" s="25">
        <v>67.0</v>
      </c>
      <c r="I308" s="25">
        <v>0.0</v>
      </c>
      <c r="J308" s="25">
        <v>1.0</v>
      </c>
      <c r="K308" s="25">
        <v>0.0</v>
      </c>
      <c r="L308" s="25">
        <v>0.0</v>
      </c>
      <c r="M308" s="25">
        <v>0.0</v>
      </c>
      <c r="N308" s="25">
        <v>0.35306</v>
      </c>
      <c r="O308" s="25">
        <v>2.87056</v>
      </c>
      <c r="P308" s="25">
        <v>2.84197</v>
      </c>
      <c r="Q308" s="25">
        <v>313.0</v>
      </c>
      <c r="R308" s="25">
        <v>99.0</v>
      </c>
      <c r="S308" s="25">
        <v>2.0</v>
      </c>
    </row>
    <row r="309">
      <c r="A309" s="58" t="s">
        <v>754</v>
      </c>
      <c r="B309" s="25" t="s">
        <v>1</v>
      </c>
      <c r="C309" s="25" t="s">
        <v>221</v>
      </c>
      <c r="D309" s="25" t="s">
        <v>11</v>
      </c>
      <c r="E309" s="25">
        <v>1817.0</v>
      </c>
      <c r="F309" s="25">
        <v>146.0</v>
      </c>
      <c r="G309" s="25">
        <v>1.0</v>
      </c>
      <c r="H309" s="25">
        <v>116.0</v>
      </c>
      <c r="I309" s="25">
        <v>0.0</v>
      </c>
      <c r="J309" s="25">
        <v>1.0</v>
      </c>
      <c r="K309" s="25">
        <v>0.0</v>
      </c>
      <c r="L309" s="25">
        <v>0.0</v>
      </c>
      <c r="M309" s="25">
        <v>0.0</v>
      </c>
      <c r="N309" s="25">
        <v>0.35222</v>
      </c>
      <c r="O309" s="25">
        <v>3.08833</v>
      </c>
      <c r="P309" s="25">
        <v>3.1649</v>
      </c>
      <c r="Q309" s="25">
        <v>138.0</v>
      </c>
      <c r="R309" s="25">
        <v>99.0</v>
      </c>
      <c r="S309" s="25">
        <v>2.0</v>
      </c>
    </row>
    <row r="310">
      <c r="A310" s="58" t="s">
        <v>754</v>
      </c>
      <c r="B310" s="25" t="s">
        <v>1</v>
      </c>
      <c r="C310" s="25" t="s">
        <v>215</v>
      </c>
      <c r="D310" s="25" t="s">
        <v>11</v>
      </c>
      <c r="E310" s="25">
        <v>122.0</v>
      </c>
      <c r="F310" s="25">
        <v>3.0</v>
      </c>
      <c r="G310" s="25">
        <v>0.0</v>
      </c>
      <c r="H310" s="25">
        <v>1.0</v>
      </c>
      <c r="I310" s="25">
        <v>0.0</v>
      </c>
      <c r="J310" s="25">
        <v>0.0</v>
      </c>
      <c r="K310" s="25">
        <v>0.0</v>
      </c>
      <c r="L310" s="25">
        <v>0.0</v>
      </c>
      <c r="M310" s="25">
        <v>0.0</v>
      </c>
      <c r="N310" s="25">
        <v>0.24306</v>
      </c>
      <c r="O310" s="25">
        <v>2.80278</v>
      </c>
      <c r="P310" s="25">
        <v>2.08849</v>
      </c>
      <c r="Q310" s="25">
        <v>3.0</v>
      </c>
      <c r="R310" s="25">
        <v>99.0</v>
      </c>
      <c r="S310" s="25">
        <v>2.0</v>
      </c>
    </row>
    <row r="311">
      <c r="A311" s="58" t="s">
        <v>754</v>
      </c>
      <c r="B311" s="25" t="s">
        <v>1</v>
      </c>
      <c r="C311" s="25" t="s">
        <v>231</v>
      </c>
      <c r="D311" s="25" t="s">
        <v>11</v>
      </c>
      <c r="E311" s="25">
        <v>108.0</v>
      </c>
      <c r="F311" s="25">
        <v>15.0</v>
      </c>
      <c r="G311" s="25">
        <v>0.0</v>
      </c>
      <c r="H311" s="25">
        <v>4.0</v>
      </c>
      <c r="I311" s="25">
        <v>0.0</v>
      </c>
      <c r="J311" s="25">
        <v>0.0</v>
      </c>
      <c r="K311" s="25">
        <v>0.0</v>
      </c>
      <c r="L311" s="25">
        <v>0.0</v>
      </c>
      <c r="M311" s="25">
        <v>0.0</v>
      </c>
      <c r="N311" s="25">
        <v>0.42889</v>
      </c>
      <c r="O311" s="25">
        <v>2.16028</v>
      </c>
      <c r="P311" s="25">
        <v>1.6772</v>
      </c>
      <c r="Q311" s="25">
        <v>14.0</v>
      </c>
      <c r="R311" s="25">
        <v>99.0</v>
      </c>
      <c r="S311" s="25">
        <v>2.0</v>
      </c>
    </row>
    <row r="312">
      <c r="A312" s="58" t="s">
        <v>754</v>
      </c>
      <c r="B312" s="25" t="s">
        <v>1</v>
      </c>
      <c r="C312" s="25" t="s">
        <v>259</v>
      </c>
      <c r="D312" s="25" t="s">
        <v>11</v>
      </c>
      <c r="E312" s="25">
        <v>10.0</v>
      </c>
      <c r="F312" s="25">
        <v>4.0</v>
      </c>
      <c r="G312" s="25">
        <v>0.0</v>
      </c>
      <c r="H312" s="25">
        <v>0.0</v>
      </c>
      <c r="I312" s="25">
        <v>0.0</v>
      </c>
      <c r="J312" s="25">
        <v>0.0</v>
      </c>
      <c r="K312" s="25">
        <v>0.0</v>
      </c>
      <c r="L312" s="25">
        <v>0.0</v>
      </c>
      <c r="M312" s="25">
        <v>0.0</v>
      </c>
      <c r="N312" s="25">
        <v>0.49111</v>
      </c>
      <c r="O312" s="25">
        <v>0.70417</v>
      </c>
      <c r="P312" s="25">
        <v>0.56681</v>
      </c>
      <c r="Q312" s="25">
        <v>3.0</v>
      </c>
      <c r="R312" s="25">
        <v>99.0</v>
      </c>
      <c r="S312" s="25">
        <v>2.0</v>
      </c>
    </row>
    <row r="313">
      <c r="A313" s="58" t="s">
        <v>754</v>
      </c>
      <c r="B313" s="25" t="s">
        <v>1</v>
      </c>
      <c r="C313" s="25" t="s">
        <v>198</v>
      </c>
      <c r="D313" s="25" t="s">
        <v>11</v>
      </c>
      <c r="E313" s="25">
        <v>262.0</v>
      </c>
      <c r="F313" s="25">
        <v>31.0</v>
      </c>
      <c r="G313" s="25">
        <v>1.0</v>
      </c>
      <c r="H313" s="25">
        <v>4.0</v>
      </c>
      <c r="I313" s="25">
        <v>0.0</v>
      </c>
      <c r="J313" s="25">
        <v>0.0</v>
      </c>
      <c r="K313" s="25">
        <v>0.0</v>
      </c>
      <c r="L313" s="25">
        <v>0.0</v>
      </c>
      <c r="M313" s="25">
        <v>0.0</v>
      </c>
      <c r="N313" s="25">
        <v>0.33278</v>
      </c>
      <c r="O313" s="25">
        <v>3.04806</v>
      </c>
      <c r="P313" s="25">
        <v>2.31411</v>
      </c>
      <c r="Q313" s="25">
        <v>27.0</v>
      </c>
      <c r="R313" s="25">
        <v>99.0</v>
      </c>
      <c r="S313" s="25">
        <v>2.0</v>
      </c>
    </row>
    <row r="314">
      <c r="A314" s="58" t="s">
        <v>754</v>
      </c>
      <c r="B314" s="25" t="s">
        <v>1</v>
      </c>
      <c r="C314" s="25" t="s">
        <v>119</v>
      </c>
      <c r="D314" s="25" t="s">
        <v>11</v>
      </c>
      <c r="E314" s="25">
        <v>15042.0</v>
      </c>
      <c r="F314" s="25">
        <v>1897.0</v>
      </c>
      <c r="G314" s="25">
        <v>22.0</v>
      </c>
      <c r="H314" s="25">
        <v>201.0</v>
      </c>
      <c r="I314" s="25">
        <v>0.0</v>
      </c>
      <c r="J314" s="25">
        <v>0.0</v>
      </c>
      <c r="K314" s="25">
        <v>0.0</v>
      </c>
      <c r="L314" s="25">
        <v>0.0</v>
      </c>
      <c r="M314" s="25">
        <v>0.0</v>
      </c>
      <c r="N314" s="25">
        <v>0.8075</v>
      </c>
      <c r="O314" s="25">
        <v>7.58389</v>
      </c>
      <c r="P314" s="25">
        <v>4.91554</v>
      </c>
      <c r="Q314" s="25">
        <v>1662.0</v>
      </c>
      <c r="R314" s="25">
        <v>99.0</v>
      </c>
      <c r="S314" s="25">
        <v>2.0</v>
      </c>
    </row>
    <row r="315">
      <c r="A315" s="58" t="s">
        <v>754</v>
      </c>
      <c r="B315" s="25" t="s">
        <v>1</v>
      </c>
      <c r="C315" s="25" t="s">
        <v>70</v>
      </c>
      <c r="D315" s="25" t="s">
        <v>11</v>
      </c>
      <c r="E315" s="25">
        <v>203752.0</v>
      </c>
      <c r="F315" s="25">
        <v>22984.0</v>
      </c>
      <c r="G315" s="25">
        <v>668.0</v>
      </c>
      <c r="H315" s="25">
        <v>2786.0</v>
      </c>
      <c r="I315" s="25">
        <v>0.0</v>
      </c>
      <c r="J315" s="25">
        <v>5.0</v>
      </c>
      <c r="K315" s="25">
        <v>0.0</v>
      </c>
      <c r="L315" s="25">
        <v>0.0</v>
      </c>
      <c r="M315" s="25">
        <v>0.0</v>
      </c>
      <c r="N315" s="25">
        <v>0.78639</v>
      </c>
      <c r="O315" s="25">
        <v>10.10806</v>
      </c>
      <c r="P315" s="25">
        <v>5.88594</v>
      </c>
      <c r="Q315" s="25">
        <v>18424.0</v>
      </c>
      <c r="R315" s="25">
        <v>99.0</v>
      </c>
      <c r="S315" s="25">
        <v>2.0</v>
      </c>
    </row>
    <row r="316">
      <c r="A316" s="58" t="s">
        <v>754</v>
      </c>
      <c r="B316" s="25" t="s">
        <v>1</v>
      </c>
      <c r="C316" s="25" t="s">
        <v>149</v>
      </c>
      <c r="D316" s="25" t="s">
        <v>11</v>
      </c>
      <c r="E316" s="25">
        <v>1249.0</v>
      </c>
      <c r="F316" s="25">
        <v>78.0</v>
      </c>
      <c r="G316" s="25">
        <v>1.0</v>
      </c>
      <c r="H316" s="25">
        <v>4.0</v>
      </c>
      <c r="I316" s="25">
        <v>0.0</v>
      </c>
      <c r="J316" s="25">
        <v>0.0</v>
      </c>
      <c r="K316" s="25">
        <v>0.0</v>
      </c>
      <c r="L316" s="25">
        <v>0.0</v>
      </c>
      <c r="M316" s="25">
        <v>0.0</v>
      </c>
      <c r="N316" s="25">
        <v>0.6775</v>
      </c>
      <c r="O316" s="25">
        <v>7.27083</v>
      </c>
      <c r="P316" s="25">
        <v>6.80862</v>
      </c>
      <c r="Q316" s="25">
        <v>64.0</v>
      </c>
      <c r="R316" s="25">
        <v>99.0</v>
      </c>
      <c r="S316" s="25">
        <v>2.0</v>
      </c>
    </row>
    <row r="317">
      <c r="A317" s="58" t="s">
        <v>754</v>
      </c>
      <c r="B317" s="25" t="s">
        <v>1</v>
      </c>
      <c r="C317" s="25" t="s">
        <v>182</v>
      </c>
      <c r="D317" s="25" t="s">
        <v>11</v>
      </c>
      <c r="E317" s="25">
        <v>138.0</v>
      </c>
      <c r="F317" s="25">
        <v>8.0</v>
      </c>
      <c r="G317" s="25">
        <v>0.0</v>
      </c>
      <c r="H317" s="25">
        <v>0.0</v>
      </c>
      <c r="I317" s="25">
        <v>0.0</v>
      </c>
      <c r="J317" s="25">
        <v>0.0</v>
      </c>
      <c r="K317" s="25">
        <v>0.0</v>
      </c>
      <c r="L317" s="25">
        <v>0.0</v>
      </c>
      <c r="M317" s="25">
        <v>0.0</v>
      </c>
      <c r="N317" s="25">
        <v>0.29194</v>
      </c>
      <c r="O317" s="25">
        <v>1.37306</v>
      </c>
      <c r="P317" s="25">
        <v>2.28812</v>
      </c>
      <c r="Q317" s="25">
        <v>8.0</v>
      </c>
      <c r="R317" s="25">
        <v>99.0</v>
      </c>
      <c r="S317" s="25">
        <v>2.0</v>
      </c>
    </row>
    <row r="318">
      <c r="A318" s="58" t="s">
        <v>754</v>
      </c>
      <c r="B318" s="25" t="s">
        <v>1</v>
      </c>
      <c r="C318" s="25" t="s">
        <v>217</v>
      </c>
      <c r="D318" s="25" t="s">
        <v>11</v>
      </c>
      <c r="E318" s="25">
        <v>416.0</v>
      </c>
      <c r="F318" s="25">
        <v>31.0</v>
      </c>
      <c r="G318" s="25">
        <v>0.0</v>
      </c>
      <c r="H318" s="25">
        <v>15.0</v>
      </c>
      <c r="I318" s="25">
        <v>0.0</v>
      </c>
      <c r="J318" s="25">
        <v>0.0</v>
      </c>
      <c r="K318" s="25">
        <v>0.0</v>
      </c>
      <c r="L318" s="25">
        <v>0.0</v>
      </c>
      <c r="M318" s="25">
        <v>0.0</v>
      </c>
      <c r="N318" s="25">
        <v>0.47417</v>
      </c>
      <c r="O318" s="25">
        <v>3.40472</v>
      </c>
      <c r="P318" s="25">
        <v>2.63576</v>
      </c>
      <c r="Q318" s="25">
        <v>29.0</v>
      </c>
      <c r="R318" s="25">
        <v>99.0</v>
      </c>
      <c r="S318" s="25">
        <v>2.0</v>
      </c>
    </row>
    <row r="319">
      <c r="A319" s="58" t="s">
        <v>754</v>
      </c>
      <c r="B319" s="25" t="s">
        <v>1</v>
      </c>
      <c r="C319" s="25" t="s">
        <v>216</v>
      </c>
      <c r="D319" s="25" t="s">
        <v>11</v>
      </c>
      <c r="E319" s="25">
        <v>391.0</v>
      </c>
      <c r="F319" s="25">
        <v>12.0</v>
      </c>
      <c r="G319" s="25">
        <v>0.0</v>
      </c>
      <c r="H319" s="25">
        <v>3.0</v>
      </c>
      <c r="I319" s="25">
        <v>0.0</v>
      </c>
      <c r="J319" s="25">
        <v>0.0</v>
      </c>
      <c r="K319" s="25">
        <v>0.0</v>
      </c>
      <c r="L319" s="25">
        <v>0.0</v>
      </c>
      <c r="M319" s="25">
        <v>0.0</v>
      </c>
      <c r="N319" s="25">
        <v>0.45694</v>
      </c>
      <c r="O319" s="25">
        <v>3.10306</v>
      </c>
      <c r="P319" s="25">
        <v>2.47749</v>
      </c>
      <c r="Q319" s="25">
        <v>11.0</v>
      </c>
      <c r="R319" s="25">
        <v>99.0</v>
      </c>
      <c r="S319" s="25">
        <v>2.0</v>
      </c>
    </row>
    <row r="320">
      <c r="A320" s="58" t="s">
        <v>754</v>
      </c>
      <c r="B320" s="25" t="s">
        <v>1</v>
      </c>
      <c r="C320" s="25" t="s">
        <v>48</v>
      </c>
      <c r="D320" s="25" t="s">
        <v>11</v>
      </c>
      <c r="E320" s="25">
        <v>2845.0</v>
      </c>
      <c r="F320" s="25">
        <v>283.0</v>
      </c>
      <c r="G320" s="25">
        <v>6.0</v>
      </c>
      <c r="H320" s="25">
        <v>232.0</v>
      </c>
      <c r="I320" s="25">
        <v>0.0</v>
      </c>
      <c r="J320" s="25">
        <v>1.0</v>
      </c>
      <c r="K320" s="25">
        <v>0.0</v>
      </c>
      <c r="L320" s="25">
        <v>0.0</v>
      </c>
      <c r="M320" s="25">
        <v>0.0</v>
      </c>
      <c r="N320" s="25">
        <v>0.33667</v>
      </c>
      <c r="O320" s="25">
        <v>5.30833</v>
      </c>
      <c r="P320" s="25">
        <v>3.93409</v>
      </c>
      <c r="Q320" s="25">
        <v>264.0</v>
      </c>
      <c r="R320" s="25">
        <v>99.0</v>
      </c>
      <c r="S320" s="25">
        <v>2.0</v>
      </c>
    </row>
    <row r="321">
      <c r="A321" s="58" t="s">
        <v>754</v>
      </c>
      <c r="B321" s="25" t="s">
        <v>1</v>
      </c>
      <c r="C321" s="25" t="s">
        <v>74</v>
      </c>
      <c r="D321" s="25" t="s">
        <v>11</v>
      </c>
      <c r="E321" s="25">
        <v>92107.0</v>
      </c>
      <c r="F321" s="25">
        <v>11269.0</v>
      </c>
      <c r="G321" s="25">
        <v>561.0</v>
      </c>
      <c r="H321" s="25">
        <v>2184.0</v>
      </c>
      <c r="I321" s="25">
        <v>0.0</v>
      </c>
      <c r="J321" s="25">
        <v>8.0</v>
      </c>
      <c r="K321" s="25">
        <v>0.0</v>
      </c>
      <c r="L321" s="25">
        <v>0.0</v>
      </c>
      <c r="M321" s="25">
        <v>0.0</v>
      </c>
      <c r="N321" s="25">
        <v>0.5</v>
      </c>
      <c r="O321" s="25">
        <v>4.72278</v>
      </c>
      <c r="P321" s="25">
        <v>3.18818</v>
      </c>
      <c r="Q321" s="25">
        <v>9955.0</v>
      </c>
      <c r="R321" s="25">
        <v>99.0</v>
      </c>
      <c r="S321" s="25">
        <v>2.0</v>
      </c>
    </row>
    <row r="322">
      <c r="A322" s="58" t="s">
        <v>754</v>
      </c>
      <c r="B322" s="25" t="s">
        <v>1</v>
      </c>
      <c r="C322" s="25" t="s">
        <v>82</v>
      </c>
      <c r="D322" s="25" t="s">
        <v>11</v>
      </c>
      <c r="E322" s="25">
        <v>18060.0</v>
      </c>
      <c r="F322" s="25">
        <v>1346.0</v>
      </c>
      <c r="G322" s="25">
        <v>12.0</v>
      </c>
      <c r="H322" s="25">
        <v>409.0</v>
      </c>
      <c r="I322" s="25">
        <v>0.0</v>
      </c>
      <c r="J322" s="25">
        <v>1.0</v>
      </c>
      <c r="K322" s="25">
        <v>0.0</v>
      </c>
      <c r="L322" s="25">
        <v>0.0</v>
      </c>
      <c r="M322" s="25">
        <v>0.0</v>
      </c>
      <c r="N322" s="25">
        <v>0.57056</v>
      </c>
      <c r="O322" s="25">
        <v>5.05722</v>
      </c>
      <c r="P322" s="25">
        <v>3.84394</v>
      </c>
      <c r="Q322" s="25">
        <v>1105.0</v>
      </c>
      <c r="R322" s="25">
        <v>99.0</v>
      </c>
      <c r="S322" s="25">
        <v>2.0</v>
      </c>
    </row>
    <row r="323">
      <c r="A323" s="58" t="s">
        <v>754</v>
      </c>
      <c r="B323" s="25" t="s">
        <v>1</v>
      </c>
      <c r="C323" s="25" t="s">
        <v>179</v>
      </c>
      <c r="D323" s="25" t="s">
        <v>11</v>
      </c>
      <c r="E323" s="25">
        <v>82.0</v>
      </c>
      <c r="F323" s="25">
        <v>13.0</v>
      </c>
      <c r="G323" s="25">
        <v>0.0</v>
      </c>
      <c r="H323" s="25">
        <v>2.0</v>
      </c>
      <c r="I323" s="25">
        <v>0.0</v>
      </c>
      <c r="J323" s="25">
        <v>0.0</v>
      </c>
      <c r="K323" s="25">
        <v>0.0</v>
      </c>
      <c r="L323" s="25">
        <v>0.0</v>
      </c>
      <c r="M323" s="25">
        <v>0.0</v>
      </c>
      <c r="N323" s="25">
        <v>0.28139</v>
      </c>
      <c r="O323" s="25">
        <v>4.75278</v>
      </c>
      <c r="P323" s="25">
        <v>6.0136</v>
      </c>
      <c r="Q323" s="25">
        <v>11.0</v>
      </c>
      <c r="R323" s="25">
        <v>99.0</v>
      </c>
      <c r="S323" s="25">
        <v>2.0</v>
      </c>
    </row>
    <row r="324">
      <c r="A324" s="58" t="s">
        <v>754</v>
      </c>
      <c r="B324" s="25" t="s">
        <v>1</v>
      </c>
      <c r="C324" s="25" t="s">
        <v>114</v>
      </c>
      <c r="D324" s="25" t="s">
        <v>11</v>
      </c>
      <c r="E324" s="25">
        <v>3801.0</v>
      </c>
      <c r="F324" s="25">
        <v>520.0</v>
      </c>
      <c r="G324" s="25">
        <v>20.0</v>
      </c>
      <c r="H324" s="25">
        <v>235.0</v>
      </c>
      <c r="I324" s="25">
        <v>0.0</v>
      </c>
      <c r="J324" s="25">
        <v>0.0</v>
      </c>
      <c r="K324" s="25">
        <v>0.0</v>
      </c>
      <c r="L324" s="25">
        <v>0.0</v>
      </c>
      <c r="M324" s="25">
        <v>0.0</v>
      </c>
      <c r="N324" s="25">
        <v>0.79333</v>
      </c>
      <c r="O324" s="25">
        <v>9.435</v>
      </c>
      <c r="P324" s="25">
        <v>5.18361</v>
      </c>
      <c r="Q324" s="25">
        <v>478.0</v>
      </c>
      <c r="R324" s="25">
        <v>99.0</v>
      </c>
      <c r="S324" s="25">
        <v>2.0</v>
      </c>
    </row>
    <row r="325">
      <c r="A325" s="58" t="s">
        <v>754</v>
      </c>
      <c r="B325" s="25" t="s">
        <v>1</v>
      </c>
      <c r="C325" s="25" t="s">
        <v>222</v>
      </c>
      <c r="D325" s="25" t="s">
        <v>11</v>
      </c>
      <c r="E325" s="25">
        <v>510.0</v>
      </c>
      <c r="F325" s="25">
        <v>42.0</v>
      </c>
      <c r="G325" s="25">
        <v>2.0</v>
      </c>
      <c r="H325" s="25">
        <v>11.0</v>
      </c>
      <c r="I325" s="25">
        <v>0.0</v>
      </c>
      <c r="J325" s="25">
        <v>0.0</v>
      </c>
      <c r="K325" s="25">
        <v>0.0</v>
      </c>
      <c r="L325" s="25">
        <v>0.0</v>
      </c>
      <c r="M325" s="25">
        <v>0.0</v>
      </c>
      <c r="N325" s="25">
        <v>0.19778</v>
      </c>
      <c r="O325" s="25">
        <v>2.22444</v>
      </c>
      <c r="P325" s="25">
        <v>2.16698</v>
      </c>
      <c r="Q325" s="25">
        <v>42.0</v>
      </c>
      <c r="R325" s="25">
        <v>99.0</v>
      </c>
      <c r="S325" s="25">
        <v>2.0</v>
      </c>
    </row>
    <row r="326">
      <c r="A326" s="58" t="s">
        <v>754</v>
      </c>
      <c r="B326" s="25" t="s">
        <v>1</v>
      </c>
      <c r="C326" s="25" t="s">
        <v>212</v>
      </c>
      <c r="D326" s="25" t="s">
        <v>11</v>
      </c>
      <c r="E326" s="25">
        <v>70.0</v>
      </c>
      <c r="F326" s="25">
        <v>4.0</v>
      </c>
      <c r="G326" s="25">
        <v>0.0</v>
      </c>
      <c r="H326" s="25">
        <v>0.0</v>
      </c>
      <c r="I326" s="25">
        <v>0.0</v>
      </c>
      <c r="J326" s="25">
        <v>0.0</v>
      </c>
      <c r="K326" s="25">
        <v>0.0</v>
      </c>
      <c r="L326" s="25">
        <v>0.0</v>
      </c>
      <c r="M326" s="25">
        <v>0.0</v>
      </c>
      <c r="N326" s="25">
        <v>0.71278</v>
      </c>
      <c r="O326" s="25">
        <v>13.52806</v>
      </c>
      <c r="P326" s="25">
        <v>6.14655</v>
      </c>
      <c r="Q326" s="25">
        <v>3.0</v>
      </c>
      <c r="R326" s="25">
        <v>99.0</v>
      </c>
      <c r="S326" s="25">
        <v>2.0</v>
      </c>
    </row>
    <row r="327">
      <c r="A327" s="58" t="s">
        <v>754</v>
      </c>
      <c r="B327" s="25" t="s">
        <v>1</v>
      </c>
      <c r="C327" s="25" t="s">
        <v>163</v>
      </c>
      <c r="D327" s="25" t="s">
        <v>11</v>
      </c>
      <c r="E327" s="25">
        <v>735.0</v>
      </c>
      <c r="F327" s="25">
        <v>58.0</v>
      </c>
      <c r="G327" s="25">
        <v>0.0</v>
      </c>
      <c r="H327" s="25">
        <v>4.0</v>
      </c>
      <c r="I327" s="25">
        <v>0.0</v>
      </c>
      <c r="J327" s="25">
        <v>0.0</v>
      </c>
      <c r="K327" s="25">
        <v>0.0</v>
      </c>
      <c r="L327" s="25">
        <v>0.0</v>
      </c>
      <c r="M327" s="25">
        <v>0.0</v>
      </c>
      <c r="N327" s="25">
        <v>0.67972</v>
      </c>
      <c r="O327" s="25">
        <v>6.44167</v>
      </c>
      <c r="P327" s="25">
        <v>5.60843</v>
      </c>
      <c r="Q327" s="25">
        <v>49.0</v>
      </c>
      <c r="R327" s="25">
        <v>99.0</v>
      </c>
      <c r="S327" s="25">
        <v>2.0</v>
      </c>
    </row>
    <row r="328">
      <c r="A328" s="58" t="s">
        <v>754</v>
      </c>
      <c r="B328" s="25" t="s">
        <v>1</v>
      </c>
      <c r="C328" s="25" t="s">
        <v>191</v>
      </c>
      <c r="D328" s="25" t="s">
        <v>11</v>
      </c>
      <c r="E328" s="25">
        <v>87.0</v>
      </c>
      <c r="F328" s="25">
        <v>11.0</v>
      </c>
      <c r="G328" s="25">
        <v>0.0</v>
      </c>
      <c r="H328" s="25">
        <v>2.0</v>
      </c>
      <c r="I328" s="25">
        <v>0.0</v>
      </c>
      <c r="J328" s="25">
        <v>0.0</v>
      </c>
      <c r="K328" s="25">
        <v>0.0</v>
      </c>
      <c r="L328" s="25">
        <v>0.0</v>
      </c>
      <c r="M328" s="25">
        <v>0.0</v>
      </c>
      <c r="N328" s="25">
        <v>0.62722</v>
      </c>
      <c r="O328" s="25">
        <v>10.87694</v>
      </c>
      <c r="P328" s="25">
        <v>6.80567</v>
      </c>
      <c r="Q328" s="25">
        <v>8.0</v>
      </c>
      <c r="R328" s="25">
        <v>99.0</v>
      </c>
      <c r="S328" s="25">
        <v>2.0</v>
      </c>
    </row>
    <row r="329">
      <c r="A329" s="58" t="s">
        <v>754</v>
      </c>
      <c r="B329" s="25" t="s">
        <v>1</v>
      </c>
      <c r="C329" s="25" t="s">
        <v>201</v>
      </c>
      <c r="D329" s="25" t="s">
        <v>11</v>
      </c>
      <c r="E329" s="25">
        <v>360.0</v>
      </c>
      <c r="F329" s="25">
        <v>109.0</v>
      </c>
      <c r="G329" s="25">
        <v>2.0</v>
      </c>
      <c r="H329" s="25">
        <v>82.0</v>
      </c>
      <c r="I329" s="25">
        <v>0.0</v>
      </c>
      <c r="J329" s="25">
        <v>3.0</v>
      </c>
      <c r="K329" s="25">
        <v>0.0</v>
      </c>
      <c r="L329" s="25">
        <v>0.0</v>
      </c>
      <c r="M329" s="25">
        <v>0.0</v>
      </c>
      <c r="N329" s="25">
        <v>0.41667</v>
      </c>
      <c r="O329" s="25">
        <v>2.22028</v>
      </c>
      <c r="P329" s="25">
        <v>2.04377</v>
      </c>
      <c r="Q329" s="25">
        <v>101.0</v>
      </c>
      <c r="R329" s="25">
        <v>99.0</v>
      </c>
      <c r="S329" s="25">
        <v>2.0</v>
      </c>
    </row>
    <row r="330">
      <c r="A330" s="58" t="s">
        <v>754</v>
      </c>
      <c r="B330" s="25" t="s">
        <v>1</v>
      </c>
      <c r="C330" s="25" t="s">
        <v>144</v>
      </c>
      <c r="D330" s="25" t="s">
        <v>11</v>
      </c>
      <c r="E330" s="25">
        <v>209.0</v>
      </c>
      <c r="F330" s="25">
        <v>43.0</v>
      </c>
      <c r="G330" s="25">
        <v>2.0</v>
      </c>
      <c r="H330" s="25">
        <v>0.0</v>
      </c>
      <c r="I330" s="25">
        <v>0.0</v>
      </c>
      <c r="J330" s="25">
        <v>0.0</v>
      </c>
      <c r="K330" s="25">
        <v>0.0</v>
      </c>
      <c r="L330" s="25">
        <v>0.0</v>
      </c>
      <c r="M330" s="25">
        <v>0.0</v>
      </c>
      <c r="N330" s="25">
        <v>0.70944</v>
      </c>
      <c r="O330" s="25">
        <v>6.70972</v>
      </c>
      <c r="P330" s="25">
        <v>5.88806</v>
      </c>
      <c r="Q330" s="25">
        <v>42.0</v>
      </c>
      <c r="R330" s="25">
        <v>99.0</v>
      </c>
      <c r="S330" s="25">
        <v>2.0</v>
      </c>
    </row>
    <row r="331">
      <c r="A331" s="58" t="s">
        <v>754</v>
      </c>
      <c r="B331" s="25" t="s">
        <v>1</v>
      </c>
      <c r="C331" s="25" t="s">
        <v>145</v>
      </c>
      <c r="D331" s="25" t="s">
        <v>11</v>
      </c>
      <c r="E331" s="25">
        <v>821.0</v>
      </c>
      <c r="F331" s="25">
        <v>20.0</v>
      </c>
      <c r="G331" s="25">
        <v>1.0</v>
      </c>
      <c r="H331" s="25">
        <v>4.0</v>
      </c>
      <c r="I331" s="25">
        <v>0.0</v>
      </c>
      <c r="J331" s="25">
        <v>0.0</v>
      </c>
      <c r="K331" s="25">
        <v>0.0</v>
      </c>
      <c r="L331" s="25">
        <v>0.0</v>
      </c>
      <c r="M331" s="25">
        <v>0.0</v>
      </c>
      <c r="N331" s="25">
        <v>0.47944</v>
      </c>
      <c r="O331" s="25">
        <v>4.24528</v>
      </c>
      <c r="P331" s="25">
        <v>3.80672</v>
      </c>
      <c r="Q331" s="25">
        <v>18.0</v>
      </c>
      <c r="R331" s="25">
        <v>99.0</v>
      </c>
      <c r="S331" s="25">
        <v>2.0</v>
      </c>
    </row>
    <row r="332">
      <c r="A332" s="58" t="s">
        <v>754</v>
      </c>
      <c r="B332" s="25" t="s">
        <v>1</v>
      </c>
      <c r="C332" s="25" t="s">
        <v>282</v>
      </c>
      <c r="D332" s="25" t="s">
        <v>11</v>
      </c>
      <c r="E332" s="25">
        <v>33.0</v>
      </c>
      <c r="F332" s="25">
        <v>0.0</v>
      </c>
      <c r="G332" s="25">
        <v>0.0</v>
      </c>
      <c r="H332" s="25">
        <v>0.0</v>
      </c>
      <c r="I332" s="25">
        <v>0.0</v>
      </c>
      <c r="J332" s="25">
        <v>0.0</v>
      </c>
      <c r="K332" s="25">
        <v>0.0</v>
      </c>
      <c r="L332" s="25">
        <v>0.0</v>
      </c>
      <c r="M332" s="25">
        <v>0.0</v>
      </c>
      <c r="N332" s="25">
        <v>1.08917</v>
      </c>
      <c r="O332" s="25">
        <v>3.9775</v>
      </c>
      <c r="P332" s="25">
        <v>4.03398</v>
      </c>
      <c r="Q332" s="25">
        <v>0.0</v>
      </c>
      <c r="R332" s="25">
        <v>99.0</v>
      </c>
      <c r="S332" s="25">
        <v>2.0</v>
      </c>
    </row>
    <row r="333">
      <c r="A333" s="58" t="s">
        <v>754</v>
      </c>
      <c r="B333" s="25" t="s">
        <v>1</v>
      </c>
      <c r="C333" s="25" t="s">
        <v>211</v>
      </c>
      <c r="D333" s="25" t="s">
        <v>11</v>
      </c>
      <c r="E333" s="25">
        <v>257.0</v>
      </c>
      <c r="F333" s="25">
        <v>23.0</v>
      </c>
      <c r="G333" s="25">
        <v>0.0</v>
      </c>
      <c r="H333" s="25">
        <v>11.0</v>
      </c>
      <c r="I333" s="25">
        <v>0.0</v>
      </c>
      <c r="J333" s="25">
        <v>0.0</v>
      </c>
      <c r="K333" s="25">
        <v>0.0</v>
      </c>
      <c r="L333" s="25">
        <v>0.0</v>
      </c>
      <c r="M333" s="25">
        <v>0.0</v>
      </c>
      <c r="N333" s="25">
        <v>0.67056</v>
      </c>
      <c r="O333" s="25">
        <v>10.74167</v>
      </c>
      <c r="P333" s="25">
        <v>6.11179</v>
      </c>
      <c r="Q333" s="25">
        <v>22.0</v>
      </c>
      <c r="R333" s="25">
        <v>99.0</v>
      </c>
      <c r="S333" s="25">
        <v>2.0</v>
      </c>
    </row>
    <row r="334">
      <c r="A334" s="58" t="s">
        <v>754</v>
      </c>
      <c r="B334" s="25" t="s">
        <v>1</v>
      </c>
      <c r="C334" s="25" t="s">
        <v>164</v>
      </c>
      <c r="D334" s="25" t="s">
        <v>11</v>
      </c>
      <c r="E334" s="25">
        <v>572.0</v>
      </c>
      <c r="F334" s="25">
        <v>18.0</v>
      </c>
      <c r="G334" s="25">
        <v>1.0</v>
      </c>
      <c r="H334" s="25">
        <v>14.0</v>
      </c>
      <c r="I334" s="25">
        <v>0.0</v>
      </c>
      <c r="J334" s="25">
        <v>0.0</v>
      </c>
      <c r="K334" s="25">
        <v>0.0</v>
      </c>
      <c r="L334" s="25">
        <v>0.0</v>
      </c>
      <c r="M334" s="25">
        <v>0.0</v>
      </c>
      <c r="N334" s="25">
        <v>0.51667</v>
      </c>
      <c r="O334" s="25">
        <v>2.75611</v>
      </c>
      <c r="P334" s="25">
        <v>2.51559</v>
      </c>
      <c r="Q334" s="25">
        <v>15.0</v>
      </c>
      <c r="R334" s="25">
        <v>99.0</v>
      </c>
      <c r="S334" s="25">
        <v>2.0</v>
      </c>
    </row>
    <row r="335">
      <c r="A335" s="58" t="s">
        <v>754</v>
      </c>
      <c r="B335" s="25" t="s">
        <v>1</v>
      </c>
      <c r="C335" s="25" t="s">
        <v>200</v>
      </c>
      <c r="D335" s="25" t="s">
        <v>11</v>
      </c>
      <c r="E335" s="25">
        <v>455.0</v>
      </c>
      <c r="F335" s="25">
        <v>93.0</v>
      </c>
      <c r="G335" s="25">
        <v>2.0</v>
      </c>
      <c r="H335" s="25">
        <v>66.0</v>
      </c>
      <c r="I335" s="25">
        <v>0.0</v>
      </c>
      <c r="J335" s="25">
        <v>0.0</v>
      </c>
      <c r="K335" s="25">
        <v>0.0</v>
      </c>
      <c r="L335" s="25">
        <v>0.0</v>
      </c>
      <c r="M335" s="25">
        <v>0.0</v>
      </c>
      <c r="N335" s="25">
        <v>0.31167</v>
      </c>
      <c r="O335" s="25">
        <v>1.99361</v>
      </c>
      <c r="P335" s="25">
        <v>2.04388</v>
      </c>
      <c r="Q335" s="25">
        <v>92.0</v>
      </c>
      <c r="R335" s="25">
        <v>99.0</v>
      </c>
      <c r="S335" s="25">
        <v>2.0</v>
      </c>
    </row>
    <row r="336">
      <c r="A336" s="58" t="s">
        <v>754</v>
      </c>
      <c r="B336" s="25" t="s">
        <v>1</v>
      </c>
      <c r="C336" s="25" t="s">
        <v>160</v>
      </c>
      <c r="D336" s="25" t="s">
        <v>11</v>
      </c>
      <c r="E336" s="25">
        <v>965.0</v>
      </c>
      <c r="F336" s="25">
        <v>191.0</v>
      </c>
      <c r="G336" s="25">
        <v>8.0</v>
      </c>
      <c r="H336" s="25">
        <v>147.0</v>
      </c>
      <c r="I336" s="25">
        <v>0.0</v>
      </c>
      <c r="J336" s="25">
        <v>0.0</v>
      </c>
      <c r="K336" s="25">
        <v>0.0</v>
      </c>
      <c r="L336" s="25">
        <v>0.0</v>
      </c>
      <c r="M336" s="25">
        <v>0.0</v>
      </c>
      <c r="N336" s="25">
        <v>0.35889</v>
      </c>
      <c r="O336" s="25">
        <v>7.39417</v>
      </c>
      <c r="P336" s="25">
        <v>3.98844</v>
      </c>
      <c r="Q336" s="25">
        <v>179.0</v>
      </c>
      <c r="R336" s="25">
        <v>99.0</v>
      </c>
      <c r="S336" s="25">
        <v>2.0</v>
      </c>
    </row>
    <row r="337">
      <c r="A337" s="58" t="s">
        <v>754</v>
      </c>
      <c r="B337" s="25" t="s">
        <v>1</v>
      </c>
      <c r="C337" s="25" t="s">
        <v>109</v>
      </c>
      <c r="D337" s="25" t="s">
        <v>11</v>
      </c>
      <c r="E337" s="25">
        <v>3104.0</v>
      </c>
      <c r="F337" s="25">
        <v>492.0</v>
      </c>
      <c r="G337" s="25">
        <v>23.0</v>
      </c>
      <c r="H337" s="25">
        <v>183.0</v>
      </c>
      <c r="I337" s="25">
        <v>0.0</v>
      </c>
      <c r="J337" s="25">
        <v>1.0</v>
      </c>
      <c r="K337" s="25">
        <v>0.0</v>
      </c>
      <c r="L337" s="25">
        <v>0.0</v>
      </c>
      <c r="M337" s="25">
        <v>0.0</v>
      </c>
      <c r="N337" s="25">
        <v>0.42833</v>
      </c>
      <c r="O337" s="25">
        <v>6.75667</v>
      </c>
      <c r="P337" s="25">
        <v>4.50202</v>
      </c>
      <c r="Q337" s="25">
        <v>463.0</v>
      </c>
      <c r="R337" s="25">
        <v>99.0</v>
      </c>
      <c r="S337" s="25">
        <v>2.0</v>
      </c>
    </row>
    <row r="338">
      <c r="A338" s="58" t="s">
        <v>754</v>
      </c>
      <c r="B338" s="25" t="s">
        <v>1</v>
      </c>
      <c r="C338" s="25" t="s">
        <v>185</v>
      </c>
      <c r="D338" s="25" t="s">
        <v>11</v>
      </c>
      <c r="E338" s="25">
        <v>1047.0</v>
      </c>
      <c r="F338" s="25">
        <v>127.0</v>
      </c>
      <c r="G338" s="25">
        <v>0.0</v>
      </c>
      <c r="H338" s="25">
        <v>7.0</v>
      </c>
      <c r="I338" s="25">
        <v>0.0</v>
      </c>
      <c r="J338" s="25">
        <v>0.0</v>
      </c>
      <c r="K338" s="25">
        <v>0.0</v>
      </c>
      <c r="L338" s="25">
        <v>0.0</v>
      </c>
      <c r="M338" s="25">
        <v>0.0</v>
      </c>
      <c r="N338" s="25">
        <v>0.495</v>
      </c>
      <c r="O338" s="25">
        <v>3.01667</v>
      </c>
      <c r="P338" s="25">
        <v>2.44398</v>
      </c>
      <c r="Q338" s="25">
        <v>122.0</v>
      </c>
      <c r="R338" s="25">
        <v>99.0</v>
      </c>
      <c r="S338" s="25">
        <v>2.0</v>
      </c>
    </row>
    <row r="339">
      <c r="A339" s="58" t="s">
        <v>754</v>
      </c>
      <c r="B339" s="25" t="s">
        <v>1</v>
      </c>
      <c r="C339" s="25" t="s">
        <v>44</v>
      </c>
      <c r="D339" s="25" t="s">
        <v>11</v>
      </c>
      <c r="E339" s="25">
        <v>355013.0</v>
      </c>
      <c r="F339" s="25">
        <v>15431.0</v>
      </c>
      <c r="G339" s="25">
        <v>244.0</v>
      </c>
      <c r="H339" s="25">
        <v>8798.0</v>
      </c>
      <c r="I339" s="25">
        <v>0.0</v>
      </c>
      <c r="J339" s="25">
        <v>14.0</v>
      </c>
      <c r="K339" s="25">
        <v>0.0</v>
      </c>
      <c r="L339" s="25">
        <v>0.0</v>
      </c>
      <c r="M339" s="25">
        <v>0.0</v>
      </c>
      <c r="N339" s="25">
        <v>0.04389</v>
      </c>
      <c r="O339" s="25">
        <v>0.29611</v>
      </c>
      <c r="P339" s="25">
        <v>0.25775</v>
      </c>
      <c r="Q339" s="25">
        <v>14380.0</v>
      </c>
      <c r="R339" s="25">
        <v>99.0</v>
      </c>
      <c r="S339" s="25">
        <v>2.0</v>
      </c>
    </row>
    <row r="340">
      <c r="A340" s="58" t="s">
        <v>754</v>
      </c>
      <c r="B340" s="25" t="s">
        <v>1</v>
      </c>
      <c r="C340" s="25" t="s">
        <v>128</v>
      </c>
      <c r="D340" s="25" t="s">
        <v>11</v>
      </c>
      <c r="E340" s="25">
        <v>10006.0</v>
      </c>
      <c r="F340" s="25">
        <v>7013.0</v>
      </c>
      <c r="G340" s="25">
        <v>100.0</v>
      </c>
      <c r="H340" s="25">
        <v>6836.0</v>
      </c>
      <c r="I340" s="25">
        <v>0.0</v>
      </c>
      <c r="J340" s="25">
        <v>21.0</v>
      </c>
      <c r="K340" s="25">
        <v>0.0</v>
      </c>
      <c r="L340" s="25">
        <v>0.0</v>
      </c>
      <c r="M340" s="25">
        <v>0.0</v>
      </c>
      <c r="N340" s="25">
        <v>0.00417</v>
      </c>
      <c r="O340" s="25">
        <v>1.14167</v>
      </c>
      <c r="P340" s="25">
        <v>1.68841</v>
      </c>
      <c r="Q340" s="25">
        <v>6797.0</v>
      </c>
      <c r="R340" s="25">
        <v>99.0</v>
      </c>
      <c r="S340" s="25">
        <v>2.0</v>
      </c>
    </row>
    <row r="341">
      <c r="A341" s="58" t="s">
        <v>754</v>
      </c>
      <c r="B341" s="25" t="s">
        <v>1</v>
      </c>
      <c r="C341" s="25" t="s">
        <v>193</v>
      </c>
      <c r="D341" s="25" t="s">
        <v>11</v>
      </c>
      <c r="E341" s="25">
        <v>80.0</v>
      </c>
      <c r="F341" s="25">
        <v>11.0</v>
      </c>
      <c r="G341" s="25">
        <v>1.0</v>
      </c>
      <c r="H341" s="25">
        <v>4.0</v>
      </c>
      <c r="I341" s="25">
        <v>0.0</v>
      </c>
      <c r="J341" s="25">
        <v>0.0</v>
      </c>
      <c r="K341" s="25">
        <v>0.0</v>
      </c>
      <c r="L341" s="25">
        <v>0.0</v>
      </c>
      <c r="M341" s="25">
        <v>0.0</v>
      </c>
      <c r="N341" s="25">
        <v>0.13861</v>
      </c>
      <c r="O341" s="25">
        <v>1.98056</v>
      </c>
      <c r="P341" s="25">
        <v>0.76432</v>
      </c>
      <c r="Q341" s="25">
        <v>11.0</v>
      </c>
      <c r="R341" s="25">
        <v>99.0</v>
      </c>
      <c r="S341" s="25">
        <v>2.0</v>
      </c>
    </row>
    <row r="342">
      <c r="A342" s="58" t="s">
        <v>754</v>
      </c>
      <c r="B342" s="25" t="s">
        <v>1</v>
      </c>
      <c r="C342" s="25" t="s">
        <v>62</v>
      </c>
      <c r="D342" s="25" t="s">
        <v>11</v>
      </c>
      <c r="E342" s="25">
        <v>219404.0</v>
      </c>
      <c r="F342" s="25">
        <v>8655.0</v>
      </c>
      <c r="G342" s="25">
        <v>119.0</v>
      </c>
      <c r="H342" s="25">
        <v>2972.0</v>
      </c>
      <c r="I342" s="25">
        <v>0.0</v>
      </c>
      <c r="J342" s="25">
        <v>2.0</v>
      </c>
      <c r="K342" s="25">
        <v>0.0</v>
      </c>
      <c r="L342" s="25">
        <v>0.0</v>
      </c>
      <c r="M342" s="25">
        <v>0.0</v>
      </c>
      <c r="N342" s="25">
        <v>0.38639</v>
      </c>
      <c r="O342" s="25">
        <v>3.41861</v>
      </c>
      <c r="P342" s="25">
        <v>3.02836</v>
      </c>
      <c r="Q342" s="25">
        <v>6079.0</v>
      </c>
      <c r="R342" s="25">
        <v>99.0</v>
      </c>
      <c r="S342" s="25">
        <v>2.0</v>
      </c>
    </row>
    <row r="343">
      <c r="A343" s="58" t="s">
        <v>754</v>
      </c>
      <c r="B343" s="25" t="s">
        <v>1</v>
      </c>
      <c r="C343" s="25" t="s">
        <v>129</v>
      </c>
      <c r="D343" s="25" t="s">
        <v>11</v>
      </c>
      <c r="E343" s="25">
        <v>20167.0</v>
      </c>
      <c r="F343" s="25">
        <v>3539.0</v>
      </c>
      <c r="G343" s="25">
        <v>38.0</v>
      </c>
      <c r="H343" s="25">
        <v>266.0</v>
      </c>
      <c r="I343" s="25">
        <v>0.0</v>
      </c>
      <c r="J343" s="25">
        <v>3.0</v>
      </c>
      <c r="K343" s="25">
        <v>0.0</v>
      </c>
      <c r="L343" s="25">
        <v>0.0</v>
      </c>
      <c r="M343" s="25">
        <v>0.0</v>
      </c>
      <c r="N343" s="25">
        <v>0.82389</v>
      </c>
      <c r="O343" s="25">
        <v>7.62917</v>
      </c>
      <c r="P343" s="25">
        <v>5.1473</v>
      </c>
      <c r="Q343" s="25">
        <v>3175.0</v>
      </c>
      <c r="R343" s="25">
        <v>99.0</v>
      </c>
      <c r="S343" s="25">
        <v>2.0</v>
      </c>
    </row>
    <row r="344">
      <c r="A344" s="58" t="s">
        <v>754</v>
      </c>
      <c r="B344" s="25" t="s">
        <v>1</v>
      </c>
      <c r="C344" s="25" t="s">
        <v>230</v>
      </c>
      <c r="D344" s="25" t="s">
        <v>11</v>
      </c>
      <c r="E344" s="25">
        <v>352.0</v>
      </c>
      <c r="F344" s="25">
        <v>79.0</v>
      </c>
      <c r="G344" s="25">
        <v>2.0</v>
      </c>
      <c r="H344" s="25">
        <v>4.0</v>
      </c>
      <c r="I344" s="25">
        <v>0.0</v>
      </c>
      <c r="J344" s="25">
        <v>0.0</v>
      </c>
      <c r="K344" s="25">
        <v>0.0</v>
      </c>
      <c r="L344" s="25">
        <v>0.0</v>
      </c>
      <c r="M344" s="25">
        <v>0.0</v>
      </c>
      <c r="N344" s="25">
        <v>0.70778</v>
      </c>
      <c r="O344" s="25">
        <v>6.35306</v>
      </c>
      <c r="P344" s="25">
        <v>4.82745</v>
      </c>
      <c r="Q344" s="25">
        <v>69.0</v>
      </c>
      <c r="R344" s="25">
        <v>99.0</v>
      </c>
      <c r="S344" s="25">
        <v>2.0</v>
      </c>
    </row>
    <row r="345">
      <c r="A345" s="58" t="s">
        <v>754</v>
      </c>
      <c r="B345" s="25" t="s">
        <v>1</v>
      </c>
      <c r="C345" s="25" t="s">
        <v>87</v>
      </c>
      <c r="D345" s="25" t="s">
        <v>11</v>
      </c>
      <c r="E345" s="25">
        <v>9167.0</v>
      </c>
      <c r="F345" s="25">
        <v>800.0</v>
      </c>
      <c r="G345" s="25">
        <v>37.0</v>
      </c>
      <c r="H345" s="25">
        <v>439.0</v>
      </c>
      <c r="I345" s="25">
        <v>0.0</v>
      </c>
      <c r="J345" s="25">
        <v>1.0</v>
      </c>
      <c r="K345" s="25">
        <v>0.0</v>
      </c>
      <c r="L345" s="25">
        <v>0.0</v>
      </c>
      <c r="M345" s="25">
        <v>0.0</v>
      </c>
      <c r="N345" s="25">
        <v>0.25444</v>
      </c>
      <c r="O345" s="25">
        <v>3.29861</v>
      </c>
      <c r="P345" s="25">
        <v>3.03286</v>
      </c>
      <c r="Q345" s="25">
        <v>738.0</v>
      </c>
      <c r="R345" s="25">
        <v>99.0</v>
      </c>
      <c r="S345" s="25">
        <v>2.0</v>
      </c>
    </row>
    <row r="346">
      <c r="A346" s="58" t="s">
        <v>754</v>
      </c>
      <c r="B346" s="25" t="s">
        <v>1</v>
      </c>
      <c r="C346" s="25" t="s">
        <v>112</v>
      </c>
      <c r="D346" s="25" t="s">
        <v>11</v>
      </c>
      <c r="E346" s="25">
        <v>7088.0</v>
      </c>
      <c r="F346" s="25">
        <v>1018.0</v>
      </c>
      <c r="G346" s="25">
        <v>33.0</v>
      </c>
      <c r="H346" s="25">
        <v>470.0</v>
      </c>
      <c r="I346" s="25">
        <v>0.0</v>
      </c>
      <c r="J346" s="25">
        <v>0.0</v>
      </c>
      <c r="K346" s="25">
        <v>0.0</v>
      </c>
      <c r="L346" s="25">
        <v>0.0</v>
      </c>
      <c r="M346" s="25">
        <v>0.0</v>
      </c>
      <c r="N346" s="25">
        <v>0.56889</v>
      </c>
      <c r="O346" s="25">
        <v>6.07556</v>
      </c>
      <c r="P346" s="25">
        <v>4.14011</v>
      </c>
      <c r="Q346" s="25">
        <v>932.0</v>
      </c>
      <c r="R346" s="25">
        <v>99.0</v>
      </c>
      <c r="S346" s="25">
        <v>2.0</v>
      </c>
    </row>
    <row r="347">
      <c r="A347" s="58" t="s">
        <v>754</v>
      </c>
      <c r="B347" s="25" t="s">
        <v>1</v>
      </c>
      <c r="C347" s="25" t="s">
        <v>154</v>
      </c>
      <c r="D347" s="25" t="s">
        <v>11</v>
      </c>
      <c r="E347" s="25">
        <v>1684.0</v>
      </c>
      <c r="F347" s="25">
        <v>165.0</v>
      </c>
      <c r="G347" s="25">
        <v>2.0</v>
      </c>
      <c r="H347" s="25">
        <v>48.0</v>
      </c>
      <c r="I347" s="25">
        <v>0.0</v>
      </c>
      <c r="J347" s="25">
        <v>0.0</v>
      </c>
      <c r="K347" s="25">
        <v>0.0</v>
      </c>
      <c r="L347" s="25">
        <v>0.0</v>
      </c>
      <c r="M347" s="25">
        <v>0.0</v>
      </c>
      <c r="N347" s="25">
        <v>0.5625</v>
      </c>
      <c r="O347" s="25">
        <v>7.04972</v>
      </c>
      <c r="P347" s="25">
        <v>5.40616</v>
      </c>
      <c r="Q347" s="25">
        <v>146.0</v>
      </c>
      <c r="R347" s="25">
        <v>99.0</v>
      </c>
      <c r="S347" s="25">
        <v>2.0</v>
      </c>
    </row>
    <row r="348">
      <c r="A348" s="58" t="s">
        <v>754</v>
      </c>
      <c r="B348" s="25" t="s">
        <v>1</v>
      </c>
      <c r="C348" s="25" t="s">
        <v>126</v>
      </c>
      <c r="D348" s="25" t="s">
        <v>11</v>
      </c>
      <c r="E348" s="25">
        <v>1546.0</v>
      </c>
      <c r="F348" s="25">
        <v>358.0</v>
      </c>
      <c r="G348" s="25">
        <v>14.0</v>
      </c>
      <c r="H348" s="25">
        <v>298.0</v>
      </c>
      <c r="I348" s="25">
        <v>0.0</v>
      </c>
      <c r="J348" s="25">
        <v>1.0</v>
      </c>
      <c r="K348" s="25">
        <v>0.0</v>
      </c>
      <c r="L348" s="25">
        <v>0.0</v>
      </c>
      <c r="M348" s="25">
        <v>0.0</v>
      </c>
      <c r="N348" s="25">
        <v>0.25444</v>
      </c>
      <c r="O348" s="25">
        <v>4.31806</v>
      </c>
      <c r="P348" s="25">
        <v>2.54993</v>
      </c>
      <c r="Q348" s="25">
        <v>342.0</v>
      </c>
      <c r="R348" s="25">
        <v>99.0</v>
      </c>
      <c r="S348" s="25">
        <v>2.0</v>
      </c>
    </row>
    <row r="349">
      <c r="A349" s="58" t="s">
        <v>754</v>
      </c>
      <c r="B349" s="25" t="s">
        <v>1</v>
      </c>
      <c r="C349" s="25" t="s">
        <v>233</v>
      </c>
      <c r="D349" s="25" t="s">
        <v>11</v>
      </c>
      <c r="E349" s="25">
        <v>287.0</v>
      </c>
      <c r="F349" s="25">
        <v>43.0</v>
      </c>
      <c r="G349" s="25">
        <v>6.0</v>
      </c>
      <c r="H349" s="25">
        <v>4.0</v>
      </c>
      <c r="I349" s="25">
        <v>0.0</v>
      </c>
      <c r="J349" s="25">
        <v>0.0</v>
      </c>
      <c r="K349" s="25">
        <v>0.0</v>
      </c>
      <c r="L349" s="25">
        <v>0.0</v>
      </c>
      <c r="M349" s="25">
        <v>0.0</v>
      </c>
      <c r="N349" s="25">
        <v>0.78222</v>
      </c>
      <c r="O349" s="25">
        <v>11.52944</v>
      </c>
      <c r="P349" s="25">
        <v>6.90205</v>
      </c>
      <c r="Q349" s="25">
        <v>37.0</v>
      </c>
      <c r="R349" s="25">
        <v>99.0</v>
      </c>
      <c r="S349" s="25">
        <v>2.0</v>
      </c>
    </row>
    <row r="350">
      <c r="A350" s="58" t="s">
        <v>754</v>
      </c>
      <c r="B350" s="25" t="s">
        <v>1</v>
      </c>
      <c r="C350" s="25" t="s">
        <v>105</v>
      </c>
      <c r="D350" s="25" t="s">
        <v>11</v>
      </c>
      <c r="E350" s="25">
        <v>29459.0</v>
      </c>
      <c r="F350" s="25">
        <v>1089.0</v>
      </c>
      <c r="G350" s="25">
        <v>45.0</v>
      </c>
      <c r="H350" s="25">
        <v>422.0</v>
      </c>
      <c r="I350" s="25">
        <v>0.0</v>
      </c>
      <c r="J350" s="25">
        <v>0.0</v>
      </c>
      <c r="K350" s="25">
        <v>0.0</v>
      </c>
      <c r="L350" s="25">
        <v>0.0</v>
      </c>
      <c r="M350" s="25">
        <v>0.0</v>
      </c>
      <c r="N350" s="25">
        <v>0.28972</v>
      </c>
      <c r="O350" s="25">
        <v>3.34972</v>
      </c>
      <c r="P350" s="25">
        <v>3.07828</v>
      </c>
      <c r="Q350" s="25">
        <v>965.0</v>
      </c>
      <c r="R350" s="25">
        <v>99.0</v>
      </c>
      <c r="S350" s="25">
        <v>2.0</v>
      </c>
    </row>
    <row r="351">
      <c r="A351" s="58" t="s">
        <v>754</v>
      </c>
      <c r="B351" s="25" t="s">
        <v>1</v>
      </c>
      <c r="C351" s="25" t="s">
        <v>150</v>
      </c>
      <c r="D351" s="25" t="s">
        <v>11</v>
      </c>
      <c r="E351" s="25">
        <v>484.0</v>
      </c>
      <c r="F351" s="25">
        <v>192.0</v>
      </c>
      <c r="G351" s="25">
        <v>3.0</v>
      </c>
      <c r="H351" s="25">
        <v>170.0</v>
      </c>
      <c r="I351" s="25">
        <v>0.0</v>
      </c>
      <c r="J351" s="25">
        <v>3.0</v>
      </c>
      <c r="K351" s="25">
        <v>0.0</v>
      </c>
      <c r="L351" s="25">
        <v>0.0</v>
      </c>
      <c r="M351" s="25">
        <v>0.0</v>
      </c>
      <c r="N351" s="25">
        <v>0.08556</v>
      </c>
      <c r="O351" s="25">
        <v>1.73056</v>
      </c>
      <c r="P351" s="25">
        <v>1.27642</v>
      </c>
      <c r="Q351" s="25">
        <v>182.0</v>
      </c>
      <c r="R351" s="25">
        <v>99.0</v>
      </c>
      <c r="S351" s="25">
        <v>2.0</v>
      </c>
    </row>
    <row r="352">
      <c r="A352" s="58" t="s">
        <v>754</v>
      </c>
      <c r="B352" s="25" t="s">
        <v>1</v>
      </c>
      <c r="C352" s="25" t="s">
        <v>136</v>
      </c>
      <c r="D352" s="25" t="s">
        <v>11</v>
      </c>
      <c r="E352" s="25">
        <v>5866.0</v>
      </c>
      <c r="F352" s="25">
        <v>356.0</v>
      </c>
      <c r="G352" s="25">
        <v>4.0</v>
      </c>
      <c r="H352" s="25">
        <v>230.0</v>
      </c>
      <c r="I352" s="25">
        <v>0.0</v>
      </c>
      <c r="J352" s="25">
        <v>1.0</v>
      </c>
      <c r="K352" s="25">
        <v>0.0</v>
      </c>
      <c r="L352" s="25">
        <v>0.0</v>
      </c>
      <c r="M352" s="25">
        <v>0.0</v>
      </c>
      <c r="N352" s="25">
        <v>0.36111</v>
      </c>
      <c r="O352" s="25">
        <v>2.39556</v>
      </c>
      <c r="P352" s="25">
        <v>2.53995</v>
      </c>
      <c r="Q352" s="25">
        <v>326.0</v>
      </c>
      <c r="R352" s="25">
        <v>99.0</v>
      </c>
      <c r="S352" s="25">
        <v>2.0</v>
      </c>
    </row>
    <row r="353">
      <c r="A353" s="58" t="s">
        <v>754</v>
      </c>
      <c r="B353" s="25" t="s">
        <v>1</v>
      </c>
      <c r="C353" s="25" t="s">
        <v>261</v>
      </c>
      <c r="D353" s="25" t="s">
        <v>11</v>
      </c>
      <c r="E353" s="25">
        <v>27.0</v>
      </c>
      <c r="F353" s="25">
        <v>15.0</v>
      </c>
      <c r="G353" s="25">
        <v>0.0</v>
      </c>
      <c r="H353" s="25">
        <v>14.0</v>
      </c>
      <c r="I353" s="25">
        <v>0.0</v>
      </c>
      <c r="J353" s="25">
        <v>0.0</v>
      </c>
      <c r="K353" s="25">
        <v>0.0</v>
      </c>
      <c r="L353" s="25">
        <v>0.0</v>
      </c>
      <c r="M353" s="25">
        <v>0.0</v>
      </c>
      <c r="N353" s="25">
        <v>0.00611</v>
      </c>
      <c r="O353" s="25">
        <v>3.29639</v>
      </c>
      <c r="P353" s="25">
        <v>0.8914</v>
      </c>
      <c r="Q353" s="25">
        <v>13.0</v>
      </c>
      <c r="R353" s="25">
        <v>99.0</v>
      </c>
      <c r="S353" s="25">
        <v>2.0</v>
      </c>
    </row>
    <row r="354">
      <c r="A354" s="58" t="s">
        <v>754</v>
      </c>
      <c r="B354" s="25" t="s">
        <v>1</v>
      </c>
      <c r="C354" s="25" t="s">
        <v>102</v>
      </c>
      <c r="D354" s="25" t="s">
        <v>11</v>
      </c>
      <c r="E354" s="25">
        <v>32936.0</v>
      </c>
      <c r="F354" s="25">
        <v>1272.0</v>
      </c>
      <c r="G354" s="25">
        <v>39.0</v>
      </c>
      <c r="H354" s="25">
        <v>312.0</v>
      </c>
      <c r="I354" s="25">
        <v>0.0</v>
      </c>
      <c r="J354" s="25">
        <v>1.0</v>
      </c>
      <c r="K354" s="25">
        <v>0.0</v>
      </c>
      <c r="L354" s="25">
        <v>0.0</v>
      </c>
      <c r="M354" s="25">
        <v>0.0</v>
      </c>
      <c r="N354" s="25">
        <v>0.35972</v>
      </c>
      <c r="O354" s="25">
        <v>3.40611</v>
      </c>
      <c r="P354" s="25">
        <v>2.98378</v>
      </c>
      <c r="Q354" s="25">
        <v>916.0</v>
      </c>
      <c r="R354" s="25">
        <v>99.0</v>
      </c>
      <c r="S354" s="25">
        <v>2.0</v>
      </c>
    </row>
    <row r="355">
      <c r="A355" s="58" t="s">
        <v>754</v>
      </c>
      <c r="B355" s="25" t="s">
        <v>1</v>
      </c>
      <c r="C355" s="25" t="s">
        <v>130</v>
      </c>
      <c r="D355" s="25" t="s">
        <v>11</v>
      </c>
      <c r="E355" s="25">
        <v>444.0</v>
      </c>
      <c r="F355" s="25">
        <v>122.0</v>
      </c>
      <c r="G355" s="25">
        <v>0.0</v>
      </c>
      <c r="H355" s="25">
        <v>115.0</v>
      </c>
      <c r="I355" s="25">
        <v>0.0</v>
      </c>
      <c r="J355" s="25">
        <v>0.0</v>
      </c>
      <c r="K355" s="25">
        <v>0.0</v>
      </c>
      <c r="L355" s="25">
        <v>0.0</v>
      </c>
      <c r="M355" s="25">
        <v>0.0</v>
      </c>
      <c r="N355" s="25">
        <v>0.18389</v>
      </c>
      <c r="O355" s="25">
        <v>2.05222</v>
      </c>
      <c r="P355" s="25">
        <v>1.35282</v>
      </c>
      <c r="Q355" s="25">
        <v>119.0</v>
      </c>
      <c r="R355" s="25">
        <v>99.0</v>
      </c>
      <c r="S355" s="25">
        <v>2.0</v>
      </c>
    </row>
    <row r="356">
      <c r="A356" s="58" t="s">
        <v>754</v>
      </c>
      <c r="B356" s="25" t="s">
        <v>1</v>
      </c>
      <c r="C356" s="25" t="s">
        <v>122</v>
      </c>
      <c r="D356" s="25" t="s">
        <v>11</v>
      </c>
      <c r="E356" s="25">
        <v>145.0</v>
      </c>
      <c r="F356" s="25">
        <v>101.0</v>
      </c>
      <c r="G356" s="25">
        <v>5.0</v>
      </c>
      <c r="H356" s="25">
        <v>91.0</v>
      </c>
      <c r="I356" s="25">
        <v>0.0</v>
      </c>
      <c r="J356" s="25">
        <v>0.0</v>
      </c>
      <c r="K356" s="25">
        <v>0.0</v>
      </c>
      <c r="L356" s="25">
        <v>0.0</v>
      </c>
      <c r="M356" s="25">
        <v>0.0</v>
      </c>
      <c r="N356" s="25">
        <v>0.00417</v>
      </c>
      <c r="O356" s="25">
        <v>1.10111</v>
      </c>
      <c r="P356" s="25">
        <v>2.2304</v>
      </c>
      <c r="Q356" s="25">
        <v>98.0</v>
      </c>
      <c r="R356" s="25">
        <v>99.0</v>
      </c>
      <c r="S356" s="25">
        <v>2.0</v>
      </c>
    </row>
    <row r="357">
      <c r="A357" s="58" t="s">
        <v>754</v>
      </c>
      <c r="B357" s="25" t="s">
        <v>1</v>
      </c>
      <c r="C357" s="25" t="s">
        <v>133</v>
      </c>
      <c r="D357" s="25" t="s">
        <v>11</v>
      </c>
      <c r="E357" s="25">
        <v>2443.0</v>
      </c>
      <c r="F357" s="25">
        <v>460.0</v>
      </c>
      <c r="G357" s="25">
        <v>12.0</v>
      </c>
      <c r="H357" s="25">
        <v>167.0</v>
      </c>
      <c r="I357" s="25">
        <v>0.0</v>
      </c>
      <c r="J357" s="25">
        <v>1.0</v>
      </c>
      <c r="K357" s="25">
        <v>0.0</v>
      </c>
      <c r="L357" s="25">
        <v>0.0</v>
      </c>
      <c r="M357" s="25">
        <v>0.0</v>
      </c>
      <c r="N357" s="25">
        <v>0.41056</v>
      </c>
      <c r="O357" s="25">
        <v>3.41083</v>
      </c>
      <c r="P357" s="25">
        <v>3.11492</v>
      </c>
      <c r="Q357" s="25">
        <v>423.0</v>
      </c>
      <c r="R357" s="25">
        <v>99.0</v>
      </c>
      <c r="S357" s="25">
        <v>2.0</v>
      </c>
    </row>
    <row r="358">
      <c r="A358" s="58" t="s">
        <v>754</v>
      </c>
      <c r="B358" s="25" t="s">
        <v>1</v>
      </c>
      <c r="C358" s="25" t="s">
        <v>167</v>
      </c>
      <c r="D358" s="25" t="s">
        <v>11</v>
      </c>
      <c r="E358" s="25">
        <v>4766.0</v>
      </c>
      <c r="F358" s="25">
        <v>219.0</v>
      </c>
      <c r="G358" s="25">
        <v>15.0</v>
      </c>
      <c r="H358" s="25">
        <v>95.0</v>
      </c>
      <c r="I358" s="25">
        <v>0.0</v>
      </c>
      <c r="J358" s="25">
        <v>0.0</v>
      </c>
      <c r="K358" s="25">
        <v>0.0</v>
      </c>
      <c r="L358" s="25">
        <v>0.0</v>
      </c>
      <c r="M358" s="25">
        <v>0.0</v>
      </c>
      <c r="N358" s="25">
        <v>0.33833</v>
      </c>
      <c r="O358" s="25">
        <v>2.44139</v>
      </c>
      <c r="P358" s="25">
        <v>2.64315</v>
      </c>
      <c r="Q358" s="25">
        <v>191.0</v>
      </c>
      <c r="R358" s="25">
        <v>99.0</v>
      </c>
      <c r="S358" s="25">
        <v>2.0</v>
      </c>
    </row>
    <row r="359">
      <c r="A359" s="58" t="s">
        <v>754</v>
      </c>
      <c r="B359" s="25" t="s">
        <v>1</v>
      </c>
      <c r="C359" s="25" t="s">
        <v>263</v>
      </c>
      <c r="D359" s="25" t="s">
        <v>11</v>
      </c>
      <c r="E359" s="25">
        <v>6.0</v>
      </c>
      <c r="F359" s="25">
        <v>3.0</v>
      </c>
      <c r="G359" s="25">
        <v>0.0</v>
      </c>
      <c r="H359" s="25">
        <v>3.0</v>
      </c>
      <c r="I359" s="25">
        <v>0.0</v>
      </c>
      <c r="J359" s="25">
        <v>0.0</v>
      </c>
      <c r="K359" s="25">
        <v>0.0</v>
      </c>
      <c r="L359" s="25">
        <v>0.0</v>
      </c>
      <c r="M359" s="25">
        <v>0.0</v>
      </c>
      <c r="N359" s="25">
        <v>0.00444</v>
      </c>
      <c r="O359" s="25">
        <v>6.85278</v>
      </c>
      <c r="P359" s="25">
        <v>1.17153</v>
      </c>
      <c r="Q359" s="25">
        <v>3.0</v>
      </c>
      <c r="R359" s="25">
        <v>99.0</v>
      </c>
      <c r="S359" s="25">
        <v>2.0</v>
      </c>
    </row>
    <row r="360">
      <c r="A360" s="58" t="s">
        <v>754</v>
      </c>
      <c r="B360" s="25" t="s">
        <v>1</v>
      </c>
      <c r="C360" s="25" t="s">
        <v>202</v>
      </c>
      <c r="D360" s="25" t="s">
        <v>11</v>
      </c>
      <c r="E360" s="25">
        <v>195.0</v>
      </c>
      <c r="F360" s="25">
        <v>6.0</v>
      </c>
      <c r="G360" s="25">
        <v>0.0</v>
      </c>
      <c r="H360" s="25">
        <v>3.0</v>
      </c>
      <c r="I360" s="25">
        <v>0.0</v>
      </c>
      <c r="J360" s="25">
        <v>0.0</v>
      </c>
      <c r="K360" s="25">
        <v>0.0</v>
      </c>
      <c r="L360" s="25">
        <v>0.0</v>
      </c>
      <c r="M360" s="25">
        <v>0.0</v>
      </c>
      <c r="N360" s="25">
        <v>0.71389</v>
      </c>
      <c r="O360" s="25">
        <v>2.44639</v>
      </c>
      <c r="P360" s="25">
        <v>2.14797</v>
      </c>
      <c r="Q360" s="25">
        <v>5.0</v>
      </c>
      <c r="R360" s="25">
        <v>99.0</v>
      </c>
      <c r="S360" s="25">
        <v>2.0</v>
      </c>
    </row>
    <row r="361">
      <c r="A361" s="58" t="s">
        <v>754</v>
      </c>
      <c r="B361" s="25" t="s">
        <v>1</v>
      </c>
      <c r="C361" s="25" t="s">
        <v>162</v>
      </c>
      <c r="D361" s="25" t="s">
        <v>11</v>
      </c>
      <c r="E361" s="25">
        <v>11056.0</v>
      </c>
      <c r="F361" s="25">
        <v>447.0</v>
      </c>
      <c r="G361" s="25">
        <v>20.0</v>
      </c>
      <c r="H361" s="25">
        <v>160.0</v>
      </c>
      <c r="I361" s="25">
        <v>0.0</v>
      </c>
      <c r="J361" s="25">
        <v>0.0</v>
      </c>
      <c r="K361" s="25">
        <v>0.0</v>
      </c>
      <c r="L361" s="25">
        <v>0.0</v>
      </c>
      <c r="M361" s="25">
        <v>0.0</v>
      </c>
      <c r="N361" s="25">
        <v>0.27694</v>
      </c>
      <c r="O361" s="25">
        <v>2.9175</v>
      </c>
      <c r="P361" s="25">
        <v>2.50793</v>
      </c>
      <c r="Q361" s="25">
        <v>390.0</v>
      </c>
      <c r="R361" s="25">
        <v>99.0</v>
      </c>
      <c r="S361" s="25">
        <v>2.0</v>
      </c>
    </row>
    <row r="362">
      <c r="A362" s="58" t="s">
        <v>754</v>
      </c>
      <c r="B362" s="25" t="s">
        <v>1</v>
      </c>
      <c r="C362" s="25" t="s">
        <v>287</v>
      </c>
      <c r="D362" s="25" t="s">
        <v>11</v>
      </c>
      <c r="E362" s="25">
        <v>45.0</v>
      </c>
      <c r="F362" s="25">
        <v>6.0</v>
      </c>
      <c r="G362" s="25">
        <v>0.0</v>
      </c>
      <c r="H362" s="25">
        <v>4.0</v>
      </c>
      <c r="I362" s="25">
        <v>0.0</v>
      </c>
      <c r="J362" s="25">
        <v>0.0</v>
      </c>
      <c r="K362" s="25">
        <v>0.0</v>
      </c>
      <c r="L362" s="25">
        <v>0.0</v>
      </c>
      <c r="M362" s="25">
        <v>0.0</v>
      </c>
      <c r="N362" s="25">
        <v>0.5925</v>
      </c>
      <c r="O362" s="25">
        <v>7.35556</v>
      </c>
      <c r="P362" s="25">
        <v>2.36067</v>
      </c>
      <c r="Q362" s="25">
        <v>6.0</v>
      </c>
      <c r="R362" s="25">
        <v>99.0</v>
      </c>
      <c r="S362" s="25">
        <v>2.0</v>
      </c>
    </row>
    <row r="363">
      <c r="A363" s="58" t="s">
        <v>754</v>
      </c>
      <c r="B363" s="25" t="s">
        <v>1</v>
      </c>
      <c r="C363" s="25" t="s">
        <v>3</v>
      </c>
      <c r="D363" s="25" t="s">
        <v>11</v>
      </c>
      <c r="E363" s="25">
        <v>4246917.0</v>
      </c>
      <c r="F363" s="25">
        <v>660317.0</v>
      </c>
      <c r="G363" s="25">
        <v>12279.0</v>
      </c>
      <c r="H363" s="25">
        <v>282351.0</v>
      </c>
      <c r="I363" s="25">
        <v>0.0</v>
      </c>
      <c r="J363" s="25">
        <v>641.0</v>
      </c>
      <c r="K363" s="25">
        <v>0.0</v>
      </c>
      <c r="L363" s="25">
        <v>0.0</v>
      </c>
      <c r="M363" s="25">
        <v>0.0</v>
      </c>
      <c r="N363" s="25">
        <v>0.4075</v>
      </c>
      <c r="O363" s="25">
        <v>5.10306</v>
      </c>
      <c r="P363" s="25">
        <v>3.87214</v>
      </c>
      <c r="Q363" s="25">
        <v>571126.0</v>
      </c>
      <c r="R363" s="25">
        <v>99.0</v>
      </c>
      <c r="S363" s="25">
        <v>2.0</v>
      </c>
    </row>
    <row r="364">
      <c r="A364" s="58" t="s">
        <v>754</v>
      </c>
      <c r="B364" s="25" t="s">
        <v>1</v>
      </c>
      <c r="C364" s="25" t="s">
        <v>151</v>
      </c>
      <c r="D364" s="25" t="s">
        <v>11</v>
      </c>
      <c r="E364" s="25">
        <v>3197.0</v>
      </c>
      <c r="F364" s="25">
        <v>421.0</v>
      </c>
      <c r="G364" s="25">
        <v>17.0</v>
      </c>
      <c r="H364" s="25">
        <v>105.0</v>
      </c>
      <c r="I364" s="25">
        <v>0.0</v>
      </c>
      <c r="J364" s="25">
        <v>0.0</v>
      </c>
      <c r="K364" s="25">
        <v>0.0</v>
      </c>
      <c r="L364" s="25">
        <v>0.0</v>
      </c>
      <c r="M364" s="25">
        <v>0.0</v>
      </c>
      <c r="N364" s="25">
        <v>0.58167</v>
      </c>
      <c r="O364" s="25">
        <v>7.00667</v>
      </c>
      <c r="P364" s="25">
        <v>4.50121</v>
      </c>
      <c r="Q364" s="25">
        <v>404.0</v>
      </c>
      <c r="R364" s="25">
        <v>99.0</v>
      </c>
      <c r="S364" s="25">
        <v>2.0</v>
      </c>
    </row>
    <row r="365">
      <c r="A365" s="58" t="s">
        <v>754</v>
      </c>
      <c r="B365" s="25" t="s">
        <v>1</v>
      </c>
      <c r="C365" s="25" t="s">
        <v>190</v>
      </c>
      <c r="D365" s="25" t="s">
        <v>11</v>
      </c>
      <c r="E365" s="25">
        <v>1314.0</v>
      </c>
      <c r="F365" s="25">
        <v>174.0</v>
      </c>
      <c r="G365" s="25">
        <v>6.0</v>
      </c>
      <c r="H365" s="25">
        <v>48.0</v>
      </c>
      <c r="I365" s="25">
        <v>0.0</v>
      </c>
      <c r="J365" s="25">
        <v>0.0</v>
      </c>
      <c r="K365" s="25">
        <v>0.0</v>
      </c>
      <c r="L365" s="25">
        <v>0.0</v>
      </c>
      <c r="M365" s="25">
        <v>0.0</v>
      </c>
      <c r="N365" s="25">
        <v>0.61861</v>
      </c>
      <c r="O365" s="25">
        <v>6.55417</v>
      </c>
      <c r="P365" s="25">
        <v>4.14323</v>
      </c>
      <c r="Q365" s="25">
        <v>161.0</v>
      </c>
      <c r="R365" s="25">
        <v>99.0</v>
      </c>
      <c r="S365" s="25">
        <v>2.0</v>
      </c>
    </row>
    <row r="366">
      <c r="A366" s="58" t="s">
        <v>754</v>
      </c>
      <c r="B366" s="25" t="s">
        <v>1</v>
      </c>
      <c r="C366" s="25" t="s">
        <v>240</v>
      </c>
      <c r="D366" s="25" t="s">
        <v>11</v>
      </c>
      <c r="E366" s="25">
        <v>21.0</v>
      </c>
      <c r="F366" s="25">
        <v>7.0</v>
      </c>
      <c r="G366" s="25">
        <v>0.0</v>
      </c>
      <c r="H366" s="25">
        <v>6.0</v>
      </c>
      <c r="I366" s="25">
        <v>0.0</v>
      </c>
      <c r="J366" s="25">
        <v>0.0</v>
      </c>
      <c r="K366" s="25">
        <v>0.0</v>
      </c>
      <c r="L366" s="25">
        <v>0.0</v>
      </c>
      <c r="M366" s="25">
        <v>0.0</v>
      </c>
      <c r="N366" s="25">
        <v>0.06889</v>
      </c>
      <c r="O366" s="25">
        <v>1.32139</v>
      </c>
      <c r="P366" s="25">
        <v>0.76098</v>
      </c>
      <c r="Q366" s="25">
        <v>7.0</v>
      </c>
      <c r="R366" s="25">
        <v>99.0</v>
      </c>
      <c r="S366" s="25">
        <v>2.0</v>
      </c>
    </row>
    <row r="367">
      <c r="A367" s="58" t="s">
        <v>754</v>
      </c>
      <c r="B367" s="25" t="s">
        <v>1</v>
      </c>
      <c r="C367" s="25" t="s">
        <v>197</v>
      </c>
      <c r="D367" s="25" t="s">
        <v>11</v>
      </c>
      <c r="E367" s="25">
        <v>2491.0</v>
      </c>
      <c r="F367" s="25">
        <v>203.0</v>
      </c>
      <c r="G367" s="25">
        <v>8.0</v>
      </c>
      <c r="H367" s="25">
        <v>72.0</v>
      </c>
      <c r="I367" s="25">
        <v>0.0</v>
      </c>
      <c r="J367" s="25">
        <v>0.0</v>
      </c>
      <c r="K367" s="25">
        <v>0.0</v>
      </c>
      <c r="L367" s="25">
        <v>0.0</v>
      </c>
      <c r="M367" s="25">
        <v>0.0</v>
      </c>
      <c r="N367" s="25">
        <v>0.57556</v>
      </c>
      <c r="O367" s="25">
        <v>6.63639</v>
      </c>
      <c r="P367" s="25">
        <v>4.88399</v>
      </c>
      <c r="Q367" s="25">
        <v>193.0</v>
      </c>
      <c r="R367" s="25">
        <v>99.0</v>
      </c>
      <c r="S367" s="25">
        <v>2.0</v>
      </c>
    </row>
    <row r="368">
      <c r="A368" s="58" t="s">
        <v>754</v>
      </c>
      <c r="B368" s="25" t="s">
        <v>1</v>
      </c>
      <c r="C368" s="25" t="s">
        <v>256</v>
      </c>
      <c r="D368" s="25" t="s">
        <v>11</v>
      </c>
      <c r="E368" s="25">
        <v>85.0</v>
      </c>
      <c r="F368" s="25">
        <v>32.0</v>
      </c>
      <c r="G368" s="25">
        <v>1.0</v>
      </c>
      <c r="H368" s="25">
        <v>30.0</v>
      </c>
      <c r="I368" s="25">
        <v>0.0</v>
      </c>
      <c r="J368" s="25">
        <v>0.0</v>
      </c>
      <c r="K368" s="25">
        <v>0.0</v>
      </c>
      <c r="L368" s="25">
        <v>0.0</v>
      </c>
      <c r="M368" s="25">
        <v>0.0</v>
      </c>
      <c r="N368" s="25">
        <v>0.11861</v>
      </c>
      <c r="O368" s="25">
        <v>5.00694</v>
      </c>
      <c r="P368" s="25">
        <v>5.41756</v>
      </c>
      <c r="Q368" s="25">
        <v>32.0</v>
      </c>
      <c r="R368" s="25">
        <v>99.0</v>
      </c>
      <c r="S368" s="25">
        <v>2.0</v>
      </c>
    </row>
    <row r="369">
      <c r="A369" s="58" t="s">
        <v>754</v>
      </c>
      <c r="B369" s="25" t="s">
        <v>1</v>
      </c>
      <c r="C369" s="25" t="s">
        <v>251</v>
      </c>
      <c r="D369" s="25" t="s">
        <v>11</v>
      </c>
      <c r="E369" s="25">
        <v>60.0</v>
      </c>
      <c r="F369" s="25">
        <v>7.0</v>
      </c>
      <c r="G369" s="25">
        <v>0.0</v>
      </c>
      <c r="H369" s="25">
        <v>4.0</v>
      </c>
      <c r="I369" s="25">
        <v>0.0</v>
      </c>
      <c r="J369" s="25">
        <v>0.0</v>
      </c>
      <c r="K369" s="25">
        <v>0.0</v>
      </c>
      <c r="L369" s="25">
        <v>0.0</v>
      </c>
      <c r="M369" s="25">
        <v>0.0</v>
      </c>
      <c r="N369" s="25">
        <v>0.42389</v>
      </c>
      <c r="O369" s="25">
        <v>3.55028</v>
      </c>
      <c r="P369" s="25">
        <v>2.13835</v>
      </c>
      <c r="Q369" s="25">
        <v>7.0</v>
      </c>
      <c r="R369" s="25">
        <v>99.0</v>
      </c>
      <c r="S369" s="25">
        <v>2.0</v>
      </c>
    </row>
    <row r="370">
      <c r="A370" s="58" t="s">
        <v>754</v>
      </c>
      <c r="B370" s="25" t="s">
        <v>1</v>
      </c>
      <c r="C370" s="25" t="s">
        <v>159</v>
      </c>
      <c r="D370" s="25" t="s">
        <v>11</v>
      </c>
      <c r="E370" s="25">
        <v>2528.0</v>
      </c>
      <c r="F370" s="25">
        <v>744.0</v>
      </c>
      <c r="G370" s="25">
        <v>21.0</v>
      </c>
      <c r="H370" s="25">
        <v>563.0</v>
      </c>
      <c r="I370" s="25">
        <v>0.0</v>
      </c>
      <c r="J370" s="25">
        <v>2.0</v>
      </c>
      <c r="K370" s="25">
        <v>0.0</v>
      </c>
      <c r="L370" s="25">
        <v>0.0</v>
      </c>
      <c r="M370" s="25">
        <v>0.0</v>
      </c>
      <c r="N370" s="25">
        <v>0.21028</v>
      </c>
      <c r="O370" s="25">
        <v>3.33806</v>
      </c>
      <c r="P370" s="25">
        <v>3.01032</v>
      </c>
      <c r="Q370" s="25">
        <v>701.0</v>
      </c>
      <c r="R370" s="25">
        <v>99.0</v>
      </c>
      <c r="S370" s="25">
        <v>2.0</v>
      </c>
    </row>
    <row r="371">
      <c r="A371" s="58" t="s">
        <v>754</v>
      </c>
      <c r="B371" s="25" t="s">
        <v>1</v>
      </c>
      <c r="C371" s="25" t="s">
        <v>175</v>
      </c>
      <c r="D371" s="25" t="s">
        <v>11</v>
      </c>
      <c r="E371" s="25">
        <v>902.0</v>
      </c>
      <c r="F371" s="25">
        <v>109.0</v>
      </c>
      <c r="G371" s="25">
        <v>7.0</v>
      </c>
      <c r="H371" s="25">
        <v>37.0</v>
      </c>
      <c r="I371" s="25">
        <v>0.0</v>
      </c>
      <c r="J371" s="25">
        <v>0.0</v>
      </c>
      <c r="K371" s="25">
        <v>0.0</v>
      </c>
      <c r="L371" s="25">
        <v>0.0</v>
      </c>
      <c r="M371" s="25">
        <v>0.0</v>
      </c>
      <c r="N371" s="25">
        <v>0.37778</v>
      </c>
      <c r="O371" s="25">
        <v>6.73444</v>
      </c>
      <c r="P371" s="25">
        <v>4.369</v>
      </c>
      <c r="Q371" s="25">
        <v>103.0</v>
      </c>
      <c r="R371" s="25">
        <v>99.0</v>
      </c>
      <c r="S371" s="25">
        <v>2.0</v>
      </c>
    </row>
    <row r="372">
      <c r="A372" s="58" t="s">
        <v>754</v>
      </c>
      <c r="B372" s="25" t="s">
        <v>1</v>
      </c>
      <c r="C372" s="25" t="s">
        <v>134</v>
      </c>
      <c r="D372" s="25" t="s">
        <v>11</v>
      </c>
      <c r="E372" s="25">
        <v>4507.0</v>
      </c>
      <c r="F372" s="25">
        <v>138.0</v>
      </c>
      <c r="G372" s="25">
        <v>0.0</v>
      </c>
      <c r="H372" s="25">
        <v>29.0</v>
      </c>
      <c r="I372" s="25">
        <v>0.0</v>
      </c>
      <c r="J372" s="25">
        <v>0.0</v>
      </c>
      <c r="K372" s="25">
        <v>0.0</v>
      </c>
      <c r="L372" s="25">
        <v>0.0</v>
      </c>
      <c r="M372" s="25">
        <v>0.0</v>
      </c>
      <c r="N372" s="25">
        <v>0.44028</v>
      </c>
      <c r="O372" s="25">
        <v>3.71861</v>
      </c>
      <c r="P372" s="25">
        <v>3.12721</v>
      </c>
      <c r="Q372" s="25">
        <v>122.0</v>
      </c>
      <c r="R372" s="25">
        <v>99.0</v>
      </c>
      <c r="S372" s="25">
        <v>2.0</v>
      </c>
    </row>
    <row r="373">
      <c r="A373" s="58" t="s">
        <v>754</v>
      </c>
      <c r="B373" s="25" t="s">
        <v>1</v>
      </c>
      <c r="C373" s="25" t="s">
        <v>194</v>
      </c>
      <c r="D373" s="25" t="s">
        <v>11</v>
      </c>
      <c r="E373" s="25">
        <v>264.0</v>
      </c>
      <c r="F373" s="25">
        <v>34.0</v>
      </c>
      <c r="G373" s="25">
        <v>2.0</v>
      </c>
      <c r="H373" s="25">
        <v>7.0</v>
      </c>
      <c r="I373" s="25">
        <v>0.0</v>
      </c>
      <c r="J373" s="25">
        <v>0.0</v>
      </c>
      <c r="K373" s="25">
        <v>0.0</v>
      </c>
      <c r="L373" s="25">
        <v>0.0</v>
      </c>
      <c r="M373" s="25">
        <v>0.0</v>
      </c>
      <c r="N373" s="25">
        <v>0.62694</v>
      </c>
      <c r="O373" s="25">
        <v>5.64333</v>
      </c>
      <c r="P373" s="25">
        <v>5.18336</v>
      </c>
      <c r="Q373" s="25">
        <v>26.0</v>
      </c>
      <c r="R373" s="25">
        <v>99.0</v>
      </c>
      <c r="S373" s="25">
        <v>2.0</v>
      </c>
    </row>
    <row r="374">
      <c r="A374" s="58" t="s">
        <v>754</v>
      </c>
      <c r="B374" s="25" t="s">
        <v>1</v>
      </c>
      <c r="C374" s="25" t="s">
        <v>288</v>
      </c>
      <c r="D374" s="25" t="s">
        <v>11</v>
      </c>
      <c r="E374" s="25">
        <v>16.0</v>
      </c>
      <c r="F374" s="25">
        <v>1.0</v>
      </c>
      <c r="G374" s="25">
        <v>0.0</v>
      </c>
      <c r="H374" s="25">
        <v>0.0</v>
      </c>
      <c r="I374" s="25">
        <v>0.0</v>
      </c>
      <c r="J374" s="25">
        <v>0.0</v>
      </c>
      <c r="K374" s="25">
        <v>0.0</v>
      </c>
      <c r="L374" s="25">
        <v>0.0</v>
      </c>
      <c r="M374" s="25">
        <v>0.0</v>
      </c>
      <c r="N374" s="25">
        <v>0.61583</v>
      </c>
      <c r="O374" s="25">
        <v>2.005</v>
      </c>
      <c r="P374" s="25">
        <v>13.57878</v>
      </c>
      <c r="Q374" s="25">
        <v>1.0</v>
      </c>
      <c r="R374" s="25">
        <v>99.0</v>
      </c>
      <c r="S374" s="25">
        <v>2.0</v>
      </c>
    </row>
    <row r="375">
      <c r="A375" s="58" t="s">
        <v>754</v>
      </c>
      <c r="B375" s="25" t="s">
        <v>1</v>
      </c>
      <c r="C375" s="25" t="s">
        <v>192</v>
      </c>
      <c r="D375" s="25" t="s">
        <v>11</v>
      </c>
      <c r="E375" s="25">
        <v>1141.0</v>
      </c>
      <c r="F375" s="25">
        <v>110.0</v>
      </c>
      <c r="G375" s="25">
        <v>4.0</v>
      </c>
      <c r="H375" s="25">
        <v>21.0</v>
      </c>
      <c r="I375" s="25">
        <v>0.0</v>
      </c>
      <c r="J375" s="25">
        <v>0.0</v>
      </c>
      <c r="K375" s="25">
        <v>0.0</v>
      </c>
      <c r="L375" s="25">
        <v>0.0</v>
      </c>
      <c r="M375" s="25">
        <v>0.0</v>
      </c>
      <c r="N375" s="25">
        <v>0.67306</v>
      </c>
      <c r="O375" s="25">
        <v>9.53806</v>
      </c>
      <c r="P375" s="25">
        <v>6.50174</v>
      </c>
      <c r="Q375" s="25">
        <v>92.0</v>
      </c>
      <c r="R375" s="25">
        <v>99.0</v>
      </c>
      <c r="S375" s="25">
        <v>2.0</v>
      </c>
    </row>
    <row r="376">
      <c r="A376" s="58" t="s">
        <v>754</v>
      </c>
      <c r="B376" s="25" t="s">
        <v>1</v>
      </c>
      <c r="C376" s="25" t="s">
        <v>181</v>
      </c>
      <c r="D376" s="25" t="s">
        <v>11</v>
      </c>
      <c r="E376" s="25">
        <v>4808.0</v>
      </c>
      <c r="F376" s="25">
        <v>91.0</v>
      </c>
      <c r="G376" s="25">
        <v>1.0</v>
      </c>
      <c r="H376" s="25">
        <v>26.0</v>
      </c>
      <c r="I376" s="25">
        <v>0.0</v>
      </c>
      <c r="J376" s="25">
        <v>0.0</v>
      </c>
      <c r="K376" s="25">
        <v>0.0</v>
      </c>
      <c r="L376" s="25">
        <v>0.0</v>
      </c>
      <c r="M376" s="25">
        <v>0.0</v>
      </c>
      <c r="N376" s="25">
        <v>0.44583</v>
      </c>
      <c r="O376" s="25">
        <v>4.00806</v>
      </c>
      <c r="P376" s="25">
        <v>2.91773</v>
      </c>
      <c r="Q376" s="25">
        <v>82.0</v>
      </c>
      <c r="R376" s="25">
        <v>99.0</v>
      </c>
      <c r="S376" s="25">
        <v>2.0</v>
      </c>
    </row>
    <row r="377">
      <c r="A377" s="58" t="s">
        <v>754</v>
      </c>
      <c r="B377" s="25" t="s">
        <v>1</v>
      </c>
      <c r="C377" s="25" t="s">
        <v>152</v>
      </c>
      <c r="D377" s="25" t="s">
        <v>11</v>
      </c>
      <c r="E377" s="25">
        <v>721.0</v>
      </c>
      <c r="F377" s="25">
        <v>56.0</v>
      </c>
      <c r="G377" s="25">
        <v>3.0</v>
      </c>
      <c r="H377" s="25">
        <v>25.0</v>
      </c>
      <c r="I377" s="25">
        <v>0.0</v>
      </c>
      <c r="J377" s="25">
        <v>0.0</v>
      </c>
      <c r="K377" s="25">
        <v>0.0</v>
      </c>
      <c r="L377" s="25">
        <v>0.0</v>
      </c>
      <c r="M377" s="25">
        <v>0.0</v>
      </c>
      <c r="N377" s="25">
        <v>0.27722</v>
      </c>
      <c r="O377" s="25">
        <v>3.9425</v>
      </c>
      <c r="P377" s="25">
        <v>3.04066</v>
      </c>
      <c r="Q377" s="25">
        <v>55.0</v>
      </c>
      <c r="R377" s="25">
        <v>99.0</v>
      </c>
      <c r="S377" s="25">
        <v>2.0</v>
      </c>
    </row>
    <row r="378">
      <c r="A378" s="58" t="s">
        <v>754</v>
      </c>
      <c r="B378" s="25" t="s">
        <v>1</v>
      </c>
      <c r="C378" s="25" t="s">
        <v>203</v>
      </c>
      <c r="D378" s="25" t="s">
        <v>11</v>
      </c>
      <c r="E378" s="25">
        <v>607.0</v>
      </c>
      <c r="F378" s="25">
        <v>52.0</v>
      </c>
      <c r="G378" s="25">
        <v>1.0</v>
      </c>
      <c r="H378" s="25">
        <v>7.0</v>
      </c>
      <c r="I378" s="25">
        <v>0.0</v>
      </c>
      <c r="J378" s="25">
        <v>0.0</v>
      </c>
      <c r="K378" s="25">
        <v>0.0</v>
      </c>
      <c r="L378" s="25">
        <v>0.0</v>
      </c>
      <c r="M378" s="25">
        <v>0.0</v>
      </c>
      <c r="N378" s="25">
        <v>0.60417</v>
      </c>
      <c r="O378" s="25">
        <v>8.7725</v>
      </c>
      <c r="P378" s="25">
        <v>5.8057</v>
      </c>
      <c r="Q378" s="25">
        <v>48.0</v>
      </c>
      <c r="R378" s="25">
        <v>99.0</v>
      </c>
      <c r="S378" s="25">
        <v>2.0</v>
      </c>
    </row>
    <row r="379">
      <c r="A379" s="58" t="s">
        <v>754</v>
      </c>
      <c r="B379" s="25" t="s">
        <v>1</v>
      </c>
      <c r="C379" s="25" t="s">
        <v>92</v>
      </c>
      <c r="D379" s="25" t="s">
        <v>11</v>
      </c>
      <c r="E379" s="25">
        <v>5475.0</v>
      </c>
      <c r="F379" s="25">
        <v>1283.0</v>
      </c>
      <c r="G379" s="25">
        <v>27.0</v>
      </c>
      <c r="H379" s="25">
        <v>860.0</v>
      </c>
      <c r="I379" s="25">
        <v>0.0</v>
      </c>
      <c r="J379" s="25">
        <v>4.0</v>
      </c>
      <c r="K379" s="25">
        <v>0.0</v>
      </c>
      <c r="L379" s="25">
        <v>0.0</v>
      </c>
      <c r="M379" s="25">
        <v>0.0</v>
      </c>
      <c r="N379" s="25">
        <v>0.41111</v>
      </c>
      <c r="O379" s="25">
        <v>3.55056</v>
      </c>
      <c r="P379" s="25">
        <v>2.95019</v>
      </c>
      <c r="Q379" s="25">
        <v>1179.0</v>
      </c>
      <c r="R379" s="25">
        <v>99.0</v>
      </c>
      <c r="S379" s="25">
        <v>2.0</v>
      </c>
    </row>
    <row r="380">
      <c r="A380" s="58" t="s">
        <v>754</v>
      </c>
      <c r="B380" s="25" t="s">
        <v>1</v>
      </c>
      <c r="C380" s="25" t="s">
        <v>289</v>
      </c>
      <c r="D380" s="25" t="s">
        <v>11</v>
      </c>
      <c r="E380" s="25">
        <v>11.0</v>
      </c>
      <c r="F380" s="25">
        <v>0.0</v>
      </c>
      <c r="G380" s="25">
        <v>0.0</v>
      </c>
      <c r="H380" s="25">
        <v>0.0</v>
      </c>
      <c r="I380" s="25">
        <v>0.0</v>
      </c>
      <c r="J380" s="25">
        <v>0.0</v>
      </c>
      <c r="K380" s="25">
        <v>0.0</v>
      </c>
      <c r="L380" s="25">
        <v>0.0</v>
      </c>
      <c r="M380" s="25">
        <v>0.0</v>
      </c>
      <c r="N380" s="25">
        <v>0.30222</v>
      </c>
      <c r="O380" s="25">
        <v>1.13306</v>
      </c>
      <c r="P380" s="25">
        <v>0.53742</v>
      </c>
      <c r="Q380" s="25">
        <v>0.0</v>
      </c>
      <c r="R380" s="25">
        <v>99.0</v>
      </c>
      <c r="S380" s="25">
        <v>2.0</v>
      </c>
    </row>
    <row r="381">
      <c r="A381" s="58" t="s">
        <v>754</v>
      </c>
      <c r="B381" s="25" t="s">
        <v>1</v>
      </c>
      <c r="C381" s="25" t="s">
        <v>205</v>
      </c>
      <c r="D381" s="25" t="s">
        <v>11</v>
      </c>
      <c r="E381" s="25">
        <v>314.0</v>
      </c>
      <c r="F381" s="25">
        <v>72.0</v>
      </c>
      <c r="G381" s="25">
        <v>3.0</v>
      </c>
      <c r="H381" s="25">
        <v>46.0</v>
      </c>
      <c r="I381" s="25">
        <v>0.0</v>
      </c>
      <c r="J381" s="25">
        <v>0.0</v>
      </c>
      <c r="K381" s="25">
        <v>0.0</v>
      </c>
      <c r="L381" s="25">
        <v>0.0</v>
      </c>
      <c r="M381" s="25">
        <v>0.0</v>
      </c>
      <c r="N381" s="25">
        <v>0.33778</v>
      </c>
      <c r="O381" s="25">
        <v>4.67556</v>
      </c>
      <c r="P381" s="25">
        <v>3.31761</v>
      </c>
      <c r="Q381" s="25">
        <v>69.0</v>
      </c>
      <c r="R381" s="25">
        <v>99.0</v>
      </c>
      <c r="S381" s="25">
        <v>2.0</v>
      </c>
    </row>
    <row r="382">
      <c r="A382" s="58" t="s">
        <v>754</v>
      </c>
      <c r="B382" s="25" t="s">
        <v>1</v>
      </c>
      <c r="C382" s="25" t="s">
        <v>250</v>
      </c>
      <c r="D382" s="25" t="s">
        <v>11</v>
      </c>
      <c r="E382" s="25">
        <v>59.0</v>
      </c>
      <c r="F382" s="25">
        <v>3.0</v>
      </c>
      <c r="G382" s="25">
        <v>0.0</v>
      </c>
      <c r="H382" s="25">
        <v>2.0</v>
      </c>
      <c r="I382" s="25">
        <v>0.0</v>
      </c>
      <c r="J382" s="25">
        <v>0.0</v>
      </c>
      <c r="K382" s="25">
        <v>0.0</v>
      </c>
      <c r="L382" s="25">
        <v>0.0</v>
      </c>
      <c r="M382" s="25">
        <v>0.0</v>
      </c>
      <c r="N382" s="25">
        <v>0.43778</v>
      </c>
      <c r="O382" s="25">
        <v>9.70667</v>
      </c>
      <c r="P382" s="25">
        <v>4.54391</v>
      </c>
      <c r="Q382" s="25">
        <v>3.0</v>
      </c>
      <c r="R382" s="25">
        <v>99.0</v>
      </c>
      <c r="S382" s="25">
        <v>2.0</v>
      </c>
    </row>
    <row r="383">
      <c r="A383" s="58" t="s">
        <v>754</v>
      </c>
      <c r="B383" s="25" t="s">
        <v>1</v>
      </c>
      <c r="C383" s="25" t="s">
        <v>280</v>
      </c>
      <c r="D383" s="25" t="s">
        <v>11</v>
      </c>
      <c r="E383" s="25">
        <v>227.0</v>
      </c>
      <c r="F383" s="25">
        <v>138.0</v>
      </c>
      <c r="G383" s="25">
        <v>2.0</v>
      </c>
      <c r="H383" s="25">
        <v>133.0</v>
      </c>
      <c r="I383" s="25">
        <v>0.0</v>
      </c>
      <c r="J383" s="25">
        <v>0.0</v>
      </c>
      <c r="K383" s="25">
        <v>0.0</v>
      </c>
      <c r="L383" s="25">
        <v>0.0</v>
      </c>
      <c r="M383" s="25">
        <v>0.0</v>
      </c>
      <c r="N383" s="25">
        <v>0.00528</v>
      </c>
      <c r="O383" s="25">
        <v>1.03417</v>
      </c>
      <c r="P383" s="25">
        <v>0.84799</v>
      </c>
      <c r="Q383" s="25">
        <v>134.0</v>
      </c>
      <c r="R383" s="25">
        <v>99.0</v>
      </c>
      <c r="S383" s="25">
        <v>2.0</v>
      </c>
    </row>
    <row r="384">
      <c r="A384" s="58" t="s">
        <v>754</v>
      </c>
      <c r="B384" s="25" t="s">
        <v>1</v>
      </c>
      <c r="C384" s="25" t="s">
        <v>173</v>
      </c>
      <c r="D384" s="25" t="s">
        <v>11</v>
      </c>
      <c r="E384" s="25">
        <v>869.0</v>
      </c>
      <c r="F384" s="25">
        <v>74.0</v>
      </c>
      <c r="G384" s="25">
        <v>2.0</v>
      </c>
      <c r="H384" s="25">
        <v>28.0</v>
      </c>
      <c r="I384" s="25">
        <v>0.0</v>
      </c>
      <c r="J384" s="25">
        <v>0.0</v>
      </c>
      <c r="K384" s="25">
        <v>0.0</v>
      </c>
      <c r="L384" s="25">
        <v>0.0</v>
      </c>
      <c r="M384" s="25">
        <v>0.0</v>
      </c>
      <c r="N384" s="25">
        <v>0.51361</v>
      </c>
      <c r="O384" s="25">
        <v>8.77972</v>
      </c>
      <c r="P384" s="25">
        <v>5.34634</v>
      </c>
      <c r="Q384" s="25">
        <v>74.0</v>
      </c>
      <c r="R384" s="25">
        <v>99.0</v>
      </c>
      <c r="S384" s="25">
        <v>2.0</v>
      </c>
    </row>
    <row r="385">
      <c r="A385" s="58" t="s">
        <v>754</v>
      </c>
      <c r="B385" s="25" t="s">
        <v>1</v>
      </c>
      <c r="C385" s="25" t="s">
        <v>291</v>
      </c>
      <c r="D385" s="25" t="s">
        <v>11</v>
      </c>
      <c r="E385" s="25">
        <v>9.0</v>
      </c>
      <c r="F385" s="25">
        <v>2.0</v>
      </c>
      <c r="G385" s="25">
        <v>0.0</v>
      </c>
      <c r="H385" s="25">
        <v>0.0</v>
      </c>
      <c r="I385" s="25">
        <v>0.0</v>
      </c>
      <c r="J385" s="25">
        <v>0.0</v>
      </c>
      <c r="K385" s="25">
        <v>0.0</v>
      </c>
      <c r="L385" s="25">
        <v>0.0</v>
      </c>
      <c r="M385" s="25">
        <v>0.0</v>
      </c>
      <c r="N385" s="25">
        <v>0.31417</v>
      </c>
      <c r="O385" s="25">
        <v>2.18167</v>
      </c>
      <c r="P385" s="25">
        <v>0.71185</v>
      </c>
      <c r="Q385" s="25">
        <v>2.0</v>
      </c>
      <c r="R385" s="25">
        <v>99.0</v>
      </c>
      <c r="S385" s="25">
        <v>2.0</v>
      </c>
    </row>
    <row r="386">
      <c r="A386" s="58" t="s">
        <v>754</v>
      </c>
      <c r="B386" s="25" t="s">
        <v>1</v>
      </c>
      <c r="C386" s="25" t="s">
        <v>116</v>
      </c>
      <c r="D386" s="25" t="s">
        <v>11</v>
      </c>
      <c r="E386" s="25">
        <v>34897.0</v>
      </c>
      <c r="F386" s="25">
        <v>1975.0</v>
      </c>
      <c r="G386" s="25">
        <v>59.0</v>
      </c>
      <c r="H386" s="25">
        <v>1180.0</v>
      </c>
      <c r="I386" s="25">
        <v>0.0</v>
      </c>
      <c r="J386" s="25">
        <v>0.0</v>
      </c>
      <c r="K386" s="25">
        <v>0.0</v>
      </c>
      <c r="L386" s="25">
        <v>0.0</v>
      </c>
      <c r="M386" s="25">
        <v>0.0</v>
      </c>
      <c r="N386" s="25">
        <v>0.35389</v>
      </c>
      <c r="O386" s="25">
        <v>2.58194</v>
      </c>
      <c r="P386" s="25">
        <v>2.54504</v>
      </c>
      <c r="Q386" s="25">
        <v>1705.0</v>
      </c>
      <c r="R386" s="25">
        <v>99.0</v>
      </c>
      <c r="S386" s="25">
        <v>2.0</v>
      </c>
    </row>
    <row r="387">
      <c r="A387" s="58" t="s">
        <v>754</v>
      </c>
      <c r="B387" s="25" t="s">
        <v>1</v>
      </c>
      <c r="C387" s="25" t="s">
        <v>225</v>
      </c>
      <c r="D387" s="25" t="s">
        <v>11</v>
      </c>
      <c r="E387" s="25">
        <v>123.0</v>
      </c>
      <c r="F387" s="25">
        <v>26.0</v>
      </c>
      <c r="G387" s="25">
        <v>1.0</v>
      </c>
      <c r="H387" s="25">
        <v>18.0</v>
      </c>
      <c r="I387" s="25">
        <v>0.0</v>
      </c>
      <c r="J387" s="25">
        <v>0.0</v>
      </c>
      <c r="K387" s="25">
        <v>0.0</v>
      </c>
      <c r="L387" s="25">
        <v>0.0</v>
      </c>
      <c r="M387" s="25">
        <v>0.0</v>
      </c>
      <c r="N387" s="25">
        <v>0.3025</v>
      </c>
      <c r="O387" s="25">
        <v>1.57806</v>
      </c>
      <c r="P387" s="25">
        <v>1.1004</v>
      </c>
      <c r="Q387" s="25">
        <v>25.0</v>
      </c>
      <c r="R387" s="25">
        <v>99.0</v>
      </c>
      <c r="S387" s="25">
        <v>2.0</v>
      </c>
    </row>
    <row r="388">
      <c r="A388" s="58" t="s">
        <v>754</v>
      </c>
      <c r="B388" s="25" t="s">
        <v>1</v>
      </c>
      <c r="C388" s="25" t="s">
        <v>214</v>
      </c>
      <c r="D388" s="25" t="s">
        <v>11</v>
      </c>
      <c r="E388" s="25">
        <v>217.0</v>
      </c>
      <c r="F388" s="25">
        <v>69.0</v>
      </c>
      <c r="G388" s="25">
        <v>2.0</v>
      </c>
      <c r="H388" s="25">
        <v>66.0</v>
      </c>
      <c r="I388" s="25">
        <v>0.0</v>
      </c>
      <c r="J388" s="25">
        <v>0.0</v>
      </c>
      <c r="K388" s="25">
        <v>0.0</v>
      </c>
      <c r="L388" s="25">
        <v>0.0</v>
      </c>
      <c r="M388" s="25">
        <v>0.0</v>
      </c>
      <c r="N388" s="25">
        <v>0.14639</v>
      </c>
      <c r="O388" s="25">
        <v>1.73917</v>
      </c>
      <c r="P388" s="25">
        <v>1.72464</v>
      </c>
      <c r="Q388" s="25">
        <v>65.0</v>
      </c>
      <c r="R388" s="25">
        <v>99.0</v>
      </c>
      <c r="S388" s="25">
        <v>2.0</v>
      </c>
    </row>
    <row r="389">
      <c r="A389" s="58" t="s">
        <v>754</v>
      </c>
      <c r="B389" s="25" t="s">
        <v>1</v>
      </c>
      <c r="C389" s="25" t="s">
        <v>234</v>
      </c>
      <c r="D389" s="25" t="s">
        <v>11</v>
      </c>
      <c r="E389" s="25">
        <v>84.0</v>
      </c>
      <c r="F389" s="25">
        <v>15.0</v>
      </c>
      <c r="G389" s="25">
        <v>1.0</v>
      </c>
      <c r="H389" s="25">
        <v>10.0</v>
      </c>
      <c r="I389" s="25">
        <v>0.0</v>
      </c>
      <c r="J389" s="25">
        <v>0.0</v>
      </c>
      <c r="K389" s="25">
        <v>0.0</v>
      </c>
      <c r="L389" s="25">
        <v>0.0</v>
      </c>
      <c r="M389" s="25">
        <v>0.0</v>
      </c>
      <c r="N389" s="25">
        <v>0.48167</v>
      </c>
      <c r="O389" s="25">
        <v>3.37556</v>
      </c>
      <c r="P389" s="25">
        <v>3.0138</v>
      </c>
      <c r="Q389" s="25">
        <v>15.0</v>
      </c>
      <c r="R389" s="25">
        <v>99.0</v>
      </c>
      <c r="S389" s="25">
        <v>2.0</v>
      </c>
    </row>
    <row r="390">
      <c r="A390" s="58" t="s">
        <v>754</v>
      </c>
      <c r="B390" s="25" t="s">
        <v>1</v>
      </c>
      <c r="C390" s="25" t="s">
        <v>285</v>
      </c>
      <c r="D390" s="25" t="s">
        <v>11</v>
      </c>
      <c r="E390" s="25">
        <v>1.0</v>
      </c>
      <c r="F390" s="25">
        <v>0.0</v>
      </c>
      <c r="G390" s="25">
        <v>0.0</v>
      </c>
      <c r="H390" s="25">
        <v>0.0</v>
      </c>
      <c r="I390" s="25">
        <v>0.0</v>
      </c>
      <c r="J390" s="25">
        <v>0.0</v>
      </c>
      <c r="K390" s="25">
        <v>0.0</v>
      </c>
      <c r="L390" s="25">
        <v>0.0</v>
      </c>
      <c r="M390" s="25">
        <v>0.0</v>
      </c>
      <c r="N390" s="25">
        <v>0.02861</v>
      </c>
      <c r="O390" s="25">
        <v>0.02861</v>
      </c>
      <c r="P390" s="25">
        <v>0.02861</v>
      </c>
      <c r="Q390" s="25">
        <v>0.0</v>
      </c>
      <c r="R390" s="25">
        <v>99.0</v>
      </c>
      <c r="S390" s="25">
        <v>2.0</v>
      </c>
    </row>
    <row r="391">
      <c r="A391" s="58" t="s">
        <v>754</v>
      </c>
      <c r="B391" s="25" t="s">
        <v>1</v>
      </c>
      <c r="C391" s="25" t="s">
        <v>155</v>
      </c>
      <c r="D391" s="25" t="s">
        <v>11</v>
      </c>
      <c r="E391" s="25">
        <v>2466.0</v>
      </c>
      <c r="F391" s="25">
        <v>301.0</v>
      </c>
      <c r="G391" s="25">
        <v>13.0</v>
      </c>
      <c r="H391" s="25">
        <v>168.0</v>
      </c>
      <c r="I391" s="25">
        <v>0.0</v>
      </c>
      <c r="J391" s="25">
        <v>1.0</v>
      </c>
      <c r="K391" s="25">
        <v>0.0</v>
      </c>
      <c r="L391" s="25">
        <v>0.0</v>
      </c>
      <c r="M391" s="25">
        <v>0.0</v>
      </c>
      <c r="N391" s="25">
        <v>0.18806</v>
      </c>
      <c r="O391" s="25">
        <v>1.40639</v>
      </c>
      <c r="P391" s="25">
        <v>2.08436</v>
      </c>
      <c r="Q391" s="25">
        <v>290.0</v>
      </c>
      <c r="R391" s="25">
        <v>99.0</v>
      </c>
      <c r="S391" s="25">
        <v>2.0</v>
      </c>
    </row>
    <row r="392">
      <c r="A392" s="58" t="s">
        <v>754</v>
      </c>
      <c r="B392" s="25" t="s">
        <v>1</v>
      </c>
      <c r="C392" s="25" t="s">
        <v>64</v>
      </c>
      <c r="D392" s="25" t="s">
        <v>11</v>
      </c>
      <c r="E392" s="25">
        <v>55101.0</v>
      </c>
      <c r="F392" s="25">
        <v>6808.0</v>
      </c>
      <c r="G392" s="25">
        <v>323.0</v>
      </c>
      <c r="H392" s="25">
        <v>1088.0</v>
      </c>
      <c r="I392" s="25">
        <v>0.0</v>
      </c>
      <c r="J392" s="25">
        <v>5.0</v>
      </c>
      <c r="K392" s="25">
        <v>0.0</v>
      </c>
      <c r="L392" s="25">
        <v>0.0</v>
      </c>
      <c r="M392" s="25">
        <v>0.0</v>
      </c>
      <c r="N392" s="25">
        <v>0.55694</v>
      </c>
      <c r="O392" s="25">
        <v>3.56639</v>
      </c>
      <c r="P392" s="25">
        <v>1.91936</v>
      </c>
      <c r="Q392" s="25">
        <v>5875.0</v>
      </c>
      <c r="R392" s="25">
        <v>99.0</v>
      </c>
      <c r="S392" s="25">
        <v>2.0</v>
      </c>
    </row>
    <row r="393">
      <c r="A393" s="58" t="s">
        <v>754</v>
      </c>
      <c r="B393" s="25" t="s">
        <v>1</v>
      </c>
      <c r="C393" s="25" t="s">
        <v>147</v>
      </c>
      <c r="D393" s="25" t="s">
        <v>11</v>
      </c>
      <c r="E393" s="25">
        <v>98.0</v>
      </c>
      <c r="F393" s="25">
        <v>21.0</v>
      </c>
      <c r="G393" s="25">
        <v>0.0</v>
      </c>
      <c r="H393" s="25">
        <v>3.0</v>
      </c>
      <c r="I393" s="25">
        <v>0.0</v>
      </c>
      <c r="J393" s="25">
        <v>0.0</v>
      </c>
      <c r="K393" s="25">
        <v>0.0</v>
      </c>
      <c r="L393" s="25">
        <v>0.0</v>
      </c>
      <c r="M393" s="25">
        <v>0.0</v>
      </c>
      <c r="N393" s="25">
        <v>0.54528</v>
      </c>
      <c r="O393" s="25">
        <v>7.7825</v>
      </c>
      <c r="P393" s="25">
        <v>3.53071</v>
      </c>
      <c r="Q393" s="25">
        <v>19.0</v>
      </c>
      <c r="R393" s="25">
        <v>99.0</v>
      </c>
      <c r="S393" s="25">
        <v>2.0</v>
      </c>
    </row>
    <row r="394">
      <c r="A394" s="58" t="s">
        <v>754</v>
      </c>
      <c r="B394" s="25" t="s">
        <v>1</v>
      </c>
      <c r="C394" s="25" t="s">
        <v>50</v>
      </c>
      <c r="D394" s="25" t="s">
        <v>11</v>
      </c>
      <c r="E394" s="25">
        <v>11323.0</v>
      </c>
      <c r="F394" s="25">
        <v>2039.0</v>
      </c>
      <c r="G394" s="25">
        <v>18.0</v>
      </c>
      <c r="H394" s="25">
        <v>187.0</v>
      </c>
      <c r="I394" s="25">
        <v>0.0</v>
      </c>
      <c r="J394" s="25">
        <v>0.0</v>
      </c>
      <c r="K394" s="25">
        <v>0.0</v>
      </c>
      <c r="L394" s="25">
        <v>0.0</v>
      </c>
      <c r="M394" s="25">
        <v>0.0</v>
      </c>
      <c r="N394" s="25">
        <v>0.70056</v>
      </c>
      <c r="O394" s="25">
        <v>10.39056</v>
      </c>
      <c r="P394" s="25">
        <v>5.80654</v>
      </c>
      <c r="Q394" s="25">
        <v>1849.0</v>
      </c>
      <c r="R394" s="25">
        <v>99.0</v>
      </c>
      <c r="S394" s="25">
        <v>2.0</v>
      </c>
    </row>
    <row r="395">
      <c r="A395" s="58" t="s">
        <v>754</v>
      </c>
      <c r="B395" s="25" t="s">
        <v>1</v>
      </c>
      <c r="C395" s="25" t="s">
        <v>140</v>
      </c>
      <c r="D395" s="25" t="s">
        <v>11</v>
      </c>
      <c r="E395" s="25">
        <v>218.0</v>
      </c>
      <c r="F395" s="25">
        <v>48.0</v>
      </c>
      <c r="G395" s="25">
        <v>2.0</v>
      </c>
      <c r="H395" s="25">
        <v>38.0</v>
      </c>
      <c r="I395" s="25">
        <v>0.0</v>
      </c>
      <c r="J395" s="25">
        <v>0.0</v>
      </c>
      <c r="K395" s="25">
        <v>0.0</v>
      </c>
      <c r="L395" s="25">
        <v>0.0</v>
      </c>
      <c r="M395" s="25">
        <v>0.0</v>
      </c>
      <c r="N395" s="25">
        <v>0.29583</v>
      </c>
      <c r="O395" s="25">
        <v>2.51833</v>
      </c>
      <c r="P395" s="25">
        <v>1.9673</v>
      </c>
      <c r="Q395" s="25">
        <v>46.0</v>
      </c>
      <c r="R395" s="25">
        <v>99.0</v>
      </c>
      <c r="S395" s="25">
        <v>2.0</v>
      </c>
    </row>
    <row r="396">
      <c r="A396" s="58" t="s">
        <v>754</v>
      </c>
      <c r="B396" s="25" t="s">
        <v>1</v>
      </c>
      <c r="C396" s="25" t="s">
        <v>178</v>
      </c>
      <c r="D396" s="25" t="s">
        <v>11</v>
      </c>
      <c r="E396" s="25">
        <v>1083.0</v>
      </c>
      <c r="F396" s="25">
        <v>30.0</v>
      </c>
      <c r="G396" s="25">
        <v>2.0</v>
      </c>
      <c r="H396" s="25">
        <v>10.0</v>
      </c>
      <c r="I396" s="25">
        <v>0.0</v>
      </c>
      <c r="J396" s="25">
        <v>0.0</v>
      </c>
      <c r="K396" s="25">
        <v>0.0</v>
      </c>
      <c r="L396" s="25">
        <v>0.0</v>
      </c>
      <c r="M396" s="25">
        <v>0.0</v>
      </c>
      <c r="N396" s="25">
        <v>0.45917</v>
      </c>
      <c r="O396" s="25">
        <v>2.93306</v>
      </c>
      <c r="P396" s="25">
        <v>2.51761</v>
      </c>
      <c r="Q396" s="25">
        <v>29.0</v>
      </c>
      <c r="R396" s="25">
        <v>99.0</v>
      </c>
      <c r="S396" s="25">
        <v>2.0</v>
      </c>
    </row>
    <row r="397">
      <c r="A397" s="58" t="s">
        <v>754</v>
      </c>
      <c r="B397" s="25" t="s">
        <v>1</v>
      </c>
      <c r="C397" s="25" t="s">
        <v>71</v>
      </c>
      <c r="D397" s="25" t="s">
        <v>11</v>
      </c>
      <c r="E397" s="25">
        <v>63161.0</v>
      </c>
      <c r="F397" s="25">
        <v>6631.0</v>
      </c>
      <c r="G397" s="25">
        <v>460.0</v>
      </c>
      <c r="H397" s="25">
        <v>4286.0</v>
      </c>
      <c r="I397" s="25">
        <v>0.0</v>
      </c>
      <c r="J397" s="25">
        <v>7.0</v>
      </c>
      <c r="K397" s="25">
        <v>0.0</v>
      </c>
      <c r="L397" s="25">
        <v>0.0</v>
      </c>
      <c r="M397" s="25">
        <v>0.0</v>
      </c>
      <c r="N397" s="25">
        <v>0.38944</v>
      </c>
      <c r="O397" s="25">
        <v>5.04528</v>
      </c>
      <c r="P397" s="25">
        <v>4.15155</v>
      </c>
      <c r="Q397" s="25">
        <v>5911.0</v>
      </c>
      <c r="R397" s="25">
        <v>99.0</v>
      </c>
      <c r="S397" s="25">
        <v>2.0</v>
      </c>
    </row>
    <row r="398">
      <c r="A398" s="58" t="s">
        <v>754</v>
      </c>
      <c r="B398" s="25" t="s">
        <v>1</v>
      </c>
      <c r="C398" s="25" t="s">
        <v>297</v>
      </c>
      <c r="D398" s="25" t="s">
        <v>11</v>
      </c>
      <c r="E398" s="25">
        <v>2.0</v>
      </c>
      <c r="F398" s="25">
        <v>0.0</v>
      </c>
      <c r="G398" s="25">
        <v>0.0</v>
      </c>
      <c r="H398" s="25">
        <v>0.0</v>
      </c>
      <c r="I398" s="25">
        <v>0.0</v>
      </c>
      <c r="J398" s="25">
        <v>0.0</v>
      </c>
      <c r="K398" s="25">
        <v>0.0</v>
      </c>
      <c r="L398" s="25">
        <v>0.0</v>
      </c>
      <c r="M398" s="25">
        <v>0.0</v>
      </c>
      <c r="N398" s="25">
        <v>3.845</v>
      </c>
      <c r="O398" s="25">
        <v>3.845</v>
      </c>
      <c r="P398" s="25">
        <v>3.845</v>
      </c>
      <c r="Q398" s="25">
        <v>0.0</v>
      </c>
      <c r="R398" s="25">
        <v>99.0</v>
      </c>
      <c r="S398" s="25">
        <v>2.0</v>
      </c>
    </row>
    <row r="399">
      <c r="A399" s="58" t="s">
        <v>754</v>
      </c>
      <c r="B399" s="25" t="s">
        <v>1</v>
      </c>
      <c r="C399" s="25" t="s">
        <v>275</v>
      </c>
      <c r="D399" s="25" t="s">
        <v>11</v>
      </c>
      <c r="E399" s="25">
        <v>2.0</v>
      </c>
      <c r="F399" s="25">
        <v>0.0</v>
      </c>
      <c r="G399" s="25">
        <v>0.0</v>
      </c>
      <c r="H399" s="25">
        <v>0.0</v>
      </c>
      <c r="I399" s="25">
        <v>0.0</v>
      </c>
      <c r="J399" s="25">
        <v>0.0</v>
      </c>
      <c r="K399" s="25">
        <v>0.0</v>
      </c>
      <c r="L399" s="25">
        <v>0.0</v>
      </c>
      <c r="M399" s="25">
        <v>0.0</v>
      </c>
      <c r="N399" s="25">
        <v>0.12806</v>
      </c>
      <c r="O399" s="25">
        <v>0.12806</v>
      </c>
      <c r="P399" s="25">
        <v>0.12806</v>
      </c>
      <c r="Q399" s="25">
        <v>0.0</v>
      </c>
      <c r="R399" s="25">
        <v>99.0</v>
      </c>
      <c r="S399" s="25">
        <v>2.0</v>
      </c>
    </row>
    <row r="400">
      <c r="A400" s="58" t="s">
        <v>754</v>
      </c>
      <c r="B400" s="25" t="s">
        <v>1</v>
      </c>
      <c r="C400" s="25" t="s">
        <v>266</v>
      </c>
      <c r="D400" s="25" t="s">
        <v>11</v>
      </c>
      <c r="E400" s="25">
        <v>20.0</v>
      </c>
      <c r="F400" s="25">
        <v>4.0</v>
      </c>
      <c r="G400" s="25">
        <v>1.0</v>
      </c>
      <c r="H400" s="25">
        <v>0.0</v>
      </c>
      <c r="I400" s="25">
        <v>0.0</v>
      </c>
      <c r="J400" s="25">
        <v>0.0</v>
      </c>
      <c r="K400" s="25">
        <v>0.0</v>
      </c>
      <c r="L400" s="25">
        <v>0.0</v>
      </c>
      <c r="M400" s="25">
        <v>0.0</v>
      </c>
      <c r="N400" s="25">
        <v>0.25667</v>
      </c>
      <c r="O400" s="25">
        <v>1.27833</v>
      </c>
      <c r="P400" s="25">
        <v>0.63194</v>
      </c>
      <c r="Q400" s="25">
        <v>4.0</v>
      </c>
      <c r="R400" s="25">
        <v>99.0</v>
      </c>
      <c r="S400" s="25">
        <v>2.0</v>
      </c>
    </row>
    <row r="401">
      <c r="A401" s="58" t="s">
        <v>754</v>
      </c>
      <c r="B401" s="25" t="s">
        <v>1</v>
      </c>
      <c r="C401" s="25" t="s">
        <v>88</v>
      </c>
      <c r="D401" s="25" t="s">
        <v>11</v>
      </c>
      <c r="E401" s="25">
        <v>17340.0</v>
      </c>
      <c r="F401" s="25">
        <v>2634.0</v>
      </c>
      <c r="G401" s="25">
        <v>109.0</v>
      </c>
      <c r="H401" s="25">
        <v>165.0</v>
      </c>
      <c r="I401" s="25">
        <v>0.0</v>
      </c>
      <c r="J401" s="25">
        <v>4.0</v>
      </c>
      <c r="K401" s="25">
        <v>0.0</v>
      </c>
      <c r="L401" s="25">
        <v>0.0</v>
      </c>
      <c r="M401" s="25">
        <v>0.0</v>
      </c>
      <c r="N401" s="25">
        <v>0.27194</v>
      </c>
      <c r="O401" s="25">
        <v>1.81167</v>
      </c>
      <c r="P401" s="25">
        <v>1.41516</v>
      </c>
      <c r="Q401" s="25">
        <v>2391.0</v>
      </c>
      <c r="R401" s="25">
        <v>99.0</v>
      </c>
      <c r="S401" s="25">
        <v>2.0</v>
      </c>
    </row>
    <row r="402">
      <c r="A402" s="58" t="s">
        <v>754</v>
      </c>
      <c r="B402" s="25" t="s">
        <v>1</v>
      </c>
      <c r="C402" s="25" t="s">
        <v>80</v>
      </c>
      <c r="D402" s="25" t="s">
        <v>11</v>
      </c>
      <c r="E402" s="25">
        <v>21974.0</v>
      </c>
      <c r="F402" s="25">
        <v>775.0</v>
      </c>
      <c r="G402" s="25">
        <v>20.0</v>
      </c>
      <c r="H402" s="25">
        <v>264.0</v>
      </c>
      <c r="I402" s="25">
        <v>0.0</v>
      </c>
      <c r="J402" s="25">
        <v>0.0</v>
      </c>
      <c r="K402" s="25">
        <v>0.0</v>
      </c>
      <c r="L402" s="25">
        <v>0.0</v>
      </c>
      <c r="M402" s="25">
        <v>0.0</v>
      </c>
      <c r="N402" s="25">
        <v>0.34</v>
      </c>
      <c r="O402" s="25">
        <v>3.33361</v>
      </c>
      <c r="P402" s="25">
        <v>2.9897</v>
      </c>
      <c r="Q402" s="25">
        <v>673.0</v>
      </c>
      <c r="R402" s="25">
        <v>99.0</v>
      </c>
      <c r="S402" s="25">
        <v>2.0</v>
      </c>
    </row>
    <row r="403">
      <c r="A403" s="58" t="s">
        <v>754</v>
      </c>
      <c r="B403" s="25" t="s">
        <v>1</v>
      </c>
      <c r="C403" s="25" t="s">
        <v>65</v>
      </c>
      <c r="D403" s="25" t="s">
        <v>11</v>
      </c>
      <c r="E403" s="25">
        <v>81001.0</v>
      </c>
      <c r="F403" s="25">
        <v>3628.0</v>
      </c>
      <c r="G403" s="25">
        <v>144.0</v>
      </c>
      <c r="H403" s="25">
        <v>1559.0</v>
      </c>
      <c r="I403" s="25">
        <v>0.0</v>
      </c>
      <c r="J403" s="25">
        <v>1.0</v>
      </c>
      <c r="K403" s="25">
        <v>0.0</v>
      </c>
      <c r="L403" s="25">
        <v>0.0</v>
      </c>
      <c r="M403" s="25">
        <v>0.0</v>
      </c>
      <c r="N403" s="25">
        <v>0.39167</v>
      </c>
      <c r="O403" s="25">
        <v>5.86694</v>
      </c>
      <c r="P403" s="25">
        <v>4.09921</v>
      </c>
      <c r="Q403" s="25">
        <v>3269.0</v>
      </c>
      <c r="R403" s="25">
        <v>99.0</v>
      </c>
      <c r="S403" s="25">
        <v>2.0</v>
      </c>
    </row>
    <row r="404">
      <c r="A404" s="58" t="s">
        <v>754</v>
      </c>
      <c r="B404" s="25" t="s">
        <v>1</v>
      </c>
      <c r="C404" s="25" t="s">
        <v>268</v>
      </c>
      <c r="D404" s="25" t="s">
        <v>11</v>
      </c>
      <c r="E404" s="25">
        <v>9.0</v>
      </c>
      <c r="F404" s="25">
        <v>0.0</v>
      </c>
      <c r="G404" s="25">
        <v>0.0</v>
      </c>
      <c r="H404" s="25">
        <v>0.0</v>
      </c>
      <c r="I404" s="25">
        <v>0.0</v>
      </c>
      <c r="J404" s="25">
        <v>0.0</v>
      </c>
      <c r="K404" s="25">
        <v>0.0</v>
      </c>
      <c r="L404" s="25">
        <v>0.0</v>
      </c>
      <c r="M404" s="25">
        <v>0.0</v>
      </c>
      <c r="N404" s="25">
        <v>0.11278</v>
      </c>
      <c r="O404" s="25">
        <v>0.57556</v>
      </c>
      <c r="P404" s="25">
        <v>0.18552</v>
      </c>
      <c r="Q404" s="25">
        <v>0.0</v>
      </c>
      <c r="R404" s="25">
        <v>99.0</v>
      </c>
      <c r="S404" s="25">
        <v>2.0</v>
      </c>
    </row>
    <row r="405">
      <c r="A405" s="58" t="s">
        <v>754</v>
      </c>
      <c r="B405" s="25" t="s">
        <v>1</v>
      </c>
      <c r="C405" s="25" t="s">
        <v>83</v>
      </c>
      <c r="D405" s="25" t="s">
        <v>11</v>
      </c>
      <c r="E405" s="25">
        <v>17512.0</v>
      </c>
      <c r="F405" s="25">
        <v>1590.0</v>
      </c>
      <c r="G405" s="25">
        <v>30.0</v>
      </c>
      <c r="H405" s="25">
        <v>1906.0</v>
      </c>
      <c r="I405" s="25">
        <v>0.0</v>
      </c>
      <c r="J405" s="25">
        <v>0.0</v>
      </c>
      <c r="K405" s="25">
        <v>0.0</v>
      </c>
      <c r="L405" s="25">
        <v>0.0</v>
      </c>
      <c r="M405" s="25">
        <v>0.0</v>
      </c>
      <c r="N405" s="25">
        <v>0.2425</v>
      </c>
      <c r="O405" s="25">
        <v>2.80583</v>
      </c>
      <c r="P405" s="25">
        <v>2.71982</v>
      </c>
      <c r="Q405" s="25">
        <v>1382.0</v>
      </c>
      <c r="R405" s="25">
        <v>99.0</v>
      </c>
      <c r="S405" s="25">
        <v>2.0</v>
      </c>
    </row>
    <row r="406">
      <c r="A406" s="58" t="s">
        <v>754</v>
      </c>
      <c r="B406" s="25" t="s">
        <v>1</v>
      </c>
      <c r="C406" s="25" t="s">
        <v>189</v>
      </c>
      <c r="D406" s="25" t="s">
        <v>11</v>
      </c>
      <c r="E406" s="25">
        <v>444.0</v>
      </c>
      <c r="F406" s="25">
        <v>83.0</v>
      </c>
      <c r="G406" s="25">
        <v>3.0</v>
      </c>
      <c r="H406" s="25">
        <v>48.0</v>
      </c>
      <c r="I406" s="25">
        <v>0.0</v>
      </c>
      <c r="J406" s="25">
        <v>1.0</v>
      </c>
      <c r="K406" s="25">
        <v>0.0</v>
      </c>
      <c r="L406" s="25">
        <v>0.0</v>
      </c>
      <c r="M406" s="25">
        <v>0.0</v>
      </c>
      <c r="N406" s="25">
        <v>0.47639</v>
      </c>
      <c r="O406" s="25">
        <v>1.77083</v>
      </c>
      <c r="P406" s="25">
        <v>2.26227</v>
      </c>
      <c r="Q406" s="25">
        <v>59.0</v>
      </c>
      <c r="R406" s="25">
        <v>99.0</v>
      </c>
      <c r="S406" s="25">
        <v>2.0</v>
      </c>
    </row>
    <row r="407">
      <c r="A407" s="58" t="s">
        <v>754</v>
      </c>
      <c r="B407" s="25" t="s">
        <v>1</v>
      </c>
      <c r="C407" s="25" t="s">
        <v>226</v>
      </c>
      <c r="D407" s="25" t="s">
        <v>11</v>
      </c>
      <c r="E407" s="25">
        <v>50.0</v>
      </c>
      <c r="F407" s="25">
        <v>5.0</v>
      </c>
      <c r="G407" s="25">
        <v>0.0</v>
      </c>
      <c r="H407" s="25">
        <v>1.0</v>
      </c>
      <c r="I407" s="25">
        <v>0.0</v>
      </c>
      <c r="J407" s="25">
        <v>0.0</v>
      </c>
      <c r="K407" s="25">
        <v>0.0</v>
      </c>
      <c r="L407" s="25">
        <v>0.0</v>
      </c>
      <c r="M407" s="25">
        <v>0.0</v>
      </c>
      <c r="N407" s="25">
        <v>0.72222</v>
      </c>
      <c r="O407" s="25">
        <v>4.5725</v>
      </c>
      <c r="P407" s="25">
        <v>5.04999</v>
      </c>
      <c r="Q407" s="25">
        <v>5.0</v>
      </c>
      <c r="R407" s="25">
        <v>99.0</v>
      </c>
      <c r="S407" s="25">
        <v>2.0</v>
      </c>
    </row>
    <row r="408">
      <c r="A408" s="58" t="s">
        <v>754</v>
      </c>
      <c r="B408" s="25" t="s">
        <v>1</v>
      </c>
      <c r="C408" s="25" t="s">
        <v>146</v>
      </c>
      <c r="D408" s="25" t="s">
        <v>11</v>
      </c>
      <c r="E408" s="25">
        <v>390.0</v>
      </c>
      <c r="F408" s="25">
        <v>104.0</v>
      </c>
      <c r="G408" s="25">
        <v>1.0</v>
      </c>
      <c r="H408" s="25">
        <v>73.0</v>
      </c>
      <c r="I408" s="25">
        <v>0.0</v>
      </c>
      <c r="J408" s="25">
        <v>0.0</v>
      </c>
      <c r="K408" s="25">
        <v>0.0</v>
      </c>
      <c r="L408" s="25">
        <v>0.0</v>
      </c>
      <c r="M408" s="25">
        <v>0.0</v>
      </c>
      <c r="N408" s="25">
        <v>0.29722</v>
      </c>
      <c r="O408" s="25">
        <v>1.93639</v>
      </c>
      <c r="P408" s="25">
        <v>1.48954</v>
      </c>
      <c r="Q408" s="25">
        <v>93.0</v>
      </c>
      <c r="R408" s="25">
        <v>99.0</v>
      </c>
      <c r="S408" s="25">
        <v>2.0</v>
      </c>
    </row>
    <row r="409">
      <c r="A409" s="58" t="s">
        <v>754</v>
      </c>
      <c r="B409" s="25" t="s">
        <v>1</v>
      </c>
      <c r="C409" s="25" t="s">
        <v>97</v>
      </c>
      <c r="D409" s="25" t="s">
        <v>11</v>
      </c>
      <c r="E409" s="25">
        <v>685.0</v>
      </c>
      <c r="F409" s="25">
        <v>375.0</v>
      </c>
      <c r="G409" s="25">
        <v>12.0</v>
      </c>
      <c r="H409" s="25">
        <v>338.0</v>
      </c>
      <c r="I409" s="25">
        <v>0.0</v>
      </c>
      <c r="J409" s="25">
        <v>1.0</v>
      </c>
      <c r="K409" s="25">
        <v>0.0</v>
      </c>
      <c r="L409" s="25">
        <v>0.0</v>
      </c>
      <c r="M409" s="25">
        <v>0.0</v>
      </c>
      <c r="N409" s="25">
        <v>0.01194</v>
      </c>
      <c r="O409" s="25">
        <v>1.40611</v>
      </c>
      <c r="P409" s="25">
        <v>2.36258</v>
      </c>
      <c r="Q409" s="25">
        <v>361.0</v>
      </c>
      <c r="R409" s="25">
        <v>99.0</v>
      </c>
      <c r="S409" s="25">
        <v>2.0</v>
      </c>
    </row>
    <row r="410">
      <c r="A410" s="58" t="s">
        <v>754</v>
      </c>
      <c r="B410" s="25" t="s">
        <v>1</v>
      </c>
      <c r="C410" s="25" t="s">
        <v>84</v>
      </c>
      <c r="D410" s="25" t="s">
        <v>11</v>
      </c>
      <c r="E410" s="25">
        <v>4988.0</v>
      </c>
      <c r="F410" s="25">
        <v>1163.0</v>
      </c>
      <c r="G410" s="25">
        <v>47.0</v>
      </c>
      <c r="H410" s="25">
        <v>881.0</v>
      </c>
      <c r="I410" s="25">
        <v>0.0</v>
      </c>
      <c r="J410" s="25">
        <v>1.0</v>
      </c>
      <c r="K410" s="25">
        <v>0.0</v>
      </c>
      <c r="L410" s="25">
        <v>0.0</v>
      </c>
      <c r="M410" s="25">
        <v>0.0</v>
      </c>
      <c r="N410" s="25">
        <v>0.42806</v>
      </c>
      <c r="O410" s="25">
        <v>7.55028</v>
      </c>
      <c r="P410" s="25">
        <v>6.23223</v>
      </c>
      <c r="Q410" s="25">
        <v>1103.0</v>
      </c>
      <c r="R410" s="25">
        <v>99.0</v>
      </c>
      <c r="S410" s="25">
        <v>2.0</v>
      </c>
    </row>
    <row r="411">
      <c r="A411" s="58" t="s">
        <v>754</v>
      </c>
      <c r="B411" s="25" t="s">
        <v>1</v>
      </c>
      <c r="C411" s="25" t="s">
        <v>86</v>
      </c>
      <c r="D411" s="25" t="s">
        <v>11</v>
      </c>
      <c r="E411" s="25">
        <v>21714.0</v>
      </c>
      <c r="F411" s="25">
        <v>3796.0</v>
      </c>
      <c r="G411" s="25">
        <v>122.0</v>
      </c>
      <c r="H411" s="25">
        <v>657.0</v>
      </c>
      <c r="I411" s="25">
        <v>0.0</v>
      </c>
      <c r="J411" s="25">
        <v>5.0</v>
      </c>
      <c r="K411" s="25">
        <v>0.0</v>
      </c>
      <c r="L411" s="25">
        <v>0.0</v>
      </c>
      <c r="M411" s="25">
        <v>0.0</v>
      </c>
      <c r="N411" s="25">
        <v>0.42389</v>
      </c>
      <c r="O411" s="25">
        <v>3.56139</v>
      </c>
      <c r="P411" s="25">
        <v>2.83876</v>
      </c>
      <c r="Q411" s="25">
        <v>3497.0</v>
      </c>
      <c r="R411" s="25">
        <v>99.0</v>
      </c>
      <c r="S411" s="25">
        <v>2.0</v>
      </c>
    </row>
    <row r="412">
      <c r="A412" s="58" t="s">
        <v>754</v>
      </c>
      <c r="B412" s="25" t="s">
        <v>1</v>
      </c>
      <c r="C412" s="25" t="s">
        <v>108</v>
      </c>
      <c r="D412" s="25" t="s">
        <v>11</v>
      </c>
      <c r="E412" s="25">
        <v>2337.0</v>
      </c>
      <c r="F412" s="25">
        <v>535.0</v>
      </c>
      <c r="G412" s="25">
        <v>29.0</v>
      </c>
      <c r="H412" s="25">
        <v>246.0</v>
      </c>
      <c r="I412" s="25">
        <v>0.0</v>
      </c>
      <c r="J412" s="25">
        <v>0.0</v>
      </c>
      <c r="K412" s="25">
        <v>0.0</v>
      </c>
      <c r="L412" s="25">
        <v>0.0</v>
      </c>
      <c r="M412" s="25">
        <v>0.0</v>
      </c>
      <c r="N412" s="25">
        <v>0.57222</v>
      </c>
      <c r="O412" s="25">
        <v>7.44778</v>
      </c>
      <c r="P412" s="25">
        <v>5.37323</v>
      </c>
      <c r="Q412" s="25">
        <v>462.0</v>
      </c>
      <c r="R412" s="25">
        <v>99.0</v>
      </c>
      <c r="S412" s="25">
        <v>2.0</v>
      </c>
    </row>
    <row r="413">
      <c r="A413" s="58" t="s">
        <v>754</v>
      </c>
      <c r="B413" s="25" t="s">
        <v>1</v>
      </c>
      <c r="C413" s="25" t="s">
        <v>101</v>
      </c>
      <c r="D413" s="25" t="s">
        <v>11</v>
      </c>
      <c r="E413" s="25">
        <v>883.0</v>
      </c>
      <c r="F413" s="25">
        <v>102.0</v>
      </c>
      <c r="G413" s="25">
        <v>5.0</v>
      </c>
      <c r="H413" s="25">
        <v>25.0</v>
      </c>
      <c r="I413" s="25">
        <v>0.0</v>
      </c>
      <c r="J413" s="25">
        <v>0.0</v>
      </c>
      <c r="K413" s="25">
        <v>0.0</v>
      </c>
      <c r="L413" s="25">
        <v>0.0</v>
      </c>
      <c r="M413" s="25">
        <v>0.0</v>
      </c>
      <c r="N413" s="25">
        <v>0.67</v>
      </c>
      <c r="O413" s="25">
        <v>5.2125</v>
      </c>
      <c r="P413" s="25">
        <v>3.38053</v>
      </c>
      <c r="Q413" s="25">
        <v>90.0</v>
      </c>
      <c r="R413" s="25">
        <v>99.0</v>
      </c>
      <c r="S413" s="25">
        <v>2.0</v>
      </c>
    </row>
    <row r="414">
      <c r="A414" s="58" t="s">
        <v>754</v>
      </c>
      <c r="B414" s="25" t="s">
        <v>1</v>
      </c>
      <c r="C414" s="25" t="s">
        <v>141</v>
      </c>
      <c r="D414" s="25" t="s">
        <v>11</v>
      </c>
      <c r="E414" s="25">
        <v>10417.0</v>
      </c>
      <c r="F414" s="25">
        <v>394.0</v>
      </c>
      <c r="G414" s="25">
        <v>16.0</v>
      </c>
      <c r="H414" s="25">
        <v>137.0</v>
      </c>
      <c r="I414" s="25">
        <v>0.0</v>
      </c>
      <c r="J414" s="25">
        <v>0.0</v>
      </c>
      <c r="K414" s="25">
        <v>0.0</v>
      </c>
      <c r="L414" s="25">
        <v>0.0</v>
      </c>
      <c r="M414" s="25">
        <v>0.0</v>
      </c>
      <c r="N414" s="25">
        <v>0.30139</v>
      </c>
      <c r="O414" s="25">
        <v>2.94917</v>
      </c>
      <c r="P414" s="25">
        <v>2.75684</v>
      </c>
      <c r="Q414" s="25">
        <v>365.0</v>
      </c>
      <c r="R414" s="25">
        <v>99.0</v>
      </c>
      <c r="S414" s="25">
        <v>2.0</v>
      </c>
    </row>
    <row r="415">
      <c r="A415" s="58" t="s">
        <v>754</v>
      </c>
      <c r="B415" s="25" t="s">
        <v>1</v>
      </c>
      <c r="C415" s="25" t="s">
        <v>113</v>
      </c>
      <c r="D415" s="25" t="s">
        <v>11</v>
      </c>
      <c r="E415" s="25">
        <v>2962.0</v>
      </c>
      <c r="F415" s="25">
        <v>252.0</v>
      </c>
      <c r="G415" s="25">
        <v>4.0</v>
      </c>
      <c r="H415" s="25">
        <v>14.0</v>
      </c>
      <c r="I415" s="25">
        <v>0.0</v>
      </c>
      <c r="J415" s="25">
        <v>0.0</v>
      </c>
      <c r="K415" s="25">
        <v>0.0</v>
      </c>
      <c r="L415" s="25">
        <v>0.0</v>
      </c>
      <c r="M415" s="25">
        <v>0.0</v>
      </c>
      <c r="N415" s="25">
        <v>0.51778</v>
      </c>
      <c r="O415" s="25">
        <v>9.27278</v>
      </c>
      <c r="P415" s="25">
        <v>5.56329</v>
      </c>
      <c r="Q415" s="25">
        <v>229.0</v>
      </c>
      <c r="R415" s="25">
        <v>99.0</v>
      </c>
      <c r="S415" s="25">
        <v>2.0</v>
      </c>
    </row>
    <row r="416">
      <c r="A416" s="58" t="s">
        <v>754</v>
      </c>
      <c r="B416" s="25" t="s">
        <v>1</v>
      </c>
      <c r="C416" s="25" t="s">
        <v>55</v>
      </c>
      <c r="D416" s="25" t="s">
        <v>11</v>
      </c>
      <c r="E416" s="25">
        <v>8024.0</v>
      </c>
      <c r="F416" s="25">
        <v>1236.0</v>
      </c>
      <c r="G416" s="25">
        <v>66.0</v>
      </c>
      <c r="H416" s="25">
        <v>591.0</v>
      </c>
      <c r="I416" s="25">
        <v>0.0</v>
      </c>
      <c r="J416" s="25">
        <v>1.0</v>
      </c>
      <c r="K416" s="25">
        <v>0.0</v>
      </c>
      <c r="L416" s="25">
        <v>0.0</v>
      </c>
      <c r="M416" s="25">
        <v>0.0</v>
      </c>
      <c r="N416" s="25">
        <v>0.49333</v>
      </c>
      <c r="O416" s="25">
        <v>6.1375</v>
      </c>
      <c r="P416" s="25">
        <v>4.45278</v>
      </c>
      <c r="Q416" s="25">
        <v>1146.0</v>
      </c>
      <c r="R416" s="25">
        <v>99.0</v>
      </c>
      <c r="S416" s="25">
        <v>2.0</v>
      </c>
    </row>
    <row r="417">
      <c r="A417" s="58" t="s">
        <v>754</v>
      </c>
      <c r="B417" s="25" t="s">
        <v>1</v>
      </c>
      <c r="C417" s="25" t="s">
        <v>168</v>
      </c>
      <c r="D417" s="25" t="s">
        <v>11</v>
      </c>
      <c r="E417" s="25">
        <v>4768.0</v>
      </c>
      <c r="F417" s="25">
        <v>1734.0</v>
      </c>
      <c r="G417" s="25">
        <v>25.0</v>
      </c>
      <c r="H417" s="25">
        <v>1599.0</v>
      </c>
      <c r="I417" s="25">
        <v>0.0</v>
      </c>
      <c r="J417" s="25">
        <v>0.0</v>
      </c>
      <c r="K417" s="25">
        <v>0.0</v>
      </c>
      <c r="L417" s="25">
        <v>0.0</v>
      </c>
      <c r="M417" s="25">
        <v>0.0</v>
      </c>
      <c r="N417" s="25">
        <v>0.10222</v>
      </c>
      <c r="O417" s="25">
        <v>1.5</v>
      </c>
      <c r="P417" s="25">
        <v>1.47224</v>
      </c>
      <c r="Q417" s="25">
        <v>1661.0</v>
      </c>
      <c r="R417" s="25">
        <v>99.0</v>
      </c>
      <c r="S417" s="25">
        <v>2.0</v>
      </c>
    </row>
    <row r="418">
      <c r="A418" s="58" t="s">
        <v>754</v>
      </c>
      <c r="B418" s="25" t="s">
        <v>1</v>
      </c>
      <c r="C418" s="25" t="s">
        <v>117</v>
      </c>
      <c r="D418" s="25" t="s">
        <v>11</v>
      </c>
      <c r="E418" s="25">
        <v>413.0</v>
      </c>
      <c r="F418" s="25">
        <v>34.0</v>
      </c>
      <c r="G418" s="25">
        <v>0.0</v>
      </c>
      <c r="H418" s="25">
        <v>17.0</v>
      </c>
      <c r="I418" s="25">
        <v>0.0</v>
      </c>
      <c r="J418" s="25">
        <v>0.0</v>
      </c>
      <c r="K418" s="25">
        <v>0.0</v>
      </c>
      <c r="L418" s="25">
        <v>0.0</v>
      </c>
      <c r="M418" s="25">
        <v>0.0</v>
      </c>
      <c r="N418" s="25">
        <v>0.4975</v>
      </c>
      <c r="O418" s="25">
        <v>2.5175</v>
      </c>
      <c r="P418" s="25">
        <v>2.93322</v>
      </c>
      <c r="Q418" s="25">
        <v>28.0</v>
      </c>
      <c r="R418" s="25">
        <v>99.0</v>
      </c>
      <c r="S418" s="25">
        <v>2.0</v>
      </c>
    </row>
    <row r="419">
      <c r="A419" s="58" t="s">
        <v>754</v>
      </c>
      <c r="B419" s="25" t="s">
        <v>1</v>
      </c>
      <c r="C419" s="25" t="s">
        <v>257</v>
      </c>
      <c r="D419" s="25" t="s">
        <v>11</v>
      </c>
      <c r="E419" s="25">
        <v>32.0</v>
      </c>
      <c r="F419" s="25">
        <v>0.0</v>
      </c>
      <c r="G419" s="25">
        <v>0.0</v>
      </c>
      <c r="H419" s="25">
        <v>0.0</v>
      </c>
      <c r="I419" s="25">
        <v>0.0</v>
      </c>
      <c r="J419" s="25">
        <v>0.0</v>
      </c>
      <c r="K419" s="25">
        <v>0.0</v>
      </c>
      <c r="L419" s="25">
        <v>0.0</v>
      </c>
      <c r="M419" s="25">
        <v>0.0</v>
      </c>
      <c r="N419" s="25">
        <v>0.54472</v>
      </c>
      <c r="O419" s="25">
        <v>4.37056</v>
      </c>
      <c r="P419" s="25">
        <v>1.45531</v>
      </c>
      <c r="Q419" s="25">
        <v>0.0</v>
      </c>
      <c r="R419" s="25">
        <v>99.0</v>
      </c>
      <c r="S419" s="25">
        <v>2.0</v>
      </c>
    </row>
    <row r="420">
      <c r="A420" s="58" t="s">
        <v>754</v>
      </c>
      <c r="B420" s="25" t="s">
        <v>1</v>
      </c>
      <c r="C420" s="25" t="s">
        <v>284</v>
      </c>
      <c r="D420" s="25" t="s">
        <v>11</v>
      </c>
      <c r="E420" s="25">
        <v>10.0</v>
      </c>
      <c r="F420" s="25">
        <v>1.0</v>
      </c>
      <c r="G420" s="25">
        <v>0.0</v>
      </c>
      <c r="H420" s="25">
        <v>0.0</v>
      </c>
      <c r="I420" s="25">
        <v>0.0</v>
      </c>
      <c r="J420" s="25">
        <v>0.0</v>
      </c>
      <c r="K420" s="25">
        <v>0.0</v>
      </c>
      <c r="L420" s="25">
        <v>0.0</v>
      </c>
      <c r="M420" s="25">
        <v>0.0</v>
      </c>
      <c r="N420" s="25">
        <v>0.51389</v>
      </c>
      <c r="O420" s="25">
        <v>7.69694</v>
      </c>
      <c r="P420" s="25">
        <v>2.08053</v>
      </c>
      <c r="Q420" s="25">
        <v>1.0</v>
      </c>
      <c r="R420" s="25">
        <v>99.0</v>
      </c>
      <c r="S420" s="25">
        <v>2.0</v>
      </c>
    </row>
    <row r="421">
      <c r="A421" s="58" t="s">
        <v>754</v>
      </c>
      <c r="B421" s="25" t="s">
        <v>1</v>
      </c>
      <c r="C421" s="25" t="s">
        <v>296</v>
      </c>
      <c r="D421" s="25" t="s">
        <v>11</v>
      </c>
      <c r="E421" s="25">
        <v>3.0</v>
      </c>
      <c r="F421" s="25">
        <v>2.0</v>
      </c>
      <c r="G421" s="25">
        <v>0.0</v>
      </c>
      <c r="H421" s="25">
        <v>2.0</v>
      </c>
      <c r="I421" s="25">
        <v>0.0</v>
      </c>
      <c r="J421" s="25">
        <v>0.0</v>
      </c>
      <c r="K421" s="25">
        <v>0.0</v>
      </c>
      <c r="L421" s="25">
        <v>0.0</v>
      </c>
      <c r="M421" s="25">
        <v>0.0</v>
      </c>
      <c r="N421" s="25">
        <v>0.00778</v>
      </c>
      <c r="O421" s="25">
        <v>0.08528</v>
      </c>
      <c r="P421" s="25">
        <v>0.03204</v>
      </c>
      <c r="Q421" s="25">
        <v>1.0</v>
      </c>
      <c r="R421" s="25">
        <v>99.0</v>
      </c>
      <c r="S421" s="25">
        <v>2.0</v>
      </c>
    </row>
    <row r="422">
      <c r="A422" s="58" t="s">
        <v>754</v>
      </c>
      <c r="B422" s="25" t="s">
        <v>1</v>
      </c>
      <c r="C422" s="25" t="s">
        <v>262</v>
      </c>
      <c r="D422" s="25" t="s">
        <v>11</v>
      </c>
      <c r="E422" s="25">
        <v>4.0</v>
      </c>
      <c r="F422" s="25">
        <v>0.0</v>
      </c>
      <c r="G422" s="25">
        <v>0.0</v>
      </c>
      <c r="H422" s="25">
        <v>0.0</v>
      </c>
      <c r="I422" s="25">
        <v>0.0</v>
      </c>
      <c r="J422" s="25">
        <v>0.0</v>
      </c>
      <c r="K422" s="25">
        <v>0.0</v>
      </c>
      <c r="L422" s="25">
        <v>0.0</v>
      </c>
      <c r="M422" s="25">
        <v>0.0</v>
      </c>
      <c r="N422" s="25">
        <v>0.38667</v>
      </c>
      <c r="O422" s="25">
        <v>0.67667</v>
      </c>
      <c r="P422" s="25">
        <v>0.4209</v>
      </c>
      <c r="Q422" s="25">
        <v>0.0</v>
      </c>
      <c r="R422" s="25">
        <v>99.0</v>
      </c>
      <c r="S422" s="25">
        <v>2.0</v>
      </c>
    </row>
    <row r="423">
      <c r="A423" s="58" t="s">
        <v>754</v>
      </c>
      <c r="B423" s="25" t="s">
        <v>1</v>
      </c>
      <c r="C423" s="25" t="s">
        <v>68</v>
      </c>
      <c r="D423" s="25" t="s">
        <v>11</v>
      </c>
      <c r="E423" s="25">
        <v>512844.0</v>
      </c>
      <c r="F423" s="25">
        <v>24629.0</v>
      </c>
      <c r="G423" s="25">
        <v>857.0</v>
      </c>
      <c r="H423" s="25">
        <v>10002.0</v>
      </c>
      <c r="I423" s="25">
        <v>0.0</v>
      </c>
      <c r="J423" s="25">
        <v>2.0</v>
      </c>
      <c r="K423" s="25">
        <v>0.0</v>
      </c>
      <c r="L423" s="25">
        <v>0.0</v>
      </c>
      <c r="M423" s="25">
        <v>0.0</v>
      </c>
      <c r="N423" s="25">
        <v>0.31389</v>
      </c>
      <c r="O423" s="25">
        <v>3.23639</v>
      </c>
      <c r="P423" s="25">
        <v>3.0507</v>
      </c>
      <c r="Q423" s="25">
        <v>19124.0</v>
      </c>
      <c r="R423" s="25">
        <v>99.0</v>
      </c>
      <c r="S423" s="25">
        <v>2.0</v>
      </c>
    </row>
    <row r="424">
      <c r="A424" s="58" t="s">
        <v>754</v>
      </c>
      <c r="B424" s="25" t="s">
        <v>1</v>
      </c>
      <c r="C424" s="25" t="s">
        <v>98</v>
      </c>
      <c r="D424" s="25" t="s">
        <v>11</v>
      </c>
      <c r="E424" s="25">
        <v>6970.0</v>
      </c>
      <c r="F424" s="25">
        <v>283.0</v>
      </c>
      <c r="G424" s="25">
        <v>5.0</v>
      </c>
      <c r="H424" s="25">
        <v>89.0</v>
      </c>
      <c r="I424" s="25">
        <v>0.0</v>
      </c>
      <c r="J424" s="25">
        <v>0.0</v>
      </c>
      <c r="K424" s="25">
        <v>0.0</v>
      </c>
      <c r="L424" s="25">
        <v>0.0</v>
      </c>
      <c r="M424" s="25">
        <v>0.0</v>
      </c>
      <c r="N424" s="25">
        <v>0.4075</v>
      </c>
      <c r="O424" s="25">
        <v>2.8625</v>
      </c>
      <c r="P424" s="25">
        <v>2.92473</v>
      </c>
      <c r="Q424" s="25">
        <v>235.0</v>
      </c>
      <c r="R424" s="25">
        <v>99.0</v>
      </c>
      <c r="S424" s="25">
        <v>2.0</v>
      </c>
    </row>
    <row r="425">
      <c r="A425" s="58" t="s">
        <v>754</v>
      </c>
      <c r="B425" s="25" t="s">
        <v>1</v>
      </c>
      <c r="C425" s="25" t="s">
        <v>100</v>
      </c>
      <c r="D425" s="25" t="s">
        <v>11</v>
      </c>
      <c r="E425" s="25">
        <v>14584.0</v>
      </c>
      <c r="F425" s="25">
        <v>1300.0</v>
      </c>
      <c r="G425" s="25">
        <v>39.0</v>
      </c>
      <c r="H425" s="25">
        <v>552.0</v>
      </c>
      <c r="I425" s="25">
        <v>0.0</v>
      </c>
      <c r="J425" s="25">
        <v>1.0</v>
      </c>
      <c r="K425" s="25">
        <v>0.0</v>
      </c>
      <c r="L425" s="25">
        <v>0.0</v>
      </c>
      <c r="M425" s="25">
        <v>0.0</v>
      </c>
      <c r="N425" s="25">
        <v>0.54778</v>
      </c>
      <c r="O425" s="25">
        <v>8.00278</v>
      </c>
      <c r="P425" s="25">
        <v>5.56935</v>
      </c>
      <c r="Q425" s="25">
        <v>1207.0</v>
      </c>
      <c r="R425" s="25">
        <v>99.0</v>
      </c>
      <c r="S425" s="25">
        <v>2.0</v>
      </c>
    </row>
    <row r="426">
      <c r="A426" s="58" t="s">
        <v>754</v>
      </c>
      <c r="B426" s="25" t="s">
        <v>1</v>
      </c>
      <c r="C426" s="25" t="s">
        <v>239</v>
      </c>
      <c r="D426" s="25" t="s">
        <v>11</v>
      </c>
      <c r="E426" s="25">
        <v>50.0</v>
      </c>
      <c r="F426" s="25">
        <v>12.0</v>
      </c>
      <c r="G426" s="25">
        <v>0.0</v>
      </c>
      <c r="H426" s="25">
        <v>13.0</v>
      </c>
      <c r="I426" s="25">
        <v>0.0</v>
      </c>
      <c r="J426" s="25">
        <v>0.0</v>
      </c>
      <c r="K426" s="25">
        <v>0.0</v>
      </c>
      <c r="L426" s="25">
        <v>0.0</v>
      </c>
      <c r="M426" s="25">
        <v>0.0</v>
      </c>
      <c r="N426" s="25">
        <v>0.17611</v>
      </c>
      <c r="O426" s="25">
        <v>4.08778</v>
      </c>
      <c r="P426" s="25">
        <v>2.77271</v>
      </c>
      <c r="Q426" s="25">
        <v>11.0</v>
      </c>
      <c r="R426" s="25">
        <v>99.0</v>
      </c>
      <c r="S426" s="25">
        <v>2.0</v>
      </c>
    </row>
    <row r="427">
      <c r="A427" s="58" t="s">
        <v>754</v>
      </c>
      <c r="B427" s="25" t="s">
        <v>1</v>
      </c>
      <c r="C427" s="25" t="s">
        <v>204</v>
      </c>
      <c r="D427" s="25" t="s">
        <v>11</v>
      </c>
      <c r="E427" s="25">
        <v>291.0</v>
      </c>
      <c r="F427" s="25">
        <v>4.0</v>
      </c>
      <c r="G427" s="25">
        <v>0.0</v>
      </c>
      <c r="H427" s="25">
        <v>0.0</v>
      </c>
      <c r="I427" s="25">
        <v>0.0</v>
      </c>
      <c r="J427" s="25">
        <v>0.0</v>
      </c>
      <c r="K427" s="25">
        <v>0.0</v>
      </c>
      <c r="L427" s="25">
        <v>0.0</v>
      </c>
      <c r="M427" s="25">
        <v>0.0</v>
      </c>
      <c r="N427" s="25">
        <v>0.43694</v>
      </c>
      <c r="O427" s="25">
        <v>1.92972</v>
      </c>
      <c r="P427" s="25">
        <v>1.80138</v>
      </c>
      <c r="Q427" s="25">
        <v>4.0</v>
      </c>
      <c r="R427" s="25">
        <v>99.0</v>
      </c>
      <c r="S427" s="25">
        <v>2.0</v>
      </c>
    </row>
    <row r="428">
      <c r="A428" s="58" t="s">
        <v>754</v>
      </c>
      <c r="B428" s="25" t="s">
        <v>1</v>
      </c>
      <c r="C428" s="25" t="s">
        <v>161</v>
      </c>
      <c r="D428" s="25" t="s">
        <v>11</v>
      </c>
      <c r="E428" s="25">
        <v>2914.0</v>
      </c>
      <c r="F428" s="25">
        <v>686.0</v>
      </c>
      <c r="G428" s="25">
        <v>35.0</v>
      </c>
      <c r="H428" s="25">
        <v>596.0</v>
      </c>
      <c r="I428" s="25">
        <v>0.0</v>
      </c>
      <c r="J428" s="25">
        <v>0.0</v>
      </c>
      <c r="K428" s="25">
        <v>0.0</v>
      </c>
      <c r="L428" s="25">
        <v>0.0</v>
      </c>
      <c r="M428" s="25">
        <v>0.0</v>
      </c>
      <c r="N428" s="25">
        <v>0.24528</v>
      </c>
      <c r="O428" s="25">
        <v>4.52222</v>
      </c>
      <c r="P428" s="25">
        <v>2.71718</v>
      </c>
      <c r="Q428" s="25">
        <v>638.0</v>
      </c>
      <c r="R428" s="25">
        <v>99.0</v>
      </c>
      <c r="S428" s="25">
        <v>2.0</v>
      </c>
    </row>
    <row r="429">
      <c r="A429" s="58" t="s">
        <v>754</v>
      </c>
      <c r="B429" s="25" t="s">
        <v>1</v>
      </c>
      <c r="C429" s="25" t="s">
        <v>236</v>
      </c>
      <c r="D429" s="25" t="s">
        <v>11</v>
      </c>
      <c r="E429" s="25">
        <v>44.0</v>
      </c>
      <c r="F429" s="25">
        <v>3.0</v>
      </c>
      <c r="G429" s="25">
        <v>0.0</v>
      </c>
      <c r="H429" s="25">
        <v>2.0</v>
      </c>
      <c r="I429" s="25">
        <v>0.0</v>
      </c>
      <c r="J429" s="25">
        <v>0.0</v>
      </c>
      <c r="K429" s="25">
        <v>0.0</v>
      </c>
      <c r="L429" s="25">
        <v>0.0</v>
      </c>
      <c r="M429" s="25">
        <v>0.0</v>
      </c>
      <c r="N429" s="25">
        <v>0.91333</v>
      </c>
      <c r="O429" s="25">
        <v>68.30583</v>
      </c>
      <c r="P429" s="25">
        <v>11.96359</v>
      </c>
      <c r="Q429" s="25">
        <v>3.0</v>
      </c>
      <c r="R429" s="25">
        <v>99.0</v>
      </c>
      <c r="S429" s="25">
        <v>2.0</v>
      </c>
    </row>
    <row r="430">
      <c r="A430" s="58" t="s">
        <v>754</v>
      </c>
      <c r="B430" s="25" t="s">
        <v>1</v>
      </c>
      <c r="C430" s="25" t="s">
        <v>142</v>
      </c>
      <c r="D430" s="25" t="s">
        <v>11</v>
      </c>
      <c r="E430" s="25">
        <v>1747.0</v>
      </c>
      <c r="F430" s="25">
        <v>331.0</v>
      </c>
      <c r="G430" s="25">
        <v>5.0</v>
      </c>
      <c r="H430" s="25">
        <v>74.0</v>
      </c>
      <c r="I430" s="25">
        <v>0.0</v>
      </c>
      <c r="J430" s="25">
        <v>1.0</v>
      </c>
      <c r="K430" s="25">
        <v>0.0</v>
      </c>
      <c r="L430" s="25">
        <v>0.0</v>
      </c>
      <c r="M430" s="25">
        <v>0.0</v>
      </c>
      <c r="N430" s="25">
        <v>0.31917</v>
      </c>
      <c r="O430" s="25">
        <v>2.81389</v>
      </c>
      <c r="P430" s="25">
        <v>2.57756</v>
      </c>
      <c r="Q430" s="25">
        <v>308.0</v>
      </c>
      <c r="R430" s="25">
        <v>99.0</v>
      </c>
      <c r="S430" s="25">
        <v>2.0</v>
      </c>
    </row>
    <row r="431">
      <c r="A431" s="58" t="s">
        <v>754</v>
      </c>
      <c r="B431" s="25" t="s">
        <v>1</v>
      </c>
      <c r="C431" s="25" t="s">
        <v>157</v>
      </c>
      <c r="D431" s="25" t="s">
        <v>11</v>
      </c>
      <c r="E431" s="25">
        <v>4072.0</v>
      </c>
      <c r="F431" s="25">
        <v>460.0</v>
      </c>
      <c r="G431" s="25">
        <v>7.0</v>
      </c>
      <c r="H431" s="25">
        <v>102.0</v>
      </c>
      <c r="I431" s="25">
        <v>0.0</v>
      </c>
      <c r="J431" s="25">
        <v>0.0</v>
      </c>
      <c r="K431" s="25">
        <v>0.0</v>
      </c>
      <c r="L431" s="25">
        <v>0.0</v>
      </c>
      <c r="M431" s="25">
        <v>0.0</v>
      </c>
      <c r="N431" s="25">
        <v>0.71889</v>
      </c>
      <c r="O431" s="25">
        <v>8.32472</v>
      </c>
      <c r="P431" s="25">
        <v>5.25633</v>
      </c>
      <c r="Q431" s="25">
        <v>433.0</v>
      </c>
      <c r="R431" s="25">
        <v>99.0</v>
      </c>
      <c r="S431" s="25">
        <v>2.0</v>
      </c>
    </row>
    <row r="432">
      <c r="A432" s="58" t="s">
        <v>754</v>
      </c>
      <c r="B432" s="25" t="s">
        <v>1</v>
      </c>
      <c r="C432" s="25" t="s">
        <v>281</v>
      </c>
      <c r="D432" s="25" t="s">
        <v>11</v>
      </c>
      <c r="E432" s="25">
        <v>2.0</v>
      </c>
      <c r="F432" s="25">
        <v>0.0</v>
      </c>
      <c r="G432" s="25">
        <v>0.0</v>
      </c>
      <c r="H432" s="25">
        <v>0.0</v>
      </c>
      <c r="I432" s="25">
        <v>0.0</v>
      </c>
      <c r="J432" s="25">
        <v>0.0</v>
      </c>
      <c r="K432" s="25">
        <v>0.0</v>
      </c>
      <c r="L432" s="25">
        <v>0.0</v>
      </c>
      <c r="M432" s="25">
        <v>0.0</v>
      </c>
      <c r="N432" s="25">
        <v>0.12361</v>
      </c>
      <c r="O432" s="25">
        <v>0.12361</v>
      </c>
      <c r="P432" s="25">
        <v>0.12361</v>
      </c>
      <c r="Q432" s="25">
        <v>0.0</v>
      </c>
      <c r="R432" s="25">
        <v>99.0</v>
      </c>
      <c r="S432" s="25">
        <v>2.0</v>
      </c>
    </row>
    <row r="433">
      <c r="A433" s="58" t="s">
        <v>754</v>
      </c>
      <c r="B433" s="25" t="s">
        <v>1</v>
      </c>
      <c r="C433" s="25" t="s">
        <v>107</v>
      </c>
      <c r="D433" s="25" t="s">
        <v>11</v>
      </c>
      <c r="E433" s="25">
        <v>9342.0</v>
      </c>
      <c r="F433" s="25">
        <v>130.0</v>
      </c>
      <c r="G433" s="25">
        <v>5.0</v>
      </c>
      <c r="H433" s="25">
        <v>75.0</v>
      </c>
      <c r="I433" s="25">
        <v>0.0</v>
      </c>
      <c r="J433" s="25">
        <v>0.0</v>
      </c>
      <c r="K433" s="25">
        <v>0.0</v>
      </c>
      <c r="L433" s="25">
        <v>0.0</v>
      </c>
      <c r="M433" s="25">
        <v>0.0</v>
      </c>
      <c r="N433" s="25">
        <v>0.38306</v>
      </c>
      <c r="O433" s="25">
        <v>2.30556</v>
      </c>
      <c r="P433" s="25">
        <v>2.7167</v>
      </c>
      <c r="Q433" s="25">
        <v>113.0</v>
      </c>
      <c r="R433" s="25">
        <v>99.0</v>
      </c>
      <c r="S433" s="25">
        <v>2.0</v>
      </c>
    </row>
    <row r="434">
      <c r="A434" s="58" t="s">
        <v>754</v>
      </c>
      <c r="B434" s="25" t="s">
        <v>1</v>
      </c>
      <c r="C434" s="25" t="s">
        <v>94</v>
      </c>
      <c r="D434" s="25" t="s">
        <v>11</v>
      </c>
      <c r="E434" s="25">
        <v>2939.0</v>
      </c>
      <c r="F434" s="25">
        <v>467.0</v>
      </c>
      <c r="G434" s="25">
        <v>14.0</v>
      </c>
      <c r="H434" s="25">
        <v>217.0</v>
      </c>
      <c r="I434" s="25">
        <v>0.0</v>
      </c>
      <c r="J434" s="25">
        <v>0.0</v>
      </c>
      <c r="K434" s="25">
        <v>0.0</v>
      </c>
      <c r="L434" s="25">
        <v>0.0</v>
      </c>
      <c r="M434" s="25">
        <v>0.0</v>
      </c>
      <c r="N434" s="25">
        <v>0.38889</v>
      </c>
      <c r="O434" s="25">
        <v>4.98778</v>
      </c>
      <c r="P434" s="25">
        <v>3.806</v>
      </c>
      <c r="Q434" s="25">
        <v>443.0</v>
      </c>
      <c r="R434" s="25">
        <v>99.0</v>
      </c>
      <c r="S434" s="25">
        <v>2.0</v>
      </c>
    </row>
    <row r="435">
      <c r="A435" s="58" t="s">
        <v>754</v>
      </c>
      <c r="B435" s="25" t="s">
        <v>1</v>
      </c>
      <c r="C435" s="25" t="s">
        <v>174</v>
      </c>
      <c r="D435" s="25" t="s">
        <v>11</v>
      </c>
      <c r="E435" s="25">
        <v>1014.0</v>
      </c>
      <c r="F435" s="25">
        <v>328.0</v>
      </c>
      <c r="G435" s="25">
        <v>8.0</v>
      </c>
      <c r="H435" s="25">
        <v>293.0</v>
      </c>
      <c r="I435" s="25">
        <v>0.0</v>
      </c>
      <c r="J435" s="25">
        <v>1.0</v>
      </c>
      <c r="K435" s="25">
        <v>0.0</v>
      </c>
      <c r="L435" s="25">
        <v>0.0</v>
      </c>
      <c r="M435" s="25">
        <v>0.0</v>
      </c>
      <c r="N435" s="25">
        <v>0.16139</v>
      </c>
      <c r="O435" s="25">
        <v>3.095</v>
      </c>
      <c r="P435" s="25">
        <v>2.90536</v>
      </c>
      <c r="Q435" s="25">
        <v>305.0</v>
      </c>
      <c r="R435" s="25">
        <v>99.0</v>
      </c>
      <c r="S435" s="25">
        <v>2.0</v>
      </c>
    </row>
    <row r="436">
      <c r="A436" s="58" t="s">
        <v>754</v>
      </c>
      <c r="B436" s="25" t="s">
        <v>1</v>
      </c>
      <c r="C436" s="25" t="s">
        <v>254</v>
      </c>
      <c r="D436" s="25" t="s">
        <v>11</v>
      </c>
      <c r="E436" s="25">
        <v>41.0</v>
      </c>
      <c r="F436" s="25">
        <v>2.0</v>
      </c>
      <c r="G436" s="25">
        <v>0.0</v>
      </c>
      <c r="H436" s="25">
        <v>3.0</v>
      </c>
      <c r="I436" s="25">
        <v>0.0</v>
      </c>
      <c r="J436" s="25">
        <v>0.0</v>
      </c>
      <c r="K436" s="25">
        <v>0.0</v>
      </c>
      <c r="L436" s="25">
        <v>0.0</v>
      </c>
      <c r="M436" s="25">
        <v>0.0</v>
      </c>
      <c r="N436" s="25">
        <v>0.82861</v>
      </c>
      <c r="O436" s="25">
        <v>4.12</v>
      </c>
      <c r="P436" s="25">
        <v>2.11667</v>
      </c>
      <c r="Q436" s="25">
        <v>2.0</v>
      </c>
      <c r="R436" s="25">
        <v>99.0</v>
      </c>
      <c r="S436" s="25">
        <v>2.0</v>
      </c>
    </row>
    <row r="437">
      <c r="A437" s="58" t="s">
        <v>754</v>
      </c>
      <c r="B437" s="25" t="s">
        <v>1</v>
      </c>
      <c r="C437" s="25" t="s">
        <v>78</v>
      </c>
      <c r="D437" s="25" t="s">
        <v>11</v>
      </c>
      <c r="E437" s="25">
        <v>8071.0</v>
      </c>
      <c r="F437" s="25">
        <v>1277.0</v>
      </c>
      <c r="G437" s="25">
        <v>45.0</v>
      </c>
      <c r="H437" s="25">
        <v>723.0</v>
      </c>
      <c r="I437" s="25">
        <v>0.0</v>
      </c>
      <c r="J437" s="25">
        <v>2.0</v>
      </c>
      <c r="K437" s="25">
        <v>0.0</v>
      </c>
      <c r="L437" s="25">
        <v>0.0</v>
      </c>
      <c r="M437" s="25">
        <v>0.0</v>
      </c>
      <c r="N437" s="25">
        <v>0.58583</v>
      </c>
      <c r="O437" s="25">
        <v>5.7325</v>
      </c>
      <c r="P437" s="25">
        <v>4.09996</v>
      </c>
      <c r="Q437" s="25">
        <v>1174.0</v>
      </c>
      <c r="R437" s="25">
        <v>99.0</v>
      </c>
      <c r="S437" s="25">
        <v>2.0</v>
      </c>
    </row>
    <row r="438">
      <c r="A438" s="58" t="s">
        <v>754</v>
      </c>
      <c r="B438" s="25" t="s">
        <v>1</v>
      </c>
      <c r="C438" s="25" t="s">
        <v>158</v>
      </c>
      <c r="D438" s="25" t="s">
        <v>11</v>
      </c>
      <c r="E438" s="25">
        <v>1212.0</v>
      </c>
      <c r="F438" s="25">
        <v>255.0</v>
      </c>
      <c r="G438" s="25">
        <v>14.0</v>
      </c>
      <c r="H438" s="25">
        <v>186.0</v>
      </c>
      <c r="I438" s="25">
        <v>0.0</v>
      </c>
      <c r="J438" s="25">
        <v>1.0</v>
      </c>
      <c r="K438" s="25">
        <v>0.0</v>
      </c>
      <c r="L438" s="25">
        <v>0.0</v>
      </c>
      <c r="M438" s="25">
        <v>0.0</v>
      </c>
      <c r="N438" s="25">
        <v>0.25389</v>
      </c>
      <c r="O438" s="25">
        <v>5.92222</v>
      </c>
      <c r="P438" s="25">
        <v>4.08916</v>
      </c>
      <c r="Q438" s="25">
        <v>230.0</v>
      </c>
      <c r="R438" s="25">
        <v>99.0</v>
      </c>
      <c r="S438" s="25">
        <v>2.0</v>
      </c>
    </row>
    <row r="439">
      <c r="A439" s="58" t="s">
        <v>754</v>
      </c>
      <c r="B439" s="25" t="s">
        <v>1</v>
      </c>
      <c r="C439" s="25" t="s">
        <v>228</v>
      </c>
      <c r="D439" s="25" t="s">
        <v>11</v>
      </c>
      <c r="E439" s="25">
        <v>45.0</v>
      </c>
      <c r="F439" s="25">
        <v>4.0</v>
      </c>
      <c r="G439" s="25">
        <v>0.0</v>
      </c>
      <c r="H439" s="25">
        <v>2.0</v>
      </c>
      <c r="I439" s="25">
        <v>0.0</v>
      </c>
      <c r="J439" s="25">
        <v>0.0</v>
      </c>
      <c r="K439" s="25">
        <v>0.0</v>
      </c>
      <c r="L439" s="25">
        <v>0.0</v>
      </c>
      <c r="M439" s="25">
        <v>0.0</v>
      </c>
      <c r="N439" s="25">
        <v>0.55556</v>
      </c>
      <c r="O439" s="25">
        <v>4.95278</v>
      </c>
      <c r="P439" s="25">
        <v>3.9853</v>
      </c>
      <c r="Q439" s="25">
        <v>3.0</v>
      </c>
      <c r="R439" s="25">
        <v>99.0</v>
      </c>
      <c r="S439" s="25">
        <v>2.0</v>
      </c>
    </row>
    <row r="440">
      <c r="A440" s="58" t="s">
        <v>754</v>
      </c>
      <c r="B440" s="25" t="s">
        <v>1</v>
      </c>
      <c r="C440" s="25" t="s">
        <v>219</v>
      </c>
      <c r="D440" s="25" t="s">
        <v>11</v>
      </c>
      <c r="E440" s="25">
        <v>293.0</v>
      </c>
      <c r="F440" s="25">
        <v>29.0</v>
      </c>
      <c r="G440" s="25">
        <v>0.0</v>
      </c>
      <c r="H440" s="25">
        <v>2.0</v>
      </c>
      <c r="I440" s="25">
        <v>0.0</v>
      </c>
      <c r="J440" s="25">
        <v>0.0</v>
      </c>
      <c r="K440" s="25">
        <v>0.0</v>
      </c>
      <c r="L440" s="25">
        <v>0.0</v>
      </c>
      <c r="M440" s="25">
        <v>0.0</v>
      </c>
      <c r="N440" s="25">
        <v>0.58556</v>
      </c>
      <c r="O440" s="25">
        <v>3.37417</v>
      </c>
      <c r="P440" s="25">
        <v>2.99203</v>
      </c>
      <c r="Q440" s="25">
        <v>8.0</v>
      </c>
      <c r="R440" s="25">
        <v>99.0</v>
      </c>
      <c r="S440" s="25">
        <v>2.0</v>
      </c>
    </row>
    <row r="441">
      <c r="A441" s="58" t="s">
        <v>754</v>
      </c>
      <c r="B441" s="25" t="s">
        <v>1</v>
      </c>
      <c r="C441" s="25" t="s">
        <v>265</v>
      </c>
      <c r="D441" s="25" t="s">
        <v>11</v>
      </c>
      <c r="E441" s="25">
        <v>2.0</v>
      </c>
      <c r="F441" s="25">
        <v>0.0</v>
      </c>
      <c r="G441" s="25">
        <v>0.0</v>
      </c>
      <c r="H441" s="25">
        <v>0.0</v>
      </c>
      <c r="I441" s="25">
        <v>0.0</v>
      </c>
      <c r="J441" s="25">
        <v>0.0</v>
      </c>
      <c r="K441" s="25">
        <v>0.0</v>
      </c>
      <c r="L441" s="25">
        <v>0.0</v>
      </c>
      <c r="M441" s="25">
        <v>0.0</v>
      </c>
      <c r="N441" s="25">
        <v>0.24292</v>
      </c>
      <c r="O441" s="25">
        <v>0.24292</v>
      </c>
      <c r="P441" s="25">
        <v>0.24292</v>
      </c>
      <c r="Q441" s="25">
        <v>0.0</v>
      </c>
      <c r="R441" s="25">
        <v>99.0</v>
      </c>
      <c r="S441" s="25">
        <v>2.0</v>
      </c>
    </row>
    <row r="442">
      <c r="A442" s="58" t="s">
        <v>754</v>
      </c>
      <c r="B442" s="25" t="s">
        <v>1</v>
      </c>
      <c r="C442" s="25" t="s">
        <v>218</v>
      </c>
      <c r="D442" s="25" t="s">
        <v>11</v>
      </c>
      <c r="E442" s="25">
        <v>42.0</v>
      </c>
      <c r="F442" s="25">
        <v>2.0</v>
      </c>
      <c r="G442" s="25">
        <v>0.0</v>
      </c>
      <c r="H442" s="25">
        <v>1.0</v>
      </c>
      <c r="I442" s="25">
        <v>0.0</v>
      </c>
      <c r="J442" s="25">
        <v>0.0</v>
      </c>
      <c r="K442" s="25">
        <v>0.0</v>
      </c>
      <c r="L442" s="25">
        <v>0.0</v>
      </c>
      <c r="M442" s="25">
        <v>0.0</v>
      </c>
      <c r="N442" s="25">
        <v>0.56583</v>
      </c>
      <c r="O442" s="25">
        <v>14.66222</v>
      </c>
      <c r="P442" s="25">
        <v>10.31433</v>
      </c>
      <c r="Q442" s="25">
        <v>2.0</v>
      </c>
      <c r="R442" s="25">
        <v>99.0</v>
      </c>
      <c r="S442" s="25">
        <v>2.0</v>
      </c>
    </row>
    <row r="443">
      <c r="A443" s="58" t="s">
        <v>754</v>
      </c>
      <c r="B443" s="25" t="s">
        <v>1</v>
      </c>
      <c r="C443" s="25" t="s">
        <v>127</v>
      </c>
      <c r="D443" s="25" t="s">
        <v>11</v>
      </c>
      <c r="E443" s="25">
        <v>797.0</v>
      </c>
      <c r="F443" s="25">
        <v>53.0</v>
      </c>
      <c r="G443" s="25">
        <v>2.0</v>
      </c>
      <c r="H443" s="25">
        <v>37.0</v>
      </c>
      <c r="I443" s="25">
        <v>0.0</v>
      </c>
      <c r="J443" s="25">
        <v>0.0</v>
      </c>
      <c r="K443" s="25">
        <v>0.0</v>
      </c>
      <c r="L443" s="25">
        <v>0.0</v>
      </c>
      <c r="M443" s="25">
        <v>0.0</v>
      </c>
      <c r="N443" s="25">
        <v>0.36</v>
      </c>
      <c r="O443" s="25">
        <v>4.86889</v>
      </c>
      <c r="P443" s="25">
        <v>3.25766</v>
      </c>
      <c r="Q443" s="25">
        <v>47.0</v>
      </c>
      <c r="R443" s="25">
        <v>99.0</v>
      </c>
      <c r="S443" s="25">
        <v>2.0</v>
      </c>
    </row>
    <row r="444">
      <c r="A444" s="58" t="s">
        <v>754</v>
      </c>
      <c r="B444" s="25" t="s">
        <v>1</v>
      </c>
      <c r="C444" s="25" t="s">
        <v>187</v>
      </c>
      <c r="D444" s="25" t="s">
        <v>11</v>
      </c>
      <c r="E444" s="25">
        <v>1232.0</v>
      </c>
      <c r="F444" s="25">
        <v>64.0</v>
      </c>
      <c r="G444" s="25">
        <v>1.0</v>
      </c>
      <c r="H444" s="25">
        <v>29.0</v>
      </c>
      <c r="I444" s="25">
        <v>0.0</v>
      </c>
      <c r="J444" s="25">
        <v>0.0</v>
      </c>
      <c r="K444" s="25">
        <v>0.0</v>
      </c>
      <c r="L444" s="25">
        <v>0.0</v>
      </c>
      <c r="M444" s="25">
        <v>0.0</v>
      </c>
      <c r="N444" s="25">
        <v>0.42139</v>
      </c>
      <c r="O444" s="25">
        <v>3.01361</v>
      </c>
      <c r="P444" s="25">
        <v>3.42511</v>
      </c>
      <c r="Q444" s="25">
        <v>60.0</v>
      </c>
      <c r="R444" s="25">
        <v>99.0</v>
      </c>
      <c r="S444" s="25">
        <v>2.0</v>
      </c>
    </row>
    <row r="445">
      <c r="A445" s="58" t="s">
        <v>754</v>
      </c>
      <c r="B445" s="25" t="s">
        <v>1</v>
      </c>
      <c r="C445" s="25" t="s">
        <v>249</v>
      </c>
      <c r="D445" s="25" t="s">
        <v>11</v>
      </c>
      <c r="E445" s="25">
        <v>12.0</v>
      </c>
      <c r="F445" s="25">
        <v>2.0</v>
      </c>
      <c r="G445" s="25">
        <v>0.0</v>
      </c>
      <c r="H445" s="25">
        <v>2.0</v>
      </c>
      <c r="I445" s="25">
        <v>0.0</v>
      </c>
      <c r="J445" s="25">
        <v>0.0</v>
      </c>
      <c r="K445" s="25">
        <v>0.0</v>
      </c>
      <c r="L445" s="25">
        <v>0.0</v>
      </c>
      <c r="M445" s="25">
        <v>0.0</v>
      </c>
      <c r="N445" s="25">
        <v>0.785</v>
      </c>
      <c r="O445" s="25">
        <v>17.67028</v>
      </c>
      <c r="P445" s="25">
        <v>5.58338</v>
      </c>
      <c r="Q445" s="25">
        <v>2.0</v>
      </c>
      <c r="R445" s="25">
        <v>99.0</v>
      </c>
      <c r="S445" s="25">
        <v>2.0</v>
      </c>
    </row>
    <row r="446">
      <c r="A446" s="58" t="s">
        <v>754</v>
      </c>
      <c r="B446" s="25" t="s">
        <v>1</v>
      </c>
      <c r="C446" s="25" t="s">
        <v>75</v>
      </c>
      <c r="D446" s="25" t="s">
        <v>11</v>
      </c>
      <c r="E446" s="25">
        <v>39428.0</v>
      </c>
      <c r="F446" s="25">
        <v>5243.0</v>
      </c>
      <c r="G446" s="25">
        <v>459.0</v>
      </c>
      <c r="H446" s="25">
        <v>420.0</v>
      </c>
      <c r="I446" s="25">
        <v>0.0</v>
      </c>
      <c r="J446" s="25">
        <v>2.0</v>
      </c>
      <c r="K446" s="25">
        <v>0.0</v>
      </c>
      <c r="L446" s="25">
        <v>0.0</v>
      </c>
      <c r="M446" s="25">
        <v>0.0</v>
      </c>
      <c r="N446" s="25">
        <v>0.50528</v>
      </c>
      <c r="O446" s="25">
        <v>3.71361</v>
      </c>
      <c r="P446" s="25">
        <v>2.06618</v>
      </c>
      <c r="Q446" s="25">
        <v>4637.0</v>
      </c>
      <c r="R446" s="25">
        <v>99.0</v>
      </c>
      <c r="S446" s="25">
        <v>2.0</v>
      </c>
    </row>
    <row r="447">
      <c r="A447" s="58" t="s">
        <v>754</v>
      </c>
      <c r="B447" s="25" t="s">
        <v>1</v>
      </c>
      <c r="C447" s="25" t="s">
        <v>118</v>
      </c>
      <c r="D447" s="25" t="s">
        <v>11</v>
      </c>
      <c r="E447" s="25">
        <v>11958.0</v>
      </c>
      <c r="F447" s="25">
        <v>1293.0</v>
      </c>
      <c r="G447" s="25">
        <v>35.0</v>
      </c>
      <c r="H447" s="25">
        <v>223.0</v>
      </c>
      <c r="I447" s="25">
        <v>0.0</v>
      </c>
      <c r="J447" s="25">
        <v>0.0</v>
      </c>
      <c r="K447" s="25">
        <v>0.0</v>
      </c>
      <c r="L447" s="25">
        <v>0.0</v>
      </c>
      <c r="M447" s="25">
        <v>0.0</v>
      </c>
      <c r="N447" s="25">
        <v>0.43278</v>
      </c>
      <c r="O447" s="25">
        <v>4.67028</v>
      </c>
      <c r="P447" s="25">
        <v>3.22099</v>
      </c>
      <c r="Q447" s="25">
        <v>1150.0</v>
      </c>
      <c r="R447" s="25">
        <v>99.0</v>
      </c>
      <c r="S447" s="25">
        <v>2.0</v>
      </c>
    </row>
    <row r="448">
      <c r="A448" s="58" t="s">
        <v>754</v>
      </c>
      <c r="B448" s="25" t="s">
        <v>1</v>
      </c>
      <c r="C448" s="25" t="s">
        <v>270</v>
      </c>
      <c r="D448" s="25" t="s">
        <v>11</v>
      </c>
      <c r="E448" s="25">
        <v>19.0</v>
      </c>
      <c r="F448" s="25">
        <v>1.0</v>
      </c>
      <c r="G448" s="25">
        <v>0.0</v>
      </c>
      <c r="H448" s="25">
        <v>1.0</v>
      </c>
      <c r="I448" s="25">
        <v>0.0</v>
      </c>
      <c r="J448" s="25">
        <v>0.0</v>
      </c>
      <c r="K448" s="25">
        <v>0.0</v>
      </c>
      <c r="L448" s="25">
        <v>0.0</v>
      </c>
      <c r="M448" s="25">
        <v>0.0</v>
      </c>
      <c r="N448" s="25">
        <v>0.46917</v>
      </c>
      <c r="O448" s="25">
        <v>7.26583</v>
      </c>
      <c r="P448" s="25">
        <v>3.92449</v>
      </c>
      <c r="Q448" s="25">
        <v>1.0</v>
      </c>
      <c r="R448" s="25">
        <v>99.0</v>
      </c>
      <c r="S448" s="25">
        <v>2.0</v>
      </c>
    </row>
    <row r="449">
      <c r="A449" s="58" t="s">
        <v>754</v>
      </c>
      <c r="B449" s="25" t="s">
        <v>1</v>
      </c>
      <c r="C449" s="25" t="s">
        <v>138</v>
      </c>
      <c r="D449" s="25" t="s">
        <v>11</v>
      </c>
      <c r="E449" s="25">
        <v>557.0</v>
      </c>
      <c r="F449" s="25">
        <v>334.0</v>
      </c>
      <c r="G449" s="25">
        <v>7.0</v>
      </c>
      <c r="H449" s="25">
        <v>318.0</v>
      </c>
      <c r="I449" s="25">
        <v>0.0</v>
      </c>
      <c r="J449" s="25">
        <v>1.0</v>
      </c>
      <c r="K449" s="25">
        <v>0.0</v>
      </c>
      <c r="L449" s="25">
        <v>0.0</v>
      </c>
      <c r="M449" s="25">
        <v>0.0</v>
      </c>
      <c r="N449" s="25">
        <v>0.00611</v>
      </c>
      <c r="O449" s="25">
        <v>1.85528</v>
      </c>
      <c r="P449" s="25">
        <v>1.692</v>
      </c>
      <c r="Q449" s="25">
        <v>327.0</v>
      </c>
      <c r="R449" s="25">
        <v>99.0</v>
      </c>
      <c r="S449" s="25">
        <v>2.0</v>
      </c>
    </row>
    <row r="450">
      <c r="A450" s="58" t="s">
        <v>754</v>
      </c>
      <c r="B450" s="25" t="s">
        <v>1</v>
      </c>
      <c r="C450" s="25" t="s">
        <v>209</v>
      </c>
      <c r="D450" s="25" t="s">
        <v>11</v>
      </c>
      <c r="E450" s="25">
        <v>132.0</v>
      </c>
      <c r="F450" s="25">
        <v>11.0</v>
      </c>
      <c r="G450" s="25">
        <v>0.0</v>
      </c>
      <c r="H450" s="25">
        <v>11.0</v>
      </c>
      <c r="I450" s="25">
        <v>0.0</v>
      </c>
      <c r="J450" s="25">
        <v>0.0</v>
      </c>
      <c r="K450" s="25">
        <v>0.0</v>
      </c>
      <c r="L450" s="25">
        <v>0.0</v>
      </c>
      <c r="M450" s="25">
        <v>0.0</v>
      </c>
      <c r="N450" s="25">
        <v>0.24222</v>
      </c>
      <c r="O450" s="25">
        <v>3.3725</v>
      </c>
      <c r="P450" s="25">
        <v>2.10738</v>
      </c>
      <c r="Q450" s="25">
        <v>11.0</v>
      </c>
      <c r="R450" s="25">
        <v>99.0</v>
      </c>
      <c r="S450" s="25">
        <v>2.0</v>
      </c>
    </row>
    <row r="451">
      <c r="A451" s="58" t="s">
        <v>754</v>
      </c>
      <c r="B451" s="25" t="s">
        <v>1</v>
      </c>
      <c r="C451" s="25" t="s">
        <v>169</v>
      </c>
      <c r="D451" s="25" t="s">
        <v>11</v>
      </c>
      <c r="E451" s="25">
        <v>1673.0</v>
      </c>
      <c r="F451" s="25">
        <v>75.0</v>
      </c>
      <c r="G451" s="25">
        <v>0.0</v>
      </c>
      <c r="H451" s="25">
        <v>27.0</v>
      </c>
      <c r="I451" s="25">
        <v>0.0</v>
      </c>
      <c r="J451" s="25">
        <v>0.0</v>
      </c>
      <c r="K451" s="25">
        <v>0.0</v>
      </c>
      <c r="L451" s="25">
        <v>0.0</v>
      </c>
      <c r="M451" s="25">
        <v>0.0</v>
      </c>
      <c r="N451" s="25">
        <v>0.49167</v>
      </c>
      <c r="O451" s="25">
        <v>3.2175</v>
      </c>
      <c r="P451" s="25">
        <v>2.60623</v>
      </c>
      <c r="Q451" s="25">
        <v>72.0</v>
      </c>
      <c r="R451" s="25">
        <v>99.0</v>
      </c>
      <c r="S451" s="25">
        <v>2.0</v>
      </c>
    </row>
    <row r="452">
      <c r="A452" s="58" t="s">
        <v>754</v>
      </c>
      <c r="B452" s="25" t="s">
        <v>1</v>
      </c>
      <c r="C452" s="25" t="s">
        <v>170</v>
      </c>
      <c r="D452" s="25" t="s">
        <v>11</v>
      </c>
      <c r="E452" s="25">
        <v>6997.0</v>
      </c>
      <c r="F452" s="25">
        <v>2745.0</v>
      </c>
      <c r="G452" s="25">
        <v>52.0</v>
      </c>
      <c r="H452" s="25">
        <v>2573.0</v>
      </c>
      <c r="I452" s="25">
        <v>0.0</v>
      </c>
      <c r="J452" s="25">
        <v>3.0</v>
      </c>
      <c r="K452" s="25">
        <v>0.0</v>
      </c>
      <c r="L452" s="25">
        <v>0.0</v>
      </c>
      <c r="M452" s="25">
        <v>0.0</v>
      </c>
      <c r="N452" s="25">
        <v>0.13917</v>
      </c>
      <c r="O452" s="25">
        <v>1.87194</v>
      </c>
      <c r="P452" s="25">
        <v>2.11674</v>
      </c>
      <c r="Q452" s="25">
        <v>2656.0</v>
      </c>
      <c r="R452" s="25">
        <v>99.0</v>
      </c>
      <c r="S452" s="25">
        <v>2.0</v>
      </c>
    </row>
    <row r="453">
      <c r="A453" s="58" t="s">
        <v>754</v>
      </c>
      <c r="B453" s="25" t="s">
        <v>1</v>
      </c>
      <c r="C453" s="25" t="s">
        <v>264</v>
      </c>
      <c r="D453" s="25" t="s">
        <v>11</v>
      </c>
      <c r="E453" s="25">
        <v>6.0</v>
      </c>
      <c r="F453" s="25">
        <v>1.0</v>
      </c>
      <c r="G453" s="25">
        <v>0.0</v>
      </c>
      <c r="H453" s="25">
        <v>1.0</v>
      </c>
      <c r="I453" s="25">
        <v>0.0</v>
      </c>
      <c r="J453" s="25">
        <v>0.0</v>
      </c>
      <c r="K453" s="25">
        <v>0.0</v>
      </c>
      <c r="L453" s="25">
        <v>0.0</v>
      </c>
      <c r="M453" s="25">
        <v>0.0</v>
      </c>
      <c r="N453" s="25">
        <v>0.07167</v>
      </c>
      <c r="O453" s="25">
        <v>0.15944</v>
      </c>
      <c r="P453" s="25">
        <v>0.09912</v>
      </c>
      <c r="Q453" s="25">
        <v>1.0</v>
      </c>
      <c r="R453" s="25">
        <v>99.0</v>
      </c>
      <c r="S453" s="25">
        <v>2.0</v>
      </c>
    </row>
    <row r="454">
      <c r="A454" s="58" t="s">
        <v>754</v>
      </c>
      <c r="B454" s="25" t="s">
        <v>1</v>
      </c>
      <c r="C454" s="25" t="s">
        <v>99</v>
      </c>
      <c r="D454" s="25" t="s">
        <v>11</v>
      </c>
      <c r="E454" s="25">
        <v>1091.0</v>
      </c>
      <c r="F454" s="25">
        <v>61.0</v>
      </c>
      <c r="G454" s="25">
        <v>1.0</v>
      </c>
      <c r="H454" s="25">
        <v>35.0</v>
      </c>
      <c r="I454" s="25">
        <v>0.0</v>
      </c>
      <c r="J454" s="25">
        <v>0.0</v>
      </c>
      <c r="K454" s="25">
        <v>0.0</v>
      </c>
      <c r="L454" s="25">
        <v>0.0</v>
      </c>
      <c r="M454" s="25">
        <v>0.0</v>
      </c>
      <c r="N454" s="25">
        <v>0.45694</v>
      </c>
      <c r="O454" s="25">
        <v>2.31389</v>
      </c>
      <c r="P454" s="25">
        <v>2.12798</v>
      </c>
      <c r="Q454" s="25">
        <v>56.0</v>
      </c>
      <c r="R454" s="25">
        <v>99.0</v>
      </c>
      <c r="S454" s="25">
        <v>2.0</v>
      </c>
    </row>
    <row r="455">
      <c r="A455" s="58" t="s">
        <v>754</v>
      </c>
      <c r="B455" s="25" t="s">
        <v>1</v>
      </c>
      <c r="C455" s="25" t="s">
        <v>283</v>
      </c>
      <c r="D455" s="25" t="s">
        <v>11</v>
      </c>
      <c r="E455" s="25">
        <v>7.0</v>
      </c>
      <c r="F455" s="25">
        <v>0.0</v>
      </c>
      <c r="G455" s="25">
        <v>0.0</v>
      </c>
      <c r="H455" s="25">
        <v>0.0</v>
      </c>
      <c r="I455" s="25">
        <v>0.0</v>
      </c>
      <c r="J455" s="25">
        <v>0.0</v>
      </c>
      <c r="K455" s="25">
        <v>0.0</v>
      </c>
      <c r="L455" s="25">
        <v>0.0</v>
      </c>
      <c r="M455" s="25">
        <v>0.0</v>
      </c>
      <c r="N455" s="25">
        <v>0.92111</v>
      </c>
      <c r="O455" s="25">
        <v>1.25472</v>
      </c>
      <c r="P455" s="25">
        <v>0.75881</v>
      </c>
      <c r="Q455" s="25">
        <v>0.0</v>
      </c>
      <c r="R455" s="25">
        <v>99.0</v>
      </c>
      <c r="S455" s="25">
        <v>2.0</v>
      </c>
    </row>
    <row r="456">
      <c r="A456" s="58" t="s">
        <v>754</v>
      </c>
      <c r="B456" s="25" t="s">
        <v>1</v>
      </c>
      <c r="C456" s="25" t="s">
        <v>171</v>
      </c>
      <c r="D456" s="25" t="s">
        <v>11</v>
      </c>
      <c r="E456" s="25">
        <v>436.0</v>
      </c>
      <c r="F456" s="25">
        <v>62.0</v>
      </c>
      <c r="G456" s="25">
        <v>1.0</v>
      </c>
      <c r="H456" s="25">
        <v>25.0</v>
      </c>
      <c r="I456" s="25">
        <v>0.0</v>
      </c>
      <c r="J456" s="25">
        <v>0.0</v>
      </c>
      <c r="K456" s="25">
        <v>0.0</v>
      </c>
      <c r="L456" s="25">
        <v>0.0</v>
      </c>
      <c r="M456" s="25">
        <v>0.0</v>
      </c>
      <c r="N456" s="25">
        <v>0.64444</v>
      </c>
      <c r="O456" s="25">
        <v>8.24306</v>
      </c>
      <c r="P456" s="25">
        <v>6.27656</v>
      </c>
      <c r="Q456" s="25">
        <v>55.0</v>
      </c>
      <c r="R456" s="25">
        <v>99.0</v>
      </c>
      <c r="S456" s="25">
        <v>2.0</v>
      </c>
    </row>
    <row r="457">
      <c r="A457" s="58" t="s">
        <v>754</v>
      </c>
      <c r="B457" s="25" t="s">
        <v>1</v>
      </c>
      <c r="C457" s="25" t="s">
        <v>165</v>
      </c>
      <c r="D457" s="25" t="s">
        <v>11</v>
      </c>
      <c r="E457" s="25">
        <v>4812.0</v>
      </c>
      <c r="F457" s="25">
        <v>578.0</v>
      </c>
      <c r="G457" s="25">
        <v>14.0</v>
      </c>
      <c r="H457" s="25">
        <v>445.0</v>
      </c>
      <c r="I457" s="25">
        <v>0.0</v>
      </c>
      <c r="J457" s="25">
        <v>0.0</v>
      </c>
      <c r="K457" s="25">
        <v>0.0</v>
      </c>
      <c r="L457" s="25">
        <v>0.0</v>
      </c>
      <c r="M457" s="25">
        <v>0.0</v>
      </c>
      <c r="N457" s="25">
        <v>0.29083</v>
      </c>
      <c r="O457" s="25">
        <v>2.415</v>
      </c>
      <c r="P457" s="25">
        <v>2.51243</v>
      </c>
      <c r="Q457" s="25">
        <v>547.0</v>
      </c>
      <c r="R457" s="25">
        <v>99.0</v>
      </c>
      <c r="S457" s="25">
        <v>2.0</v>
      </c>
    </row>
    <row r="458">
      <c r="A458" s="58" t="s">
        <v>754</v>
      </c>
      <c r="B458" s="25" t="s">
        <v>1</v>
      </c>
      <c r="C458" s="25" t="s">
        <v>77</v>
      </c>
      <c r="D458" s="25" t="s">
        <v>11</v>
      </c>
      <c r="E458" s="25">
        <v>96582.0</v>
      </c>
      <c r="F458" s="25">
        <v>7227.0</v>
      </c>
      <c r="G458" s="25">
        <v>378.0</v>
      </c>
      <c r="H458" s="25">
        <v>2436.0</v>
      </c>
      <c r="I458" s="25">
        <v>0.0</v>
      </c>
      <c r="J458" s="25">
        <v>2.0</v>
      </c>
      <c r="K458" s="25">
        <v>0.0</v>
      </c>
      <c r="L458" s="25">
        <v>0.0</v>
      </c>
      <c r="M458" s="25">
        <v>0.0</v>
      </c>
      <c r="N458" s="25">
        <v>0.53472</v>
      </c>
      <c r="O458" s="25">
        <v>7.86361</v>
      </c>
      <c r="P458" s="25">
        <v>5.38545</v>
      </c>
      <c r="Q458" s="25">
        <v>6467.0</v>
      </c>
      <c r="R458" s="25">
        <v>99.0</v>
      </c>
      <c r="S458" s="25">
        <v>2.0</v>
      </c>
    </row>
    <row r="459">
      <c r="A459" s="58" t="s">
        <v>754</v>
      </c>
      <c r="B459" s="25" t="s">
        <v>1</v>
      </c>
      <c r="C459" s="25" t="s">
        <v>255</v>
      </c>
      <c r="D459" s="25" t="s">
        <v>11</v>
      </c>
      <c r="E459" s="25">
        <v>12.0</v>
      </c>
      <c r="F459" s="25">
        <v>7.0</v>
      </c>
      <c r="G459" s="25">
        <v>0.0</v>
      </c>
      <c r="H459" s="25">
        <v>5.0</v>
      </c>
      <c r="I459" s="25">
        <v>0.0</v>
      </c>
      <c r="J459" s="25">
        <v>0.0</v>
      </c>
      <c r="K459" s="25">
        <v>0.0</v>
      </c>
      <c r="L459" s="25">
        <v>0.0</v>
      </c>
      <c r="M459" s="25">
        <v>0.0</v>
      </c>
      <c r="N459" s="25">
        <v>0.015</v>
      </c>
      <c r="O459" s="25">
        <v>2.70167</v>
      </c>
      <c r="P459" s="25">
        <v>0.97</v>
      </c>
      <c r="Q459" s="25">
        <v>7.0</v>
      </c>
      <c r="R459" s="25">
        <v>99.0</v>
      </c>
      <c r="S459" s="25">
        <v>2.0</v>
      </c>
    </row>
    <row r="460">
      <c r="A460" s="58" t="s">
        <v>754</v>
      </c>
      <c r="B460" s="25" t="s">
        <v>1</v>
      </c>
      <c r="C460" s="25" t="s">
        <v>124</v>
      </c>
      <c r="D460" s="25" t="s">
        <v>11</v>
      </c>
      <c r="E460" s="25">
        <v>129.0</v>
      </c>
      <c r="F460" s="25">
        <v>24.0</v>
      </c>
      <c r="G460" s="25">
        <v>0.0</v>
      </c>
      <c r="H460" s="25">
        <v>5.0</v>
      </c>
      <c r="I460" s="25">
        <v>0.0</v>
      </c>
      <c r="J460" s="25">
        <v>0.0</v>
      </c>
      <c r="K460" s="25">
        <v>0.0</v>
      </c>
      <c r="L460" s="25">
        <v>0.0</v>
      </c>
      <c r="M460" s="25">
        <v>0.0</v>
      </c>
      <c r="N460" s="25">
        <v>0.47806</v>
      </c>
      <c r="O460" s="25">
        <v>2.85694</v>
      </c>
      <c r="P460" s="25">
        <v>2.52991</v>
      </c>
      <c r="Q460" s="25">
        <v>23.0</v>
      </c>
      <c r="R460" s="25">
        <v>99.0</v>
      </c>
      <c r="S460" s="25">
        <v>2.0</v>
      </c>
    </row>
    <row r="461">
      <c r="A461" s="58" t="s">
        <v>754</v>
      </c>
      <c r="B461" s="25" t="s">
        <v>1</v>
      </c>
      <c r="C461" s="25" t="s">
        <v>156</v>
      </c>
      <c r="D461" s="25" t="s">
        <v>11</v>
      </c>
      <c r="E461" s="25">
        <v>273.0</v>
      </c>
      <c r="F461" s="25">
        <v>46.0</v>
      </c>
      <c r="G461" s="25">
        <v>1.0</v>
      </c>
      <c r="H461" s="25">
        <v>5.0</v>
      </c>
      <c r="I461" s="25">
        <v>0.0</v>
      </c>
      <c r="J461" s="25">
        <v>0.0</v>
      </c>
      <c r="K461" s="25">
        <v>0.0</v>
      </c>
      <c r="L461" s="25">
        <v>0.0</v>
      </c>
      <c r="M461" s="25">
        <v>0.0</v>
      </c>
      <c r="N461" s="25">
        <v>0.58083</v>
      </c>
      <c r="O461" s="25">
        <v>4.26361</v>
      </c>
      <c r="P461" s="25">
        <v>3.2381</v>
      </c>
      <c r="Q461" s="25">
        <v>43.0</v>
      </c>
      <c r="R461" s="25">
        <v>99.0</v>
      </c>
      <c r="S461" s="25">
        <v>2.0</v>
      </c>
    </row>
    <row r="462">
      <c r="A462" s="58" t="s">
        <v>754</v>
      </c>
      <c r="B462" s="25" t="s">
        <v>1</v>
      </c>
      <c r="C462" s="25" t="s">
        <v>104</v>
      </c>
      <c r="D462" s="25" t="s">
        <v>11</v>
      </c>
      <c r="E462" s="25">
        <v>2921.0</v>
      </c>
      <c r="F462" s="25">
        <v>208.0</v>
      </c>
      <c r="G462" s="25">
        <v>2.0</v>
      </c>
      <c r="H462" s="25">
        <v>68.0</v>
      </c>
      <c r="I462" s="25">
        <v>0.0</v>
      </c>
      <c r="J462" s="25">
        <v>0.0</v>
      </c>
      <c r="K462" s="25">
        <v>0.0</v>
      </c>
      <c r="L462" s="25">
        <v>0.0</v>
      </c>
      <c r="M462" s="25">
        <v>0.0</v>
      </c>
      <c r="N462" s="25">
        <v>0.46083</v>
      </c>
      <c r="O462" s="25">
        <v>2.18611</v>
      </c>
      <c r="P462" s="25">
        <v>2.50514</v>
      </c>
      <c r="Q462" s="25">
        <v>132.0</v>
      </c>
      <c r="R462" s="25">
        <v>99.0</v>
      </c>
      <c r="S462" s="25">
        <v>2.0</v>
      </c>
    </row>
    <row r="463">
      <c r="A463" s="58" t="s">
        <v>754</v>
      </c>
      <c r="B463" s="25" t="s">
        <v>1</v>
      </c>
      <c r="C463" s="25" t="s">
        <v>180</v>
      </c>
      <c r="D463" s="25" t="s">
        <v>11</v>
      </c>
      <c r="E463" s="25">
        <v>1371.0</v>
      </c>
      <c r="F463" s="25">
        <v>832.0</v>
      </c>
      <c r="G463" s="25">
        <v>10.0</v>
      </c>
      <c r="H463" s="25">
        <v>799.0</v>
      </c>
      <c r="I463" s="25">
        <v>0.0</v>
      </c>
      <c r="J463" s="25">
        <v>0.0</v>
      </c>
      <c r="K463" s="25">
        <v>0.0</v>
      </c>
      <c r="L463" s="25">
        <v>0.0</v>
      </c>
      <c r="M463" s="25">
        <v>0.0</v>
      </c>
      <c r="N463" s="25">
        <v>0.00556</v>
      </c>
      <c r="O463" s="25">
        <v>1.14139</v>
      </c>
      <c r="P463" s="25">
        <v>0.92668</v>
      </c>
      <c r="Q463" s="25">
        <v>803.0</v>
      </c>
      <c r="R463" s="25">
        <v>99.0</v>
      </c>
      <c r="S463" s="25">
        <v>2.0</v>
      </c>
    </row>
    <row r="464">
      <c r="A464" s="58" t="s">
        <v>754</v>
      </c>
      <c r="B464" s="25" t="s">
        <v>1</v>
      </c>
      <c r="C464" s="25" t="s">
        <v>89</v>
      </c>
      <c r="D464" s="25" t="s">
        <v>11</v>
      </c>
      <c r="E464" s="25">
        <v>65526.0</v>
      </c>
      <c r="F464" s="25">
        <v>2858.0</v>
      </c>
      <c r="G464" s="25">
        <v>67.0</v>
      </c>
      <c r="H464" s="25">
        <v>1214.0</v>
      </c>
      <c r="I464" s="25">
        <v>0.0</v>
      </c>
      <c r="J464" s="25">
        <v>1.0</v>
      </c>
      <c r="K464" s="25">
        <v>0.0</v>
      </c>
      <c r="L464" s="25">
        <v>0.0</v>
      </c>
      <c r="M464" s="25">
        <v>0.0</v>
      </c>
      <c r="N464" s="25">
        <v>0.33083</v>
      </c>
      <c r="O464" s="25">
        <v>2.60278</v>
      </c>
      <c r="P464" s="25">
        <v>2.47441</v>
      </c>
      <c r="Q464" s="25">
        <v>2269.0</v>
      </c>
      <c r="R464" s="25">
        <v>99.0</v>
      </c>
      <c r="S464" s="25">
        <v>2.0</v>
      </c>
    </row>
    <row r="465">
      <c r="A465" s="58" t="s">
        <v>754</v>
      </c>
      <c r="B465" s="25" t="s">
        <v>1</v>
      </c>
      <c r="C465" s="25" t="s">
        <v>60</v>
      </c>
      <c r="D465" s="25" t="s">
        <v>11</v>
      </c>
      <c r="E465" s="25">
        <v>266792.0</v>
      </c>
      <c r="F465" s="25">
        <v>50010.0</v>
      </c>
      <c r="G465" s="25">
        <v>927.0</v>
      </c>
      <c r="H465" s="25">
        <v>5743.0</v>
      </c>
      <c r="I465" s="25">
        <v>0.0</v>
      </c>
      <c r="J465" s="25">
        <v>131.0</v>
      </c>
      <c r="K465" s="25">
        <v>0.0</v>
      </c>
      <c r="L465" s="25">
        <v>0.0</v>
      </c>
      <c r="M465" s="25">
        <v>0.0</v>
      </c>
      <c r="N465" s="25">
        <v>0.88778</v>
      </c>
      <c r="O465" s="25">
        <v>9.66389</v>
      </c>
      <c r="P465" s="25">
        <v>5.98353</v>
      </c>
      <c r="Q465" s="25">
        <v>43072.0</v>
      </c>
      <c r="R465" s="25">
        <v>99.0</v>
      </c>
      <c r="S465" s="25">
        <v>2.0</v>
      </c>
    </row>
    <row r="466">
      <c r="A466" s="58" t="s">
        <v>754</v>
      </c>
      <c r="B466" s="25" t="s">
        <v>1</v>
      </c>
      <c r="C466" s="25" t="s">
        <v>61</v>
      </c>
      <c r="D466" s="25" t="s">
        <v>11</v>
      </c>
      <c r="E466" s="25">
        <v>1153846.0</v>
      </c>
      <c r="F466" s="25">
        <v>249919.0</v>
      </c>
      <c r="G466" s="25">
        <v>2569.0</v>
      </c>
      <c r="H466" s="25">
        <v>66742.0</v>
      </c>
      <c r="I466" s="25">
        <v>0.0</v>
      </c>
      <c r="J466" s="25">
        <v>274.0</v>
      </c>
      <c r="K466" s="25">
        <v>0.0</v>
      </c>
      <c r="L466" s="25">
        <v>0.0</v>
      </c>
      <c r="M466" s="25">
        <v>0.0</v>
      </c>
      <c r="N466" s="25">
        <v>0.68639</v>
      </c>
      <c r="O466" s="25">
        <v>7.545</v>
      </c>
      <c r="P466" s="25">
        <v>5.26077</v>
      </c>
      <c r="Q466" s="25">
        <v>218781.0</v>
      </c>
      <c r="R466" s="25">
        <v>99.0</v>
      </c>
      <c r="S466" s="25">
        <v>2.0</v>
      </c>
    </row>
    <row r="467">
      <c r="A467" s="58" t="s">
        <v>754</v>
      </c>
      <c r="B467" s="25" t="s">
        <v>1</v>
      </c>
      <c r="C467" s="25" t="s">
        <v>195</v>
      </c>
      <c r="D467" s="25" t="s">
        <v>11</v>
      </c>
      <c r="E467" s="25">
        <v>14208.0</v>
      </c>
      <c r="F467" s="25">
        <v>12900.0</v>
      </c>
      <c r="G467" s="25">
        <v>163.0</v>
      </c>
      <c r="H467" s="25">
        <v>12713.0</v>
      </c>
      <c r="I467" s="25">
        <v>0.0</v>
      </c>
      <c r="J467" s="25">
        <v>20.0</v>
      </c>
      <c r="K467" s="25">
        <v>0.0</v>
      </c>
      <c r="L467" s="25">
        <v>0.0</v>
      </c>
      <c r="M467" s="25">
        <v>0.0</v>
      </c>
      <c r="N467" s="25">
        <v>0.00389</v>
      </c>
      <c r="O467" s="25">
        <v>0.03444</v>
      </c>
      <c r="P467" s="25">
        <v>0.67374</v>
      </c>
      <c r="Q467" s="25">
        <v>12395.0</v>
      </c>
      <c r="R467" s="25">
        <v>99.0</v>
      </c>
      <c r="S467" s="25">
        <v>2.0</v>
      </c>
    </row>
    <row r="468">
      <c r="A468" s="58" t="s">
        <v>754</v>
      </c>
      <c r="B468" s="25" t="s">
        <v>1</v>
      </c>
      <c r="C468" s="25" t="s">
        <v>110</v>
      </c>
      <c r="D468" s="25" t="s">
        <v>11</v>
      </c>
      <c r="E468" s="25">
        <v>327.0</v>
      </c>
      <c r="F468" s="25">
        <v>89.0</v>
      </c>
      <c r="G468" s="25">
        <v>4.0</v>
      </c>
      <c r="H468" s="25">
        <v>43.0</v>
      </c>
      <c r="I468" s="25">
        <v>0.0</v>
      </c>
      <c r="J468" s="25">
        <v>0.0</v>
      </c>
      <c r="K468" s="25">
        <v>0.0</v>
      </c>
      <c r="L468" s="25">
        <v>0.0</v>
      </c>
      <c r="M468" s="25">
        <v>0.0</v>
      </c>
      <c r="N468" s="25">
        <v>0.32056</v>
      </c>
      <c r="O468" s="25">
        <v>2.86583</v>
      </c>
      <c r="P468" s="25">
        <v>2.74961</v>
      </c>
      <c r="Q468" s="25">
        <v>84.0</v>
      </c>
      <c r="R468" s="25">
        <v>99.0</v>
      </c>
      <c r="S468" s="25">
        <v>2.0</v>
      </c>
    </row>
    <row r="469">
      <c r="A469" s="58" t="s">
        <v>754</v>
      </c>
      <c r="B469" s="25" t="s">
        <v>1</v>
      </c>
      <c r="C469" s="25" t="s">
        <v>58</v>
      </c>
      <c r="D469" s="25" t="s">
        <v>11</v>
      </c>
      <c r="E469" s="25">
        <v>1069.0</v>
      </c>
      <c r="F469" s="25">
        <v>91.0</v>
      </c>
      <c r="G469" s="25">
        <v>3.0</v>
      </c>
      <c r="H469" s="25">
        <v>70.0</v>
      </c>
      <c r="I469" s="25">
        <v>0.0</v>
      </c>
      <c r="J469" s="25">
        <v>0.0</v>
      </c>
      <c r="K469" s="25">
        <v>0.0</v>
      </c>
      <c r="L469" s="25">
        <v>0.0</v>
      </c>
      <c r="M469" s="25">
        <v>0.0</v>
      </c>
      <c r="N469" s="25">
        <v>0.41222</v>
      </c>
      <c r="O469" s="25">
        <v>3.54667</v>
      </c>
      <c r="P469" s="25">
        <v>2.73949</v>
      </c>
      <c r="Q469" s="25">
        <v>88.0</v>
      </c>
      <c r="R469" s="25">
        <v>99.0</v>
      </c>
      <c r="S469" s="25">
        <v>2.0</v>
      </c>
    </row>
    <row r="470">
      <c r="A470" s="58" t="s">
        <v>754</v>
      </c>
      <c r="B470" s="25" t="s">
        <v>1</v>
      </c>
      <c r="C470" s="25" t="s">
        <v>267</v>
      </c>
      <c r="D470" s="25" t="s">
        <v>11</v>
      </c>
      <c r="E470" s="25">
        <v>9.0</v>
      </c>
      <c r="F470" s="25">
        <v>2.0</v>
      </c>
      <c r="G470" s="25">
        <v>0.0</v>
      </c>
      <c r="H470" s="25">
        <v>0.0</v>
      </c>
      <c r="I470" s="25">
        <v>0.0</v>
      </c>
      <c r="J470" s="25">
        <v>0.0</v>
      </c>
      <c r="K470" s="25">
        <v>0.0</v>
      </c>
      <c r="L470" s="25">
        <v>0.0</v>
      </c>
      <c r="M470" s="25">
        <v>0.0</v>
      </c>
      <c r="N470" s="25">
        <v>0.305</v>
      </c>
      <c r="O470" s="25">
        <v>20.85167</v>
      </c>
      <c r="P470" s="25">
        <v>3.45719</v>
      </c>
      <c r="Q470" s="25">
        <v>2.0</v>
      </c>
      <c r="R470" s="25">
        <v>99.0</v>
      </c>
      <c r="S470" s="25">
        <v>2.0</v>
      </c>
    </row>
    <row r="471">
      <c r="A471" s="58" t="s">
        <v>754</v>
      </c>
      <c r="B471" s="25" t="s">
        <v>1</v>
      </c>
      <c r="C471" s="25" t="s">
        <v>292</v>
      </c>
      <c r="D471" s="25" t="s">
        <v>11</v>
      </c>
      <c r="E471" s="25">
        <v>3.0</v>
      </c>
      <c r="F471" s="25">
        <v>0.0</v>
      </c>
      <c r="G471" s="25">
        <v>0.0</v>
      </c>
      <c r="H471" s="25">
        <v>0.0</v>
      </c>
      <c r="I471" s="25">
        <v>0.0</v>
      </c>
      <c r="J471" s="25">
        <v>0.0</v>
      </c>
      <c r="K471" s="25">
        <v>0.0</v>
      </c>
      <c r="L471" s="25">
        <v>0.0</v>
      </c>
      <c r="M471" s="25">
        <v>0.0</v>
      </c>
      <c r="N471" s="25">
        <v>1.12778</v>
      </c>
      <c r="O471" s="25">
        <v>2.17583</v>
      </c>
      <c r="P471" s="25">
        <v>1.14213</v>
      </c>
      <c r="Q471" s="25">
        <v>0.0</v>
      </c>
      <c r="R471" s="25">
        <v>99.0</v>
      </c>
      <c r="S471" s="25">
        <v>2.0</v>
      </c>
    </row>
    <row r="472">
      <c r="A472" s="58" t="s">
        <v>754</v>
      </c>
      <c r="B472" s="25" t="s">
        <v>1</v>
      </c>
      <c r="C472" s="25" t="s">
        <v>85</v>
      </c>
      <c r="D472" s="25" t="s">
        <v>11</v>
      </c>
      <c r="E472" s="25">
        <v>905.0</v>
      </c>
      <c r="F472" s="25">
        <v>441.0</v>
      </c>
      <c r="G472" s="25">
        <v>13.0</v>
      </c>
      <c r="H472" s="25">
        <v>403.0</v>
      </c>
      <c r="I472" s="25">
        <v>0.0</v>
      </c>
      <c r="J472" s="25">
        <v>1.0</v>
      </c>
      <c r="K472" s="25">
        <v>0.0</v>
      </c>
      <c r="L472" s="25">
        <v>0.0</v>
      </c>
      <c r="M472" s="25">
        <v>0.0</v>
      </c>
      <c r="N472" s="25">
        <v>0.05083</v>
      </c>
      <c r="O472" s="25">
        <v>1.60861</v>
      </c>
      <c r="P472" s="25">
        <v>1.65823</v>
      </c>
      <c r="Q472" s="25">
        <v>430.0</v>
      </c>
      <c r="R472" s="25">
        <v>99.0</v>
      </c>
      <c r="S472" s="25">
        <v>2.0</v>
      </c>
    </row>
    <row r="473">
      <c r="A473" s="58" t="s">
        <v>754</v>
      </c>
      <c r="B473" s="25" t="s">
        <v>1</v>
      </c>
      <c r="C473" s="25" t="s">
        <v>131</v>
      </c>
      <c r="D473" s="25" t="s">
        <v>11</v>
      </c>
      <c r="E473" s="25">
        <v>19507.0</v>
      </c>
      <c r="F473" s="25">
        <v>9790.0</v>
      </c>
      <c r="G473" s="25">
        <v>150.0</v>
      </c>
      <c r="H473" s="25">
        <v>9361.0</v>
      </c>
      <c r="I473" s="25">
        <v>0.0</v>
      </c>
      <c r="J473" s="25">
        <v>18.0</v>
      </c>
      <c r="K473" s="25">
        <v>0.0</v>
      </c>
      <c r="L473" s="25">
        <v>0.0</v>
      </c>
      <c r="M473" s="25">
        <v>0.0</v>
      </c>
      <c r="N473" s="25">
        <v>0.01917</v>
      </c>
      <c r="O473" s="25">
        <v>0.875</v>
      </c>
      <c r="P473" s="25">
        <v>0.72975</v>
      </c>
      <c r="Q473" s="25">
        <v>9339.0</v>
      </c>
      <c r="R473" s="25">
        <v>99.0</v>
      </c>
      <c r="S473" s="25">
        <v>2.0</v>
      </c>
    </row>
    <row r="474">
      <c r="A474" s="58" t="s">
        <v>754</v>
      </c>
      <c r="B474" s="25" t="s">
        <v>1</v>
      </c>
      <c r="C474" s="25" t="s">
        <v>272</v>
      </c>
      <c r="D474" s="25" t="s">
        <v>11</v>
      </c>
      <c r="E474" s="25">
        <v>2.0</v>
      </c>
      <c r="F474" s="25">
        <v>0.0</v>
      </c>
      <c r="G474" s="25">
        <v>0.0</v>
      </c>
      <c r="H474" s="25">
        <v>0.0</v>
      </c>
      <c r="I474" s="25">
        <v>0.0</v>
      </c>
      <c r="J474" s="25">
        <v>0.0</v>
      </c>
      <c r="K474" s="25">
        <v>0.0</v>
      </c>
      <c r="L474" s="25">
        <v>0.0</v>
      </c>
      <c r="M474" s="25">
        <v>0.0</v>
      </c>
      <c r="N474" s="25">
        <v>1.10708</v>
      </c>
      <c r="O474" s="25">
        <v>1.10708</v>
      </c>
      <c r="P474" s="25">
        <v>1.10708</v>
      </c>
      <c r="Q474" s="25">
        <v>0.0</v>
      </c>
      <c r="R474" s="25">
        <v>99.0</v>
      </c>
      <c r="S474" s="25">
        <v>2.0</v>
      </c>
    </row>
    <row r="475">
      <c r="A475" s="58" t="s">
        <v>754</v>
      </c>
      <c r="B475" s="25" t="s">
        <v>1</v>
      </c>
      <c r="C475" s="25" t="s">
        <v>273</v>
      </c>
      <c r="D475" s="25" t="s">
        <v>11</v>
      </c>
      <c r="E475" s="25">
        <v>2.0</v>
      </c>
      <c r="F475" s="25">
        <v>2.0</v>
      </c>
      <c r="G475" s="25">
        <v>0.0</v>
      </c>
      <c r="H475" s="25">
        <v>2.0</v>
      </c>
      <c r="I475" s="25">
        <v>0.0</v>
      </c>
      <c r="J475" s="25">
        <v>0.0</v>
      </c>
      <c r="K475" s="25">
        <v>0.0</v>
      </c>
      <c r="L475" s="25">
        <v>0.0</v>
      </c>
      <c r="M475" s="25">
        <v>0.0</v>
      </c>
      <c r="N475" s="25">
        <v>0.00333</v>
      </c>
      <c r="O475" s="25">
        <v>0.00333</v>
      </c>
      <c r="P475" s="25">
        <v>0.00333</v>
      </c>
      <c r="Q475" s="25">
        <v>2.0</v>
      </c>
      <c r="R475" s="25">
        <v>99.0</v>
      </c>
      <c r="S475" s="25">
        <v>2.0</v>
      </c>
    </row>
    <row r="476">
      <c r="A476" s="58" t="s">
        <v>754</v>
      </c>
      <c r="B476" s="25" t="s">
        <v>1</v>
      </c>
      <c r="C476" s="25" t="s">
        <v>76</v>
      </c>
      <c r="D476" s="25" t="s">
        <v>11</v>
      </c>
      <c r="E476" s="25">
        <v>9088.0</v>
      </c>
      <c r="F476" s="25">
        <v>870.0</v>
      </c>
      <c r="G476" s="25">
        <v>28.0</v>
      </c>
      <c r="H476" s="25">
        <v>681.0</v>
      </c>
      <c r="I476" s="25">
        <v>0.0</v>
      </c>
      <c r="J476" s="25">
        <v>0.0</v>
      </c>
      <c r="K476" s="25">
        <v>0.0</v>
      </c>
      <c r="L476" s="25">
        <v>0.0</v>
      </c>
      <c r="M476" s="25">
        <v>0.0</v>
      </c>
      <c r="N476" s="25">
        <v>0.2275</v>
      </c>
      <c r="O476" s="25">
        <v>2.10111</v>
      </c>
      <c r="P476" s="25">
        <v>2.19888</v>
      </c>
      <c r="Q476" s="25">
        <v>733.0</v>
      </c>
      <c r="R476" s="25">
        <v>99.0</v>
      </c>
      <c r="S476" s="25">
        <v>2.0</v>
      </c>
    </row>
    <row r="477">
      <c r="A477" s="58" t="s">
        <v>754</v>
      </c>
      <c r="B477" s="25" t="s">
        <v>1</v>
      </c>
      <c r="C477" s="25" t="s">
        <v>153</v>
      </c>
      <c r="D477" s="25" t="s">
        <v>11</v>
      </c>
      <c r="E477" s="25">
        <v>275.0</v>
      </c>
      <c r="F477" s="25">
        <v>31.0</v>
      </c>
      <c r="G477" s="25">
        <v>0.0</v>
      </c>
      <c r="H477" s="25">
        <v>24.0</v>
      </c>
      <c r="I477" s="25">
        <v>0.0</v>
      </c>
      <c r="J477" s="25">
        <v>0.0</v>
      </c>
      <c r="K477" s="25">
        <v>0.0</v>
      </c>
      <c r="L477" s="25">
        <v>0.0</v>
      </c>
      <c r="M477" s="25">
        <v>0.0</v>
      </c>
      <c r="N477" s="25">
        <v>0.37667</v>
      </c>
      <c r="O477" s="25">
        <v>2.37444</v>
      </c>
      <c r="P477" s="25">
        <v>1.65945</v>
      </c>
      <c r="Q477" s="25">
        <v>26.0</v>
      </c>
      <c r="R477" s="25">
        <v>99.0</v>
      </c>
      <c r="S477" s="25">
        <v>2.0</v>
      </c>
    </row>
    <row r="478">
      <c r="A478" s="58" t="s">
        <v>754</v>
      </c>
      <c r="B478" s="25" t="s">
        <v>1</v>
      </c>
      <c r="C478" s="25" t="s">
        <v>223</v>
      </c>
      <c r="D478" s="25" t="s">
        <v>11</v>
      </c>
      <c r="E478" s="25">
        <v>140.0</v>
      </c>
      <c r="F478" s="25">
        <v>28.0</v>
      </c>
      <c r="G478" s="25">
        <v>0.0</v>
      </c>
      <c r="H478" s="25">
        <v>18.0</v>
      </c>
      <c r="I478" s="25">
        <v>0.0</v>
      </c>
      <c r="J478" s="25">
        <v>0.0</v>
      </c>
      <c r="K478" s="25">
        <v>0.0</v>
      </c>
      <c r="L478" s="25">
        <v>0.0</v>
      </c>
      <c r="M478" s="25">
        <v>0.0</v>
      </c>
      <c r="N478" s="25">
        <v>0.28222</v>
      </c>
      <c r="O478" s="25">
        <v>4.10806</v>
      </c>
      <c r="P478" s="25">
        <v>3.13025</v>
      </c>
      <c r="Q478" s="25">
        <v>28.0</v>
      </c>
      <c r="R478" s="25">
        <v>99.0</v>
      </c>
      <c r="S478" s="25">
        <v>2.0</v>
      </c>
    </row>
    <row r="479">
      <c r="A479" s="58" t="s">
        <v>754</v>
      </c>
      <c r="B479" s="25" t="s">
        <v>1</v>
      </c>
      <c r="C479" s="25" t="s">
        <v>120</v>
      </c>
      <c r="D479" s="25" t="s">
        <v>12</v>
      </c>
      <c r="E479" s="25">
        <v>208.0</v>
      </c>
      <c r="F479" s="25">
        <v>18.0</v>
      </c>
      <c r="G479" s="25">
        <v>0.0</v>
      </c>
      <c r="H479" s="25">
        <v>6.0</v>
      </c>
      <c r="I479" s="25">
        <v>0.0</v>
      </c>
      <c r="J479" s="25">
        <v>0.0</v>
      </c>
      <c r="K479" s="25">
        <v>0.0</v>
      </c>
      <c r="L479" s="25">
        <v>0.0</v>
      </c>
      <c r="M479" s="25">
        <v>0.0</v>
      </c>
      <c r="N479" s="25">
        <v>0.3575</v>
      </c>
      <c r="O479" s="25">
        <v>2.34417</v>
      </c>
      <c r="P479" s="25">
        <v>1.97784</v>
      </c>
      <c r="Q479" s="25">
        <v>17.0</v>
      </c>
      <c r="R479" s="25">
        <v>99.0</v>
      </c>
      <c r="S479" s="25">
        <v>3.0</v>
      </c>
    </row>
    <row r="480">
      <c r="A480" s="58" t="s">
        <v>754</v>
      </c>
      <c r="B480" s="25" t="s">
        <v>1</v>
      </c>
      <c r="C480" s="25" t="s">
        <v>253</v>
      </c>
      <c r="D480" s="25" t="s">
        <v>12</v>
      </c>
      <c r="E480" s="25">
        <v>5.0</v>
      </c>
      <c r="F480" s="25">
        <v>1.0</v>
      </c>
      <c r="G480" s="25">
        <v>0.0</v>
      </c>
      <c r="H480" s="25">
        <v>1.0</v>
      </c>
      <c r="I480" s="25">
        <v>0.0</v>
      </c>
      <c r="J480" s="25">
        <v>0.0</v>
      </c>
      <c r="K480" s="25">
        <v>0.0</v>
      </c>
      <c r="L480" s="25">
        <v>0.0</v>
      </c>
      <c r="M480" s="25">
        <v>0.0</v>
      </c>
      <c r="N480" s="25">
        <v>0.08028</v>
      </c>
      <c r="O480" s="25">
        <v>3.5</v>
      </c>
      <c r="P480" s="25">
        <v>0.77656</v>
      </c>
      <c r="Q480" s="25">
        <v>1.0</v>
      </c>
      <c r="R480" s="25">
        <v>99.0</v>
      </c>
      <c r="S480" s="25">
        <v>3.0</v>
      </c>
    </row>
    <row r="481">
      <c r="A481" s="58" t="s">
        <v>754</v>
      </c>
      <c r="B481" s="25" t="s">
        <v>1</v>
      </c>
      <c r="C481" s="25" t="s">
        <v>54</v>
      </c>
      <c r="D481" s="25" t="s">
        <v>12</v>
      </c>
      <c r="E481" s="25">
        <v>1160.0</v>
      </c>
      <c r="F481" s="25">
        <v>411.0</v>
      </c>
      <c r="G481" s="25">
        <v>2.0</v>
      </c>
      <c r="H481" s="25">
        <v>329.0</v>
      </c>
      <c r="I481" s="25">
        <v>0.0</v>
      </c>
      <c r="J481" s="25">
        <v>0.0</v>
      </c>
      <c r="K481" s="25">
        <v>0.0</v>
      </c>
      <c r="L481" s="25">
        <v>0.0</v>
      </c>
      <c r="M481" s="25">
        <v>0.0</v>
      </c>
      <c r="N481" s="25">
        <v>0.19444</v>
      </c>
      <c r="O481" s="25">
        <v>3.36333</v>
      </c>
      <c r="P481" s="25">
        <v>2.09677</v>
      </c>
      <c r="Q481" s="25">
        <v>307.0</v>
      </c>
      <c r="R481" s="25">
        <v>99.0</v>
      </c>
      <c r="S481" s="25">
        <v>3.0</v>
      </c>
    </row>
    <row r="482">
      <c r="A482" s="58" t="s">
        <v>754</v>
      </c>
      <c r="B482" s="25" t="s">
        <v>1</v>
      </c>
      <c r="C482" s="25" t="s">
        <v>111</v>
      </c>
      <c r="D482" s="25" t="s">
        <v>12</v>
      </c>
      <c r="E482" s="25">
        <v>3745.0</v>
      </c>
      <c r="F482" s="25">
        <v>433.0</v>
      </c>
      <c r="G482" s="25">
        <v>0.0</v>
      </c>
      <c r="H482" s="25">
        <v>260.0</v>
      </c>
      <c r="I482" s="25">
        <v>0.0</v>
      </c>
      <c r="J482" s="25">
        <v>0.0</v>
      </c>
      <c r="K482" s="25">
        <v>0.0</v>
      </c>
      <c r="L482" s="25">
        <v>0.0</v>
      </c>
      <c r="M482" s="25">
        <v>0.0</v>
      </c>
      <c r="N482" s="25">
        <v>0.42028</v>
      </c>
      <c r="O482" s="25">
        <v>2.64944</v>
      </c>
      <c r="P482" s="25">
        <v>1.3749</v>
      </c>
      <c r="Q482" s="25">
        <v>391.0</v>
      </c>
      <c r="R482" s="25">
        <v>99.0</v>
      </c>
      <c r="S482" s="25">
        <v>3.0</v>
      </c>
    </row>
    <row r="483">
      <c r="A483" s="58" t="s">
        <v>754</v>
      </c>
      <c r="B483" s="25" t="s">
        <v>1</v>
      </c>
      <c r="C483" s="25" t="s">
        <v>279</v>
      </c>
      <c r="D483" s="25" t="s">
        <v>12</v>
      </c>
      <c r="E483" s="25">
        <v>5.0</v>
      </c>
      <c r="F483" s="25">
        <v>1.0</v>
      </c>
      <c r="G483" s="25">
        <v>0.0</v>
      </c>
      <c r="H483" s="25">
        <v>0.0</v>
      </c>
      <c r="I483" s="25">
        <v>0.0</v>
      </c>
      <c r="J483" s="25">
        <v>0.0</v>
      </c>
      <c r="K483" s="25">
        <v>0.0</v>
      </c>
      <c r="L483" s="25">
        <v>0.0</v>
      </c>
      <c r="M483" s="25">
        <v>0.0</v>
      </c>
      <c r="N483" s="25">
        <v>0.83861</v>
      </c>
      <c r="O483" s="25">
        <v>1.77417</v>
      </c>
      <c r="P483" s="25">
        <v>0.82094</v>
      </c>
      <c r="Q483" s="25">
        <v>1.0</v>
      </c>
      <c r="R483" s="25">
        <v>99.0</v>
      </c>
      <c r="S483" s="25">
        <v>3.0</v>
      </c>
    </row>
    <row r="484">
      <c r="A484" s="58" t="s">
        <v>754</v>
      </c>
      <c r="B484" s="25" t="s">
        <v>1</v>
      </c>
      <c r="C484" s="25" t="s">
        <v>286</v>
      </c>
      <c r="D484" s="25" t="s">
        <v>12</v>
      </c>
      <c r="E484" s="25">
        <v>3.0</v>
      </c>
      <c r="F484" s="25">
        <v>2.0</v>
      </c>
      <c r="G484" s="25">
        <v>0.0</v>
      </c>
      <c r="H484" s="25">
        <v>2.0</v>
      </c>
      <c r="I484" s="25">
        <v>0.0</v>
      </c>
      <c r="J484" s="25">
        <v>0.0</v>
      </c>
      <c r="K484" s="25">
        <v>0.0</v>
      </c>
      <c r="L484" s="25">
        <v>0.0</v>
      </c>
      <c r="M484" s="25">
        <v>0.0</v>
      </c>
      <c r="N484" s="25">
        <v>0.00806</v>
      </c>
      <c r="O484" s="25">
        <v>0.53194</v>
      </c>
      <c r="P484" s="25">
        <v>0.18074</v>
      </c>
      <c r="Q484" s="25">
        <v>2.0</v>
      </c>
      <c r="R484" s="25">
        <v>99.0</v>
      </c>
      <c r="S484" s="25">
        <v>3.0</v>
      </c>
    </row>
    <row r="485">
      <c r="A485" s="58" t="s">
        <v>754</v>
      </c>
      <c r="B485" s="25" t="s">
        <v>1</v>
      </c>
      <c r="C485" s="25" t="s">
        <v>57</v>
      </c>
      <c r="D485" s="25" t="s">
        <v>12</v>
      </c>
      <c r="E485" s="25">
        <v>26.0</v>
      </c>
      <c r="F485" s="25">
        <v>3.0</v>
      </c>
      <c r="G485" s="25">
        <v>0.0</v>
      </c>
      <c r="H485" s="25">
        <v>3.0</v>
      </c>
      <c r="I485" s="25">
        <v>0.0</v>
      </c>
      <c r="J485" s="25">
        <v>0.0</v>
      </c>
      <c r="K485" s="25">
        <v>0.0</v>
      </c>
      <c r="L485" s="25">
        <v>0.0</v>
      </c>
      <c r="M485" s="25">
        <v>0.0</v>
      </c>
      <c r="N485" s="25">
        <v>0.51194</v>
      </c>
      <c r="O485" s="25">
        <v>1.63722</v>
      </c>
      <c r="P485" s="25">
        <v>1.07021</v>
      </c>
      <c r="Q485" s="25">
        <v>3.0</v>
      </c>
      <c r="R485" s="25">
        <v>99.0</v>
      </c>
      <c r="S485" s="25">
        <v>3.0</v>
      </c>
    </row>
    <row r="486">
      <c r="A486" s="58" t="s">
        <v>754</v>
      </c>
      <c r="B486" s="25" t="s">
        <v>1</v>
      </c>
      <c r="C486" s="25" t="s">
        <v>220</v>
      </c>
      <c r="D486" s="25" t="s">
        <v>12</v>
      </c>
      <c r="E486" s="25">
        <v>1.0</v>
      </c>
      <c r="F486" s="25">
        <v>0.0</v>
      </c>
      <c r="G486" s="25">
        <v>0.0</v>
      </c>
      <c r="H486" s="25">
        <v>0.0</v>
      </c>
      <c r="I486" s="25">
        <v>0.0</v>
      </c>
      <c r="J486" s="25">
        <v>0.0</v>
      </c>
      <c r="K486" s="25">
        <v>0.0</v>
      </c>
      <c r="L486" s="25">
        <v>0.0</v>
      </c>
      <c r="M486" s="25">
        <v>0.0</v>
      </c>
      <c r="N486" s="25">
        <v>0.88278</v>
      </c>
      <c r="O486" s="25">
        <v>0.88278</v>
      </c>
      <c r="P486" s="25">
        <v>0.88278</v>
      </c>
      <c r="Q486" s="25">
        <v>0.0</v>
      </c>
      <c r="R486" s="25">
        <v>99.0</v>
      </c>
      <c r="S486" s="25">
        <v>3.0</v>
      </c>
    </row>
    <row r="487">
      <c r="A487" s="58" t="s">
        <v>754</v>
      </c>
      <c r="B487" s="25" t="s">
        <v>1</v>
      </c>
      <c r="C487" s="25" t="s">
        <v>208</v>
      </c>
      <c r="D487" s="25" t="s">
        <v>12</v>
      </c>
      <c r="E487" s="25">
        <v>5.0</v>
      </c>
      <c r="F487" s="25">
        <v>3.0</v>
      </c>
      <c r="G487" s="25">
        <v>0.0</v>
      </c>
      <c r="H487" s="25">
        <v>2.0</v>
      </c>
      <c r="I487" s="25">
        <v>0.0</v>
      </c>
      <c r="J487" s="25">
        <v>0.0</v>
      </c>
      <c r="K487" s="25">
        <v>0.0</v>
      </c>
      <c r="L487" s="25">
        <v>0.0</v>
      </c>
      <c r="M487" s="25">
        <v>0.0</v>
      </c>
      <c r="N487" s="25">
        <v>0.04667</v>
      </c>
      <c r="O487" s="25">
        <v>2.09389</v>
      </c>
      <c r="P487" s="25">
        <v>0.75417</v>
      </c>
      <c r="Q487" s="25">
        <v>3.0</v>
      </c>
      <c r="R487" s="25">
        <v>99.0</v>
      </c>
      <c r="S487" s="25">
        <v>3.0</v>
      </c>
    </row>
    <row r="488">
      <c r="A488" s="58" t="s">
        <v>754</v>
      </c>
      <c r="B488" s="25" t="s">
        <v>1</v>
      </c>
      <c r="C488" s="25" t="s">
        <v>81</v>
      </c>
      <c r="D488" s="25" t="s">
        <v>12</v>
      </c>
      <c r="E488" s="25">
        <v>377.0</v>
      </c>
      <c r="F488" s="25">
        <v>155.0</v>
      </c>
      <c r="G488" s="25">
        <v>0.0</v>
      </c>
      <c r="H488" s="25">
        <v>146.0</v>
      </c>
      <c r="I488" s="25">
        <v>0.0</v>
      </c>
      <c r="J488" s="25">
        <v>0.0</v>
      </c>
      <c r="K488" s="25">
        <v>0.0</v>
      </c>
      <c r="L488" s="25">
        <v>0.0</v>
      </c>
      <c r="M488" s="25">
        <v>0.0</v>
      </c>
      <c r="N488" s="25">
        <v>0.14056</v>
      </c>
      <c r="O488" s="25">
        <v>1.69306</v>
      </c>
      <c r="P488" s="25">
        <v>1.07724</v>
      </c>
      <c r="Q488" s="25">
        <v>151.0</v>
      </c>
      <c r="R488" s="25">
        <v>99.0</v>
      </c>
      <c r="S488" s="25">
        <v>3.0</v>
      </c>
    </row>
    <row r="489">
      <c r="A489" s="58" t="s">
        <v>754</v>
      </c>
      <c r="B489" s="25" t="s">
        <v>1</v>
      </c>
      <c r="C489" s="25" t="s">
        <v>210</v>
      </c>
      <c r="D489" s="25" t="s">
        <v>12</v>
      </c>
      <c r="E489" s="25">
        <v>136.0</v>
      </c>
      <c r="F489" s="25">
        <v>14.0</v>
      </c>
      <c r="G489" s="25">
        <v>0.0</v>
      </c>
      <c r="H489" s="25">
        <v>3.0</v>
      </c>
      <c r="I489" s="25">
        <v>0.0</v>
      </c>
      <c r="J489" s="25">
        <v>0.0</v>
      </c>
      <c r="K489" s="25">
        <v>0.0</v>
      </c>
      <c r="L489" s="25">
        <v>0.0</v>
      </c>
      <c r="M489" s="25">
        <v>0.0</v>
      </c>
      <c r="N489" s="25">
        <v>0.27222</v>
      </c>
      <c r="O489" s="25">
        <v>1.51389</v>
      </c>
      <c r="P489" s="25">
        <v>0.78979</v>
      </c>
      <c r="Q489" s="25">
        <v>13.0</v>
      </c>
      <c r="R489" s="25">
        <v>99.0</v>
      </c>
      <c r="S489" s="25">
        <v>3.0</v>
      </c>
    </row>
    <row r="490">
      <c r="A490" s="58" t="s">
        <v>754</v>
      </c>
      <c r="B490" s="25" t="s">
        <v>1</v>
      </c>
      <c r="C490" s="25" t="s">
        <v>199</v>
      </c>
      <c r="D490" s="25" t="s">
        <v>12</v>
      </c>
      <c r="E490" s="25">
        <v>75.0</v>
      </c>
      <c r="F490" s="25">
        <v>23.0</v>
      </c>
      <c r="G490" s="25">
        <v>1.0</v>
      </c>
      <c r="H490" s="25">
        <v>8.0</v>
      </c>
      <c r="I490" s="25">
        <v>0.0</v>
      </c>
      <c r="J490" s="25">
        <v>0.0</v>
      </c>
      <c r="K490" s="25">
        <v>0.0</v>
      </c>
      <c r="L490" s="25">
        <v>0.0</v>
      </c>
      <c r="M490" s="25">
        <v>0.0</v>
      </c>
      <c r="N490" s="25">
        <v>0.64444</v>
      </c>
      <c r="O490" s="25">
        <v>9.78778</v>
      </c>
      <c r="P490" s="25">
        <v>5.05539</v>
      </c>
      <c r="Q490" s="25">
        <v>19.0</v>
      </c>
      <c r="R490" s="25">
        <v>99.0</v>
      </c>
      <c r="S490" s="25">
        <v>3.0</v>
      </c>
    </row>
    <row r="491">
      <c r="A491" s="58" t="s">
        <v>754</v>
      </c>
      <c r="B491" s="25" t="s">
        <v>1</v>
      </c>
      <c r="C491" s="25" t="s">
        <v>73</v>
      </c>
      <c r="D491" s="25" t="s">
        <v>12</v>
      </c>
      <c r="E491" s="25">
        <v>17220.0</v>
      </c>
      <c r="F491" s="25">
        <v>4346.0</v>
      </c>
      <c r="G491" s="25">
        <v>187.0</v>
      </c>
      <c r="H491" s="25">
        <v>1316.0</v>
      </c>
      <c r="I491" s="25">
        <v>0.0</v>
      </c>
      <c r="J491" s="25">
        <v>1.0</v>
      </c>
      <c r="K491" s="25">
        <v>0.0</v>
      </c>
      <c r="L491" s="25">
        <v>0.0</v>
      </c>
      <c r="M491" s="25">
        <v>0.0</v>
      </c>
      <c r="N491" s="25">
        <v>0.55778</v>
      </c>
      <c r="O491" s="25">
        <v>5.01694</v>
      </c>
      <c r="P491" s="25">
        <v>3.17834</v>
      </c>
      <c r="Q491" s="25">
        <v>3449.0</v>
      </c>
      <c r="R491" s="25">
        <v>99.0</v>
      </c>
      <c r="S491" s="25">
        <v>3.0</v>
      </c>
    </row>
    <row r="492">
      <c r="A492" s="58" t="s">
        <v>754</v>
      </c>
      <c r="B492" s="25" t="s">
        <v>1</v>
      </c>
      <c r="C492" s="25" t="s">
        <v>125</v>
      </c>
      <c r="D492" s="25" t="s">
        <v>12</v>
      </c>
      <c r="E492" s="25">
        <v>2280.0</v>
      </c>
      <c r="F492" s="25">
        <v>412.0</v>
      </c>
      <c r="G492" s="25">
        <v>1.0</v>
      </c>
      <c r="H492" s="25">
        <v>151.0</v>
      </c>
      <c r="I492" s="25">
        <v>0.0</v>
      </c>
      <c r="J492" s="25">
        <v>0.0</v>
      </c>
      <c r="K492" s="25">
        <v>0.0</v>
      </c>
      <c r="L492" s="25">
        <v>0.0</v>
      </c>
      <c r="M492" s="25">
        <v>0.0</v>
      </c>
      <c r="N492" s="25">
        <v>0.51556</v>
      </c>
      <c r="O492" s="25">
        <v>2.48806</v>
      </c>
      <c r="P492" s="25">
        <v>2.06909</v>
      </c>
      <c r="Q492" s="25">
        <v>332.0</v>
      </c>
      <c r="R492" s="25">
        <v>99.0</v>
      </c>
      <c r="S492" s="25">
        <v>3.0</v>
      </c>
    </row>
    <row r="493">
      <c r="A493" s="58" t="s">
        <v>754</v>
      </c>
      <c r="B493" s="25" t="s">
        <v>1</v>
      </c>
      <c r="C493" s="25" t="s">
        <v>79</v>
      </c>
      <c r="D493" s="25" t="s">
        <v>12</v>
      </c>
      <c r="E493" s="25">
        <v>1156.0</v>
      </c>
      <c r="F493" s="25">
        <v>183.0</v>
      </c>
      <c r="G493" s="25">
        <v>0.0</v>
      </c>
      <c r="H493" s="25">
        <v>89.0</v>
      </c>
      <c r="I493" s="25">
        <v>0.0</v>
      </c>
      <c r="J493" s="25">
        <v>0.0</v>
      </c>
      <c r="K493" s="25">
        <v>0.0</v>
      </c>
      <c r="L493" s="25">
        <v>0.0</v>
      </c>
      <c r="M493" s="25">
        <v>0.0</v>
      </c>
      <c r="N493" s="25">
        <v>0.34111</v>
      </c>
      <c r="O493" s="25">
        <v>2.96278</v>
      </c>
      <c r="P493" s="25">
        <v>2.4329</v>
      </c>
      <c r="Q493" s="25">
        <v>150.0</v>
      </c>
      <c r="R493" s="25">
        <v>99.0</v>
      </c>
      <c r="S493" s="25">
        <v>3.0</v>
      </c>
    </row>
    <row r="494">
      <c r="A494" s="58" t="s">
        <v>754</v>
      </c>
      <c r="B494" s="25" t="s">
        <v>1</v>
      </c>
      <c r="C494" s="25" t="s">
        <v>148</v>
      </c>
      <c r="D494" s="25" t="s">
        <v>12</v>
      </c>
      <c r="E494" s="25">
        <v>72.0</v>
      </c>
      <c r="F494" s="25">
        <v>10.0</v>
      </c>
      <c r="G494" s="25">
        <v>0.0</v>
      </c>
      <c r="H494" s="25">
        <v>6.0</v>
      </c>
      <c r="I494" s="25">
        <v>0.0</v>
      </c>
      <c r="J494" s="25">
        <v>0.0</v>
      </c>
      <c r="K494" s="25">
        <v>0.0</v>
      </c>
      <c r="L494" s="25">
        <v>0.0</v>
      </c>
      <c r="M494" s="25">
        <v>0.0</v>
      </c>
      <c r="N494" s="25">
        <v>0.34694</v>
      </c>
      <c r="O494" s="25">
        <v>2.3225</v>
      </c>
      <c r="P494" s="25">
        <v>1.17306</v>
      </c>
      <c r="Q494" s="25">
        <v>9.0</v>
      </c>
      <c r="R494" s="25">
        <v>99.0</v>
      </c>
      <c r="S494" s="25">
        <v>3.0</v>
      </c>
    </row>
    <row r="495">
      <c r="A495" s="58" t="s">
        <v>754</v>
      </c>
      <c r="B495" s="25" t="s">
        <v>1</v>
      </c>
      <c r="C495" s="25" t="s">
        <v>42</v>
      </c>
      <c r="D495" s="25" t="s">
        <v>12</v>
      </c>
      <c r="E495" s="25">
        <v>1836.0</v>
      </c>
      <c r="F495" s="25">
        <v>301.0</v>
      </c>
      <c r="G495" s="25">
        <v>1.0</v>
      </c>
      <c r="H495" s="25">
        <v>59.0</v>
      </c>
      <c r="I495" s="25">
        <v>0.0</v>
      </c>
      <c r="J495" s="25">
        <v>0.0</v>
      </c>
      <c r="K495" s="25">
        <v>0.0</v>
      </c>
      <c r="L495" s="25">
        <v>0.0</v>
      </c>
      <c r="M495" s="25">
        <v>0.0</v>
      </c>
      <c r="N495" s="25">
        <v>0.46222</v>
      </c>
      <c r="O495" s="25">
        <v>1.83028</v>
      </c>
      <c r="P495" s="25">
        <v>1.14188</v>
      </c>
      <c r="Q495" s="25">
        <v>212.0</v>
      </c>
      <c r="R495" s="25">
        <v>99.0</v>
      </c>
      <c r="S495" s="25">
        <v>3.0</v>
      </c>
    </row>
    <row r="496">
      <c r="A496" s="58" t="s">
        <v>754</v>
      </c>
      <c r="B496" s="25" t="s">
        <v>1</v>
      </c>
      <c r="C496" s="25" t="s">
        <v>63</v>
      </c>
      <c r="D496" s="25" t="s">
        <v>12</v>
      </c>
      <c r="E496" s="25">
        <v>2401.0</v>
      </c>
      <c r="F496" s="25">
        <v>1227.0</v>
      </c>
      <c r="G496" s="25">
        <v>0.0</v>
      </c>
      <c r="H496" s="25">
        <v>1410.0</v>
      </c>
      <c r="I496" s="25">
        <v>0.0</v>
      </c>
      <c r="J496" s="25">
        <v>0.0</v>
      </c>
      <c r="K496" s="25">
        <v>0.0</v>
      </c>
      <c r="L496" s="25">
        <v>0.0</v>
      </c>
      <c r="M496" s="25">
        <v>0.0</v>
      </c>
      <c r="N496" s="25">
        <v>0.00556</v>
      </c>
      <c r="O496" s="25">
        <v>1.28611</v>
      </c>
      <c r="P496" s="25">
        <v>1.13055</v>
      </c>
      <c r="Q496" s="25">
        <v>1197.0</v>
      </c>
      <c r="R496" s="25">
        <v>99.0</v>
      </c>
      <c r="S496" s="25">
        <v>3.0</v>
      </c>
    </row>
    <row r="497">
      <c r="A497" s="58" t="s">
        <v>754</v>
      </c>
      <c r="B497" s="25" t="s">
        <v>1</v>
      </c>
      <c r="C497" s="25" t="s">
        <v>166</v>
      </c>
      <c r="D497" s="25" t="s">
        <v>12</v>
      </c>
      <c r="E497" s="25">
        <v>27.0</v>
      </c>
      <c r="F497" s="25">
        <v>6.0</v>
      </c>
      <c r="G497" s="25">
        <v>0.0</v>
      </c>
      <c r="H497" s="25">
        <v>3.0</v>
      </c>
      <c r="I497" s="25">
        <v>0.0</v>
      </c>
      <c r="J497" s="25">
        <v>0.0</v>
      </c>
      <c r="K497" s="25">
        <v>0.0</v>
      </c>
      <c r="L497" s="25">
        <v>0.0</v>
      </c>
      <c r="M497" s="25">
        <v>0.0</v>
      </c>
      <c r="N497" s="25">
        <v>0.62889</v>
      </c>
      <c r="O497" s="25">
        <v>4.63972</v>
      </c>
      <c r="P497" s="25">
        <v>1.599</v>
      </c>
      <c r="Q497" s="25">
        <v>6.0</v>
      </c>
      <c r="R497" s="25">
        <v>99.0</v>
      </c>
      <c r="S497" s="25">
        <v>3.0</v>
      </c>
    </row>
    <row r="498">
      <c r="A498" s="58" t="s">
        <v>754</v>
      </c>
      <c r="B498" s="25" t="s">
        <v>1</v>
      </c>
      <c r="C498" s="25" t="s">
        <v>196</v>
      </c>
      <c r="D498" s="25" t="s">
        <v>12</v>
      </c>
      <c r="E498" s="25">
        <v>55.0</v>
      </c>
      <c r="F498" s="25">
        <v>15.0</v>
      </c>
      <c r="G498" s="25">
        <v>0.0</v>
      </c>
      <c r="H498" s="25">
        <v>17.0</v>
      </c>
      <c r="I498" s="25">
        <v>0.0</v>
      </c>
      <c r="J498" s="25">
        <v>0.0</v>
      </c>
      <c r="K498" s="25">
        <v>0.0</v>
      </c>
      <c r="L498" s="25">
        <v>0.0</v>
      </c>
      <c r="M498" s="25">
        <v>0.0</v>
      </c>
      <c r="N498" s="25">
        <v>0.17278</v>
      </c>
      <c r="O498" s="25">
        <v>1.13861</v>
      </c>
      <c r="P498" s="25">
        <v>1.50844</v>
      </c>
      <c r="Q498" s="25">
        <v>14.0</v>
      </c>
      <c r="R498" s="25">
        <v>99.0</v>
      </c>
      <c r="S498" s="25">
        <v>3.0</v>
      </c>
    </row>
    <row r="499">
      <c r="A499" s="58" t="s">
        <v>754</v>
      </c>
      <c r="B499" s="25" t="s">
        <v>1</v>
      </c>
      <c r="C499" s="25" t="s">
        <v>91</v>
      </c>
      <c r="D499" s="25" t="s">
        <v>12</v>
      </c>
      <c r="E499" s="25">
        <v>4657.0</v>
      </c>
      <c r="F499" s="25">
        <v>832.0</v>
      </c>
      <c r="G499" s="25">
        <v>9.0</v>
      </c>
      <c r="H499" s="25">
        <v>244.0</v>
      </c>
      <c r="I499" s="25">
        <v>0.0</v>
      </c>
      <c r="J499" s="25">
        <v>0.0</v>
      </c>
      <c r="K499" s="25">
        <v>0.0</v>
      </c>
      <c r="L499" s="25">
        <v>0.0</v>
      </c>
      <c r="M499" s="25">
        <v>0.0</v>
      </c>
      <c r="N499" s="25">
        <v>0.46972</v>
      </c>
      <c r="O499" s="25">
        <v>2.22722</v>
      </c>
      <c r="P499" s="25">
        <v>1.77311</v>
      </c>
      <c r="Q499" s="25">
        <v>558.0</v>
      </c>
      <c r="R499" s="25">
        <v>99.0</v>
      </c>
      <c r="S499" s="25">
        <v>3.0</v>
      </c>
    </row>
    <row r="500">
      <c r="A500" s="58" t="s">
        <v>754</v>
      </c>
      <c r="B500" s="25" t="s">
        <v>1</v>
      </c>
      <c r="C500" s="25" t="s">
        <v>206</v>
      </c>
      <c r="D500" s="25" t="s">
        <v>12</v>
      </c>
      <c r="E500" s="25">
        <v>17.0</v>
      </c>
      <c r="F500" s="25">
        <v>2.0</v>
      </c>
      <c r="G500" s="25">
        <v>0.0</v>
      </c>
      <c r="H500" s="25">
        <v>2.0</v>
      </c>
      <c r="I500" s="25">
        <v>0.0</v>
      </c>
      <c r="J500" s="25">
        <v>0.0</v>
      </c>
      <c r="K500" s="25">
        <v>0.0</v>
      </c>
      <c r="L500" s="25">
        <v>0.0</v>
      </c>
      <c r="M500" s="25">
        <v>0.0</v>
      </c>
      <c r="N500" s="25">
        <v>0.67361</v>
      </c>
      <c r="O500" s="25">
        <v>65.39583</v>
      </c>
      <c r="P500" s="25">
        <v>11.73355</v>
      </c>
      <c r="Q500" s="25">
        <v>2.0</v>
      </c>
      <c r="R500" s="25">
        <v>99.0</v>
      </c>
      <c r="S500" s="25">
        <v>3.0</v>
      </c>
    </row>
    <row r="501">
      <c r="A501" s="58" t="s">
        <v>754</v>
      </c>
      <c r="B501" s="25" t="s">
        <v>1</v>
      </c>
      <c r="C501" s="25" t="s">
        <v>95</v>
      </c>
      <c r="D501" s="25" t="s">
        <v>12</v>
      </c>
      <c r="E501" s="25">
        <v>1199.0</v>
      </c>
      <c r="F501" s="25">
        <v>383.0</v>
      </c>
      <c r="G501" s="25">
        <v>1.0</v>
      </c>
      <c r="H501" s="25">
        <v>370.0</v>
      </c>
      <c r="I501" s="25">
        <v>0.0</v>
      </c>
      <c r="J501" s="25">
        <v>0.0</v>
      </c>
      <c r="K501" s="25">
        <v>0.0</v>
      </c>
      <c r="L501" s="25">
        <v>0.0</v>
      </c>
      <c r="M501" s="25">
        <v>0.0</v>
      </c>
      <c r="N501" s="25">
        <v>0.24083</v>
      </c>
      <c r="O501" s="25">
        <v>7.09583</v>
      </c>
      <c r="P501" s="25">
        <v>3.35919</v>
      </c>
      <c r="Q501" s="25">
        <v>362.0</v>
      </c>
      <c r="R501" s="25">
        <v>99.0</v>
      </c>
      <c r="S501" s="25">
        <v>3.0</v>
      </c>
    </row>
    <row r="502">
      <c r="A502" s="58" t="s">
        <v>754</v>
      </c>
      <c r="B502" s="25" t="s">
        <v>1</v>
      </c>
      <c r="C502" s="25" t="s">
        <v>238</v>
      </c>
      <c r="D502" s="25" t="s">
        <v>12</v>
      </c>
      <c r="E502" s="25">
        <v>31.0</v>
      </c>
      <c r="F502" s="25">
        <v>5.0</v>
      </c>
      <c r="G502" s="25">
        <v>0.0</v>
      </c>
      <c r="H502" s="25">
        <v>0.0</v>
      </c>
      <c r="I502" s="25">
        <v>0.0</v>
      </c>
      <c r="J502" s="25">
        <v>0.0</v>
      </c>
      <c r="K502" s="25">
        <v>0.0</v>
      </c>
      <c r="L502" s="25">
        <v>0.0</v>
      </c>
      <c r="M502" s="25">
        <v>0.0</v>
      </c>
      <c r="N502" s="25">
        <v>0.38361</v>
      </c>
      <c r="O502" s="25">
        <v>1.67944</v>
      </c>
      <c r="P502" s="25">
        <v>3.24491</v>
      </c>
      <c r="Q502" s="25">
        <v>4.0</v>
      </c>
      <c r="R502" s="25">
        <v>99.0</v>
      </c>
      <c r="S502" s="25">
        <v>3.0</v>
      </c>
    </row>
    <row r="503">
      <c r="A503" s="58" t="s">
        <v>754</v>
      </c>
      <c r="B503" s="25" t="s">
        <v>1</v>
      </c>
      <c r="C503" s="25" t="s">
        <v>227</v>
      </c>
      <c r="D503" s="25" t="s">
        <v>12</v>
      </c>
      <c r="E503" s="25">
        <v>10.0</v>
      </c>
      <c r="F503" s="25">
        <v>1.0</v>
      </c>
      <c r="G503" s="25">
        <v>0.0</v>
      </c>
      <c r="H503" s="25">
        <v>1.0</v>
      </c>
      <c r="I503" s="25">
        <v>0.0</v>
      </c>
      <c r="J503" s="25">
        <v>0.0</v>
      </c>
      <c r="K503" s="25">
        <v>0.0</v>
      </c>
      <c r="L503" s="25">
        <v>0.0</v>
      </c>
      <c r="M503" s="25">
        <v>0.0</v>
      </c>
      <c r="N503" s="25">
        <v>0.15</v>
      </c>
      <c r="O503" s="25">
        <v>0.60333</v>
      </c>
      <c r="P503" s="25">
        <v>1.30486</v>
      </c>
      <c r="Q503" s="25">
        <v>1.0</v>
      </c>
      <c r="R503" s="25">
        <v>99.0</v>
      </c>
      <c r="S503" s="25">
        <v>3.0</v>
      </c>
    </row>
    <row r="504">
      <c r="A504" s="58" t="s">
        <v>754</v>
      </c>
      <c r="B504" s="25" t="s">
        <v>1</v>
      </c>
      <c r="C504" s="25" t="s">
        <v>56</v>
      </c>
      <c r="D504" s="25" t="s">
        <v>12</v>
      </c>
      <c r="E504" s="25">
        <v>54.0</v>
      </c>
      <c r="F504" s="25">
        <v>31.0</v>
      </c>
      <c r="G504" s="25">
        <v>0.0</v>
      </c>
      <c r="H504" s="25">
        <v>26.0</v>
      </c>
      <c r="I504" s="25">
        <v>0.0</v>
      </c>
      <c r="J504" s="25">
        <v>0.0</v>
      </c>
      <c r="K504" s="25">
        <v>0.0</v>
      </c>
      <c r="L504" s="25">
        <v>0.0</v>
      </c>
      <c r="M504" s="25">
        <v>0.0</v>
      </c>
      <c r="N504" s="25">
        <v>0.06167</v>
      </c>
      <c r="O504" s="25">
        <v>1.26889</v>
      </c>
      <c r="P504" s="25">
        <v>0.49719</v>
      </c>
      <c r="Q504" s="25">
        <v>31.0</v>
      </c>
      <c r="R504" s="25">
        <v>99.0</v>
      </c>
      <c r="S504" s="25">
        <v>3.0</v>
      </c>
    </row>
    <row r="505">
      <c r="A505" s="58" t="s">
        <v>754</v>
      </c>
      <c r="B505" s="25" t="s">
        <v>1</v>
      </c>
      <c r="C505" s="25" t="s">
        <v>252</v>
      </c>
      <c r="D505" s="25" t="s">
        <v>12</v>
      </c>
      <c r="E505" s="25">
        <v>4.0</v>
      </c>
      <c r="F505" s="25">
        <v>0.0</v>
      </c>
      <c r="G505" s="25">
        <v>0.0</v>
      </c>
      <c r="H505" s="25">
        <v>0.0</v>
      </c>
      <c r="I505" s="25">
        <v>0.0</v>
      </c>
      <c r="J505" s="25">
        <v>0.0</v>
      </c>
      <c r="K505" s="25">
        <v>0.0</v>
      </c>
      <c r="L505" s="25">
        <v>0.0</v>
      </c>
      <c r="M505" s="25">
        <v>0.0</v>
      </c>
      <c r="N505" s="25">
        <v>0.25167</v>
      </c>
      <c r="O505" s="25">
        <v>0.69806</v>
      </c>
      <c r="P505" s="25">
        <v>0.39403</v>
      </c>
      <c r="Q505" s="25">
        <v>0.0</v>
      </c>
      <c r="R505" s="25">
        <v>99.0</v>
      </c>
      <c r="S505" s="25">
        <v>3.0</v>
      </c>
    </row>
    <row r="506">
      <c r="A506" s="58" t="s">
        <v>754</v>
      </c>
      <c r="B506" s="25" t="s">
        <v>1</v>
      </c>
      <c r="C506" s="25" t="s">
        <v>143</v>
      </c>
      <c r="D506" s="25" t="s">
        <v>12</v>
      </c>
      <c r="E506" s="25">
        <v>276.0</v>
      </c>
      <c r="F506" s="25">
        <v>58.0</v>
      </c>
      <c r="G506" s="25">
        <v>0.0</v>
      </c>
      <c r="H506" s="25">
        <v>34.0</v>
      </c>
      <c r="I506" s="25">
        <v>0.0</v>
      </c>
      <c r="J506" s="25">
        <v>0.0</v>
      </c>
      <c r="K506" s="25">
        <v>0.0</v>
      </c>
      <c r="L506" s="25">
        <v>0.0</v>
      </c>
      <c r="M506" s="25">
        <v>0.0</v>
      </c>
      <c r="N506" s="25">
        <v>0.34778</v>
      </c>
      <c r="O506" s="25">
        <v>2.64583</v>
      </c>
      <c r="P506" s="25">
        <v>1.69149</v>
      </c>
      <c r="Q506" s="25">
        <v>53.0</v>
      </c>
      <c r="R506" s="25">
        <v>99.0</v>
      </c>
      <c r="S506" s="25">
        <v>3.0</v>
      </c>
    </row>
    <row r="507">
      <c r="A507" s="58" t="s">
        <v>754</v>
      </c>
      <c r="B507" s="25" t="s">
        <v>1</v>
      </c>
      <c r="C507" s="25" t="s">
        <v>237</v>
      </c>
      <c r="D507" s="25" t="s">
        <v>12</v>
      </c>
      <c r="E507" s="25">
        <v>10.0</v>
      </c>
      <c r="F507" s="25">
        <v>5.0</v>
      </c>
      <c r="G507" s="25">
        <v>0.0</v>
      </c>
      <c r="H507" s="25">
        <v>3.0</v>
      </c>
      <c r="I507" s="25">
        <v>0.0</v>
      </c>
      <c r="J507" s="25">
        <v>0.0</v>
      </c>
      <c r="K507" s="25">
        <v>0.0</v>
      </c>
      <c r="L507" s="25">
        <v>0.0</v>
      </c>
      <c r="M507" s="25">
        <v>0.0</v>
      </c>
      <c r="N507" s="25">
        <v>0.58472</v>
      </c>
      <c r="O507" s="25">
        <v>3.24111</v>
      </c>
      <c r="P507" s="25">
        <v>2.27772</v>
      </c>
      <c r="Q507" s="25">
        <v>4.0</v>
      </c>
      <c r="R507" s="25">
        <v>99.0</v>
      </c>
      <c r="S507" s="25">
        <v>3.0</v>
      </c>
    </row>
    <row r="508">
      <c r="A508" s="58" t="s">
        <v>754</v>
      </c>
      <c r="B508" s="25" t="s">
        <v>1</v>
      </c>
      <c r="C508" s="25" t="s">
        <v>52</v>
      </c>
      <c r="D508" s="25" t="s">
        <v>12</v>
      </c>
      <c r="E508" s="25">
        <v>1096.0</v>
      </c>
      <c r="F508" s="25">
        <v>475.0</v>
      </c>
      <c r="G508" s="25">
        <v>0.0</v>
      </c>
      <c r="H508" s="25">
        <v>477.0</v>
      </c>
      <c r="I508" s="25">
        <v>0.0</v>
      </c>
      <c r="J508" s="25">
        <v>0.0</v>
      </c>
      <c r="K508" s="25">
        <v>0.0</v>
      </c>
      <c r="L508" s="25">
        <v>0.0</v>
      </c>
      <c r="M508" s="25">
        <v>0.0</v>
      </c>
      <c r="N508" s="25">
        <v>0.07611</v>
      </c>
      <c r="O508" s="25">
        <v>1.55444</v>
      </c>
      <c r="P508" s="25">
        <v>1.34114</v>
      </c>
      <c r="Q508" s="25">
        <v>464.0</v>
      </c>
      <c r="R508" s="25">
        <v>99.0</v>
      </c>
      <c r="S508" s="25">
        <v>3.0</v>
      </c>
    </row>
    <row r="509">
      <c r="A509" s="58" t="s">
        <v>754</v>
      </c>
      <c r="B509" s="25" t="s">
        <v>1</v>
      </c>
      <c r="C509" s="25" t="s">
        <v>232</v>
      </c>
      <c r="D509" s="25" t="s">
        <v>12</v>
      </c>
      <c r="E509" s="25">
        <v>8.0</v>
      </c>
      <c r="F509" s="25">
        <v>0.0</v>
      </c>
      <c r="G509" s="25">
        <v>0.0</v>
      </c>
      <c r="H509" s="25">
        <v>0.0</v>
      </c>
      <c r="I509" s="25">
        <v>0.0</v>
      </c>
      <c r="J509" s="25">
        <v>0.0</v>
      </c>
      <c r="K509" s="25">
        <v>0.0</v>
      </c>
      <c r="L509" s="25">
        <v>0.0</v>
      </c>
      <c r="M509" s="25">
        <v>0.0</v>
      </c>
      <c r="N509" s="25">
        <v>0.84333</v>
      </c>
      <c r="O509" s="25">
        <v>16.91528</v>
      </c>
      <c r="P509" s="25">
        <v>2.8475</v>
      </c>
      <c r="Q509" s="25">
        <v>0.0</v>
      </c>
      <c r="R509" s="25">
        <v>99.0</v>
      </c>
      <c r="S509" s="25">
        <v>3.0</v>
      </c>
    </row>
    <row r="510">
      <c r="A510" s="58" t="s">
        <v>754</v>
      </c>
      <c r="B510" s="25" t="s">
        <v>1</v>
      </c>
      <c r="C510" s="25" t="s">
        <v>229</v>
      </c>
      <c r="D510" s="25" t="s">
        <v>12</v>
      </c>
      <c r="E510" s="25">
        <v>11.0</v>
      </c>
      <c r="F510" s="25">
        <v>7.0</v>
      </c>
      <c r="G510" s="25">
        <v>0.0</v>
      </c>
      <c r="H510" s="25">
        <v>3.0</v>
      </c>
      <c r="I510" s="25">
        <v>0.0</v>
      </c>
      <c r="J510" s="25">
        <v>0.0</v>
      </c>
      <c r="K510" s="25">
        <v>0.0</v>
      </c>
      <c r="L510" s="25">
        <v>0.0</v>
      </c>
      <c r="M510" s="25">
        <v>0.0</v>
      </c>
      <c r="N510" s="25">
        <v>0.06611</v>
      </c>
      <c r="O510" s="25">
        <v>2.30333</v>
      </c>
      <c r="P510" s="25">
        <v>0.88876</v>
      </c>
      <c r="Q510" s="25">
        <v>5.0</v>
      </c>
      <c r="R510" s="25">
        <v>99.0</v>
      </c>
      <c r="S510" s="25">
        <v>3.0</v>
      </c>
    </row>
    <row r="511">
      <c r="A511" s="58" t="s">
        <v>754</v>
      </c>
      <c r="B511" s="25" t="s">
        <v>1</v>
      </c>
      <c r="C511" s="25" t="s">
        <v>177</v>
      </c>
      <c r="D511" s="25" t="s">
        <v>12</v>
      </c>
      <c r="E511" s="25">
        <v>211.0</v>
      </c>
      <c r="F511" s="25">
        <v>63.0</v>
      </c>
      <c r="G511" s="25">
        <v>0.0</v>
      </c>
      <c r="H511" s="25">
        <v>41.0</v>
      </c>
      <c r="I511" s="25">
        <v>0.0</v>
      </c>
      <c r="J511" s="25">
        <v>0.0</v>
      </c>
      <c r="K511" s="25">
        <v>0.0</v>
      </c>
      <c r="L511" s="25">
        <v>0.0</v>
      </c>
      <c r="M511" s="25">
        <v>0.0</v>
      </c>
      <c r="N511" s="25">
        <v>0.2975</v>
      </c>
      <c r="O511" s="25">
        <v>2.40583</v>
      </c>
      <c r="P511" s="25">
        <v>2.49987</v>
      </c>
      <c r="Q511" s="25">
        <v>59.0</v>
      </c>
      <c r="R511" s="25">
        <v>99.0</v>
      </c>
      <c r="S511" s="25">
        <v>3.0</v>
      </c>
    </row>
    <row r="512">
      <c r="A512" s="58" t="s">
        <v>754</v>
      </c>
      <c r="B512" s="25" t="s">
        <v>1</v>
      </c>
      <c r="C512" s="25" t="s">
        <v>115</v>
      </c>
      <c r="D512" s="25" t="s">
        <v>12</v>
      </c>
      <c r="E512" s="25">
        <v>150.0</v>
      </c>
      <c r="F512" s="25">
        <v>47.0</v>
      </c>
      <c r="G512" s="25">
        <v>0.0</v>
      </c>
      <c r="H512" s="25">
        <v>30.0</v>
      </c>
      <c r="I512" s="25">
        <v>0.0</v>
      </c>
      <c r="J512" s="25">
        <v>0.0</v>
      </c>
      <c r="K512" s="25">
        <v>0.0</v>
      </c>
      <c r="L512" s="25">
        <v>0.0</v>
      </c>
      <c r="M512" s="25">
        <v>0.0</v>
      </c>
      <c r="N512" s="25">
        <v>0.34528</v>
      </c>
      <c r="O512" s="25">
        <v>1.46889</v>
      </c>
      <c r="P512" s="25">
        <v>1.33237</v>
      </c>
      <c r="Q512" s="25">
        <v>42.0</v>
      </c>
      <c r="R512" s="25">
        <v>99.0</v>
      </c>
      <c r="S512" s="25">
        <v>3.0</v>
      </c>
    </row>
    <row r="513">
      <c r="A513" s="58" t="s">
        <v>754</v>
      </c>
      <c r="B513" s="25" t="s">
        <v>1</v>
      </c>
      <c r="C513" s="25" t="s">
        <v>278</v>
      </c>
      <c r="D513" s="25" t="s">
        <v>12</v>
      </c>
      <c r="E513" s="25">
        <v>6.0</v>
      </c>
      <c r="F513" s="25">
        <v>2.0</v>
      </c>
      <c r="G513" s="25">
        <v>0.0</v>
      </c>
      <c r="H513" s="25">
        <v>1.0</v>
      </c>
      <c r="I513" s="25">
        <v>0.0</v>
      </c>
      <c r="J513" s="25">
        <v>0.0</v>
      </c>
      <c r="K513" s="25">
        <v>0.0</v>
      </c>
      <c r="L513" s="25">
        <v>0.0</v>
      </c>
      <c r="M513" s="25">
        <v>0.0</v>
      </c>
      <c r="N513" s="25">
        <v>0.09861</v>
      </c>
      <c r="O513" s="25">
        <v>0.79528</v>
      </c>
      <c r="P513" s="25">
        <v>0.19769</v>
      </c>
      <c r="Q513" s="25">
        <v>2.0</v>
      </c>
      <c r="R513" s="25">
        <v>99.0</v>
      </c>
      <c r="S513" s="25">
        <v>3.0</v>
      </c>
    </row>
    <row r="514">
      <c r="A514" s="58" t="s">
        <v>754</v>
      </c>
      <c r="B514" s="25" t="s">
        <v>1</v>
      </c>
      <c r="C514" s="25" t="s">
        <v>213</v>
      </c>
      <c r="D514" s="25" t="s">
        <v>12</v>
      </c>
      <c r="E514" s="25">
        <v>39.0</v>
      </c>
      <c r="F514" s="25">
        <v>24.0</v>
      </c>
      <c r="G514" s="25">
        <v>0.0</v>
      </c>
      <c r="H514" s="25">
        <v>22.0</v>
      </c>
      <c r="I514" s="25">
        <v>0.0</v>
      </c>
      <c r="J514" s="25">
        <v>0.0</v>
      </c>
      <c r="K514" s="25">
        <v>0.0</v>
      </c>
      <c r="L514" s="25">
        <v>0.0</v>
      </c>
      <c r="M514" s="25">
        <v>0.0</v>
      </c>
      <c r="N514" s="25">
        <v>0.00611</v>
      </c>
      <c r="O514" s="25">
        <v>2.19333</v>
      </c>
      <c r="P514" s="25">
        <v>1.32138</v>
      </c>
      <c r="Q514" s="25">
        <v>23.0</v>
      </c>
      <c r="R514" s="25">
        <v>99.0</v>
      </c>
      <c r="S514" s="25">
        <v>3.0</v>
      </c>
    </row>
    <row r="515">
      <c r="A515" s="58" t="s">
        <v>754</v>
      </c>
      <c r="B515" s="25" t="s">
        <v>1</v>
      </c>
      <c r="C515" s="25" t="s">
        <v>135</v>
      </c>
      <c r="D515" s="25" t="s">
        <v>12</v>
      </c>
      <c r="E515" s="25">
        <v>2429.0</v>
      </c>
      <c r="F515" s="25">
        <v>547.0</v>
      </c>
      <c r="G515" s="25">
        <v>4.0</v>
      </c>
      <c r="H515" s="25">
        <v>455.0</v>
      </c>
      <c r="I515" s="25">
        <v>0.0</v>
      </c>
      <c r="J515" s="25">
        <v>0.0</v>
      </c>
      <c r="K515" s="25">
        <v>0.0</v>
      </c>
      <c r="L515" s="25">
        <v>0.0</v>
      </c>
      <c r="M515" s="25">
        <v>0.0</v>
      </c>
      <c r="N515" s="25">
        <v>0.44417</v>
      </c>
      <c r="O515" s="25">
        <v>4.61167</v>
      </c>
      <c r="P515" s="25">
        <v>2.75772</v>
      </c>
      <c r="Q515" s="25">
        <v>439.0</v>
      </c>
      <c r="R515" s="25">
        <v>99.0</v>
      </c>
      <c r="S515" s="25">
        <v>3.0</v>
      </c>
    </row>
    <row r="516">
      <c r="A516" s="58" t="s">
        <v>754</v>
      </c>
      <c r="B516" s="25" t="s">
        <v>1</v>
      </c>
      <c r="C516" s="25" t="s">
        <v>66</v>
      </c>
      <c r="D516" s="25" t="s">
        <v>12</v>
      </c>
      <c r="E516" s="25">
        <v>28362.0</v>
      </c>
      <c r="F516" s="25">
        <v>14213.0</v>
      </c>
      <c r="G516" s="25">
        <v>41.0</v>
      </c>
      <c r="H516" s="25">
        <v>10669.0</v>
      </c>
      <c r="I516" s="25">
        <v>0.0</v>
      </c>
      <c r="J516" s="25">
        <v>1.0</v>
      </c>
      <c r="K516" s="25">
        <v>0.0</v>
      </c>
      <c r="L516" s="25">
        <v>0.0</v>
      </c>
      <c r="M516" s="25">
        <v>0.0</v>
      </c>
      <c r="N516" s="25">
        <v>0.12861</v>
      </c>
      <c r="O516" s="25">
        <v>1.54889</v>
      </c>
      <c r="P516" s="25">
        <v>1.31324</v>
      </c>
      <c r="Q516" s="25">
        <v>12639.0</v>
      </c>
      <c r="R516" s="25">
        <v>99.0</v>
      </c>
      <c r="S516" s="25">
        <v>3.0</v>
      </c>
    </row>
    <row r="517">
      <c r="A517" s="58" t="s">
        <v>754</v>
      </c>
      <c r="B517" s="25" t="s">
        <v>1</v>
      </c>
      <c r="C517" s="25" t="s">
        <v>139</v>
      </c>
      <c r="D517" s="25" t="s">
        <v>12</v>
      </c>
      <c r="E517" s="25">
        <v>16.0</v>
      </c>
      <c r="F517" s="25">
        <v>3.0</v>
      </c>
      <c r="G517" s="25">
        <v>0.0</v>
      </c>
      <c r="H517" s="25">
        <v>0.0</v>
      </c>
      <c r="I517" s="25">
        <v>0.0</v>
      </c>
      <c r="J517" s="25">
        <v>0.0</v>
      </c>
      <c r="K517" s="25">
        <v>0.0</v>
      </c>
      <c r="L517" s="25">
        <v>0.0</v>
      </c>
      <c r="M517" s="25">
        <v>0.0</v>
      </c>
      <c r="N517" s="25">
        <v>0.85972</v>
      </c>
      <c r="O517" s="25">
        <v>7.67278</v>
      </c>
      <c r="P517" s="25">
        <v>2.5688</v>
      </c>
      <c r="Q517" s="25">
        <v>2.0</v>
      </c>
      <c r="R517" s="25">
        <v>99.0</v>
      </c>
      <c r="S517" s="25">
        <v>3.0</v>
      </c>
    </row>
    <row r="518">
      <c r="A518" s="58" t="s">
        <v>754</v>
      </c>
      <c r="B518" s="25" t="s">
        <v>1</v>
      </c>
      <c r="C518" s="25" t="s">
        <v>103</v>
      </c>
      <c r="D518" s="25" t="s">
        <v>12</v>
      </c>
      <c r="E518" s="25">
        <v>14.0</v>
      </c>
      <c r="F518" s="25">
        <v>3.0</v>
      </c>
      <c r="G518" s="25">
        <v>0.0</v>
      </c>
      <c r="H518" s="25">
        <v>1.0</v>
      </c>
      <c r="I518" s="25">
        <v>0.0</v>
      </c>
      <c r="J518" s="25">
        <v>0.0</v>
      </c>
      <c r="K518" s="25">
        <v>0.0</v>
      </c>
      <c r="L518" s="25">
        <v>0.0</v>
      </c>
      <c r="M518" s="25">
        <v>0.0</v>
      </c>
      <c r="N518" s="25">
        <v>0.56972</v>
      </c>
      <c r="O518" s="25">
        <v>4.41722</v>
      </c>
      <c r="P518" s="25">
        <v>1.46113</v>
      </c>
      <c r="Q518" s="25">
        <v>3.0</v>
      </c>
      <c r="R518" s="25">
        <v>99.0</v>
      </c>
      <c r="S518" s="25">
        <v>3.0</v>
      </c>
    </row>
    <row r="519">
      <c r="A519" s="58" t="s">
        <v>754</v>
      </c>
      <c r="B519" s="25" t="s">
        <v>1</v>
      </c>
      <c r="C519" s="25" t="s">
        <v>290</v>
      </c>
      <c r="D519" s="25" t="s">
        <v>12</v>
      </c>
      <c r="E519" s="25">
        <v>5.0</v>
      </c>
      <c r="F519" s="25">
        <v>0.0</v>
      </c>
      <c r="G519" s="25">
        <v>0.0</v>
      </c>
      <c r="H519" s="25">
        <v>0.0</v>
      </c>
      <c r="I519" s="25">
        <v>0.0</v>
      </c>
      <c r="J519" s="25">
        <v>0.0</v>
      </c>
      <c r="K519" s="25">
        <v>0.0</v>
      </c>
      <c r="L519" s="25">
        <v>0.0</v>
      </c>
      <c r="M519" s="25">
        <v>0.0</v>
      </c>
      <c r="N519" s="25">
        <v>0.64056</v>
      </c>
      <c r="O519" s="25">
        <v>1.19528</v>
      </c>
      <c r="P519" s="25">
        <v>0.56206</v>
      </c>
      <c r="Q519" s="25">
        <v>0.0</v>
      </c>
      <c r="R519" s="25">
        <v>99.0</v>
      </c>
      <c r="S519" s="25">
        <v>3.0</v>
      </c>
    </row>
    <row r="520">
      <c r="A520" s="58" t="s">
        <v>754</v>
      </c>
      <c r="B520" s="25" t="s">
        <v>1</v>
      </c>
      <c r="C520" s="25" t="s">
        <v>207</v>
      </c>
      <c r="D520" s="25" t="s">
        <v>12</v>
      </c>
      <c r="E520" s="25">
        <v>110.0</v>
      </c>
      <c r="F520" s="25">
        <v>8.0</v>
      </c>
      <c r="G520" s="25">
        <v>0.0</v>
      </c>
      <c r="H520" s="25">
        <v>6.0</v>
      </c>
      <c r="I520" s="25">
        <v>0.0</v>
      </c>
      <c r="J520" s="25">
        <v>0.0</v>
      </c>
      <c r="K520" s="25">
        <v>0.0</v>
      </c>
      <c r="L520" s="25">
        <v>0.0</v>
      </c>
      <c r="M520" s="25">
        <v>0.0</v>
      </c>
      <c r="N520" s="25">
        <v>0.29917</v>
      </c>
      <c r="O520" s="25">
        <v>2.33389</v>
      </c>
      <c r="P520" s="25">
        <v>1.93218</v>
      </c>
      <c r="Q520" s="25">
        <v>7.0</v>
      </c>
      <c r="R520" s="25">
        <v>99.0</v>
      </c>
      <c r="S520" s="25">
        <v>3.0</v>
      </c>
    </row>
    <row r="521">
      <c r="A521" s="58" t="s">
        <v>754</v>
      </c>
      <c r="B521" s="25" t="s">
        <v>1</v>
      </c>
      <c r="C521" s="25" t="s">
        <v>90</v>
      </c>
      <c r="D521" s="25" t="s">
        <v>12</v>
      </c>
      <c r="E521" s="25">
        <v>120.0</v>
      </c>
      <c r="F521" s="25">
        <v>34.0</v>
      </c>
      <c r="G521" s="25">
        <v>0.0</v>
      </c>
      <c r="H521" s="25">
        <v>35.0</v>
      </c>
      <c r="I521" s="25">
        <v>0.0</v>
      </c>
      <c r="J521" s="25">
        <v>0.0</v>
      </c>
      <c r="K521" s="25">
        <v>0.0</v>
      </c>
      <c r="L521" s="25">
        <v>0.0</v>
      </c>
      <c r="M521" s="25">
        <v>0.0</v>
      </c>
      <c r="N521" s="25">
        <v>0.12306</v>
      </c>
      <c r="O521" s="25">
        <v>2.14639</v>
      </c>
      <c r="P521" s="25">
        <v>1.32581</v>
      </c>
      <c r="Q521" s="25">
        <v>33.0</v>
      </c>
      <c r="R521" s="25">
        <v>99.0</v>
      </c>
      <c r="S521" s="25">
        <v>3.0</v>
      </c>
    </row>
    <row r="522">
      <c r="A522" s="58" t="s">
        <v>754</v>
      </c>
      <c r="B522" s="25" t="s">
        <v>1</v>
      </c>
      <c r="C522" s="25" t="s">
        <v>172</v>
      </c>
      <c r="D522" s="25" t="s">
        <v>12</v>
      </c>
      <c r="E522" s="25">
        <v>62.0</v>
      </c>
      <c r="F522" s="25">
        <v>6.0</v>
      </c>
      <c r="G522" s="25">
        <v>0.0</v>
      </c>
      <c r="H522" s="25">
        <v>1.0</v>
      </c>
      <c r="I522" s="25">
        <v>0.0</v>
      </c>
      <c r="J522" s="25">
        <v>0.0</v>
      </c>
      <c r="K522" s="25">
        <v>0.0</v>
      </c>
      <c r="L522" s="25">
        <v>0.0</v>
      </c>
      <c r="M522" s="25">
        <v>0.0</v>
      </c>
      <c r="N522" s="25">
        <v>0.36806</v>
      </c>
      <c r="O522" s="25">
        <v>1.67806</v>
      </c>
      <c r="P522" s="25">
        <v>0.97433</v>
      </c>
      <c r="Q522" s="25">
        <v>4.0</v>
      </c>
      <c r="R522" s="25">
        <v>99.0</v>
      </c>
      <c r="S522" s="25">
        <v>3.0</v>
      </c>
    </row>
    <row r="523">
      <c r="A523" s="58" t="s">
        <v>754</v>
      </c>
      <c r="B523" s="25" t="s">
        <v>1</v>
      </c>
      <c r="C523" s="25" t="s">
        <v>132</v>
      </c>
      <c r="D523" s="25" t="s">
        <v>12</v>
      </c>
      <c r="E523" s="25">
        <v>315.0</v>
      </c>
      <c r="F523" s="25">
        <v>91.0</v>
      </c>
      <c r="G523" s="25">
        <v>1.0</v>
      </c>
      <c r="H523" s="25">
        <v>76.0</v>
      </c>
      <c r="I523" s="25">
        <v>0.0</v>
      </c>
      <c r="J523" s="25">
        <v>0.0</v>
      </c>
      <c r="K523" s="25">
        <v>0.0</v>
      </c>
      <c r="L523" s="25">
        <v>0.0</v>
      </c>
      <c r="M523" s="25">
        <v>0.0</v>
      </c>
      <c r="N523" s="25">
        <v>0.26472</v>
      </c>
      <c r="O523" s="25">
        <v>1.59611</v>
      </c>
      <c r="P523" s="25">
        <v>1.32567</v>
      </c>
      <c r="Q523" s="25">
        <v>83.0</v>
      </c>
      <c r="R523" s="25">
        <v>99.0</v>
      </c>
      <c r="S523" s="25">
        <v>3.0</v>
      </c>
    </row>
    <row r="524">
      <c r="A524" s="58" t="s">
        <v>754</v>
      </c>
      <c r="B524" s="25" t="s">
        <v>1</v>
      </c>
      <c r="C524" s="25" t="s">
        <v>224</v>
      </c>
      <c r="D524" s="25" t="s">
        <v>12</v>
      </c>
      <c r="E524" s="25">
        <v>17.0</v>
      </c>
      <c r="F524" s="25">
        <v>5.0</v>
      </c>
      <c r="G524" s="25">
        <v>0.0</v>
      </c>
      <c r="H524" s="25">
        <v>2.0</v>
      </c>
      <c r="I524" s="25">
        <v>0.0</v>
      </c>
      <c r="J524" s="25">
        <v>0.0</v>
      </c>
      <c r="K524" s="25">
        <v>0.0</v>
      </c>
      <c r="L524" s="25">
        <v>0.0</v>
      </c>
      <c r="M524" s="25">
        <v>0.0</v>
      </c>
      <c r="N524" s="25">
        <v>0.44361</v>
      </c>
      <c r="O524" s="25">
        <v>1.20972</v>
      </c>
      <c r="P524" s="25">
        <v>0.49176</v>
      </c>
      <c r="Q524" s="25">
        <v>5.0</v>
      </c>
      <c r="R524" s="25">
        <v>99.0</v>
      </c>
      <c r="S524" s="25">
        <v>3.0</v>
      </c>
    </row>
    <row r="525">
      <c r="A525" s="58" t="s">
        <v>754</v>
      </c>
      <c r="B525" s="25" t="s">
        <v>1</v>
      </c>
      <c r="C525" s="25" t="s">
        <v>188</v>
      </c>
      <c r="D525" s="25" t="s">
        <v>12</v>
      </c>
      <c r="E525" s="25">
        <v>174.0</v>
      </c>
      <c r="F525" s="25">
        <v>31.0</v>
      </c>
      <c r="G525" s="25">
        <v>0.0</v>
      </c>
      <c r="H525" s="25">
        <v>18.0</v>
      </c>
      <c r="I525" s="25">
        <v>0.0</v>
      </c>
      <c r="J525" s="25">
        <v>0.0</v>
      </c>
      <c r="K525" s="25">
        <v>0.0</v>
      </c>
      <c r="L525" s="25">
        <v>0.0</v>
      </c>
      <c r="M525" s="25">
        <v>0.0</v>
      </c>
      <c r="N525" s="25">
        <v>0.31194</v>
      </c>
      <c r="O525" s="25">
        <v>1.53028</v>
      </c>
      <c r="P525" s="25">
        <v>2.71984</v>
      </c>
      <c r="Q525" s="25">
        <v>24.0</v>
      </c>
      <c r="R525" s="25">
        <v>99.0</v>
      </c>
      <c r="S525" s="25">
        <v>3.0</v>
      </c>
    </row>
    <row r="526">
      <c r="A526" s="58" t="s">
        <v>754</v>
      </c>
      <c r="B526" s="25" t="s">
        <v>1</v>
      </c>
      <c r="C526" s="25" t="s">
        <v>186</v>
      </c>
      <c r="D526" s="25" t="s">
        <v>12</v>
      </c>
      <c r="E526" s="25">
        <v>158.0</v>
      </c>
      <c r="F526" s="25">
        <v>50.0</v>
      </c>
      <c r="G526" s="25">
        <v>0.0</v>
      </c>
      <c r="H526" s="25">
        <v>20.0</v>
      </c>
      <c r="I526" s="25">
        <v>0.0</v>
      </c>
      <c r="J526" s="25">
        <v>0.0</v>
      </c>
      <c r="K526" s="25">
        <v>0.0</v>
      </c>
      <c r="L526" s="25">
        <v>0.0</v>
      </c>
      <c r="M526" s="25">
        <v>0.0</v>
      </c>
      <c r="N526" s="25">
        <v>0.37917</v>
      </c>
      <c r="O526" s="25">
        <v>1.97972</v>
      </c>
      <c r="P526" s="25">
        <v>1.79643</v>
      </c>
      <c r="Q526" s="25">
        <v>40.0</v>
      </c>
      <c r="R526" s="25">
        <v>99.0</v>
      </c>
      <c r="S526" s="25">
        <v>3.0</v>
      </c>
    </row>
    <row r="527">
      <c r="A527" s="58" t="s">
        <v>754</v>
      </c>
      <c r="B527" s="25" t="s">
        <v>1</v>
      </c>
      <c r="C527" s="25" t="s">
        <v>269</v>
      </c>
      <c r="D527" s="25" t="s">
        <v>12</v>
      </c>
      <c r="E527" s="25">
        <v>1.0</v>
      </c>
      <c r="F527" s="25">
        <v>1.0</v>
      </c>
      <c r="G527" s="25">
        <v>0.0</v>
      </c>
      <c r="H527" s="25">
        <v>0.0</v>
      </c>
      <c r="I527" s="25">
        <v>0.0</v>
      </c>
      <c r="J527" s="25">
        <v>0.0</v>
      </c>
      <c r="K527" s="25">
        <v>0.0</v>
      </c>
      <c r="L527" s="25">
        <v>0.0</v>
      </c>
      <c r="M527" s="25">
        <v>0.0</v>
      </c>
      <c r="N527" s="25">
        <v>1.62639</v>
      </c>
      <c r="O527" s="25">
        <v>1.62639</v>
      </c>
      <c r="P527" s="25">
        <v>1.62639</v>
      </c>
      <c r="Q527" s="25">
        <v>1.0</v>
      </c>
      <c r="R527" s="25">
        <v>99.0</v>
      </c>
      <c r="S527" s="25">
        <v>3.0</v>
      </c>
    </row>
    <row r="528">
      <c r="A528" s="58" t="s">
        <v>754</v>
      </c>
      <c r="B528" s="25" t="s">
        <v>1</v>
      </c>
      <c r="C528" s="25" t="s">
        <v>183</v>
      </c>
      <c r="D528" s="25" t="s">
        <v>12</v>
      </c>
      <c r="E528" s="25">
        <v>66.0</v>
      </c>
      <c r="F528" s="25">
        <v>13.0</v>
      </c>
      <c r="G528" s="25">
        <v>0.0</v>
      </c>
      <c r="H528" s="25">
        <v>13.0</v>
      </c>
      <c r="I528" s="25">
        <v>0.0</v>
      </c>
      <c r="J528" s="25">
        <v>0.0</v>
      </c>
      <c r="K528" s="25">
        <v>0.0</v>
      </c>
      <c r="L528" s="25">
        <v>0.0</v>
      </c>
      <c r="M528" s="25">
        <v>0.0</v>
      </c>
      <c r="N528" s="25">
        <v>0.41528</v>
      </c>
      <c r="O528" s="25">
        <v>2.09611</v>
      </c>
      <c r="P528" s="25">
        <v>1.74987</v>
      </c>
      <c r="Q528" s="25">
        <v>13.0</v>
      </c>
      <c r="R528" s="25">
        <v>99.0</v>
      </c>
      <c r="S528" s="25">
        <v>3.0</v>
      </c>
    </row>
    <row r="529">
      <c r="A529" s="58" t="s">
        <v>754</v>
      </c>
      <c r="B529" s="25" t="s">
        <v>1</v>
      </c>
      <c r="C529" s="25" t="s">
        <v>93</v>
      </c>
      <c r="D529" s="25" t="s">
        <v>12</v>
      </c>
      <c r="E529" s="25">
        <v>773.0</v>
      </c>
      <c r="F529" s="25">
        <v>231.0</v>
      </c>
      <c r="G529" s="25">
        <v>0.0</v>
      </c>
      <c r="H529" s="25">
        <v>167.0</v>
      </c>
      <c r="I529" s="25">
        <v>0.0</v>
      </c>
      <c r="J529" s="25">
        <v>0.0</v>
      </c>
      <c r="K529" s="25">
        <v>0.0</v>
      </c>
      <c r="L529" s="25">
        <v>0.0</v>
      </c>
      <c r="M529" s="25">
        <v>0.0</v>
      </c>
      <c r="N529" s="25">
        <v>0.33111</v>
      </c>
      <c r="O529" s="25">
        <v>1.92639</v>
      </c>
      <c r="P529" s="25">
        <v>2.00264</v>
      </c>
      <c r="Q529" s="25">
        <v>217.0</v>
      </c>
      <c r="R529" s="25">
        <v>99.0</v>
      </c>
      <c r="S529" s="25">
        <v>3.0</v>
      </c>
    </row>
    <row r="530">
      <c r="A530" s="58" t="s">
        <v>754</v>
      </c>
      <c r="B530" s="25" t="s">
        <v>1</v>
      </c>
      <c r="C530" s="25" t="s">
        <v>106</v>
      </c>
      <c r="D530" s="25" t="s">
        <v>12</v>
      </c>
      <c r="E530" s="25">
        <v>467.0</v>
      </c>
      <c r="F530" s="25">
        <v>88.0</v>
      </c>
      <c r="G530" s="25">
        <v>0.0</v>
      </c>
      <c r="H530" s="25">
        <v>43.0</v>
      </c>
      <c r="I530" s="25">
        <v>0.0</v>
      </c>
      <c r="J530" s="25">
        <v>0.0</v>
      </c>
      <c r="K530" s="25">
        <v>0.0</v>
      </c>
      <c r="L530" s="25">
        <v>0.0</v>
      </c>
      <c r="M530" s="25">
        <v>0.0</v>
      </c>
      <c r="N530" s="25">
        <v>0.44944</v>
      </c>
      <c r="O530" s="25">
        <v>3.71</v>
      </c>
      <c r="P530" s="25">
        <v>2.08367</v>
      </c>
      <c r="Q530" s="25">
        <v>82.0</v>
      </c>
      <c r="R530" s="25">
        <v>99.0</v>
      </c>
      <c r="S530" s="25">
        <v>3.0</v>
      </c>
    </row>
    <row r="531">
      <c r="A531" s="58" t="s">
        <v>754</v>
      </c>
      <c r="B531" s="25" t="s">
        <v>1</v>
      </c>
      <c r="C531" s="25" t="s">
        <v>123</v>
      </c>
      <c r="D531" s="25" t="s">
        <v>12</v>
      </c>
      <c r="E531" s="25">
        <v>31.0</v>
      </c>
      <c r="F531" s="25">
        <v>9.0</v>
      </c>
      <c r="G531" s="25">
        <v>1.0</v>
      </c>
      <c r="H531" s="25">
        <v>7.0</v>
      </c>
      <c r="I531" s="25">
        <v>0.0</v>
      </c>
      <c r="J531" s="25">
        <v>0.0</v>
      </c>
      <c r="K531" s="25">
        <v>0.0</v>
      </c>
      <c r="L531" s="25">
        <v>0.0</v>
      </c>
      <c r="M531" s="25">
        <v>0.0</v>
      </c>
      <c r="N531" s="25">
        <v>0.27806</v>
      </c>
      <c r="O531" s="25">
        <v>1.57444</v>
      </c>
      <c r="P531" s="25">
        <v>0.79118</v>
      </c>
      <c r="Q531" s="25">
        <v>9.0</v>
      </c>
      <c r="R531" s="25">
        <v>99.0</v>
      </c>
      <c r="S531" s="25">
        <v>3.0</v>
      </c>
    </row>
    <row r="532">
      <c r="A532" s="58" t="s">
        <v>754</v>
      </c>
      <c r="B532" s="25" t="s">
        <v>1</v>
      </c>
      <c r="C532" s="25" t="s">
        <v>121</v>
      </c>
      <c r="D532" s="25" t="s">
        <v>12</v>
      </c>
      <c r="E532" s="25">
        <v>179.0</v>
      </c>
      <c r="F532" s="25">
        <v>36.0</v>
      </c>
      <c r="G532" s="25">
        <v>0.0</v>
      </c>
      <c r="H532" s="25">
        <v>17.0</v>
      </c>
      <c r="I532" s="25">
        <v>0.0</v>
      </c>
      <c r="J532" s="25">
        <v>0.0</v>
      </c>
      <c r="K532" s="25">
        <v>0.0</v>
      </c>
      <c r="L532" s="25">
        <v>0.0</v>
      </c>
      <c r="M532" s="25">
        <v>0.0</v>
      </c>
      <c r="N532" s="25">
        <v>0.59778</v>
      </c>
      <c r="O532" s="25">
        <v>4.09028</v>
      </c>
      <c r="P532" s="25">
        <v>3.16997</v>
      </c>
      <c r="Q532" s="25">
        <v>33.0</v>
      </c>
      <c r="R532" s="25">
        <v>99.0</v>
      </c>
      <c r="S532" s="25">
        <v>3.0</v>
      </c>
    </row>
    <row r="533">
      <c r="A533" s="58" t="s">
        <v>754</v>
      </c>
      <c r="B533" s="25" t="s">
        <v>1</v>
      </c>
      <c r="C533" s="25" t="s">
        <v>69</v>
      </c>
      <c r="D533" s="25" t="s">
        <v>12</v>
      </c>
      <c r="E533" s="25">
        <v>344.0</v>
      </c>
      <c r="F533" s="25">
        <v>76.0</v>
      </c>
      <c r="G533" s="25">
        <v>0.0</v>
      </c>
      <c r="H533" s="25">
        <v>52.0</v>
      </c>
      <c r="I533" s="25">
        <v>0.0</v>
      </c>
      <c r="J533" s="25">
        <v>0.0</v>
      </c>
      <c r="K533" s="25">
        <v>0.0</v>
      </c>
      <c r="L533" s="25">
        <v>0.0</v>
      </c>
      <c r="M533" s="25">
        <v>0.0</v>
      </c>
      <c r="N533" s="25">
        <v>0.25389</v>
      </c>
      <c r="O533" s="25">
        <v>1.38111</v>
      </c>
      <c r="P533" s="25">
        <v>1.37588</v>
      </c>
      <c r="Q533" s="25">
        <v>75.0</v>
      </c>
      <c r="R533" s="25">
        <v>99.0</v>
      </c>
      <c r="S533" s="25">
        <v>3.0</v>
      </c>
    </row>
    <row r="534">
      <c r="A534" s="58" t="s">
        <v>754</v>
      </c>
      <c r="B534" s="25" t="s">
        <v>1</v>
      </c>
      <c r="C534" s="25" t="s">
        <v>96</v>
      </c>
      <c r="D534" s="25" t="s">
        <v>12</v>
      </c>
      <c r="E534" s="25">
        <v>1599.0</v>
      </c>
      <c r="F534" s="25">
        <v>379.0</v>
      </c>
      <c r="G534" s="25">
        <v>6.0</v>
      </c>
      <c r="H534" s="25">
        <v>87.0</v>
      </c>
      <c r="I534" s="25">
        <v>0.0</v>
      </c>
      <c r="J534" s="25">
        <v>0.0</v>
      </c>
      <c r="K534" s="25">
        <v>0.0</v>
      </c>
      <c r="L534" s="25">
        <v>0.0</v>
      </c>
      <c r="M534" s="25">
        <v>0.0</v>
      </c>
      <c r="N534" s="25">
        <v>0.3175</v>
      </c>
      <c r="O534" s="25">
        <v>1.63556</v>
      </c>
      <c r="P534" s="25">
        <v>1.05348</v>
      </c>
      <c r="Q534" s="25">
        <v>282.0</v>
      </c>
      <c r="R534" s="25">
        <v>99.0</v>
      </c>
      <c r="S534" s="25">
        <v>3.0</v>
      </c>
    </row>
    <row r="535">
      <c r="A535" s="58" t="s">
        <v>754</v>
      </c>
      <c r="B535" s="25" t="s">
        <v>1</v>
      </c>
      <c r="C535" s="25" t="s">
        <v>59</v>
      </c>
      <c r="D535" s="25" t="s">
        <v>12</v>
      </c>
      <c r="E535" s="25">
        <v>67.0</v>
      </c>
      <c r="F535" s="25">
        <v>11.0</v>
      </c>
      <c r="G535" s="25">
        <v>0.0</v>
      </c>
      <c r="H535" s="25">
        <v>6.0</v>
      </c>
      <c r="I535" s="25">
        <v>0.0</v>
      </c>
      <c r="J535" s="25">
        <v>0.0</v>
      </c>
      <c r="K535" s="25">
        <v>0.0</v>
      </c>
      <c r="L535" s="25">
        <v>0.0</v>
      </c>
      <c r="M535" s="25">
        <v>0.0</v>
      </c>
      <c r="N535" s="25">
        <v>0.29278</v>
      </c>
      <c r="O535" s="25">
        <v>2.5075</v>
      </c>
      <c r="P535" s="25">
        <v>0.87708</v>
      </c>
      <c r="Q535" s="25">
        <v>7.0</v>
      </c>
      <c r="R535" s="25">
        <v>99.0</v>
      </c>
      <c r="S535" s="25">
        <v>3.0</v>
      </c>
    </row>
    <row r="536">
      <c r="A536" s="58" t="s">
        <v>754</v>
      </c>
      <c r="B536" s="25" t="s">
        <v>1</v>
      </c>
      <c r="C536" s="25" t="s">
        <v>137</v>
      </c>
      <c r="D536" s="25" t="s">
        <v>12</v>
      </c>
      <c r="E536" s="25">
        <v>11.0</v>
      </c>
      <c r="F536" s="25">
        <v>1.0</v>
      </c>
      <c r="G536" s="25">
        <v>0.0</v>
      </c>
      <c r="H536" s="25">
        <v>0.0</v>
      </c>
      <c r="I536" s="25">
        <v>0.0</v>
      </c>
      <c r="J536" s="25">
        <v>0.0</v>
      </c>
      <c r="K536" s="25">
        <v>0.0</v>
      </c>
      <c r="L536" s="25">
        <v>0.0</v>
      </c>
      <c r="M536" s="25">
        <v>0.0</v>
      </c>
      <c r="N536" s="25">
        <v>0.70111</v>
      </c>
      <c r="O536" s="25">
        <v>3.46722</v>
      </c>
      <c r="P536" s="25">
        <v>2.3175</v>
      </c>
      <c r="Q536" s="25">
        <v>1.0</v>
      </c>
      <c r="R536" s="25">
        <v>99.0</v>
      </c>
      <c r="S536" s="25">
        <v>3.0</v>
      </c>
    </row>
    <row r="537">
      <c r="A537" s="58" t="s">
        <v>754</v>
      </c>
      <c r="B537" s="25" t="s">
        <v>1</v>
      </c>
      <c r="C537" s="25" t="s">
        <v>72</v>
      </c>
      <c r="D537" s="25" t="s">
        <v>12</v>
      </c>
      <c r="E537" s="25">
        <v>3494.0</v>
      </c>
      <c r="F537" s="25">
        <v>2407.0</v>
      </c>
      <c r="G537" s="25">
        <v>16.0</v>
      </c>
      <c r="H537" s="25">
        <v>2643.0</v>
      </c>
      <c r="I537" s="25">
        <v>0.0</v>
      </c>
      <c r="J537" s="25">
        <v>0.0</v>
      </c>
      <c r="K537" s="25">
        <v>0.0</v>
      </c>
      <c r="L537" s="25">
        <v>0.0</v>
      </c>
      <c r="M537" s="25">
        <v>0.0</v>
      </c>
      <c r="N537" s="25">
        <v>0.00472</v>
      </c>
      <c r="O537" s="25">
        <v>0.88139</v>
      </c>
      <c r="P537" s="25">
        <v>0.57093</v>
      </c>
      <c r="Q537" s="25">
        <v>1890.0</v>
      </c>
      <c r="R537" s="25">
        <v>99.0</v>
      </c>
      <c r="S537" s="25">
        <v>3.0</v>
      </c>
    </row>
    <row r="538">
      <c r="A538" s="58" t="s">
        <v>754</v>
      </c>
      <c r="B538" s="25" t="s">
        <v>1</v>
      </c>
      <c r="C538" s="25" t="s">
        <v>46</v>
      </c>
      <c r="D538" s="25" t="s">
        <v>12</v>
      </c>
      <c r="E538" s="25">
        <v>105.0</v>
      </c>
      <c r="F538" s="25">
        <v>48.0</v>
      </c>
      <c r="G538" s="25">
        <v>0.0</v>
      </c>
      <c r="H538" s="25">
        <v>45.0</v>
      </c>
      <c r="I538" s="25">
        <v>0.0</v>
      </c>
      <c r="J538" s="25">
        <v>0.0</v>
      </c>
      <c r="K538" s="25">
        <v>0.0</v>
      </c>
      <c r="L538" s="25">
        <v>0.0</v>
      </c>
      <c r="M538" s="25">
        <v>0.0</v>
      </c>
      <c r="N538" s="25">
        <v>0.05167</v>
      </c>
      <c r="O538" s="25">
        <v>1.10639</v>
      </c>
      <c r="P538" s="25">
        <v>0.56707</v>
      </c>
      <c r="Q538" s="25">
        <v>43.0</v>
      </c>
      <c r="R538" s="25">
        <v>99.0</v>
      </c>
      <c r="S538" s="25">
        <v>3.0</v>
      </c>
    </row>
    <row r="539">
      <c r="A539" s="58" t="s">
        <v>754</v>
      </c>
      <c r="B539" s="25" t="s">
        <v>1</v>
      </c>
      <c r="C539" s="25" t="s">
        <v>67</v>
      </c>
      <c r="D539" s="25" t="s">
        <v>12</v>
      </c>
      <c r="E539" s="25">
        <v>3790.0</v>
      </c>
      <c r="F539" s="25">
        <v>544.0</v>
      </c>
      <c r="G539" s="25">
        <v>3.0</v>
      </c>
      <c r="H539" s="25">
        <v>307.0</v>
      </c>
      <c r="I539" s="25">
        <v>0.0</v>
      </c>
      <c r="J539" s="25">
        <v>0.0</v>
      </c>
      <c r="K539" s="25">
        <v>0.0</v>
      </c>
      <c r="L539" s="25">
        <v>0.0</v>
      </c>
      <c r="M539" s="25">
        <v>0.0</v>
      </c>
      <c r="N539" s="25">
        <v>0.31722</v>
      </c>
      <c r="O539" s="25">
        <v>1.98861</v>
      </c>
      <c r="P539" s="25">
        <v>1.20159</v>
      </c>
      <c r="Q539" s="25">
        <v>441.0</v>
      </c>
      <c r="R539" s="25">
        <v>99.0</v>
      </c>
      <c r="S539" s="25">
        <v>3.0</v>
      </c>
    </row>
    <row r="540">
      <c r="A540" s="58" t="s">
        <v>754</v>
      </c>
      <c r="B540" s="25" t="s">
        <v>1</v>
      </c>
      <c r="C540" s="25" t="s">
        <v>184</v>
      </c>
      <c r="D540" s="25" t="s">
        <v>12</v>
      </c>
      <c r="E540" s="25">
        <v>43.0</v>
      </c>
      <c r="F540" s="25">
        <v>6.0</v>
      </c>
      <c r="G540" s="25">
        <v>0.0</v>
      </c>
      <c r="H540" s="25">
        <v>5.0</v>
      </c>
      <c r="I540" s="25">
        <v>0.0</v>
      </c>
      <c r="J540" s="25">
        <v>0.0</v>
      </c>
      <c r="K540" s="25">
        <v>0.0</v>
      </c>
      <c r="L540" s="25">
        <v>0.0</v>
      </c>
      <c r="M540" s="25">
        <v>0.0</v>
      </c>
      <c r="N540" s="25">
        <v>0.4625</v>
      </c>
      <c r="O540" s="25">
        <v>4.2075</v>
      </c>
      <c r="P540" s="25">
        <v>2.89176</v>
      </c>
      <c r="Q540" s="25">
        <v>6.0</v>
      </c>
      <c r="R540" s="25">
        <v>99.0</v>
      </c>
      <c r="S540" s="25">
        <v>3.0</v>
      </c>
    </row>
    <row r="541">
      <c r="A541" s="58" t="s">
        <v>754</v>
      </c>
      <c r="B541" s="25" t="s">
        <v>1</v>
      </c>
      <c r="C541" s="25" t="s">
        <v>258</v>
      </c>
      <c r="D541" s="25" t="s">
        <v>12</v>
      </c>
      <c r="E541" s="25">
        <v>4.0</v>
      </c>
      <c r="F541" s="25">
        <v>0.0</v>
      </c>
      <c r="G541" s="25">
        <v>0.0</v>
      </c>
      <c r="H541" s="25">
        <v>0.0</v>
      </c>
      <c r="I541" s="25">
        <v>0.0</v>
      </c>
      <c r="J541" s="25">
        <v>0.0</v>
      </c>
      <c r="K541" s="25">
        <v>0.0</v>
      </c>
      <c r="L541" s="25">
        <v>0.0</v>
      </c>
      <c r="M541" s="25">
        <v>0.0</v>
      </c>
      <c r="N541" s="25">
        <v>0.22194</v>
      </c>
      <c r="O541" s="25">
        <v>1.05083</v>
      </c>
      <c r="P541" s="25">
        <v>0.51549</v>
      </c>
      <c r="Q541" s="25">
        <v>0.0</v>
      </c>
      <c r="R541" s="25">
        <v>99.0</v>
      </c>
      <c r="S541" s="25">
        <v>3.0</v>
      </c>
    </row>
    <row r="542">
      <c r="A542" s="58" t="s">
        <v>754</v>
      </c>
      <c r="B542" s="25" t="s">
        <v>1</v>
      </c>
      <c r="C542" s="25" t="s">
        <v>294</v>
      </c>
      <c r="D542" s="25" t="s">
        <v>12</v>
      </c>
      <c r="E542" s="25">
        <v>1.0</v>
      </c>
      <c r="F542" s="25">
        <v>0.0</v>
      </c>
      <c r="G542" s="25">
        <v>0.0</v>
      </c>
      <c r="H542" s="25">
        <v>1.0</v>
      </c>
      <c r="I542" s="25">
        <v>0.0</v>
      </c>
      <c r="J542" s="25">
        <v>0.0</v>
      </c>
      <c r="K542" s="25">
        <v>0.0</v>
      </c>
      <c r="L542" s="25">
        <v>0.0</v>
      </c>
      <c r="M542" s="25">
        <v>0.0</v>
      </c>
      <c r="N542" s="25">
        <v>0.00583</v>
      </c>
      <c r="O542" s="25">
        <v>0.00583</v>
      </c>
      <c r="P542" s="25">
        <v>0.00583</v>
      </c>
      <c r="Q542" s="25">
        <v>0.0</v>
      </c>
      <c r="R542" s="25">
        <v>99.0</v>
      </c>
      <c r="S542" s="25">
        <v>3.0</v>
      </c>
    </row>
    <row r="543">
      <c r="A543" s="58" t="s">
        <v>754</v>
      </c>
      <c r="B543" s="25" t="s">
        <v>1</v>
      </c>
      <c r="C543" s="25" t="s">
        <v>176</v>
      </c>
      <c r="D543" s="25" t="s">
        <v>12</v>
      </c>
      <c r="E543" s="25">
        <v>292.0</v>
      </c>
      <c r="F543" s="25">
        <v>99.0</v>
      </c>
      <c r="G543" s="25">
        <v>0.0</v>
      </c>
      <c r="H543" s="25">
        <v>35.0</v>
      </c>
      <c r="I543" s="25">
        <v>0.0</v>
      </c>
      <c r="J543" s="25">
        <v>0.0</v>
      </c>
      <c r="K543" s="25">
        <v>0.0</v>
      </c>
      <c r="L543" s="25">
        <v>0.0</v>
      </c>
      <c r="M543" s="25">
        <v>0.0</v>
      </c>
      <c r="N543" s="25">
        <v>0.405</v>
      </c>
      <c r="O543" s="25">
        <v>1.55917</v>
      </c>
      <c r="P543" s="25">
        <v>1.16326</v>
      </c>
      <c r="Q543" s="25">
        <v>81.0</v>
      </c>
      <c r="R543" s="25">
        <v>99.0</v>
      </c>
      <c r="S543" s="25">
        <v>3.0</v>
      </c>
    </row>
    <row r="544">
      <c r="A544" s="58" t="s">
        <v>754</v>
      </c>
      <c r="B544" s="25" t="s">
        <v>1</v>
      </c>
      <c r="C544" s="25" t="s">
        <v>221</v>
      </c>
      <c r="D544" s="25" t="s">
        <v>12</v>
      </c>
      <c r="E544" s="25">
        <v>242.0</v>
      </c>
      <c r="F544" s="25">
        <v>21.0</v>
      </c>
      <c r="G544" s="25">
        <v>0.0</v>
      </c>
      <c r="H544" s="25">
        <v>21.0</v>
      </c>
      <c r="I544" s="25">
        <v>0.0</v>
      </c>
      <c r="J544" s="25">
        <v>0.0</v>
      </c>
      <c r="K544" s="25">
        <v>0.0</v>
      </c>
      <c r="L544" s="25">
        <v>0.0</v>
      </c>
      <c r="M544" s="25">
        <v>0.0</v>
      </c>
      <c r="N544" s="25">
        <v>0.36111</v>
      </c>
      <c r="O544" s="25">
        <v>1.91556</v>
      </c>
      <c r="P544" s="25">
        <v>1.79037</v>
      </c>
      <c r="Q544" s="25">
        <v>20.0</v>
      </c>
      <c r="R544" s="25">
        <v>99.0</v>
      </c>
      <c r="S544" s="25">
        <v>3.0</v>
      </c>
    </row>
    <row r="545">
      <c r="A545" s="58" t="s">
        <v>754</v>
      </c>
      <c r="B545" s="25" t="s">
        <v>1</v>
      </c>
      <c r="C545" s="25" t="s">
        <v>215</v>
      </c>
      <c r="D545" s="25" t="s">
        <v>12</v>
      </c>
      <c r="E545" s="25">
        <v>19.0</v>
      </c>
      <c r="F545" s="25">
        <v>3.0</v>
      </c>
      <c r="G545" s="25">
        <v>0.0</v>
      </c>
      <c r="H545" s="25">
        <v>2.0</v>
      </c>
      <c r="I545" s="25">
        <v>0.0</v>
      </c>
      <c r="J545" s="25">
        <v>0.0</v>
      </c>
      <c r="K545" s="25">
        <v>0.0</v>
      </c>
      <c r="L545" s="25">
        <v>0.0</v>
      </c>
      <c r="M545" s="25">
        <v>0.0</v>
      </c>
      <c r="N545" s="25">
        <v>0.12639</v>
      </c>
      <c r="O545" s="25">
        <v>0.79417</v>
      </c>
      <c r="P545" s="25">
        <v>0.25139</v>
      </c>
      <c r="Q545" s="25">
        <v>3.0</v>
      </c>
      <c r="R545" s="25">
        <v>99.0</v>
      </c>
      <c r="S545" s="25">
        <v>3.0</v>
      </c>
    </row>
    <row r="546">
      <c r="A546" s="58" t="s">
        <v>754</v>
      </c>
      <c r="B546" s="25" t="s">
        <v>1</v>
      </c>
      <c r="C546" s="25" t="s">
        <v>231</v>
      </c>
      <c r="D546" s="25" t="s">
        <v>12</v>
      </c>
      <c r="E546" s="25">
        <v>37.0</v>
      </c>
      <c r="F546" s="25">
        <v>7.0</v>
      </c>
      <c r="G546" s="25">
        <v>0.0</v>
      </c>
      <c r="H546" s="25">
        <v>0.0</v>
      </c>
      <c r="I546" s="25">
        <v>0.0</v>
      </c>
      <c r="J546" s="25">
        <v>0.0</v>
      </c>
      <c r="K546" s="25">
        <v>0.0</v>
      </c>
      <c r="L546" s="25">
        <v>0.0</v>
      </c>
      <c r="M546" s="25">
        <v>0.0</v>
      </c>
      <c r="N546" s="25">
        <v>0.18056</v>
      </c>
      <c r="O546" s="25">
        <v>1.16056</v>
      </c>
      <c r="P546" s="25">
        <v>0.52215</v>
      </c>
      <c r="Q546" s="25">
        <v>6.0</v>
      </c>
      <c r="R546" s="25">
        <v>99.0</v>
      </c>
      <c r="S546" s="25">
        <v>3.0</v>
      </c>
    </row>
    <row r="547">
      <c r="A547" s="58" t="s">
        <v>754</v>
      </c>
      <c r="B547" s="25" t="s">
        <v>1</v>
      </c>
      <c r="C547" s="25" t="s">
        <v>198</v>
      </c>
      <c r="D547" s="25" t="s">
        <v>12</v>
      </c>
      <c r="E547" s="25">
        <v>48.0</v>
      </c>
      <c r="F547" s="25">
        <v>3.0</v>
      </c>
      <c r="G547" s="25">
        <v>0.0</v>
      </c>
      <c r="H547" s="25">
        <v>3.0</v>
      </c>
      <c r="I547" s="25">
        <v>0.0</v>
      </c>
      <c r="J547" s="25">
        <v>0.0</v>
      </c>
      <c r="K547" s="25">
        <v>0.0</v>
      </c>
      <c r="L547" s="25">
        <v>0.0</v>
      </c>
      <c r="M547" s="25">
        <v>0.0</v>
      </c>
      <c r="N547" s="25">
        <v>0.38556</v>
      </c>
      <c r="O547" s="25">
        <v>3.85917</v>
      </c>
      <c r="P547" s="25">
        <v>1.22916</v>
      </c>
      <c r="Q547" s="25">
        <v>3.0</v>
      </c>
      <c r="R547" s="25">
        <v>99.0</v>
      </c>
      <c r="S547" s="25">
        <v>3.0</v>
      </c>
    </row>
    <row r="548">
      <c r="A548" s="58" t="s">
        <v>754</v>
      </c>
      <c r="B548" s="25" t="s">
        <v>1</v>
      </c>
      <c r="C548" s="25" t="s">
        <v>119</v>
      </c>
      <c r="D548" s="25" t="s">
        <v>12</v>
      </c>
      <c r="E548" s="25">
        <v>3982.0</v>
      </c>
      <c r="F548" s="25">
        <v>1072.0</v>
      </c>
      <c r="G548" s="25">
        <v>4.0</v>
      </c>
      <c r="H548" s="25">
        <v>321.0</v>
      </c>
      <c r="I548" s="25">
        <v>0.0</v>
      </c>
      <c r="J548" s="25">
        <v>0.0</v>
      </c>
      <c r="K548" s="25">
        <v>0.0</v>
      </c>
      <c r="L548" s="25">
        <v>0.0</v>
      </c>
      <c r="M548" s="25">
        <v>0.0</v>
      </c>
      <c r="N548" s="25">
        <v>0.63194</v>
      </c>
      <c r="O548" s="25">
        <v>3.075</v>
      </c>
      <c r="P548" s="25">
        <v>2.20066</v>
      </c>
      <c r="Q548" s="25">
        <v>789.0</v>
      </c>
      <c r="R548" s="25">
        <v>99.0</v>
      </c>
      <c r="S548" s="25">
        <v>3.0</v>
      </c>
    </row>
    <row r="549">
      <c r="A549" s="58" t="s">
        <v>754</v>
      </c>
      <c r="B549" s="25" t="s">
        <v>1</v>
      </c>
      <c r="C549" s="25" t="s">
        <v>70</v>
      </c>
      <c r="D549" s="25" t="s">
        <v>12</v>
      </c>
      <c r="E549" s="25">
        <v>54479.0</v>
      </c>
      <c r="F549" s="25">
        <v>10253.0</v>
      </c>
      <c r="G549" s="25">
        <v>114.0</v>
      </c>
      <c r="H549" s="25">
        <v>2926.0</v>
      </c>
      <c r="I549" s="25">
        <v>0.0</v>
      </c>
      <c r="J549" s="25">
        <v>0.0</v>
      </c>
      <c r="K549" s="25">
        <v>0.0</v>
      </c>
      <c r="L549" s="25">
        <v>0.0</v>
      </c>
      <c r="M549" s="25">
        <v>0.0</v>
      </c>
      <c r="N549" s="25">
        <v>0.51972</v>
      </c>
      <c r="O549" s="25">
        <v>3.78694</v>
      </c>
      <c r="P549" s="25">
        <v>2.51157</v>
      </c>
      <c r="Q549" s="25">
        <v>6927.0</v>
      </c>
      <c r="R549" s="25">
        <v>99.0</v>
      </c>
      <c r="S549" s="25">
        <v>3.0</v>
      </c>
    </row>
    <row r="550">
      <c r="A550" s="58" t="s">
        <v>754</v>
      </c>
      <c r="B550" s="25" t="s">
        <v>1</v>
      </c>
      <c r="C550" s="25" t="s">
        <v>149</v>
      </c>
      <c r="D550" s="25" t="s">
        <v>12</v>
      </c>
      <c r="E550" s="25">
        <v>187.0</v>
      </c>
      <c r="F550" s="25">
        <v>79.0</v>
      </c>
      <c r="G550" s="25">
        <v>1.0</v>
      </c>
      <c r="H550" s="25">
        <v>27.0</v>
      </c>
      <c r="I550" s="25">
        <v>0.0</v>
      </c>
      <c r="J550" s="25">
        <v>0.0</v>
      </c>
      <c r="K550" s="25">
        <v>0.0</v>
      </c>
      <c r="L550" s="25">
        <v>0.0</v>
      </c>
      <c r="M550" s="25">
        <v>0.0</v>
      </c>
      <c r="N550" s="25">
        <v>0.45639</v>
      </c>
      <c r="O550" s="25">
        <v>3.08778</v>
      </c>
      <c r="P550" s="25">
        <v>2.97373</v>
      </c>
      <c r="Q550" s="25">
        <v>63.0</v>
      </c>
      <c r="R550" s="25">
        <v>99.0</v>
      </c>
      <c r="S550" s="25">
        <v>3.0</v>
      </c>
    </row>
    <row r="551">
      <c r="A551" s="58" t="s">
        <v>754</v>
      </c>
      <c r="B551" s="25" t="s">
        <v>1</v>
      </c>
      <c r="C551" s="25" t="s">
        <v>182</v>
      </c>
      <c r="D551" s="25" t="s">
        <v>12</v>
      </c>
      <c r="E551" s="25">
        <v>31.0</v>
      </c>
      <c r="F551" s="25">
        <v>8.0</v>
      </c>
      <c r="G551" s="25">
        <v>0.0</v>
      </c>
      <c r="H551" s="25">
        <v>1.0</v>
      </c>
      <c r="I551" s="25">
        <v>0.0</v>
      </c>
      <c r="J551" s="25">
        <v>0.0</v>
      </c>
      <c r="K551" s="25">
        <v>0.0</v>
      </c>
      <c r="L551" s="25">
        <v>0.0</v>
      </c>
      <c r="M551" s="25">
        <v>0.0</v>
      </c>
      <c r="N551" s="25">
        <v>0.24083</v>
      </c>
      <c r="O551" s="25">
        <v>1.68389</v>
      </c>
      <c r="P551" s="25">
        <v>0.53748</v>
      </c>
      <c r="Q551" s="25">
        <v>4.0</v>
      </c>
      <c r="R551" s="25">
        <v>99.0</v>
      </c>
      <c r="S551" s="25">
        <v>3.0</v>
      </c>
    </row>
    <row r="552">
      <c r="A552" s="58" t="s">
        <v>754</v>
      </c>
      <c r="B552" s="25" t="s">
        <v>1</v>
      </c>
      <c r="C552" s="25" t="s">
        <v>217</v>
      </c>
      <c r="D552" s="25" t="s">
        <v>12</v>
      </c>
      <c r="E552" s="25">
        <v>63.0</v>
      </c>
      <c r="F552" s="25">
        <v>18.0</v>
      </c>
      <c r="G552" s="25">
        <v>0.0</v>
      </c>
      <c r="H552" s="25">
        <v>7.0</v>
      </c>
      <c r="I552" s="25">
        <v>0.0</v>
      </c>
      <c r="J552" s="25">
        <v>0.0</v>
      </c>
      <c r="K552" s="25">
        <v>0.0</v>
      </c>
      <c r="L552" s="25">
        <v>0.0</v>
      </c>
      <c r="M552" s="25">
        <v>0.0</v>
      </c>
      <c r="N552" s="25">
        <v>0.45333</v>
      </c>
      <c r="O552" s="25">
        <v>2.7575</v>
      </c>
      <c r="P552" s="25">
        <v>1.02362</v>
      </c>
      <c r="Q552" s="25">
        <v>15.0</v>
      </c>
      <c r="R552" s="25">
        <v>99.0</v>
      </c>
      <c r="S552" s="25">
        <v>3.0</v>
      </c>
    </row>
    <row r="553">
      <c r="A553" s="58" t="s">
        <v>754</v>
      </c>
      <c r="B553" s="25" t="s">
        <v>1</v>
      </c>
      <c r="C553" s="25" t="s">
        <v>216</v>
      </c>
      <c r="D553" s="25" t="s">
        <v>12</v>
      </c>
      <c r="E553" s="25">
        <v>58.0</v>
      </c>
      <c r="F553" s="25">
        <v>5.0</v>
      </c>
      <c r="G553" s="25">
        <v>0.0</v>
      </c>
      <c r="H553" s="25">
        <v>3.0</v>
      </c>
      <c r="I553" s="25">
        <v>0.0</v>
      </c>
      <c r="J553" s="25">
        <v>0.0</v>
      </c>
      <c r="K553" s="25">
        <v>0.0</v>
      </c>
      <c r="L553" s="25">
        <v>0.0</v>
      </c>
      <c r="M553" s="25">
        <v>0.0</v>
      </c>
      <c r="N553" s="25">
        <v>0.495</v>
      </c>
      <c r="O553" s="25">
        <v>2.70778</v>
      </c>
      <c r="P553" s="25">
        <v>1.94262</v>
      </c>
      <c r="Q553" s="25">
        <v>5.0</v>
      </c>
      <c r="R553" s="25">
        <v>99.0</v>
      </c>
      <c r="S553" s="25">
        <v>3.0</v>
      </c>
    </row>
    <row r="554">
      <c r="A554" s="58" t="s">
        <v>754</v>
      </c>
      <c r="B554" s="25" t="s">
        <v>1</v>
      </c>
      <c r="C554" s="25" t="s">
        <v>48</v>
      </c>
      <c r="D554" s="25" t="s">
        <v>12</v>
      </c>
      <c r="E554" s="25">
        <v>677.0</v>
      </c>
      <c r="F554" s="25">
        <v>102.0</v>
      </c>
      <c r="G554" s="25">
        <v>0.0</v>
      </c>
      <c r="H554" s="25">
        <v>31.0</v>
      </c>
      <c r="I554" s="25">
        <v>0.0</v>
      </c>
      <c r="J554" s="25">
        <v>0.0</v>
      </c>
      <c r="K554" s="25">
        <v>0.0</v>
      </c>
      <c r="L554" s="25">
        <v>0.0</v>
      </c>
      <c r="M554" s="25">
        <v>0.0</v>
      </c>
      <c r="N554" s="25">
        <v>0.22139</v>
      </c>
      <c r="O554" s="25">
        <v>1.43111</v>
      </c>
      <c r="P554" s="25">
        <v>0.82891</v>
      </c>
      <c r="Q554" s="25">
        <v>90.0</v>
      </c>
      <c r="R554" s="25">
        <v>99.0</v>
      </c>
      <c r="S554" s="25">
        <v>3.0</v>
      </c>
    </row>
    <row r="555">
      <c r="A555" s="58" t="s">
        <v>754</v>
      </c>
      <c r="B555" s="25" t="s">
        <v>1</v>
      </c>
      <c r="C555" s="25" t="s">
        <v>74</v>
      </c>
      <c r="D555" s="25" t="s">
        <v>12</v>
      </c>
      <c r="E555" s="25">
        <v>10565.0</v>
      </c>
      <c r="F555" s="25">
        <v>1881.0</v>
      </c>
      <c r="G555" s="25">
        <v>11.0</v>
      </c>
      <c r="H555" s="25">
        <v>866.0</v>
      </c>
      <c r="I555" s="25">
        <v>0.0</v>
      </c>
      <c r="J555" s="25">
        <v>0.0</v>
      </c>
      <c r="K555" s="25">
        <v>0.0</v>
      </c>
      <c r="L555" s="25">
        <v>0.0</v>
      </c>
      <c r="M555" s="25">
        <v>0.0</v>
      </c>
      <c r="N555" s="25">
        <v>0.44278</v>
      </c>
      <c r="O555" s="25">
        <v>2.14361</v>
      </c>
      <c r="P555" s="25">
        <v>1.86861</v>
      </c>
      <c r="Q555" s="25">
        <v>1629.0</v>
      </c>
      <c r="R555" s="25">
        <v>99.0</v>
      </c>
      <c r="S555" s="25">
        <v>3.0</v>
      </c>
    </row>
    <row r="556">
      <c r="A556" s="58" t="s">
        <v>754</v>
      </c>
      <c r="B556" s="25" t="s">
        <v>1</v>
      </c>
      <c r="C556" s="25" t="s">
        <v>82</v>
      </c>
      <c r="D556" s="25" t="s">
        <v>12</v>
      </c>
      <c r="E556" s="25">
        <v>3370.0</v>
      </c>
      <c r="F556" s="25">
        <v>788.0</v>
      </c>
      <c r="G556" s="25">
        <v>3.0</v>
      </c>
      <c r="H556" s="25">
        <v>400.0</v>
      </c>
      <c r="I556" s="25">
        <v>0.0</v>
      </c>
      <c r="J556" s="25">
        <v>0.0</v>
      </c>
      <c r="K556" s="25">
        <v>0.0</v>
      </c>
      <c r="L556" s="25">
        <v>0.0</v>
      </c>
      <c r="M556" s="25">
        <v>0.0</v>
      </c>
      <c r="N556" s="25">
        <v>0.46306</v>
      </c>
      <c r="O556" s="25">
        <v>3.19111</v>
      </c>
      <c r="P556" s="25">
        <v>2.42671</v>
      </c>
      <c r="Q556" s="25">
        <v>691.0</v>
      </c>
      <c r="R556" s="25">
        <v>99.0</v>
      </c>
      <c r="S556" s="25">
        <v>3.0</v>
      </c>
    </row>
    <row r="557">
      <c r="A557" s="58" t="s">
        <v>754</v>
      </c>
      <c r="B557" s="25" t="s">
        <v>1</v>
      </c>
      <c r="C557" s="25" t="s">
        <v>179</v>
      </c>
      <c r="D557" s="25" t="s">
        <v>12</v>
      </c>
      <c r="E557" s="25">
        <v>15.0</v>
      </c>
      <c r="F557" s="25">
        <v>2.0</v>
      </c>
      <c r="G557" s="25">
        <v>0.0</v>
      </c>
      <c r="H557" s="25">
        <v>0.0</v>
      </c>
      <c r="I557" s="25">
        <v>0.0</v>
      </c>
      <c r="J557" s="25">
        <v>0.0</v>
      </c>
      <c r="K557" s="25">
        <v>0.0</v>
      </c>
      <c r="L557" s="25">
        <v>0.0</v>
      </c>
      <c r="M557" s="25">
        <v>0.0</v>
      </c>
      <c r="N557" s="25">
        <v>0.37611</v>
      </c>
      <c r="O557" s="25">
        <v>1.02722</v>
      </c>
      <c r="P557" s="25">
        <v>0.4337</v>
      </c>
      <c r="Q557" s="25">
        <v>2.0</v>
      </c>
      <c r="R557" s="25">
        <v>99.0</v>
      </c>
      <c r="S557" s="25">
        <v>3.0</v>
      </c>
    </row>
    <row r="558">
      <c r="A558" s="58" t="s">
        <v>754</v>
      </c>
      <c r="B558" s="25" t="s">
        <v>1</v>
      </c>
      <c r="C558" s="25" t="s">
        <v>114</v>
      </c>
      <c r="D558" s="25" t="s">
        <v>12</v>
      </c>
      <c r="E558" s="25">
        <v>539.0</v>
      </c>
      <c r="F558" s="25">
        <v>97.0</v>
      </c>
      <c r="G558" s="25">
        <v>1.0</v>
      </c>
      <c r="H558" s="25">
        <v>64.0</v>
      </c>
      <c r="I558" s="25">
        <v>0.0</v>
      </c>
      <c r="J558" s="25">
        <v>0.0</v>
      </c>
      <c r="K558" s="25">
        <v>0.0</v>
      </c>
      <c r="L558" s="25">
        <v>0.0</v>
      </c>
      <c r="M558" s="25">
        <v>0.0</v>
      </c>
      <c r="N558" s="25">
        <v>0.575</v>
      </c>
      <c r="O558" s="25">
        <v>3.76917</v>
      </c>
      <c r="P558" s="25">
        <v>1.87338</v>
      </c>
      <c r="Q558" s="25">
        <v>75.0</v>
      </c>
      <c r="R558" s="25">
        <v>99.0</v>
      </c>
      <c r="S558" s="25">
        <v>3.0</v>
      </c>
    </row>
    <row r="559">
      <c r="A559" s="58" t="s">
        <v>754</v>
      </c>
      <c r="B559" s="25" t="s">
        <v>1</v>
      </c>
      <c r="C559" s="25" t="s">
        <v>222</v>
      </c>
      <c r="D559" s="25" t="s">
        <v>12</v>
      </c>
      <c r="E559" s="25">
        <v>64.0</v>
      </c>
      <c r="F559" s="25">
        <v>11.0</v>
      </c>
      <c r="G559" s="25">
        <v>0.0</v>
      </c>
      <c r="H559" s="25">
        <v>2.0</v>
      </c>
      <c r="I559" s="25">
        <v>0.0</v>
      </c>
      <c r="J559" s="25">
        <v>0.0</v>
      </c>
      <c r="K559" s="25">
        <v>0.0</v>
      </c>
      <c r="L559" s="25">
        <v>0.0</v>
      </c>
      <c r="M559" s="25">
        <v>0.0</v>
      </c>
      <c r="N559" s="25">
        <v>0.24472</v>
      </c>
      <c r="O559" s="25">
        <v>1.14694</v>
      </c>
      <c r="P559" s="25">
        <v>0.64663</v>
      </c>
      <c r="Q559" s="25">
        <v>11.0</v>
      </c>
      <c r="R559" s="25">
        <v>99.0</v>
      </c>
      <c r="S559" s="25">
        <v>3.0</v>
      </c>
    </row>
    <row r="560">
      <c r="A560" s="58" t="s">
        <v>754</v>
      </c>
      <c r="B560" s="25" t="s">
        <v>1</v>
      </c>
      <c r="C560" s="25" t="s">
        <v>212</v>
      </c>
      <c r="D560" s="25" t="s">
        <v>12</v>
      </c>
      <c r="E560" s="25">
        <v>9.0</v>
      </c>
      <c r="F560" s="25">
        <v>2.0</v>
      </c>
      <c r="G560" s="25">
        <v>0.0</v>
      </c>
      <c r="H560" s="25">
        <v>1.0</v>
      </c>
      <c r="I560" s="25">
        <v>0.0</v>
      </c>
      <c r="J560" s="25">
        <v>0.0</v>
      </c>
      <c r="K560" s="25">
        <v>0.0</v>
      </c>
      <c r="L560" s="25">
        <v>0.0</v>
      </c>
      <c r="M560" s="25">
        <v>0.0</v>
      </c>
      <c r="N560" s="25">
        <v>0.16417</v>
      </c>
      <c r="O560" s="25">
        <v>0.85944</v>
      </c>
      <c r="P560" s="25">
        <v>0.35685</v>
      </c>
      <c r="Q560" s="25">
        <v>2.0</v>
      </c>
      <c r="R560" s="25">
        <v>99.0</v>
      </c>
      <c r="S560" s="25">
        <v>3.0</v>
      </c>
    </row>
    <row r="561">
      <c r="A561" s="58" t="s">
        <v>754</v>
      </c>
      <c r="B561" s="25" t="s">
        <v>1</v>
      </c>
      <c r="C561" s="25" t="s">
        <v>163</v>
      </c>
      <c r="D561" s="25" t="s">
        <v>12</v>
      </c>
      <c r="E561" s="25">
        <v>165.0</v>
      </c>
      <c r="F561" s="25">
        <v>51.0</v>
      </c>
      <c r="G561" s="25">
        <v>1.0</v>
      </c>
      <c r="H561" s="25">
        <v>16.0</v>
      </c>
      <c r="I561" s="25">
        <v>0.0</v>
      </c>
      <c r="J561" s="25">
        <v>0.0</v>
      </c>
      <c r="K561" s="25">
        <v>0.0</v>
      </c>
      <c r="L561" s="25">
        <v>0.0</v>
      </c>
      <c r="M561" s="25">
        <v>0.0</v>
      </c>
      <c r="N561" s="25">
        <v>0.545</v>
      </c>
      <c r="O561" s="25">
        <v>2.66139</v>
      </c>
      <c r="P561" s="25">
        <v>3.01432</v>
      </c>
      <c r="Q561" s="25">
        <v>41.0</v>
      </c>
      <c r="R561" s="25">
        <v>99.0</v>
      </c>
      <c r="S561" s="25">
        <v>3.0</v>
      </c>
    </row>
    <row r="562">
      <c r="A562" s="58" t="s">
        <v>754</v>
      </c>
      <c r="B562" s="25" t="s">
        <v>1</v>
      </c>
      <c r="C562" s="25" t="s">
        <v>191</v>
      </c>
      <c r="D562" s="25" t="s">
        <v>12</v>
      </c>
      <c r="E562" s="25">
        <v>13.0</v>
      </c>
      <c r="F562" s="25">
        <v>2.0</v>
      </c>
      <c r="G562" s="25">
        <v>0.0</v>
      </c>
      <c r="H562" s="25">
        <v>0.0</v>
      </c>
      <c r="I562" s="25">
        <v>0.0</v>
      </c>
      <c r="J562" s="25">
        <v>0.0</v>
      </c>
      <c r="K562" s="25">
        <v>0.0</v>
      </c>
      <c r="L562" s="25">
        <v>0.0</v>
      </c>
      <c r="M562" s="25">
        <v>0.0</v>
      </c>
      <c r="N562" s="25">
        <v>0.38611</v>
      </c>
      <c r="O562" s="25">
        <v>9.85917</v>
      </c>
      <c r="P562" s="25">
        <v>4.92295</v>
      </c>
      <c r="Q562" s="25">
        <v>2.0</v>
      </c>
      <c r="R562" s="25">
        <v>99.0</v>
      </c>
      <c r="S562" s="25">
        <v>3.0</v>
      </c>
    </row>
    <row r="563">
      <c r="A563" s="58" t="s">
        <v>754</v>
      </c>
      <c r="B563" s="25" t="s">
        <v>1</v>
      </c>
      <c r="C563" s="25" t="s">
        <v>201</v>
      </c>
      <c r="D563" s="25" t="s">
        <v>12</v>
      </c>
      <c r="E563" s="25">
        <v>49.0</v>
      </c>
      <c r="F563" s="25">
        <v>18.0</v>
      </c>
      <c r="G563" s="25">
        <v>0.0</v>
      </c>
      <c r="H563" s="25">
        <v>16.0</v>
      </c>
      <c r="I563" s="25">
        <v>0.0</v>
      </c>
      <c r="J563" s="25">
        <v>0.0</v>
      </c>
      <c r="K563" s="25">
        <v>0.0</v>
      </c>
      <c r="L563" s="25">
        <v>0.0</v>
      </c>
      <c r="M563" s="25">
        <v>0.0</v>
      </c>
      <c r="N563" s="25">
        <v>0.15472</v>
      </c>
      <c r="O563" s="25">
        <v>4.17611</v>
      </c>
      <c r="P563" s="25">
        <v>1.50526</v>
      </c>
      <c r="Q563" s="25">
        <v>16.0</v>
      </c>
      <c r="R563" s="25">
        <v>99.0</v>
      </c>
      <c r="S563" s="25">
        <v>3.0</v>
      </c>
    </row>
    <row r="564">
      <c r="A564" s="58" t="s">
        <v>754</v>
      </c>
      <c r="B564" s="25" t="s">
        <v>1</v>
      </c>
      <c r="C564" s="25" t="s">
        <v>144</v>
      </c>
      <c r="D564" s="25" t="s">
        <v>12</v>
      </c>
      <c r="E564" s="25">
        <v>25.0</v>
      </c>
      <c r="F564" s="25">
        <v>3.0</v>
      </c>
      <c r="G564" s="25">
        <v>0.0</v>
      </c>
      <c r="H564" s="25">
        <v>1.0</v>
      </c>
      <c r="I564" s="25">
        <v>0.0</v>
      </c>
      <c r="J564" s="25">
        <v>0.0</v>
      </c>
      <c r="K564" s="25">
        <v>0.0</v>
      </c>
      <c r="L564" s="25">
        <v>0.0</v>
      </c>
      <c r="M564" s="25">
        <v>0.0</v>
      </c>
      <c r="N564" s="25">
        <v>0.81583</v>
      </c>
      <c r="O564" s="25">
        <v>7.92278</v>
      </c>
      <c r="P564" s="25">
        <v>3.09789</v>
      </c>
      <c r="Q564" s="25">
        <v>3.0</v>
      </c>
      <c r="R564" s="25">
        <v>99.0</v>
      </c>
      <c r="S564" s="25">
        <v>3.0</v>
      </c>
    </row>
    <row r="565">
      <c r="A565" s="58" t="s">
        <v>754</v>
      </c>
      <c r="B565" s="25" t="s">
        <v>1</v>
      </c>
      <c r="C565" s="25" t="s">
        <v>145</v>
      </c>
      <c r="D565" s="25" t="s">
        <v>12</v>
      </c>
      <c r="E565" s="25">
        <v>99.0</v>
      </c>
      <c r="F565" s="25">
        <v>26.0</v>
      </c>
      <c r="G565" s="25">
        <v>0.0</v>
      </c>
      <c r="H565" s="25">
        <v>17.0</v>
      </c>
      <c r="I565" s="25">
        <v>0.0</v>
      </c>
      <c r="J565" s="25">
        <v>0.0</v>
      </c>
      <c r="K565" s="25">
        <v>0.0</v>
      </c>
      <c r="L565" s="25">
        <v>0.0</v>
      </c>
      <c r="M565" s="25">
        <v>0.0</v>
      </c>
      <c r="N565" s="25">
        <v>0.30667</v>
      </c>
      <c r="O565" s="25">
        <v>1.82111</v>
      </c>
      <c r="P565" s="25">
        <v>0.91677</v>
      </c>
      <c r="Q565" s="25">
        <v>25.0</v>
      </c>
      <c r="R565" s="25">
        <v>99.0</v>
      </c>
      <c r="S565" s="25">
        <v>3.0</v>
      </c>
    </row>
    <row r="566">
      <c r="A566" s="58" t="s">
        <v>754</v>
      </c>
      <c r="B566" s="25" t="s">
        <v>1</v>
      </c>
      <c r="C566" s="25" t="s">
        <v>282</v>
      </c>
      <c r="D566" s="25" t="s">
        <v>12</v>
      </c>
      <c r="E566" s="25">
        <v>1.0</v>
      </c>
      <c r="F566" s="25">
        <v>0.0</v>
      </c>
      <c r="G566" s="25">
        <v>0.0</v>
      </c>
      <c r="H566" s="25">
        <v>0.0</v>
      </c>
      <c r="I566" s="25">
        <v>0.0</v>
      </c>
      <c r="J566" s="25">
        <v>0.0</v>
      </c>
      <c r="K566" s="25">
        <v>0.0</v>
      </c>
      <c r="L566" s="25">
        <v>0.0</v>
      </c>
      <c r="M566" s="25">
        <v>0.0</v>
      </c>
      <c r="N566" s="25">
        <v>0.02028</v>
      </c>
      <c r="O566" s="25">
        <v>0.02028</v>
      </c>
      <c r="P566" s="25">
        <v>0.02028</v>
      </c>
      <c r="Q566" s="25">
        <v>0.0</v>
      </c>
      <c r="R566" s="25">
        <v>99.0</v>
      </c>
      <c r="S566" s="25">
        <v>3.0</v>
      </c>
    </row>
    <row r="567">
      <c r="A567" s="58" t="s">
        <v>754</v>
      </c>
      <c r="B567" s="25" t="s">
        <v>1</v>
      </c>
      <c r="C567" s="25" t="s">
        <v>211</v>
      </c>
      <c r="D567" s="25" t="s">
        <v>12</v>
      </c>
      <c r="E567" s="25">
        <v>49.0</v>
      </c>
      <c r="F567" s="25">
        <v>15.0</v>
      </c>
      <c r="G567" s="25">
        <v>0.0</v>
      </c>
      <c r="H567" s="25">
        <v>9.0</v>
      </c>
      <c r="I567" s="25">
        <v>0.0</v>
      </c>
      <c r="J567" s="25">
        <v>0.0</v>
      </c>
      <c r="K567" s="25">
        <v>0.0</v>
      </c>
      <c r="L567" s="25">
        <v>0.0</v>
      </c>
      <c r="M567" s="25">
        <v>0.0</v>
      </c>
      <c r="N567" s="25">
        <v>0.48556</v>
      </c>
      <c r="O567" s="25">
        <v>8.07917</v>
      </c>
      <c r="P567" s="25">
        <v>4.75426</v>
      </c>
      <c r="Q567" s="25">
        <v>14.0</v>
      </c>
      <c r="R567" s="25">
        <v>99.0</v>
      </c>
      <c r="S567" s="25">
        <v>3.0</v>
      </c>
    </row>
    <row r="568">
      <c r="A568" s="58" t="s">
        <v>754</v>
      </c>
      <c r="B568" s="25" t="s">
        <v>1</v>
      </c>
      <c r="C568" s="25" t="s">
        <v>164</v>
      </c>
      <c r="D568" s="25" t="s">
        <v>12</v>
      </c>
      <c r="E568" s="25">
        <v>93.0</v>
      </c>
      <c r="F568" s="25">
        <v>19.0</v>
      </c>
      <c r="G568" s="25">
        <v>0.0</v>
      </c>
      <c r="H568" s="25">
        <v>16.0</v>
      </c>
      <c r="I568" s="25">
        <v>0.0</v>
      </c>
      <c r="J568" s="25">
        <v>0.0</v>
      </c>
      <c r="K568" s="25">
        <v>0.0</v>
      </c>
      <c r="L568" s="25">
        <v>0.0</v>
      </c>
      <c r="M568" s="25">
        <v>0.0</v>
      </c>
      <c r="N568" s="25">
        <v>0.33667</v>
      </c>
      <c r="O568" s="25">
        <v>1.67306</v>
      </c>
      <c r="P568" s="25">
        <v>1.13549</v>
      </c>
      <c r="Q568" s="25">
        <v>18.0</v>
      </c>
      <c r="R568" s="25">
        <v>99.0</v>
      </c>
      <c r="S568" s="25">
        <v>3.0</v>
      </c>
    </row>
    <row r="569">
      <c r="A569" s="58" t="s">
        <v>754</v>
      </c>
      <c r="B569" s="25" t="s">
        <v>1</v>
      </c>
      <c r="C569" s="25" t="s">
        <v>200</v>
      </c>
      <c r="D569" s="25" t="s">
        <v>12</v>
      </c>
      <c r="E569" s="25">
        <v>57.0</v>
      </c>
      <c r="F569" s="25">
        <v>11.0</v>
      </c>
      <c r="G569" s="25">
        <v>0.0</v>
      </c>
      <c r="H569" s="25">
        <v>10.0</v>
      </c>
      <c r="I569" s="25">
        <v>0.0</v>
      </c>
      <c r="J569" s="25">
        <v>0.0</v>
      </c>
      <c r="K569" s="25">
        <v>0.0</v>
      </c>
      <c r="L569" s="25">
        <v>0.0</v>
      </c>
      <c r="M569" s="25">
        <v>0.0</v>
      </c>
      <c r="N569" s="25">
        <v>0.33722</v>
      </c>
      <c r="O569" s="25">
        <v>3.35583</v>
      </c>
      <c r="P569" s="25">
        <v>1.45371</v>
      </c>
      <c r="Q569" s="25">
        <v>11.0</v>
      </c>
      <c r="R569" s="25">
        <v>99.0</v>
      </c>
      <c r="S569" s="25">
        <v>3.0</v>
      </c>
    </row>
    <row r="570">
      <c r="A570" s="58" t="s">
        <v>754</v>
      </c>
      <c r="B570" s="25" t="s">
        <v>1</v>
      </c>
      <c r="C570" s="25" t="s">
        <v>160</v>
      </c>
      <c r="D570" s="25" t="s">
        <v>12</v>
      </c>
      <c r="E570" s="25">
        <v>160.0</v>
      </c>
      <c r="F570" s="25">
        <v>37.0</v>
      </c>
      <c r="G570" s="25">
        <v>0.0</v>
      </c>
      <c r="H570" s="25">
        <v>29.0</v>
      </c>
      <c r="I570" s="25">
        <v>0.0</v>
      </c>
      <c r="J570" s="25">
        <v>0.0</v>
      </c>
      <c r="K570" s="25">
        <v>0.0</v>
      </c>
      <c r="L570" s="25">
        <v>0.0</v>
      </c>
      <c r="M570" s="25">
        <v>0.0</v>
      </c>
      <c r="N570" s="25">
        <v>0.43028</v>
      </c>
      <c r="O570" s="25">
        <v>1.94111</v>
      </c>
      <c r="P570" s="25">
        <v>1.58165</v>
      </c>
      <c r="Q570" s="25">
        <v>32.0</v>
      </c>
      <c r="R570" s="25">
        <v>99.0</v>
      </c>
      <c r="S570" s="25">
        <v>3.0</v>
      </c>
    </row>
    <row r="571">
      <c r="A571" s="58" t="s">
        <v>754</v>
      </c>
      <c r="B571" s="25" t="s">
        <v>1</v>
      </c>
      <c r="C571" s="25" t="s">
        <v>109</v>
      </c>
      <c r="D571" s="25" t="s">
        <v>12</v>
      </c>
      <c r="E571" s="25">
        <v>297.0</v>
      </c>
      <c r="F571" s="25">
        <v>48.0</v>
      </c>
      <c r="G571" s="25">
        <v>0.0</v>
      </c>
      <c r="H571" s="25">
        <v>33.0</v>
      </c>
      <c r="I571" s="25">
        <v>0.0</v>
      </c>
      <c r="J571" s="25">
        <v>0.0</v>
      </c>
      <c r="K571" s="25">
        <v>0.0</v>
      </c>
      <c r="L571" s="25">
        <v>0.0</v>
      </c>
      <c r="M571" s="25">
        <v>0.0</v>
      </c>
      <c r="N571" s="25">
        <v>0.25833</v>
      </c>
      <c r="O571" s="25">
        <v>2.05944</v>
      </c>
      <c r="P571" s="25">
        <v>1.71142</v>
      </c>
      <c r="Q571" s="25">
        <v>47.0</v>
      </c>
      <c r="R571" s="25">
        <v>99.0</v>
      </c>
      <c r="S571" s="25">
        <v>3.0</v>
      </c>
    </row>
    <row r="572">
      <c r="A572" s="58" t="s">
        <v>754</v>
      </c>
      <c r="B572" s="25" t="s">
        <v>1</v>
      </c>
      <c r="C572" s="25" t="s">
        <v>185</v>
      </c>
      <c r="D572" s="25" t="s">
        <v>12</v>
      </c>
      <c r="E572" s="25">
        <v>133.0</v>
      </c>
      <c r="F572" s="25">
        <v>21.0</v>
      </c>
      <c r="G572" s="25">
        <v>0.0</v>
      </c>
      <c r="H572" s="25">
        <v>6.0</v>
      </c>
      <c r="I572" s="25">
        <v>0.0</v>
      </c>
      <c r="J572" s="25">
        <v>0.0</v>
      </c>
      <c r="K572" s="25">
        <v>0.0</v>
      </c>
      <c r="L572" s="25">
        <v>0.0</v>
      </c>
      <c r="M572" s="25">
        <v>0.0</v>
      </c>
      <c r="N572" s="25">
        <v>0.37278</v>
      </c>
      <c r="O572" s="25">
        <v>1.95056</v>
      </c>
      <c r="P572" s="25">
        <v>1.28213</v>
      </c>
      <c r="Q572" s="25">
        <v>21.0</v>
      </c>
      <c r="R572" s="25">
        <v>99.0</v>
      </c>
      <c r="S572" s="25">
        <v>3.0</v>
      </c>
    </row>
    <row r="573">
      <c r="A573" s="58" t="s">
        <v>754</v>
      </c>
      <c r="B573" s="25" t="s">
        <v>1</v>
      </c>
      <c r="C573" s="25" t="s">
        <v>44</v>
      </c>
      <c r="D573" s="25" t="s">
        <v>12</v>
      </c>
      <c r="E573" s="25">
        <v>37126.0</v>
      </c>
      <c r="F573" s="25">
        <v>2888.0</v>
      </c>
      <c r="G573" s="25">
        <v>4.0</v>
      </c>
      <c r="H573" s="25">
        <v>2387.0</v>
      </c>
      <c r="I573" s="25">
        <v>0.0</v>
      </c>
      <c r="J573" s="25">
        <v>0.0</v>
      </c>
      <c r="K573" s="25">
        <v>0.0</v>
      </c>
      <c r="L573" s="25">
        <v>0.0</v>
      </c>
      <c r="M573" s="25">
        <v>0.0</v>
      </c>
      <c r="N573" s="25">
        <v>0.08778</v>
      </c>
      <c r="O573" s="25">
        <v>0.63194</v>
      </c>
      <c r="P573" s="25">
        <v>0.28951</v>
      </c>
      <c r="Q573" s="25">
        <v>2740.0</v>
      </c>
      <c r="R573" s="25">
        <v>99.0</v>
      </c>
      <c r="S573" s="25">
        <v>3.0</v>
      </c>
    </row>
    <row r="574">
      <c r="A574" s="58" t="s">
        <v>754</v>
      </c>
      <c r="B574" s="25" t="s">
        <v>1</v>
      </c>
      <c r="C574" s="25" t="s">
        <v>128</v>
      </c>
      <c r="D574" s="25" t="s">
        <v>12</v>
      </c>
      <c r="E574" s="25">
        <v>1284.0</v>
      </c>
      <c r="F574" s="25">
        <v>814.0</v>
      </c>
      <c r="G574" s="25">
        <v>0.0</v>
      </c>
      <c r="H574" s="25">
        <v>779.0</v>
      </c>
      <c r="I574" s="25">
        <v>0.0</v>
      </c>
      <c r="J574" s="25">
        <v>0.0</v>
      </c>
      <c r="K574" s="25">
        <v>0.0</v>
      </c>
      <c r="L574" s="25">
        <v>0.0</v>
      </c>
      <c r="M574" s="25">
        <v>0.0</v>
      </c>
      <c r="N574" s="25">
        <v>0.005</v>
      </c>
      <c r="O574" s="25">
        <v>1.16111</v>
      </c>
      <c r="P574" s="25">
        <v>1.06715</v>
      </c>
      <c r="Q574" s="25">
        <v>794.0</v>
      </c>
      <c r="R574" s="25">
        <v>99.0</v>
      </c>
      <c r="S574" s="25">
        <v>3.0</v>
      </c>
    </row>
    <row r="575">
      <c r="A575" s="58" t="s">
        <v>754</v>
      </c>
      <c r="B575" s="25" t="s">
        <v>1</v>
      </c>
      <c r="C575" s="25" t="s">
        <v>193</v>
      </c>
      <c r="D575" s="25" t="s">
        <v>12</v>
      </c>
      <c r="E575" s="25">
        <v>11.0</v>
      </c>
      <c r="F575" s="25">
        <v>5.0</v>
      </c>
      <c r="G575" s="25">
        <v>0.0</v>
      </c>
      <c r="H575" s="25">
        <v>2.0</v>
      </c>
      <c r="I575" s="25">
        <v>0.0</v>
      </c>
      <c r="J575" s="25">
        <v>0.0</v>
      </c>
      <c r="K575" s="25">
        <v>0.0</v>
      </c>
      <c r="L575" s="25">
        <v>0.0</v>
      </c>
      <c r="M575" s="25">
        <v>0.0</v>
      </c>
      <c r="N575" s="25">
        <v>0.14139</v>
      </c>
      <c r="O575" s="25">
        <v>0.46472</v>
      </c>
      <c r="P575" s="25">
        <v>0.40747</v>
      </c>
      <c r="Q575" s="25">
        <v>4.0</v>
      </c>
      <c r="R575" s="25">
        <v>99.0</v>
      </c>
      <c r="S575" s="25">
        <v>3.0</v>
      </c>
    </row>
    <row r="576">
      <c r="A576" s="58" t="s">
        <v>754</v>
      </c>
      <c r="B576" s="25" t="s">
        <v>1</v>
      </c>
      <c r="C576" s="25" t="s">
        <v>62</v>
      </c>
      <c r="D576" s="25" t="s">
        <v>12</v>
      </c>
      <c r="E576" s="25">
        <v>19660.0</v>
      </c>
      <c r="F576" s="25">
        <v>3850.0</v>
      </c>
      <c r="G576" s="25">
        <v>40.0</v>
      </c>
      <c r="H576" s="25">
        <v>996.0</v>
      </c>
      <c r="I576" s="25">
        <v>0.0</v>
      </c>
      <c r="J576" s="25">
        <v>0.0</v>
      </c>
      <c r="K576" s="25">
        <v>0.0</v>
      </c>
      <c r="L576" s="25">
        <v>0.0</v>
      </c>
      <c r="M576" s="25">
        <v>0.0</v>
      </c>
      <c r="N576" s="25">
        <v>0.33722</v>
      </c>
      <c r="O576" s="25">
        <v>1.60083</v>
      </c>
      <c r="P576" s="25">
        <v>1.27079</v>
      </c>
      <c r="Q576" s="25">
        <v>2810.0</v>
      </c>
      <c r="R576" s="25">
        <v>99.0</v>
      </c>
      <c r="S576" s="25">
        <v>3.0</v>
      </c>
    </row>
    <row r="577">
      <c r="A577" s="58" t="s">
        <v>754</v>
      </c>
      <c r="B577" s="25" t="s">
        <v>1</v>
      </c>
      <c r="C577" s="25" t="s">
        <v>129</v>
      </c>
      <c r="D577" s="25" t="s">
        <v>12</v>
      </c>
      <c r="E577" s="25">
        <v>3134.0</v>
      </c>
      <c r="F577" s="25">
        <v>542.0</v>
      </c>
      <c r="G577" s="25">
        <v>10.0</v>
      </c>
      <c r="H577" s="25">
        <v>206.0</v>
      </c>
      <c r="I577" s="25">
        <v>0.0</v>
      </c>
      <c r="J577" s="25">
        <v>0.0</v>
      </c>
      <c r="K577" s="25">
        <v>0.0</v>
      </c>
      <c r="L577" s="25">
        <v>0.0</v>
      </c>
      <c r="M577" s="25">
        <v>0.0</v>
      </c>
      <c r="N577" s="25">
        <v>0.60778</v>
      </c>
      <c r="O577" s="25">
        <v>3.76361</v>
      </c>
      <c r="P577" s="25">
        <v>2.58297</v>
      </c>
      <c r="Q577" s="25">
        <v>456.0</v>
      </c>
      <c r="R577" s="25">
        <v>99.0</v>
      </c>
      <c r="S577" s="25">
        <v>3.0</v>
      </c>
    </row>
    <row r="578">
      <c r="A578" s="58" t="s">
        <v>754</v>
      </c>
      <c r="B578" s="25" t="s">
        <v>1</v>
      </c>
      <c r="C578" s="25" t="s">
        <v>230</v>
      </c>
      <c r="D578" s="25" t="s">
        <v>12</v>
      </c>
      <c r="E578" s="25">
        <v>52.0</v>
      </c>
      <c r="F578" s="25">
        <v>7.0</v>
      </c>
      <c r="G578" s="25">
        <v>0.0</v>
      </c>
      <c r="H578" s="25">
        <v>4.0</v>
      </c>
      <c r="I578" s="25">
        <v>0.0</v>
      </c>
      <c r="J578" s="25">
        <v>0.0</v>
      </c>
      <c r="K578" s="25">
        <v>0.0</v>
      </c>
      <c r="L578" s="25">
        <v>0.0</v>
      </c>
      <c r="M578" s="25">
        <v>0.0</v>
      </c>
      <c r="N578" s="25">
        <v>0.57944</v>
      </c>
      <c r="O578" s="25">
        <v>6.54028</v>
      </c>
      <c r="P578" s="25">
        <v>4.2988</v>
      </c>
      <c r="Q578" s="25">
        <v>6.0</v>
      </c>
      <c r="R578" s="25">
        <v>99.0</v>
      </c>
      <c r="S578" s="25">
        <v>3.0</v>
      </c>
    </row>
    <row r="579">
      <c r="A579" s="58" t="s">
        <v>754</v>
      </c>
      <c r="B579" s="25" t="s">
        <v>1</v>
      </c>
      <c r="C579" s="25" t="s">
        <v>87</v>
      </c>
      <c r="D579" s="25" t="s">
        <v>12</v>
      </c>
      <c r="E579" s="25">
        <v>1141.0</v>
      </c>
      <c r="F579" s="25">
        <v>199.0</v>
      </c>
      <c r="G579" s="25">
        <v>0.0</v>
      </c>
      <c r="H579" s="25">
        <v>104.0</v>
      </c>
      <c r="I579" s="25">
        <v>0.0</v>
      </c>
      <c r="J579" s="25">
        <v>0.0</v>
      </c>
      <c r="K579" s="25">
        <v>0.0</v>
      </c>
      <c r="L579" s="25">
        <v>0.0</v>
      </c>
      <c r="M579" s="25">
        <v>0.0</v>
      </c>
      <c r="N579" s="25">
        <v>0.26</v>
      </c>
      <c r="O579" s="25">
        <v>1.54583</v>
      </c>
      <c r="P579" s="25">
        <v>1.0849</v>
      </c>
      <c r="Q579" s="25">
        <v>176.0</v>
      </c>
      <c r="R579" s="25">
        <v>99.0</v>
      </c>
      <c r="S579" s="25">
        <v>3.0</v>
      </c>
    </row>
    <row r="580">
      <c r="A580" s="58" t="s">
        <v>754</v>
      </c>
      <c r="B580" s="25" t="s">
        <v>1</v>
      </c>
      <c r="C580" s="25" t="s">
        <v>112</v>
      </c>
      <c r="D580" s="25" t="s">
        <v>12</v>
      </c>
      <c r="E580" s="25">
        <v>939.0</v>
      </c>
      <c r="F580" s="25">
        <v>189.0</v>
      </c>
      <c r="G580" s="25">
        <v>2.0</v>
      </c>
      <c r="H580" s="25">
        <v>124.0</v>
      </c>
      <c r="I580" s="25">
        <v>0.0</v>
      </c>
      <c r="J580" s="25">
        <v>0.0</v>
      </c>
      <c r="K580" s="25">
        <v>0.0</v>
      </c>
      <c r="L580" s="25">
        <v>0.0</v>
      </c>
      <c r="M580" s="25">
        <v>0.0</v>
      </c>
      <c r="N580" s="25">
        <v>0.43444</v>
      </c>
      <c r="O580" s="25">
        <v>2.73028</v>
      </c>
      <c r="P580" s="25">
        <v>1.96397</v>
      </c>
      <c r="Q580" s="25">
        <v>163.0</v>
      </c>
      <c r="R580" s="25">
        <v>99.0</v>
      </c>
      <c r="S580" s="25">
        <v>3.0</v>
      </c>
    </row>
    <row r="581">
      <c r="A581" s="58" t="s">
        <v>754</v>
      </c>
      <c r="B581" s="25" t="s">
        <v>1</v>
      </c>
      <c r="C581" s="25" t="s">
        <v>154</v>
      </c>
      <c r="D581" s="25" t="s">
        <v>12</v>
      </c>
      <c r="E581" s="25">
        <v>370.0</v>
      </c>
      <c r="F581" s="25">
        <v>124.0</v>
      </c>
      <c r="G581" s="25">
        <v>4.0</v>
      </c>
      <c r="H581" s="25">
        <v>40.0</v>
      </c>
      <c r="I581" s="25">
        <v>0.0</v>
      </c>
      <c r="J581" s="25">
        <v>0.0</v>
      </c>
      <c r="K581" s="25">
        <v>0.0</v>
      </c>
      <c r="L581" s="25">
        <v>0.0</v>
      </c>
      <c r="M581" s="25">
        <v>0.0</v>
      </c>
      <c r="N581" s="25">
        <v>0.55417</v>
      </c>
      <c r="O581" s="25">
        <v>3.35639</v>
      </c>
      <c r="P581" s="25">
        <v>1.73474</v>
      </c>
      <c r="Q581" s="25">
        <v>95.0</v>
      </c>
      <c r="R581" s="25">
        <v>99.0</v>
      </c>
      <c r="S581" s="25">
        <v>3.0</v>
      </c>
    </row>
    <row r="582">
      <c r="A582" s="58" t="s">
        <v>754</v>
      </c>
      <c r="B582" s="25" t="s">
        <v>1</v>
      </c>
      <c r="C582" s="25" t="s">
        <v>126</v>
      </c>
      <c r="D582" s="25" t="s">
        <v>12</v>
      </c>
      <c r="E582" s="25">
        <v>261.0</v>
      </c>
      <c r="F582" s="25">
        <v>72.0</v>
      </c>
      <c r="G582" s="25">
        <v>0.0</v>
      </c>
      <c r="H582" s="25">
        <v>59.0</v>
      </c>
      <c r="I582" s="25">
        <v>0.0</v>
      </c>
      <c r="J582" s="25">
        <v>0.0</v>
      </c>
      <c r="K582" s="25">
        <v>0.0</v>
      </c>
      <c r="L582" s="25">
        <v>0.0</v>
      </c>
      <c r="M582" s="25">
        <v>0.0</v>
      </c>
      <c r="N582" s="25">
        <v>0.26556</v>
      </c>
      <c r="O582" s="25">
        <v>1.49806</v>
      </c>
      <c r="P582" s="25">
        <v>1.43236</v>
      </c>
      <c r="Q582" s="25">
        <v>69.0</v>
      </c>
      <c r="R582" s="25">
        <v>99.0</v>
      </c>
      <c r="S582" s="25">
        <v>3.0</v>
      </c>
    </row>
    <row r="583">
      <c r="A583" s="58" t="s">
        <v>754</v>
      </c>
      <c r="B583" s="25" t="s">
        <v>1</v>
      </c>
      <c r="C583" s="25" t="s">
        <v>233</v>
      </c>
      <c r="D583" s="25" t="s">
        <v>12</v>
      </c>
      <c r="E583" s="25">
        <v>37.0</v>
      </c>
      <c r="F583" s="25">
        <v>6.0</v>
      </c>
      <c r="G583" s="25">
        <v>0.0</v>
      </c>
      <c r="H583" s="25">
        <v>3.0</v>
      </c>
      <c r="I583" s="25">
        <v>0.0</v>
      </c>
      <c r="J583" s="25">
        <v>0.0</v>
      </c>
      <c r="K583" s="25">
        <v>0.0</v>
      </c>
      <c r="L583" s="25">
        <v>0.0</v>
      </c>
      <c r="M583" s="25">
        <v>0.0</v>
      </c>
      <c r="N583" s="25">
        <v>0.685</v>
      </c>
      <c r="O583" s="25">
        <v>1.935</v>
      </c>
      <c r="P583" s="25">
        <v>1.84947</v>
      </c>
      <c r="Q583" s="25">
        <v>6.0</v>
      </c>
      <c r="R583" s="25">
        <v>99.0</v>
      </c>
      <c r="S583" s="25">
        <v>3.0</v>
      </c>
    </row>
    <row r="584">
      <c r="A584" s="58" t="s">
        <v>754</v>
      </c>
      <c r="B584" s="25" t="s">
        <v>1</v>
      </c>
      <c r="C584" s="25" t="s">
        <v>105</v>
      </c>
      <c r="D584" s="25" t="s">
        <v>12</v>
      </c>
      <c r="E584" s="25">
        <v>4404.0</v>
      </c>
      <c r="F584" s="25">
        <v>411.0</v>
      </c>
      <c r="G584" s="25">
        <v>0.0</v>
      </c>
      <c r="H584" s="25">
        <v>197.0</v>
      </c>
      <c r="I584" s="25">
        <v>0.0</v>
      </c>
      <c r="J584" s="25">
        <v>0.0</v>
      </c>
      <c r="K584" s="25">
        <v>0.0</v>
      </c>
      <c r="L584" s="25">
        <v>0.0</v>
      </c>
      <c r="M584" s="25">
        <v>0.0</v>
      </c>
      <c r="N584" s="25">
        <v>0.35667</v>
      </c>
      <c r="O584" s="25">
        <v>1.88083</v>
      </c>
      <c r="P584" s="25">
        <v>1.29499</v>
      </c>
      <c r="Q584" s="25">
        <v>355.0</v>
      </c>
      <c r="R584" s="25">
        <v>99.0</v>
      </c>
      <c r="S584" s="25">
        <v>3.0</v>
      </c>
    </row>
    <row r="585">
      <c r="A585" s="58" t="s">
        <v>754</v>
      </c>
      <c r="B585" s="25" t="s">
        <v>1</v>
      </c>
      <c r="C585" s="25" t="s">
        <v>150</v>
      </c>
      <c r="D585" s="25" t="s">
        <v>12</v>
      </c>
      <c r="E585" s="25">
        <v>54.0</v>
      </c>
      <c r="F585" s="25">
        <v>22.0</v>
      </c>
      <c r="G585" s="25">
        <v>0.0</v>
      </c>
      <c r="H585" s="25">
        <v>23.0</v>
      </c>
      <c r="I585" s="25">
        <v>0.0</v>
      </c>
      <c r="J585" s="25">
        <v>0.0</v>
      </c>
      <c r="K585" s="25">
        <v>0.0</v>
      </c>
      <c r="L585" s="25">
        <v>0.0</v>
      </c>
      <c r="M585" s="25">
        <v>0.0</v>
      </c>
      <c r="N585" s="25">
        <v>0.02694</v>
      </c>
      <c r="O585" s="25">
        <v>1.02583</v>
      </c>
      <c r="P585" s="25">
        <v>0.59961</v>
      </c>
      <c r="Q585" s="25">
        <v>22.0</v>
      </c>
      <c r="R585" s="25">
        <v>99.0</v>
      </c>
      <c r="S585" s="25">
        <v>3.0</v>
      </c>
    </row>
    <row r="586">
      <c r="A586" s="58" t="s">
        <v>754</v>
      </c>
      <c r="B586" s="25" t="s">
        <v>1</v>
      </c>
      <c r="C586" s="25" t="s">
        <v>136</v>
      </c>
      <c r="D586" s="25" t="s">
        <v>12</v>
      </c>
      <c r="E586" s="25">
        <v>709.0</v>
      </c>
      <c r="F586" s="25">
        <v>119.0</v>
      </c>
      <c r="G586" s="25">
        <v>0.0</v>
      </c>
      <c r="H586" s="25">
        <v>76.0</v>
      </c>
      <c r="I586" s="25">
        <v>0.0</v>
      </c>
      <c r="J586" s="25">
        <v>0.0</v>
      </c>
      <c r="K586" s="25">
        <v>0.0</v>
      </c>
      <c r="L586" s="25">
        <v>0.0</v>
      </c>
      <c r="M586" s="25">
        <v>0.0</v>
      </c>
      <c r="N586" s="25">
        <v>0.35361</v>
      </c>
      <c r="O586" s="25">
        <v>1.525</v>
      </c>
      <c r="P586" s="25">
        <v>0.88033</v>
      </c>
      <c r="Q586" s="25">
        <v>101.0</v>
      </c>
      <c r="R586" s="25">
        <v>99.0</v>
      </c>
      <c r="S586" s="25">
        <v>3.0</v>
      </c>
    </row>
    <row r="587">
      <c r="A587" s="58" t="s">
        <v>754</v>
      </c>
      <c r="B587" s="25" t="s">
        <v>1</v>
      </c>
      <c r="C587" s="25" t="s">
        <v>276</v>
      </c>
      <c r="D587" s="25" t="s">
        <v>12</v>
      </c>
      <c r="E587" s="25">
        <v>2.0</v>
      </c>
      <c r="F587" s="25">
        <v>1.0</v>
      </c>
      <c r="G587" s="25">
        <v>0.0</v>
      </c>
      <c r="H587" s="25">
        <v>0.0</v>
      </c>
      <c r="I587" s="25">
        <v>0.0</v>
      </c>
      <c r="J587" s="25">
        <v>0.0</v>
      </c>
      <c r="K587" s="25">
        <v>0.0</v>
      </c>
      <c r="L587" s="25">
        <v>0.0</v>
      </c>
      <c r="M587" s="25">
        <v>0.0</v>
      </c>
      <c r="N587" s="25">
        <v>0.34653</v>
      </c>
      <c r="O587" s="25">
        <v>0.34653</v>
      </c>
      <c r="P587" s="25">
        <v>0.34653</v>
      </c>
      <c r="Q587" s="25">
        <v>1.0</v>
      </c>
      <c r="R587" s="25">
        <v>99.0</v>
      </c>
      <c r="S587" s="25">
        <v>3.0</v>
      </c>
    </row>
    <row r="588">
      <c r="A588" s="58" t="s">
        <v>754</v>
      </c>
      <c r="B588" s="25" t="s">
        <v>1</v>
      </c>
      <c r="C588" s="25" t="s">
        <v>261</v>
      </c>
      <c r="D588" s="25" t="s">
        <v>12</v>
      </c>
      <c r="E588" s="25">
        <v>3.0</v>
      </c>
      <c r="F588" s="25">
        <v>1.0</v>
      </c>
      <c r="G588" s="25">
        <v>0.0</v>
      </c>
      <c r="H588" s="25">
        <v>2.0</v>
      </c>
      <c r="I588" s="25">
        <v>0.0</v>
      </c>
      <c r="J588" s="25">
        <v>0.0</v>
      </c>
      <c r="K588" s="25">
        <v>0.0</v>
      </c>
      <c r="L588" s="25">
        <v>0.0</v>
      </c>
      <c r="M588" s="25">
        <v>0.0</v>
      </c>
      <c r="N588" s="25">
        <v>0.005</v>
      </c>
      <c r="O588" s="25">
        <v>0.49028</v>
      </c>
      <c r="P588" s="25">
        <v>0.16537</v>
      </c>
      <c r="Q588" s="25">
        <v>1.0</v>
      </c>
      <c r="R588" s="25">
        <v>99.0</v>
      </c>
      <c r="S588" s="25">
        <v>3.0</v>
      </c>
    </row>
    <row r="589">
      <c r="A589" s="58" t="s">
        <v>754</v>
      </c>
      <c r="B589" s="25" t="s">
        <v>1</v>
      </c>
      <c r="C589" s="25" t="s">
        <v>102</v>
      </c>
      <c r="D589" s="25" t="s">
        <v>12</v>
      </c>
      <c r="E589" s="25">
        <v>7128.0</v>
      </c>
      <c r="F589" s="25">
        <v>809.0</v>
      </c>
      <c r="G589" s="25">
        <v>0.0</v>
      </c>
      <c r="H589" s="25">
        <v>139.0</v>
      </c>
      <c r="I589" s="25">
        <v>0.0</v>
      </c>
      <c r="J589" s="25">
        <v>0.0</v>
      </c>
      <c r="K589" s="25">
        <v>0.0</v>
      </c>
      <c r="L589" s="25">
        <v>0.0</v>
      </c>
      <c r="M589" s="25">
        <v>0.0</v>
      </c>
      <c r="N589" s="25">
        <v>0.37611</v>
      </c>
      <c r="O589" s="25">
        <v>1.59944</v>
      </c>
      <c r="P589" s="25">
        <v>1.15861</v>
      </c>
      <c r="Q589" s="25">
        <v>498.0</v>
      </c>
      <c r="R589" s="25">
        <v>99.0</v>
      </c>
      <c r="S589" s="25">
        <v>3.0</v>
      </c>
    </row>
    <row r="590">
      <c r="A590" s="58" t="s">
        <v>754</v>
      </c>
      <c r="B590" s="25" t="s">
        <v>1</v>
      </c>
      <c r="C590" s="25" t="s">
        <v>130</v>
      </c>
      <c r="D590" s="25" t="s">
        <v>12</v>
      </c>
      <c r="E590" s="25">
        <v>81.0</v>
      </c>
      <c r="F590" s="25">
        <v>12.0</v>
      </c>
      <c r="G590" s="25">
        <v>0.0</v>
      </c>
      <c r="H590" s="25">
        <v>11.0</v>
      </c>
      <c r="I590" s="25">
        <v>0.0</v>
      </c>
      <c r="J590" s="25">
        <v>0.0</v>
      </c>
      <c r="K590" s="25">
        <v>0.0</v>
      </c>
      <c r="L590" s="25">
        <v>0.0</v>
      </c>
      <c r="M590" s="25">
        <v>0.0</v>
      </c>
      <c r="N590" s="25">
        <v>0.34694</v>
      </c>
      <c r="O590" s="25">
        <v>1.56417</v>
      </c>
      <c r="P590" s="25">
        <v>0.90929</v>
      </c>
      <c r="Q590" s="25">
        <v>12.0</v>
      </c>
      <c r="R590" s="25">
        <v>99.0</v>
      </c>
      <c r="S590" s="25">
        <v>3.0</v>
      </c>
    </row>
    <row r="591">
      <c r="A591" s="58" t="s">
        <v>754</v>
      </c>
      <c r="B591" s="25" t="s">
        <v>1</v>
      </c>
      <c r="C591" s="25" t="s">
        <v>122</v>
      </c>
      <c r="D591" s="25" t="s">
        <v>12</v>
      </c>
      <c r="E591" s="25">
        <v>12.0</v>
      </c>
      <c r="F591" s="25">
        <v>8.0</v>
      </c>
      <c r="G591" s="25">
        <v>0.0</v>
      </c>
      <c r="H591" s="25">
        <v>8.0</v>
      </c>
      <c r="I591" s="25">
        <v>0.0</v>
      </c>
      <c r="J591" s="25">
        <v>0.0</v>
      </c>
      <c r="K591" s="25">
        <v>0.0</v>
      </c>
      <c r="L591" s="25">
        <v>0.0</v>
      </c>
      <c r="M591" s="25">
        <v>0.0</v>
      </c>
      <c r="N591" s="25">
        <v>0.00472</v>
      </c>
      <c r="O591" s="25">
        <v>1.2425</v>
      </c>
      <c r="P591" s="25">
        <v>0.45155</v>
      </c>
      <c r="Q591" s="25">
        <v>8.0</v>
      </c>
      <c r="R591" s="25">
        <v>99.0</v>
      </c>
      <c r="S591" s="25">
        <v>3.0</v>
      </c>
    </row>
    <row r="592">
      <c r="A592" s="58" t="s">
        <v>754</v>
      </c>
      <c r="B592" s="25" t="s">
        <v>1</v>
      </c>
      <c r="C592" s="25" t="s">
        <v>133</v>
      </c>
      <c r="D592" s="25" t="s">
        <v>12</v>
      </c>
      <c r="E592" s="25">
        <v>307.0</v>
      </c>
      <c r="F592" s="25">
        <v>54.0</v>
      </c>
      <c r="G592" s="25">
        <v>0.0</v>
      </c>
      <c r="H592" s="25">
        <v>16.0</v>
      </c>
      <c r="I592" s="25">
        <v>0.0</v>
      </c>
      <c r="J592" s="25">
        <v>0.0</v>
      </c>
      <c r="K592" s="25">
        <v>0.0</v>
      </c>
      <c r="L592" s="25">
        <v>0.0</v>
      </c>
      <c r="M592" s="25">
        <v>0.0</v>
      </c>
      <c r="N592" s="25">
        <v>0.44333</v>
      </c>
      <c r="O592" s="25">
        <v>3.06111</v>
      </c>
      <c r="P592" s="25">
        <v>2.19958</v>
      </c>
      <c r="Q592" s="25">
        <v>52.0</v>
      </c>
      <c r="R592" s="25">
        <v>99.0</v>
      </c>
      <c r="S592" s="25">
        <v>3.0</v>
      </c>
    </row>
    <row r="593">
      <c r="A593" s="58" t="s">
        <v>754</v>
      </c>
      <c r="B593" s="25" t="s">
        <v>1</v>
      </c>
      <c r="C593" s="25" t="s">
        <v>167</v>
      </c>
      <c r="D593" s="25" t="s">
        <v>12</v>
      </c>
      <c r="E593" s="25">
        <v>591.0</v>
      </c>
      <c r="F593" s="25">
        <v>55.0</v>
      </c>
      <c r="G593" s="25">
        <v>0.0</v>
      </c>
      <c r="H593" s="25">
        <v>35.0</v>
      </c>
      <c r="I593" s="25">
        <v>0.0</v>
      </c>
      <c r="J593" s="25">
        <v>0.0</v>
      </c>
      <c r="K593" s="25">
        <v>0.0</v>
      </c>
      <c r="L593" s="25">
        <v>0.0</v>
      </c>
      <c r="M593" s="25">
        <v>0.0</v>
      </c>
      <c r="N593" s="25">
        <v>0.35861</v>
      </c>
      <c r="O593" s="25">
        <v>1.6625</v>
      </c>
      <c r="P593" s="25">
        <v>1.00802</v>
      </c>
      <c r="Q593" s="25">
        <v>51.0</v>
      </c>
      <c r="R593" s="25">
        <v>99.0</v>
      </c>
      <c r="S593" s="25">
        <v>3.0</v>
      </c>
    </row>
    <row r="594">
      <c r="A594" s="58" t="s">
        <v>754</v>
      </c>
      <c r="B594" s="25" t="s">
        <v>1</v>
      </c>
      <c r="C594" s="25" t="s">
        <v>263</v>
      </c>
      <c r="D594" s="25" t="s">
        <v>12</v>
      </c>
      <c r="E594" s="25">
        <v>3.0</v>
      </c>
      <c r="F594" s="25">
        <v>2.0</v>
      </c>
      <c r="G594" s="25">
        <v>0.0</v>
      </c>
      <c r="H594" s="25">
        <v>1.0</v>
      </c>
      <c r="I594" s="25">
        <v>0.0</v>
      </c>
      <c r="J594" s="25">
        <v>0.0</v>
      </c>
      <c r="K594" s="25">
        <v>0.0</v>
      </c>
      <c r="L594" s="25">
        <v>0.0</v>
      </c>
      <c r="M594" s="25">
        <v>0.0</v>
      </c>
      <c r="N594" s="25">
        <v>0.24556</v>
      </c>
      <c r="O594" s="25">
        <v>4.17472</v>
      </c>
      <c r="P594" s="25">
        <v>1.47593</v>
      </c>
      <c r="Q594" s="25">
        <v>2.0</v>
      </c>
      <c r="R594" s="25">
        <v>99.0</v>
      </c>
      <c r="S594" s="25">
        <v>3.0</v>
      </c>
    </row>
    <row r="595">
      <c r="A595" s="58" t="s">
        <v>754</v>
      </c>
      <c r="B595" s="25" t="s">
        <v>1</v>
      </c>
      <c r="C595" s="25" t="s">
        <v>202</v>
      </c>
      <c r="D595" s="25" t="s">
        <v>12</v>
      </c>
      <c r="E595" s="25">
        <v>12.0</v>
      </c>
      <c r="F595" s="25">
        <v>3.0</v>
      </c>
      <c r="G595" s="25">
        <v>0.0</v>
      </c>
      <c r="H595" s="25">
        <v>0.0</v>
      </c>
      <c r="I595" s="25">
        <v>0.0</v>
      </c>
      <c r="J595" s="25">
        <v>0.0</v>
      </c>
      <c r="K595" s="25">
        <v>0.0</v>
      </c>
      <c r="L595" s="25">
        <v>0.0</v>
      </c>
      <c r="M595" s="25">
        <v>0.0</v>
      </c>
      <c r="N595" s="25">
        <v>0.62278</v>
      </c>
      <c r="O595" s="25">
        <v>1.37028</v>
      </c>
      <c r="P595" s="25">
        <v>0.78542</v>
      </c>
      <c r="Q595" s="25">
        <v>2.0</v>
      </c>
      <c r="R595" s="25">
        <v>99.0</v>
      </c>
      <c r="S595" s="25">
        <v>3.0</v>
      </c>
    </row>
    <row r="596">
      <c r="A596" s="58" t="s">
        <v>754</v>
      </c>
      <c r="B596" s="25" t="s">
        <v>1</v>
      </c>
      <c r="C596" s="25" t="s">
        <v>162</v>
      </c>
      <c r="D596" s="25" t="s">
        <v>12</v>
      </c>
      <c r="E596" s="25">
        <v>1457.0</v>
      </c>
      <c r="F596" s="25">
        <v>203.0</v>
      </c>
      <c r="G596" s="25">
        <v>0.0</v>
      </c>
      <c r="H596" s="25">
        <v>83.0</v>
      </c>
      <c r="I596" s="25">
        <v>0.0</v>
      </c>
      <c r="J596" s="25">
        <v>0.0</v>
      </c>
      <c r="K596" s="25">
        <v>0.0</v>
      </c>
      <c r="L596" s="25">
        <v>0.0</v>
      </c>
      <c r="M596" s="25">
        <v>0.0</v>
      </c>
      <c r="N596" s="25">
        <v>0.29222</v>
      </c>
      <c r="O596" s="25">
        <v>1.82472</v>
      </c>
      <c r="P596" s="25">
        <v>1.32486</v>
      </c>
      <c r="Q596" s="25">
        <v>189.0</v>
      </c>
      <c r="R596" s="25">
        <v>99.0</v>
      </c>
      <c r="S596" s="25">
        <v>3.0</v>
      </c>
    </row>
    <row r="597">
      <c r="A597" s="58" t="s">
        <v>754</v>
      </c>
      <c r="B597" s="25" t="s">
        <v>1</v>
      </c>
      <c r="C597" s="25" t="s">
        <v>287</v>
      </c>
      <c r="D597" s="25" t="s">
        <v>12</v>
      </c>
      <c r="E597" s="25">
        <v>1.0</v>
      </c>
      <c r="F597" s="25">
        <v>0.0</v>
      </c>
      <c r="G597" s="25">
        <v>0.0</v>
      </c>
      <c r="H597" s="25">
        <v>0.0</v>
      </c>
      <c r="I597" s="25">
        <v>0.0</v>
      </c>
      <c r="J597" s="25">
        <v>0.0</v>
      </c>
      <c r="K597" s="25">
        <v>0.0</v>
      </c>
      <c r="L597" s="25">
        <v>0.0</v>
      </c>
      <c r="M597" s="25">
        <v>0.0</v>
      </c>
      <c r="N597" s="25">
        <v>2.43028</v>
      </c>
      <c r="O597" s="25">
        <v>2.43028</v>
      </c>
      <c r="P597" s="25">
        <v>2.43028</v>
      </c>
      <c r="Q597" s="25">
        <v>0.0</v>
      </c>
      <c r="R597" s="25">
        <v>99.0</v>
      </c>
      <c r="S597" s="25">
        <v>3.0</v>
      </c>
    </row>
    <row r="598">
      <c r="A598" s="58" t="s">
        <v>754</v>
      </c>
      <c r="B598" s="25" t="s">
        <v>1</v>
      </c>
      <c r="C598" s="25" t="s">
        <v>3</v>
      </c>
      <c r="D598" s="25" t="s">
        <v>12</v>
      </c>
      <c r="E598" s="25">
        <v>753467.0</v>
      </c>
      <c r="F598" s="25">
        <v>167811.0</v>
      </c>
      <c r="G598" s="25">
        <v>1590.0</v>
      </c>
      <c r="H598" s="25">
        <v>70019.0</v>
      </c>
      <c r="I598" s="25">
        <v>0.0</v>
      </c>
      <c r="J598" s="25">
        <v>46.0</v>
      </c>
      <c r="K598" s="25">
        <v>0.0</v>
      </c>
      <c r="L598" s="25">
        <v>0.0</v>
      </c>
      <c r="M598" s="25">
        <v>0.0</v>
      </c>
      <c r="N598" s="25">
        <v>0.39722</v>
      </c>
      <c r="O598" s="25">
        <v>2.22278</v>
      </c>
      <c r="P598" s="25">
        <v>1.88054</v>
      </c>
      <c r="Q598" s="25">
        <v>132915.0</v>
      </c>
      <c r="R598" s="25">
        <v>99.0</v>
      </c>
      <c r="S598" s="25">
        <v>3.0</v>
      </c>
    </row>
    <row r="599">
      <c r="A599" s="58" t="s">
        <v>754</v>
      </c>
      <c r="B599" s="25" t="s">
        <v>1</v>
      </c>
      <c r="C599" s="25" t="s">
        <v>151</v>
      </c>
      <c r="D599" s="25" t="s">
        <v>12</v>
      </c>
      <c r="E599" s="25">
        <v>340.0</v>
      </c>
      <c r="F599" s="25">
        <v>86.0</v>
      </c>
      <c r="G599" s="25">
        <v>0.0</v>
      </c>
      <c r="H599" s="25">
        <v>39.0</v>
      </c>
      <c r="I599" s="25">
        <v>0.0</v>
      </c>
      <c r="J599" s="25">
        <v>0.0</v>
      </c>
      <c r="K599" s="25">
        <v>0.0</v>
      </c>
      <c r="L599" s="25">
        <v>0.0</v>
      </c>
      <c r="M599" s="25">
        <v>0.0</v>
      </c>
      <c r="N599" s="25">
        <v>0.35611</v>
      </c>
      <c r="O599" s="25">
        <v>2.69028</v>
      </c>
      <c r="P599" s="25">
        <v>2.32701</v>
      </c>
      <c r="Q599" s="25">
        <v>77.0</v>
      </c>
      <c r="R599" s="25">
        <v>99.0</v>
      </c>
      <c r="S599" s="25">
        <v>3.0</v>
      </c>
    </row>
    <row r="600">
      <c r="A600" s="58" t="s">
        <v>754</v>
      </c>
      <c r="B600" s="25" t="s">
        <v>1</v>
      </c>
      <c r="C600" s="25" t="s">
        <v>190</v>
      </c>
      <c r="D600" s="25" t="s">
        <v>12</v>
      </c>
      <c r="E600" s="25">
        <v>199.0</v>
      </c>
      <c r="F600" s="25">
        <v>56.0</v>
      </c>
      <c r="G600" s="25">
        <v>0.0</v>
      </c>
      <c r="H600" s="25">
        <v>22.0</v>
      </c>
      <c r="I600" s="25">
        <v>0.0</v>
      </c>
      <c r="J600" s="25">
        <v>0.0</v>
      </c>
      <c r="K600" s="25">
        <v>0.0</v>
      </c>
      <c r="L600" s="25">
        <v>0.0</v>
      </c>
      <c r="M600" s="25">
        <v>0.0</v>
      </c>
      <c r="N600" s="25">
        <v>0.47889</v>
      </c>
      <c r="O600" s="25">
        <v>3.70806</v>
      </c>
      <c r="P600" s="25">
        <v>2.23837</v>
      </c>
      <c r="Q600" s="25">
        <v>41.0</v>
      </c>
      <c r="R600" s="25">
        <v>99.0</v>
      </c>
      <c r="S600" s="25">
        <v>3.0</v>
      </c>
    </row>
    <row r="601">
      <c r="A601" s="58" t="s">
        <v>754</v>
      </c>
      <c r="B601" s="25" t="s">
        <v>1</v>
      </c>
      <c r="C601" s="25" t="s">
        <v>240</v>
      </c>
      <c r="D601" s="25" t="s">
        <v>12</v>
      </c>
      <c r="E601" s="25">
        <v>3.0</v>
      </c>
      <c r="F601" s="25">
        <v>1.0</v>
      </c>
      <c r="G601" s="25">
        <v>0.0</v>
      </c>
      <c r="H601" s="25">
        <v>1.0</v>
      </c>
      <c r="I601" s="25">
        <v>0.0</v>
      </c>
      <c r="J601" s="25">
        <v>0.0</v>
      </c>
      <c r="K601" s="25">
        <v>0.0</v>
      </c>
      <c r="L601" s="25">
        <v>0.0</v>
      </c>
      <c r="M601" s="25">
        <v>0.0</v>
      </c>
      <c r="N601" s="25">
        <v>0.06222</v>
      </c>
      <c r="O601" s="25">
        <v>0.84472</v>
      </c>
      <c r="P601" s="25">
        <v>0.30389</v>
      </c>
      <c r="Q601" s="25">
        <v>1.0</v>
      </c>
      <c r="R601" s="25">
        <v>99.0</v>
      </c>
      <c r="S601" s="25">
        <v>3.0</v>
      </c>
    </row>
    <row r="602">
      <c r="A602" s="58" t="s">
        <v>754</v>
      </c>
      <c r="B602" s="25" t="s">
        <v>1</v>
      </c>
      <c r="C602" s="25" t="s">
        <v>197</v>
      </c>
      <c r="D602" s="25" t="s">
        <v>12</v>
      </c>
      <c r="E602" s="25">
        <v>164.0</v>
      </c>
      <c r="F602" s="25">
        <v>38.0</v>
      </c>
      <c r="G602" s="25">
        <v>0.0</v>
      </c>
      <c r="H602" s="25">
        <v>17.0</v>
      </c>
      <c r="I602" s="25">
        <v>0.0</v>
      </c>
      <c r="J602" s="25">
        <v>0.0</v>
      </c>
      <c r="K602" s="25">
        <v>0.0</v>
      </c>
      <c r="L602" s="25">
        <v>0.0</v>
      </c>
      <c r="M602" s="25">
        <v>0.0</v>
      </c>
      <c r="N602" s="25">
        <v>0.41278</v>
      </c>
      <c r="O602" s="25">
        <v>5.87694</v>
      </c>
      <c r="P602" s="25">
        <v>3.66754</v>
      </c>
      <c r="Q602" s="25">
        <v>37.0</v>
      </c>
      <c r="R602" s="25">
        <v>99.0</v>
      </c>
      <c r="S602" s="25">
        <v>3.0</v>
      </c>
    </row>
    <row r="603">
      <c r="A603" s="58" t="s">
        <v>754</v>
      </c>
      <c r="B603" s="25" t="s">
        <v>1</v>
      </c>
      <c r="C603" s="25" t="s">
        <v>256</v>
      </c>
      <c r="D603" s="25" t="s">
        <v>12</v>
      </c>
      <c r="E603" s="25">
        <v>17.0</v>
      </c>
      <c r="F603" s="25">
        <v>9.0</v>
      </c>
      <c r="G603" s="25">
        <v>0.0</v>
      </c>
      <c r="H603" s="25">
        <v>6.0</v>
      </c>
      <c r="I603" s="25">
        <v>0.0</v>
      </c>
      <c r="J603" s="25">
        <v>0.0</v>
      </c>
      <c r="K603" s="25">
        <v>0.0</v>
      </c>
      <c r="L603" s="25">
        <v>0.0</v>
      </c>
      <c r="M603" s="25">
        <v>0.0</v>
      </c>
      <c r="N603" s="25">
        <v>0.15722</v>
      </c>
      <c r="O603" s="25">
        <v>1.31722</v>
      </c>
      <c r="P603" s="25">
        <v>0.41975</v>
      </c>
      <c r="Q603" s="25">
        <v>8.0</v>
      </c>
      <c r="R603" s="25">
        <v>99.0</v>
      </c>
      <c r="S603" s="25">
        <v>3.0</v>
      </c>
    </row>
    <row r="604">
      <c r="A604" s="58" t="s">
        <v>754</v>
      </c>
      <c r="B604" s="25" t="s">
        <v>1</v>
      </c>
      <c r="C604" s="25" t="s">
        <v>251</v>
      </c>
      <c r="D604" s="25" t="s">
        <v>12</v>
      </c>
      <c r="E604" s="25">
        <v>6.0</v>
      </c>
      <c r="F604" s="25">
        <v>1.0</v>
      </c>
      <c r="G604" s="25">
        <v>0.0</v>
      </c>
      <c r="H604" s="25">
        <v>1.0</v>
      </c>
      <c r="I604" s="25">
        <v>0.0</v>
      </c>
      <c r="J604" s="25">
        <v>0.0</v>
      </c>
      <c r="K604" s="25">
        <v>0.0</v>
      </c>
      <c r="L604" s="25">
        <v>0.0</v>
      </c>
      <c r="M604" s="25">
        <v>0.0</v>
      </c>
      <c r="N604" s="25">
        <v>0.25444</v>
      </c>
      <c r="O604" s="25">
        <v>0.77694</v>
      </c>
      <c r="P604" s="25">
        <v>0.32741</v>
      </c>
      <c r="Q604" s="25">
        <v>1.0</v>
      </c>
      <c r="R604" s="25">
        <v>99.0</v>
      </c>
      <c r="S604" s="25">
        <v>3.0</v>
      </c>
    </row>
    <row r="605">
      <c r="A605" s="58" t="s">
        <v>754</v>
      </c>
      <c r="B605" s="25" t="s">
        <v>1</v>
      </c>
      <c r="C605" s="25" t="s">
        <v>159</v>
      </c>
      <c r="D605" s="25" t="s">
        <v>12</v>
      </c>
      <c r="E605" s="25">
        <v>374.0</v>
      </c>
      <c r="F605" s="25">
        <v>104.0</v>
      </c>
      <c r="G605" s="25">
        <v>0.0</v>
      </c>
      <c r="H605" s="25">
        <v>74.0</v>
      </c>
      <c r="I605" s="25">
        <v>0.0</v>
      </c>
      <c r="J605" s="25">
        <v>0.0</v>
      </c>
      <c r="K605" s="25">
        <v>0.0</v>
      </c>
      <c r="L605" s="25">
        <v>0.0</v>
      </c>
      <c r="M605" s="25">
        <v>0.0</v>
      </c>
      <c r="N605" s="25">
        <v>0.27</v>
      </c>
      <c r="O605" s="25">
        <v>1.92278</v>
      </c>
      <c r="P605" s="25">
        <v>1.60137</v>
      </c>
      <c r="Q605" s="25">
        <v>95.0</v>
      </c>
      <c r="R605" s="25">
        <v>99.0</v>
      </c>
      <c r="S605" s="25">
        <v>3.0</v>
      </c>
    </row>
    <row r="606">
      <c r="A606" s="58" t="s">
        <v>754</v>
      </c>
      <c r="B606" s="25" t="s">
        <v>1</v>
      </c>
      <c r="C606" s="25" t="s">
        <v>175</v>
      </c>
      <c r="D606" s="25" t="s">
        <v>12</v>
      </c>
      <c r="E606" s="25">
        <v>139.0</v>
      </c>
      <c r="F606" s="25">
        <v>16.0</v>
      </c>
      <c r="G606" s="25">
        <v>0.0</v>
      </c>
      <c r="H606" s="25">
        <v>17.0</v>
      </c>
      <c r="I606" s="25">
        <v>0.0</v>
      </c>
      <c r="J606" s="25">
        <v>0.0</v>
      </c>
      <c r="K606" s="25">
        <v>0.0</v>
      </c>
      <c r="L606" s="25">
        <v>0.0</v>
      </c>
      <c r="M606" s="25">
        <v>0.0</v>
      </c>
      <c r="N606" s="25">
        <v>0.45972</v>
      </c>
      <c r="O606" s="25">
        <v>4.42111</v>
      </c>
      <c r="P606" s="25">
        <v>2.59811</v>
      </c>
      <c r="Q606" s="25">
        <v>16.0</v>
      </c>
      <c r="R606" s="25">
        <v>99.0</v>
      </c>
      <c r="S606" s="25">
        <v>3.0</v>
      </c>
    </row>
    <row r="607">
      <c r="A607" s="58" t="s">
        <v>754</v>
      </c>
      <c r="B607" s="25" t="s">
        <v>1</v>
      </c>
      <c r="C607" s="25" t="s">
        <v>134</v>
      </c>
      <c r="D607" s="25" t="s">
        <v>12</v>
      </c>
      <c r="E607" s="25">
        <v>431.0</v>
      </c>
      <c r="F607" s="25">
        <v>100.0</v>
      </c>
      <c r="G607" s="25">
        <v>1.0</v>
      </c>
      <c r="H607" s="25">
        <v>37.0</v>
      </c>
      <c r="I607" s="25">
        <v>0.0</v>
      </c>
      <c r="J607" s="25">
        <v>0.0</v>
      </c>
      <c r="K607" s="25">
        <v>0.0</v>
      </c>
      <c r="L607" s="25">
        <v>0.0</v>
      </c>
      <c r="M607" s="25">
        <v>0.0</v>
      </c>
      <c r="N607" s="25">
        <v>0.39889</v>
      </c>
      <c r="O607" s="25">
        <v>2.42</v>
      </c>
      <c r="P607" s="25">
        <v>1.65141</v>
      </c>
      <c r="Q607" s="25">
        <v>71.0</v>
      </c>
      <c r="R607" s="25">
        <v>99.0</v>
      </c>
      <c r="S607" s="25">
        <v>3.0</v>
      </c>
    </row>
    <row r="608">
      <c r="A608" s="58" t="s">
        <v>754</v>
      </c>
      <c r="B608" s="25" t="s">
        <v>1</v>
      </c>
      <c r="C608" s="25" t="s">
        <v>194</v>
      </c>
      <c r="D608" s="25" t="s">
        <v>12</v>
      </c>
      <c r="E608" s="25">
        <v>65.0</v>
      </c>
      <c r="F608" s="25">
        <v>11.0</v>
      </c>
      <c r="G608" s="25">
        <v>0.0</v>
      </c>
      <c r="H608" s="25">
        <v>6.0</v>
      </c>
      <c r="I608" s="25">
        <v>0.0</v>
      </c>
      <c r="J608" s="25">
        <v>0.0</v>
      </c>
      <c r="K608" s="25">
        <v>0.0</v>
      </c>
      <c r="L608" s="25">
        <v>0.0</v>
      </c>
      <c r="M608" s="25">
        <v>0.0</v>
      </c>
      <c r="N608" s="25">
        <v>0.62528</v>
      </c>
      <c r="O608" s="25">
        <v>3.47972</v>
      </c>
      <c r="P608" s="25">
        <v>1.53493</v>
      </c>
      <c r="Q608" s="25">
        <v>9.0</v>
      </c>
      <c r="R608" s="25">
        <v>99.0</v>
      </c>
      <c r="S608" s="25">
        <v>3.0</v>
      </c>
    </row>
    <row r="609">
      <c r="A609" s="58" t="s">
        <v>754</v>
      </c>
      <c r="B609" s="25" t="s">
        <v>1</v>
      </c>
      <c r="C609" s="25" t="s">
        <v>288</v>
      </c>
      <c r="D609" s="25" t="s">
        <v>12</v>
      </c>
      <c r="E609" s="25">
        <v>2.0</v>
      </c>
      <c r="F609" s="25">
        <v>0.0</v>
      </c>
      <c r="G609" s="25">
        <v>0.0</v>
      </c>
      <c r="H609" s="25">
        <v>0.0</v>
      </c>
      <c r="I609" s="25">
        <v>0.0</v>
      </c>
      <c r="J609" s="25">
        <v>0.0</v>
      </c>
      <c r="K609" s="25">
        <v>0.0</v>
      </c>
      <c r="L609" s="25">
        <v>0.0</v>
      </c>
      <c r="M609" s="25">
        <v>0.0</v>
      </c>
      <c r="N609" s="25">
        <v>0.21597</v>
      </c>
      <c r="O609" s="25">
        <v>0.21597</v>
      </c>
      <c r="P609" s="25">
        <v>0.21597</v>
      </c>
      <c r="Q609" s="25">
        <v>0.0</v>
      </c>
      <c r="R609" s="25">
        <v>99.0</v>
      </c>
      <c r="S609" s="25">
        <v>3.0</v>
      </c>
    </row>
    <row r="610">
      <c r="A610" s="58" t="s">
        <v>754</v>
      </c>
      <c r="B610" s="25" t="s">
        <v>1</v>
      </c>
      <c r="C610" s="25" t="s">
        <v>192</v>
      </c>
      <c r="D610" s="25" t="s">
        <v>12</v>
      </c>
      <c r="E610" s="25">
        <v>275.0</v>
      </c>
      <c r="F610" s="25">
        <v>84.0</v>
      </c>
      <c r="G610" s="25">
        <v>0.0</v>
      </c>
      <c r="H610" s="25">
        <v>26.0</v>
      </c>
      <c r="I610" s="25">
        <v>0.0</v>
      </c>
      <c r="J610" s="25">
        <v>0.0</v>
      </c>
      <c r="K610" s="25">
        <v>0.0</v>
      </c>
      <c r="L610" s="25">
        <v>0.0</v>
      </c>
      <c r="M610" s="25">
        <v>0.0</v>
      </c>
      <c r="N610" s="25">
        <v>0.48472</v>
      </c>
      <c r="O610" s="25">
        <v>3.52444</v>
      </c>
      <c r="P610" s="25">
        <v>2.48486</v>
      </c>
      <c r="Q610" s="25">
        <v>62.0</v>
      </c>
      <c r="R610" s="25">
        <v>99.0</v>
      </c>
      <c r="S610" s="25">
        <v>3.0</v>
      </c>
    </row>
    <row r="611">
      <c r="A611" s="58" t="s">
        <v>754</v>
      </c>
      <c r="B611" s="25" t="s">
        <v>1</v>
      </c>
      <c r="C611" s="25" t="s">
        <v>181</v>
      </c>
      <c r="D611" s="25" t="s">
        <v>12</v>
      </c>
      <c r="E611" s="25">
        <v>449.0</v>
      </c>
      <c r="F611" s="25">
        <v>77.0</v>
      </c>
      <c r="G611" s="25">
        <v>0.0</v>
      </c>
      <c r="H611" s="25">
        <v>26.0</v>
      </c>
      <c r="I611" s="25">
        <v>0.0</v>
      </c>
      <c r="J611" s="25">
        <v>0.0</v>
      </c>
      <c r="K611" s="25">
        <v>0.0</v>
      </c>
      <c r="L611" s="25">
        <v>0.0</v>
      </c>
      <c r="M611" s="25">
        <v>0.0</v>
      </c>
      <c r="N611" s="25">
        <v>0.47778</v>
      </c>
      <c r="O611" s="25">
        <v>1.80694</v>
      </c>
      <c r="P611" s="25">
        <v>1.67784</v>
      </c>
      <c r="Q611" s="25">
        <v>66.0</v>
      </c>
      <c r="R611" s="25">
        <v>99.0</v>
      </c>
      <c r="S611" s="25">
        <v>3.0</v>
      </c>
    </row>
    <row r="612">
      <c r="A612" s="58" t="s">
        <v>754</v>
      </c>
      <c r="B612" s="25" t="s">
        <v>1</v>
      </c>
      <c r="C612" s="25" t="s">
        <v>152</v>
      </c>
      <c r="D612" s="25" t="s">
        <v>12</v>
      </c>
      <c r="E612" s="25">
        <v>93.0</v>
      </c>
      <c r="F612" s="25">
        <v>8.0</v>
      </c>
      <c r="G612" s="25">
        <v>1.0</v>
      </c>
      <c r="H612" s="25">
        <v>8.0</v>
      </c>
      <c r="I612" s="25">
        <v>0.0</v>
      </c>
      <c r="J612" s="25">
        <v>0.0</v>
      </c>
      <c r="K612" s="25">
        <v>0.0</v>
      </c>
      <c r="L612" s="25">
        <v>0.0</v>
      </c>
      <c r="M612" s="25">
        <v>0.0</v>
      </c>
      <c r="N612" s="25">
        <v>0.39306</v>
      </c>
      <c r="O612" s="25">
        <v>3.71889</v>
      </c>
      <c r="P612" s="25">
        <v>4.12488</v>
      </c>
      <c r="Q612" s="25">
        <v>8.0</v>
      </c>
      <c r="R612" s="25">
        <v>99.0</v>
      </c>
      <c r="S612" s="25">
        <v>3.0</v>
      </c>
    </row>
    <row r="613">
      <c r="A613" s="58" t="s">
        <v>754</v>
      </c>
      <c r="B613" s="25" t="s">
        <v>1</v>
      </c>
      <c r="C613" s="25" t="s">
        <v>203</v>
      </c>
      <c r="D613" s="25" t="s">
        <v>12</v>
      </c>
      <c r="E613" s="25">
        <v>155.0</v>
      </c>
      <c r="F613" s="25">
        <v>55.0</v>
      </c>
      <c r="G613" s="25">
        <v>0.0</v>
      </c>
      <c r="H613" s="25">
        <v>21.0</v>
      </c>
      <c r="I613" s="25">
        <v>0.0</v>
      </c>
      <c r="J613" s="25">
        <v>0.0</v>
      </c>
      <c r="K613" s="25">
        <v>0.0</v>
      </c>
      <c r="L613" s="25">
        <v>0.0</v>
      </c>
      <c r="M613" s="25">
        <v>0.0</v>
      </c>
      <c r="N613" s="25">
        <v>0.29139</v>
      </c>
      <c r="O613" s="25">
        <v>4.81889</v>
      </c>
      <c r="P613" s="25">
        <v>3.41817</v>
      </c>
      <c r="Q613" s="25">
        <v>46.0</v>
      </c>
      <c r="R613" s="25">
        <v>99.0</v>
      </c>
      <c r="S613" s="25">
        <v>3.0</v>
      </c>
    </row>
    <row r="614">
      <c r="A614" s="58" t="s">
        <v>754</v>
      </c>
      <c r="B614" s="25" t="s">
        <v>1</v>
      </c>
      <c r="C614" s="25" t="s">
        <v>92</v>
      </c>
      <c r="D614" s="25" t="s">
        <v>12</v>
      </c>
      <c r="E614" s="25">
        <v>1075.0</v>
      </c>
      <c r="F614" s="25">
        <v>283.0</v>
      </c>
      <c r="G614" s="25">
        <v>0.0</v>
      </c>
      <c r="H614" s="25">
        <v>171.0</v>
      </c>
      <c r="I614" s="25">
        <v>0.0</v>
      </c>
      <c r="J614" s="25">
        <v>0.0</v>
      </c>
      <c r="K614" s="25">
        <v>0.0</v>
      </c>
      <c r="L614" s="25">
        <v>0.0</v>
      </c>
      <c r="M614" s="25">
        <v>0.0</v>
      </c>
      <c r="N614" s="25">
        <v>0.40778</v>
      </c>
      <c r="O614" s="25">
        <v>1.73694</v>
      </c>
      <c r="P614" s="25">
        <v>1.78135</v>
      </c>
      <c r="Q614" s="25">
        <v>257.0</v>
      </c>
      <c r="R614" s="25">
        <v>99.0</v>
      </c>
      <c r="S614" s="25">
        <v>3.0</v>
      </c>
    </row>
    <row r="615">
      <c r="A615" s="58" t="s">
        <v>754</v>
      </c>
      <c r="B615" s="25" t="s">
        <v>1</v>
      </c>
      <c r="C615" s="25" t="s">
        <v>289</v>
      </c>
      <c r="D615" s="25" t="s">
        <v>12</v>
      </c>
      <c r="E615" s="25">
        <v>2.0</v>
      </c>
      <c r="F615" s="25">
        <v>0.0</v>
      </c>
      <c r="G615" s="25">
        <v>0.0</v>
      </c>
      <c r="H615" s="25">
        <v>0.0</v>
      </c>
      <c r="I615" s="25">
        <v>0.0</v>
      </c>
      <c r="J615" s="25">
        <v>0.0</v>
      </c>
      <c r="K615" s="25">
        <v>0.0</v>
      </c>
      <c r="L615" s="25">
        <v>0.0</v>
      </c>
      <c r="M615" s="25">
        <v>0.0</v>
      </c>
      <c r="N615" s="25">
        <v>0.98931</v>
      </c>
      <c r="O615" s="25">
        <v>0.98931</v>
      </c>
      <c r="P615" s="25">
        <v>0.98931</v>
      </c>
      <c r="Q615" s="25">
        <v>0.0</v>
      </c>
      <c r="R615" s="25">
        <v>99.0</v>
      </c>
      <c r="S615" s="25">
        <v>3.0</v>
      </c>
    </row>
    <row r="616">
      <c r="A616" s="58" t="s">
        <v>754</v>
      </c>
      <c r="B616" s="25" t="s">
        <v>1</v>
      </c>
      <c r="C616" s="25" t="s">
        <v>205</v>
      </c>
      <c r="D616" s="25" t="s">
        <v>12</v>
      </c>
      <c r="E616" s="25">
        <v>33.0</v>
      </c>
      <c r="F616" s="25">
        <v>7.0</v>
      </c>
      <c r="G616" s="25">
        <v>0.0</v>
      </c>
      <c r="H616" s="25">
        <v>6.0</v>
      </c>
      <c r="I616" s="25">
        <v>0.0</v>
      </c>
      <c r="J616" s="25">
        <v>0.0</v>
      </c>
      <c r="K616" s="25">
        <v>0.0</v>
      </c>
      <c r="L616" s="25">
        <v>0.0</v>
      </c>
      <c r="M616" s="25">
        <v>0.0</v>
      </c>
      <c r="N616" s="25">
        <v>0.51167</v>
      </c>
      <c r="O616" s="25">
        <v>6.28861</v>
      </c>
      <c r="P616" s="25">
        <v>1.58551</v>
      </c>
      <c r="Q616" s="25">
        <v>7.0</v>
      </c>
      <c r="R616" s="25">
        <v>99.0</v>
      </c>
      <c r="S616" s="25">
        <v>3.0</v>
      </c>
    </row>
    <row r="617">
      <c r="A617" s="58" t="s">
        <v>754</v>
      </c>
      <c r="B617" s="25" t="s">
        <v>1</v>
      </c>
      <c r="C617" s="25" t="s">
        <v>250</v>
      </c>
      <c r="D617" s="25" t="s">
        <v>12</v>
      </c>
      <c r="E617" s="25">
        <v>18.0</v>
      </c>
      <c r="F617" s="25">
        <v>2.0</v>
      </c>
      <c r="G617" s="25">
        <v>0.0</v>
      </c>
      <c r="H617" s="25">
        <v>1.0</v>
      </c>
      <c r="I617" s="25">
        <v>0.0</v>
      </c>
      <c r="J617" s="25">
        <v>0.0</v>
      </c>
      <c r="K617" s="25">
        <v>0.0</v>
      </c>
      <c r="L617" s="25">
        <v>0.0</v>
      </c>
      <c r="M617" s="25">
        <v>0.0</v>
      </c>
      <c r="N617" s="25">
        <v>0.52778</v>
      </c>
      <c r="O617" s="25">
        <v>1.25944</v>
      </c>
      <c r="P617" s="25">
        <v>0.82861</v>
      </c>
      <c r="Q617" s="25">
        <v>2.0</v>
      </c>
      <c r="R617" s="25">
        <v>99.0</v>
      </c>
      <c r="S617" s="25">
        <v>3.0</v>
      </c>
    </row>
    <row r="618">
      <c r="A618" s="58" t="s">
        <v>754</v>
      </c>
      <c r="B618" s="25" t="s">
        <v>1</v>
      </c>
      <c r="C618" s="25" t="s">
        <v>280</v>
      </c>
      <c r="D618" s="25" t="s">
        <v>12</v>
      </c>
      <c r="E618" s="25">
        <v>41.0</v>
      </c>
      <c r="F618" s="25">
        <v>20.0</v>
      </c>
      <c r="G618" s="25">
        <v>0.0</v>
      </c>
      <c r="H618" s="25">
        <v>17.0</v>
      </c>
      <c r="I618" s="25">
        <v>0.0</v>
      </c>
      <c r="J618" s="25">
        <v>0.0</v>
      </c>
      <c r="K618" s="25">
        <v>0.0</v>
      </c>
      <c r="L618" s="25">
        <v>0.0</v>
      </c>
      <c r="M618" s="25">
        <v>0.0</v>
      </c>
      <c r="N618" s="25">
        <v>0.05944</v>
      </c>
      <c r="O618" s="25">
        <v>0.93</v>
      </c>
      <c r="P618" s="25">
        <v>0.34861</v>
      </c>
      <c r="Q618" s="25">
        <v>20.0</v>
      </c>
      <c r="R618" s="25">
        <v>99.0</v>
      </c>
      <c r="S618" s="25">
        <v>3.0</v>
      </c>
    </row>
    <row r="619">
      <c r="A619" s="58" t="s">
        <v>754</v>
      </c>
      <c r="B619" s="25" t="s">
        <v>1</v>
      </c>
      <c r="C619" s="25" t="s">
        <v>173</v>
      </c>
      <c r="D619" s="25" t="s">
        <v>12</v>
      </c>
      <c r="E619" s="25">
        <v>76.0</v>
      </c>
      <c r="F619" s="25">
        <v>11.0</v>
      </c>
      <c r="G619" s="25">
        <v>0.0</v>
      </c>
      <c r="H619" s="25">
        <v>6.0</v>
      </c>
      <c r="I619" s="25">
        <v>0.0</v>
      </c>
      <c r="J619" s="25">
        <v>0.0</v>
      </c>
      <c r="K619" s="25">
        <v>0.0</v>
      </c>
      <c r="L619" s="25">
        <v>0.0</v>
      </c>
      <c r="M619" s="25">
        <v>0.0</v>
      </c>
      <c r="N619" s="25">
        <v>0.4025</v>
      </c>
      <c r="O619" s="25">
        <v>2.76972</v>
      </c>
      <c r="P619" s="25">
        <v>1.58091</v>
      </c>
      <c r="Q619" s="25">
        <v>11.0</v>
      </c>
      <c r="R619" s="25">
        <v>99.0</v>
      </c>
      <c r="S619" s="25">
        <v>3.0</v>
      </c>
    </row>
    <row r="620">
      <c r="A620" s="58" t="s">
        <v>754</v>
      </c>
      <c r="B620" s="25" t="s">
        <v>1</v>
      </c>
      <c r="C620" s="25" t="s">
        <v>291</v>
      </c>
      <c r="D620" s="25" t="s">
        <v>12</v>
      </c>
      <c r="E620" s="25">
        <v>5.0</v>
      </c>
      <c r="F620" s="25">
        <v>4.0</v>
      </c>
      <c r="G620" s="25">
        <v>0.0</v>
      </c>
      <c r="H620" s="25">
        <v>3.0</v>
      </c>
      <c r="I620" s="25">
        <v>0.0</v>
      </c>
      <c r="J620" s="25">
        <v>0.0</v>
      </c>
      <c r="K620" s="25">
        <v>0.0</v>
      </c>
      <c r="L620" s="25">
        <v>0.0</v>
      </c>
      <c r="M620" s="25">
        <v>0.0</v>
      </c>
      <c r="N620" s="25">
        <v>0.00694</v>
      </c>
      <c r="O620" s="25">
        <v>0.30611</v>
      </c>
      <c r="P620" s="25">
        <v>0.09367</v>
      </c>
      <c r="Q620" s="25">
        <v>1.0</v>
      </c>
      <c r="R620" s="25">
        <v>99.0</v>
      </c>
      <c r="S620" s="25">
        <v>3.0</v>
      </c>
    </row>
    <row r="621">
      <c r="A621" s="58" t="s">
        <v>754</v>
      </c>
      <c r="B621" s="25" t="s">
        <v>1</v>
      </c>
      <c r="C621" s="25" t="s">
        <v>116</v>
      </c>
      <c r="D621" s="25" t="s">
        <v>12</v>
      </c>
      <c r="E621" s="25">
        <v>5835.0</v>
      </c>
      <c r="F621" s="25">
        <v>765.0</v>
      </c>
      <c r="G621" s="25">
        <v>5.0</v>
      </c>
      <c r="H621" s="25">
        <v>413.0</v>
      </c>
      <c r="I621" s="25">
        <v>0.0</v>
      </c>
      <c r="J621" s="25">
        <v>0.0</v>
      </c>
      <c r="K621" s="25">
        <v>0.0</v>
      </c>
      <c r="L621" s="25">
        <v>0.0</v>
      </c>
      <c r="M621" s="25">
        <v>0.0</v>
      </c>
      <c r="N621" s="25">
        <v>0.38528</v>
      </c>
      <c r="O621" s="25">
        <v>2.65028</v>
      </c>
      <c r="P621" s="25">
        <v>1.24638</v>
      </c>
      <c r="Q621" s="25">
        <v>602.0</v>
      </c>
      <c r="R621" s="25">
        <v>99.0</v>
      </c>
      <c r="S621" s="25">
        <v>3.0</v>
      </c>
    </row>
    <row r="622">
      <c r="A622" s="58" t="s">
        <v>754</v>
      </c>
      <c r="B622" s="25" t="s">
        <v>1</v>
      </c>
      <c r="C622" s="25" t="s">
        <v>225</v>
      </c>
      <c r="D622" s="25" t="s">
        <v>12</v>
      </c>
      <c r="E622" s="25">
        <v>22.0</v>
      </c>
      <c r="F622" s="25">
        <v>4.0</v>
      </c>
      <c r="G622" s="25">
        <v>0.0</v>
      </c>
      <c r="H622" s="25">
        <v>3.0</v>
      </c>
      <c r="I622" s="25">
        <v>0.0</v>
      </c>
      <c r="J622" s="25">
        <v>0.0</v>
      </c>
      <c r="K622" s="25">
        <v>0.0</v>
      </c>
      <c r="L622" s="25">
        <v>0.0</v>
      </c>
      <c r="M622" s="25">
        <v>0.0</v>
      </c>
      <c r="N622" s="25">
        <v>0.48639</v>
      </c>
      <c r="O622" s="25">
        <v>1.86667</v>
      </c>
      <c r="P622" s="25">
        <v>1.53635</v>
      </c>
      <c r="Q622" s="25">
        <v>4.0</v>
      </c>
      <c r="R622" s="25">
        <v>99.0</v>
      </c>
      <c r="S622" s="25">
        <v>3.0</v>
      </c>
    </row>
    <row r="623">
      <c r="A623" s="58" t="s">
        <v>754</v>
      </c>
      <c r="B623" s="25" t="s">
        <v>1</v>
      </c>
      <c r="C623" s="25" t="s">
        <v>214</v>
      </c>
      <c r="D623" s="25" t="s">
        <v>12</v>
      </c>
      <c r="E623" s="25">
        <v>21.0</v>
      </c>
      <c r="F623" s="25">
        <v>10.0</v>
      </c>
      <c r="G623" s="25">
        <v>0.0</v>
      </c>
      <c r="H623" s="25">
        <v>9.0</v>
      </c>
      <c r="I623" s="25">
        <v>0.0</v>
      </c>
      <c r="J623" s="25">
        <v>0.0</v>
      </c>
      <c r="K623" s="25">
        <v>0.0</v>
      </c>
      <c r="L623" s="25">
        <v>0.0</v>
      </c>
      <c r="M623" s="25">
        <v>0.0</v>
      </c>
      <c r="N623" s="25">
        <v>0.07306</v>
      </c>
      <c r="O623" s="25">
        <v>1.18722</v>
      </c>
      <c r="P623" s="25">
        <v>1.38516</v>
      </c>
      <c r="Q623" s="25">
        <v>10.0</v>
      </c>
      <c r="R623" s="25">
        <v>99.0</v>
      </c>
      <c r="S623" s="25">
        <v>3.0</v>
      </c>
    </row>
    <row r="624">
      <c r="A624" s="58" t="s">
        <v>754</v>
      </c>
      <c r="B624" s="25" t="s">
        <v>1</v>
      </c>
      <c r="C624" s="25" t="s">
        <v>234</v>
      </c>
      <c r="D624" s="25" t="s">
        <v>12</v>
      </c>
      <c r="E624" s="25">
        <v>19.0</v>
      </c>
      <c r="F624" s="25">
        <v>8.0</v>
      </c>
      <c r="G624" s="25">
        <v>0.0</v>
      </c>
      <c r="H624" s="25">
        <v>5.0</v>
      </c>
      <c r="I624" s="25">
        <v>0.0</v>
      </c>
      <c r="J624" s="25">
        <v>0.0</v>
      </c>
      <c r="K624" s="25">
        <v>0.0</v>
      </c>
      <c r="L624" s="25">
        <v>0.0</v>
      </c>
      <c r="M624" s="25">
        <v>0.0</v>
      </c>
      <c r="N624" s="25">
        <v>0.1325</v>
      </c>
      <c r="O624" s="25">
        <v>1.7</v>
      </c>
      <c r="P624" s="25">
        <v>0.47063</v>
      </c>
      <c r="Q624" s="25">
        <v>6.0</v>
      </c>
      <c r="R624" s="25">
        <v>99.0</v>
      </c>
      <c r="S624" s="25">
        <v>3.0</v>
      </c>
    </row>
    <row r="625">
      <c r="A625" s="58" t="s">
        <v>754</v>
      </c>
      <c r="B625" s="25" t="s">
        <v>1</v>
      </c>
      <c r="C625" s="25" t="s">
        <v>285</v>
      </c>
      <c r="D625" s="25" t="s">
        <v>12</v>
      </c>
      <c r="E625" s="25">
        <v>1.0</v>
      </c>
      <c r="F625" s="25">
        <v>0.0</v>
      </c>
      <c r="G625" s="25">
        <v>0.0</v>
      </c>
      <c r="H625" s="25">
        <v>0.0</v>
      </c>
      <c r="I625" s="25">
        <v>0.0</v>
      </c>
      <c r="J625" s="25">
        <v>0.0</v>
      </c>
      <c r="K625" s="25">
        <v>0.0</v>
      </c>
      <c r="L625" s="25">
        <v>0.0</v>
      </c>
      <c r="M625" s="25">
        <v>0.0</v>
      </c>
      <c r="N625" s="25">
        <v>0.01028</v>
      </c>
      <c r="O625" s="25">
        <v>0.01028</v>
      </c>
      <c r="P625" s="25">
        <v>0.01028</v>
      </c>
      <c r="Q625" s="25">
        <v>0.0</v>
      </c>
      <c r="R625" s="25">
        <v>99.0</v>
      </c>
      <c r="S625" s="25">
        <v>3.0</v>
      </c>
    </row>
    <row r="626">
      <c r="A626" s="58" t="s">
        <v>754</v>
      </c>
      <c r="B626" s="25" t="s">
        <v>1</v>
      </c>
      <c r="C626" s="25" t="s">
        <v>155</v>
      </c>
      <c r="D626" s="25" t="s">
        <v>12</v>
      </c>
      <c r="E626" s="25">
        <v>389.0</v>
      </c>
      <c r="F626" s="25">
        <v>59.0</v>
      </c>
      <c r="G626" s="25">
        <v>0.0</v>
      </c>
      <c r="H626" s="25">
        <v>43.0</v>
      </c>
      <c r="I626" s="25">
        <v>0.0</v>
      </c>
      <c r="J626" s="25">
        <v>0.0</v>
      </c>
      <c r="K626" s="25">
        <v>0.0</v>
      </c>
      <c r="L626" s="25">
        <v>0.0</v>
      </c>
      <c r="M626" s="25">
        <v>0.0</v>
      </c>
      <c r="N626" s="25">
        <v>0.19</v>
      </c>
      <c r="O626" s="25">
        <v>1.25333</v>
      </c>
      <c r="P626" s="25">
        <v>1.2141</v>
      </c>
      <c r="Q626" s="25">
        <v>57.0</v>
      </c>
      <c r="R626" s="25">
        <v>99.0</v>
      </c>
      <c r="S626" s="25">
        <v>3.0</v>
      </c>
    </row>
    <row r="627">
      <c r="A627" s="58" t="s">
        <v>754</v>
      </c>
      <c r="B627" s="25" t="s">
        <v>1</v>
      </c>
      <c r="C627" s="25" t="s">
        <v>64</v>
      </c>
      <c r="D627" s="25" t="s">
        <v>12</v>
      </c>
      <c r="E627" s="25">
        <v>7132.0</v>
      </c>
      <c r="F627" s="25">
        <v>1977.0</v>
      </c>
      <c r="G627" s="25">
        <v>90.0</v>
      </c>
      <c r="H627" s="25">
        <v>545.0</v>
      </c>
      <c r="I627" s="25">
        <v>0.0</v>
      </c>
      <c r="J627" s="25">
        <v>0.0</v>
      </c>
      <c r="K627" s="25">
        <v>0.0</v>
      </c>
      <c r="L627" s="25">
        <v>0.0</v>
      </c>
      <c r="M627" s="25">
        <v>0.0</v>
      </c>
      <c r="N627" s="25">
        <v>0.46778</v>
      </c>
      <c r="O627" s="25">
        <v>2.22861</v>
      </c>
      <c r="P627" s="25">
        <v>1.4006</v>
      </c>
      <c r="Q627" s="25">
        <v>1400.0</v>
      </c>
      <c r="R627" s="25">
        <v>99.0</v>
      </c>
      <c r="S627" s="25">
        <v>3.0</v>
      </c>
    </row>
    <row r="628">
      <c r="A628" s="58" t="s">
        <v>754</v>
      </c>
      <c r="B628" s="25" t="s">
        <v>1</v>
      </c>
      <c r="C628" s="25" t="s">
        <v>147</v>
      </c>
      <c r="D628" s="25" t="s">
        <v>12</v>
      </c>
      <c r="E628" s="25">
        <v>25.0</v>
      </c>
      <c r="F628" s="25">
        <v>2.0</v>
      </c>
      <c r="G628" s="25">
        <v>0.0</v>
      </c>
      <c r="H628" s="25">
        <v>0.0</v>
      </c>
      <c r="I628" s="25">
        <v>0.0</v>
      </c>
      <c r="J628" s="25">
        <v>0.0</v>
      </c>
      <c r="K628" s="25">
        <v>0.0</v>
      </c>
      <c r="L628" s="25">
        <v>0.0</v>
      </c>
      <c r="M628" s="25">
        <v>0.0</v>
      </c>
      <c r="N628" s="25">
        <v>0.28972</v>
      </c>
      <c r="O628" s="25">
        <v>4.59222</v>
      </c>
      <c r="P628" s="25">
        <v>3.48837</v>
      </c>
      <c r="Q628" s="25">
        <v>2.0</v>
      </c>
      <c r="R628" s="25">
        <v>99.0</v>
      </c>
      <c r="S628" s="25">
        <v>3.0</v>
      </c>
    </row>
    <row r="629">
      <c r="A629" s="58" t="s">
        <v>754</v>
      </c>
      <c r="B629" s="25" t="s">
        <v>1</v>
      </c>
      <c r="C629" s="25" t="s">
        <v>50</v>
      </c>
      <c r="D629" s="25" t="s">
        <v>12</v>
      </c>
      <c r="E629" s="25">
        <v>1906.0</v>
      </c>
      <c r="F629" s="25">
        <v>381.0</v>
      </c>
      <c r="G629" s="25">
        <v>1.0</v>
      </c>
      <c r="H629" s="25">
        <v>88.0</v>
      </c>
      <c r="I629" s="25">
        <v>0.0</v>
      </c>
      <c r="J629" s="25">
        <v>0.0</v>
      </c>
      <c r="K629" s="25">
        <v>0.0</v>
      </c>
      <c r="L629" s="25">
        <v>0.0</v>
      </c>
      <c r="M629" s="25">
        <v>0.0</v>
      </c>
      <c r="N629" s="25">
        <v>0.49972</v>
      </c>
      <c r="O629" s="25">
        <v>3.35222</v>
      </c>
      <c r="P629" s="25">
        <v>2.37686</v>
      </c>
      <c r="Q629" s="25">
        <v>322.0</v>
      </c>
      <c r="R629" s="25">
        <v>99.0</v>
      </c>
      <c r="S629" s="25">
        <v>3.0</v>
      </c>
    </row>
    <row r="630">
      <c r="A630" s="58" t="s">
        <v>754</v>
      </c>
      <c r="B630" s="25" t="s">
        <v>1</v>
      </c>
      <c r="C630" s="25" t="s">
        <v>140</v>
      </c>
      <c r="D630" s="25" t="s">
        <v>12</v>
      </c>
      <c r="E630" s="25">
        <v>13.0</v>
      </c>
      <c r="F630" s="25">
        <v>8.0</v>
      </c>
      <c r="G630" s="25">
        <v>0.0</v>
      </c>
      <c r="H630" s="25">
        <v>6.0</v>
      </c>
      <c r="I630" s="25">
        <v>0.0</v>
      </c>
      <c r="J630" s="25">
        <v>0.0</v>
      </c>
      <c r="K630" s="25">
        <v>0.0</v>
      </c>
      <c r="L630" s="25">
        <v>0.0</v>
      </c>
      <c r="M630" s="25">
        <v>0.0</v>
      </c>
      <c r="N630" s="25">
        <v>0.04333</v>
      </c>
      <c r="O630" s="25">
        <v>0.93722</v>
      </c>
      <c r="P630" s="25">
        <v>0.75075</v>
      </c>
      <c r="Q630" s="25">
        <v>8.0</v>
      </c>
      <c r="R630" s="25">
        <v>99.0</v>
      </c>
      <c r="S630" s="25">
        <v>3.0</v>
      </c>
    </row>
    <row r="631">
      <c r="A631" s="58" t="s">
        <v>754</v>
      </c>
      <c r="B631" s="25" t="s">
        <v>1</v>
      </c>
      <c r="C631" s="25" t="s">
        <v>178</v>
      </c>
      <c r="D631" s="25" t="s">
        <v>12</v>
      </c>
      <c r="E631" s="25">
        <v>476.0</v>
      </c>
      <c r="F631" s="25">
        <v>11.0</v>
      </c>
      <c r="G631" s="25">
        <v>0.0</v>
      </c>
      <c r="H631" s="25">
        <v>7.0</v>
      </c>
      <c r="I631" s="25">
        <v>0.0</v>
      </c>
      <c r="J631" s="25">
        <v>0.0</v>
      </c>
      <c r="K631" s="25">
        <v>0.0</v>
      </c>
      <c r="L631" s="25">
        <v>0.0</v>
      </c>
      <c r="M631" s="25">
        <v>0.0</v>
      </c>
      <c r="N631" s="25">
        <v>2.67861</v>
      </c>
      <c r="O631" s="25">
        <v>10.18361</v>
      </c>
      <c r="P631" s="25">
        <v>4.13163</v>
      </c>
      <c r="Q631" s="25">
        <v>10.0</v>
      </c>
      <c r="R631" s="25">
        <v>99.0</v>
      </c>
      <c r="S631" s="25">
        <v>3.0</v>
      </c>
    </row>
    <row r="632">
      <c r="A632" s="58" t="s">
        <v>754</v>
      </c>
      <c r="B632" s="25" t="s">
        <v>1</v>
      </c>
      <c r="C632" s="25" t="s">
        <v>71</v>
      </c>
      <c r="D632" s="25" t="s">
        <v>12</v>
      </c>
      <c r="E632" s="25">
        <v>10450.0</v>
      </c>
      <c r="F632" s="25">
        <v>2127.0</v>
      </c>
      <c r="G632" s="25">
        <v>5.0</v>
      </c>
      <c r="H632" s="25">
        <v>2333.0</v>
      </c>
      <c r="I632" s="25">
        <v>0.0</v>
      </c>
      <c r="J632" s="25">
        <v>1.0</v>
      </c>
      <c r="K632" s="25">
        <v>0.0</v>
      </c>
      <c r="L632" s="25">
        <v>0.0</v>
      </c>
      <c r="M632" s="25">
        <v>0.0</v>
      </c>
      <c r="N632" s="25">
        <v>0.24972</v>
      </c>
      <c r="O632" s="25">
        <v>3.01167</v>
      </c>
      <c r="P632" s="25">
        <v>2.18431</v>
      </c>
      <c r="Q632" s="25">
        <v>1961.0</v>
      </c>
      <c r="R632" s="25">
        <v>99.0</v>
      </c>
      <c r="S632" s="25">
        <v>3.0</v>
      </c>
    </row>
    <row r="633">
      <c r="A633" s="58" t="s">
        <v>754</v>
      </c>
      <c r="B633" s="25" t="s">
        <v>1</v>
      </c>
      <c r="C633" s="25" t="s">
        <v>266</v>
      </c>
      <c r="D633" s="25" t="s">
        <v>12</v>
      </c>
      <c r="E633" s="25">
        <v>6.0</v>
      </c>
      <c r="F633" s="25">
        <v>0.0</v>
      </c>
      <c r="G633" s="25">
        <v>0.0</v>
      </c>
      <c r="H633" s="25">
        <v>1.0</v>
      </c>
      <c r="I633" s="25">
        <v>0.0</v>
      </c>
      <c r="J633" s="25">
        <v>0.0</v>
      </c>
      <c r="K633" s="25">
        <v>0.0</v>
      </c>
      <c r="L633" s="25">
        <v>0.0</v>
      </c>
      <c r="M633" s="25">
        <v>0.0</v>
      </c>
      <c r="N633" s="25">
        <v>0.09278</v>
      </c>
      <c r="O633" s="25">
        <v>0.87556</v>
      </c>
      <c r="P633" s="25">
        <v>0.4181</v>
      </c>
      <c r="Q633" s="25">
        <v>0.0</v>
      </c>
      <c r="R633" s="25">
        <v>99.0</v>
      </c>
      <c r="S633" s="25">
        <v>3.0</v>
      </c>
    </row>
    <row r="634">
      <c r="A634" s="58" t="s">
        <v>754</v>
      </c>
      <c r="B634" s="25" t="s">
        <v>1</v>
      </c>
      <c r="C634" s="25" t="s">
        <v>88</v>
      </c>
      <c r="D634" s="25" t="s">
        <v>12</v>
      </c>
      <c r="E634" s="25">
        <v>2563.0</v>
      </c>
      <c r="F634" s="25">
        <v>444.0</v>
      </c>
      <c r="G634" s="25">
        <v>9.0</v>
      </c>
      <c r="H634" s="25">
        <v>94.0</v>
      </c>
      <c r="I634" s="25">
        <v>0.0</v>
      </c>
      <c r="J634" s="25">
        <v>0.0</v>
      </c>
      <c r="K634" s="25">
        <v>0.0</v>
      </c>
      <c r="L634" s="25">
        <v>0.0</v>
      </c>
      <c r="M634" s="25">
        <v>0.0</v>
      </c>
      <c r="N634" s="25">
        <v>0.31778</v>
      </c>
      <c r="O634" s="25">
        <v>1.535</v>
      </c>
      <c r="P634" s="25">
        <v>0.87173</v>
      </c>
      <c r="Q634" s="25">
        <v>364.0</v>
      </c>
      <c r="R634" s="25">
        <v>99.0</v>
      </c>
      <c r="S634" s="25">
        <v>3.0</v>
      </c>
    </row>
    <row r="635">
      <c r="A635" s="58" t="s">
        <v>754</v>
      </c>
      <c r="B635" s="25" t="s">
        <v>1</v>
      </c>
      <c r="C635" s="25" t="s">
        <v>80</v>
      </c>
      <c r="D635" s="25" t="s">
        <v>12</v>
      </c>
      <c r="E635" s="25">
        <v>3841.0</v>
      </c>
      <c r="F635" s="25">
        <v>392.0</v>
      </c>
      <c r="G635" s="25">
        <v>0.0</v>
      </c>
      <c r="H635" s="25">
        <v>96.0</v>
      </c>
      <c r="I635" s="25">
        <v>0.0</v>
      </c>
      <c r="J635" s="25">
        <v>0.0</v>
      </c>
      <c r="K635" s="25">
        <v>0.0</v>
      </c>
      <c r="L635" s="25">
        <v>0.0</v>
      </c>
      <c r="M635" s="25">
        <v>0.0</v>
      </c>
      <c r="N635" s="25">
        <v>0.34556</v>
      </c>
      <c r="O635" s="25">
        <v>1.79778</v>
      </c>
      <c r="P635" s="25">
        <v>1.19535</v>
      </c>
      <c r="Q635" s="25">
        <v>338.0</v>
      </c>
      <c r="R635" s="25">
        <v>99.0</v>
      </c>
      <c r="S635" s="25">
        <v>3.0</v>
      </c>
    </row>
    <row r="636">
      <c r="A636" s="58" t="s">
        <v>754</v>
      </c>
      <c r="B636" s="25" t="s">
        <v>1</v>
      </c>
      <c r="C636" s="25" t="s">
        <v>65</v>
      </c>
      <c r="D636" s="25" t="s">
        <v>12</v>
      </c>
      <c r="E636" s="25">
        <v>9733.0</v>
      </c>
      <c r="F636" s="25">
        <v>962.0</v>
      </c>
      <c r="G636" s="25">
        <v>6.0</v>
      </c>
      <c r="H636" s="25">
        <v>611.0</v>
      </c>
      <c r="I636" s="25">
        <v>0.0</v>
      </c>
      <c r="J636" s="25">
        <v>0.0</v>
      </c>
      <c r="K636" s="25">
        <v>0.0</v>
      </c>
      <c r="L636" s="25">
        <v>0.0</v>
      </c>
      <c r="M636" s="25">
        <v>0.0</v>
      </c>
      <c r="N636" s="25">
        <v>0.47028</v>
      </c>
      <c r="O636" s="25">
        <v>3.88583</v>
      </c>
      <c r="P636" s="25">
        <v>2.23678</v>
      </c>
      <c r="Q636" s="25">
        <v>906.0</v>
      </c>
      <c r="R636" s="25">
        <v>99.0</v>
      </c>
      <c r="S636" s="25">
        <v>3.0</v>
      </c>
    </row>
    <row r="637">
      <c r="A637" s="58" t="s">
        <v>754</v>
      </c>
      <c r="B637" s="25" t="s">
        <v>1</v>
      </c>
      <c r="C637" s="25" t="s">
        <v>268</v>
      </c>
      <c r="D637" s="25" t="s">
        <v>12</v>
      </c>
      <c r="E637" s="25">
        <v>5.0</v>
      </c>
      <c r="F637" s="25">
        <v>1.0</v>
      </c>
      <c r="G637" s="25">
        <v>0.0</v>
      </c>
      <c r="H637" s="25">
        <v>0.0</v>
      </c>
      <c r="I637" s="25">
        <v>0.0</v>
      </c>
      <c r="J637" s="25">
        <v>0.0</v>
      </c>
      <c r="K637" s="25">
        <v>0.0</v>
      </c>
      <c r="L637" s="25">
        <v>0.0</v>
      </c>
      <c r="M637" s="25">
        <v>0.0</v>
      </c>
      <c r="N637" s="25">
        <v>0.03611</v>
      </c>
      <c r="O637" s="25">
        <v>1.32611</v>
      </c>
      <c r="P637" s="25">
        <v>0.43961</v>
      </c>
      <c r="Q637" s="25">
        <v>1.0</v>
      </c>
      <c r="R637" s="25">
        <v>99.0</v>
      </c>
      <c r="S637" s="25">
        <v>3.0</v>
      </c>
    </row>
    <row r="638">
      <c r="A638" s="58" t="s">
        <v>754</v>
      </c>
      <c r="B638" s="25" t="s">
        <v>1</v>
      </c>
      <c r="C638" s="25" t="s">
        <v>83</v>
      </c>
      <c r="D638" s="25" t="s">
        <v>12</v>
      </c>
      <c r="E638" s="25">
        <v>1966.0</v>
      </c>
      <c r="F638" s="25">
        <v>320.0</v>
      </c>
      <c r="G638" s="25">
        <v>0.0</v>
      </c>
      <c r="H638" s="25">
        <v>259.0</v>
      </c>
      <c r="I638" s="25">
        <v>0.0</v>
      </c>
      <c r="J638" s="25">
        <v>0.0</v>
      </c>
      <c r="K638" s="25">
        <v>0.0</v>
      </c>
      <c r="L638" s="25">
        <v>0.0</v>
      </c>
      <c r="M638" s="25">
        <v>0.0</v>
      </c>
      <c r="N638" s="25">
        <v>0.27056</v>
      </c>
      <c r="O638" s="25">
        <v>1.67583</v>
      </c>
      <c r="P638" s="25">
        <v>1.21362</v>
      </c>
      <c r="Q638" s="25">
        <v>259.0</v>
      </c>
      <c r="R638" s="25">
        <v>99.0</v>
      </c>
      <c r="S638" s="25">
        <v>3.0</v>
      </c>
    </row>
    <row r="639">
      <c r="A639" s="58" t="s">
        <v>754</v>
      </c>
      <c r="B639" s="25" t="s">
        <v>1</v>
      </c>
      <c r="C639" s="25" t="s">
        <v>189</v>
      </c>
      <c r="D639" s="25" t="s">
        <v>12</v>
      </c>
      <c r="E639" s="25">
        <v>65.0</v>
      </c>
      <c r="F639" s="25">
        <v>18.0</v>
      </c>
      <c r="G639" s="25">
        <v>0.0</v>
      </c>
      <c r="H639" s="25">
        <v>10.0</v>
      </c>
      <c r="I639" s="25">
        <v>0.0</v>
      </c>
      <c r="J639" s="25">
        <v>0.0</v>
      </c>
      <c r="K639" s="25">
        <v>0.0</v>
      </c>
      <c r="L639" s="25">
        <v>0.0</v>
      </c>
      <c r="M639" s="25">
        <v>0.0</v>
      </c>
      <c r="N639" s="25">
        <v>0.47056</v>
      </c>
      <c r="O639" s="25">
        <v>2.21389</v>
      </c>
      <c r="P639" s="25">
        <v>1.1876</v>
      </c>
      <c r="Q639" s="25">
        <v>18.0</v>
      </c>
      <c r="R639" s="25">
        <v>99.0</v>
      </c>
      <c r="S639" s="25">
        <v>3.0</v>
      </c>
    </row>
    <row r="640">
      <c r="A640" s="58" t="s">
        <v>754</v>
      </c>
      <c r="B640" s="25" t="s">
        <v>1</v>
      </c>
      <c r="C640" s="25" t="s">
        <v>226</v>
      </c>
      <c r="D640" s="25" t="s">
        <v>12</v>
      </c>
      <c r="E640" s="25">
        <v>4.0</v>
      </c>
      <c r="F640" s="25">
        <v>2.0</v>
      </c>
      <c r="G640" s="25">
        <v>0.0</v>
      </c>
      <c r="H640" s="25">
        <v>0.0</v>
      </c>
      <c r="I640" s="25">
        <v>0.0</v>
      </c>
      <c r="J640" s="25">
        <v>0.0</v>
      </c>
      <c r="K640" s="25">
        <v>0.0</v>
      </c>
      <c r="L640" s="25">
        <v>0.0</v>
      </c>
      <c r="M640" s="25">
        <v>0.0</v>
      </c>
      <c r="N640" s="25">
        <v>0.22167</v>
      </c>
      <c r="O640" s="25">
        <v>1.13861</v>
      </c>
      <c r="P640" s="25">
        <v>0.60132</v>
      </c>
      <c r="Q640" s="25">
        <v>1.0</v>
      </c>
      <c r="R640" s="25">
        <v>99.0</v>
      </c>
      <c r="S640" s="25">
        <v>3.0</v>
      </c>
    </row>
    <row r="641">
      <c r="A641" s="58" t="s">
        <v>754</v>
      </c>
      <c r="B641" s="25" t="s">
        <v>1</v>
      </c>
      <c r="C641" s="25" t="s">
        <v>146</v>
      </c>
      <c r="D641" s="25" t="s">
        <v>12</v>
      </c>
      <c r="E641" s="25">
        <v>46.0</v>
      </c>
      <c r="F641" s="25">
        <v>11.0</v>
      </c>
      <c r="G641" s="25">
        <v>0.0</v>
      </c>
      <c r="H641" s="25">
        <v>10.0</v>
      </c>
      <c r="I641" s="25">
        <v>0.0</v>
      </c>
      <c r="J641" s="25">
        <v>0.0</v>
      </c>
      <c r="K641" s="25">
        <v>0.0</v>
      </c>
      <c r="L641" s="25">
        <v>0.0</v>
      </c>
      <c r="M641" s="25">
        <v>0.0</v>
      </c>
      <c r="N641" s="25">
        <v>0.19028</v>
      </c>
      <c r="O641" s="25">
        <v>3.16417</v>
      </c>
      <c r="P641" s="25">
        <v>1.38697</v>
      </c>
      <c r="Q641" s="25">
        <v>11.0</v>
      </c>
      <c r="R641" s="25">
        <v>99.0</v>
      </c>
      <c r="S641" s="25">
        <v>3.0</v>
      </c>
    </row>
    <row r="642">
      <c r="A642" s="58" t="s">
        <v>754</v>
      </c>
      <c r="B642" s="25" t="s">
        <v>1</v>
      </c>
      <c r="C642" s="25" t="s">
        <v>97</v>
      </c>
      <c r="D642" s="25" t="s">
        <v>12</v>
      </c>
      <c r="E642" s="25">
        <v>82.0</v>
      </c>
      <c r="F642" s="25">
        <v>42.0</v>
      </c>
      <c r="G642" s="25">
        <v>0.0</v>
      </c>
      <c r="H642" s="25">
        <v>44.0</v>
      </c>
      <c r="I642" s="25">
        <v>0.0</v>
      </c>
      <c r="J642" s="25">
        <v>0.0</v>
      </c>
      <c r="K642" s="25">
        <v>0.0</v>
      </c>
      <c r="L642" s="25">
        <v>0.0</v>
      </c>
      <c r="M642" s="25">
        <v>0.0</v>
      </c>
      <c r="N642" s="25">
        <v>0.00722</v>
      </c>
      <c r="O642" s="25">
        <v>1.05333</v>
      </c>
      <c r="P642" s="25">
        <v>1.3424</v>
      </c>
      <c r="Q642" s="25">
        <v>41.0</v>
      </c>
      <c r="R642" s="25">
        <v>99.0</v>
      </c>
      <c r="S642" s="25">
        <v>3.0</v>
      </c>
    </row>
    <row r="643">
      <c r="A643" s="58" t="s">
        <v>754</v>
      </c>
      <c r="B643" s="25" t="s">
        <v>1</v>
      </c>
      <c r="C643" s="25" t="s">
        <v>84</v>
      </c>
      <c r="D643" s="25" t="s">
        <v>12</v>
      </c>
      <c r="E643" s="25">
        <v>701.0</v>
      </c>
      <c r="F643" s="25">
        <v>220.0</v>
      </c>
      <c r="G643" s="25">
        <v>0.0</v>
      </c>
      <c r="H643" s="25">
        <v>168.0</v>
      </c>
      <c r="I643" s="25">
        <v>0.0</v>
      </c>
      <c r="J643" s="25">
        <v>0.0</v>
      </c>
      <c r="K643" s="25">
        <v>0.0</v>
      </c>
      <c r="L643" s="25">
        <v>0.0</v>
      </c>
      <c r="M643" s="25">
        <v>0.0</v>
      </c>
      <c r="N643" s="25">
        <v>0.31944</v>
      </c>
      <c r="O643" s="25">
        <v>4.7075</v>
      </c>
      <c r="P643" s="25">
        <v>3.81713</v>
      </c>
      <c r="Q643" s="25">
        <v>188.0</v>
      </c>
      <c r="R643" s="25">
        <v>99.0</v>
      </c>
      <c r="S643" s="25">
        <v>3.0</v>
      </c>
    </row>
    <row r="644">
      <c r="A644" s="58" t="s">
        <v>754</v>
      </c>
      <c r="B644" s="25" t="s">
        <v>1</v>
      </c>
      <c r="C644" s="25" t="s">
        <v>86</v>
      </c>
      <c r="D644" s="25" t="s">
        <v>12</v>
      </c>
      <c r="E644" s="25">
        <v>2444.0</v>
      </c>
      <c r="F644" s="25">
        <v>407.0</v>
      </c>
      <c r="G644" s="25">
        <v>2.0</v>
      </c>
      <c r="H644" s="25">
        <v>166.0</v>
      </c>
      <c r="I644" s="25">
        <v>0.0</v>
      </c>
      <c r="J644" s="25">
        <v>0.0</v>
      </c>
      <c r="K644" s="25">
        <v>0.0</v>
      </c>
      <c r="L644" s="25">
        <v>0.0</v>
      </c>
      <c r="M644" s="25">
        <v>0.0</v>
      </c>
      <c r="N644" s="25">
        <v>0.43778</v>
      </c>
      <c r="O644" s="25">
        <v>2.41889</v>
      </c>
      <c r="P644" s="25">
        <v>1.85058</v>
      </c>
      <c r="Q644" s="25">
        <v>370.0</v>
      </c>
      <c r="R644" s="25">
        <v>99.0</v>
      </c>
      <c r="S644" s="25">
        <v>3.0</v>
      </c>
    </row>
    <row r="645">
      <c r="A645" s="58" t="s">
        <v>754</v>
      </c>
      <c r="B645" s="25" t="s">
        <v>1</v>
      </c>
      <c r="C645" s="25" t="s">
        <v>108</v>
      </c>
      <c r="D645" s="25" t="s">
        <v>12</v>
      </c>
      <c r="E645" s="25">
        <v>370.0</v>
      </c>
      <c r="F645" s="25">
        <v>96.0</v>
      </c>
      <c r="G645" s="25">
        <v>0.0</v>
      </c>
      <c r="H645" s="25">
        <v>69.0</v>
      </c>
      <c r="I645" s="25">
        <v>0.0</v>
      </c>
      <c r="J645" s="25">
        <v>0.0</v>
      </c>
      <c r="K645" s="25">
        <v>0.0</v>
      </c>
      <c r="L645" s="25">
        <v>0.0</v>
      </c>
      <c r="M645" s="25">
        <v>0.0</v>
      </c>
      <c r="N645" s="25">
        <v>0.47583</v>
      </c>
      <c r="O645" s="25">
        <v>2.88167</v>
      </c>
      <c r="P645" s="25">
        <v>2.59979</v>
      </c>
      <c r="Q645" s="25">
        <v>85.0</v>
      </c>
      <c r="R645" s="25">
        <v>99.0</v>
      </c>
      <c r="S645" s="25">
        <v>3.0</v>
      </c>
    </row>
    <row r="646">
      <c r="A646" s="58" t="s">
        <v>754</v>
      </c>
      <c r="B646" s="25" t="s">
        <v>1</v>
      </c>
      <c r="C646" s="25" t="s">
        <v>101</v>
      </c>
      <c r="D646" s="25" t="s">
        <v>12</v>
      </c>
      <c r="E646" s="25">
        <v>186.0</v>
      </c>
      <c r="F646" s="25">
        <v>43.0</v>
      </c>
      <c r="G646" s="25">
        <v>1.0</v>
      </c>
      <c r="H646" s="25">
        <v>15.0</v>
      </c>
      <c r="I646" s="25">
        <v>0.0</v>
      </c>
      <c r="J646" s="25">
        <v>0.0</v>
      </c>
      <c r="K646" s="25">
        <v>0.0</v>
      </c>
      <c r="L646" s="25">
        <v>0.0</v>
      </c>
      <c r="M646" s="25">
        <v>0.0</v>
      </c>
      <c r="N646" s="25">
        <v>0.53083</v>
      </c>
      <c r="O646" s="25">
        <v>2.01194</v>
      </c>
      <c r="P646" s="25">
        <v>1.37683</v>
      </c>
      <c r="Q646" s="25">
        <v>35.0</v>
      </c>
      <c r="R646" s="25">
        <v>99.0</v>
      </c>
      <c r="S646" s="25">
        <v>3.0</v>
      </c>
    </row>
    <row r="647">
      <c r="A647" s="58" t="s">
        <v>754</v>
      </c>
      <c r="B647" s="25" t="s">
        <v>1</v>
      </c>
      <c r="C647" s="25" t="s">
        <v>141</v>
      </c>
      <c r="D647" s="25" t="s">
        <v>12</v>
      </c>
      <c r="E647" s="25">
        <v>2017.0</v>
      </c>
      <c r="F647" s="25">
        <v>354.0</v>
      </c>
      <c r="G647" s="25">
        <v>1.0</v>
      </c>
      <c r="H647" s="25">
        <v>79.0</v>
      </c>
      <c r="I647" s="25">
        <v>0.0</v>
      </c>
      <c r="J647" s="25">
        <v>0.0</v>
      </c>
      <c r="K647" s="25">
        <v>0.0</v>
      </c>
      <c r="L647" s="25">
        <v>0.0</v>
      </c>
      <c r="M647" s="25">
        <v>0.0</v>
      </c>
      <c r="N647" s="25">
        <v>0.34389</v>
      </c>
      <c r="O647" s="25">
        <v>1.58444</v>
      </c>
      <c r="P647" s="25">
        <v>1.09273</v>
      </c>
      <c r="Q647" s="25">
        <v>283.0</v>
      </c>
      <c r="R647" s="25">
        <v>99.0</v>
      </c>
      <c r="S647" s="25">
        <v>3.0</v>
      </c>
    </row>
    <row r="648">
      <c r="A648" s="58" t="s">
        <v>754</v>
      </c>
      <c r="B648" s="25" t="s">
        <v>1</v>
      </c>
      <c r="C648" s="25" t="s">
        <v>113</v>
      </c>
      <c r="D648" s="25" t="s">
        <v>12</v>
      </c>
      <c r="E648" s="25">
        <v>656.0</v>
      </c>
      <c r="F648" s="25">
        <v>202.0</v>
      </c>
      <c r="G648" s="25">
        <v>1.0</v>
      </c>
      <c r="H648" s="25">
        <v>69.0</v>
      </c>
      <c r="I648" s="25">
        <v>0.0</v>
      </c>
      <c r="J648" s="25">
        <v>0.0</v>
      </c>
      <c r="K648" s="25">
        <v>0.0</v>
      </c>
      <c r="L648" s="25">
        <v>0.0</v>
      </c>
      <c r="M648" s="25">
        <v>0.0</v>
      </c>
      <c r="N648" s="25">
        <v>0.375</v>
      </c>
      <c r="O648" s="25">
        <v>3.57361</v>
      </c>
      <c r="P648" s="25">
        <v>2.64186</v>
      </c>
      <c r="Q648" s="25">
        <v>169.0</v>
      </c>
      <c r="R648" s="25">
        <v>99.0</v>
      </c>
      <c r="S648" s="25">
        <v>3.0</v>
      </c>
    </row>
    <row r="649">
      <c r="A649" s="58" t="s">
        <v>754</v>
      </c>
      <c r="B649" s="25" t="s">
        <v>1</v>
      </c>
      <c r="C649" s="25" t="s">
        <v>55</v>
      </c>
      <c r="D649" s="25" t="s">
        <v>12</v>
      </c>
      <c r="E649" s="25">
        <v>1178.0</v>
      </c>
      <c r="F649" s="25">
        <v>234.0</v>
      </c>
      <c r="G649" s="25">
        <v>0.0</v>
      </c>
      <c r="H649" s="25">
        <v>168.0</v>
      </c>
      <c r="I649" s="25">
        <v>0.0</v>
      </c>
      <c r="J649" s="25">
        <v>0.0</v>
      </c>
      <c r="K649" s="25">
        <v>0.0</v>
      </c>
      <c r="L649" s="25">
        <v>0.0</v>
      </c>
      <c r="M649" s="25">
        <v>0.0</v>
      </c>
      <c r="N649" s="25">
        <v>0.35417</v>
      </c>
      <c r="O649" s="25">
        <v>2.9075</v>
      </c>
      <c r="P649" s="25">
        <v>2.24825</v>
      </c>
      <c r="Q649" s="25">
        <v>223.0</v>
      </c>
      <c r="R649" s="25">
        <v>99.0</v>
      </c>
      <c r="S649" s="25">
        <v>3.0</v>
      </c>
    </row>
    <row r="650">
      <c r="A650" s="58" t="s">
        <v>754</v>
      </c>
      <c r="B650" s="25" t="s">
        <v>1</v>
      </c>
      <c r="C650" s="25" t="s">
        <v>168</v>
      </c>
      <c r="D650" s="25" t="s">
        <v>12</v>
      </c>
      <c r="E650" s="25">
        <v>664.0</v>
      </c>
      <c r="F650" s="25">
        <v>225.0</v>
      </c>
      <c r="G650" s="25">
        <v>1.0</v>
      </c>
      <c r="H650" s="25">
        <v>195.0</v>
      </c>
      <c r="I650" s="25">
        <v>0.0</v>
      </c>
      <c r="J650" s="25">
        <v>0.0</v>
      </c>
      <c r="K650" s="25">
        <v>0.0</v>
      </c>
      <c r="L650" s="25">
        <v>0.0</v>
      </c>
      <c r="M650" s="25">
        <v>0.0</v>
      </c>
      <c r="N650" s="25">
        <v>0.17139</v>
      </c>
      <c r="O650" s="25">
        <v>1.77389</v>
      </c>
      <c r="P650" s="25">
        <v>0.97014</v>
      </c>
      <c r="Q650" s="25">
        <v>213.0</v>
      </c>
      <c r="R650" s="25">
        <v>99.0</v>
      </c>
      <c r="S650" s="25">
        <v>3.0</v>
      </c>
    </row>
    <row r="651">
      <c r="A651" s="58" t="s">
        <v>754</v>
      </c>
      <c r="B651" s="25" t="s">
        <v>1</v>
      </c>
      <c r="C651" s="25" t="s">
        <v>117</v>
      </c>
      <c r="D651" s="25" t="s">
        <v>12</v>
      </c>
      <c r="E651" s="25">
        <v>62.0</v>
      </c>
      <c r="F651" s="25">
        <v>13.0</v>
      </c>
      <c r="G651" s="25">
        <v>0.0</v>
      </c>
      <c r="H651" s="25">
        <v>12.0</v>
      </c>
      <c r="I651" s="25">
        <v>0.0</v>
      </c>
      <c r="J651" s="25">
        <v>0.0</v>
      </c>
      <c r="K651" s="25">
        <v>0.0</v>
      </c>
      <c r="L651" s="25">
        <v>0.0</v>
      </c>
      <c r="M651" s="25">
        <v>0.0</v>
      </c>
      <c r="N651" s="25">
        <v>0.39139</v>
      </c>
      <c r="O651" s="25">
        <v>1.78472</v>
      </c>
      <c r="P651" s="25">
        <v>0.85586</v>
      </c>
      <c r="Q651" s="25">
        <v>12.0</v>
      </c>
      <c r="R651" s="25">
        <v>99.0</v>
      </c>
      <c r="S651" s="25">
        <v>3.0</v>
      </c>
    </row>
    <row r="652">
      <c r="A652" s="58" t="s">
        <v>754</v>
      </c>
      <c r="B652" s="25" t="s">
        <v>1</v>
      </c>
      <c r="C652" s="25" t="s">
        <v>257</v>
      </c>
      <c r="D652" s="25" t="s">
        <v>12</v>
      </c>
      <c r="E652" s="25">
        <v>7.0</v>
      </c>
      <c r="F652" s="25">
        <v>3.0</v>
      </c>
      <c r="G652" s="25">
        <v>0.0</v>
      </c>
      <c r="H652" s="25">
        <v>1.0</v>
      </c>
      <c r="I652" s="25">
        <v>0.0</v>
      </c>
      <c r="J652" s="25">
        <v>0.0</v>
      </c>
      <c r="K652" s="25">
        <v>0.0</v>
      </c>
      <c r="L652" s="25">
        <v>0.0</v>
      </c>
      <c r="M652" s="25">
        <v>0.0</v>
      </c>
      <c r="N652" s="25">
        <v>0.49139</v>
      </c>
      <c r="O652" s="25">
        <v>1.48528</v>
      </c>
      <c r="P652" s="25">
        <v>0.67806</v>
      </c>
      <c r="Q652" s="25">
        <v>1.0</v>
      </c>
      <c r="R652" s="25">
        <v>99.0</v>
      </c>
      <c r="S652" s="25">
        <v>3.0</v>
      </c>
    </row>
    <row r="653">
      <c r="A653" s="58" t="s">
        <v>754</v>
      </c>
      <c r="B653" s="25" t="s">
        <v>1</v>
      </c>
      <c r="C653" s="25" t="s">
        <v>284</v>
      </c>
      <c r="D653" s="25" t="s">
        <v>12</v>
      </c>
      <c r="E653" s="25">
        <v>3.0</v>
      </c>
      <c r="F653" s="25">
        <v>1.0</v>
      </c>
      <c r="G653" s="25">
        <v>0.0</v>
      </c>
      <c r="H653" s="25">
        <v>1.0</v>
      </c>
      <c r="I653" s="25">
        <v>0.0</v>
      </c>
      <c r="J653" s="25">
        <v>0.0</v>
      </c>
      <c r="K653" s="25">
        <v>0.0</v>
      </c>
      <c r="L653" s="25">
        <v>0.0</v>
      </c>
      <c r="M653" s="25">
        <v>0.0</v>
      </c>
      <c r="N653" s="25">
        <v>0.05944</v>
      </c>
      <c r="O653" s="25">
        <v>0.20778</v>
      </c>
      <c r="P653" s="25">
        <v>0.09056</v>
      </c>
      <c r="Q653" s="25">
        <v>1.0</v>
      </c>
      <c r="R653" s="25">
        <v>99.0</v>
      </c>
      <c r="S653" s="25">
        <v>3.0</v>
      </c>
    </row>
    <row r="654">
      <c r="A654" s="58" t="s">
        <v>754</v>
      </c>
      <c r="B654" s="25" t="s">
        <v>1</v>
      </c>
      <c r="C654" s="25" t="s">
        <v>262</v>
      </c>
      <c r="D654" s="25" t="s">
        <v>12</v>
      </c>
      <c r="E654" s="25">
        <v>1.0</v>
      </c>
      <c r="F654" s="25">
        <v>1.0</v>
      </c>
      <c r="G654" s="25">
        <v>0.0</v>
      </c>
      <c r="H654" s="25">
        <v>1.0</v>
      </c>
      <c r="I654" s="25">
        <v>0.0</v>
      </c>
      <c r="J654" s="25">
        <v>0.0</v>
      </c>
      <c r="K654" s="25">
        <v>0.0</v>
      </c>
      <c r="L654" s="25">
        <v>0.0</v>
      </c>
      <c r="M654" s="25">
        <v>0.0</v>
      </c>
      <c r="N654" s="25">
        <v>0.00833</v>
      </c>
      <c r="O654" s="25">
        <v>0.00833</v>
      </c>
      <c r="P654" s="25">
        <v>0.00833</v>
      </c>
      <c r="Q654" s="25">
        <v>1.0</v>
      </c>
      <c r="R654" s="25">
        <v>99.0</v>
      </c>
      <c r="S654" s="25">
        <v>3.0</v>
      </c>
    </row>
    <row r="655">
      <c r="A655" s="58" t="s">
        <v>754</v>
      </c>
      <c r="B655" s="25" t="s">
        <v>1</v>
      </c>
      <c r="C655" s="25" t="s">
        <v>68</v>
      </c>
      <c r="D655" s="25" t="s">
        <v>12</v>
      </c>
      <c r="E655" s="25">
        <v>109793.0</v>
      </c>
      <c r="F655" s="25">
        <v>24038.0</v>
      </c>
      <c r="G655" s="25">
        <v>34.0</v>
      </c>
      <c r="H655" s="25">
        <v>3441.0</v>
      </c>
      <c r="I655" s="25">
        <v>0.0</v>
      </c>
      <c r="J655" s="25">
        <v>0.0</v>
      </c>
      <c r="K655" s="25">
        <v>0.0</v>
      </c>
      <c r="L655" s="25">
        <v>0.0</v>
      </c>
      <c r="M655" s="25">
        <v>0.0</v>
      </c>
      <c r="N655" s="25">
        <v>0.35278</v>
      </c>
      <c r="O655" s="25">
        <v>1.72667</v>
      </c>
      <c r="P655" s="25">
        <v>1.15169</v>
      </c>
      <c r="Q655" s="25">
        <v>15438.0</v>
      </c>
      <c r="R655" s="25">
        <v>99.0</v>
      </c>
      <c r="S655" s="25">
        <v>3.0</v>
      </c>
    </row>
    <row r="656">
      <c r="A656" s="58" t="s">
        <v>754</v>
      </c>
      <c r="B656" s="25" t="s">
        <v>1</v>
      </c>
      <c r="C656" s="25" t="s">
        <v>98</v>
      </c>
      <c r="D656" s="25" t="s">
        <v>12</v>
      </c>
      <c r="E656" s="25">
        <v>1085.0</v>
      </c>
      <c r="F656" s="25">
        <v>197.0</v>
      </c>
      <c r="G656" s="25">
        <v>1.0</v>
      </c>
      <c r="H656" s="25">
        <v>110.0</v>
      </c>
      <c r="I656" s="25">
        <v>0.0</v>
      </c>
      <c r="J656" s="25">
        <v>0.0</v>
      </c>
      <c r="K656" s="25">
        <v>0.0</v>
      </c>
      <c r="L656" s="25">
        <v>0.0</v>
      </c>
      <c r="M656" s="25">
        <v>0.0</v>
      </c>
      <c r="N656" s="25">
        <v>0.4125</v>
      </c>
      <c r="O656" s="25">
        <v>2.46222</v>
      </c>
      <c r="P656" s="25">
        <v>1.72673</v>
      </c>
      <c r="Q656" s="25">
        <v>153.0</v>
      </c>
      <c r="R656" s="25">
        <v>99.0</v>
      </c>
      <c r="S656" s="25">
        <v>3.0</v>
      </c>
    </row>
    <row r="657">
      <c r="A657" s="58" t="s">
        <v>754</v>
      </c>
      <c r="B657" s="25" t="s">
        <v>1</v>
      </c>
      <c r="C657" s="25" t="s">
        <v>100</v>
      </c>
      <c r="D657" s="25" t="s">
        <v>12</v>
      </c>
      <c r="E657" s="25">
        <v>1135.0</v>
      </c>
      <c r="F657" s="25">
        <v>294.0</v>
      </c>
      <c r="G657" s="25">
        <v>1.0</v>
      </c>
      <c r="H657" s="25">
        <v>141.0</v>
      </c>
      <c r="I657" s="25">
        <v>0.0</v>
      </c>
      <c r="J657" s="25">
        <v>0.0</v>
      </c>
      <c r="K657" s="25">
        <v>0.0</v>
      </c>
      <c r="L657" s="25">
        <v>0.0</v>
      </c>
      <c r="M657" s="25">
        <v>0.0</v>
      </c>
      <c r="N657" s="25">
        <v>0.37444</v>
      </c>
      <c r="O657" s="25">
        <v>3.13306</v>
      </c>
      <c r="P657" s="25">
        <v>2.4626</v>
      </c>
      <c r="Q657" s="25">
        <v>264.0</v>
      </c>
      <c r="R657" s="25">
        <v>99.0</v>
      </c>
      <c r="S657" s="25">
        <v>3.0</v>
      </c>
    </row>
    <row r="658">
      <c r="A658" s="58" t="s">
        <v>754</v>
      </c>
      <c r="B658" s="25" t="s">
        <v>1</v>
      </c>
      <c r="C658" s="25" t="s">
        <v>239</v>
      </c>
      <c r="D658" s="25" t="s">
        <v>12</v>
      </c>
      <c r="E658" s="25">
        <v>15.0</v>
      </c>
      <c r="F658" s="25">
        <v>4.0</v>
      </c>
      <c r="G658" s="25">
        <v>0.0</v>
      </c>
      <c r="H658" s="25">
        <v>3.0</v>
      </c>
      <c r="I658" s="25">
        <v>0.0</v>
      </c>
      <c r="J658" s="25">
        <v>0.0</v>
      </c>
      <c r="K658" s="25">
        <v>0.0</v>
      </c>
      <c r="L658" s="25">
        <v>0.0</v>
      </c>
      <c r="M658" s="25">
        <v>0.0</v>
      </c>
      <c r="N658" s="25">
        <v>0.21417</v>
      </c>
      <c r="O658" s="25">
        <v>1.2625</v>
      </c>
      <c r="P658" s="25">
        <v>0.43061</v>
      </c>
      <c r="Q658" s="25">
        <v>4.0</v>
      </c>
      <c r="R658" s="25">
        <v>99.0</v>
      </c>
      <c r="S658" s="25">
        <v>3.0</v>
      </c>
    </row>
    <row r="659">
      <c r="A659" s="58" t="s">
        <v>754</v>
      </c>
      <c r="B659" s="25" t="s">
        <v>1</v>
      </c>
      <c r="C659" s="25" t="s">
        <v>204</v>
      </c>
      <c r="D659" s="25" t="s">
        <v>12</v>
      </c>
      <c r="E659" s="25">
        <v>14.0</v>
      </c>
      <c r="F659" s="25">
        <v>0.0</v>
      </c>
      <c r="G659" s="25">
        <v>0.0</v>
      </c>
      <c r="H659" s="25">
        <v>0.0</v>
      </c>
      <c r="I659" s="25">
        <v>0.0</v>
      </c>
      <c r="J659" s="25">
        <v>0.0</v>
      </c>
      <c r="K659" s="25">
        <v>0.0</v>
      </c>
      <c r="L659" s="25">
        <v>0.0</v>
      </c>
      <c r="M659" s="25">
        <v>0.0</v>
      </c>
      <c r="N659" s="25">
        <v>0.63639</v>
      </c>
      <c r="O659" s="25">
        <v>1.72944</v>
      </c>
      <c r="P659" s="25">
        <v>1.89179</v>
      </c>
      <c r="Q659" s="25">
        <v>0.0</v>
      </c>
      <c r="R659" s="25">
        <v>99.0</v>
      </c>
      <c r="S659" s="25">
        <v>3.0</v>
      </c>
    </row>
    <row r="660">
      <c r="A660" s="58" t="s">
        <v>754</v>
      </c>
      <c r="B660" s="25" t="s">
        <v>1</v>
      </c>
      <c r="C660" s="25" t="s">
        <v>161</v>
      </c>
      <c r="D660" s="25" t="s">
        <v>12</v>
      </c>
      <c r="E660" s="25">
        <v>405.0</v>
      </c>
      <c r="F660" s="25">
        <v>130.0</v>
      </c>
      <c r="G660" s="25">
        <v>0.0</v>
      </c>
      <c r="H660" s="25">
        <v>101.0</v>
      </c>
      <c r="I660" s="25">
        <v>0.0</v>
      </c>
      <c r="J660" s="25">
        <v>0.0</v>
      </c>
      <c r="K660" s="25">
        <v>0.0</v>
      </c>
      <c r="L660" s="25">
        <v>0.0</v>
      </c>
      <c r="M660" s="25">
        <v>0.0</v>
      </c>
      <c r="N660" s="25">
        <v>0.22</v>
      </c>
      <c r="O660" s="25">
        <v>1.78667</v>
      </c>
      <c r="P660" s="25">
        <v>1.09032</v>
      </c>
      <c r="Q660" s="25">
        <v>102.0</v>
      </c>
      <c r="R660" s="25">
        <v>99.0</v>
      </c>
      <c r="S660" s="25">
        <v>3.0</v>
      </c>
    </row>
    <row r="661">
      <c r="A661" s="58" t="s">
        <v>754</v>
      </c>
      <c r="B661" s="25" t="s">
        <v>1</v>
      </c>
      <c r="C661" s="25" t="s">
        <v>236</v>
      </c>
      <c r="D661" s="25" t="s">
        <v>12</v>
      </c>
      <c r="E661" s="25">
        <v>9.0</v>
      </c>
      <c r="F661" s="25">
        <v>3.0</v>
      </c>
      <c r="G661" s="25">
        <v>0.0</v>
      </c>
      <c r="H661" s="25">
        <v>2.0</v>
      </c>
      <c r="I661" s="25">
        <v>0.0</v>
      </c>
      <c r="J661" s="25">
        <v>0.0</v>
      </c>
      <c r="K661" s="25">
        <v>0.0</v>
      </c>
      <c r="L661" s="25">
        <v>0.0</v>
      </c>
      <c r="M661" s="25">
        <v>0.0</v>
      </c>
      <c r="N661" s="25">
        <v>0.46778</v>
      </c>
      <c r="O661" s="25">
        <v>1.02806</v>
      </c>
      <c r="P661" s="25">
        <v>0.44065</v>
      </c>
      <c r="Q661" s="25">
        <v>3.0</v>
      </c>
      <c r="R661" s="25">
        <v>99.0</v>
      </c>
      <c r="S661" s="25">
        <v>3.0</v>
      </c>
    </row>
    <row r="662">
      <c r="A662" s="58" t="s">
        <v>754</v>
      </c>
      <c r="B662" s="25" t="s">
        <v>1</v>
      </c>
      <c r="C662" s="25" t="s">
        <v>142</v>
      </c>
      <c r="D662" s="25" t="s">
        <v>12</v>
      </c>
      <c r="E662" s="25">
        <v>174.0</v>
      </c>
      <c r="F662" s="25">
        <v>22.0</v>
      </c>
      <c r="G662" s="25">
        <v>0.0</v>
      </c>
      <c r="H662" s="25">
        <v>11.0</v>
      </c>
      <c r="I662" s="25">
        <v>0.0</v>
      </c>
      <c r="J662" s="25">
        <v>0.0</v>
      </c>
      <c r="K662" s="25">
        <v>0.0</v>
      </c>
      <c r="L662" s="25">
        <v>0.0</v>
      </c>
      <c r="M662" s="25">
        <v>0.0</v>
      </c>
      <c r="N662" s="25">
        <v>0.31611</v>
      </c>
      <c r="O662" s="25">
        <v>1.30139</v>
      </c>
      <c r="P662" s="25">
        <v>1.15523</v>
      </c>
      <c r="Q662" s="25">
        <v>22.0</v>
      </c>
      <c r="R662" s="25">
        <v>99.0</v>
      </c>
      <c r="S662" s="25">
        <v>3.0</v>
      </c>
    </row>
    <row r="663">
      <c r="A663" s="58" t="s">
        <v>754</v>
      </c>
      <c r="B663" s="25" t="s">
        <v>1</v>
      </c>
      <c r="C663" s="25" t="s">
        <v>157</v>
      </c>
      <c r="D663" s="25" t="s">
        <v>12</v>
      </c>
      <c r="E663" s="25">
        <v>490.0</v>
      </c>
      <c r="F663" s="25">
        <v>118.0</v>
      </c>
      <c r="G663" s="25">
        <v>1.0</v>
      </c>
      <c r="H663" s="25">
        <v>43.0</v>
      </c>
      <c r="I663" s="25">
        <v>0.0</v>
      </c>
      <c r="J663" s="25">
        <v>0.0</v>
      </c>
      <c r="K663" s="25">
        <v>0.0</v>
      </c>
      <c r="L663" s="25">
        <v>0.0</v>
      </c>
      <c r="M663" s="25">
        <v>0.0</v>
      </c>
      <c r="N663" s="25">
        <v>0.40028</v>
      </c>
      <c r="O663" s="25">
        <v>1.89806</v>
      </c>
      <c r="P663" s="25">
        <v>1.02654</v>
      </c>
      <c r="Q663" s="25">
        <v>99.0</v>
      </c>
      <c r="R663" s="25">
        <v>99.0</v>
      </c>
      <c r="S663" s="25">
        <v>3.0</v>
      </c>
    </row>
    <row r="664">
      <c r="A664" s="58" t="s">
        <v>754</v>
      </c>
      <c r="B664" s="25" t="s">
        <v>1</v>
      </c>
      <c r="C664" s="25" t="s">
        <v>281</v>
      </c>
      <c r="D664" s="25" t="s">
        <v>12</v>
      </c>
      <c r="E664" s="25">
        <v>1.0</v>
      </c>
      <c r="F664" s="25">
        <v>0.0</v>
      </c>
      <c r="G664" s="25">
        <v>0.0</v>
      </c>
      <c r="H664" s="25">
        <v>0.0</v>
      </c>
      <c r="I664" s="25">
        <v>0.0</v>
      </c>
      <c r="J664" s="25">
        <v>0.0</v>
      </c>
      <c r="K664" s="25">
        <v>0.0</v>
      </c>
      <c r="L664" s="25">
        <v>0.0</v>
      </c>
      <c r="M664" s="25">
        <v>0.0</v>
      </c>
      <c r="N664" s="25">
        <v>0.52611</v>
      </c>
      <c r="O664" s="25">
        <v>0.52611</v>
      </c>
      <c r="P664" s="25">
        <v>0.52611</v>
      </c>
      <c r="Q664" s="25">
        <v>0.0</v>
      </c>
      <c r="R664" s="25">
        <v>99.0</v>
      </c>
      <c r="S664" s="25">
        <v>3.0</v>
      </c>
    </row>
    <row r="665">
      <c r="A665" s="58" t="s">
        <v>754</v>
      </c>
      <c r="B665" s="25" t="s">
        <v>1</v>
      </c>
      <c r="C665" s="25" t="s">
        <v>107</v>
      </c>
      <c r="D665" s="25" t="s">
        <v>12</v>
      </c>
      <c r="E665" s="25">
        <v>744.0</v>
      </c>
      <c r="F665" s="25">
        <v>81.0</v>
      </c>
      <c r="G665" s="25">
        <v>0.0</v>
      </c>
      <c r="H665" s="25">
        <v>62.0</v>
      </c>
      <c r="I665" s="25">
        <v>0.0</v>
      </c>
      <c r="J665" s="25">
        <v>0.0</v>
      </c>
      <c r="K665" s="25">
        <v>0.0</v>
      </c>
      <c r="L665" s="25">
        <v>0.0</v>
      </c>
      <c r="M665" s="25">
        <v>0.0</v>
      </c>
      <c r="N665" s="25">
        <v>0.35194</v>
      </c>
      <c r="O665" s="25">
        <v>1.71556</v>
      </c>
      <c r="P665" s="25">
        <v>0.99816</v>
      </c>
      <c r="Q665" s="25">
        <v>59.0</v>
      </c>
      <c r="R665" s="25">
        <v>99.0</v>
      </c>
      <c r="S665" s="25">
        <v>3.0</v>
      </c>
    </row>
    <row r="666">
      <c r="A666" s="58" t="s">
        <v>754</v>
      </c>
      <c r="B666" s="25" t="s">
        <v>1</v>
      </c>
      <c r="C666" s="25" t="s">
        <v>94</v>
      </c>
      <c r="D666" s="25" t="s">
        <v>12</v>
      </c>
      <c r="E666" s="25">
        <v>528.0</v>
      </c>
      <c r="F666" s="25">
        <v>104.0</v>
      </c>
      <c r="G666" s="25">
        <v>0.0</v>
      </c>
      <c r="H666" s="25">
        <v>55.0</v>
      </c>
      <c r="I666" s="25">
        <v>0.0</v>
      </c>
      <c r="J666" s="25">
        <v>0.0</v>
      </c>
      <c r="K666" s="25">
        <v>0.0</v>
      </c>
      <c r="L666" s="25">
        <v>0.0</v>
      </c>
      <c r="M666" s="25">
        <v>0.0</v>
      </c>
      <c r="N666" s="25">
        <v>0.40778</v>
      </c>
      <c r="O666" s="25">
        <v>2.54444</v>
      </c>
      <c r="P666" s="25">
        <v>1.99613</v>
      </c>
      <c r="Q666" s="25">
        <v>91.0</v>
      </c>
      <c r="R666" s="25">
        <v>99.0</v>
      </c>
      <c r="S666" s="25">
        <v>3.0</v>
      </c>
    </row>
    <row r="667">
      <c r="A667" s="58" t="s">
        <v>754</v>
      </c>
      <c r="B667" s="25" t="s">
        <v>1</v>
      </c>
      <c r="C667" s="25" t="s">
        <v>174</v>
      </c>
      <c r="D667" s="25" t="s">
        <v>12</v>
      </c>
      <c r="E667" s="25">
        <v>208.0</v>
      </c>
      <c r="F667" s="25">
        <v>68.0</v>
      </c>
      <c r="G667" s="25">
        <v>0.0</v>
      </c>
      <c r="H667" s="25">
        <v>48.0</v>
      </c>
      <c r="I667" s="25">
        <v>0.0</v>
      </c>
      <c r="J667" s="25">
        <v>0.0</v>
      </c>
      <c r="K667" s="25">
        <v>0.0</v>
      </c>
      <c r="L667" s="25">
        <v>0.0</v>
      </c>
      <c r="M667" s="25">
        <v>0.0</v>
      </c>
      <c r="N667" s="25">
        <v>0.21917</v>
      </c>
      <c r="O667" s="25">
        <v>1.86083</v>
      </c>
      <c r="P667" s="25">
        <v>1.7067</v>
      </c>
      <c r="Q667" s="25">
        <v>63.0</v>
      </c>
      <c r="R667" s="25">
        <v>99.0</v>
      </c>
      <c r="S667" s="25">
        <v>3.0</v>
      </c>
    </row>
    <row r="668">
      <c r="A668" s="58" t="s">
        <v>754</v>
      </c>
      <c r="B668" s="25" t="s">
        <v>1</v>
      </c>
      <c r="C668" s="25" t="s">
        <v>254</v>
      </c>
      <c r="D668" s="25" t="s">
        <v>12</v>
      </c>
      <c r="E668" s="25">
        <v>6.0</v>
      </c>
      <c r="F668" s="25">
        <v>0.0</v>
      </c>
      <c r="G668" s="25">
        <v>0.0</v>
      </c>
      <c r="H668" s="25">
        <v>0.0</v>
      </c>
      <c r="I668" s="25">
        <v>0.0</v>
      </c>
      <c r="J668" s="25">
        <v>0.0</v>
      </c>
      <c r="K668" s="25">
        <v>0.0</v>
      </c>
      <c r="L668" s="25">
        <v>0.0</v>
      </c>
      <c r="M668" s="25">
        <v>0.0</v>
      </c>
      <c r="N668" s="25">
        <v>0.42778</v>
      </c>
      <c r="O668" s="25">
        <v>1.24389</v>
      </c>
      <c r="P668" s="25">
        <v>0.49699</v>
      </c>
      <c r="Q668" s="25">
        <v>0.0</v>
      </c>
      <c r="R668" s="25">
        <v>99.0</v>
      </c>
      <c r="S668" s="25">
        <v>3.0</v>
      </c>
    </row>
    <row r="669">
      <c r="A669" s="58" t="s">
        <v>754</v>
      </c>
      <c r="B669" s="25" t="s">
        <v>1</v>
      </c>
      <c r="C669" s="25" t="s">
        <v>78</v>
      </c>
      <c r="D669" s="25" t="s">
        <v>12</v>
      </c>
      <c r="E669" s="25">
        <v>1309.0</v>
      </c>
      <c r="F669" s="25">
        <v>225.0</v>
      </c>
      <c r="G669" s="25">
        <v>2.0</v>
      </c>
      <c r="H669" s="25">
        <v>130.0</v>
      </c>
      <c r="I669" s="25">
        <v>0.0</v>
      </c>
      <c r="J669" s="25">
        <v>0.0</v>
      </c>
      <c r="K669" s="25">
        <v>0.0</v>
      </c>
      <c r="L669" s="25">
        <v>0.0</v>
      </c>
      <c r="M669" s="25">
        <v>0.0</v>
      </c>
      <c r="N669" s="25">
        <v>0.43694</v>
      </c>
      <c r="O669" s="25">
        <v>2.14306</v>
      </c>
      <c r="P669" s="25">
        <v>1.79873</v>
      </c>
      <c r="Q669" s="25">
        <v>202.0</v>
      </c>
      <c r="R669" s="25">
        <v>99.0</v>
      </c>
      <c r="S669" s="25">
        <v>3.0</v>
      </c>
    </row>
    <row r="670">
      <c r="A670" s="58" t="s">
        <v>754</v>
      </c>
      <c r="B670" s="25" t="s">
        <v>1</v>
      </c>
      <c r="C670" s="25" t="s">
        <v>158</v>
      </c>
      <c r="D670" s="25" t="s">
        <v>12</v>
      </c>
      <c r="E670" s="25">
        <v>145.0</v>
      </c>
      <c r="F670" s="25">
        <v>31.0</v>
      </c>
      <c r="G670" s="25">
        <v>0.0</v>
      </c>
      <c r="H670" s="25">
        <v>35.0</v>
      </c>
      <c r="I670" s="25">
        <v>0.0</v>
      </c>
      <c r="J670" s="25">
        <v>0.0</v>
      </c>
      <c r="K670" s="25">
        <v>0.0</v>
      </c>
      <c r="L670" s="25">
        <v>0.0</v>
      </c>
      <c r="M670" s="25">
        <v>0.0</v>
      </c>
      <c r="N670" s="25">
        <v>0.22111</v>
      </c>
      <c r="O670" s="25">
        <v>6.40667</v>
      </c>
      <c r="P670" s="25">
        <v>3.29202</v>
      </c>
      <c r="Q670" s="25">
        <v>29.0</v>
      </c>
      <c r="R670" s="25">
        <v>99.0</v>
      </c>
      <c r="S670" s="25">
        <v>3.0</v>
      </c>
    </row>
    <row r="671">
      <c r="A671" s="58" t="s">
        <v>754</v>
      </c>
      <c r="B671" s="25" t="s">
        <v>1</v>
      </c>
      <c r="C671" s="25" t="s">
        <v>228</v>
      </c>
      <c r="D671" s="25" t="s">
        <v>12</v>
      </c>
      <c r="E671" s="25">
        <v>6.0</v>
      </c>
      <c r="F671" s="25">
        <v>1.0</v>
      </c>
      <c r="G671" s="25">
        <v>0.0</v>
      </c>
      <c r="H671" s="25">
        <v>0.0</v>
      </c>
      <c r="I671" s="25">
        <v>0.0</v>
      </c>
      <c r="J671" s="25">
        <v>0.0</v>
      </c>
      <c r="K671" s="25">
        <v>0.0</v>
      </c>
      <c r="L671" s="25">
        <v>0.0</v>
      </c>
      <c r="M671" s="25">
        <v>0.0</v>
      </c>
      <c r="N671" s="25">
        <v>0.43333</v>
      </c>
      <c r="O671" s="25">
        <v>4.56806</v>
      </c>
      <c r="P671" s="25">
        <v>1.57944</v>
      </c>
      <c r="Q671" s="25">
        <v>1.0</v>
      </c>
      <c r="R671" s="25">
        <v>99.0</v>
      </c>
      <c r="S671" s="25">
        <v>3.0</v>
      </c>
    </row>
    <row r="672">
      <c r="A672" s="58" t="s">
        <v>754</v>
      </c>
      <c r="B672" s="25" t="s">
        <v>1</v>
      </c>
      <c r="C672" s="25" t="s">
        <v>219</v>
      </c>
      <c r="D672" s="25" t="s">
        <v>12</v>
      </c>
      <c r="E672" s="25">
        <v>118.0</v>
      </c>
      <c r="F672" s="25">
        <v>22.0</v>
      </c>
      <c r="G672" s="25">
        <v>0.0</v>
      </c>
      <c r="H672" s="25">
        <v>5.0</v>
      </c>
      <c r="I672" s="25">
        <v>0.0</v>
      </c>
      <c r="J672" s="25">
        <v>0.0</v>
      </c>
      <c r="K672" s="25">
        <v>0.0</v>
      </c>
      <c r="L672" s="25">
        <v>0.0</v>
      </c>
      <c r="M672" s="25">
        <v>0.0</v>
      </c>
      <c r="N672" s="25">
        <v>0.40972</v>
      </c>
      <c r="O672" s="25">
        <v>1.58944</v>
      </c>
      <c r="P672" s="25">
        <v>1.37626</v>
      </c>
      <c r="Q672" s="25">
        <v>7.0</v>
      </c>
      <c r="R672" s="25">
        <v>99.0</v>
      </c>
      <c r="S672" s="25">
        <v>3.0</v>
      </c>
    </row>
    <row r="673">
      <c r="A673" s="58" t="s">
        <v>754</v>
      </c>
      <c r="B673" s="25" t="s">
        <v>1</v>
      </c>
      <c r="C673" s="25" t="s">
        <v>265</v>
      </c>
      <c r="D673" s="25" t="s">
        <v>12</v>
      </c>
      <c r="E673" s="25">
        <v>3.0</v>
      </c>
      <c r="F673" s="25">
        <v>0.0</v>
      </c>
      <c r="G673" s="25">
        <v>0.0</v>
      </c>
      <c r="H673" s="25">
        <v>0.0</v>
      </c>
      <c r="I673" s="25">
        <v>0.0</v>
      </c>
      <c r="J673" s="25">
        <v>0.0</v>
      </c>
      <c r="K673" s="25">
        <v>0.0</v>
      </c>
      <c r="L673" s="25">
        <v>0.0</v>
      </c>
      <c r="M673" s="25">
        <v>0.0</v>
      </c>
      <c r="N673" s="25">
        <v>1.20194</v>
      </c>
      <c r="O673" s="25">
        <v>1.46083</v>
      </c>
      <c r="P673" s="25">
        <v>1.23278</v>
      </c>
      <c r="Q673" s="25">
        <v>0.0</v>
      </c>
      <c r="R673" s="25">
        <v>99.0</v>
      </c>
      <c r="S673" s="25">
        <v>3.0</v>
      </c>
    </row>
    <row r="674">
      <c r="A674" s="58" t="s">
        <v>754</v>
      </c>
      <c r="B674" s="25" t="s">
        <v>1</v>
      </c>
      <c r="C674" s="25" t="s">
        <v>218</v>
      </c>
      <c r="D674" s="25" t="s">
        <v>12</v>
      </c>
      <c r="E674" s="25">
        <v>7.0</v>
      </c>
      <c r="F674" s="25">
        <v>0.0</v>
      </c>
      <c r="G674" s="25">
        <v>0.0</v>
      </c>
      <c r="H674" s="25">
        <v>0.0</v>
      </c>
      <c r="I674" s="25">
        <v>0.0</v>
      </c>
      <c r="J674" s="25">
        <v>0.0</v>
      </c>
      <c r="K674" s="25">
        <v>0.0</v>
      </c>
      <c r="L674" s="25">
        <v>0.0</v>
      </c>
      <c r="M674" s="25">
        <v>0.0</v>
      </c>
      <c r="N674" s="25">
        <v>0.13056</v>
      </c>
      <c r="O674" s="25">
        <v>1.06111</v>
      </c>
      <c r="P674" s="25">
        <v>0.32889</v>
      </c>
      <c r="Q674" s="25">
        <v>0.0</v>
      </c>
      <c r="R674" s="25">
        <v>99.0</v>
      </c>
      <c r="S674" s="25">
        <v>3.0</v>
      </c>
    </row>
    <row r="675">
      <c r="A675" s="58" t="s">
        <v>754</v>
      </c>
      <c r="B675" s="25" t="s">
        <v>1</v>
      </c>
      <c r="C675" s="25" t="s">
        <v>127</v>
      </c>
      <c r="D675" s="25" t="s">
        <v>12</v>
      </c>
      <c r="E675" s="25">
        <v>183.0</v>
      </c>
      <c r="F675" s="25">
        <v>18.0</v>
      </c>
      <c r="G675" s="25">
        <v>0.0</v>
      </c>
      <c r="H675" s="25">
        <v>17.0</v>
      </c>
      <c r="I675" s="25">
        <v>0.0</v>
      </c>
      <c r="J675" s="25">
        <v>0.0</v>
      </c>
      <c r="K675" s="25">
        <v>0.0</v>
      </c>
      <c r="L675" s="25">
        <v>0.0</v>
      </c>
      <c r="M675" s="25">
        <v>0.0</v>
      </c>
      <c r="N675" s="25">
        <v>0.32722</v>
      </c>
      <c r="O675" s="25">
        <v>1.73472</v>
      </c>
      <c r="P675" s="25">
        <v>1.26936</v>
      </c>
      <c r="Q675" s="25">
        <v>18.0</v>
      </c>
      <c r="R675" s="25">
        <v>99.0</v>
      </c>
      <c r="S675" s="25">
        <v>3.0</v>
      </c>
    </row>
    <row r="676">
      <c r="A676" s="58" t="s">
        <v>754</v>
      </c>
      <c r="B676" s="25" t="s">
        <v>1</v>
      </c>
      <c r="C676" s="25" t="s">
        <v>187</v>
      </c>
      <c r="D676" s="25" t="s">
        <v>12</v>
      </c>
      <c r="E676" s="25">
        <v>146.0</v>
      </c>
      <c r="F676" s="25">
        <v>47.0</v>
      </c>
      <c r="G676" s="25">
        <v>1.0</v>
      </c>
      <c r="H676" s="25">
        <v>29.0</v>
      </c>
      <c r="I676" s="25">
        <v>0.0</v>
      </c>
      <c r="J676" s="25">
        <v>0.0</v>
      </c>
      <c r="K676" s="25">
        <v>0.0</v>
      </c>
      <c r="L676" s="25">
        <v>0.0</v>
      </c>
      <c r="M676" s="25">
        <v>0.0</v>
      </c>
      <c r="N676" s="25">
        <v>0.33083</v>
      </c>
      <c r="O676" s="25">
        <v>1.66111</v>
      </c>
      <c r="P676" s="25">
        <v>0.91909</v>
      </c>
      <c r="Q676" s="25">
        <v>38.0</v>
      </c>
      <c r="R676" s="25">
        <v>99.0</v>
      </c>
      <c r="S676" s="25">
        <v>3.0</v>
      </c>
    </row>
    <row r="677">
      <c r="A677" s="58" t="s">
        <v>754</v>
      </c>
      <c r="B677" s="25" t="s">
        <v>1</v>
      </c>
      <c r="C677" s="25" t="s">
        <v>249</v>
      </c>
      <c r="D677" s="25" t="s">
        <v>12</v>
      </c>
      <c r="E677" s="25">
        <v>4.0</v>
      </c>
      <c r="F677" s="25">
        <v>3.0</v>
      </c>
      <c r="G677" s="25">
        <v>0.0</v>
      </c>
      <c r="H677" s="25">
        <v>1.0</v>
      </c>
      <c r="I677" s="25">
        <v>0.0</v>
      </c>
      <c r="J677" s="25">
        <v>0.0</v>
      </c>
      <c r="K677" s="25">
        <v>0.0</v>
      </c>
      <c r="L677" s="25">
        <v>0.0</v>
      </c>
      <c r="M677" s="25">
        <v>0.0</v>
      </c>
      <c r="N677" s="25">
        <v>0.12472</v>
      </c>
      <c r="O677" s="25">
        <v>1.35694</v>
      </c>
      <c r="P677" s="25">
        <v>0.40882</v>
      </c>
      <c r="Q677" s="25">
        <v>3.0</v>
      </c>
      <c r="R677" s="25">
        <v>99.0</v>
      </c>
      <c r="S677" s="25">
        <v>3.0</v>
      </c>
    </row>
    <row r="678">
      <c r="A678" s="58" t="s">
        <v>754</v>
      </c>
      <c r="B678" s="25" t="s">
        <v>1</v>
      </c>
      <c r="C678" s="25" t="s">
        <v>75</v>
      </c>
      <c r="D678" s="25" t="s">
        <v>12</v>
      </c>
      <c r="E678" s="25">
        <v>4618.0</v>
      </c>
      <c r="F678" s="25">
        <v>909.0</v>
      </c>
      <c r="G678" s="25">
        <v>17.0</v>
      </c>
      <c r="H678" s="25">
        <v>234.0</v>
      </c>
      <c r="I678" s="25">
        <v>0.0</v>
      </c>
      <c r="J678" s="25">
        <v>0.0</v>
      </c>
      <c r="K678" s="25">
        <v>0.0</v>
      </c>
      <c r="L678" s="25">
        <v>0.0</v>
      </c>
      <c r="M678" s="25">
        <v>0.0</v>
      </c>
      <c r="N678" s="25">
        <v>0.44278</v>
      </c>
      <c r="O678" s="25">
        <v>2.27639</v>
      </c>
      <c r="P678" s="25">
        <v>1.30623</v>
      </c>
      <c r="Q678" s="25">
        <v>727.0</v>
      </c>
      <c r="R678" s="25">
        <v>99.0</v>
      </c>
      <c r="S678" s="25">
        <v>3.0</v>
      </c>
    </row>
    <row r="679">
      <c r="A679" s="58" t="s">
        <v>754</v>
      </c>
      <c r="B679" s="25" t="s">
        <v>1</v>
      </c>
      <c r="C679" s="25" t="s">
        <v>118</v>
      </c>
      <c r="D679" s="25" t="s">
        <v>12</v>
      </c>
      <c r="E679" s="25">
        <v>1545.0</v>
      </c>
      <c r="F679" s="25">
        <v>274.0</v>
      </c>
      <c r="G679" s="25">
        <v>1.0</v>
      </c>
      <c r="H679" s="25">
        <v>108.0</v>
      </c>
      <c r="I679" s="25">
        <v>0.0</v>
      </c>
      <c r="J679" s="25">
        <v>0.0</v>
      </c>
      <c r="K679" s="25">
        <v>0.0</v>
      </c>
      <c r="L679" s="25">
        <v>0.0</v>
      </c>
      <c r="M679" s="25">
        <v>0.0</v>
      </c>
      <c r="N679" s="25">
        <v>0.41167</v>
      </c>
      <c r="O679" s="25">
        <v>2.19917</v>
      </c>
      <c r="P679" s="25">
        <v>2.04845</v>
      </c>
      <c r="Q679" s="25">
        <v>232.0</v>
      </c>
      <c r="R679" s="25">
        <v>99.0</v>
      </c>
      <c r="S679" s="25">
        <v>3.0</v>
      </c>
    </row>
    <row r="680">
      <c r="A680" s="58" t="s">
        <v>754</v>
      </c>
      <c r="B680" s="25" t="s">
        <v>1</v>
      </c>
      <c r="C680" s="25" t="s">
        <v>270</v>
      </c>
      <c r="D680" s="25" t="s">
        <v>12</v>
      </c>
      <c r="E680" s="25">
        <v>6.0</v>
      </c>
      <c r="F680" s="25">
        <v>0.0</v>
      </c>
      <c r="G680" s="25">
        <v>0.0</v>
      </c>
      <c r="H680" s="25">
        <v>0.0</v>
      </c>
      <c r="I680" s="25">
        <v>0.0</v>
      </c>
      <c r="J680" s="25">
        <v>0.0</v>
      </c>
      <c r="K680" s="25">
        <v>0.0</v>
      </c>
      <c r="L680" s="25">
        <v>0.0</v>
      </c>
      <c r="M680" s="25">
        <v>0.0</v>
      </c>
      <c r="N680" s="25">
        <v>0.41333</v>
      </c>
      <c r="O680" s="25">
        <v>21.4525</v>
      </c>
      <c r="P680" s="25">
        <v>4.35912</v>
      </c>
      <c r="Q680" s="25">
        <v>0.0</v>
      </c>
      <c r="R680" s="25">
        <v>99.0</v>
      </c>
      <c r="S680" s="25">
        <v>3.0</v>
      </c>
    </row>
    <row r="681">
      <c r="A681" s="58" t="s">
        <v>754</v>
      </c>
      <c r="B681" s="25" t="s">
        <v>1</v>
      </c>
      <c r="C681" s="25" t="s">
        <v>138</v>
      </c>
      <c r="D681" s="25" t="s">
        <v>12</v>
      </c>
      <c r="E681" s="25">
        <v>64.0</v>
      </c>
      <c r="F681" s="25">
        <v>47.0</v>
      </c>
      <c r="G681" s="25">
        <v>0.0</v>
      </c>
      <c r="H681" s="25">
        <v>51.0</v>
      </c>
      <c r="I681" s="25">
        <v>0.0</v>
      </c>
      <c r="J681" s="25">
        <v>0.0</v>
      </c>
      <c r="K681" s="25">
        <v>0.0</v>
      </c>
      <c r="L681" s="25">
        <v>0.0</v>
      </c>
      <c r="M681" s="25">
        <v>0.0</v>
      </c>
      <c r="N681" s="25">
        <v>0.00472</v>
      </c>
      <c r="O681" s="25">
        <v>0.81806</v>
      </c>
      <c r="P681" s="25">
        <v>0.23917</v>
      </c>
      <c r="Q681" s="25">
        <v>46.0</v>
      </c>
      <c r="R681" s="25">
        <v>99.0</v>
      </c>
      <c r="S681" s="25">
        <v>3.0</v>
      </c>
    </row>
    <row r="682">
      <c r="A682" s="58" t="s">
        <v>754</v>
      </c>
      <c r="B682" s="25" t="s">
        <v>1</v>
      </c>
      <c r="C682" s="25" t="s">
        <v>209</v>
      </c>
      <c r="D682" s="25" t="s">
        <v>12</v>
      </c>
      <c r="E682" s="25">
        <v>13.0</v>
      </c>
      <c r="F682" s="25">
        <v>3.0</v>
      </c>
      <c r="G682" s="25">
        <v>0.0</v>
      </c>
      <c r="H682" s="25">
        <v>3.0</v>
      </c>
      <c r="I682" s="25">
        <v>0.0</v>
      </c>
      <c r="J682" s="25">
        <v>0.0</v>
      </c>
      <c r="K682" s="25">
        <v>0.0</v>
      </c>
      <c r="L682" s="25">
        <v>0.0</v>
      </c>
      <c r="M682" s="25">
        <v>0.0</v>
      </c>
      <c r="N682" s="25">
        <v>0.16083</v>
      </c>
      <c r="O682" s="25">
        <v>1.14139</v>
      </c>
      <c r="P682" s="25">
        <v>0.56955</v>
      </c>
      <c r="Q682" s="25">
        <v>2.0</v>
      </c>
      <c r="R682" s="25">
        <v>99.0</v>
      </c>
      <c r="S682" s="25">
        <v>3.0</v>
      </c>
    </row>
    <row r="683">
      <c r="A683" s="58" t="s">
        <v>754</v>
      </c>
      <c r="B683" s="25" t="s">
        <v>1</v>
      </c>
      <c r="C683" s="25" t="s">
        <v>169</v>
      </c>
      <c r="D683" s="25" t="s">
        <v>12</v>
      </c>
      <c r="E683" s="25">
        <v>263.0</v>
      </c>
      <c r="F683" s="25">
        <v>51.0</v>
      </c>
      <c r="G683" s="25">
        <v>1.0</v>
      </c>
      <c r="H683" s="25">
        <v>27.0</v>
      </c>
      <c r="I683" s="25">
        <v>0.0</v>
      </c>
      <c r="J683" s="25">
        <v>0.0</v>
      </c>
      <c r="K683" s="25">
        <v>0.0</v>
      </c>
      <c r="L683" s="25">
        <v>0.0</v>
      </c>
      <c r="M683" s="25">
        <v>0.0</v>
      </c>
      <c r="N683" s="25">
        <v>0.45389</v>
      </c>
      <c r="O683" s="25">
        <v>2.46889</v>
      </c>
      <c r="P683" s="25">
        <v>2.53221</v>
      </c>
      <c r="Q683" s="25">
        <v>49.0</v>
      </c>
      <c r="R683" s="25">
        <v>99.0</v>
      </c>
      <c r="S683" s="25">
        <v>3.0</v>
      </c>
    </row>
    <row r="684">
      <c r="A684" s="58" t="s">
        <v>754</v>
      </c>
      <c r="B684" s="25" t="s">
        <v>1</v>
      </c>
      <c r="C684" s="25" t="s">
        <v>170</v>
      </c>
      <c r="D684" s="25" t="s">
        <v>12</v>
      </c>
      <c r="E684" s="25">
        <v>967.0</v>
      </c>
      <c r="F684" s="25">
        <v>329.0</v>
      </c>
      <c r="G684" s="25">
        <v>0.0</v>
      </c>
      <c r="H684" s="25">
        <v>304.0</v>
      </c>
      <c r="I684" s="25">
        <v>0.0</v>
      </c>
      <c r="J684" s="25">
        <v>0.0</v>
      </c>
      <c r="K684" s="25">
        <v>0.0</v>
      </c>
      <c r="L684" s="25">
        <v>0.0</v>
      </c>
      <c r="M684" s="25">
        <v>0.0</v>
      </c>
      <c r="N684" s="25">
        <v>0.19806</v>
      </c>
      <c r="O684" s="25">
        <v>1.36611</v>
      </c>
      <c r="P684" s="25">
        <v>0.97478</v>
      </c>
      <c r="Q684" s="25">
        <v>320.0</v>
      </c>
      <c r="R684" s="25">
        <v>99.0</v>
      </c>
      <c r="S684" s="25">
        <v>3.0</v>
      </c>
    </row>
    <row r="685">
      <c r="A685" s="58" t="s">
        <v>754</v>
      </c>
      <c r="B685" s="25" t="s">
        <v>1</v>
      </c>
      <c r="C685" s="25" t="s">
        <v>264</v>
      </c>
      <c r="D685" s="25" t="s">
        <v>12</v>
      </c>
      <c r="E685" s="25">
        <v>7.0</v>
      </c>
      <c r="F685" s="25">
        <v>5.0</v>
      </c>
      <c r="G685" s="25">
        <v>0.0</v>
      </c>
      <c r="H685" s="25">
        <v>1.0</v>
      </c>
      <c r="I685" s="25">
        <v>0.0</v>
      </c>
      <c r="J685" s="25">
        <v>0.0</v>
      </c>
      <c r="K685" s="25">
        <v>0.0</v>
      </c>
      <c r="L685" s="25">
        <v>0.0</v>
      </c>
      <c r="M685" s="25">
        <v>0.0</v>
      </c>
      <c r="N685" s="25">
        <v>0.63</v>
      </c>
      <c r="O685" s="25">
        <v>1.65361</v>
      </c>
      <c r="P685" s="25">
        <v>0.68353</v>
      </c>
      <c r="Q685" s="25">
        <v>2.0</v>
      </c>
      <c r="R685" s="25">
        <v>99.0</v>
      </c>
      <c r="S685" s="25">
        <v>3.0</v>
      </c>
    </row>
    <row r="686">
      <c r="A686" s="58" t="s">
        <v>754</v>
      </c>
      <c r="B686" s="25" t="s">
        <v>1</v>
      </c>
      <c r="C686" s="25" t="s">
        <v>99</v>
      </c>
      <c r="D686" s="25" t="s">
        <v>12</v>
      </c>
      <c r="E686" s="25">
        <v>214.0</v>
      </c>
      <c r="F686" s="25">
        <v>75.0</v>
      </c>
      <c r="G686" s="25">
        <v>2.0</v>
      </c>
      <c r="H686" s="25">
        <v>58.0</v>
      </c>
      <c r="I686" s="25">
        <v>0.0</v>
      </c>
      <c r="J686" s="25">
        <v>0.0</v>
      </c>
      <c r="K686" s="25">
        <v>0.0</v>
      </c>
      <c r="L686" s="25">
        <v>0.0</v>
      </c>
      <c r="M686" s="25">
        <v>0.0</v>
      </c>
      <c r="N686" s="25">
        <v>0.24444</v>
      </c>
      <c r="O686" s="25">
        <v>3.29806</v>
      </c>
      <c r="P686" s="25">
        <v>2.19802</v>
      </c>
      <c r="Q686" s="25">
        <v>66.0</v>
      </c>
      <c r="R686" s="25">
        <v>99.0</v>
      </c>
      <c r="S686" s="25">
        <v>3.0</v>
      </c>
    </row>
    <row r="687">
      <c r="A687" s="58" t="s">
        <v>754</v>
      </c>
      <c r="B687" s="25" t="s">
        <v>1</v>
      </c>
      <c r="C687" s="25" t="s">
        <v>283</v>
      </c>
      <c r="D687" s="25" t="s">
        <v>12</v>
      </c>
      <c r="E687" s="25">
        <v>6.0</v>
      </c>
      <c r="F687" s="25">
        <v>2.0</v>
      </c>
      <c r="G687" s="25">
        <v>0.0</v>
      </c>
      <c r="H687" s="25">
        <v>0.0</v>
      </c>
      <c r="I687" s="25">
        <v>0.0</v>
      </c>
      <c r="J687" s="25">
        <v>0.0</v>
      </c>
      <c r="K687" s="25">
        <v>0.0</v>
      </c>
      <c r="L687" s="25">
        <v>0.0</v>
      </c>
      <c r="M687" s="25">
        <v>0.0</v>
      </c>
      <c r="N687" s="25">
        <v>0.035</v>
      </c>
      <c r="O687" s="25">
        <v>0.97417</v>
      </c>
      <c r="P687" s="25">
        <v>0.25116</v>
      </c>
      <c r="Q687" s="25">
        <v>2.0</v>
      </c>
      <c r="R687" s="25">
        <v>99.0</v>
      </c>
      <c r="S687" s="25">
        <v>3.0</v>
      </c>
    </row>
    <row r="688">
      <c r="A688" s="58" t="s">
        <v>754</v>
      </c>
      <c r="B688" s="25" t="s">
        <v>1</v>
      </c>
      <c r="C688" s="25" t="s">
        <v>171</v>
      </c>
      <c r="D688" s="25" t="s">
        <v>12</v>
      </c>
      <c r="E688" s="25">
        <v>68.0</v>
      </c>
      <c r="F688" s="25">
        <v>17.0</v>
      </c>
      <c r="G688" s="25">
        <v>0.0</v>
      </c>
      <c r="H688" s="25">
        <v>10.0</v>
      </c>
      <c r="I688" s="25">
        <v>0.0</v>
      </c>
      <c r="J688" s="25">
        <v>0.0</v>
      </c>
      <c r="K688" s="25">
        <v>0.0</v>
      </c>
      <c r="L688" s="25">
        <v>0.0</v>
      </c>
      <c r="M688" s="25">
        <v>0.0</v>
      </c>
      <c r="N688" s="25">
        <v>0.43528</v>
      </c>
      <c r="O688" s="25">
        <v>3.83194</v>
      </c>
      <c r="P688" s="25">
        <v>5.04442</v>
      </c>
      <c r="Q688" s="25">
        <v>13.0</v>
      </c>
      <c r="R688" s="25">
        <v>99.0</v>
      </c>
      <c r="S688" s="25">
        <v>3.0</v>
      </c>
    </row>
    <row r="689">
      <c r="A689" s="58" t="s">
        <v>754</v>
      </c>
      <c r="B689" s="25" t="s">
        <v>1</v>
      </c>
      <c r="C689" s="25" t="s">
        <v>165</v>
      </c>
      <c r="D689" s="25" t="s">
        <v>12</v>
      </c>
      <c r="E689" s="25">
        <v>875.0</v>
      </c>
      <c r="F689" s="25">
        <v>145.0</v>
      </c>
      <c r="G689" s="25">
        <v>0.0</v>
      </c>
      <c r="H689" s="25">
        <v>106.0</v>
      </c>
      <c r="I689" s="25">
        <v>0.0</v>
      </c>
      <c r="J689" s="25">
        <v>0.0</v>
      </c>
      <c r="K689" s="25">
        <v>0.0</v>
      </c>
      <c r="L689" s="25">
        <v>0.0</v>
      </c>
      <c r="M689" s="25">
        <v>0.0</v>
      </c>
      <c r="N689" s="25">
        <v>0.33778</v>
      </c>
      <c r="O689" s="25">
        <v>1.97778</v>
      </c>
      <c r="P689" s="25">
        <v>1.18812</v>
      </c>
      <c r="Q689" s="25">
        <v>131.0</v>
      </c>
      <c r="R689" s="25">
        <v>99.0</v>
      </c>
      <c r="S689" s="25">
        <v>3.0</v>
      </c>
    </row>
    <row r="690">
      <c r="A690" s="58" t="s">
        <v>754</v>
      </c>
      <c r="B690" s="25" t="s">
        <v>1</v>
      </c>
      <c r="C690" s="25" t="s">
        <v>77</v>
      </c>
      <c r="D690" s="25" t="s">
        <v>12</v>
      </c>
      <c r="E690" s="25">
        <v>10773.0</v>
      </c>
      <c r="F690" s="25">
        <v>1156.0</v>
      </c>
      <c r="G690" s="25">
        <v>7.0</v>
      </c>
      <c r="H690" s="25">
        <v>689.0</v>
      </c>
      <c r="I690" s="25">
        <v>0.0</v>
      </c>
      <c r="J690" s="25">
        <v>0.0</v>
      </c>
      <c r="K690" s="25">
        <v>0.0</v>
      </c>
      <c r="L690" s="25">
        <v>0.0</v>
      </c>
      <c r="M690" s="25">
        <v>0.0</v>
      </c>
      <c r="N690" s="25">
        <v>0.57778</v>
      </c>
      <c r="O690" s="25">
        <v>5.10361</v>
      </c>
      <c r="P690" s="25">
        <v>3.00113</v>
      </c>
      <c r="Q690" s="25">
        <v>982.0</v>
      </c>
      <c r="R690" s="25">
        <v>99.0</v>
      </c>
      <c r="S690" s="25">
        <v>3.0</v>
      </c>
    </row>
    <row r="691">
      <c r="A691" s="58" t="s">
        <v>754</v>
      </c>
      <c r="B691" s="25" t="s">
        <v>1</v>
      </c>
      <c r="C691" s="25" t="s">
        <v>124</v>
      </c>
      <c r="D691" s="25" t="s">
        <v>12</v>
      </c>
      <c r="E691" s="25">
        <v>29.0</v>
      </c>
      <c r="F691" s="25">
        <v>10.0</v>
      </c>
      <c r="G691" s="25">
        <v>0.0</v>
      </c>
      <c r="H691" s="25">
        <v>3.0</v>
      </c>
      <c r="I691" s="25">
        <v>0.0</v>
      </c>
      <c r="J691" s="25">
        <v>0.0</v>
      </c>
      <c r="K691" s="25">
        <v>0.0</v>
      </c>
      <c r="L691" s="25">
        <v>0.0</v>
      </c>
      <c r="M691" s="25">
        <v>0.0</v>
      </c>
      <c r="N691" s="25">
        <v>0.44389</v>
      </c>
      <c r="O691" s="25">
        <v>1.57306</v>
      </c>
      <c r="P691" s="25">
        <v>0.96214</v>
      </c>
      <c r="Q691" s="25">
        <v>5.0</v>
      </c>
      <c r="R691" s="25">
        <v>99.0</v>
      </c>
      <c r="S691" s="25">
        <v>3.0</v>
      </c>
    </row>
    <row r="692">
      <c r="A692" s="58" t="s">
        <v>754</v>
      </c>
      <c r="B692" s="25" t="s">
        <v>1</v>
      </c>
      <c r="C692" s="25" t="s">
        <v>156</v>
      </c>
      <c r="D692" s="25" t="s">
        <v>12</v>
      </c>
      <c r="E692" s="25">
        <v>65.0</v>
      </c>
      <c r="F692" s="25">
        <v>29.0</v>
      </c>
      <c r="G692" s="25">
        <v>0.0</v>
      </c>
      <c r="H692" s="25">
        <v>6.0</v>
      </c>
      <c r="I692" s="25">
        <v>0.0</v>
      </c>
      <c r="J692" s="25">
        <v>0.0</v>
      </c>
      <c r="K692" s="25">
        <v>0.0</v>
      </c>
      <c r="L692" s="25">
        <v>0.0</v>
      </c>
      <c r="M692" s="25">
        <v>0.0</v>
      </c>
      <c r="N692" s="25">
        <v>0.38444</v>
      </c>
      <c r="O692" s="25">
        <v>1.68194</v>
      </c>
      <c r="P692" s="25">
        <v>0.76624</v>
      </c>
      <c r="Q692" s="25">
        <v>17.0</v>
      </c>
      <c r="R692" s="25">
        <v>99.0</v>
      </c>
      <c r="S692" s="25">
        <v>3.0</v>
      </c>
    </row>
    <row r="693">
      <c r="A693" s="58" t="s">
        <v>754</v>
      </c>
      <c r="B693" s="25" t="s">
        <v>1</v>
      </c>
      <c r="C693" s="25" t="s">
        <v>104</v>
      </c>
      <c r="D693" s="25" t="s">
        <v>12</v>
      </c>
      <c r="E693" s="25">
        <v>504.0</v>
      </c>
      <c r="F693" s="25">
        <v>89.0</v>
      </c>
      <c r="G693" s="25">
        <v>3.0</v>
      </c>
      <c r="H693" s="25">
        <v>33.0</v>
      </c>
      <c r="I693" s="25">
        <v>0.0</v>
      </c>
      <c r="J693" s="25">
        <v>0.0</v>
      </c>
      <c r="K693" s="25">
        <v>0.0</v>
      </c>
      <c r="L693" s="25">
        <v>0.0</v>
      </c>
      <c r="M693" s="25">
        <v>0.0</v>
      </c>
      <c r="N693" s="25">
        <v>0.56056</v>
      </c>
      <c r="O693" s="25">
        <v>1.80417</v>
      </c>
      <c r="P693" s="25">
        <v>1.69446</v>
      </c>
      <c r="Q693" s="25">
        <v>64.0</v>
      </c>
      <c r="R693" s="25">
        <v>99.0</v>
      </c>
      <c r="S693" s="25">
        <v>3.0</v>
      </c>
    </row>
    <row r="694">
      <c r="A694" s="58" t="s">
        <v>754</v>
      </c>
      <c r="B694" s="25" t="s">
        <v>1</v>
      </c>
      <c r="C694" s="25" t="s">
        <v>180</v>
      </c>
      <c r="D694" s="25" t="s">
        <v>12</v>
      </c>
      <c r="E694" s="25">
        <v>200.0</v>
      </c>
      <c r="F694" s="25">
        <v>122.0</v>
      </c>
      <c r="G694" s="25">
        <v>0.0</v>
      </c>
      <c r="H694" s="25">
        <v>101.0</v>
      </c>
      <c r="I694" s="25">
        <v>0.0</v>
      </c>
      <c r="J694" s="25">
        <v>0.0</v>
      </c>
      <c r="K694" s="25">
        <v>0.0</v>
      </c>
      <c r="L694" s="25">
        <v>0.0</v>
      </c>
      <c r="M694" s="25">
        <v>0.0</v>
      </c>
      <c r="N694" s="25">
        <v>0.01806</v>
      </c>
      <c r="O694" s="25">
        <v>1.63861</v>
      </c>
      <c r="P694" s="25">
        <v>1.30135</v>
      </c>
      <c r="Q694" s="25">
        <v>117.0</v>
      </c>
      <c r="R694" s="25">
        <v>99.0</v>
      </c>
      <c r="S694" s="25">
        <v>3.0</v>
      </c>
    </row>
    <row r="695">
      <c r="A695" s="58" t="s">
        <v>754</v>
      </c>
      <c r="B695" s="25" t="s">
        <v>1</v>
      </c>
      <c r="C695" s="25" t="s">
        <v>89</v>
      </c>
      <c r="D695" s="25" t="s">
        <v>12</v>
      </c>
      <c r="E695" s="25">
        <v>11488.0</v>
      </c>
      <c r="F695" s="25">
        <v>1165.0</v>
      </c>
      <c r="G695" s="25">
        <v>5.0</v>
      </c>
      <c r="H695" s="25">
        <v>458.0</v>
      </c>
      <c r="I695" s="25">
        <v>0.0</v>
      </c>
      <c r="J695" s="25">
        <v>0.0</v>
      </c>
      <c r="K695" s="25">
        <v>0.0</v>
      </c>
      <c r="L695" s="25">
        <v>0.0</v>
      </c>
      <c r="M695" s="25">
        <v>0.0</v>
      </c>
      <c r="N695" s="25">
        <v>0.33111</v>
      </c>
      <c r="O695" s="25">
        <v>1.46778</v>
      </c>
      <c r="P695" s="25">
        <v>1.06787</v>
      </c>
      <c r="Q695" s="25">
        <v>924.0</v>
      </c>
      <c r="R695" s="25">
        <v>99.0</v>
      </c>
      <c r="S695" s="25">
        <v>3.0</v>
      </c>
    </row>
    <row r="696">
      <c r="A696" s="58" t="s">
        <v>754</v>
      </c>
      <c r="B696" s="25" t="s">
        <v>1</v>
      </c>
      <c r="C696" s="25" t="s">
        <v>60</v>
      </c>
      <c r="D696" s="25" t="s">
        <v>12</v>
      </c>
      <c r="E696" s="25">
        <v>51931.0</v>
      </c>
      <c r="F696" s="25">
        <v>14471.0</v>
      </c>
      <c r="G696" s="25">
        <v>305.0</v>
      </c>
      <c r="H696" s="25">
        <v>4991.0</v>
      </c>
      <c r="I696" s="25">
        <v>0.0</v>
      </c>
      <c r="J696" s="25">
        <v>17.0</v>
      </c>
      <c r="K696" s="25">
        <v>0.0</v>
      </c>
      <c r="L696" s="25">
        <v>0.0</v>
      </c>
      <c r="M696" s="25">
        <v>0.0</v>
      </c>
      <c r="N696" s="25">
        <v>0.60444</v>
      </c>
      <c r="O696" s="25">
        <v>4.57389</v>
      </c>
      <c r="P696" s="25">
        <v>2.86447</v>
      </c>
      <c r="Q696" s="25">
        <v>10508.0</v>
      </c>
      <c r="R696" s="25">
        <v>99.0</v>
      </c>
      <c r="S696" s="25">
        <v>3.0</v>
      </c>
    </row>
    <row r="697">
      <c r="A697" s="58" t="s">
        <v>754</v>
      </c>
      <c r="B697" s="25" t="s">
        <v>1</v>
      </c>
      <c r="C697" s="25" t="s">
        <v>61</v>
      </c>
      <c r="D697" s="25" t="s">
        <v>12</v>
      </c>
      <c r="E697" s="25">
        <v>255211.0</v>
      </c>
      <c r="F697" s="25">
        <v>57054.0</v>
      </c>
      <c r="G697" s="25">
        <v>615.0</v>
      </c>
      <c r="H697" s="25">
        <v>20032.0</v>
      </c>
      <c r="I697" s="25">
        <v>0.0</v>
      </c>
      <c r="J697" s="25">
        <v>26.0</v>
      </c>
      <c r="K697" s="25">
        <v>0.0</v>
      </c>
      <c r="L697" s="25">
        <v>0.0</v>
      </c>
      <c r="M697" s="25">
        <v>0.0</v>
      </c>
      <c r="N697" s="25">
        <v>0.49083</v>
      </c>
      <c r="O697" s="25">
        <v>2.50583</v>
      </c>
      <c r="P697" s="25">
        <v>2.23686</v>
      </c>
      <c r="Q697" s="25">
        <v>47675.0</v>
      </c>
      <c r="R697" s="25">
        <v>99.0</v>
      </c>
      <c r="S697" s="25">
        <v>3.0</v>
      </c>
    </row>
    <row r="698">
      <c r="A698" s="58" t="s">
        <v>754</v>
      </c>
      <c r="B698" s="25" t="s">
        <v>1</v>
      </c>
      <c r="C698" s="25" t="s">
        <v>195</v>
      </c>
      <c r="D698" s="25" t="s">
        <v>12</v>
      </c>
      <c r="E698" s="25">
        <v>1526.0</v>
      </c>
      <c r="F698" s="25">
        <v>1324.0</v>
      </c>
      <c r="G698" s="25">
        <v>1.0</v>
      </c>
      <c r="H698" s="25">
        <v>1335.0</v>
      </c>
      <c r="I698" s="25">
        <v>0.0</v>
      </c>
      <c r="J698" s="25">
        <v>0.0</v>
      </c>
      <c r="K698" s="25">
        <v>0.0</v>
      </c>
      <c r="L698" s="25">
        <v>0.0</v>
      </c>
      <c r="M698" s="25">
        <v>0.0</v>
      </c>
      <c r="N698" s="25">
        <v>0.00444</v>
      </c>
      <c r="O698" s="25">
        <v>0.16861</v>
      </c>
      <c r="P698" s="25">
        <v>0.20248</v>
      </c>
      <c r="Q698" s="25">
        <v>1308.0</v>
      </c>
      <c r="R698" s="25">
        <v>99.0</v>
      </c>
      <c r="S698" s="25">
        <v>3.0</v>
      </c>
    </row>
    <row r="699">
      <c r="A699" s="58" t="s">
        <v>754</v>
      </c>
      <c r="B699" s="25" t="s">
        <v>1</v>
      </c>
      <c r="C699" s="25" t="s">
        <v>110</v>
      </c>
      <c r="D699" s="25" t="s">
        <v>12</v>
      </c>
      <c r="E699" s="25">
        <v>33.0</v>
      </c>
      <c r="F699" s="25">
        <v>12.0</v>
      </c>
      <c r="G699" s="25">
        <v>0.0</v>
      </c>
      <c r="H699" s="25">
        <v>11.0</v>
      </c>
      <c r="I699" s="25">
        <v>0.0</v>
      </c>
      <c r="J699" s="25">
        <v>0.0</v>
      </c>
      <c r="K699" s="25">
        <v>0.0</v>
      </c>
      <c r="L699" s="25">
        <v>0.0</v>
      </c>
      <c r="M699" s="25">
        <v>0.0</v>
      </c>
      <c r="N699" s="25">
        <v>0.165</v>
      </c>
      <c r="O699" s="25">
        <v>2.91833</v>
      </c>
      <c r="P699" s="25">
        <v>1.12009</v>
      </c>
      <c r="Q699" s="25">
        <v>12.0</v>
      </c>
      <c r="R699" s="25">
        <v>99.0</v>
      </c>
      <c r="S699" s="25">
        <v>3.0</v>
      </c>
    </row>
    <row r="700">
      <c r="A700" s="58" t="s">
        <v>754</v>
      </c>
      <c r="B700" s="25" t="s">
        <v>1</v>
      </c>
      <c r="C700" s="25" t="s">
        <v>58</v>
      </c>
      <c r="D700" s="25" t="s">
        <v>12</v>
      </c>
      <c r="E700" s="25">
        <v>72.0</v>
      </c>
      <c r="F700" s="25">
        <v>9.0</v>
      </c>
      <c r="G700" s="25">
        <v>0.0</v>
      </c>
      <c r="H700" s="25">
        <v>5.0</v>
      </c>
      <c r="I700" s="25">
        <v>0.0</v>
      </c>
      <c r="J700" s="25">
        <v>0.0</v>
      </c>
      <c r="K700" s="25">
        <v>0.0</v>
      </c>
      <c r="L700" s="25">
        <v>0.0</v>
      </c>
      <c r="M700" s="25">
        <v>0.0</v>
      </c>
      <c r="N700" s="25">
        <v>0.48278</v>
      </c>
      <c r="O700" s="25">
        <v>1.63222</v>
      </c>
      <c r="P700" s="25">
        <v>1.13672</v>
      </c>
      <c r="Q700" s="25">
        <v>9.0</v>
      </c>
      <c r="R700" s="25">
        <v>99.0</v>
      </c>
      <c r="S700" s="25">
        <v>3.0</v>
      </c>
    </row>
    <row r="701">
      <c r="A701" s="58" t="s">
        <v>754</v>
      </c>
      <c r="B701" s="25" t="s">
        <v>1</v>
      </c>
      <c r="C701" s="25" t="s">
        <v>85</v>
      </c>
      <c r="D701" s="25" t="s">
        <v>12</v>
      </c>
      <c r="E701" s="25">
        <v>93.0</v>
      </c>
      <c r="F701" s="25">
        <v>61.0</v>
      </c>
      <c r="G701" s="25">
        <v>0.0</v>
      </c>
      <c r="H701" s="25">
        <v>60.0</v>
      </c>
      <c r="I701" s="25">
        <v>0.0</v>
      </c>
      <c r="J701" s="25">
        <v>0.0</v>
      </c>
      <c r="K701" s="25">
        <v>0.0</v>
      </c>
      <c r="L701" s="25">
        <v>0.0</v>
      </c>
      <c r="M701" s="25">
        <v>0.0</v>
      </c>
      <c r="N701" s="25">
        <v>0.00583</v>
      </c>
      <c r="O701" s="25">
        <v>0.97667</v>
      </c>
      <c r="P701" s="25">
        <v>0.53135</v>
      </c>
      <c r="Q701" s="25">
        <v>60.0</v>
      </c>
      <c r="R701" s="25">
        <v>99.0</v>
      </c>
      <c r="S701" s="25">
        <v>3.0</v>
      </c>
    </row>
    <row r="702">
      <c r="A702" s="58" t="s">
        <v>754</v>
      </c>
      <c r="B702" s="25" t="s">
        <v>1</v>
      </c>
      <c r="C702" s="25" t="s">
        <v>131</v>
      </c>
      <c r="D702" s="25" t="s">
        <v>12</v>
      </c>
      <c r="E702" s="25">
        <v>2092.0</v>
      </c>
      <c r="F702" s="25">
        <v>1063.0</v>
      </c>
      <c r="G702" s="25">
        <v>0.0</v>
      </c>
      <c r="H702" s="25">
        <v>1071.0</v>
      </c>
      <c r="I702" s="25">
        <v>0.0</v>
      </c>
      <c r="J702" s="25">
        <v>0.0</v>
      </c>
      <c r="K702" s="25">
        <v>0.0</v>
      </c>
      <c r="L702" s="25">
        <v>0.0</v>
      </c>
      <c r="M702" s="25">
        <v>0.0</v>
      </c>
      <c r="N702" s="25">
        <v>0.00861</v>
      </c>
      <c r="O702" s="25">
        <v>0.585</v>
      </c>
      <c r="P702" s="25">
        <v>0.30283</v>
      </c>
      <c r="Q702" s="25">
        <v>1043.0</v>
      </c>
      <c r="R702" s="25">
        <v>99.0</v>
      </c>
      <c r="S702" s="25">
        <v>3.0</v>
      </c>
    </row>
    <row r="703">
      <c r="A703" s="58" t="s">
        <v>754</v>
      </c>
      <c r="B703" s="25" t="s">
        <v>1</v>
      </c>
      <c r="C703" s="25" t="s">
        <v>76</v>
      </c>
      <c r="D703" s="25" t="s">
        <v>12</v>
      </c>
      <c r="E703" s="25">
        <v>1407.0</v>
      </c>
      <c r="F703" s="25">
        <v>208.0</v>
      </c>
      <c r="G703" s="25">
        <v>0.0</v>
      </c>
      <c r="H703" s="25">
        <v>156.0</v>
      </c>
      <c r="I703" s="25">
        <v>0.0</v>
      </c>
      <c r="J703" s="25">
        <v>0.0</v>
      </c>
      <c r="K703" s="25">
        <v>0.0</v>
      </c>
      <c r="L703" s="25">
        <v>0.0</v>
      </c>
      <c r="M703" s="25">
        <v>0.0</v>
      </c>
      <c r="N703" s="25">
        <v>0.23278</v>
      </c>
      <c r="O703" s="25">
        <v>1.45083</v>
      </c>
      <c r="P703" s="25">
        <v>1.19152</v>
      </c>
      <c r="Q703" s="25">
        <v>164.0</v>
      </c>
      <c r="R703" s="25">
        <v>99.0</v>
      </c>
      <c r="S703" s="25">
        <v>3.0</v>
      </c>
    </row>
    <row r="704">
      <c r="A704" s="58" t="s">
        <v>754</v>
      </c>
      <c r="B704" s="25" t="s">
        <v>1</v>
      </c>
      <c r="C704" s="25" t="s">
        <v>153</v>
      </c>
      <c r="D704" s="25" t="s">
        <v>12</v>
      </c>
      <c r="E704" s="25">
        <v>51.0</v>
      </c>
      <c r="F704" s="25">
        <v>16.0</v>
      </c>
      <c r="G704" s="25">
        <v>0.0</v>
      </c>
      <c r="H704" s="25">
        <v>6.0</v>
      </c>
      <c r="I704" s="25">
        <v>0.0</v>
      </c>
      <c r="J704" s="25">
        <v>0.0</v>
      </c>
      <c r="K704" s="25">
        <v>0.0</v>
      </c>
      <c r="L704" s="25">
        <v>0.0</v>
      </c>
      <c r="M704" s="25">
        <v>0.0</v>
      </c>
      <c r="N704" s="25">
        <v>0.29083</v>
      </c>
      <c r="O704" s="25">
        <v>1.20361</v>
      </c>
      <c r="P704" s="25">
        <v>1.17419</v>
      </c>
      <c r="Q704" s="25">
        <v>12.0</v>
      </c>
      <c r="R704" s="25">
        <v>99.0</v>
      </c>
      <c r="S704" s="25">
        <v>3.0</v>
      </c>
    </row>
    <row r="705">
      <c r="A705" s="58" t="s">
        <v>754</v>
      </c>
      <c r="B705" s="25" t="s">
        <v>1</v>
      </c>
      <c r="C705" s="25" t="s">
        <v>223</v>
      </c>
      <c r="D705" s="25" t="s">
        <v>12</v>
      </c>
      <c r="E705" s="25">
        <v>41.0</v>
      </c>
      <c r="F705" s="25">
        <v>5.0</v>
      </c>
      <c r="G705" s="25">
        <v>0.0</v>
      </c>
      <c r="H705" s="25">
        <v>1.0</v>
      </c>
      <c r="I705" s="25">
        <v>0.0</v>
      </c>
      <c r="J705" s="25">
        <v>0.0</v>
      </c>
      <c r="K705" s="25">
        <v>0.0</v>
      </c>
      <c r="L705" s="25">
        <v>0.0</v>
      </c>
      <c r="M705" s="25">
        <v>0.0</v>
      </c>
      <c r="N705" s="25">
        <v>0.62917</v>
      </c>
      <c r="O705" s="25">
        <v>1.45278</v>
      </c>
      <c r="P705" s="25">
        <v>0.69196</v>
      </c>
      <c r="Q705" s="25">
        <v>5.0</v>
      </c>
      <c r="R705" s="25">
        <v>99.0</v>
      </c>
      <c r="S705" s="25">
        <v>3.0</v>
      </c>
    </row>
    <row r="706">
      <c r="A706" s="58" t="s">
        <v>754</v>
      </c>
      <c r="B706" s="25" t="s">
        <v>1</v>
      </c>
      <c r="C706" s="25" t="s">
        <v>120</v>
      </c>
      <c r="D706" s="25" t="s">
        <v>13</v>
      </c>
      <c r="E706" s="25">
        <v>61.0</v>
      </c>
      <c r="F706" s="25">
        <v>10.0</v>
      </c>
      <c r="G706" s="25">
        <v>0.0</v>
      </c>
      <c r="H706" s="25">
        <v>0.0</v>
      </c>
      <c r="I706" s="25">
        <v>0.0</v>
      </c>
      <c r="J706" s="25">
        <v>0.0</v>
      </c>
      <c r="K706" s="25">
        <v>0.0</v>
      </c>
      <c r="L706" s="25">
        <v>0.0</v>
      </c>
      <c r="M706" s="25">
        <v>0.0</v>
      </c>
      <c r="N706" s="25">
        <v>0.36944</v>
      </c>
      <c r="O706" s="25">
        <v>1.35111</v>
      </c>
      <c r="P706" s="25">
        <v>0.89555</v>
      </c>
      <c r="Q706" s="25">
        <v>10.0</v>
      </c>
      <c r="R706" s="25">
        <v>99.0</v>
      </c>
      <c r="S706" s="25">
        <v>4.0</v>
      </c>
    </row>
    <row r="707">
      <c r="A707" s="58" t="s">
        <v>754</v>
      </c>
      <c r="B707" s="25" t="s">
        <v>1</v>
      </c>
      <c r="C707" s="25" t="s">
        <v>253</v>
      </c>
      <c r="D707" s="25" t="s">
        <v>13</v>
      </c>
      <c r="E707" s="25">
        <v>2.0</v>
      </c>
      <c r="F707" s="25">
        <v>0.0</v>
      </c>
      <c r="G707" s="25">
        <v>0.0</v>
      </c>
      <c r="H707" s="25">
        <v>0.0</v>
      </c>
      <c r="I707" s="25">
        <v>0.0</v>
      </c>
      <c r="J707" s="25">
        <v>0.0</v>
      </c>
      <c r="K707" s="25">
        <v>0.0</v>
      </c>
      <c r="L707" s="25">
        <v>0.0</v>
      </c>
      <c r="M707" s="25">
        <v>0.0</v>
      </c>
      <c r="N707" s="25">
        <v>0.33208</v>
      </c>
      <c r="O707" s="25">
        <v>0.33208</v>
      </c>
      <c r="P707" s="25">
        <v>0.33208</v>
      </c>
      <c r="Q707" s="25">
        <v>0.0</v>
      </c>
      <c r="R707" s="25">
        <v>99.0</v>
      </c>
      <c r="S707" s="25">
        <v>4.0</v>
      </c>
    </row>
    <row r="708">
      <c r="A708" s="58" t="s">
        <v>754</v>
      </c>
      <c r="B708" s="25" t="s">
        <v>1</v>
      </c>
      <c r="C708" s="25" t="s">
        <v>54</v>
      </c>
      <c r="D708" s="25" t="s">
        <v>13</v>
      </c>
      <c r="E708" s="25">
        <v>139.0</v>
      </c>
      <c r="F708" s="25">
        <v>25.0</v>
      </c>
      <c r="G708" s="25">
        <v>0.0</v>
      </c>
      <c r="H708" s="25">
        <v>16.0</v>
      </c>
      <c r="I708" s="25">
        <v>0.0</v>
      </c>
      <c r="J708" s="25">
        <v>0.0</v>
      </c>
      <c r="K708" s="25">
        <v>0.0</v>
      </c>
      <c r="L708" s="25">
        <v>0.0</v>
      </c>
      <c r="M708" s="25">
        <v>0.0</v>
      </c>
      <c r="N708" s="25">
        <v>0.46306</v>
      </c>
      <c r="O708" s="25">
        <v>1.39778</v>
      </c>
      <c r="P708" s="25">
        <v>1.36115</v>
      </c>
      <c r="Q708" s="25">
        <v>21.0</v>
      </c>
      <c r="R708" s="25">
        <v>99.0</v>
      </c>
      <c r="S708" s="25">
        <v>4.0</v>
      </c>
    </row>
    <row r="709">
      <c r="A709" s="58" t="s">
        <v>754</v>
      </c>
      <c r="B709" s="25" t="s">
        <v>1</v>
      </c>
      <c r="C709" s="25" t="s">
        <v>111</v>
      </c>
      <c r="D709" s="25" t="s">
        <v>13</v>
      </c>
      <c r="E709" s="25">
        <v>532.0</v>
      </c>
      <c r="F709" s="25">
        <v>18.0</v>
      </c>
      <c r="G709" s="25">
        <v>0.0</v>
      </c>
      <c r="H709" s="25">
        <v>3.0</v>
      </c>
      <c r="I709" s="25">
        <v>0.0</v>
      </c>
      <c r="J709" s="25">
        <v>0.0</v>
      </c>
      <c r="K709" s="25">
        <v>0.0</v>
      </c>
      <c r="L709" s="25">
        <v>0.0</v>
      </c>
      <c r="M709" s="25">
        <v>0.0</v>
      </c>
      <c r="N709" s="25">
        <v>0.3725</v>
      </c>
      <c r="O709" s="25">
        <v>1.23944</v>
      </c>
      <c r="P709" s="25">
        <v>0.75913</v>
      </c>
      <c r="Q709" s="25">
        <v>17.0</v>
      </c>
      <c r="R709" s="25">
        <v>99.0</v>
      </c>
      <c r="S709" s="25">
        <v>4.0</v>
      </c>
    </row>
    <row r="710">
      <c r="A710" s="58" t="s">
        <v>754</v>
      </c>
      <c r="B710" s="25" t="s">
        <v>1</v>
      </c>
      <c r="C710" s="25" t="s">
        <v>279</v>
      </c>
      <c r="D710" s="25" t="s">
        <v>13</v>
      </c>
      <c r="E710" s="25">
        <v>1.0</v>
      </c>
      <c r="F710" s="25">
        <v>0.0</v>
      </c>
      <c r="G710" s="25">
        <v>0.0</v>
      </c>
      <c r="H710" s="25">
        <v>0.0</v>
      </c>
      <c r="I710" s="25">
        <v>0.0</v>
      </c>
      <c r="J710" s="25">
        <v>0.0</v>
      </c>
      <c r="K710" s="25">
        <v>0.0</v>
      </c>
      <c r="L710" s="25">
        <v>0.0</v>
      </c>
      <c r="M710" s="25">
        <v>0.0</v>
      </c>
      <c r="N710" s="25">
        <v>0.06139</v>
      </c>
      <c r="O710" s="25">
        <v>0.06139</v>
      </c>
      <c r="P710" s="25">
        <v>0.06139</v>
      </c>
      <c r="Q710" s="25">
        <v>0.0</v>
      </c>
      <c r="R710" s="25">
        <v>99.0</v>
      </c>
      <c r="S710" s="25">
        <v>4.0</v>
      </c>
    </row>
    <row r="711">
      <c r="A711" s="58" t="s">
        <v>754</v>
      </c>
      <c r="B711" s="25" t="s">
        <v>1</v>
      </c>
      <c r="C711" s="25" t="s">
        <v>57</v>
      </c>
      <c r="D711" s="25" t="s">
        <v>13</v>
      </c>
      <c r="E711" s="25">
        <v>7.0</v>
      </c>
      <c r="F711" s="25">
        <v>0.0</v>
      </c>
      <c r="G711" s="25">
        <v>0.0</v>
      </c>
      <c r="H711" s="25">
        <v>0.0</v>
      </c>
      <c r="I711" s="25">
        <v>0.0</v>
      </c>
      <c r="J711" s="25">
        <v>0.0</v>
      </c>
      <c r="K711" s="25">
        <v>0.0</v>
      </c>
      <c r="L711" s="25">
        <v>0.0</v>
      </c>
      <c r="M711" s="25">
        <v>0.0</v>
      </c>
      <c r="N711" s="25">
        <v>0.86139</v>
      </c>
      <c r="O711" s="25">
        <v>2.51833</v>
      </c>
      <c r="P711" s="25">
        <v>0.89988</v>
      </c>
      <c r="Q711" s="25">
        <v>0.0</v>
      </c>
      <c r="R711" s="25">
        <v>99.0</v>
      </c>
      <c r="S711" s="25">
        <v>4.0</v>
      </c>
    </row>
    <row r="712">
      <c r="A712" s="58" t="s">
        <v>754</v>
      </c>
      <c r="B712" s="25" t="s">
        <v>1</v>
      </c>
      <c r="C712" s="25" t="s">
        <v>208</v>
      </c>
      <c r="D712" s="25" t="s">
        <v>13</v>
      </c>
      <c r="E712" s="25">
        <v>2.0</v>
      </c>
      <c r="F712" s="25">
        <v>0.0</v>
      </c>
      <c r="G712" s="25">
        <v>0.0</v>
      </c>
      <c r="H712" s="25">
        <v>0.0</v>
      </c>
      <c r="I712" s="25">
        <v>0.0</v>
      </c>
      <c r="J712" s="25">
        <v>0.0</v>
      </c>
      <c r="K712" s="25">
        <v>0.0</v>
      </c>
      <c r="L712" s="25">
        <v>0.0</v>
      </c>
      <c r="M712" s="25">
        <v>0.0</v>
      </c>
      <c r="N712" s="25">
        <v>0.30986</v>
      </c>
      <c r="O712" s="25">
        <v>0.30986</v>
      </c>
      <c r="P712" s="25">
        <v>0.30986</v>
      </c>
      <c r="Q712" s="25">
        <v>0.0</v>
      </c>
      <c r="R712" s="25">
        <v>99.0</v>
      </c>
      <c r="S712" s="25">
        <v>4.0</v>
      </c>
    </row>
    <row r="713">
      <c r="A713" s="58" t="s">
        <v>754</v>
      </c>
      <c r="B713" s="25" t="s">
        <v>1</v>
      </c>
      <c r="C713" s="25" t="s">
        <v>81</v>
      </c>
      <c r="D713" s="25" t="s">
        <v>13</v>
      </c>
      <c r="E713" s="25">
        <v>52.0</v>
      </c>
      <c r="F713" s="25">
        <v>9.0</v>
      </c>
      <c r="G713" s="25">
        <v>0.0</v>
      </c>
      <c r="H713" s="25">
        <v>3.0</v>
      </c>
      <c r="I713" s="25">
        <v>0.0</v>
      </c>
      <c r="J713" s="25">
        <v>0.0</v>
      </c>
      <c r="K713" s="25">
        <v>0.0</v>
      </c>
      <c r="L713" s="25">
        <v>0.0</v>
      </c>
      <c r="M713" s="25">
        <v>0.0</v>
      </c>
      <c r="N713" s="25">
        <v>0.43389</v>
      </c>
      <c r="O713" s="25">
        <v>1.09639</v>
      </c>
      <c r="P713" s="25">
        <v>0.73852</v>
      </c>
      <c r="Q713" s="25">
        <v>8.0</v>
      </c>
      <c r="R713" s="25">
        <v>99.0</v>
      </c>
      <c r="S713" s="25">
        <v>4.0</v>
      </c>
    </row>
    <row r="714">
      <c r="A714" s="58" t="s">
        <v>754</v>
      </c>
      <c r="B714" s="25" t="s">
        <v>1</v>
      </c>
      <c r="C714" s="25" t="s">
        <v>210</v>
      </c>
      <c r="D714" s="25" t="s">
        <v>13</v>
      </c>
      <c r="E714" s="25">
        <v>34.0</v>
      </c>
      <c r="F714" s="25">
        <v>0.0</v>
      </c>
      <c r="G714" s="25">
        <v>0.0</v>
      </c>
      <c r="H714" s="25">
        <v>0.0</v>
      </c>
      <c r="I714" s="25">
        <v>0.0</v>
      </c>
      <c r="J714" s="25">
        <v>0.0</v>
      </c>
      <c r="K714" s="25">
        <v>0.0</v>
      </c>
      <c r="L714" s="25">
        <v>0.0</v>
      </c>
      <c r="M714" s="25">
        <v>0.0</v>
      </c>
      <c r="N714" s="25">
        <v>0.43028</v>
      </c>
      <c r="O714" s="25">
        <v>0.96639</v>
      </c>
      <c r="P714" s="25">
        <v>0.47895</v>
      </c>
      <c r="Q714" s="25">
        <v>0.0</v>
      </c>
      <c r="R714" s="25">
        <v>99.0</v>
      </c>
      <c r="S714" s="25">
        <v>4.0</v>
      </c>
    </row>
    <row r="715">
      <c r="A715" s="58" t="s">
        <v>754</v>
      </c>
      <c r="B715" s="25" t="s">
        <v>1</v>
      </c>
      <c r="C715" s="25" t="s">
        <v>199</v>
      </c>
      <c r="D715" s="25" t="s">
        <v>13</v>
      </c>
      <c r="E715" s="25">
        <v>7.0</v>
      </c>
      <c r="F715" s="25">
        <v>0.0</v>
      </c>
      <c r="G715" s="25">
        <v>0.0</v>
      </c>
      <c r="H715" s="25">
        <v>0.0</v>
      </c>
      <c r="I715" s="25">
        <v>0.0</v>
      </c>
      <c r="J715" s="25">
        <v>0.0</v>
      </c>
      <c r="K715" s="25">
        <v>0.0</v>
      </c>
      <c r="L715" s="25">
        <v>0.0</v>
      </c>
      <c r="M715" s="25">
        <v>0.0</v>
      </c>
      <c r="N715" s="25">
        <v>0.25083</v>
      </c>
      <c r="O715" s="25">
        <v>0.92833</v>
      </c>
      <c r="P715" s="25">
        <v>0.37675</v>
      </c>
      <c r="Q715" s="25">
        <v>0.0</v>
      </c>
      <c r="R715" s="25">
        <v>99.0</v>
      </c>
      <c r="S715" s="25">
        <v>4.0</v>
      </c>
    </row>
    <row r="716">
      <c r="A716" s="58" t="s">
        <v>754</v>
      </c>
      <c r="B716" s="25" t="s">
        <v>1</v>
      </c>
      <c r="C716" s="25" t="s">
        <v>73</v>
      </c>
      <c r="D716" s="25" t="s">
        <v>13</v>
      </c>
      <c r="E716" s="25">
        <v>3470.0</v>
      </c>
      <c r="F716" s="25">
        <v>749.0</v>
      </c>
      <c r="G716" s="25">
        <v>0.0</v>
      </c>
      <c r="H716" s="25">
        <v>30.0</v>
      </c>
      <c r="I716" s="25">
        <v>0.0</v>
      </c>
      <c r="J716" s="25">
        <v>0.0</v>
      </c>
      <c r="K716" s="25">
        <v>0.0</v>
      </c>
      <c r="L716" s="25">
        <v>0.0</v>
      </c>
      <c r="M716" s="25">
        <v>0.0</v>
      </c>
      <c r="N716" s="25">
        <v>0.505</v>
      </c>
      <c r="O716" s="25">
        <v>2.84417</v>
      </c>
      <c r="P716" s="25">
        <v>2.38468</v>
      </c>
      <c r="Q716" s="25">
        <v>686.0</v>
      </c>
      <c r="R716" s="25">
        <v>99.0</v>
      </c>
      <c r="S716" s="25">
        <v>4.0</v>
      </c>
    </row>
    <row r="717">
      <c r="A717" s="58" t="s">
        <v>754</v>
      </c>
      <c r="B717" s="25" t="s">
        <v>1</v>
      </c>
      <c r="C717" s="25" t="s">
        <v>125</v>
      </c>
      <c r="D717" s="25" t="s">
        <v>13</v>
      </c>
      <c r="E717" s="25">
        <v>332.0</v>
      </c>
      <c r="F717" s="25">
        <v>52.0</v>
      </c>
      <c r="G717" s="25">
        <v>0.0</v>
      </c>
      <c r="H717" s="25">
        <v>3.0</v>
      </c>
      <c r="I717" s="25">
        <v>0.0</v>
      </c>
      <c r="J717" s="25">
        <v>0.0</v>
      </c>
      <c r="K717" s="25">
        <v>0.0</v>
      </c>
      <c r="L717" s="25">
        <v>0.0</v>
      </c>
      <c r="M717" s="25">
        <v>0.0</v>
      </c>
      <c r="N717" s="25">
        <v>0.4375</v>
      </c>
      <c r="O717" s="25">
        <v>1.40056</v>
      </c>
      <c r="P717" s="25">
        <v>1.1801</v>
      </c>
      <c r="Q717" s="25">
        <v>46.0</v>
      </c>
      <c r="R717" s="25">
        <v>99.0</v>
      </c>
      <c r="S717" s="25">
        <v>4.0</v>
      </c>
    </row>
    <row r="718">
      <c r="A718" s="58" t="s">
        <v>754</v>
      </c>
      <c r="B718" s="25" t="s">
        <v>1</v>
      </c>
      <c r="C718" s="25" t="s">
        <v>79</v>
      </c>
      <c r="D718" s="25" t="s">
        <v>13</v>
      </c>
      <c r="E718" s="25">
        <v>178.0</v>
      </c>
      <c r="F718" s="25">
        <v>17.0</v>
      </c>
      <c r="G718" s="25">
        <v>0.0</v>
      </c>
      <c r="H718" s="25">
        <v>8.0</v>
      </c>
      <c r="I718" s="25">
        <v>0.0</v>
      </c>
      <c r="J718" s="25">
        <v>0.0</v>
      </c>
      <c r="K718" s="25">
        <v>0.0</v>
      </c>
      <c r="L718" s="25">
        <v>0.0</v>
      </c>
      <c r="M718" s="25">
        <v>0.0</v>
      </c>
      <c r="N718" s="25">
        <v>0.33806</v>
      </c>
      <c r="O718" s="25">
        <v>1.52056</v>
      </c>
      <c r="P718" s="25">
        <v>1.5197</v>
      </c>
      <c r="Q718" s="25">
        <v>17.0</v>
      </c>
      <c r="R718" s="25">
        <v>99.0</v>
      </c>
      <c r="S718" s="25">
        <v>4.0</v>
      </c>
    </row>
    <row r="719">
      <c r="A719" s="58" t="s">
        <v>754</v>
      </c>
      <c r="B719" s="25" t="s">
        <v>1</v>
      </c>
      <c r="C719" s="25" t="s">
        <v>148</v>
      </c>
      <c r="D719" s="25" t="s">
        <v>13</v>
      </c>
      <c r="E719" s="25">
        <v>8.0</v>
      </c>
      <c r="F719" s="25">
        <v>2.0</v>
      </c>
      <c r="G719" s="25">
        <v>0.0</v>
      </c>
      <c r="H719" s="25">
        <v>0.0</v>
      </c>
      <c r="I719" s="25">
        <v>0.0</v>
      </c>
      <c r="J719" s="25">
        <v>0.0</v>
      </c>
      <c r="K719" s="25">
        <v>0.0</v>
      </c>
      <c r="L719" s="25">
        <v>0.0</v>
      </c>
      <c r="M719" s="25">
        <v>0.0</v>
      </c>
      <c r="N719" s="25">
        <v>0.25111</v>
      </c>
      <c r="O719" s="25">
        <v>0.58444</v>
      </c>
      <c r="P719" s="25">
        <v>0.30767</v>
      </c>
      <c r="Q719" s="25">
        <v>2.0</v>
      </c>
      <c r="R719" s="25">
        <v>99.0</v>
      </c>
      <c r="S719" s="25">
        <v>4.0</v>
      </c>
    </row>
    <row r="720">
      <c r="A720" s="58" t="s">
        <v>754</v>
      </c>
      <c r="B720" s="25" t="s">
        <v>1</v>
      </c>
      <c r="C720" s="25" t="s">
        <v>42</v>
      </c>
      <c r="D720" s="25" t="s">
        <v>13</v>
      </c>
      <c r="E720" s="25">
        <v>348.0</v>
      </c>
      <c r="F720" s="25">
        <v>30.0</v>
      </c>
      <c r="G720" s="25">
        <v>0.0</v>
      </c>
      <c r="H720" s="25">
        <v>0.0</v>
      </c>
      <c r="I720" s="25">
        <v>0.0</v>
      </c>
      <c r="J720" s="25">
        <v>0.0</v>
      </c>
      <c r="K720" s="25">
        <v>0.0</v>
      </c>
      <c r="L720" s="25">
        <v>0.0</v>
      </c>
      <c r="M720" s="25">
        <v>0.0</v>
      </c>
      <c r="N720" s="25">
        <v>0.49417</v>
      </c>
      <c r="O720" s="25">
        <v>2.17278</v>
      </c>
      <c r="P720" s="25">
        <v>1.13472</v>
      </c>
      <c r="Q720" s="25">
        <v>19.0</v>
      </c>
      <c r="R720" s="25">
        <v>99.0</v>
      </c>
      <c r="S720" s="25">
        <v>4.0</v>
      </c>
    </row>
    <row r="721">
      <c r="A721" s="58" t="s">
        <v>754</v>
      </c>
      <c r="B721" s="25" t="s">
        <v>1</v>
      </c>
      <c r="C721" s="25" t="s">
        <v>63</v>
      </c>
      <c r="D721" s="25" t="s">
        <v>13</v>
      </c>
      <c r="E721" s="25">
        <v>217.0</v>
      </c>
      <c r="F721" s="25">
        <v>45.0</v>
      </c>
      <c r="G721" s="25">
        <v>0.0</v>
      </c>
      <c r="H721" s="25">
        <v>38.0</v>
      </c>
      <c r="I721" s="25">
        <v>0.0</v>
      </c>
      <c r="J721" s="25">
        <v>0.0</v>
      </c>
      <c r="K721" s="25">
        <v>0.0</v>
      </c>
      <c r="L721" s="25">
        <v>0.0</v>
      </c>
      <c r="M721" s="25">
        <v>0.0</v>
      </c>
      <c r="N721" s="25">
        <v>0.25444</v>
      </c>
      <c r="O721" s="25">
        <v>1.20056</v>
      </c>
      <c r="P721" s="25">
        <v>1.16126</v>
      </c>
      <c r="Q721" s="25">
        <v>42.0</v>
      </c>
      <c r="R721" s="25">
        <v>99.0</v>
      </c>
      <c r="S721" s="25">
        <v>4.0</v>
      </c>
    </row>
    <row r="722">
      <c r="A722" s="58" t="s">
        <v>754</v>
      </c>
      <c r="B722" s="25" t="s">
        <v>1</v>
      </c>
      <c r="C722" s="25" t="s">
        <v>166</v>
      </c>
      <c r="D722" s="25" t="s">
        <v>13</v>
      </c>
      <c r="E722" s="25">
        <v>5.0</v>
      </c>
      <c r="F722" s="25">
        <v>1.0</v>
      </c>
      <c r="G722" s="25">
        <v>0.0</v>
      </c>
      <c r="H722" s="25">
        <v>0.0</v>
      </c>
      <c r="I722" s="25">
        <v>0.0</v>
      </c>
      <c r="J722" s="25">
        <v>0.0</v>
      </c>
      <c r="K722" s="25">
        <v>0.0</v>
      </c>
      <c r="L722" s="25">
        <v>0.0</v>
      </c>
      <c r="M722" s="25">
        <v>0.0</v>
      </c>
      <c r="N722" s="25">
        <v>0.71111</v>
      </c>
      <c r="O722" s="25">
        <v>0.87722</v>
      </c>
      <c r="P722" s="25">
        <v>0.63578</v>
      </c>
      <c r="Q722" s="25">
        <v>1.0</v>
      </c>
      <c r="R722" s="25">
        <v>99.0</v>
      </c>
      <c r="S722" s="25">
        <v>4.0</v>
      </c>
    </row>
    <row r="723">
      <c r="A723" s="58" t="s">
        <v>754</v>
      </c>
      <c r="B723" s="25" t="s">
        <v>1</v>
      </c>
      <c r="C723" s="25" t="s">
        <v>196</v>
      </c>
      <c r="D723" s="25" t="s">
        <v>13</v>
      </c>
      <c r="E723" s="25">
        <v>7.0</v>
      </c>
      <c r="F723" s="25">
        <v>0.0</v>
      </c>
      <c r="G723" s="25">
        <v>0.0</v>
      </c>
      <c r="H723" s="25">
        <v>0.0</v>
      </c>
      <c r="I723" s="25">
        <v>0.0</v>
      </c>
      <c r="J723" s="25">
        <v>0.0</v>
      </c>
      <c r="K723" s="25">
        <v>0.0</v>
      </c>
      <c r="L723" s="25">
        <v>0.0</v>
      </c>
      <c r="M723" s="25">
        <v>0.0</v>
      </c>
      <c r="N723" s="25">
        <v>0.47389</v>
      </c>
      <c r="O723" s="25">
        <v>2.13278</v>
      </c>
      <c r="P723" s="25">
        <v>0.62472</v>
      </c>
      <c r="Q723" s="25">
        <v>0.0</v>
      </c>
      <c r="R723" s="25">
        <v>99.0</v>
      </c>
      <c r="S723" s="25">
        <v>4.0</v>
      </c>
    </row>
    <row r="724">
      <c r="A724" s="58" t="s">
        <v>754</v>
      </c>
      <c r="B724" s="25" t="s">
        <v>1</v>
      </c>
      <c r="C724" s="25" t="s">
        <v>91</v>
      </c>
      <c r="D724" s="25" t="s">
        <v>13</v>
      </c>
      <c r="E724" s="25">
        <v>579.0</v>
      </c>
      <c r="F724" s="25">
        <v>53.0</v>
      </c>
      <c r="G724" s="25">
        <v>0.0</v>
      </c>
      <c r="H724" s="25">
        <v>4.0</v>
      </c>
      <c r="I724" s="25">
        <v>0.0</v>
      </c>
      <c r="J724" s="25">
        <v>0.0</v>
      </c>
      <c r="K724" s="25">
        <v>0.0</v>
      </c>
      <c r="L724" s="25">
        <v>0.0</v>
      </c>
      <c r="M724" s="25">
        <v>0.0</v>
      </c>
      <c r="N724" s="25">
        <v>0.47917</v>
      </c>
      <c r="O724" s="25">
        <v>1.90278</v>
      </c>
      <c r="P724" s="25">
        <v>1.13055</v>
      </c>
      <c r="Q724" s="25">
        <v>52.0</v>
      </c>
      <c r="R724" s="25">
        <v>99.0</v>
      </c>
      <c r="S724" s="25">
        <v>4.0</v>
      </c>
    </row>
    <row r="725">
      <c r="A725" s="58" t="s">
        <v>754</v>
      </c>
      <c r="B725" s="25" t="s">
        <v>1</v>
      </c>
      <c r="C725" s="25" t="s">
        <v>206</v>
      </c>
      <c r="D725" s="25" t="s">
        <v>13</v>
      </c>
      <c r="E725" s="25">
        <v>3.0</v>
      </c>
      <c r="F725" s="25">
        <v>0.0</v>
      </c>
      <c r="G725" s="25">
        <v>0.0</v>
      </c>
      <c r="H725" s="25">
        <v>0.0</v>
      </c>
      <c r="I725" s="25">
        <v>0.0</v>
      </c>
      <c r="J725" s="25">
        <v>0.0</v>
      </c>
      <c r="K725" s="25">
        <v>0.0</v>
      </c>
      <c r="L725" s="25">
        <v>0.0</v>
      </c>
      <c r="M725" s="25">
        <v>0.0</v>
      </c>
      <c r="N725" s="25">
        <v>0.135</v>
      </c>
      <c r="O725" s="25">
        <v>0.85972</v>
      </c>
      <c r="P725" s="25">
        <v>0.35491</v>
      </c>
      <c r="Q725" s="25">
        <v>0.0</v>
      </c>
      <c r="R725" s="25">
        <v>99.0</v>
      </c>
      <c r="S725" s="25">
        <v>4.0</v>
      </c>
    </row>
    <row r="726">
      <c r="A726" s="58" t="s">
        <v>754</v>
      </c>
      <c r="B726" s="25" t="s">
        <v>1</v>
      </c>
      <c r="C726" s="25" t="s">
        <v>95</v>
      </c>
      <c r="D726" s="25" t="s">
        <v>13</v>
      </c>
      <c r="E726" s="25">
        <v>106.0</v>
      </c>
      <c r="F726" s="25">
        <v>11.0</v>
      </c>
      <c r="G726" s="25">
        <v>0.0</v>
      </c>
      <c r="H726" s="25">
        <v>7.0</v>
      </c>
      <c r="I726" s="25">
        <v>0.0</v>
      </c>
      <c r="J726" s="25">
        <v>0.0</v>
      </c>
      <c r="K726" s="25">
        <v>0.0</v>
      </c>
      <c r="L726" s="25">
        <v>0.0</v>
      </c>
      <c r="M726" s="25">
        <v>0.0</v>
      </c>
      <c r="N726" s="25">
        <v>0.44611</v>
      </c>
      <c r="O726" s="25">
        <v>5.85333</v>
      </c>
      <c r="P726" s="25">
        <v>1.65095</v>
      </c>
      <c r="Q726" s="25">
        <v>11.0</v>
      </c>
      <c r="R726" s="25">
        <v>99.0</v>
      </c>
      <c r="S726" s="25">
        <v>4.0</v>
      </c>
    </row>
    <row r="727">
      <c r="A727" s="58" t="s">
        <v>754</v>
      </c>
      <c r="B727" s="25" t="s">
        <v>1</v>
      </c>
      <c r="C727" s="25" t="s">
        <v>238</v>
      </c>
      <c r="D727" s="25" t="s">
        <v>13</v>
      </c>
      <c r="E727" s="25">
        <v>11.0</v>
      </c>
      <c r="F727" s="25">
        <v>1.0</v>
      </c>
      <c r="G727" s="25">
        <v>0.0</v>
      </c>
      <c r="H727" s="25">
        <v>0.0</v>
      </c>
      <c r="I727" s="25">
        <v>0.0</v>
      </c>
      <c r="J727" s="25">
        <v>0.0</v>
      </c>
      <c r="K727" s="25">
        <v>0.0</v>
      </c>
      <c r="L727" s="25">
        <v>0.0</v>
      </c>
      <c r="M727" s="25">
        <v>0.0</v>
      </c>
      <c r="N727" s="25">
        <v>0.28722</v>
      </c>
      <c r="O727" s="25">
        <v>1.15944</v>
      </c>
      <c r="P727" s="25">
        <v>0.48081</v>
      </c>
      <c r="Q727" s="25">
        <v>1.0</v>
      </c>
      <c r="R727" s="25">
        <v>99.0</v>
      </c>
      <c r="S727" s="25">
        <v>4.0</v>
      </c>
    </row>
    <row r="728">
      <c r="A728" s="58" t="s">
        <v>754</v>
      </c>
      <c r="B728" s="25" t="s">
        <v>1</v>
      </c>
      <c r="C728" s="25" t="s">
        <v>227</v>
      </c>
      <c r="D728" s="25" t="s">
        <v>13</v>
      </c>
      <c r="E728" s="25">
        <v>4.0</v>
      </c>
      <c r="F728" s="25">
        <v>0.0</v>
      </c>
      <c r="G728" s="25">
        <v>0.0</v>
      </c>
      <c r="H728" s="25">
        <v>0.0</v>
      </c>
      <c r="I728" s="25">
        <v>0.0</v>
      </c>
      <c r="J728" s="25">
        <v>0.0</v>
      </c>
      <c r="K728" s="25">
        <v>0.0</v>
      </c>
      <c r="L728" s="25">
        <v>0.0</v>
      </c>
      <c r="M728" s="25">
        <v>0.0</v>
      </c>
      <c r="N728" s="25">
        <v>0.17611</v>
      </c>
      <c r="O728" s="25">
        <v>0.96472</v>
      </c>
      <c r="P728" s="25">
        <v>0.50368</v>
      </c>
      <c r="Q728" s="25">
        <v>0.0</v>
      </c>
      <c r="R728" s="25">
        <v>99.0</v>
      </c>
      <c r="S728" s="25">
        <v>4.0</v>
      </c>
    </row>
    <row r="729">
      <c r="A729" s="58" t="s">
        <v>754</v>
      </c>
      <c r="B729" s="25" t="s">
        <v>1</v>
      </c>
      <c r="C729" s="25" t="s">
        <v>56</v>
      </c>
      <c r="D729" s="25" t="s">
        <v>13</v>
      </c>
      <c r="E729" s="25">
        <v>10.0</v>
      </c>
      <c r="F729" s="25">
        <v>0.0</v>
      </c>
      <c r="G729" s="25">
        <v>0.0</v>
      </c>
      <c r="H729" s="25">
        <v>0.0</v>
      </c>
      <c r="I729" s="25">
        <v>0.0</v>
      </c>
      <c r="J729" s="25">
        <v>0.0</v>
      </c>
      <c r="K729" s="25">
        <v>0.0</v>
      </c>
      <c r="L729" s="25">
        <v>0.0</v>
      </c>
      <c r="M729" s="25">
        <v>0.0</v>
      </c>
      <c r="N729" s="25">
        <v>0.05667</v>
      </c>
      <c r="O729" s="25">
        <v>0.47583</v>
      </c>
      <c r="P729" s="25">
        <v>0.21708</v>
      </c>
      <c r="Q729" s="25">
        <v>0.0</v>
      </c>
      <c r="R729" s="25">
        <v>99.0</v>
      </c>
      <c r="S729" s="25">
        <v>4.0</v>
      </c>
    </row>
    <row r="730">
      <c r="A730" s="58" t="s">
        <v>754</v>
      </c>
      <c r="B730" s="25" t="s">
        <v>1</v>
      </c>
      <c r="C730" s="25" t="s">
        <v>143</v>
      </c>
      <c r="D730" s="25" t="s">
        <v>13</v>
      </c>
      <c r="E730" s="25">
        <v>45.0</v>
      </c>
      <c r="F730" s="25">
        <v>2.0</v>
      </c>
      <c r="G730" s="25">
        <v>0.0</v>
      </c>
      <c r="H730" s="25">
        <v>1.0</v>
      </c>
      <c r="I730" s="25">
        <v>0.0</v>
      </c>
      <c r="J730" s="25">
        <v>0.0</v>
      </c>
      <c r="K730" s="25">
        <v>0.0</v>
      </c>
      <c r="L730" s="25">
        <v>0.0</v>
      </c>
      <c r="M730" s="25">
        <v>0.0</v>
      </c>
      <c r="N730" s="25">
        <v>0.51306</v>
      </c>
      <c r="O730" s="25">
        <v>1.43056</v>
      </c>
      <c r="P730" s="25">
        <v>0.63146</v>
      </c>
      <c r="Q730" s="25">
        <v>2.0</v>
      </c>
      <c r="R730" s="25">
        <v>99.0</v>
      </c>
      <c r="S730" s="25">
        <v>4.0</v>
      </c>
    </row>
    <row r="731">
      <c r="A731" s="58" t="s">
        <v>754</v>
      </c>
      <c r="B731" s="25" t="s">
        <v>1</v>
      </c>
      <c r="C731" s="25" t="s">
        <v>237</v>
      </c>
      <c r="D731" s="25" t="s">
        <v>13</v>
      </c>
      <c r="E731" s="25">
        <v>2.0</v>
      </c>
      <c r="F731" s="25">
        <v>0.0</v>
      </c>
      <c r="G731" s="25">
        <v>0.0</v>
      </c>
      <c r="H731" s="25">
        <v>0.0</v>
      </c>
      <c r="I731" s="25">
        <v>0.0</v>
      </c>
      <c r="J731" s="25">
        <v>0.0</v>
      </c>
      <c r="K731" s="25">
        <v>0.0</v>
      </c>
      <c r="L731" s="25">
        <v>0.0</v>
      </c>
      <c r="M731" s="25">
        <v>0.0</v>
      </c>
      <c r="N731" s="25">
        <v>1.54111</v>
      </c>
      <c r="O731" s="25">
        <v>1.54111</v>
      </c>
      <c r="P731" s="25">
        <v>1.54111</v>
      </c>
      <c r="Q731" s="25">
        <v>0.0</v>
      </c>
      <c r="R731" s="25">
        <v>99.0</v>
      </c>
      <c r="S731" s="25">
        <v>4.0</v>
      </c>
    </row>
    <row r="732">
      <c r="A732" s="58" t="s">
        <v>754</v>
      </c>
      <c r="B732" s="25" t="s">
        <v>1</v>
      </c>
      <c r="C732" s="25" t="s">
        <v>52</v>
      </c>
      <c r="D732" s="25" t="s">
        <v>13</v>
      </c>
      <c r="E732" s="25">
        <v>122.0</v>
      </c>
      <c r="F732" s="25">
        <v>23.0</v>
      </c>
      <c r="G732" s="25">
        <v>0.0</v>
      </c>
      <c r="H732" s="25">
        <v>4.0</v>
      </c>
      <c r="I732" s="25">
        <v>0.0</v>
      </c>
      <c r="J732" s="25">
        <v>0.0</v>
      </c>
      <c r="K732" s="25">
        <v>0.0</v>
      </c>
      <c r="L732" s="25">
        <v>0.0</v>
      </c>
      <c r="M732" s="25">
        <v>0.0</v>
      </c>
      <c r="N732" s="25">
        <v>0.50083</v>
      </c>
      <c r="O732" s="25">
        <v>1.83389</v>
      </c>
      <c r="P732" s="25">
        <v>2.77837</v>
      </c>
      <c r="Q732" s="25">
        <v>21.0</v>
      </c>
      <c r="R732" s="25">
        <v>99.0</v>
      </c>
      <c r="S732" s="25">
        <v>4.0</v>
      </c>
    </row>
    <row r="733">
      <c r="A733" s="58" t="s">
        <v>754</v>
      </c>
      <c r="B733" s="25" t="s">
        <v>1</v>
      </c>
      <c r="C733" s="25" t="s">
        <v>229</v>
      </c>
      <c r="D733" s="25" t="s">
        <v>13</v>
      </c>
      <c r="E733" s="25">
        <v>3.0</v>
      </c>
      <c r="F733" s="25">
        <v>1.0</v>
      </c>
      <c r="G733" s="25">
        <v>0.0</v>
      </c>
      <c r="H733" s="25">
        <v>0.0</v>
      </c>
      <c r="I733" s="25">
        <v>0.0</v>
      </c>
      <c r="J733" s="25">
        <v>0.0</v>
      </c>
      <c r="K733" s="25">
        <v>0.0</v>
      </c>
      <c r="L733" s="25">
        <v>0.0</v>
      </c>
      <c r="M733" s="25">
        <v>0.0</v>
      </c>
      <c r="N733" s="25">
        <v>0.35333</v>
      </c>
      <c r="O733" s="25">
        <v>0.52528</v>
      </c>
      <c r="P733" s="25">
        <v>0.30491</v>
      </c>
      <c r="Q733" s="25">
        <v>1.0</v>
      </c>
      <c r="R733" s="25">
        <v>99.0</v>
      </c>
      <c r="S733" s="25">
        <v>4.0</v>
      </c>
    </row>
    <row r="734">
      <c r="A734" s="58" t="s">
        <v>754</v>
      </c>
      <c r="B734" s="25" t="s">
        <v>1</v>
      </c>
      <c r="C734" s="25" t="s">
        <v>177</v>
      </c>
      <c r="D734" s="25" t="s">
        <v>13</v>
      </c>
      <c r="E734" s="25">
        <v>50.0</v>
      </c>
      <c r="F734" s="25">
        <v>5.0</v>
      </c>
      <c r="G734" s="25">
        <v>0.0</v>
      </c>
      <c r="H734" s="25">
        <v>1.0</v>
      </c>
      <c r="I734" s="25">
        <v>0.0</v>
      </c>
      <c r="J734" s="25">
        <v>0.0</v>
      </c>
      <c r="K734" s="25">
        <v>0.0</v>
      </c>
      <c r="L734" s="25">
        <v>0.0</v>
      </c>
      <c r="M734" s="25">
        <v>0.0</v>
      </c>
      <c r="N734" s="25">
        <v>0.36389</v>
      </c>
      <c r="O734" s="25">
        <v>1.26556</v>
      </c>
      <c r="P734" s="25">
        <v>0.64736</v>
      </c>
      <c r="Q734" s="25">
        <v>5.0</v>
      </c>
      <c r="R734" s="25">
        <v>99.0</v>
      </c>
      <c r="S734" s="25">
        <v>4.0</v>
      </c>
    </row>
    <row r="735">
      <c r="A735" s="58" t="s">
        <v>754</v>
      </c>
      <c r="B735" s="25" t="s">
        <v>1</v>
      </c>
      <c r="C735" s="25" t="s">
        <v>115</v>
      </c>
      <c r="D735" s="25" t="s">
        <v>13</v>
      </c>
      <c r="E735" s="25">
        <v>13.0</v>
      </c>
      <c r="F735" s="25">
        <v>1.0</v>
      </c>
      <c r="G735" s="25">
        <v>0.0</v>
      </c>
      <c r="H735" s="25">
        <v>1.0</v>
      </c>
      <c r="I735" s="25">
        <v>0.0</v>
      </c>
      <c r="J735" s="25">
        <v>0.0</v>
      </c>
      <c r="K735" s="25">
        <v>0.0</v>
      </c>
      <c r="L735" s="25">
        <v>0.0</v>
      </c>
      <c r="M735" s="25">
        <v>0.0</v>
      </c>
      <c r="N735" s="25">
        <v>0.29556</v>
      </c>
      <c r="O735" s="25">
        <v>1.61139</v>
      </c>
      <c r="P735" s="25">
        <v>0.504939999999999</v>
      </c>
      <c r="Q735" s="25">
        <v>1.0</v>
      </c>
      <c r="R735" s="25">
        <v>99.0</v>
      </c>
      <c r="S735" s="25">
        <v>4.0</v>
      </c>
    </row>
    <row r="736">
      <c r="A736" s="58" t="s">
        <v>754</v>
      </c>
      <c r="B736" s="25" t="s">
        <v>1</v>
      </c>
      <c r="C736" s="25" t="s">
        <v>278</v>
      </c>
      <c r="D736" s="25" t="s">
        <v>13</v>
      </c>
      <c r="E736" s="25">
        <v>6.0</v>
      </c>
      <c r="F736" s="25">
        <v>0.0</v>
      </c>
      <c r="G736" s="25">
        <v>0.0</v>
      </c>
      <c r="H736" s="25">
        <v>0.0</v>
      </c>
      <c r="I736" s="25">
        <v>0.0</v>
      </c>
      <c r="J736" s="25">
        <v>0.0</v>
      </c>
      <c r="K736" s="25">
        <v>0.0</v>
      </c>
      <c r="L736" s="25">
        <v>0.0</v>
      </c>
      <c r="M736" s="25">
        <v>0.0</v>
      </c>
      <c r="N736" s="25">
        <v>0.25194</v>
      </c>
      <c r="O736" s="25">
        <v>1.10917</v>
      </c>
      <c r="P736" s="25">
        <v>0.47468</v>
      </c>
      <c r="Q736" s="25">
        <v>0.0</v>
      </c>
      <c r="R736" s="25">
        <v>99.0</v>
      </c>
      <c r="S736" s="25">
        <v>4.0</v>
      </c>
    </row>
    <row r="737">
      <c r="A737" s="58" t="s">
        <v>754</v>
      </c>
      <c r="B737" s="25" t="s">
        <v>1</v>
      </c>
      <c r="C737" s="25" t="s">
        <v>213</v>
      </c>
      <c r="D737" s="25" t="s">
        <v>13</v>
      </c>
      <c r="E737" s="25">
        <v>1.0</v>
      </c>
      <c r="F737" s="25">
        <v>1.0</v>
      </c>
      <c r="G737" s="25">
        <v>0.0</v>
      </c>
      <c r="H737" s="25">
        <v>0.0</v>
      </c>
      <c r="I737" s="25">
        <v>0.0</v>
      </c>
      <c r="J737" s="25">
        <v>0.0</v>
      </c>
      <c r="K737" s="25">
        <v>0.0</v>
      </c>
      <c r="L737" s="25">
        <v>0.0</v>
      </c>
      <c r="M737" s="25">
        <v>0.0</v>
      </c>
      <c r="N737" s="25">
        <v>1.17306</v>
      </c>
      <c r="O737" s="25">
        <v>1.17306</v>
      </c>
      <c r="P737" s="25">
        <v>1.17306</v>
      </c>
      <c r="Q737" s="25">
        <v>1.0</v>
      </c>
      <c r="R737" s="25">
        <v>99.0</v>
      </c>
      <c r="S737" s="25">
        <v>4.0</v>
      </c>
    </row>
    <row r="738">
      <c r="A738" s="58" t="s">
        <v>754</v>
      </c>
      <c r="B738" s="25" t="s">
        <v>1</v>
      </c>
      <c r="C738" s="25" t="s">
        <v>135</v>
      </c>
      <c r="D738" s="25" t="s">
        <v>13</v>
      </c>
      <c r="E738" s="25">
        <v>105.0</v>
      </c>
      <c r="F738" s="25">
        <v>8.0</v>
      </c>
      <c r="G738" s="25">
        <v>0.0</v>
      </c>
      <c r="H738" s="25">
        <v>6.0</v>
      </c>
      <c r="I738" s="25">
        <v>0.0</v>
      </c>
      <c r="J738" s="25">
        <v>0.0</v>
      </c>
      <c r="K738" s="25">
        <v>0.0</v>
      </c>
      <c r="L738" s="25">
        <v>0.0</v>
      </c>
      <c r="M738" s="25">
        <v>0.0</v>
      </c>
      <c r="N738" s="25">
        <v>0.3475</v>
      </c>
      <c r="O738" s="25">
        <v>1.23083</v>
      </c>
      <c r="P738" s="25">
        <v>1.19423</v>
      </c>
      <c r="Q738" s="25">
        <v>8.0</v>
      </c>
      <c r="R738" s="25">
        <v>99.0</v>
      </c>
      <c r="S738" s="25">
        <v>4.0</v>
      </c>
    </row>
    <row r="739">
      <c r="A739" s="58" t="s">
        <v>754</v>
      </c>
      <c r="B739" s="25" t="s">
        <v>1</v>
      </c>
      <c r="C739" s="25" t="s">
        <v>66</v>
      </c>
      <c r="D739" s="25" t="s">
        <v>13</v>
      </c>
      <c r="E739" s="25">
        <v>3419.0</v>
      </c>
      <c r="F739" s="25">
        <v>782.0</v>
      </c>
      <c r="G739" s="25">
        <v>1.0</v>
      </c>
      <c r="H739" s="25">
        <v>69.0</v>
      </c>
      <c r="I739" s="25">
        <v>0.0</v>
      </c>
      <c r="J739" s="25">
        <v>0.0</v>
      </c>
      <c r="K739" s="25">
        <v>0.0</v>
      </c>
      <c r="L739" s="25">
        <v>0.0</v>
      </c>
      <c r="M739" s="25">
        <v>0.0</v>
      </c>
      <c r="N739" s="25">
        <v>0.41056</v>
      </c>
      <c r="O739" s="25">
        <v>1.66167</v>
      </c>
      <c r="P739" s="25">
        <v>1.58522</v>
      </c>
      <c r="Q739" s="25">
        <v>721.0</v>
      </c>
      <c r="R739" s="25">
        <v>99.0</v>
      </c>
      <c r="S739" s="25">
        <v>4.0</v>
      </c>
    </row>
    <row r="740">
      <c r="A740" s="58" t="s">
        <v>754</v>
      </c>
      <c r="B740" s="25" t="s">
        <v>1</v>
      </c>
      <c r="C740" s="25" t="s">
        <v>139</v>
      </c>
      <c r="D740" s="25" t="s">
        <v>13</v>
      </c>
      <c r="E740" s="25">
        <v>2.0</v>
      </c>
      <c r="F740" s="25">
        <v>0.0</v>
      </c>
      <c r="G740" s="25">
        <v>0.0</v>
      </c>
      <c r="H740" s="25">
        <v>0.0</v>
      </c>
      <c r="I740" s="25">
        <v>0.0</v>
      </c>
      <c r="J740" s="25">
        <v>0.0</v>
      </c>
      <c r="K740" s="25">
        <v>0.0</v>
      </c>
      <c r="L740" s="25">
        <v>0.0</v>
      </c>
      <c r="M740" s="25">
        <v>0.0</v>
      </c>
      <c r="N740" s="25">
        <v>0.79319</v>
      </c>
      <c r="O740" s="25">
        <v>0.79319</v>
      </c>
      <c r="P740" s="25">
        <v>0.79319</v>
      </c>
      <c r="Q740" s="25">
        <v>0.0</v>
      </c>
      <c r="R740" s="25">
        <v>99.0</v>
      </c>
      <c r="S740" s="25">
        <v>4.0</v>
      </c>
    </row>
    <row r="741">
      <c r="A741" s="58" t="s">
        <v>754</v>
      </c>
      <c r="B741" s="25" t="s">
        <v>1</v>
      </c>
      <c r="C741" s="25" t="s">
        <v>103</v>
      </c>
      <c r="D741" s="25" t="s">
        <v>13</v>
      </c>
      <c r="E741" s="25">
        <v>2.0</v>
      </c>
      <c r="F741" s="25">
        <v>0.0</v>
      </c>
      <c r="G741" s="25">
        <v>0.0</v>
      </c>
      <c r="H741" s="25">
        <v>0.0</v>
      </c>
      <c r="I741" s="25">
        <v>0.0</v>
      </c>
      <c r="J741" s="25">
        <v>0.0</v>
      </c>
      <c r="K741" s="25">
        <v>0.0</v>
      </c>
      <c r="L741" s="25">
        <v>0.0</v>
      </c>
      <c r="M741" s="25">
        <v>0.0</v>
      </c>
      <c r="N741" s="25">
        <v>0.54264</v>
      </c>
      <c r="O741" s="25">
        <v>0.54264</v>
      </c>
      <c r="P741" s="25">
        <v>0.54264</v>
      </c>
      <c r="Q741" s="25">
        <v>0.0</v>
      </c>
      <c r="R741" s="25">
        <v>99.0</v>
      </c>
      <c r="S741" s="25">
        <v>4.0</v>
      </c>
    </row>
    <row r="742">
      <c r="A742" s="58" t="s">
        <v>754</v>
      </c>
      <c r="B742" s="25" t="s">
        <v>1</v>
      </c>
      <c r="C742" s="25" t="s">
        <v>207</v>
      </c>
      <c r="D742" s="25" t="s">
        <v>13</v>
      </c>
      <c r="E742" s="25">
        <v>37.0</v>
      </c>
      <c r="F742" s="25">
        <v>2.0</v>
      </c>
      <c r="G742" s="25">
        <v>0.0</v>
      </c>
      <c r="H742" s="25">
        <v>2.0</v>
      </c>
      <c r="I742" s="25">
        <v>0.0</v>
      </c>
      <c r="J742" s="25">
        <v>0.0</v>
      </c>
      <c r="K742" s="25">
        <v>0.0</v>
      </c>
      <c r="L742" s="25">
        <v>0.0</v>
      </c>
      <c r="M742" s="25">
        <v>0.0</v>
      </c>
      <c r="N742" s="25">
        <v>0.29472</v>
      </c>
      <c r="O742" s="25">
        <v>0.84444</v>
      </c>
      <c r="P742" s="25">
        <v>0.4004</v>
      </c>
      <c r="Q742" s="25">
        <v>2.0</v>
      </c>
      <c r="R742" s="25">
        <v>99.0</v>
      </c>
      <c r="S742" s="25">
        <v>4.0</v>
      </c>
    </row>
    <row r="743">
      <c r="A743" s="58" t="s">
        <v>754</v>
      </c>
      <c r="B743" s="25" t="s">
        <v>1</v>
      </c>
      <c r="C743" s="25" t="s">
        <v>90</v>
      </c>
      <c r="D743" s="25" t="s">
        <v>13</v>
      </c>
      <c r="E743" s="25">
        <v>17.0</v>
      </c>
      <c r="F743" s="25">
        <v>2.0</v>
      </c>
      <c r="G743" s="25">
        <v>0.0</v>
      </c>
      <c r="H743" s="25">
        <v>1.0</v>
      </c>
      <c r="I743" s="25">
        <v>0.0</v>
      </c>
      <c r="J743" s="25">
        <v>0.0</v>
      </c>
      <c r="K743" s="25">
        <v>0.0</v>
      </c>
      <c r="L743" s="25">
        <v>0.0</v>
      </c>
      <c r="M743" s="25">
        <v>0.0</v>
      </c>
      <c r="N743" s="25">
        <v>0.37611</v>
      </c>
      <c r="O743" s="25">
        <v>1.98583</v>
      </c>
      <c r="P743" s="25">
        <v>0.63958</v>
      </c>
      <c r="Q743" s="25">
        <v>2.0</v>
      </c>
      <c r="R743" s="25">
        <v>99.0</v>
      </c>
      <c r="S743" s="25">
        <v>4.0</v>
      </c>
    </row>
    <row r="744">
      <c r="A744" s="58" t="s">
        <v>754</v>
      </c>
      <c r="B744" s="25" t="s">
        <v>1</v>
      </c>
      <c r="C744" s="25" t="s">
        <v>172</v>
      </c>
      <c r="D744" s="25" t="s">
        <v>13</v>
      </c>
      <c r="E744" s="25">
        <v>13.0</v>
      </c>
      <c r="F744" s="25">
        <v>3.0</v>
      </c>
      <c r="G744" s="25">
        <v>0.0</v>
      </c>
      <c r="H744" s="25">
        <v>1.0</v>
      </c>
      <c r="I744" s="25">
        <v>0.0</v>
      </c>
      <c r="J744" s="25">
        <v>0.0</v>
      </c>
      <c r="K744" s="25">
        <v>0.0</v>
      </c>
      <c r="L744" s="25">
        <v>0.0</v>
      </c>
      <c r="M744" s="25">
        <v>0.0</v>
      </c>
      <c r="N744" s="25">
        <v>0.63861</v>
      </c>
      <c r="O744" s="25">
        <v>1.17</v>
      </c>
      <c r="P744" s="25">
        <v>0.66872</v>
      </c>
      <c r="Q744" s="25">
        <v>1.0</v>
      </c>
      <c r="R744" s="25">
        <v>99.0</v>
      </c>
      <c r="S744" s="25">
        <v>4.0</v>
      </c>
    </row>
    <row r="745">
      <c r="A745" s="58" t="s">
        <v>754</v>
      </c>
      <c r="B745" s="25" t="s">
        <v>1</v>
      </c>
      <c r="C745" s="25" t="s">
        <v>132</v>
      </c>
      <c r="D745" s="25" t="s">
        <v>13</v>
      </c>
      <c r="E745" s="25">
        <v>33.0</v>
      </c>
      <c r="F745" s="25">
        <v>4.0</v>
      </c>
      <c r="G745" s="25">
        <v>0.0</v>
      </c>
      <c r="H745" s="25">
        <v>2.0</v>
      </c>
      <c r="I745" s="25">
        <v>0.0</v>
      </c>
      <c r="J745" s="25">
        <v>0.0</v>
      </c>
      <c r="K745" s="25">
        <v>0.0</v>
      </c>
      <c r="L745" s="25">
        <v>0.0</v>
      </c>
      <c r="M745" s="25">
        <v>0.0</v>
      </c>
      <c r="N745" s="25">
        <v>0.44111</v>
      </c>
      <c r="O745" s="25">
        <v>0.98639</v>
      </c>
      <c r="P745" s="25">
        <v>0.5191</v>
      </c>
      <c r="Q745" s="25">
        <v>3.0</v>
      </c>
      <c r="R745" s="25">
        <v>99.0</v>
      </c>
      <c r="S745" s="25">
        <v>4.0</v>
      </c>
    </row>
    <row r="746">
      <c r="A746" s="58" t="s">
        <v>754</v>
      </c>
      <c r="B746" s="25" t="s">
        <v>1</v>
      </c>
      <c r="C746" s="25" t="s">
        <v>188</v>
      </c>
      <c r="D746" s="25" t="s">
        <v>13</v>
      </c>
      <c r="E746" s="25">
        <v>30.0</v>
      </c>
      <c r="F746" s="25">
        <v>1.0</v>
      </c>
      <c r="G746" s="25">
        <v>0.0</v>
      </c>
      <c r="H746" s="25">
        <v>0.0</v>
      </c>
      <c r="I746" s="25">
        <v>0.0</v>
      </c>
      <c r="J746" s="25">
        <v>0.0</v>
      </c>
      <c r="K746" s="25">
        <v>0.0</v>
      </c>
      <c r="L746" s="25">
        <v>0.0</v>
      </c>
      <c r="M746" s="25">
        <v>0.0</v>
      </c>
      <c r="N746" s="25">
        <v>0.34</v>
      </c>
      <c r="O746" s="25">
        <v>1.24222</v>
      </c>
      <c r="P746" s="25">
        <v>1.24864</v>
      </c>
      <c r="Q746" s="25">
        <v>1.0</v>
      </c>
      <c r="R746" s="25">
        <v>99.0</v>
      </c>
      <c r="S746" s="25">
        <v>4.0</v>
      </c>
    </row>
    <row r="747">
      <c r="A747" s="58" t="s">
        <v>754</v>
      </c>
      <c r="B747" s="25" t="s">
        <v>1</v>
      </c>
      <c r="C747" s="25" t="s">
        <v>186</v>
      </c>
      <c r="D747" s="25" t="s">
        <v>13</v>
      </c>
      <c r="E747" s="25">
        <v>18.0</v>
      </c>
      <c r="F747" s="25">
        <v>0.0</v>
      </c>
      <c r="G747" s="25">
        <v>0.0</v>
      </c>
      <c r="H747" s="25">
        <v>0.0</v>
      </c>
      <c r="I747" s="25">
        <v>0.0</v>
      </c>
      <c r="J747" s="25">
        <v>0.0</v>
      </c>
      <c r="K747" s="25">
        <v>0.0</v>
      </c>
      <c r="L747" s="25">
        <v>0.0</v>
      </c>
      <c r="M747" s="25">
        <v>0.0</v>
      </c>
      <c r="N747" s="25">
        <v>0.46194</v>
      </c>
      <c r="O747" s="25">
        <v>1.10222</v>
      </c>
      <c r="P747" s="25">
        <v>0.64127</v>
      </c>
      <c r="Q747" s="25">
        <v>0.0</v>
      </c>
      <c r="R747" s="25">
        <v>99.0</v>
      </c>
      <c r="S747" s="25">
        <v>4.0</v>
      </c>
    </row>
    <row r="748">
      <c r="A748" s="58" t="s">
        <v>754</v>
      </c>
      <c r="B748" s="25" t="s">
        <v>1</v>
      </c>
      <c r="C748" s="25" t="s">
        <v>183</v>
      </c>
      <c r="D748" s="25" t="s">
        <v>13</v>
      </c>
      <c r="E748" s="25">
        <v>9.0</v>
      </c>
      <c r="F748" s="25">
        <v>0.0</v>
      </c>
      <c r="G748" s="25">
        <v>0.0</v>
      </c>
      <c r="H748" s="25">
        <v>0.0</v>
      </c>
      <c r="I748" s="25">
        <v>0.0</v>
      </c>
      <c r="J748" s="25">
        <v>0.0</v>
      </c>
      <c r="K748" s="25">
        <v>0.0</v>
      </c>
      <c r="L748" s="25">
        <v>0.0</v>
      </c>
      <c r="M748" s="25">
        <v>0.0</v>
      </c>
      <c r="N748" s="25">
        <v>0.25972</v>
      </c>
      <c r="O748" s="25">
        <v>0.89611</v>
      </c>
      <c r="P748" s="25">
        <v>0.37676</v>
      </c>
      <c r="Q748" s="25">
        <v>0.0</v>
      </c>
      <c r="R748" s="25">
        <v>99.0</v>
      </c>
      <c r="S748" s="25">
        <v>4.0</v>
      </c>
    </row>
    <row r="749">
      <c r="A749" s="58" t="s">
        <v>754</v>
      </c>
      <c r="B749" s="25" t="s">
        <v>1</v>
      </c>
      <c r="C749" s="25" t="s">
        <v>93</v>
      </c>
      <c r="D749" s="25" t="s">
        <v>13</v>
      </c>
      <c r="E749" s="25">
        <v>86.0</v>
      </c>
      <c r="F749" s="25">
        <v>7.0</v>
      </c>
      <c r="G749" s="25">
        <v>0.0</v>
      </c>
      <c r="H749" s="25">
        <v>1.0</v>
      </c>
      <c r="I749" s="25">
        <v>0.0</v>
      </c>
      <c r="J749" s="25">
        <v>0.0</v>
      </c>
      <c r="K749" s="25">
        <v>0.0</v>
      </c>
      <c r="L749" s="25">
        <v>0.0</v>
      </c>
      <c r="M749" s="25">
        <v>0.0</v>
      </c>
      <c r="N749" s="25">
        <v>0.30944</v>
      </c>
      <c r="O749" s="25">
        <v>1.40722</v>
      </c>
      <c r="P749" s="25">
        <v>2.16319</v>
      </c>
      <c r="Q749" s="25">
        <v>7.0</v>
      </c>
      <c r="R749" s="25">
        <v>99.0</v>
      </c>
      <c r="S749" s="25">
        <v>4.0</v>
      </c>
    </row>
    <row r="750">
      <c r="A750" s="58" t="s">
        <v>754</v>
      </c>
      <c r="B750" s="25" t="s">
        <v>1</v>
      </c>
      <c r="C750" s="25" t="s">
        <v>106</v>
      </c>
      <c r="D750" s="25" t="s">
        <v>13</v>
      </c>
      <c r="E750" s="25">
        <v>97.0</v>
      </c>
      <c r="F750" s="25">
        <v>8.0</v>
      </c>
      <c r="G750" s="25">
        <v>0.0</v>
      </c>
      <c r="H750" s="25">
        <v>0.0</v>
      </c>
      <c r="I750" s="25">
        <v>0.0</v>
      </c>
      <c r="J750" s="25">
        <v>0.0</v>
      </c>
      <c r="K750" s="25">
        <v>0.0</v>
      </c>
      <c r="L750" s="25">
        <v>0.0</v>
      </c>
      <c r="M750" s="25">
        <v>0.0</v>
      </c>
      <c r="N750" s="25">
        <v>0.28806</v>
      </c>
      <c r="O750" s="25">
        <v>1.86583</v>
      </c>
      <c r="P750" s="25">
        <v>1.1822</v>
      </c>
      <c r="Q750" s="25">
        <v>8.0</v>
      </c>
      <c r="R750" s="25">
        <v>99.0</v>
      </c>
      <c r="S750" s="25">
        <v>4.0</v>
      </c>
    </row>
    <row r="751">
      <c r="A751" s="58" t="s">
        <v>754</v>
      </c>
      <c r="B751" s="25" t="s">
        <v>1</v>
      </c>
      <c r="C751" s="25" t="s">
        <v>123</v>
      </c>
      <c r="D751" s="25" t="s">
        <v>13</v>
      </c>
      <c r="E751" s="25">
        <v>2.0</v>
      </c>
      <c r="F751" s="25">
        <v>0.0</v>
      </c>
      <c r="G751" s="25">
        <v>0.0</v>
      </c>
      <c r="H751" s="25">
        <v>0.0</v>
      </c>
      <c r="I751" s="25">
        <v>0.0</v>
      </c>
      <c r="J751" s="25">
        <v>0.0</v>
      </c>
      <c r="K751" s="25">
        <v>0.0</v>
      </c>
      <c r="L751" s="25">
        <v>0.0</v>
      </c>
      <c r="M751" s="25">
        <v>0.0</v>
      </c>
      <c r="N751" s="25">
        <v>0.37472</v>
      </c>
      <c r="O751" s="25">
        <v>0.37472</v>
      </c>
      <c r="P751" s="25">
        <v>0.37472</v>
      </c>
      <c r="Q751" s="25">
        <v>0.0</v>
      </c>
      <c r="R751" s="25">
        <v>99.0</v>
      </c>
      <c r="S751" s="25">
        <v>4.0</v>
      </c>
    </row>
    <row r="752">
      <c r="A752" s="58" t="s">
        <v>754</v>
      </c>
      <c r="B752" s="25" t="s">
        <v>1</v>
      </c>
      <c r="C752" s="25" t="s">
        <v>121</v>
      </c>
      <c r="D752" s="25" t="s">
        <v>13</v>
      </c>
      <c r="E752" s="25">
        <v>24.0</v>
      </c>
      <c r="F752" s="25">
        <v>1.0</v>
      </c>
      <c r="G752" s="25">
        <v>0.0</v>
      </c>
      <c r="H752" s="25">
        <v>0.0</v>
      </c>
      <c r="I752" s="25">
        <v>0.0</v>
      </c>
      <c r="J752" s="25">
        <v>0.0</v>
      </c>
      <c r="K752" s="25">
        <v>0.0</v>
      </c>
      <c r="L752" s="25">
        <v>0.0</v>
      </c>
      <c r="M752" s="25">
        <v>0.0</v>
      </c>
      <c r="N752" s="25">
        <v>0.37194</v>
      </c>
      <c r="O752" s="25">
        <v>1.68778</v>
      </c>
      <c r="P752" s="25">
        <v>0.81688</v>
      </c>
      <c r="Q752" s="25">
        <v>1.0</v>
      </c>
      <c r="R752" s="25">
        <v>99.0</v>
      </c>
      <c r="S752" s="25">
        <v>4.0</v>
      </c>
    </row>
    <row r="753">
      <c r="A753" s="58" t="s">
        <v>754</v>
      </c>
      <c r="B753" s="25" t="s">
        <v>1</v>
      </c>
      <c r="C753" s="25" t="s">
        <v>69</v>
      </c>
      <c r="D753" s="25" t="s">
        <v>13</v>
      </c>
      <c r="E753" s="25">
        <v>70.0</v>
      </c>
      <c r="F753" s="25">
        <v>9.0</v>
      </c>
      <c r="G753" s="25">
        <v>0.0</v>
      </c>
      <c r="H753" s="25">
        <v>0.0</v>
      </c>
      <c r="I753" s="25">
        <v>0.0</v>
      </c>
      <c r="J753" s="25">
        <v>0.0</v>
      </c>
      <c r="K753" s="25">
        <v>0.0</v>
      </c>
      <c r="L753" s="25">
        <v>0.0</v>
      </c>
      <c r="M753" s="25">
        <v>0.0</v>
      </c>
      <c r="N753" s="25">
        <v>0.4975</v>
      </c>
      <c r="O753" s="25">
        <v>1.53139</v>
      </c>
      <c r="P753" s="25">
        <v>0.6308</v>
      </c>
      <c r="Q753" s="25">
        <v>9.0</v>
      </c>
      <c r="R753" s="25">
        <v>99.0</v>
      </c>
      <c r="S753" s="25">
        <v>4.0</v>
      </c>
    </row>
    <row r="754">
      <c r="A754" s="58" t="s">
        <v>754</v>
      </c>
      <c r="B754" s="25" t="s">
        <v>1</v>
      </c>
      <c r="C754" s="25" t="s">
        <v>96</v>
      </c>
      <c r="D754" s="25" t="s">
        <v>13</v>
      </c>
      <c r="E754" s="25">
        <v>350.0</v>
      </c>
      <c r="F754" s="25">
        <v>49.0</v>
      </c>
      <c r="G754" s="25">
        <v>0.0</v>
      </c>
      <c r="H754" s="25">
        <v>1.0</v>
      </c>
      <c r="I754" s="25">
        <v>0.0</v>
      </c>
      <c r="J754" s="25">
        <v>0.0</v>
      </c>
      <c r="K754" s="25">
        <v>0.0</v>
      </c>
      <c r="L754" s="25">
        <v>0.0</v>
      </c>
      <c r="M754" s="25">
        <v>0.0</v>
      </c>
      <c r="N754" s="25">
        <v>0.33528</v>
      </c>
      <c r="O754" s="25">
        <v>1.26028</v>
      </c>
      <c r="P754" s="25">
        <v>0.86233</v>
      </c>
      <c r="Q754" s="25">
        <v>39.0</v>
      </c>
      <c r="R754" s="25">
        <v>99.0</v>
      </c>
      <c r="S754" s="25">
        <v>4.0</v>
      </c>
    </row>
    <row r="755">
      <c r="A755" s="58" t="s">
        <v>754</v>
      </c>
      <c r="B755" s="25" t="s">
        <v>1</v>
      </c>
      <c r="C755" s="25" t="s">
        <v>59</v>
      </c>
      <c r="D755" s="25" t="s">
        <v>13</v>
      </c>
      <c r="E755" s="25">
        <v>8.0</v>
      </c>
      <c r="F755" s="25">
        <v>0.0</v>
      </c>
      <c r="G755" s="25">
        <v>0.0</v>
      </c>
      <c r="H755" s="25">
        <v>0.0</v>
      </c>
      <c r="I755" s="25">
        <v>0.0</v>
      </c>
      <c r="J755" s="25">
        <v>0.0</v>
      </c>
      <c r="K755" s="25">
        <v>0.0</v>
      </c>
      <c r="L755" s="25">
        <v>0.0</v>
      </c>
      <c r="M755" s="25">
        <v>0.0</v>
      </c>
      <c r="N755" s="25">
        <v>0.20583</v>
      </c>
      <c r="O755" s="25">
        <v>0.73694</v>
      </c>
      <c r="P755" s="25">
        <v>0.29122</v>
      </c>
      <c r="Q755" s="25">
        <v>0.0</v>
      </c>
      <c r="R755" s="25">
        <v>99.0</v>
      </c>
      <c r="S755" s="25">
        <v>4.0</v>
      </c>
    </row>
    <row r="756">
      <c r="A756" s="58" t="s">
        <v>754</v>
      </c>
      <c r="B756" s="25" t="s">
        <v>1</v>
      </c>
      <c r="C756" s="25" t="s">
        <v>137</v>
      </c>
      <c r="D756" s="25" t="s">
        <v>13</v>
      </c>
      <c r="E756" s="25">
        <v>1.0</v>
      </c>
      <c r="F756" s="25">
        <v>0.0</v>
      </c>
      <c r="G756" s="25">
        <v>0.0</v>
      </c>
      <c r="H756" s="25">
        <v>0.0</v>
      </c>
      <c r="I756" s="25">
        <v>0.0</v>
      </c>
      <c r="J756" s="25">
        <v>0.0</v>
      </c>
      <c r="K756" s="25">
        <v>0.0</v>
      </c>
      <c r="L756" s="25">
        <v>0.0</v>
      </c>
      <c r="M756" s="25">
        <v>0.0</v>
      </c>
      <c r="N756" s="25">
        <v>0.23194</v>
      </c>
      <c r="O756" s="25">
        <v>0.23194</v>
      </c>
      <c r="P756" s="25">
        <v>0.23194</v>
      </c>
      <c r="Q756" s="25">
        <v>0.0</v>
      </c>
      <c r="R756" s="25">
        <v>99.0</v>
      </c>
      <c r="S756" s="25">
        <v>4.0</v>
      </c>
    </row>
    <row r="757">
      <c r="A757" s="58" t="s">
        <v>754</v>
      </c>
      <c r="B757" s="25" t="s">
        <v>1</v>
      </c>
      <c r="C757" s="25" t="s">
        <v>72</v>
      </c>
      <c r="D757" s="25" t="s">
        <v>13</v>
      </c>
      <c r="E757" s="25">
        <v>291.0</v>
      </c>
      <c r="F757" s="25">
        <v>141.0</v>
      </c>
      <c r="G757" s="25">
        <v>1.0</v>
      </c>
      <c r="H757" s="25">
        <v>145.0</v>
      </c>
      <c r="I757" s="25">
        <v>0.0</v>
      </c>
      <c r="J757" s="25">
        <v>0.0</v>
      </c>
      <c r="K757" s="25">
        <v>0.0</v>
      </c>
      <c r="L757" s="25">
        <v>0.0</v>
      </c>
      <c r="M757" s="25">
        <v>0.0</v>
      </c>
      <c r="N757" s="25">
        <v>0.23222</v>
      </c>
      <c r="O757" s="25">
        <v>1.20694</v>
      </c>
      <c r="P757" s="25">
        <v>0.68577</v>
      </c>
      <c r="Q757" s="25">
        <v>112.0</v>
      </c>
      <c r="R757" s="25">
        <v>99.0</v>
      </c>
      <c r="S757" s="25">
        <v>4.0</v>
      </c>
    </row>
    <row r="758">
      <c r="A758" s="58" t="s">
        <v>754</v>
      </c>
      <c r="B758" s="25" t="s">
        <v>1</v>
      </c>
      <c r="C758" s="25" t="s">
        <v>46</v>
      </c>
      <c r="D758" s="25" t="s">
        <v>13</v>
      </c>
      <c r="E758" s="25">
        <v>17.0</v>
      </c>
      <c r="F758" s="25">
        <v>5.0</v>
      </c>
      <c r="G758" s="25">
        <v>0.0</v>
      </c>
      <c r="H758" s="25">
        <v>1.0</v>
      </c>
      <c r="I758" s="25">
        <v>0.0</v>
      </c>
      <c r="J758" s="25">
        <v>0.0</v>
      </c>
      <c r="K758" s="25">
        <v>0.0</v>
      </c>
      <c r="L758" s="25">
        <v>0.0</v>
      </c>
      <c r="M758" s="25">
        <v>0.0</v>
      </c>
      <c r="N758" s="25">
        <v>0.37417</v>
      </c>
      <c r="O758" s="25">
        <v>1.05556</v>
      </c>
      <c r="P758" s="25">
        <v>0.44709</v>
      </c>
      <c r="Q758" s="25">
        <v>5.0</v>
      </c>
      <c r="R758" s="25">
        <v>99.0</v>
      </c>
      <c r="S758" s="25">
        <v>4.0</v>
      </c>
    </row>
    <row r="759">
      <c r="A759" s="58" t="s">
        <v>754</v>
      </c>
      <c r="B759" s="25" t="s">
        <v>1</v>
      </c>
      <c r="C759" s="25" t="s">
        <v>67</v>
      </c>
      <c r="D759" s="25" t="s">
        <v>13</v>
      </c>
      <c r="E759" s="25">
        <v>607.0</v>
      </c>
      <c r="F759" s="25">
        <v>29.0</v>
      </c>
      <c r="G759" s="25">
        <v>1.0</v>
      </c>
      <c r="H759" s="25">
        <v>7.0</v>
      </c>
      <c r="I759" s="25">
        <v>0.0</v>
      </c>
      <c r="J759" s="25">
        <v>0.0</v>
      </c>
      <c r="K759" s="25">
        <v>0.0</v>
      </c>
      <c r="L759" s="25">
        <v>0.0</v>
      </c>
      <c r="M759" s="25">
        <v>0.0</v>
      </c>
      <c r="N759" s="25">
        <v>0.37111</v>
      </c>
      <c r="O759" s="25">
        <v>1.4525</v>
      </c>
      <c r="P759" s="25">
        <v>1.24927</v>
      </c>
      <c r="Q759" s="25">
        <v>26.0</v>
      </c>
      <c r="R759" s="25">
        <v>99.0</v>
      </c>
      <c r="S759" s="25">
        <v>4.0</v>
      </c>
    </row>
    <row r="760">
      <c r="A760" s="58" t="s">
        <v>754</v>
      </c>
      <c r="B760" s="25" t="s">
        <v>1</v>
      </c>
      <c r="C760" s="25" t="s">
        <v>184</v>
      </c>
      <c r="D760" s="25" t="s">
        <v>13</v>
      </c>
      <c r="E760" s="25">
        <v>10.0</v>
      </c>
      <c r="F760" s="25">
        <v>0.0</v>
      </c>
      <c r="G760" s="25">
        <v>0.0</v>
      </c>
      <c r="H760" s="25">
        <v>0.0</v>
      </c>
      <c r="I760" s="25">
        <v>0.0</v>
      </c>
      <c r="J760" s="25">
        <v>0.0</v>
      </c>
      <c r="K760" s="25">
        <v>0.0</v>
      </c>
      <c r="L760" s="25">
        <v>0.0</v>
      </c>
      <c r="M760" s="25">
        <v>0.0</v>
      </c>
      <c r="N760" s="25">
        <v>0.73917</v>
      </c>
      <c r="O760" s="25">
        <v>4.19833</v>
      </c>
      <c r="P760" s="25">
        <v>1.60361</v>
      </c>
      <c r="Q760" s="25">
        <v>0.0</v>
      </c>
      <c r="R760" s="25">
        <v>99.0</v>
      </c>
      <c r="S760" s="25">
        <v>4.0</v>
      </c>
    </row>
    <row r="761">
      <c r="A761" s="58" t="s">
        <v>754</v>
      </c>
      <c r="B761" s="25" t="s">
        <v>1</v>
      </c>
      <c r="C761" s="25" t="s">
        <v>176</v>
      </c>
      <c r="D761" s="25" t="s">
        <v>13</v>
      </c>
      <c r="E761" s="25">
        <v>48.0</v>
      </c>
      <c r="F761" s="25">
        <v>6.0</v>
      </c>
      <c r="G761" s="25">
        <v>0.0</v>
      </c>
      <c r="H761" s="25">
        <v>1.0</v>
      </c>
      <c r="I761" s="25">
        <v>0.0</v>
      </c>
      <c r="J761" s="25">
        <v>0.0</v>
      </c>
      <c r="K761" s="25">
        <v>0.0</v>
      </c>
      <c r="L761" s="25">
        <v>0.0</v>
      </c>
      <c r="M761" s="25">
        <v>0.0</v>
      </c>
      <c r="N761" s="25">
        <v>0.54806</v>
      </c>
      <c r="O761" s="25">
        <v>1.52861</v>
      </c>
      <c r="P761" s="25">
        <v>0.89558</v>
      </c>
      <c r="Q761" s="25">
        <v>5.0</v>
      </c>
      <c r="R761" s="25">
        <v>99.0</v>
      </c>
      <c r="S761" s="25">
        <v>4.0</v>
      </c>
    </row>
    <row r="762">
      <c r="A762" s="58" t="s">
        <v>754</v>
      </c>
      <c r="B762" s="25" t="s">
        <v>1</v>
      </c>
      <c r="C762" s="25" t="s">
        <v>221</v>
      </c>
      <c r="D762" s="25" t="s">
        <v>13</v>
      </c>
      <c r="E762" s="25">
        <v>36.0</v>
      </c>
      <c r="F762" s="25">
        <v>1.0</v>
      </c>
      <c r="G762" s="25">
        <v>0.0</v>
      </c>
      <c r="H762" s="25">
        <v>0.0</v>
      </c>
      <c r="I762" s="25">
        <v>0.0</v>
      </c>
      <c r="J762" s="25">
        <v>0.0</v>
      </c>
      <c r="K762" s="25">
        <v>0.0</v>
      </c>
      <c r="L762" s="25">
        <v>0.0</v>
      </c>
      <c r="M762" s="25">
        <v>0.0</v>
      </c>
      <c r="N762" s="25">
        <v>0.42472</v>
      </c>
      <c r="O762" s="25">
        <v>1.02278</v>
      </c>
      <c r="P762" s="25">
        <v>0.55082</v>
      </c>
      <c r="Q762" s="25">
        <v>1.0</v>
      </c>
      <c r="R762" s="25">
        <v>99.0</v>
      </c>
      <c r="S762" s="25">
        <v>4.0</v>
      </c>
    </row>
    <row r="763">
      <c r="A763" s="58" t="s">
        <v>754</v>
      </c>
      <c r="B763" s="25" t="s">
        <v>1</v>
      </c>
      <c r="C763" s="25" t="s">
        <v>215</v>
      </c>
      <c r="D763" s="25" t="s">
        <v>13</v>
      </c>
      <c r="E763" s="25">
        <v>2.0</v>
      </c>
      <c r="F763" s="25">
        <v>0.0</v>
      </c>
      <c r="G763" s="25">
        <v>0.0</v>
      </c>
      <c r="H763" s="25">
        <v>0.0</v>
      </c>
      <c r="I763" s="25">
        <v>0.0</v>
      </c>
      <c r="J763" s="25">
        <v>0.0</v>
      </c>
      <c r="K763" s="25">
        <v>0.0</v>
      </c>
      <c r="L763" s="25">
        <v>0.0</v>
      </c>
      <c r="M763" s="25">
        <v>0.0</v>
      </c>
      <c r="N763" s="25">
        <v>1.43764</v>
      </c>
      <c r="O763" s="25">
        <v>1.43764</v>
      </c>
      <c r="P763" s="25">
        <v>1.43764</v>
      </c>
      <c r="Q763" s="25">
        <v>0.0</v>
      </c>
      <c r="R763" s="25">
        <v>99.0</v>
      </c>
      <c r="S763" s="25">
        <v>4.0</v>
      </c>
    </row>
    <row r="764">
      <c r="A764" s="58" t="s">
        <v>754</v>
      </c>
      <c r="B764" s="25" t="s">
        <v>1</v>
      </c>
      <c r="C764" s="25" t="s">
        <v>231</v>
      </c>
      <c r="D764" s="25" t="s">
        <v>13</v>
      </c>
      <c r="E764" s="25">
        <v>2.0</v>
      </c>
      <c r="F764" s="25">
        <v>1.0</v>
      </c>
      <c r="G764" s="25">
        <v>0.0</v>
      </c>
      <c r="H764" s="25">
        <v>0.0</v>
      </c>
      <c r="I764" s="25">
        <v>0.0</v>
      </c>
      <c r="J764" s="25">
        <v>0.0</v>
      </c>
      <c r="K764" s="25">
        <v>0.0</v>
      </c>
      <c r="L764" s="25">
        <v>0.0</v>
      </c>
      <c r="M764" s="25">
        <v>0.0</v>
      </c>
      <c r="N764" s="25">
        <v>0.62417</v>
      </c>
      <c r="O764" s="25">
        <v>0.62417</v>
      </c>
      <c r="P764" s="25">
        <v>0.62417</v>
      </c>
      <c r="Q764" s="25">
        <v>1.0</v>
      </c>
      <c r="R764" s="25">
        <v>99.0</v>
      </c>
      <c r="S764" s="25">
        <v>4.0</v>
      </c>
    </row>
    <row r="765">
      <c r="A765" s="58" t="s">
        <v>754</v>
      </c>
      <c r="B765" s="25" t="s">
        <v>1</v>
      </c>
      <c r="C765" s="25" t="s">
        <v>198</v>
      </c>
      <c r="D765" s="25" t="s">
        <v>13</v>
      </c>
      <c r="E765" s="25">
        <v>8.0</v>
      </c>
      <c r="F765" s="25">
        <v>2.0</v>
      </c>
      <c r="G765" s="25">
        <v>0.0</v>
      </c>
      <c r="H765" s="25">
        <v>0.0</v>
      </c>
      <c r="I765" s="25">
        <v>0.0</v>
      </c>
      <c r="J765" s="25">
        <v>0.0</v>
      </c>
      <c r="K765" s="25">
        <v>0.0</v>
      </c>
      <c r="L765" s="25">
        <v>0.0</v>
      </c>
      <c r="M765" s="25">
        <v>0.0</v>
      </c>
      <c r="N765" s="25">
        <v>0.28944</v>
      </c>
      <c r="O765" s="25">
        <v>0.93667</v>
      </c>
      <c r="P765" s="25">
        <v>0.47462</v>
      </c>
      <c r="Q765" s="25">
        <v>2.0</v>
      </c>
      <c r="R765" s="25">
        <v>99.0</v>
      </c>
      <c r="S765" s="25">
        <v>4.0</v>
      </c>
    </row>
    <row r="766">
      <c r="A766" s="58" t="s">
        <v>754</v>
      </c>
      <c r="B766" s="25" t="s">
        <v>1</v>
      </c>
      <c r="C766" s="25" t="s">
        <v>119</v>
      </c>
      <c r="D766" s="25" t="s">
        <v>13</v>
      </c>
      <c r="E766" s="25">
        <v>1029.0</v>
      </c>
      <c r="F766" s="25">
        <v>166.0</v>
      </c>
      <c r="G766" s="25">
        <v>1.0</v>
      </c>
      <c r="H766" s="25">
        <v>16.0</v>
      </c>
      <c r="I766" s="25">
        <v>0.0</v>
      </c>
      <c r="J766" s="25">
        <v>0.0</v>
      </c>
      <c r="K766" s="25">
        <v>0.0</v>
      </c>
      <c r="L766" s="25">
        <v>0.0</v>
      </c>
      <c r="M766" s="25">
        <v>0.0</v>
      </c>
      <c r="N766" s="25">
        <v>0.51</v>
      </c>
      <c r="O766" s="25">
        <v>1.63583</v>
      </c>
      <c r="P766" s="25">
        <v>1.47827</v>
      </c>
      <c r="Q766" s="25">
        <v>138.0</v>
      </c>
      <c r="R766" s="25">
        <v>99.0</v>
      </c>
      <c r="S766" s="25">
        <v>4.0</v>
      </c>
    </row>
    <row r="767">
      <c r="A767" s="58" t="s">
        <v>754</v>
      </c>
      <c r="B767" s="25" t="s">
        <v>1</v>
      </c>
      <c r="C767" s="25" t="s">
        <v>70</v>
      </c>
      <c r="D767" s="25" t="s">
        <v>13</v>
      </c>
      <c r="E767" s="25">
        <v>5042.0</v>
      </c>
      <c r="F767" s="25">
        <v>459.0</v>
      </c>
      <c r="G767" s="25">
        <v>0.0</v>
      </c>
      <c r="H767" s="25">
        <v>27.0</v>
      </c>
      <c r="I767" s="25">
        <v>0.0</v>
      </c>
      <c r="J767" s="25">
        <v>0.0</v>
      </c>
      <c r="K767" s="25">
        <v>0.0</v>
      </c>
      <c r="L767" s="25">
        <v>0.0</v>
      </c>
      <c r="M767" s="25">
        <v>0.0</v>
      </c>
      <c r="N767" s="25">
        <v>0.49778</v>
      </c>
      <c r="O767" s="25">
        <v>1.93972</v>
      </c>
      <c r="P767" s="25">
        <v>1.58516</v>
      </c>
      <c r="Q767" s="25">
        <v>411.0</v>
      </c>
      <c r="R767" s="25">
        <v>99.0</v>
      </c>
      <c r="S767" s="25">
        <v>4.0</v>
      </c>
    </row>
    <row r="768">
      <c r="A768" s="58" t="s">
        <v>754</v>
      </c>
      <c r="B768" s="25" t="s">
        <v>1</v>
      </c>
      <c r="C768" s="25" t="s">
        <v>149</v>
      </c>
      <c r="D768" s="25" t="s">
        <v>13</v>
      </c>
      <c r="E768" s="25">
        <v>14.0</v>
      </c>
      <c r="F768" s="25">
        <v>2.0</v>
      </c>
      <c r="G768" s="25">
        <v>0.0</v>
      </c>
      <c r="H768" s="25">
        <v>0.0</v>
      </c>
      <c r="I768" s="25">
        <v>0.0</v>
      </c>
      <c r="J768" s="25">
        <v>0.0</v>
      </c>
      <c r="K768" s="25">
        <v>0.0</v>
      </c>
      <c r="L768" s="25">
        <v>0.0</v>
      </c>
      <c r="M768" s="25">
        <v>0.0</v>
      </c>
      <c r="N768" s="25">
        <v>0.42528</v>
      </c>
      <c r="O768" s="25">
        <v>0.95917</v>
      </c>
      <c r="P768" s="25">
        <v>0.61127</v>
      </c>
      <c r="Q768" s="25">
        <v>2.0</v>
      </c>
      <c r="R768" s="25">
        <v>99.0</v>
      </c>
      <c r="S768" s="25">
        <v>4.0</v>
      </c>
    </row>
    <row r="769">
      <c r="A769" s="58" t="s">
        <v>754</v>
      </c>
      <c r="B769" s="25" t="s">
        <v>1</v>
      </c>
      <c r="C769" s="25" t="s">
        <v>182</v>
      </c>
      <c r="D769" s="25" t="s">
        <v>13</v>
      </c>
      <c r="E769" s="25">
        <v>1.0</v>
      </c>
      <c r="F769" s="25">
        <v>0.0</v>
      </c>
      <c r="G769" s="25">
        <v>0.0</v>
      </c>
      <c r="H769" s="25">
        <v>0.0</v>
      </c>
      <c r="I769" s="25">
        <v>0.0</v>
      </c>
      <c r="J769" s="25">
        <v>0.0</v>
      </c>
      <c r="K769" s="25">
        <v>0.0</v>
      </c>
      <c r="L769" s="25">
        <v>0.0</v>
      </c>
      <c r="M769" s="25">
        <v>0.0</v>
      </c>
      <c r="N769" s="25">
        <v>0.06056</v>
      </c>
      <c r="O769" s="25">
        <v>0.06056</v>
      </c>
      <c r="P769" s="25">
        <v>0.06056</v>
      </c>
      <c r="Q769" s="25">
        <v>0.0</v>
      </c>
      <c r="R769" s="25">
        <v>99.0</v>
      </c>
      <c r="S769" s="25">
        <v>4.0</v>
      </c>
    </row>
    <row r="770">
      <c r="A770" s="58" t="s">
        <v>754</v>
      </c>
      <c r="B770" s="25" t="s">
        <v>1</v>
      </c>
      <c r="C770" s="25" t="s">
        <v>217</v>
      </c>
      <c r="D770" s="25" t="s">
        <v>13</v>
      </c>
      <c r="E770" s="25">
        <v>9.0</v>
      </c>
      <c r="F770" s="25">
        <v>0.0</v>
      </c>
      <c r="G770" s="25">
        <v>0.0</v>
      </c>
      <c r="H770" s="25">
        <v>0.0</v>
      </c>
      <c r="I770" s="25">
        <v>0.0</v>
      </c>
      <c r="J770" s="25">
        <v>0.0</v>
      </c>
      <c r="K770" s="25">
        <v>0.0</v>
      </c>
      <c r="L770" s="25">
        <v>0.0</v>
      </c>
      <c r="M770" s="25">
        <v>0.0</v>
      </c>
      <c r="N770" s="25">
        <v>0.47778</v>
      </c>
      <c r="O770" s="25">
        <v>27.71139</v>
      </c>
      <c r="P770" s="25">
        <v>3.44738</v>
      </c>
      <c r="Q770" s="25">
        <v>0.0</v>
      </c>
      <c r="R770" s="25">
        <v>99.0</v>
      </c>
      <c r="S770" s="25">
        <v>4.0</v>
      </c>
    </row>
    <row r="771">
      <c r="A771" s="58" t="s">
        <v>754</v>
      </c>
      <c r="B771" s="25" t="s">
        <v>1</v>
      </c>
      <c r="C771" s="25" t="s">
        <v>216</v>
      </c>
      <c r="D771" s="25" t="s">
        <v>13</v>
      </c>
      <c r="E771" s="25">
        <v>2.0</v>
      </c>
      <c r="F771" s="25">
        <v>0.0</v>
      </c>
      <c r="G771" s="25">
        <v>0.0</v>
      </c>
      <c r="H771" s="25">
        <v>0.0</v>
      </c>
      <c r="I771" s="25">
        <v>0.0</v>
      </c>
      <c r="J771" s="25">
        <v>0.0</v>
      </c>
      <c r="K771" s="25">
        <v>0.0</v>
      </c>
      <c r="L771" s="25">
        <v>0.0</v>
      </c>
      <c r="M771" s="25">
        <v>0.0</v>
      </c>
      <c r="N771" s="25">
        <v>0.3025</v>
      </c>
      <c r="O771" s="25">
        <v>0.3025</v>
      </c>
      <c r="P771" s="25">
        <v>0.3025</v>
      </c>
      <c r="Q771" s="25">
        <v>0.0</v>
      </c>
      <c r="R771" s="25">
        <v>99.0</v>
      </c>
      <c r="S771" s="25">
        <v>4.0</v>
      </c>
    </row>
    <row r="772">
      <c r="A772" s="58" t="s">
        <v>754</v>
      </c>
      <c r="B772" s="25" t="s">
        <v>1</v>
      </c>
      <c r="C772" s="25" t="s">
        <v>48</v>
      </c>
      <c r="D772" s="25" t="s">
        <v>13</v>
      </c>
      <c r="E772" s="25">
        <v>50.0</v>
      </c>
      <c r="F772" s="25">
        <v>3.0</v>
      </c>
      <c r="G772" s="25">
        <v>0.0</v>
      </c>
      <c r="H772" s="25">
        <v>0.0</v>
      </c>
      <c r="I772" s="25">
        <v>0.0</v>
      </c>
      <c r="J772" s="25">
        <v>0.0</v>
      </c>
      <c r="K772" s="25">
        <v>0.0</v>
      </c>
      <c r="L772" s="25">
        <v>0.0</v>
      </c>
      <c r="M772" s="25">
        <v>0.0</v>
      </c>
      <c r="N772" s="25">
        <v>0.37667</v>
      </c>
      <c r="O772" s="25">
        <v>1.30111</v>
      </c>
      <c r="P772" s="25">
        <v>1.12276</v>
      </c>
      <c r="Q772" s="25">
        <v>3.0</v>
      </c>
      <c r="R772" s="25">
        <v>99.0</v>
      </c>
      <c r="S772" s="25">
        <v>4.0</v>
      </c>
    </row>
    <row r="773">
      <c r="A773" s="58" t="s">
        <v>754</v>
      </c>
      <c r="B773" s="25" t="s">
        <v>1</v>
      </c>
      <c r="C773" s="25" t="s">
        <v>74</v>
      </c>
      <c r="D773" s="25" t="s">
        <v>13</v>
      </c>
      <c r="E773" s="25">
        <v>1953.0</v>
      </c>
      <c r="F773" s="25">
        <v>238.0</v>
      </c>
      <c r="G773" s="25">
        <v>0.0</v>
      </c>
      <c r="H773" s="25">
        <v>21.0</v>
      </c>
      <c r="I773" s="25">
        <v>0.0</v>
      </c>
      <c r="J773" s="25">
        <v>0.0</v>
      </c>
      <c r="K773" s="25">
        <v>0.0</v>
      </c>
      <c r="L773" s="25">
        <v>0.0</v>
      </c>
      <c r="M773" s="25">
        <v>0.0</v>
      </c>
      <c r="N773" s="25">
        <v>0.38417</v>
      </c>
      <c r="O773" s="25">
        <v>1.32333</v>
      </c>
      <c r="P773" s="25">
        <v>1.10603</v>
      </c>
      <c r="Q773" s="25">
        <v>203.0</v>
      </c>
      <c r="R773" s="25">
        <v>99.0</v>
      </c>
      <c r="S773" s="25">
        <v>4.0</v>
      </c>
    </row>
    <row r="774">
      <c r="A774" s="58" t="s">
        <v>754</v>
      </c>
      <c r="B774" s="25" t="s">
        <v>1</v>
      </c>
      <c r="C774" s="25" t="s">
        <v>82</v>
      </c>
      <c r="D774" s="25" t="s">
        <v>13</v>
      </c>
      <c r="E774" s="25">
        <v>364.0</v>
      </c>
      <c r="F774" s="25">
        <v>38.0</v>
      </c>
      <c r="G774" s="25">
        <v>0.0</v>
      </c>
      <c r="H774" s="25">
        <v>7.0</v>
      </c>
      <c r="I774" s="25">
        <v>0.0</v>
      </c>
      <c r="J774" s="25">
        <v>0.0</v>
      </c>
      <c r="K774" s="25">
        <v>0.0</v>
      </c>
      <c r="L774" s="25">
        <v>0.0</v>
      </c>
      <c r="M774" s="25">
        <v>0.0</v>
      </c>
      <c r="N774" s="25">
        <v>0.435</v>
      </c>
      <c r="O774" s="25">
        <v>1.5375</v>
      </c>
      <c r="P774" s="25">
        <v>1.16615</v>
      </c>
      <c r="Q774" s="25">
        <v>34.0</v>
      </c>
      <c r="R774" s="25">
        <v>99.0</v>
      </c>
      <c r="S774" s="25">
        <v>4.0</v>
      </c>
    </row>
    <row r="775">
      <c r="A775" s="58" t="s">
        <v>754</v>
      </c>
      <c r="B775" s="25" t="s">
        <v>1</v>
      </c>
      <c r="C775" s="25" t="s">
        <v>179</v>
      </c>
      <c r="D775" s="25" t="s">
        <v>13</v>
      </c>
      <c r="E775" s="25">
        <v>7.0</v>
      </c>
      <c r="F775" s="25">
        <v>0.0</v>
      </c>
      <c r="G775" s="25">
        <v>0.0</v>
      </c>
      <c r="H775" s="25">
        <v>0.0</v>
      </c>
      <c r="I775" s="25">
        <v>0.0</v>
      </c>
      <c r="J775" s="25">
        <v>0.0</v>
      </c>
      <c r="K775" s="25">
        <v>0.0</v>
      </c>
      <c r="L775" s="25">
        <v>0.0</v>
      </c>
      <c r="M775" s="25">
        <v>0.0</v>
      </c>
      <c r="N775" s="25">
        <v>0.41</v>
      </c>
      <c r="O775" s="25">
        <v>0.94583</v>
      </c>
      <c r="P775" s="25">
        <v>0.4069</v>
      </c>
      <c r="Q775" s="25">
        <v>0.0</v>
      </c>
      <c r="R775" s="25">
        <v>99.0</v>
      </c>
      <c r="S775" s="25">
        <v>4.0</v>
      </c>
    </row>
    <row r="776">
      <c r="A776" s="58" t="s">
        <v>754</v>
      </c>
      <c r="B776" s="25" t="s">
        <v>1</v>
      </c>
      <c r="C776" s="25" t="s">
        <v>114</v>
      </c>
      <c r="D776" s="25" t="s">
        <v>13</v>
      </c>
      <c r="E776" s="25">
        <v>72.0</v>
      </c>
      <c r="F776" s="25">
        <v>5.0</v>
      </c>
      <c r="G776" s="25">
        <v>0.0</v>
      </c>
      <c r="H776" s="25">
        <v>2.0</v>
      </c>
      <c r="I776" s="25">
        <v>0.0</v>
      </c>
      <c r="J776" s="25">
        <v>0.0</v>
      </c>
      <c r="K776" s="25">
        <v>0.0</v>
      </c>
      <c r="L776" s="25">
        <v>0.0</v>
      </c>
      <c r="M776" s="25">
        <v>0.0</v>
      </c>
      <c r="N776" s="25">
        <v>0.35028</v>
      </c>
      <c r="O776" s="25">
        <v>1.27944</v>
      </c>
      <c r="P776" s="25">
        <v>0.96895</v>
      </c>
      <c r="Q776" s="25">
        <v>5.0</v>
      </c>
      <c r="R776" s="25">
        <v>99.0</v>
      </c>
      <c r="S776" s="25">
        <v>4.0</v>
      </c>
    </row>
    <row r="777">
      <c r="A777" s="58" t="s">
        <v>754</v>
      </c>
      <c r="B777" s="25" t="s">
        <v>1</v>
      </c>
      <c r="C777" s="25" t="s">
        <v>222</v>
      </c>
      <c r="D777" s="25" t="s">
        <v>13</v>
      </c>
      <c r="E777" s="25">
        <v>17.0</v>
      </c>
      <c r="F777" s="25">
        <v>2.0</v>
      </c>
      <c r="G777" s="25">
        <v>0.0</v>
      </c>
      <c r="H777" s="25">
        <v>0.0</v>
      </c>
      <c r="I777" s="25">
        <v>0.0</v>
      </c>
      <c r="J777" s="25">
        <v>0.0</v>
      </c>
      <c r="K777" s="25">
        <v>0.0</v>
      </c>
      <c r="L777" s="25">
        <v>0.0</v>
      </c>
      <c r="M777" s="25">
        <v>0.0</v>
      </c>
      <c r="N777" s="25">
        <v>0.32222</v>
      </c>
      <c r="O777" s="25">
        <v>1.1775</v>
      </c>
      <c r="P777" s="25">
        <v>0.76933</v>
      </c>
      <c r="Q777" s="25">
        <v>2.0</v>
      </c>
      <c r="R777" s="25">
        <v>99.0</v>
      </c>
      <c r="S777" s="25">
        <v>4.0</v>
      </c>
    </row>
    <row r="778">
      <c r="A778" s="58" t="s">
        <v>754</v>
      </c>
      <c r="B778" s="25" t="s">
        <v>1</v>
      </c>
      <c r="C778" s="25" t="s">
        <v>212</v>
      </c>
      <c r="D778" s="25" t="s">
        <v>13</v>
      </c>
      <c r="E778" s="25">
        <v>2.0</v>
      </c>
      <c r="F778" s="25">
        <v>0.0</v>
      </c>
      <c r="G778" s="25">
        <v>0.0</v>
      </c>
      <c r="H778" s="25">
        <v>0.0</v>
      </c>
      <c r="I778" s="25">
        <v>0.0</v>
      </c>
      <c r="J778" s="25">
        <v>0.0</v>
      </c>
      <c r="K778" s="25">
        <v>0.0</v>
      </c>
      <c r="L778" s="25">
        <v>0.0</v>
      </c>
      <c r="M778" s="25">
        <v>0.0</v>
      </c>
      <c r="N778" s="25">
        <v>0.27889</v>
      </c>
      <c r="O778" s="25">
        <v>0.27889</v>
      </c>
      <c r="P778" s="25">
        <v>0.27889</v>
      </c>
      <c r="Q778" s="25">
        <v>0.0</v>
      </c>
      <c r="R778" s="25">
        <v>99.0</v>
      </c>
      <c r="S778" s="25">
        <v>4.0</v>
      </c>
    </row>
    <row r="779">
      <c r="A779" s="58" t="s">
        <v>754</v>
      </c>
      <c r="B779" s="25" t="s">
        <v>1</v>
      </c>
      <c r="C779" s="25" t="s">
        <v>163</v>
      </c>
      <c r="D779" s="25" t="s">
        <v>13</v>
      </c>
      <c r="E779" s="25">
        <v>19.0</v>
      </c>
      <c r="F779" s="25">
        <v>3.0</v>
      </c>
      <c r="G779" s="25">
        <v>0.0</v>
      </c>
      <c r="H779" s="25">
        <v>0.0</v>
      </c>
      <c r="I779" s="25">
        <v>0.0</v>
      </c>
      <c r="J779" s="25">
        <v>0.0</v>
      </c>
      <c r="K779" s="25">
        <v>0.0</v>
      </c>
      <c r="L779" s="25">
        <v>0.0</v>
      </c>
      <c r="M779" s="25">
        <v>0.0</v>
      </c>
      <c r="N779" s="25">
        <v>0.39333</v>
      </c>
      <c r="O779" s="25">
        <v>1.53528</v>
      </c>
      <c r="P779" s="25">
        <v>1.01481</v>
      </c>
      <c r="Q779" s="25">
        <v>1.0</v>
      </c>
      <c r="R779" s="25">
        <v>99.0</v>
      </c>
      <c r="S779" s="25">
        <v>4.0</v>
      </c>
    </row>
    <row r="780">
      <c r="A780" s="58" t="s">
        <v>754</v>
      </c>
      <c r="B780" s="25" t="s">
        <v>1</v>
      </c>
      <c r="C780" s="25" t="s">
        <v>191</v>
      </c>
      <c r="D780" s="25" t="s">
        <v>13</v>
      </c>
      <c r="E780" s="25">
        <v>2.0</v>
      </c>
      <c r="F780" s="25">
        <v>0.0</v>
      </c>
      <c r="G780" s="25">
        <v>0.0</v>
      </c>
      <c r="H780" s="25">
        <v>0.0</v>
      </c>
      <c r="I780" s="25">
        <v>0.0</v>
      </c>
      <c r="J780" s="25">
        <v>0.0</v>
      </c>
      <c r="K780" s="25">
        <v>0.0</v>
      </c>
      <c r="L780" s="25">
        <v>0.0</v>
      </c>
      <c r="M780" s="25">
        <v>0.0</v>
      </c>
      <c r="N780" s="25">
        <v>0.07028</v>
      </c>
      <c r="O780" s="25">
        <v>0.07028</v>
      </c>
      <c r="P780" s="25">
        <v>0.07028</v>
      </c>
      <c r="Q780" s="25">
        <v>0.0</v>
      </c>
      <c r="R780" s="25">
        <v>99.0</v>
      </c>
      <c r="S780" s="25">
        <v>4.0</v>
      </c>
    </row>
    <row r="781">
      <c r="A781" s="58" t="s">
        <v>754</v>
      </c>
      <c r="B781" s="25" t="s">
        <v>1</v>
      </c>
      <c r="C781" s="25" t="s">
        <v>201</v>
      </c>
      <c r="D781" s="25" t="s">
        <v>13</v>
      </c>
      <c r="E781" s="25">
        <v>7.0</v>
      </c>
      <c r="F781" s="25">
        <v>0.0</v>
      </c>
      <c r="G781" s="25">
        <v>0.0</v>
      </c>
      <c r="H781" s="25">
        <v>0.0</v>
      </c>
      <c r="I781" s="25">
        <v>0.0</v>
      </c>
      <c r="J781" s="25">
        <v>0.0</v>
      </c>
      <c r="K781" s="25">
        <v>0.0</v>
      </c>
      <c r="L781" s="25">
        <v>0.0</v>
      </c>
      <c r="M781" s="25">
        <v>0.0</v>
      </c>
      <c r="N781" s="25">
        <v>0.36083</v>
      </c>
      <c r="O781" s="25">
        <v>0.97333</v>
      </c>
      <c r="P781" s="25">
        <v>0.43774</v>
      </c>
      <c r="Q781" s="25">
        <v>0.0</v>
      </c>
      <c r="R781" s="25">
        <v>99.0</v>
      </c>
      <c r="S781" s="25">
        <v>4.0</v>
      </c>
    </row>
    <row r="782">
      <c r="A782" s="58" t="s">
        <v>754</v>
      </c>
      <c r="B782" s="25" t="s">
        <v>1</v>
      </c>
      <c r="C782" s="25" t="s">
        <v>144</v>
      </c>
      <c r="D782" s="25" t="s">
        <v>13</v>
      </c>
      <c r="E782" s="25">
        <v>9.0</v>
      </c>
      <c r="F782" s="25">
        <v>2.0</v>
      </c>
      <c r="G782" s="25">
        <v>0.0</v>
      </c>
      <c r="H782" s="25">
        <v>0.0</v>
      </c>
      <c r="I782" s="25">
        <v>0.0</v>
      </c>
      <c r="J782" s="25">
        <v>0.0</v>
      </c>
      <c r="K782" s="25">
        <v>0.0</v>
      </c>
      <c r="L782" s="25">
        <v>0.0</v>
      </c>
      <c r="M782" s="25">
        <v>0.0</v>
      </c>
      <c r="N782" s="25">
        <v>0.33611</v>
      </c>
      <c r="O782" s="25">
        <v>0.53444</v>
      </c>
      <c r="P782" s="25">
        <v>0.33657</v>
      </c>
      <c r="Q782" s="25">
        <v>2.0</v>
      </c>
      <c r="R782" s="25">
        <v>99.0</v>
      </c>
      <c r="S782" s="25">
        <v>4.0</v>
      </c>
    </row>
    <row r="783">
      <c r="A783" s="58" t="s">
        <v>754</v>
      </c>
      <c r="B783" s="25" t="s">
        <v>1</v>
      </c>
      <c r="C783" s="25" t="s">
        <v>145</v>
      </c>
      <c r="D783" s="25" t="s">
        <v>13</v>
      </c>
      <c r="E783" s="25">
        <v>9.0</v>
      </c>
      <c r="F783" s="25">
        <v>0.0</v>
      </c>
      <c r="G783" s="25">
        <v>0.0</v>
      </c>
      <c r="H783" s="25">
        <v>0.0</v>
      </c>
      <c r="I783" s="25">
        <v>0.0</v>
      </c>
      <c r="J783" s="25">
        <v>0.0</v>
      </c>
      <c r="K783" s="25">
        <v>0.0</v>
      </c>
      <c r="L783" s="25">
        <v>0.0</v>
      </c>
      <c r="M783" s="25">
        <v>0.0</v>
      </c>
      <c r="N783" s="25">
        <v>0.37889</v>
      </c>
      <c r="O783" s="25">
        <v>1.22194</v>
      </c>
      <c r="P783" s="25">
        <v>0.47349</v>
      </c>
      <c r="Q783" s="25">
        <v>0.0</v>
      </c>
      <c r="R783" s="25">
        <v>99.0</v>
      </c>
      <c r="S783" s="25">
        <v>4.0</v>
      </c>
    </row>
    <row r="784">
      <c r="A784" s="58" t="s">
        <v>754</v>
      </c>
      <c r="B784" s="25" t="s">
        <v>1</v>
      </c>
      <c r="C784" s="25" t="s">
        <v>282</v>
      </c>
      <c r="D784" s="25" t="s">
        <v>13</v>
      </c>
      <c r="E784" s="25">
        <v>1.0</v>
      </c>
      <c r="F784" s="25">
        <v>0.0</v>
      </c>
      <c r="G784" s="25">
        <v>0.0</v>
      </c>
      <c r="H784" s="25">
        <v>0.0</v>
      </c>
      <c r="I784" s="25">
        <v>0.0</v>
      </c>
      <c r="J784" s="25">
        <v>0.0</v>
      </c>
      <c r="K784" s="25">
        <v>0.0</v>
      </c>
      <c r="L784" s="25">
        <v>0.0</v>
      </c>
      <c r="M784" s="25">
        <v>0.0</v>
      </c>
      <c r="N784" s="25">
        <v>0.6775</v>
      </c>
      <c r="O784" s="25">
        <v>0.6775</v>
      </c>
      <c r="P784" s="25">
        <v>0.6775</v>
      </c>
      <c r="Q784" s="25">
        <v>0.0</v>
      </c>
      <c r="R784" s="25">
        <v>99.0</v>
      </c>
      <c r="S784" s="25">
        <v>4.0</v>
      </c>
    </row>
    <row r="785">
      <c r="A785" s="58" t="s">
        <v>754</v>
      </c>
      <c r="B785" s="25" t="s">
        <v>1</v>
      </c>
      <c r="C785" s="25" t="s">
        <v>211</v>
      </c>
      <c r="D785" s="25" t="s">
        <v>13</v>
      </c>
      <c r="E785" s="25">
        <v>5.0</v>
      </c>
      <c r="F785" s="25">
        <v>2.0</v>
      </c>
      <c r="G785" s="25">
        <v>0.0</v>
      </c>
      <c r="H785" s="25">
        <v>0.0</v>
      </c>
      <c r="I785" s="25">
        <v>0.0</v>
      </c>
      <c r="J785" s="25">
        <v>0.0</v>
      </c>
      <c r="K785" s="25">
        <v>0.0</v>
      </c>
      <c r="L785" s="25">
        <v>0.0</v>
      </c>
      <c r="M785" s="25">
        <v>0.0</v>
      </c>
      <c r="N785" s="25">
        <v>0.20306</v>
      </c>
      <c r="O785" s="25">
        <v>5.76222</v>
      </c>
      <c r="P785" s="25">
        <v>1.31244</v>
      </c>
      <c r="Q785" s="25">
        <v>2.0</v>
      </c>
      <c r="R785" s="25">
        <v>99.0</v>
      </c>
      <c r="S785" s="25">
        <v>4.0</v>
      </c>
    </row>
    <row r="786">
      <c r="A786" s="58" t="s">
        <v>754</v>
      </c>
      <c r="B786" s="25" t="s">
        <v>1</v>
      </c>
      <c r="C786" s="25" t="s">
        <v>164</v>
      </c>
      <c r="D786" s="25" t="s">
        <v>13</v>
      </c>
      <c r="E786" s="25">
        <v>9.0</v>
      </c>
      <c r="F786" s="25">
        <v>0.0</v>
      </c>
      <c r="G786" s="25">
        <v>0.0</v>
      </c>
      <c r="H786" s="25">
        <v>0.0</v>
      </c>
      <c r="I786" s="25">
        <v>0.0</v>
      </c>
      <c r="J786" s="25">
        <v>0.0</v>
      </c>
      <c r="K786" s="25">
        <v>0.0</v>
      </c>
      <c r="L786" s="25">
        <v>0.0</v>
      </c>
      <c r="M786" s="25">
        <v>0.0</v>
      </c>
      <c r="N786" s="25">
        <v>0.31778</v>
      </c>
      <c r="O786" s="25">
        <v>1.365</v>
      </c>
      <c r="P786" s="25">
        <v>0.49059</v>
      </c>
      <c r="Q786" s="25">
        <v>0.0</v>
      </c>
      <c r="R786" s="25">
        <v>99.0</v>
      </c>
      <c r="S786" s="25">
        <v>4.0</v>
      </c>
    </row>
    <row r="787">
      <c r="A787" s="58" t="s">
        <v>754</v>
      </c>
      <c r="B787" s="25" t="s">
        <v>1</v>
      </c>
      <c r="C787" s="25" t="s">
        <v>200</v>
      </c>
      <c r="D787" s="25" t="s">
        <v>13</v>
      </c>
      <c r="E787" s="25">
        <v>12.0</v>
      </c>
      <c r="F787" s="25">
        <v>3.0</v>
      </c>
      <c r="G787" s="25">
        <v>0.0</v>
      </c>
      <c r="H787" s="25">
        <v>0.0</v>
      </c>
      <c r="I787" s="25">
        <v>0.0</v>
      </c>
      <c r="J787" s="25">
        <v>0.0</v>
      </c>
      <c r="K787" s="25">
        <v>0.0</v>
      </c>
      <c r="L787" s="25">
        <v>0.0</v>
      </c>
      <c r="M787" s="25">
        <v>0.0</v>
      </c>
      <c r="N787" s="25">
        <v>0.50028</v>
      </c>
      <c r="O787" s="25">
        <v>1.20861</v>
      </c>
      <c r="P787" s="25">
        <v>4.62039</v>
      </c>
      <c r="Q787" s="25">
        <v>3.0</v>
      </c>
      <c r="R787" s="25">
        <v>99.0</v>
      </c>
      <c r="S787" s="25">
        <v>4.0</v>
      </c>
    </row>
    <row r="788">
      <c r="A788" s="58" t="s">
        <v>754</v>
      </c>
      <c r="B788" s="25" t="s">
        <v>1</v>
      </c>
      <c r="C788" s="25" t="s">
        <v>160</v>
      </c>
      <c r="D788" s="25" t="s">
        <v>13</v>
      </c>
      <c r="E788" s="25">
        <v>18.0</v>
      </c>
      <c r="F788" s="25">
        <v>2.0</v>
      </c>
      <c r="G788" s="25">
        <v>0.0</v>
      </c>
      <c r="H788" s="25">
        <v>0.0</v>
      </c>
      <c r="I788" s="25">
        <v>0.0</v>
      </c>
      <c r="J788" s="25">
        <v>0.0</v>
      </c>
      <c r="K788" s="25">
        <v>0.0</v>
      </c>
      <c r="L788" s="25">
        <v>0.0</v>
      </c>
      <c r="M788" s="25">
        <v>0.0</v>
      </c>
      <c r="N788" s="25">
        <v>0.22528</v>
      </c>
      <c r="O788" s="25">
        <v>1.31917</v>
      </c>
      <c r="P788" s="25">
        <v>0.51512</v>
      </c>
      <c r="Q788" s="25">
        <v>2.0</v>
      </c>
      <c r="R788" s="25">
        <v>99.0</v>
      </c>
      <c r="S788" s="25">
        <v>4.0</v>
      </c>
    </row>
    <row r="789">
      <c r="A789" s="58" t="s">
        <v>754</v>
      </c>
      <c r="B789" s="25" t="s">
        <v>1</v>
      </c>
      <c r="C789" s="25" t="s">
        <v>109</v>
      </c>
      <c r="D789" s="25" t="s">
        <v>13</v>
      </c>
      <c r="E789" s="25">
        <v>64.0</v>
      </c>
      <c r="F789" s="25">
        <v>6.0</v>
      </c>
      <c r="G789" s="25">
        <v>0.0</v>
      </c>
      <c r="H789" s="25">
        <v>1.0</v>
      </c>
      <c r="I789" s="25">
        <v>0.0</v>
      </c>
      <c r="J789" s="25">
        <v>0.0</v>
      </c>
      <c r="K789" s="25">
        <v>0.0</v>
      </c>
      <c r="L789" s="25">
        <v>0.0</v>
      </c>
      <c r="M789" s="25">
        <v>0.0</v>
      </c>
      <c r="N789" s="25">
        <v>0.40444</v>
      </c>
      <c r="O789" s="25">
        <v>1.97167</v>
      </c>
      <c r="P789" s="25">
        <v>1.09161</v>
      </c>
      <c r="Q789" s="25">
        <v>6.0</v>
      </c>
      <c r="R789" s="25">
        <v>99.0</v>
      </c>
      <c r="S789" s="25">
        <v>4.0</v>
      </c>
    </row>
    <row r="790">
      <c r="A790" s="58" t="s">
        <v>754</v>
      </c>
      <c r="B790" s="25" t="s">
        <v>1</v>
      </c>
      <c r="C790" s="25" t="s">
        <v>185</v>
      </c>
      <c r="D790" s="25" t="s">
        <v>13</v>
      </c>
      <c r="E790" s="25">
        <v>21.0</v>
      </c>
      <c r="F790" s="25">
        <v>5.0</v>
      </c>
      <c r="G790" s="25">
        <v>0.0</v>
      </c>
      <c r="H790" s="25">
        <v>1.0</v>
      </c>
      <c r="I790" s="25">
        <v>0.0</v>
      </c>
      <c r="J790" s="25">
        <v>0.0</v>
      </c>
      <c r="K790" s="25">
        <v>0.0</v>
      </c>
      <c r="L790" s="25">
        <v>0.0</v>
      </c>
      <c r="M790" s="25">
        <v>0.0</v>
      </c>
      <c r="N790" s="25">
        <v>0.57194</v>
      </c>
      <c r="O790" s="25">
        <v>5.53111</v>
      </c>
      <c r="P790" s="25">
        <v>2.84611</v>
      </c>
      <c r="Q790" s="25">
        <v>5.0</v>
      </c>
      <c r="R790" s="25">
        <v>99.0</v>
      </c>
      <c r="S790" s="25">
        <v>4.0</v>
      </c>
    </row>
    <row r="791">
      <c r="A791" s="58" t="s">
        <v>754</v>
      </c>
      <c r="B791" s="25" t="s">
        <v>1</v>
      </c>
      <c r="C791" s="25" t="s">
        <v>44</v>
      </c>
      <c r="D791" s="25" t="s">
        <v>13</v>
      </c>
      <c r="E791" s="25">
        <v>9982.0</v>
      </c>
      <c r="F791" s="25">
        <v>610.0</v>
      </c>
      <c r="G791" s="25">
        <v>2.0</v>
      </c>
      <c r="H791" s="25">
        <v>41.0</v>
      </c>
      <c r="I791" s="25">
        <v>0.0</v>
      </c>
      <c r="J791" s="25">
        <v>0.0</v>
      </c>
      <c r="K791" s="25">
        <v>0.0</v>
      </c>
      <c r="L791" s="25">
        <v>0.0</v>
      </c>
      <c r="M791" s="25">
        <v>0.0</v>
      </c>
      <c r="N791" s="25">
        <v>0.17972</v>
      </c>
      <c r="O791" s="25">
        <v>0.77389</v>
      </c>
      <c r="P791" s="25">
        <v>0.37848</v>
      </c>
      <c r="Q791" s="25">
        <v>597.0</v>
      </c>
      <c r="R791" s="25">
        <v>99.0</v>
      </c>
      <c r="S791" s="25">
        <v>4.0</v>
      </c>
    </row>
    <row r="792">
      <c r="A792" s="58" t="s">
        <v>754</v>
      </c>
      <c r="B792" s="25" t="s">
        <v>1</v>
      </c>
      <c r="C792" s="25" t="s">
        <v>128</v>
      </c>
      <c r="D792" s="25" t="s">
        <v>13</v>
      </c>
      <c r="E792" s="25">
        <v>95.0</v>
      </c>
      <c r="F792" s="25">
        <v>21.0</v>
      </c>
      <c r="G792" s="25">
        <v>0.0</v>
      </c>
      <c r="H792" s="25">
        <v>4.0</v>
      </c>
      <c r="I792" s="25">
        <v>0.0</v>
      </c>
      <c r="J792" s="25">
        <v>0.0</v>
      </c>
      <c r="K792" s="25">
        <v>0.0</v>
      </c>
      <c r="L792" s="25">
        <v>0.0</v>
      </c>
      <c r="M792" s="25">
        <v>0.0</v>
      </c>
      <c r="N792" s="25">
        <v>0.37722</v>
      </c>
      <c r="O792" s="25">
        <v>1.16833</v>
      </c>
      <c r="P792" s="25">
        <v>0.67157</v>
      </c>
      <c r="Q792" s="25">
        <v>19.0</v>
      </c>
      <c r="R792" s="25">
        <v>99.0</v>
      </c>
      <c r="S792" s="25">
        <v>4.0</v>
      </c>
    </row>
    <row r="793">
      <c r="A793" s="58" t="s">
        <v>754</v>
      </c>
      <c r="B793" s="25" t="s">
        <v>1</v>
      </c>
      <c r="C793" s="25" t="s">
        <v>193</v>
      </c>
      <c r="D793" s="25" t="s">
        <v>13</v>
      </c>
      <c r="E793" s="25">
        <v>2.0</v>
      </c>
      <c r="F793" s="25">
        <v>0.0</v>
      </c>
      <c r="G793" s="25">
        <v>0.0</v>
      </c>
      <c r="H793" s="25">
        <v>0.0</v>
      </c>
      <c r="I793" s="25">
        <v>0.0</v>
      </c>
      <c r="J793" s="25">
        <v>0.0</v>
      </c>
      <c r="K793" s="25">
        <v>0.0</v>
      </c>
      <c r="L793" s="25">
        <v>0.0</v>
      </c>
      <c r="M793" s="25">
        <v>0.0</v>
      </c>
      <c r="N793" s="25">
        <v>0.53125</v>
      </c>
      <c r="O793" s="25">
        <v>0.53125</v>
      </c>
      <c r="P793" s="25">
        <v>0.53125</v>
      </c>
      <c r="Q793" s="25">
        <v>0.0</v>
      </c>
      <c r="R793" s="25">
        <v>99.0</v>
      </c>
      <c r="S793" s="25">
        <v>4.0</v>
      </c>
    </row>
    <row r="794">
      <c r="A794" s="58" t="s">
        <v>754</v>
      </c>
      <c r="B794" s="25" t="s">
        <v>1</v>
      </c>
      <c r="C794" s="25" t="s">
        <v>62</v>
      </c>
      <c r="D794" s="25" t="s">
        <v>13</v>
      </c>
      <c r="E794" s="25">
        <v>3861.0</v>
      </c>
      <c r="F794" s="25">
        <v>406.0</v>
      </c>
      <c r="G794" s="25">
        <v>2.0</v>
      </c>
      <c r="H794" s="25">
        <v>37.0</v>
      </c>
      <c r="I794" s="25">
        <v>0.0</v>
      </c>
      <c r="J794" s="25">
        <v>0.0</v>
      </c>
      <c r="K794" s="25">
        <v>0.0</v>
      </c>
      <c r="L794" s="25">
        <v>0.0</v>
      </c>
      <c r="M794" s="25">
        <v>0.0</v>
      </c>
      <c r="N794" s="25">
        <v>0.38944</v>
      </c>
      <c r="O794" s="25">
        <v>1.38944</v>
      </c>
      <c r="P794" s="25">
        <v>1.03137</v>
      </c>
      <c r="Q794" s="25">
        <v>377.0</v>
      </c>
      <c r="R794" s="25">
        <v>99.0</v>
      </c>
      <c r="S794" s="25">
        <v>4.0</v>
      </c>
    </row>
    <row r="795">
      <c r="A795" s="58" t="s">
        <v>754</v>
      </c>
      <c r="B795" s="25" t="s">
        <v>1</v>
      </c>
      <c r="C795" s="25" t="s">
        <v>129</v>
      </c>
      <c r="D795" s="25" t="s">
        <v>13</v>
      </c>
      <c r="E795" s="25">
        <v>460.0</v>
      </c>
      <c r="F795" s="25">
        <v>68.0</v>
      </c>
      <c r="G795" s="25">
        <v>0.0</v>
      </c>
      <c r="H795" s="25">
        <v>9.0</v>
      </c>
      <c r="I795" s="25">
        <v>0.0</v>
      </c>
      <c r="J795" s="25">
        <v>0.0</v>
      </c>
      <c r="K795" s="25">
        <v>0.0</v>
      </c>
      <c r="L795" s="25">
        <v>0.0</v>
      </c>
      <c r="M795" s="25">
        <v>0.0</v>
      </c>
      <c r="N795" s="25">
        <v>0.38333</v>
      </c>
      <c r="O795" s="25">
        <v>2.29333</v>
      </c>
      <c r="P795" s="25">
        <v>2.02722</v>
      </c>
      <c r="Q795" s="25">
        <v>66.0</v>
      </c>
      <c r="R795" s="25">
        <v>99.0</v>
      </c>
      <c r="S795" s="25">
        <v>4.0</v>
      </c>
    </row>
    <row r="796">
      <c r="A796" s="58" t="s">
        <v>754</v>
      </c>
      <c r="B796" s="25" t="s">
        <v>1</v>
      </c>
      <c r="C796" s="25" t="s">
        <v>230</v>
      </c>
      <c r="D796" s="25" t="s">
        <v>13</v>
      </c>
      <c r="E796" s="25">
        <v>8.0</v>
      </c>
      <c r="F796" s="25">
        <v>1.0</v>
      </c>
      <c r="G796" s="25">
        <v>0.0</v>
      </c>
      <c r="H796" s="25">
        <v>0.0</v>
      </c>
      <c r="I796" s="25">
        <v>0.0</v>
      </c>
      <c r="J796" s="25">
        <v>0.0</v>
      </c>
      <c r="K796" s="25">
        <v>0.0</v>
      </c>
      <c r="L796" s="25">
        <v>0.0</v>
      </c>
      <c r="M796" s="25">
        <v>0.0</v>
      </c>
      <c r="N796" s="25">
        <v>0.41389</v>
      </c>
      <c r="O796" s="25">
        <v>0.97444</v>
      </c>
      <c r="P796" s="25">
        <v>0.51382</v>
      </c>
      <c r="Q796" s="25">
        <v>1.0</v>
      </c>
      <c r="R796" s="25">
        <v>99.0</v>
      </c>
      <c r="S796" s="25">
        <v>4.0</v>
      </c>
    </row>
    <row r="797">
      <c r="A797" s="58" t="s">
        <v>754</v>
      </c>
      <c r="B797" s="25" t="s">
        <v>1</v>
      </c>
      <c r="C797" s="25" t="s">
        <v>87</v>
      </c>
      <c r="D797" s="25" t="s">
        <v>13</v>
      </c>
      <c r="E797" s="25">
        <v>133.0</v>
      </c>
      <c r="F797" s="25">
        <v>15.0</v>
      </c>
      <c r="G797" s="25">
        <v>0.0</v>
      </c>
      <c r="H797" s="25">
        <v>0.0</v>
      </c>
      <c r="I797" s="25">
        <v>0.0</v>
      </c>
      <c r="J797" s="25">
        <v>0.0</v>
      </c>
      <c r="K797" s="25">
        <v>0.0</v>
      </c>
      <c r="L797" s="25">
        <v>0.0</v>
      </c>
      <c r="M797" s="25">
        <v>0.0</v>
      </c>
      <c r="N797" s="25">
        <v>0.29333</v>
      </c>
      <c r="O797" s="25">
        <v>1.12944</v>
      </c>
      <c r="P797" s="25">
        <v>0.65264</v>
      </c>
      <c r="Q797" s="25">
        <v>13.0</v>
      </c>
      <c r="R797" s="25">
        <v>99.0</v>
      </c>
      <c r="S797" s="25">
        <v>4.0</v>
      </c>
    </row>
    <row r="798">
      <c r="A798" s="58" t="s">
        <v>754</v>
      </c>
      <c r="B798" s="25" t="s">
        <v>1</v>
      </c>
      <c r="C798" s="25" t="s">
        <v>112</v>
      </c>
      <c r="D798" s="25" t="s">
        <v>13</v>
      </c>
      <c r="E798" s="25">
        <v>171.0</v>
      </c>
      <c r="F798" s="25">
        <v>16.0</v>
      </c>
      <c r="G798" s="25">
        <v>0.0</v>
      </c>
      <c r="H798" s="25">
        <v>3.0</v>
      </c>
      <c r="I798" s="25">
        <v>0.0</v>
      </c>
      <c r="J798" s="25">
        <v>0.0</v>
      </c>
      <c r="K798" s="25">
        <v>0.0</v>
      </c>
      <c r="L798" s="25">
        <v>0.0</v>
      </c>
      <c r="M798" s="25">
        <v>0.0</v>
      </c>
      <c r="N798" s="25">
        <v>0.32972</v>
      </c>
      <c r="O798" s="25">
        <v>1.29472</v>
      </c>
      <c r="P798" s="25">
        <v>0.93738</v>
      </c>
      <c r="Q798" s="25">
        <v>16.0</v>
      </c>
      <c r="R798" s="25">
        <v>99.0</v>
      </c>
      <c r="S798" s="25">
        <v>4.0</v>
      </c>
    </row>
    <row r="799">
      <c r="A799" s="58" t="s">
        <v>754</v>
      </c>
      <c r="B799" s="25" t="s">
        <v>1</v>
      </c>
      <c r="C799" s="25" t="s">
        <v>154</v>
      </c>
      <c r="D799" s="25" t="s">
        <v>13</v>
      </c>
      <c r="E799" s="25">
        <v>47.0</v>
      </c>
      <c r="F799" s="25">
        <v>7.0</v>
      </c>
      <c r="G799" s="25">
        <v>0.0</v>
      </c>
      <c r="H799" s="25">
        <v>0.0</v>
      </c>
      <c r="I799" s="25">
        <v>0.0</v>
      </c>
      <c r="J799" s="25">
        <v>0.0</v>
      </c>
      <c r="K799" s="25">
        <v>0.0</v>
      </c>
      <c r="L799" s="25">
        <v>0.0</v>
      </c>
      <c r="M799" s="25">
        <v>0.0</v>
      </c>
      <c r="N799" s="25">
        <v>0.48778</v>
      </c>
      <c r="O799" s="25">
        <v>4.73722</v>
      </c>
      <c r="P799" s="25">
        <v>2.00262</v>
      </c>
      <c r="Q799" s="25">
        <v>6.0</v>
      </c>
      <c r="R799" s="25">
        <v>99.0</v>
      </c>
      <c r="S799" s="25">
        <v>4.0</v>
      </c>
    </row>
    <row r="800">
      <c r="A800" s="58" t="s">
        <v>754</v>
      </c>
      <c r="B800" s="25" t="s">
        <v>1</v>
      </c>
      <c r="C800" s="25" t="s">
        <v>126</v>
      </c>
      <c r="D800" s="25" t="s">
        <v>13</v>
      </c>
      <c r="E800" s="25">
        <v>66.0</v>
      </c>
      <c r="F800" s="25">
        <v>2.0</v>
      </c>
      <c r="G800" s="25">
        <v>0.0</v>
      </c>
      <c r="H800" s="25">
        <v>0.0</v>
      </c>
      <c r="I800" s="25">
        <v>0.0</v>
      </c>
      <c r="J800" s="25">
        <v>0.0</v>
      </c>
      <c r="K800" s="25">
        <v>0.0</v>
      </c>
      <c r="L800" s="25">
        <v>0.0</v>
      </c>
      <c r="M800" s="25">
        <v>0.0</v>
      </c>
      <c r="N800" s="25">
        <v>0.34806</v>
      </c>
      <c r="O800" s="25">
        <v>0.92583</v>
      </c>
      <c r="P800" s="25">
        <v>0.52931</v>
      </c>
      <c r="Q800" s="25">
        <v>2.0</v>
      </c>
      <c r="R800" s="25">
        <v>99.0</v>
      </c>
      <c r="S800" s="25">
        <v>4.0</v>
      </c>
    </row>
    <row r="801">
      <c r="A801" s="58" t="s">
        <v>754</v>
      </c>
      <c r="B801" s="25" t="s">
        <v>1</v>
      </c>
      <c r="C801" s="25" t="s">
        <v>233</v>
      </c>
      <c r="D801" s="25" t="s">
        <v>13</v>
      </c>
      <c r="E801" s="25">
        <v>11.0</v>
      </c>
      <c r="F801" s="25">
        <v>2.0</v>
      </c>
      <c r="G801" s="25">
        <v>0.0</v>
      </c>
      <c r="H801" s="25">
        <v>0.0</v>
      </c>
      <c r="I801" s="25">
        <v>0.0</v>
      </c>
      <c r="J801" s="25">
        <v>0.0</v>
      </c>
      <c r="K801" s="25">
        <v>0.0</v>
      </c>
      <c r="L801" s="25">
        <v>0.0</v>
      </c>
      <c r="M801" s="25">
        <v>0.0</v>
      </c>
      <c r="N801" s="25">
        <v>0.40028</v>
      </c>
      <c r="O801" s="25">
        <v>0.88917</v>
      </c>
      <c r="P801" s="25">
        <v>0.6124</v>
      </c>
      <c r="Q801" s="25">
        <v>2.0</v>
      </c>
      <c r="R801" s="25">
        <v>99.0</v>
      </c>
      <c r="S801" s="25">
        <v>4.0</v>
      </c>
    </row>
    <row r="802">
      <c r="A802" s="58" t="s">
        <v>754</v>
      </c>
      <c r="B802" s="25" t="s">
        <v>1</v>
      </c>
      <c r="C802" s="25" t="s">
        <v>105</v>
      </c>
      <c r="D802" s="25" t="s">
        <v>13</v>
      </c>
      <c r="E802" s="25">
        <v>664.0</v>
      </c>
      <c r="F802" s="25">
        <v>39.0</v>
      </c>
      <c r="G802" s="25">
        <v>0.0</v>
      </c>
      <c r="H802" s="25">
        <v>3.0</v>
      </c>
      <c r="I802" s="25">
        <v>0.0</v>
      </c>
      <c r="J802" s="25">
        <v>0.0</v>
      </c>
      <c r="K802" s="25">
        <v>0.0</v>
      </c>
      <c r="L802" s="25">
        <v>0.0</v>
      </c>
      <c r="M802" s="25">
        <v>0.0</v>
      </c>
      <c r="N802" s="25">
        <v>0.31694</v>
      </c>
      <c r="O802" s="25">
        <v>1.36333</v>
      </c>
      <c r="P802" s="25">
        <v>1.18443</v>
      </c>
      <c r="Q802" s="25">
        <v>38.0</v>
      </c>
      <c r="R802" s="25">
        <v>99.0</v>
      </c>
      <c r="S802" s="25">
        <v>4.0</v>
      </c>
    </row>
    <row r="803">
      <c r="A803" s="58" t="s">
        <v>754</v>
      </c>
      <c r="B803" s="25" t="s">
        <v>1</v>
      </c>
      <c r="C803" s="25" t="s">
        <v>150</v>
      </c>
      <c r="D803" s="25" t="s">
        <v>13</v>
      </c>
      <c r="E803" s="25">
        <v>12.0</v>
      </c>
      <c r="F803" s="25">
        <v>1.0</v>
      </c>
      <c r="G803" s="25">
        <v>0.0</v>
      </c>
      <c r="H803" s="25">
        <v>0.0</v>
      </c>
      <c r="I803" s="25">
        <v>0.0</v>
      </c>
      <c r="J803" s="25">
        <v>0.0</v>
      </c>
      <c r="K803" s="25">
        <v>0.0</v>
      </c>
      <c r="L803" s="25">
        <v>0.0</v>
      </c>
      <c r="M803" s="25">
        <v>0.0</v>
      </c>
      <c r="N803" s="25">
        <v>0.14861</v>
      </c>
      <c r="O803" s="25">
        <v>0.77583</v>
      </c>
      <c r="P803" s="25">
        <v>0.28116</v>
      </c>
      <c r="Q803" s="25">
        <v>1.0</v>
      </c>
      <c r="R803" s="25">
        <v>99.0</v>
      </c>
      <c r="S803" s="25">
        <v>4.0</v>
      </c>
    </row>
    <row r="804">
      <c r="A804" s="58" t="s">
        <v>754</v>
      </c>
      <c r="B804" s="25" t="s">
        <v>1</v>
      </c>
      <c r="C804" s="25" t="s">
        <v>136</v>
      </c>
      <c r="D804" s="25" t="s">
        <v>13</v>
      </c>
      <c r="E804" s="25">
        <v>114.0</v>
      </c>
      <c r="F804" s="25">
        <v>2.0</v>
      </c>
      <c r="G804" s="25">
        <v>0.0</v>
      </c>
      <c r="H804" s="25">
        <v>0.0</v>
      </c>
      <c r="I804" s="25">
        <v>0.0</v>
      </c>
      <c r="J804" s="25">
        <v>0.0</v>
      </c>
      <c r="K804" s="25">
        <v>0.0</v>
      </c>
      <c r="L804" s="25">
        <v>0.0</v>
      </c>
      <c r="M804" s="25">
        <v>0.0</v>
      </c>
      <c r="N804" s="25">
        <v>0.30278</v>
      </c>
      <c r="O804" s="25">
        <v>0.86361</v>
      </c>
      <c r="P804" s="25">
        <v>0.50807</v>
      </c>
      <c r="Q804" s="25">
        <v>2.0</v>
      </c>
      <c r="R804" s="25">
        <v>99.0</v>
      </c>
      <c r="S804" s="25">
        <v>4.0</v>
      </c>
    </row>
    <row r="805">
      <c r="A805" s="58" t="s">
        <v>754</v>
      </c>
      <c r="B805" s="25" t="s">
        <v>1</v>
      </c>
      <c r="C805" s="25" t="s">
        <v>102</v>
      </c>
      <c r="D805" s="25" t="s">
        <v>13</v>
      </c>
      <c r="E805" s="25">
        <v>1340.0</v>
      </c>
      <c r="F805" s="25">
        <v>45.0</v>
      </c>
      <c r="G805" s="25">
        <v>0.0</v>
      </c>
      <c r="H805" s="25">
        <v>8.0</v>
      </c>
      <c r="I805" s="25">
        <v>0.0</v>
      </c>
      <c r="J805" s="25">
        <v>0.0</v>
      </c>
      <c r="K805" s="25">
        <v>0.0</v>
      </c>
      <c r="L805" s="25">
        <v>0.0</v>
      </c>
      <c r="M805" s="25">
        <v>0.0</v>
      </c>
      <c r="N805" s="25">
        <v>0.35028</v>
      </c>
      <c r="O805" s="25">
        <v>1.24028</v>
      </c>
      <c r="P805" s="25">
        <v>0.71488</v>
      </c>
      <c r="Q805" s="25">
        <v>38.0</v>
      </c>
      <c r="R805" s="25">
        <v>99.0</v>
      </c>
      <c r="S805" s="25">
        <v>4.0</v>
      </c>
    </row>
    <row r="806">
      <c r="A806" s="58" t="s">
        <v>754</v>
      </c>
      <c r="B806" s="25" t="s">
        <v>1</v>
      </c>
      <c r="C806" s="25" t="s">
        <v>130</v>
      </c>
      <c r="D806" s="25" t="s">
        <v>13</v>
      </c>
      <c r="E806" s="25">
        <v>10.0</v>
      </c>
      <c r="F806" s="25">
        <v>0.0</v>
      </c>
      <c r="G806" s="25">
        <v>0.0</v>
      </c>
      <c r="H806" s="25">
        <v>0.0</v>
      </c>
      <c r="I806" s="25">
        <v>0.0</v>
      </c>
      <c r="J806" s="25">
        <v>0.0</v>
      </c>
      <c r="K806" s="25">
        <v>0.0</v>
      </c>
      <c r="L806" s="25">
        <v>0.0</v>
      </c>
      <c r="M806" s="25">
        <v>0.0</v>
      </c>
      <c r="N806" s="25">
        <v>0.22833</v>
      </c>
      <c r="O806" s="25">
        <v>0.71889</v>
      </c>
      <c r="P806" s="25">
        <v>0.38608</v>
      </c>
      <c r="Q806" s="25">
        <v>0.0</v>
      </c>
      <c r="R806" s="25">
        <v>99.0</v>
      </c>
      <c r="S806" s="25">
        <v>4.0</v>
      </c>
    </row>
    <row r="807">
      <c r="A807" s="58" t="s">
        <v>754</v>
      </c>
      <c r="B807" s="25" t="s">
        <v>1</v>
      </c>
      <c r="C807" s="25" t="s">
        <v>122</v>
      </c>
      <c r="D807" s="25" t="s">
        <v>13</v>
      </c>
      <c r="E807" s="25">
        <v>2.0</v>
      </c>
      <c r="F807" s="25">
        <v>0.0</v>
      </c>
      <c r="G807" s="25">
        <v>0.0</v>
      </c>
      <c r="H807" s="25">
        <v>0.0</v>
      </c>
      <c r="I807" s="25">
        <v>0.0</v>
      </c>
      <c r="J807" s="25">
        <v>0.0</v>
      </c>
      <c r="K807" s="25">
        <v>0.0</v>
      </c>
      <c r="L807" s="25">
        <v>0.0</v>
      </c>
      <c r="M807" s="25">
        <v>0.0</v>
      </c>
      <c r="N807" s="25">
        <v>0.45236</v>
      </c>
      <c r="O807" s="25">
        <v>0.45236</v>
      </c>
      <c r="P807" s="25">
        <v>0.45236</v>
      </c>
      <c r="Q807" s="25">
        <v>0.0</v>
      </c>
      <c r="R807" s="25">
        <v>99.0</v>
      </c>
      <c r="S807" s="25">
        <v>4.0</v>
      </c>
    </row>
    <row r="808">
      <c r="A808" s="58" t="s">
        <v>754</v>
      </c>
      <c r="B808" s="25" t="s">
        <v>1</v>
      </c>
      <c r="C808" s="25" t="s">
        <v>133</v>
      </c>
      <c r="D808" s="25" t="s">
        <v>13</v>
      </c>
      <c r="E808" s="25">
        <v>70.0</v>
      </c>
      <c r="F808" s="25">
        <v>14.0</v>
      </c>
      <c r="G808" s="25">
        <v>0.0</v>
      </c>
      <c r="H808" s="25">
        <v>1.0</v>
      </c>
      <c r="I808" s="25">
        <v>0.0</v>
      </c>
      <c r="J808" s="25">
        <v>0.0</v>
      </c>
      <c r="K808" s="25">
        <v>0.0</v>
      </c>
      <c r="L808" s="25">
        <v>0.0</v>
      </c>
      <c r="M808" s="25">
        <v>0.0</v>
      </c>
      <c r="N808" s="25">
        <v>0.26278</v>
      </c>
      <c r="O808" s="25">
        <v>3.36833</v>
      </c>
      <c r="P808" s="25">
        <v>0.88171</v>
      </c>
      <c r="Q808" s="25">
        <v>14.0</v>
      </c>
      <c r="R808" s="25">
        <v>99.0</v>
      </c>
      <c r="S808" s="25">
        <v>4.0</v>
      </c>
    </row>
    <row r="809">
      <c r="A809" s="58" t="s">
        <v>754</v>
      </c>
      <c r="B809" s="25" t="s">
        <v>1</v>
      </c>
      <c r="C809" s="25" t="s">
        <v>167</v>
      </c>
      <c r="D809" s="25" t="s">
        <v>13</v>
      </c>
      <c r="E809" s="25">
        <v>93.0</v>
      </c>
      <c r="F809" s="25">
        <v>6.0</v>
      </c>
      <c r="G809" s="25">
        <v>0.0</v>
      </c>
      <c r="H809" s="25">
        <v>0.0</v>
      </c>
      <c r="I809" s="25">
        <v>0.0</v>
      </c>
      <c r="J809" s="25">
        <v>0.0</v>
      </c>
      <c r="K809" s="25">
        <v>0.0</v>
      </c>
      <c r="L809" s="25">
        <v>0.0</v>
      </c>
      <c r="M809" s="25">
        <v>0.0</v>
      </c>
      <c r="N809" s="25">
        <v>0.32056</v>
      </c>
      <c r="O809" s="25">
        <v>1.91917</v>
      </c>
      <c r="P809" s="25">
        <v>1.7702</v>
      </c>
      <c r="Q809" s="25">
        <v>6.0</v>
      </c>
      <c r="R809" s="25">
        <v>99.0</v>
      </c>
      <c r="S809" s="25">
        <v>4.0</v>
      </c>
    </row>
    <row r="810">
      <c r="A810" s="58" t="s">
        <v>754</v>
      </c>
      <c r="B810" s="25" t="s">
        <v>1</v>
      </c>
      <c r="C810" s="25" t="s">
        <v>202</v>
      </c>
      <c r="D810" s="25" t="s">
        <v>13</v>
      </c>
      <c r="E810" s="25">
        <v>1.0</v>
      </c>
      <c r="F810" s="25">
        <v>0.0</v>
      </c>
      <c r="G810" s="25">
        <v>0.0</v>
      </c>
      <c r="H810" s="25">
        <v>0.0</v>
      </c>
      <c r="I810" s="25">
        <v>0.0</v>
      </c>
      <c r="J810" s="25">
        <v>0.0</v>
      </c>
      <c r="K810" s="25">
        <v>0.0</v>
      </c>
      <c r="L810" s="25">
        <v>0.0</v>
      </c>
      <c r="M810" s="25">
        <v>0.0</v>
      </c>
      <c r="N810" s="25">
        <v>0.26667</v>
      </c>
      <c r="O810" s="25">
        <v>0.26667</v>
      </c>
      <c r="P810" s="25">
        <v>0.26667</v>
      </c>
      <c r="Q810" s="25">
        <v>0.0</v>
      </c>
      <c r="R810" s="25">
        <v>99.0</v>
      </c>
      <c r="S810" s="25">
        <v>4.0</v>
      </c>
    </row>
    <row r="811">
      <c r="A811" s="58" t="s">
        <v>754</v>
      </c>
      <c r="B811" s="25" t="s">
        <v>1</v>
      </c>
      <c r="C811" s="25" t="s">
        <v>162</v>
      </c>
      <c r="D811" s="25" t="s">
        <v>13</v>
      </c>
      <c r="E811" s="25">
        <v>202.0</v>
      </c>
      <c r="F811" s="25">
        <v>7.0</v>
      </c>
      <c r="G811" s="25">
        <v>0.0</v>
      </c>
      <c r="H811" s="25">
        <v>0.0</v>
      </c>
      <c r="I811" s="25">
        <v>0.0</v>
      </c>
      <c r="J811" s="25">
        <v>0.0</v>
      </c>
      <c r="K811" s="25">
        <v>0.0</v>
      </c>
      <c r="L811" s="25">
        <v>0.0</v>
      </c>
      <c r="M811" s="25">
        <v>0.0</v>
      </c>
      <c r="N811" s="25">
        <v>0.27278</v>
      </c>
      <c r="O811" s="25">
        <v>0.97972</v>
      </c>
      <c r="P811" s="25">
        <v>0.77952</v>
      </c>
      <c r="Q811" s="25">
        <v>6.0</v>
      </c>
      <c r="R811" s="25">
        <v>99.0</v>
      </c>
      <c r="S811" s="25">
        <v>4.0</v>
      </c>
    </row>
    <row r="812">
      <c r="A812" s="58" t="s">
        <v>754</v>
      </c>
      <c r="B812" s="25" t="s">
        <v>1</v>
      </c>
      <c r="C812" s="25" t="s">
        <v>3</v>
      </c>
      <c r="D812" s="25" t="s">
        <v>13</v>
      </c>
      <c r="E812" s="25">
        <v>129785.0</v>
      </c>
      <c r="F812" s="25">
        <v>20054.0</v>
      </c>
      <c r="G812" s="25">
        <v>44.0</v>
      </c>
      <c r="H812" s="25">
        <v>1520.0</v>
      </c>
      <c r="I812" s="25">
        <v>0.0</v>
      </c>
      <c r="J812" s="25">
        <v>4.0</v>
      </c>
      <c r="K812" s="25">
        <v>0.0</v>
      </c>
      <c r="L812" s="25">
        <v>0.0</v>
      </c>
      <c r="M812" s="25">
        <v>0.0</v>
      </c>
      <c r="N812" s="25">
        <v>0.39639</v>
      </c>
      <c r="O812" s="25">
        <v>1.45639</v>
      </c>
      <c r="P812" s="25">
        <v>1.33139</v>
      </c>
      <c r="Q812" s="25">
        <v>18311.0</v>
      </c>
      <c r="R812" s="25">
        <v>99.0</v>
      </c>
      <c r="S812" s="25">
        <v>4.0</v>
      </c>
    </row>
    <row r="813">
      <c r="A813" s="58" t="s">
        <v>754</v>
      </c>
      <c r="B813" s="25" t="s">
        <v>1</v>
      </c>
      <c r="C813" s="25" t="s">
        <v>151</v>
      </c>
      <c r="D813" s="25" t="s">
        <v>13</v>
      </c>
      <c r="E813" s="25">
        <v>104.0</v>
      </c>
      <c r="F813" s="25">
        <v>21.0</v>
      </c>
      <c r="G813" s="25">
        <v>0.0</v>
      </c>
      <c r="H813" s="25">
        <v>3.0</v>
      </c>
      <c r="I813" s="25">
        <v>0.0</v>
      </c>
      <c r="J813" s="25">
        <v>0.0</v>
      </c>
      <c r="K813" s="25">
        <v>0.0</v>
      </c>
      <c r="L813" s="25">
        <v>0.0</v>
      </c>
      <c r="M813" s="25">
        <v>0.0</v>
      </c>
      <c r="N813" s="25">
        <v>0.37139</v>
      </c>
      <c r="O813" s="25">
        <v>2.16278</v>
      </c>
      <c r="P813" s="25">
        <v>1.1609</v>
      </c>
      <c r="Q813" s="25">
        <v>20.0</v>
      </c>
      <c r="R813" s="25">
        <v>99.0</v>
      </c>
      <c r="S813" s="25">
        <v>4.0</v>
      </c>
    </row>
    <row r="814">
      <c r="A814" s="58" t="s">
        <v>754</v>
      </c>
      <c r="B814" s="25" t="s">
        <v>1</v>
      </c>
      <c r="C814" s="25" t="s">
        <v>190</v>
      </c>
      <c r="D814" s="25" t="s">
        <v>13</v>
      </c>
      <c r="E814" s="25">
        <v>27.0</v>
      </c>
      <c r="F814" s="25">
        <v>3.0</v>
      </c>
      <c r="G814" s="25">
        <v>0.0</v>
      </c>
      <c r="H814" s="25">
        <v>0.0</v>
      </c>
      <c r="I814" s="25">
        <v>0.0</v>
      </c>
      <c r="J814" s="25">
        <v>0.0</v>
      </c>
      <c r="K814" s="25">
        <v>0.0</v>
      </c>
      <c r="L814" s="25">
        <v>0.0</v>
      </c>
      <c r="M814" s="25">
        <v>0.0</v>
      </c>
      <c r="N814" s="25">
        <v>0.37722</v>
      </c>
      <c r="O814" s="25">
        <v>1.19889</v>
      </c>
      <c r="P814" s="25">
        <v>0.73374</v>
      </c>
      <c r="Q814" s="25">
        <v>3.0</v>
      </c>
      <c r="R814" s="25">
        <v>99.0</v>
      </c>
      <c r="S814" s="25">
        <v>4.0</v>
      </c>
    </row>
    <row r="815">
      <c r="A815" s="58" t="s">
        <v>754</v>
      </c>
      <c r="B815" s="25" t="s">
        <v>1</v>
      </c>
      <c r="C815" s="25" t="s">
        <v>197</v>
      </c>
      <c r="D815" s="25" t="s">
        <v>13</v>
      </c>
      <c r="E815" s="25">
        <v>27.0</v>
      </c>
      <c r="F815" s="25">
        <v>4.0</v>
      </c>
      <c r="G815" s="25">
        <v>0.0</v>
      </c>
      <c r="H815" s="25">
        <v>1.0</v>
      </c>
      <c r="I815" s="25">
        <v>0.0</v>
      </c>
      <c r="J815" s="25">
        <v>0.0</v>
      </c>
      <c r="K815" s="25">
        <v>0.0</v>
      </c>
      <c r="L815" s="25">
        <v>0.0</v>
      </c>
      <c r="M815" s="25">
        <v>0.0</v>
      </c>
      <c r="N815" s="25">
        <v>0.58222</v>
      </c>
      <c r="O815" s="25">
        <v>1.21333</v>
      </c>
      <c r="P815" s="25">
        <v>0.79854</v>
      </c>
      <c r="Q815" s="25">
        <v>4.0</v>
      </c>
      <c r="R815" s="25">
        <v>99.0</v>
      </c>
      <c r="S815" s="25">
        <v>4.0</v>
      </c>
    </row>
    <row r="816">
      <c r="A816" s="58" t="s">
        <v>754</v>
      </c>
      <c r="B816" s="25" t="s">
        <v>1</v>
      </c>
      <c r="C816" s="25" t="s">
        <v>251</v>
      </c>
      <c r="D816" s="25" t="s">
        <v>13</v>
      </c>
      <c r="E816" s="25">
        <v>2.0</v>
      </c>
      <c r="F816" s="25">
        <v>0.0</v>
      </c>
      <c r="G816" s="25">
        <v>0.0</v>
      </c>
      <c r="H816" s="25">
        <v>0.0</v>
      </c>
      <c r="I816" s="25">
        <v>0.0</v>
      </c>
      <c r="J816" s="25">
        <v>0.0</v>
      </c>
      <c r="K816" s="25">
        <v>0.0</v>
      </c>
      <c r="L816" s="25">
        <v>0.0</v>
      </c>
      <c r="M816" s="25">
        <v>0.0</v>
      </c>
      <c r="N816" s="25">
        <v>10.61333</v>
      </c>
      <c r="O816" s="25">
        <v>10.61333</v>
      </c>
      <c r="P816" s="25">
        <v>10.61333</v>
      </c>
      <c r="Q816" s="25">
        <v>0.0</v>
      </c>
      <c r="R816" s="25">
        <v>99.0</v>
      </c>
      <c r="S816" s="25">
        <v>4.0</v>
      </c>
    </row>
    <row r="817">
      <c r="A817" s="58" t="s">
        <v>754</v>
      </c>
      <c r="B817" s="25" t="s">
        <v>1</v>
      </c>
      <c r="C817" s="25" t="s">
        <v>159</v>
      </c>
      <c r="D817" s="25" t="s">
        <v>13</v>
      </c>
      <c r="E817" s="25">
        <v>71.0</v>
      </c>
      <c r="F817" s="25">
        <v>12.0</v>
      </c>
      <c r="G817" s="25">
        <v>0.0</v>
      </c>
      <c r="H817" s="25">
        <v>0.0</v>
      </c>
      <c r="I817" s="25">
        <v>0.0</v>
      </c>
      <c r="J817" s="25">
        <v>0.0</v>
      </c>
      <c r="K817" s="25">
        <v>0.0</v>
      </c>
      <c r="L817" s="25">
        <v>0.0</v>
      </c>
      <c r="M817" s="25">
        <v>0.0</v>
      </c>
      <c r="N817" s="25">
        <v>0.23528</v>
      </c>
      <c r="O817" s="25">
        <v>1.25611</v>
      </c>
      <c r="P817" s="25">
        <v>0.55427</v>
      </c>
      <c r="Q817" s="25">
        <v>12.0</v>
      </c>
      <c r="R817" s="25">
        <v>99.0</v>
      </c>
      <c r="S817" s="25">
        <v>4.0</v>
      </c>
    </row>
    <row r="818">
      <c r="A818" s="58" t="s">
        <v>754</v>
      </c>
      <c r="B818" s="25" t="s">
        <v>1</v>
      </c>
      <c r="C818" s="25" t="s">
        <v>175</v>
      </c>
      <c r="D818" s="25" t="s">
        <v>13</v>
      </c>
      <c r="E818" s="25">
        <v>28.0</v>
      </c>
      <c r="F818" s="25">
        <v>2.0</v>
      </c>
      <c r="G818" s="25">
        <v>0.0</v>
      </c>
      <c r="H818" s="25">
        <v>0.0</v>
      </c>
      <c r="I818" s="25">
        <v>0.0</v>
      </c>
      <c r="J818" s="25">
        <v>0.0</v>
      </c>
      <c r="K818" s="25">
        <v>0.0</v>
      </c>
      <c r="L818" s="25">
        <v>0.0</v>
      </c>
      <c r="M818" s="25">
        <v>0.0</v>
      </c>
      <c r="N818" s="25">
        <v>0.23389</v>
      </c>
      <c r="O818" s="25">
        <v>3.84</v>
      </c>
      <c r="P818" s="25">
        <v>1.11843</v>
      </c>
      <c r="Q818" s="25">
        <v>2.0</v>
      </c>
      <c r="R818" s="25">
        <v>99.0</v>
      </c>
      <c r="S818" s="25">
        <v>4.0</v>
      </c>
    </row>
    <row r="819">
      <c r="A819" s="58" t="s">
        <v>754</v>
      </c>
      <c r="B819" s="25" t="s">
        <v>1</v>
      </c>
      <c r="C819" s="25" t="s">
        <v>134</v>
      </c>
      <c r="D819" s="25" t="s">
        <v>13</v>
      </c>
      <c r="E819" s="25">
        <v>74.0</v>
      </c>
      <c r="F819" s="25">
        <v>0.0</v>
      </c>
      <c r="G819" s="25">
        <v>0.0</v>
      </c>
      <c r="H819" s="25">
        <v>0.0</v>
      </c>
      <c r="I819" s="25">
        <v>0.0</v>
      </c>
      <c r="J819" s="25">
        <v>0.0</v>
      </c>
      <c r="K819" s="25">
        <v>0.0</v>
      </c>
      <c r="L819" s="25">
        <v>0.0</v>
      </c>
      <c r="M819" s="25">
        <v>0.0</v>
      </c>
      <c r="N819" s="25">
        <v>0.44194</v>
      </c>
      <c r="O819" s="25">
        <v>1.42583</v>
      </c>
      <c r="P819" s="25">
        <v>1.68109</v>
      </c>
      <c r="Q819" s="25">
        <v>0.0</v>
      </c>
      <c r="R819" s="25">
        <v>99.0</v>
      </c>
      <c r="S819" s="25">
        <v>4.0</v>
      </c>
    </row>
    <row r="820">
      <c r="A820" s="58" t="s">
        <v>754</v>
      </c>
      <c r="B820" s="25" t="s">
        <v>1</v>
      </c>
      <c r="C820" s="25" t="s">
        <v>194</v>
      </c>
      <c r="D820" s="25" t="s">
        <v>13</v>
      </c>
      <c r="E820" s="25">
        <v>8.0</v>
      </c>
      <c r="F820" s="25">
        <v>0.0</v>
      </c>
      <c r="G820" s="25">
        <v>0.0</v>
      </c>
      <c r="H820" s="25">
        <v>0.0</v>
      </c>
      <c r="I820" s="25">
        <v>0.0</v>
      </c>
      <c r="J820" s="25">
        <v>0.0</v>
      </c>
      <c r="K820" s="25">
        <v>0.0</v>
      </c>
      <c r="L820" s="25">
        <v>0.0</v>
      </c>
      <c r="M820" s="25">
        <v>0.0</v>
      </c>
      <c r="N820" s="25">
        <v>0.22222</v>
      </c>
      <c r="O820" s="25">
        <v>6.46889</v>
      </c>
      <c r="P820" s="25">
        <v>1.26927</v>
      </c>
      <c r="Q820" s="25">
        <v>0.0</v>
      </c>
      <c r="R820" s="25">
        <v>99.0</v>
      </c>
      <c r="S820" s="25">
        <v>4.0</v>
      </c>
    </row>
    <row r="821">
      <c r="A821" s="58" t="s">
        <v>754</v>
      </c>
      <c r="B821" s="25" t="s">
        <v>1</v>
      </c>
      <c r="C821" s="25" t="s">
        <v>192</v>
      </c>
      <c r="D821" s="25" t="s">
        <v>13</v>
      </c>
      <c r="E821" s="25">
        <v>25.0</v>
      </c>
      <c r="F821" s="25">
        <v>2.0</v>
      </c>
      <c r="G821" s="25">
        <v>0.0</v>
      </c>
      <c r="H821" s="25">
        <v>0.0</v>
      </c>
      <c r="I821" s="25">
        <v>0.0</v>
      </c>
      <c r="J821" s="25">
        <v>0.0</v>
      </c>
      <c r="K821" s="25">
        <v>0.0</v>
      </c>
      <c r="L821" s="25">
        <v>0.0</v>
      </c>
      <c r="M821" s="25">
        <v>0.0</v>
      </c>
      <c r="N821" s="25">
        <v>0.49722</v>
      </c>
      <c r="O821" s="25">
        <v>1.83444</v>
      </c>
      <c r="P821" s="25">
        <v>0.84022</v>
      </c>
      <c r="Q821" s="25">
        <v>2.0</v>
      </c>
      <c r="R821" s="25">
        <v>99.0</v>
      </c>
      <c r="S821" s="25">
        <v>4.0</v>
      </c>
    </row>
    <row r="822">
      <c r="A822" s="58" t="s">
        <v>754</v>
      </c>
      <c r="B822" s="25" t="s">
        <v>1</v>
      </c>
      <c r="C822" s="25" t="s">
        <v>181</v>
      </c>
      <c r="D822" s="25" t="s">
        <v>13</v>
      </c>
      <c r="E822" s="25">
        <v>145.0</v>
      </c>
      <c r="F822" s="25">
        <v>4.0</v>
      </c>
      <c r="G822" s="25">
        <v>0.0</v>
      </c>
      <c r="H822" s="25">
        <v>0.0</v>
      </c>
      <c r="I822" s="25">
        <v>0.0</v>
      </c>
      <c r="J822" s="25">
        <v>0.0</v>
      </c>
      <c r="K822" s="25">
        <v>0.0</v>
      </c>
      <c r="L822" s="25">
        <v>0.0</v>
      </c>
      <c r="M822" s="25">
        <v>0.0</v>
      </c>
      <c r="N822" s="25">
        <v>0.44333</v>
      </c>
      <c r="O822" s="25">
        <v>1.16611</v>
      </c>
      <c r="P822" s="25">
        <v>0.58628</v>
      </c>
      <c r="Q822" s="25">
        <v>4.0</v>
      </c>
      <c r="R822" s="25">
        <v>99.0</v>
      </c>
      <c r="S822" s="25">
        <v>4.0</v>
      </c>
    </row>
    <row r="823">
      <c r="A823" s="58" t="s">
        <v>754</v>
      </c>
      <c r="B823" s="25" t="s">
        <v>1</v>
      </c>
      <c r="C823" s="25" t="s">
        <v>152</v>
      </c>
      <c r="D823" s="25" t="s">
        <v>13</v>
      </c>
      <c r="E823" s="25">
        <v>19.0</v>
      </c>
      <c r="F823" s="25">
        <v>3.0</v>
      </c>
      <c r="G823" s="25">
        <v>0.0</v>
      </c>
      <c r="H823" s="25">
        <v>0.0</v>
      </c>
      <c r="I823" s="25">
        <v>0.0</v>
      </c>
      <c r="J823" s="25">
        <v>0.0</v>
      </c>
      <c r="K823" s="25">
        <v>0.0</v>
      </c>
      <c r="L823" s="25">
        <v>0.0</v>
      </c>
      <c r="M823" s="25">
        <v>0.0</v>
      </c>
      <c r="N823" s="25">
        <v>0.29194</v>
      </c>
      <c r="O823" s="25">
        <v>1.43528</v>
      </c>
      <c r="P823" s="25">
        <v>1.44056</v>
      </c>
      <c r="Q823" s="25">
        <v>3.0</v>
      </c>
      <c r="R823" s="25">
        <v>99.0</v>
      </c>
      <c r="S823" s="25">
        <v>4.0</v>
      </c>
    </row>
    <row r="824">
      <c r="A824" s="58" t="s">
        <v>754</v>
      </c>
      <c r="B824" s="25" t="s">
        <v>1</v>
      </c>
      <c r="C824" s="25" t="s">
        <v>203</v>
      </c>
      <c r="D824" s="25" t="s">
        <v>13</v>
      </c>
      <c r="E824" s="25">
        <v>12.0</v>
      </c>
      <c r="F824" s="25">
        <v>0.0</v>
      </c>
      <c r="G824" s="25">
        <v>0.0</v>
      </c>
      <c r="H824" s="25">
        <v>0.0</v>
      </c>
      <c r="I824" s="25">
        <v>0.0</v>
      </c>
      <c r="J824" s="25">
        <v>0.0</v>
      </c>
      <c r="K824" s="25">
        <v>0.0</v>
      </c>
      <c r="L824" s="25">
        <v>0.0</v>
      </c>
      <c r="M824" s="25">
        <v>0.0</v>
      </c>
      <c r="N824" s="25">
        <v>0.29444</v>
      </c>
      <c r="O824" s="25">
        <v>1.02278</v>
      </c>
      <c r="P824" s="25">
        <v>1.56213</v>
      </c>
      <c r="Q824" s="25">
        <v>0.0</v>
      </c>
      <c r="R824" s="25">
        <v>99.0</v>
      </c>
      <c r="S824" s="25">
        <v>4.0</v>
      </c>
    </row>
    <row r="825">
      <c r="A825" s="58" t="s">
        <v>754</v>
      </c>
      <c r="B825" s="25" t="s">
        <v>1</v>
      </c>
      <c r="C825" s="25" t="s">
        <v>92</v>
      </c>
      <c r="D825" s="25" t="s">
        <v>13</v>
      </c>
      <c r="E825" s="25">
        <v>120.0</v>
      </c>
      <c r="F825" s="25">
        <v>14.0</v>
      </c>
      <c r="G825" s="25">
        <v>0.0</v>
      </c>
      <c r="H825" s="25">
        <v>1.0</v>
      </c>
      <c r="I825" s="25">
        <v>0.0</v>
      </c>
      <c r="J825" s="25">
        <v>0.0</v>
      </c>
      <c r="K825" s="25">
        <v>0.0</v>
      </c>
      <c r="L825" s="25">
        <v>0.0</v>
      </c>
      <c r="M825" s="25">
        <v>0.0</v>
      </c>
      <c r="N825" s="25">
        <v>0.36861</v>
      </c>
      <c r="O825" s="25">
        <v>1.7075</v>
      </c>
      <c r="P825" s="25">
        <v>2.90663</v>
      </c>
      <c r="Q825" s="25">
        <v>14.0</v>
      </c>
      <c r="R825" s="25">
        <v>99.0</v>
      </c>
      <c r="S825" s="25">
        <v>4.0</v>
      </c>
    </row>
    <row r="826">
      <c r="A826" s="58" t="s">
        <v>754</v>
      </c>
      <c r="B826" s="25" t="s">
        <v>1</v>
      </c>
      <c r="C826" s="25" t="s">
        <v>289</v>
      </c>
      <c r="D826" s="25" t="s">
        <v>13</v>
      </c>
      <c r="E826" s="25">
        <v>1.0</v>
      </c>
      <c r="F826" s="25">
        <v>0.0</v>
      </c>
      <c r="G826" s="25">
        <v>0.0</v>
      </c>
      <c r="H826" s="25">
        <v>0.0</v>
      </c>
      <c r="I826" s="25">
        <v>0.0</v>
      </c>
      <c r="J826" s="25">
        <v>0.0</v>
      </c>
      <c r="K826" s="25">
        <v>0.0</v>
      </c>
      <c r="L826" s="25">
        <v>0.0</v>
      </c>
      <c r="M826" s="25">
        <v>0.0</v>
      </c>
      <c r="N826" s="25">
        <v>0.005</v>
      </c>
      <c r="O826" s="25">
        <v>0.005</v>
      </c>
      <c r="P826" s="25">
        <v>0.005</v>
      </c>
      <c r="Q826" s="25">
        <v>0.0</v>
      </c>
      <c r="R826" s="25">
        <v>99.0</v>
      </c>
      <c r="S826" s="25">
        <v>4.0</v>
      </c>
    </row>
    <row r="827">
      <c r="A827" s="58" t="s">
        <v>754</v>
      </c>
      <c r="B827" s="25" t="s">
        <v>1</v>
      </c>
      <c r="C827" s="25" t="s">
        <v>205</v>
      </c>
      <c r="D827" s="25" t="s">
        <v>13</v>
      </c>
      <c r="E827" s="25">
        <v>5.0</v>
      </c>
      <c r="F827" s="25">
        <v>1.0</v>
      </c>
      <c r="G827" s="25">
        <v>0.0</v>
      </c>
      <c r="H827" s="25">
        <v>0.0</v>
      </c>
      <c r="I827" s="25">
        <v>0.0</v>
      </c>
      <c r="J827" s="25">
        <v>0.0</v>
      </c>
      <c r="K827" s="25">
        <v>0.0</v>
      </c>
      <c r="L827" s="25">
        <v>0.0</v>
      </c>
      <c r="M827" s="25">
        <v>0.0</v>
      </c>
      <c r="N827" s="25">
        <v>0.04556</v>
      </c>
      <c r="O827" s="25">
        <v>1.03639</v>
      </c>
      <c r="P827" s="25">
        <v>0.31006</v>
      </c>
      <c r="Q827" s="25">
        <v>1.0</v>
      </c>
      <c r="R827" s="25">
        <v>99.0</v>
      </c>
      <c r="S827" s="25">
        <v>4.0</v>
      </c>
    </row>
    <row r="828">
      <c r="A828" s="58" t="s">
        <v>754</v>
      </c>
      <c r="B828" s="25" t="s">
        <v>1</v>
      </c>
      <c r="C828" s="25" t="s">
        <v>250</v>
      </c>
      <c r="D828" s="25" t="s">
        <v>13</v>
      </c>
      <c r="E828" s="25">
        <v>1.0</v>
      </c>
      <c r="F828" s="25">
        <v>0.0</v>
      </c>
      <c r="G828" s="25">
        <v>0.0</v>
      </c>
      <c r="H828" s="25">
        <v>0.0</v>
      </c>
      <c r="I828" s="25">
        <v>0.0</v>
      </c>
      <c r="J828" s="25">
        <v>0.0</v>
      </c>
      <c r="K828" s="25">
        <v>0.0</v>
      </c>
      <c r="L828" s="25">
        <v>0.0</v>
      </c>
      <c r="M828" s="25">
        <v>0.0</v>
      </c>
      <c r="N828" s="25">
        <v>0.09917</v>
      </c>
      <c r="O828" s="25">
        <v>0.09917</v>
      </c>
      <c r="P828" s="25">
        <v>0.09917</v>
      </c>
      <c r="Q828" s="25">
        <v>0.0</v>
      </c>
      <c r="R828" s="25">
        <v>99.0</v>
      </c>
      <c r="S828" s="25">
        <v>4.0</v>
      </c>
    </row>
    <row r="829">
      <c r="A829" s="58" t="s">
        <v>754</v>
      </c>
      <c r="B829" s="25" t="s">
        <v>1</v>
      </c>
      <c r="C829" s="25" t="s">
        <v>280</v>
      </c>
      <c r="D829" s="25" t="s">
        <v>13</v>
      </c>
      <c r="E829" s="25">
        <v>3.0</v>
      </c>
      <c r="F829" s="25">
        <v>1.0</v>
      </c>
      <c r="G829" s="25">
        <v>0.0</v>
      </c>
      <c r="H829" s="25">
        <v>0.0</v>
      </c>
      <c r="I829" s="25">
        <v>0.0</v>
      </c>
      <c r="J829" s="25">
        <v>0.0</v>
      </c>
      <c r="K829" s="25">
        <v>0.0</v>
      </c>
      <c r="L829" s="25">
        <v>0.0</v>
      </c>
      <c r="M829" s="25">
        <v>0.0</v>
      </c>
      <c r="N829" s="25">
        <v>1.42528</v>
      </c>
      <c r="O829" s="25">
        <v>22.52556</v>
      </c>
      <c r="P829" s="25">
        <v>8.06889</v>
      </c>
      <c r="Q829" s="25">
        <v>1.0</v>
      </c>
      <c r="R829" s="25">
        <v>99.0</v>
      </c>
      <c r="S829" s="25">
        <v>4.0</v>
      </c>
    </row>
    <row r="830">
      <c r="A830" s="58" t="s">
        <v>754</v>
      </c>
      <c r="B830" s="25" t="s">
        <v>1</v>
      </c>
      <c r="C830" s="25" t="s">
        <v>173</v>
      </c>
      <c r="D830" s="25" t="s">
        <v>13</v>
      </c>
      <c r="E830" s="25">
        <v>9.0</v>
      </c>
      <c r="F830" s="25">
        <v>1.0</v>
      </c>
      <c r="G830" s="25">
        <v>0.0</v>
      </c>
      <c r="H830" s="25">
        <v>0.0</v>
      </c>
      <c r="I830" s="25">
        <v>0.0</v>
      </c>
      <c r="J830" s="25">
        <v>0.0</v>
      </c>
      <c r="K830" s="25">
        <v>0.0</v>
      </c>
      <c r="L830" s="25">
        <v>0.0</v>
      </c>
      <c r="M830" s="25">
        <v>0.0</v>
      </c>
      <c r="N830" s="25">
        <v>0.32806</v>
      </c>
      <c r="O830" s="25">
        <v>1.19972</v>
      </c>
      <c r="P830" s="25">
        <v>0.50907</v>
      </c>
      <c r="Q830" s="25">
        <v>1.0</v>
      </c>
      <c r="R830" s="25">
        <v>99.0</v>
      </c>
      <c r="S830" s="25">
        <v>4.0</v>
      </c>
    </row>
    <row r="831">
      <c r="A831" s="58" t="s">
        <v>754</v>
      </c>
      <c r="B831" s="25" t="s">
        <v>1</v>
      </c>
      <c r="C831" s="25" t="s">
        <v>116</v>
      </c>
      <c r="D831" s="25" t="s">
        <v>13</v>
      </c>
      <c r="E831" s="25">
        <v>685.0</v>
      </c>
      <c r="F831" s="25">
        <v>41.0</v>
      </c>
      <c r="G831" s="25">
        <v>0.0</v>
      </c>
      <c r="H831" s="25">
        <v>4.0</v>
      </c>
      <c r="I831" s="25">
        <v>0.0</v>
      </c>
      <c r="J831" s="25">
        <v>0.0</v>
      </c>
      <c r="K831" s="25">
        <v>0.0</v>
      </c>
      <c r="L831" s="25">
        <v>0.0</v>
      </c>
      <c r="M831" s="25">
        <v>0.0</v>
      </c>
      <c r="N831" s="25">
        <v>0.42667</v>
      </c>
      <c r="O831" s="25">
        <v>1.82583</v>
      </c>
      <c r="P831" s="25">
        <v>1.14008</v>
      </c>
      <c r="Q831" s="25">
        <v>36.0</v>
      </c>
      <c r="R831" s="25">
        <v>99.0</v>
      </c>
      <c r="S831" s="25">
        <v>4.0</v>
      </c>
    </row>
    <row r="832">
      <c r="A832" s="58" t="s">
        <v>754</v>
      </c>
      <c r="B832" s="25" t="s">
        <v>1</v>
      </c>
      <c r="C832" s="25" t="s">
        <v>225</v>
      </c>
      <c r="D832" s="25" t="s">
        <v>13</v>
      </c>
      <c r="E832" s="25">
        <v>4.0</v>
      </c>
      <c r="F832" s="25">
        <v>0.0</v>
      </c>
      <c r="G832" s="25">
        <v>0.0</v>
      </c>
      <c r="H832" s="25">
        <v>0.0</v>
      </c>
      <c r="I832" s="25">
        <v>0.0</v>
      </c>
      <c r="J832" s="25">
        <v>0.0</v>
      </c>
      <c r="K832" s="25">
        <v>0.0</v>
      </c>
      <c r="L832" s="25">
        <v>0.0</v>
      </c>
      <c r="M832" s="25">
        <v>0.0</v>
      </c>
      <c r="N832" s="25">
        <v>0.335</v>
      </c>
      <c r="O832" s="25">
        <v>0.80944</v>
      </c>
      <c r="P832" s="25">
        <v>0.56417</v>
      </c>
      <c r="Q832" s="25">
        <v>0.0</v>
      </c>
      <c r="R832" s="25">
        <v>99.0</v>
      </c>
      <c r="S832" s="25">
        <v>4.0</v>
      </c>
    </row>
    <row r="833">
      <c r="A833" s="58" t="s">
        <v>754</v>
      </c>
      <c r="B833" s="25" t="s">
        <v>1</v>
      </c>
      <c r="C833" s="25" t="s">
        <v>214</v>
      </c>
      <c r="D833" s="25" t="s">
        <v>13</v>
      </c>
      <c r="E833" s="25">
        <v>3.0</v>
      </c>
      <c r="F833" s="25">
        <v>0.0</v>
      </c>
      <c r="G833" s="25">
        <v>0.0</v>
      </c>
      <c r="H833" s="25">
        <v>0.0</v>
      </c>
      <c r="I833" s="25">
        <v>0.0</v>
      </c>
      <c r="J833" s="25">
        <v>0.0</v>
      </c>
      <c r="K833" s="25">
        <v>0.0</v>
      </c>
      <c r="L833" s="25">
        <v>0.0</v>
      </c>
      <c r="M833" s="25">
        <v>0.0</v>
      </c>
      <c r="N833" s="25">
        <v>0.18139</v>
      </c>
      <c r="O833" s="25">
        <v>0.48583</v>
      </c>
      <c r="P833" s="25">
        <v>0.27546</v>
      </c>
      <c r="Q833" s="25">
        <v>0.0</v>
      </c>
      <c r="R833" s="25">
        <v>99.0</v>
      </c>
      <c r="S833" s="25">
        <v>4.0</v>
      </c>
    </row>
    <row r="834">
      <c r="A834" s="58" t="s">
        <v>754</v>
      </c>
      <c r="B834" s="25" t="s">
        <v>1</v>
      </c>
      <c r="C834" s="25" t="s">
        <v>234</v>
      </c>
      <c r="D834" s="25" t="s">
        <v>13</v>
      </c>
      <c r="E834" s="25">
        <v>6.0</v>
      </c>
      <c r="F834" s="25">
        <v>0.0</v>
      </c>
      <c r="G834" s="25">
        <v>0.0</v>
      </c>
      <c r="H834" s="25">
        <v>0.0</v>
      </c>
      <c r="I834" s="25">
        <v>0.0</v>
      </c>
      <c r="J834" s="25">
        <v>0.0</v>
      </c>
      <c r="K834" s="25">
        <v>0.0</v>
      </c>
      <c r="L834" s="25">
        <v>0.0</v>
      </c>
      <c r="M834" s="25">
        <v>0.0</v>
      </c>
      <c r="N834" s="25">
        <v>0.24722</v>
      </c>
      <c r="O834" s="25">
        <v>1.66111</v>
      </c>
      <c r="P834" s="25">
        <v>0.60148</v>
      </c>
      <c r="Q834" s="25">
        <v>0.0</v>
      </c>
      <c r="R834" s="25">
        <v>99.0</v>
      </c>
      <c r="S834" s="25">
        <v>4.0</v>
      </c>
    </row>
    <row r="835">
      <c r="A835" s="58" t="s">
        <v>754</v>
      </c>
      <c r="B835" s="25" t="s">
        <v>1</v>
      </c>
      <c r="C835" s="25" t="s">
        <v>155</v>
      </c>
      <c r="D835" s="25" t="s">
        <v>13</v>
      </c>
      <c r="E835" s="25">
        <v>57.0</v>
      </c>
      <c r="F835" s="25">
        <v>3.0</v>
      </c>
      <c r="G835" s="25">
        <v>0.0</v>
      </c>
      <c r="H835" s="25">
        <v>0.0</v>
      </c>
      <c r="I835" s="25">
        <v>0.0</v>
      </c>
      <c r="J835" s="25">
        <v>0.0</v>
      </c>
      <c r="K835" s="25">
        <v>0.0</v>
      </c>
      <c r="L835" s="25">
        <v>0.0</v>
      </c>
      <c r="M835" s="25">
        <v>0.0</v>
      </c>
      <c r="N835" s="25">
        <v>0.35306</v>
      </c>
      <c r="O835" s="25">
        <v>1.05694</v>
      </c>
      <c r="P835" s="25">
        <v>0.49283</v>
      </c>
      <c r="Q835" s="25">
        <v>3.0</v>
      </c>
      <c r="R835" s="25">
        <v>99.0</v>
      </c>
      <c r="S835" s="25">
        <v>4.0</v>
      </c>
    </row>
    <row r="836">
      <c r="A836" s="58" t="s">
        <v>754</v>
      </c>
      <c r="B836" s="25" t="s">
        <v>1</v>
      </c>
      <c r="C836" s="25" t="s">
        <v>64</v>
      </c>
      <c r="D836" s="25" t="s">
        <v>13</v>
      </c>
      <c r="E836" s="25">
        <v>997.0</v>
      </c>
      <c r="F836" s="25">
        <v>82.0</v>
      </c>
      <c r="G836" s="25">
        <v>1.0</v>
      </c>
      <c r="H836" s="25">
        <v>7.0</v>
      </c>
      <c r="I836" s="25">
        <v>0.0</v>
      </c>
      <c r="J836" s="25">
        <v>0.0</v>
      </c>
      <c r="K836" s="25">
        <v>0.0</v>
      </c>
      <c r="L836" s="25">
        <v>0.0</v>
      </c>
      <c r="M836" s="25">
        <v>0.0</v>
      </c>
      <c r="N836" s="25">
        <v>0.37389</v>
      </c>
      <c r="O836" s="25">
        <v>1.53111</v>
      </c>
      <c r="P836" s="25">
        <v>1.96326</v>
      </c>
      <c r="Q836" s="25">
        <v>77.0</v>
      </c>
      <c r="R836" s="25">
        <v>99.0</v>
      </c>
      <c r="S836" s="25">
        <v>4.0</v>
      </c>
    </row>
    <row r="837">
      <c r="A837" s="58" t="s">
        <v>754</v>
      </c>
      <c r="B837" s="25" t="s">
        <v>1</v>
      </c>
      <c r="C837" s="25" t="s">
        <v>147</v>
      </c>
      <c r="D837" s="25" t="s">
        <v>13</v>
      </c>
      <c r="E837" s="25">
        <v>1.0</v>
      </c>
      <c r="F837" s="25">
        <v>0.0</v>
      </c>
      <c r="G837" s="25">
        <v>0.0</v>
      </c>
      <c r="H837" s="25">
        <v>0.0</v>
      </c>
      <c r="I837" s="25">
        <v>0.0</v>
      </c>
      <c r="J837" s="25">
        <v>0.0</v>
      </c>
      <c r="K837" s="25">
        <v>0.0</v>
      </c>
      <c r="L837" s="25">
        <v>0.0</v>
      </c>
      <c r="M837" s="25">
        <v>0.0</v>
      </c>
      <c r="N837" s="25">
        <v>0.19</v>
      </c>
      <c r="O837" s="25">
        <v>0.19</v>
      </c>
      <c r="P837" s="25">
        <v>0.19</v>
      </c>
      <c r="Q837" s="25">
        <v>0.0</v>
      </c>
      <c r="R837" s="25">
        <v>99.0</v>
      </c>
      <c r="S837" s="25">
        <v>4.0</v>
      </c>
    </row>
    <row r="838">
      <c r="A838" s="58" t="s">
        <v>754</v>
      </c>
      <c r="B838" s="25" t="s">
        <v>1</v>
      </c>
      <c r="C838" s="25" t="s">
        <v>50</v>
      </c>
      <c r="D838" s="25" t="s">
        <v>13</v>
      </c>
      <c r="E838" s="25">
        <v>316.0</v>
      </c>
      <c r="F838" s="25">
        <v>49.0</v>
      </c>
      <c r="G838" s="25">
        <v>0.0</v>
      </c>
      <c r="H838" s="25">
        <v>3.0</v>
      </c>
      <c r="I838" s="25">
        <v>0.0</v>
      </c>
      <c r="J838" s="25">
        <v>0.0</v>
      </c>
      <c r="K838" s="25">
        <v>0.0</v>
      </c>
      <c r="L838" s="25">
        <v>0.0</v>
      </c>
      <c r="M838" s="25">
        <v>0.0</v>
      </c>
      <c r="N838" s="25">
        <v>0.36611</v>
      </c>
      <c r="O838" s="25">
        <v>1.72639</v>
      </c>
      <c r="P838" s="25">
        <v>1.53426</v>
      </c>
      <c r="Q838" s="25">
        <v>49.0</v>
      </c>
      <c r="R838" s="25">
        <v>99.0</v>
      </c>
      <c r="S838" s="25">
        <v>4.0</v>
      </c>
    </row>
    <row r="839">
      <c r="A839" s="58" t="s">
        <v>754</v>
      </c>
      <c r="B839" s="25" t="s">
        <v>1</v>
      </c>
      <c r="C839" s="25" t="s">
        <v>140</v>
      </c>
      <c r="D839" s="25" t="s">
        <v>13</v>
      </c>
      <c r="E839" s="25">
        <v>4.0</v>
      </c>
      <c r="F839" s="25">
        <v>0.0</v>
      </c>
      <c r="G839" s="25">
        <v>0.0</v>
      </c>
      <c r="H839" s="25">
        <v>0.0</v>
      </c>
      <c r="I839" s="25">
        <v>0.0</v>
      </c>
      <c r="J839" s="25">
        <v>0.0</v>
      </c>
      <c r="K839" s="25">
        <v>0.0</v>
      </c>
      <c r="L839" s="25">
        <v>0.0</v>
      </c>
      <c r="M839" s="25">
        <v>0.0</v>
      </c>
      <c r="N839" s="25">
        <v>0.51139</v>
      </c>
      <c r="O839" s="25">
        <v>0.90583</v>
      </c>
      <c r="P839" s="25">
        <v>0.59799</v>
      </c>
      <c r="Q839" s="25">
        <v>0.0</v>
      </c>
      <c r="R839" s="25">
        <v>99.0</v>
      </c>
      <c r="S839" s="25">
        <v>4.0</v>
      </c>
    </row>
    <row r="840">
      <c r="A840" s="58" t="s">
        <v>754</v>
      </c>
      <c r="B840" s="25" t="s">
        <v>1</v>
      </c>
      <c r="C840" s="25" t="s">
        <v>178</v>
      </c>
      <c r="D840" s="25" t="s">
        <v>13</v>
      </c>
      <c r="E840" s="25">
        <v>25.0</v>
      </c>
      <c r="F840" s="25">
        <v>0.0</v>
      </c>
      <c r="G840" s="25">
        <v>0.0</v>
      </c>
      <c r="H840" s="25">
        <v>0.0</v>
      </c>
      <c r="I840" s="25">
        <v>0.0</v>
      </c>
      <c r="J840" s="25">
        <v>0.0</v>
      </c>
      <c r="K840" s="25">
        <v>0.0</v>
      </c>
      <c r="L840" s="25">
        <v>0.0</v>
      </c>
      <c r="M840" s="25">
        <v>0.0</v>
      </c>
      <c r="N840" s="25">
        <v>0.53528</v>
      </c>
      <c r="O840" s="25">
        <v>1.25694</v>
      </c>
      <c r="P840" s="25">
        <v>0.70821</v>
      </c>
      <c r="Q840" s="25">
        <v>0.0</v>
      </c>
      <c r="R840" s="25">
        <v>99.0</v>
      </c>
      <c r="S840" s="25">
        <v>4.0</v>
      </c>
    </row>
    <row r="841">
      <c r="A841" s="58" t="s">
        <v>754</v>
      </c>
      <c r="B841" s="25" t="s">
        <v>1</v>
      </c>
      <c r="C841" s="25" t="s">
        <v>71</v>
      </c>
      <c r="D841" s="25" t="s">
        <v>13</v>
      </c>
      <c r="E841" s="25">
        <v>1102.0</v>
      </c>
      <c r="F841" s="25">
        <v>82.0</v>
      </c>
      <c r="G841" s="25">
        <v>2.0</v>
      </c>
      <c r="H841" s="25">
        <v>48.0</v>
      </c>
      <c r="I841" s="25">
        <v>0.0</v>
      </c>
      <c r="J841" s="25">
        <v>0.0</v>
      </c>
      <c r="K841" s="25">
        <v>0.0</v>
      </c>
      <c r="L841" s="25">
        <v>0.0</v>
      </c>
      <c r="M841" s="25">
        <v>0.0</v>
      </c>
      <c r="N841" s="25">
        <v>0.32389</v>
      </c>
      <c r="O841" s="25">
        <v>1.32861</v>
      </c>
      <c r="P841" s="25">
        <v>1.16377</v>
      </c>
      <c r="Q841" s="25">
        <v>81.0</v>
      </c>
      <c r="R841" s="25">
        <v>99.0</v>
      </c>
      <c r="S841" s="25">
        <v>4.0</v>
      </c>
    </row>
    <row r="842">
      <c r="A842" s="58" t="s">
        <v>754</v>
      </c>
      <c r="B842" s="25" t="s">
        <v>1</v>
      </c>
      <c r="C842" s="25" t="s">
        <v>266</v>
      </c>
      <c r="D842" s="25" t="s">
        <v>13</v>
      </c>
      <c r="E842" s="25">
        <v>1.0</v>
      </c>
      <c r="F842" s="25">
        <v>1.0</v>
      </c>
      <c r="G842" s="25">
        <v>0.0</v>
      </c>
      <c r="H842" s="25">
        <v>0.0</v>
      </c>
      <c r="I842" s="25">
        <v>0.0</v>
      </c>
      <c r="J842" s="25">
        <v>0.0</v>
      </c>
      <c r="K842" s="25">
        <v>0.0</v>
      </c>
      <c r="L842" s="25">
        <v>0.0</v>
      </c>
      <c r="M842" s="25">
        <v>0.0</v>
      </c>
      <c r="N842" s="25">
        <v>0.05139</v>
      </c>
      <c r="O842" s="25">
        <v>0.05139</v>
      </c>
      <c r="P842" s="25">
        <v>0.05139</v>
      </c>
      <c r="Q842" s="25">
        <v>1.0</v>
      </c>
      <c r="R842" s="25">
        <v>99.0</v>
      </c>
      <c r="S842" s="25">
        <v>4.0</v>
      </c>
    </row>
    <row r="843">
      <c r="A843" s="58" t="s">
        <v>754</v>
      </c>
      <c r="B843" s="25" t="s">
        <v>1</v>
      </c>
      <c r="C843" s="25" t="s">
        <v>88</v>
      </c>
      <c r="D843" s="25" t="s">
        <v>13</v>
      </c>
      <c r="E843" s="25">
        <v>627.0</v>
      </c>
      <c r="F843" s="25">
        <v>67.0</v>
      </c>
      <c r="G843" s="25">
        <v>0.0</v>
      </c>
      <c r="H843" s="25">
        <v>9.0</v>
      </c>
      <c r="I843" s="25">
        <v>0.0</v>
      </c>
      <c r="J843" s="25">
        <v>0.0</v>
      </c>
      <c r="K843" s="25">
        <v>0.0</v>
      </c>
      <c r="L843" s="25">
        <v>0.0</v>
      </c>
      <c r="M843" s="25">
        <v>0.0</v>
      </c>
      <c r="N843" s="25">
        <v>0.31833</v>
      </c>
      <c r="O843" s="25">
        <v>1.12667</v>
      </c>
      <c r="P843" s="25">
        <v>0.70365</v>
      </c>
      <c r="Q843" s="25">
        <v>55.0</v>
      </c>
      <c r="R843" s="25">
        <v>99.0</v>
      </c>
      <c r="S843" s="25">
        <v>4.0</v>
      </c>
    </row>
    <row r="844">
      <c r="A844" s="58" t="s">
        <v>754</v>
      </c>
      <c r="B844" s="25" t="s">
        <v>1</v>
      </c>
      <c r="C844" s="25" t="s">
        <v>80</v>
      </c>
      <c r="D844" s="25" t="s">
        <v>13</v>
      </c>
      <c r="E844" s="25">
        <v>637.0</v>
      </c>
      <c r="F844" s="25">
        <v>19.0</v>
      </c>
      <c r="G844" s="25">
        <v>0.0</v>
      </c>
      <c r="H844" s="25">
        <v>1.0</v>
      </c>
      <c r="I844" s="25">
        <v>0.0</v>
      </c>
      <c r="J844" s="25">
        <v>0.0</v>
      </c>
      <c r="K844" s="25">
        <v>0.0</v>
      </c>
      <c r="L844" s="25">
        <v>0.0</v>
      </c>
      <c r="M844" s="25">
        <v>0.0</v>
      </c>
      <c r="N844" s="25">
        <v>0.40361</v>
      </c>
      <c r="O844" s="25">
        <v>1.39167</v>
      </c>
      <c r="P844" s="25">
        <v>0.79187</v>
      </c>
      <c r="Q844" s="25">
        <v>19.0</v>
      </c>
      <c r="R844" s="25">
        <v>99.0</v>
      </c>
      <c r="S844" s="25">
        <v>4.0</v>
      </c>
    </row>
    <row r="845">
      <c r="A845" s="58" t="s">
        <v>754</v>
      </c>
      <c r="B845" s="25" t="s">
        <v>1</v>
      </c>
      <c r="C845" s="25" t="s">
        <v>65</v>
      </c>
      <c r="D845" s="25" t="s">
        <v>13</v>
      </c>
      <c r="E845" s="25">
        <v>2126.0</v>
      </c>
      <c r="F845" s="25">
        <v>183.0</v>
      </c>
      <c r="G845" s="25">
        <v>0.0</v>
      </c>
      <c r="H845" s="25">
        <v>11.0</v>
      </c>
      <c r="I845" s="25">
        <v>0.0</v>
      </c>
      <c r="J845" s="25">
        <v>0.0</v>
      </c>
      <c r="K845" s="25">
        <v>0.0</v>
      </c>
      <c r="L845" s="25">
        <v>0.0</v>
      </c>
      <c r="M845" s="25">
        <v>0.0</v>
      </c>
      <c r="N845" s="25">
        <v>0.35667</v>
      </c>
      <c r="O845" s="25">
        <v>1.19667</v>
      </c>
      <c r="P845" s="25">
        <v>0.91565</v>
      </c>
      <c r="Q845" s="25">
        <v>178.0</v>
      </c>
      <c r="R845" s="25">
        <v>99.0</v>
      </c>
      <c r="S845" s="25">
        <v>4.0</v>
      </c>
    </row>
    <row r="846">
      <c r="A846" s="58" t="s">
        <v>754</v>
      </c>
      <c r="B846" s="25" t="s">
        <v>1</v>
      </c>
      <c r="C846" s="25" t="s">
        <v>83</v>
      </c>
      <c r="D846" s="25" t="s">
        <v>13</v>
      </c>
      <c r="E846" s="25">
        <v>230.0</v>
      </c>
      <c r="F846" s="25">
        <v>13.0</v>
      </c>
      <c r="G846" s="25">
        <v>0.0</v>
      </c>
      <c r="H846" s="25">
        <v>8.0</v>
      </c>
      <c r="I846" s="25">
        <v>0.0</v>
      </c>
      <c r="J846" s="25">
        <v>0.0</v>
      </c>
      <c r="K846" s="25">
        <v>0.0</v>
      </c>
      <c r="L846" s="25">
        <v>0.0</v>
      </c>
      <c r="M846" s="25">
        <v>0.0</v>
      </c>
      <c r="N846" s="25">
        <v>0.40167</v>
      </c>
      <c r="O846" s="25">
        <v>1.44167</v>
      </c>
      <c r="P846" s="25">
        <v>1.74635</v>
      </c>
      <c r="Q846" s="25">
        <v>13.0</v>
      </c>
      <c r="R846" s="25">
        <v>99.0</v>
      </c>
      <c r="S846" s="25">
        <v>4.0</v>
      </c>
    </row>
    <row r="847">
      <c r="A847" s="58" t="s">
        <v>754</v>
      </c>
      <c r="B847" s="25" t="s">
        <v>1</v>
      </c>
      <c r="C847" s="25" t="s">
        <v>189</v>
      </c>
      <c r="D847" s="25" t="s">
        <v>13</v>
      </c>
      <c r="E847" s="25">
        <v>6.0</v>
      </c>
      <c r="F847" s="25">
        <v>0.0</v>
      </c>
      <c r="G847" s="25">
        <v>0.0</v>
      </c>
      <c r="H847" s="25">
        <v>1.0</v>
      </c>
      <c r="I847" s="25">
        <v>0.0</v>
      </c>
      <c r="J847" s="25">
        <v>0.0</v>
      </c>
      <c r="K847" s="25">
        <v>0.0</v>
      </c>
      <c r="L847" s="25">
        <v>0.0</v>
      </c>
      <c r="M847" s="25">
        <v>0.0</v>
      </c>
      <c r="N847" s="25">
        <v>0.26417</v>
      </c>
      <c r="O847" s="25">
        <v>1.17444</v>
      </c>
      <c r="P847" s="25">
        <v>0.45222</v>
      </c>
      <c r="Q847" s="25">
        <v>0.0</v>
      </c>
      <c r="R847" s="25">
        <v>99.0</v>
      </c>
      <c r="S847" s="25">
        <v>4.0</v>
      </c>
    </row>
    <row r="848">
      <c r="A848" s="58" t="s">
        <v>754</v>
      </c>
      <c r="B848" s="25" t="s">
        <v>1</v>
      </c>
      <c r="C848" s="25" t="s">
        <v>146</v>
      </c>
      <c r="D848" s="25" t="s">
        <v>13</v>
      </c>
      <c r="E848" s="25">
        <v>9.0</v>
      </c>
      <c r="F848" s="25">
        <v>0.0</v>
      </c>
      <c r="G848" s="25">
        <v>0.0</v>
      </c>
      <c r="H848" s="25">
        <v>0.0</v>
      </c>
      <c r="I848" s="25">
        <v>0.0</v>
      </c>
      <c r="J848" s="25">
        <v>0.0</v>
      </c>
      <c r="K848" s="25">
        <v>0.0</v>
      </c>
      <c r="L848" s="25">
        <v>0.0</v>
      </c>
      <c r="M848" s="25">
        <v>0.0</v>
      </c>
      <c r="N848" s="25">
        <v>0.36389</v>
      </c>
      <c r="O848" s="25">
        <v>1.12028</v>
      </c>
      <c r="P848" s="25">
        <v>0.37321</v>
      </c>
      <c r="Q848" s="25">
        <v>0.0</v>
      </c>
      <c r="R848" s="25">
        <v>99.0</v>
      </c>
      <c r="S848" s="25">
        <v>4.0</v>
      </c>
    </row>
    <row r="849">
      <c r="A849" s="58" t="s">
        <v>754</v>
      </c>
      <c r="B849" s="25" t="s">
        <v>1</v>
      </c>
      <c r="C849" s="25" t="s">
        <v>97</v>
      </c>
      <c r="D849" s="25" t="s">
        <v>13</v>
      </c>
      <c r="E849" s="25">
        <v>10.0</v>
      </c>
      <c r="F849" s="25">
        <v>2.0</v>
      </c>
      <c r="G849" s="25">
        <v>0.0</v>
      </c>
      <c r="H849" s="25">
        <v>0.0</v>
      </c>
      <c r="I849" s="25">
        <v>0.0</v>
      </c>
      <c r="J849" s="25">
        <v>0.0</v>
      </c>
      <c r="K849" s="25">
        <v>0.0</v>
      </c>
      <c r="L849" s="25">
        <v>0.0</v>
      </c>
      <c r="M849" s="25">
        <v>0.0</v>
      </c>
      <c r="N849" s="25">
        <v>0.445</v>
      </c>
      <c r="O849" s="25">
        <v>0.68111</v>
      </c>
      <c r="P849" s="25">
        <v>0.489</v>
      </c>
      <c r="Q849" s="25">
        <v>2.0</v>
      </c>
      <c r="R849" s="25">
        <v>99.0</v>
      </c>
      <c r="S849" s="25">
        <v>4.0</v>
      </c>
    </row>
    <row r="850">
      <c r="A850" s="58" t="s">
        <v>754</v>
      </c>
      <c r="B850" s="25" t="s">
        <v>1</v>
      </c>
      <c r="C850" s="25" t="s">
        <v>84</v>
      </c>
      <c r="D850" s="25" t="s">
        <v>13</v>
      </c>
      <c r="E850" s="25">
        <v>170.0</v>
      </c>
      <c r="F850" s="25">
        <v>40.0</v>
      </c>
      <c r="G850" s="25">
        <v>0.0</v>
      </c>
      <c r="H850" s="25">
        <v>4.0</v>
      </c>
      <c r="I850" s="25">
        <v>0.0</v>
      </c>
      <c r="J850" s="25">
        <v>0.0</v>
      </c>
      <c r="K850" s="25">
        <v>0.0</v>
      </c>
      <c r="L850" s="25">
        <v>0.0</v>
      </c>
      <c r="M850" s="25">
        <v>0.0</v>
      </c>
      <c r="N850" s="25">
        <v>0.5175</v>
      </c>
      <c r="O850" s="25">
        <v>2.185</v>
      </c>
      <c r="P850" s="25">
        <v>2.72289</v>
      </c>
      <c r="Q850" s="25">
        <v>37.0</v>
      </c>
      <c r="R850" s="25">
        <v>99.0</v>
      </c>
      <c r="S850" s="25">
        <v>4.0</v>
      </c>
    </row>
    <row r="851">
      <c r="A851" s="58" t="s">
        <v>754</v>
      </c>
      <c r="B851" s="25" t="s">
        <v>1</v>
      </c>
      <c r="C851" s="25" t="s">
        <v>86</v>
      </c>
      <c r="D851" s="25" t="s">
        <v>13</v>
      </c>
      <c r="E851" s="25">
        <v>890.0</v>
      </c>
      <c r="F851" s="25">
        <v>109.0</v>
      </c>
      <c r="G851" s="25">
        <v>1.0</v>
      </c>
      <c r="H851" s="25">
        <v>9.0</v>
      </c>
      <c r="I851" s="25">
        <v>0.0</v>
      </c>
      <c r="J851" s="25">
        <v>0.0</v>
      </c>
      <c r="K851" s="25">
        <v>0.0</v>
      </c>
      <c r="L851" s="25">
        <v>0.0</v>
      </c>
      <c r="M851" s="25">
        <v>0.0</v>
      </c>
      <c r="N851" s="25">
        <v>0.4225</v>
      </c>
      <c r="O851" s="25">
        <v>1.60361</v>
      </c>
      <c r="P851" s="25">
        <v>1.30848</v>
      </c>
      <c r="Q851" s="25">
        <v>106.0</v>
      </c>
      <c r="R851" s="25">
        <v>99.0</v>
      </c>
      <c r="S851" s="25">
        <v>4.0</v>
      </c>
    </row>
    <row r="852">
      <c r="A852" s="58" t="s">
        <v>754</v>
      </c>
      <c r="B852" s="25" t="s">
        <v>1</v>
      </c>
      <c r="C852" s="25" t="s">
        <v>108</v>
      </c>
      <c r="D852" s="25" t="s">
        <v>13</v>
      </c>
      <c r="E852" s="25">
        <v>53.0</v>
      </c>
      <c r="F852" s="25">
        <v>9.0</v>
      </c>
      <c r="G852" s="25">
        <v>0.0</v>
      </c>
      <c r="H852" s="25">
        <v>0.0</v>
      </c>
      <c r="I852" s="25">
        <v>0.0</v>
      </c>
      <c r="J852" s="25">
        <v>0.0</v>
      </c>
      <c r="K852" s="25">
        <v>0.0</v>
      </c>
      <c r="L852" s="25">
        <v>0.0</v>
      </c>
      <c r="M852" s="25">
        <v>0.0</v>
      </c>
      <c r="N852" s="25">
        <v>0.63472</v>
      </c>
      <c r="O852" s="25">
        <v>2.97194</v>
      </c>
      <c r="P852" s="25">
        <v>2.6121</v>
      </c>
      <c r="Q852" s="25">
        <v>8.0</v>
      </c>
      <c r="R852" s="25">
        <v>99.0</v>
      </c>
      <c r="S852" s="25">
        <v>4.0</v>
      </c>
    </row>
    <row r="853">
      <c r="A853" s="58" t="s">
        <v>754</v>
      </c>
      <c r="B853" s="25" t="s">
        <v>1</v>
      </c>
      <c r="C853" s="25" t="s">
        <v>101</v>
      </c>
      <c r="D853" s="25" t="s">
        <v>13</v>
      </c>
      <c r="E853" s="25">
        <v>36.0</v>
      </c>
      <c r="F853" s="25">
        <v>6.0</v>
      </c>
      <c r="G853" s="25">
        <v>0.0</v>
      </c>
      <c r="H853" s="25">
        <v>1.0</v>
      </c>
      <c r="I853" s="25">
        <v>0.0</v>
      </c>
      <c r="J853" s="25">
        <v>0.0</v>
      </c>
      <c r="K853" s="25">
        <v>0.0</v>
      </c>
      <c r="L853" s="25">
        <v>0.0</v>
      </c>
      <c r="M853" s="25">
        <v>0.0</v>
      </c>
      <c r="N853" s="25">
        <v>0.66583</v>
      </c>
      <c r="O853" s="25">
        <v>1.70806</v>
      </c>
      <c r="P853" s="25">
        <v>2.87534</v>
      </c>
      <c r="Q853" s="25">
        <v>3.0</v>
      </c>
      <c r="R853" s="25">
        <v>99.0</v>
      </c>
      <c r="S853" s="25">
        <v>4.0</v>
      </c>
    </row>
    <row r="854">
      <c r="A854" s="58" t="s">
        <v>754</v>
      </c>
      <c r="B854" s="25" t="s">
        <v>1</v>
      </c>
      <c r="C854" s="25" t="s">
        <v>141</v>
      </c>
      <c r="D854" s="25" t="s">
        <v>13</v>
      </c>
      <c r="E854" s="25">
        <v>395.0</v>
      </c>
      <c r="F854" s="25">
        <v>12.0</v>
      </c>
      <c r="G854" s="25">
        <v>0.0</v>
      </c>
      <c r="H854" s="25">
        <v>1.0</v>
      </c>
      <c r="I854" s="25">
        <v>0.0</v>
      </c>
      <c r="J854" s="25">
        <v>0.0</v>
      </c>
      <c r="K854" s="25">
        <v>0.0</v>
      </c>
      <c r="L854" s="25">
        <v>0.0</v>
      </c>
      <c r="M854" s="25">
        <v>0.0</v>
      </c>
      <c r="N854" s="25">
        <v>0.4225</v>
      </c>
      <c r="O854" s="25">
        <v>1.25889</v>
      </c>
      <c r="P854" s="25">
        <v>0.72751</v>
      </c>
      <c r="Q854" s="25">
        <v>9.0</v>
      </c>
      <c r="R854" s="25">
        <v>99.0</v>
      </c>
      <c r="S854" s="25">
        <v>4.0</v>
      </c>
    </row>
    <row r="855">
      <c r="A855" s="58" t="s">
        <v>754</v>
      </c>
      <c r="B855" s="25" t="s">
        <v>1</v>
      </c>
      <c r="C855" s="25" t="s">
        <v>113</v>
      </c>
      <c r="D855" s="25" t="s">
        <v>13</v>
      </c>
      <c r="E855" s="25">
        <v>64.0</v>
      </c>
      <c r="F855" s="25">
        <v>7.0</v>
      </c>
      <c r="G855" s="25">
        <v>0.0</v>
      </c>
      <c r="H855" s="25">
        <v>0.0</v>
      </c>
      <c r="I855" s="25">
        <v>0.0</v>
      </c>
      <c r="J855" s="25">
        <v>0.0</v>
      </c>
      <c r="K855" s="25">
        <v>0.0</v>
      </c>
      <c r="L855" s="25">
        <v>0.0</v>
      </c>
      <c r="M855" s="25">
        <v>0.0</v>
      </c>
      <c r="N855" s="25">
        <v>0.39083</v>
      </c>
      <c r="O855" s="25">
        <v>4.63083</v>
      </c>
      <c r="P855" s="25">
        <v>2.90838</v>
      </c>
      <c r="Q855" s="25">
        <v>6.0</v>
      </c>
      <c r="R855" s="25">
        <v>99.0</v>
      </c>
      <c r="S855" s="25">
        <v>4.0</v>
      </c>
    </row>
    <row r="856">
      <c r="A856" s="58" t="s">
        <v>754</v>
      </c>
      <c r="B856" s="25" t="s">
        <v>1</v>
      </c>
      <c r="C856" s="25" t="s">
        <v>55</v>
      </c>
      <c r="D856" s="25" t="s">
        <v>13</v>
      </c>
      <c r="E856" s="25">
        <v>180.0</v>
      </c>
      <c r="F856" s="25">
        <v>13.0</v>
      </c>
      <c r="G856" s="25">
        <v>0.0</v>
      </c>
      <c r="H856" s="25">
        <v>1.0</v>
      </c>
      <c r="I856" s="25">
        <v>0.0</v>
      </c>
      <c r="J856" s="25">
        <v>0.0</v>
      </c>
      <c r="K856" s="25">
        <v>0.0</v>
      </c>
      <c r="L856" s="25">
        <v>0.0</v>
      </c>
      <c r="M856" s="25">
        <v>0.0</v>
      </c>
      <c r="N856" s="25">
        <v>0.32528</v>
      </c>
      <c r="O856" s="25">
        <v>1.2425</v>
      </c>
      <c r="P856" s="25">
        <v>1.09273</v>
      </c>
      <c r="Q856" s="25">
        <v>12.0</v>
      </c>
      <c r="R856" s="25">
        <v>99.0</v>
      </c>
      <c r="S856" s="25">
        <v>4.0</v>
      </c>
    </row>
    <row r="857">
      <c r="A857" s="58" t="s">
        <v>754</v>
      </c>
      <c r="B857" s="25" t="s">
        <v>1</v>
      </c>
      <c r="C857" s="25" t="s">
        <v>168</v>
      </c>
      <c r="D857" s="25" t="s">
        <v>13</v>
      </c>
      <c r="E857" s="25">
        <v>125.0</v>
      </c>
      <c r="F857" s="25">
        <v>19.0</v>
      </c>
      <c r="G857" s="25">
        <v>0.0</v>
      </c>
      <c r="H857" s="25">
        <v>3.0</v>
      </c>
      <c r="I857" s="25">
        <v>0.0</v>
      </c>
      <c r="J857" s="25">
        <v>0.0</v>
      </c>
      <c r="K857" s="25">
        <v>0.0</v>
      </c>
      <c r="L857" s="25">
        <v>0.0</v>
      </c>
      <c r="M857" s="25">
        <v>0.0</v>
      </c>
      <c r="N857" s="25">
        <v>0.26889</v>
      </c>
      <c r="O857" s="25">
        <v>1.13028</v>
      </c>
      <c r="P857" s="25">
        <v>1.07428</v>
      </c>
      <c r="Q857" s="25">
        <v>16.0</v>
      </c>
      <c r="R857" s="25">
        <v>99.0</v>
      </c>
      <c r="S857" s="25">
        <v>4.0</v>
      </c>
    </row>
    <row r="858">
      <c r="A858" s="58" t="s">
        <v>754</v>
      </c>
      <c r="B858" s="25" t="s">
        <v>1</v>
      </c>
      <c r="C858" s="25" t="s">
        <v>117</v>
      </c>
      <c r="D858" s="25" t="s">
        <v>13</v>
      </c>
      <c r="E858" s="25">
        <v>4.0</v>
      </c>
      <c r="F858" s="25">
        <v>0.0</v>
      </c>
      <c r="G858" s="25">
        <v>0.0</v>
      </c>
      <c r="H858" s="25">
        <v>0.0</v>
      </c>
      <c r="I858" s="25">
        <v>0.0</v>
      </c>
      <c r="J858" s="25">
        <v>0.0</v>
      </c>
      <c r="K858" s="25">
        <v>0.0</v>
      </c>
      <c r="L858" s="25">
        <v>0.0</v>
      </c>
      <c r="M858" s="25">
        <v>0.0</v>
      </c>
      <c r="N858" s="25">
        <v>0.26111</v>
      </c>
      <c r="O858" s="25">
        <v>0.52833</v>
      </c>
      <c r="P858" s="25">
        <v>0.35847</v>
      </c>
      <c r="Q858" s="25">
        <v>0.0</v>
      </c>
      <c r="R858" s="25">
        <v>99.0</v>
      </c>
      <c r="S858" s="25">
        <v>4.0</v>
      </c>
    </row>
    <row r="859">
      <c r="A859" s="58" t="s">
        <v>754</v>
      </c>
      <c r="B859" s="25" t="s">
        <v>1</v>
      </c>
      <c r="C859" s="25" t="s">
        <v>68</v>
      </c>
      <c r="D859" s="25" t="s">
        <v>13</v>
      </c>
      <c r="E859" s="25">
        <v>18635.0</v>
      </c>
      <c r="F859" s="25">
        <v>1114.0</v>
      </c>
      <c r="G859" s="25">
        <v>3.0</v>
      </c>
      <c r="H859" s="25">
        <v>185.0</v>
      </c>
      <c r="I859" s="25">
        <v>0.0</v>
      </c>
      <c r="J859" s="25">
        <v>0.0</v>
      </c>
      <c r="K859" s="25">
        <v>0.0</v>
      </c>
      <c r="L859" s="25">
        <v>0.0</v>
      </c>
      <c r="M859" s="25">
        <v>0.0</v>
      </c>
      <c r="N859" s="25">
        <v>0.34306</v>
      </c>
      <c r="O859" s="25">
        <v>1.34806</v>
      </c>
      <c r="P859" s="25">
        <v>0.9303</v>
      </c>
      <c r="Q859" s="25">
        <v>902.0</v>
      </c>
      <c r="R859" s="25">
        <v>99.0</v>
      </c>
      <c r="S859" s="25">
        <v>4.0</v>
      </c>
    </row>
    <row r="860">
      <c r="A860" s="58" t="s">
        <v>754</v>
      </c>
      <c r="B860" s="25" t="s">
        <v>1</v>
      </c>
      <c r="C860" s="25" t="s">
        <v>98</v>
      </c>
      <c r="D860" s="25" t="s">
        <v>13</v>
      </c>
      <c r="E860" s="25">
        <v>134.0</v>
      </c>
      <c r="F860" s="25">
        <v>6.0</v>
      </c>
      <c r="G860" s="25">
        <v>0.0</v>
      </c>
      <c r="H860" s="25">
        <v>0.0</v>
      </c>
      <c r="I860" s="25">
        <v>0.0</v>
      </c>
      <c r="J860" s="25">
        <v>0.0</v>
      </c>
      <c r="K860" s="25">
        <v>0.0</v>
      </c>
      <c r="L860" s="25">
        <v>0.0</v>
      </c>
      <c r="M860" s="25">
        <v>0.0</v>
      </c>
      <c r="N860" s="25">
        <v>0.43528</v>
      </c>
      <c r="O860" s="25">
        <v>1.73361</v>
      </c>
      <c r="P860" s="25">
        <v>0.84951</v>
      </c>
      <c r="Q860" s="25">
        <v>6.0</v>
      </c>
      <c r="R860" s="25">
        <v>99.0</v>
      </c>
      <c r="S860" s="25">
        <v>4.0</v>
      </c>
    </row>
    <row r="861">
      <c r="A861" s="58" t="s">
        <v>754</v>
      </c>
      <c r="B861" s="25" t="s">
        <v>1</v>
      </c>
      <c r="C861" s="25" t="s">
        <v>100</v>
      </c>
      <c r="D861" s="25" t="s">
        <v>13</v>
      </c>
      <c r="E861" s="25">
        <v>225.0</v>
      </c>
      <c r="F861" s="25">
        <v>12.0</v>
      </c>
      <c r="G861" s="25">
        <v>0.0</v>
      </c>
      <c r="H861" s="25">
        <v>3.0</v>
      </c>
      <c r="I861" s="25">
        <v>0.0</v>
      </c>
      <c r="J861" s="25">
        <v>0.0</v>
      </c>
      <c r="K861" s="25">
        <v>0.0</v>
      </c>
      <c r="L861" s="25">
        <v>0.0</v>
      </c>
      <c r="M861" s="25">
        <v>0.0</v>
      </c>
      <c r="N861" s="25">
        <v>0.37306</v>
      </c>
      <c r="O861" s="25">
        <v>1.0425</v>
      </c>
      <c r="P861" s="25">
        <v>0.88713</v>
      </c>
      <c r="Q861" s="25">
        <v>12.0</v>
      </c>
      <c r="R861" s="25">
        <v>99.0</v>
      </c>
      <c r="S861" s="25">
        <v>4.0</v>
      </c>
    </row>
    <row r="862">
      <c r="A862" s="58" t="s">
        <v>754</v>
      </c>
      <c r="B862" s="25" t="s">
        <v>1</v>
      </c>
      <c r="C862" s="25" t="s">
        <v>239</v>
      </c>
      <c r="D862" s="25" t="s">
        <v>13</v>
      </c>
      <c r="E862" s="25">
        <v>1.0</v>
      </c>
      <c r="F862" s="25">
        <v>0.0</v>
      </c>
      <c r="G862" s="25">
        <v>0.0</v>
      </c>
      <c r="H862" s="25">
        <v>0.0</v>
      </c>
      <c r="I862" s="25">
        <v>0.0</v>
      </c>
      <c r="J862" s="25">
        <v>0.0</v>
      </c>
      <c r="K862" s="25">
        <v>0.0</v>
      </c>
      <c r="L862" s="25">
        <v>0.0</v>
      </c>
      <c r="M862" s="25">
        <v>0.0</v>
      </c>
      <c r="N862" s="25">
        <v>0.15139</v>
      </c>
      <c r="O862" s="25">
        <v>0.15139</v>
      </c>
      <c r="P862" s="25">
        <v>0.15139</v>
      </c>
      <c r="Q862" s="25">
        <v>0.0</v>
      </c>
      <c r="R862" s="25">
        <v>99.0</v>
      </c>
      <c r="S862" s="25">
        <v>4.0</v>
      </c>
    </row>
    <row r="863">
      <c r="A863" s="58" t="s">
        <v>754</v>
      </c>
      <c r="B863" s="25" t="s">
        <v>1</v>
      </c>
      <c r="C863" s="25" t="s">
        <v>204</v>
      </c>
      <c r="D863" s="25" t="s">
        <v>13</v>
      </c>
      <c r="E863" s="25">
        <v>4.0</v>
      </c>
      <c r="F863" s="25">
        <v>0.0</v>
      </c>
      <c r="G863" s="25">
        <v>0.0</v>
      </c>
      <c r="H863" s="25">
        <v>0.0</v>
      </c>
      <c r="I863" s="25">
        <v>0.0</v>
      </c>
      <c r="J863" s="25">
        <v>0.0</v>
      </c>
      <c r="K863" s="25">
        <v>0.0</v>
      </c>
      <c r="L863" s="25">
        <v>0.0</v>
      </c>
      <c r="M863" s="25">
        <v>0.0</v>
      </c>
      <c r="N863" s="25">
        <v>0.11361</v>
      </c>
      <c r="O863" s="25">
        <v>1.66556</v>
      </c>
      <c r="P863" s="25">
        <v>0.53486</v>
      </c>
      <c r="Q863" s="25">
        <v>0.0</v>
      </c>
      <c r="R863" s="25">
        <v>99.0</v>
      </c>
      <c r="S863" s="25">
        <v>4.0</v>
      </c>
    </row>
    <row r="864">
      <c r="A864" s="58" t="s">
        <v>754</v>
      </c>
      <c r="B864" s="25" t="s">
        <v>1</v>
      </c>
      <c r="C864" s="25" t="s">
        <v>161</v>
      </c>
      <c r="D864" s="25" t="s">
        <v>13</v>
      </c>
      <c r="E864" s="25">
        <v>61.0</v>
      </c>
      <c r="F864" s="25">
        <v>8.0</v>
      </c>
      <c r="G864" s="25">
        <v>0.0</v>
      </c>
      <c r="H864" s="25">
        <v>2.0</v>
      </c>
      <c r="I864" s="25">
        <v>0.0</v>
      </c>
      <c r="J864" s="25">
        <v>0.0</v>
      </c>
      <c r="K864" s="25">
        <v>0.0</v>
      </c>
      <c r="L864" s="25">
        <v>0.0</v>
      </c>
      <c r="M864" s="25">
        <v>0.0</v>
      </c>
      <c r="N864" s="25">
        <v>0.40889</v>
      </c>
      <c r="O864" s="25">
        <v>1.10194</v>
      </c>
      <c r="P864" s="25">
        <v>0.85567</v>
      </c>
      <c r="Q864" s="25">
        <v>8.0</v>
      </c>
      <c r="R864" s="25">
        <v>99.0</v>
      </c>
      <c r="S864" s="25">
        <v>4.0</v>
      </c>
    </row>
    <row r="865">
      <c r="A865" s="58" t="s">
        <v>754</v>
      </c>
      <c r="B865" s="25" t="s">
        <v>1</v>
      </c>
      <c r="C865" s="25" t="s">
        <v>142</v>
      </c>
      <c r="D865" s="25" t="s">
        <v>13</v>
      </c>
      <c r="E865" s="25">
        <v>48.0</v>
      </c>
      <c r="F865" s="25">
        <v>10.0</v>
      </c>
      <c r="G865" s="25">
        <v>0.0</v>
      </c>
      <c r="H865" s="25">
        <v>1.0</v>
      </c>
      <c r="I865" s="25">
        <v>0.0</v>
      </c>
      <c r="J865" s="25">
        <v>0.0</v>
      </c>
      <c r="K865" s="25">
        <v>0.0</v>
      </c>
      <c r="L865" s="25">
        <v>0.0</v>
      </c>
      <c r="M865" s="25">
        <v>0.0</v>
      </c>
      <c r="N865" s="25">
        <v>0.17056</v>
      </c>
      <c r="O865" s="25">
        <v>1.005</v>
      </c>
      <c r="P865" s="25">
        <v>1.86262</v>
      </c>
      <c r="Q865" s="25">
        <v>9.0</v>
      </c>
      <c r="R865" s="25">
        <v>99.0</v>
      </c>
      <c r="S865" s="25">
        <v>4.0</v>
      </c>
    </row>
    <row r="866">
      <c r="A866" s="58" t="s">
        <v>754</v>
      </c>
      <c r="B866" s="25" t="s">
        <v>1</v>
      </c>
      <c r="C866" s="25" t="s">
        <v>157</v>
      </c>
      <c r="D866" s="25" t="s">
        <v>13</v>
      </c>
      <c r="E866" s="25">
        <v>78.0</v>
      </c>
      <c r="F866" s="25">
        <v>12.0</v>
      </c>
      <c r="G866" s="25">
        <v>0.0</v>
      </c>
      <c r="H866" s="25">
        <v>1.0</v>
      </c>
      <c r="I866" s="25">
        <v>0.0</v>
      </c>
      <c r="J866" s="25">
        <v>0.0</v>
      </c>
      <c r="K866" s="25">
        <v>0.0</v>
      </c>
      <c r="L866" s="25">
        <v>0.0</v>
      </c>
      <c r="M866" s="25">
        <v>0.0</v>
      </c>
      <c r="N866" s="25">
        <v>0.51806</v>
      </c>
      <c r="O866" s="25">
        <v>1.73389</v>
      </c>
      <c r="P866" s="25">
        <v>1.01518</v>
      </c>
      <c r="Q866" s="25">
        <v>12.0</v>
      </c>
      <c r="R866" s="25">
        <v>99.0</v>
      </c>
      <c r="S866" s="25">
        <v>4.0</v>
      </c>
    </row>
    <row r="867">
      <c r="A867" s="58" t="s">
        <v>754</v>
      </c>
      <c r="B867" s="25" t="s">
        <v>1</v>
      </c>
      <c r="C867" s="25" t="s">
        <v>107</v>
      </c>
      <c r="D867" s="25" t="s">
        <v>13</v>
      </c>
      <c r="E867" s="25">
        <v>191.0</v>
      </c>
      <c r="F867" s="25">
        <v>1.0</v>
      </c>
      <c r="G867" s="25">
        <v>0.0</v>
      </c>
      <c r="H867" s="25">
        <v>0.0</v>
      </c>
      <c r="I867" s="25">
        <v>0.0</v>
      </c>
      <c r="J867" s="25">
        <v>0.0</v>
      </c>
      <c r="K867" s="25">
        <v>0.0</v>
      </c>
      <c r="L867" s="25">
        <v>0.0</v>
      </c>
      <c r="M867" s="25">
        <v>0.0</v>
      </c>
      <c r="N867" s="25">
        <v>0.34444</v>
      </c>
      <c r="O867" s="25">
        <v>0.95639</v>
      </c>
      <c r="P867" s="25">
        <v>0.46349</v>
      </c>
      <c r="Q867" s="25">
        <v>1.0</v>
      </c>
      <c r="R867" s="25">
        <v>99.0</v>
      </c>
      <c r="S867" s="25">
        <v>4.0</v>
      </c>
    </row>
    <row r="868">
      <c r="A868" s="58" t="s">
        <v>754</v>
      </c>
      <c r="B868" s="25" t="s">
        <v>1</v>
      </c>
      <c r="C868" s="25" t="s">
        <v>94</v>
      </c>
      <c r="D868" s="25" t="s">
        <v>13</v>
      </c>
      <c r="E868" s="25">
        <v>108.0</v>
      </c>
      <c r="F868" s="25">
        <v>14.0</v>
      </c>
      <c r="G868" s="25">
        <v>0.0</v>
      </c>
      <c r="H868" s="25">
        <v>0.0</v>
      </c>
      <c r="I868" s="25">
        <v>0.0</v>
      </c>
      <c r="J868" s="25">
        <v>0.0</v>
      </c>
      <c r="K868" s="25">
        <v>0.0</v>
      </c>
      <c r="L868" s="25">
        <v>0.0</v>
      </c>
      <c r="M868" s="25">
        <v>0.0</v>
      </c>
      <c r="N868" s="25">
        <v>0.38556</v>
      </c>
      <c r="O868" s="25">
        <v>1.12833</v>
      </c>
      <c r="P868" s="25">
        <v>0.65265</v>
      </c>
      <c r="Q868" s="25">
        <v>14.0</v>
      </c>
      <c r="R868" s="25">
        <v>99.0</v>
      </c>
      <c r="S868" s="25">
        <v>4.0</v>
      </c>
    </row>
    <row r="869">
      <c r="A869" s="58" t="s">
        <v>754</v>
      </c>
      <c r="B869" s="25" t="s">
        <v>1</v>
      </c>
      <c r="C869" s="25" t="s">
        <v>174</v>
      </c>
      <c r="D869" s="25" t="s">
        <v>13</v>
      </c>
      <c r="E869" s="25">
        <v>43.0</v>
      </c>
      <c r="F869" s="25">
        <v>8.0</v>
      </c>
      <c r="G869" s="25">
        <v>1.0</v>
      </c>
      <c r="H869" s="25">
        <v>2.0</v>
      </c>
      <c r="I869" s="25">
        <v>0.0</v>
      </c>
      <c r="J869" s="25">
        <v>0.0</v>
      </c>
      <c r="K869" s="25">
        <v>0.0</v>
      </c>
      <c r="L869" s="25">
        <v>0.0</v>
      </c>
      <c r="M869" s="25">
        <v>0.0</v>
      </c>
      <c r="N869" s="25">
        <v>0.18222</v>
      </c>
      <c r="O869" s="25">
        <v>1.0125</v>
      </c>
      <c r="P869" s="25">
        <v>0.43749</v>
      </c>
      <c r="Q869" s="25">
        <v>7.0</v>
      </c>
      <c r="R869" s="25">
        <v>99.0</v>
      </c>
      <c r="S869" s="25">
        <v>4.0</v>
      </c>
    </row>
    <row r="870">
      <c r="A870" s="58" t="s">
        <v>754</v>
      </c>
      <c r="B870" s="25" t="s">
        <v>1</v>
      </c>
      <c r="C870" s="25" t="s">
        <v>78</v>
      </c>
      <c r="D870" s="25" t="s">
        <v>13</v>
      </c>
      <c r="E870" s="25">
        <v>206.0</v>
      </c>
      <c r="F870" s="25">
        <v>11.0</v>
      </c>
      <c r="G870" s="25">
        <v>0.0</v>
      </c>
      <c r="H870" s="25">
        <v>5.0</v>
      </c>
      <c r="I870" s="25">
        <v>0.0</v>
      </c>
      <c r="J870" s="25">
        <v>0.0</v>
      </c>
      <c r="K870" s="25">
        <v>0.0</v>
      </c>
      <c r="L870" s="25">
        <v>0.0</v>
      </c>
      <c r="M870" s="25">
        <v>0.0</v>
      </c>
      <c r="N870" s="25">
        <v>0.35028</v>
      </c>
      <c r="O870" s="25">
        <v>0.95139</v>
      </c>
      <c r="P870" s="25">
        <v>0.73039</v>
      </c>
      <c r="Q870" s="25">
        <v>11.0</v>
      </c>
      <c r="R870" s="25">
        <v>99.0</v>
      </c>
      <c r="S870" s="25">
        <v>4.0</v>
      </c>
    </row>
    <row r="871">
      <c r="A871" s="58" t="s">
        <v>754</v>
      </c>
      <c r="B871" s="25" t="s">
        <v>1</v>
      </c>
      <c r="C871" s="25" t="s">
        <v>158</v>
      </c>
      <c r="D871" s="25" t="s">
        <v>13</v>
      </c>
      <c r="E871" s="25">
        <v>26.0</v>
      </c>
      <c r="F871" s="25">
        <v>5.0</v>
      </c>
      <c r="G871" s="25">
        <v>0.0</v>
      </c>
      <c r="H871" s="25">
        <v>0.0</v>
      </c>
      <c r="I871" s="25">
        <v>0.0</v>
      </c>
      <c r="J871" s="25">
        <v>0.0</v>
      </c>
      <c r="K871" s="25">
        <v>0.0</v>
      </c>
      <c r="L871" s="25">
        <v>0.0</v>
      </c>
      <c r="M871" s="25">
        <v>0.0</v>
      </c>
      <c r="N871" s="25">
        <v>0.47167</v>
      </c>
      <c r="O871" s="25">
        <v>2.21167</v>
      </c>
      <c r="P871" s="25">
        <v>0.68818</v>
      </c>
      <c r="Q871" s="25">
        <v>5.0</v>
      </c>
      <c r="R871" s="25">
        <v>99.0</v>
      </c>
      <c r="S871" s="25">
        <v>4.0</v>
      </c>
    </row>
    <row r="872">
      <c r="A872" s="58" t="s">
        <v>754</v>
      </c>
      <c r="B872" s="25" t="s">
        <v>1</v>
      </c>
      <c r="C872" s="25" t="s">
        <v>228</v>
      </c>
      <c r="D872" s="25" t="s">
        <v>13</v>
      </c>
      <c r="E872" s="25">
        <v>2.0</v>
      </c>
      <c r="F872" s="25">
        <v>0.0</v>
      </c>
      <c r="G872" s="25">
        <v>0.0</v>
      </c>
      <c r="H872" s="25">
        <v>0.0</v>
      </c>
      <c r="I872" s="25">
        <v>0.0</v>
      </c>
      <c r="J872" s="25">
        <v>0.0</v>
      </c>
      <c r="K872" s="25">
        <v>0.0</v>
      </c>
      <c r="L872" s="25">
        <v>0.0</v>
      </c>
      <c r="M872" s="25">
        <v>0.0</v>
      </c>
      <c r="N872" s="25">
        <v>0.53625</v>
      </c>
      <c r="O872" s="25">
        <v>0.53625</v>
      </c>
      <c r="P872" s="25">
        <v>0.53625</v>
      </c>
      <c r="Q872" s="25">
        <v>0.0</v>
      </c>
      <c r="R872" s="25">
        <v>99.0</v>
      </c>
      <c r="S872" s="25">
        <v>4.0</v>
      </c>
    </row>
    <row r="873">
      <c r="A873" s="58" t="s">
        <v>754</v>
      </c>
      <c r="B873" s="25" t="s">
        <v>1</v>
      </c>
      <c r="C873" s="25" t="s">
        <v>219</v>
      </c>
      <c r="D873" s="25" t="s">
        <v>13</v>
      </c>
      <c r="E873" s="25">
        <v>25.0</v>
      </c>
      <c r="F873" s="25">
        <v>7.0</v>
      </c>
      <c r="G873" s="25">
        <v>0.0</v>
      </c>
      <c r="H873" s="25">
        <v>0.0</v>
      </c>
      <c r="I873" s="25">
        <v>0.0</v>
      </c>
      <c r="J873" s="25">
        <v>0.0</v>
      </c>
      <c r="K873" s="25">
        <v>0.0</v>
      </c>
      <c r="L873" s="25">
        <v>0.0</v>
      </c>
      <c r="M873" s="25">
        <v>0.0</v>
      </c>
      <c r="N873" s="25">
        <v>0.40639</v>
      </c>
      <c r="O873" s="25">
        <v>1.20833</v>
      </c>
      <c r="P873" s="25">
        <v>1.53919</v>
      </c>
      <c r="Q873" s="25">
        <v>1.0</v>
      </c>
      <c r="R873" s="25">
        <v>99.0</v>
      </c>
      <c r="S873" s="25">
        <v>4.0</v>
      </c>
    </row>
    <row r="874">
      <c r="A874" s="58" t="s">
        <v>754</v>
      </c>
      <c r="B874" s="25" t="s">
        <v>1</v>
      </c>
      <c r="C874" s="25" t="s">
        <v>218</v>
      </c>
      <c r="D874" s="25" t="s">
        <v>13</v>
      </c>
      <c r="E874" s="25">
        <v>1.0</v>
      </c>
      <c r="F874" s="25">
        <v>0.0</v>
      </c>
      <c r="G874" s="25">
        <v>0.0</v>
      </c>
      <c r="H874" s="25">
        <v>0.0</v>
      </c>
      <c r="I874" s="25">
        <v>0.0</v>
      </c>
      <c r="J874" s="25">
        <v>0.0</v>
      </c>
      <c r="K874" s="25">
        <v>0.0</v>
      </c>
      <c r="L874" s="25">
        <v>0.0</v>
      </c>
      <c r="M874" s="25">
        <v>0.0</v>
      </c>
      <c r="N874" s="25">
        <v>0.52889</v>
      </c>
      <c r="O874" s="25">
        <v>0.52889</v>
      </c>
      <c r="P874" s="25">
        <v>0.52889</v>
      </c>
      <c r="Q874" s="25">
        <v>0.0</v>
      </c>
      <c r="R874" s="25">
        <v>99.0</v>
      </c>
      <c r="S874" s="25">
        <v>4.0</v>
      </c>
    </row>
    <row r="875">
      <c r="A875" s="58" t="s">
        <v>754</v>
      </c>
      <c r="B875" s="25" t="s">
        <v>1</v>
      </c>
      <c r="C875" s="25" t="s">
        <v>127</v>
      </c>
      <c r="D875" s="25" t="s">
        <v>13</v>
      </c>
      <c r="E875" s="25">
        <v>34.0</v>
      </c>
      <c r="F875" s="25">
        <v>0.0</v>
      </c>
      <c r="G875" s="25">
        <v>0.0</v>
      </c>
      <c r="H875" s="25">
        <v>0.0</v>
      </c>
      <c r="I875" s="25">
        <v>0.0</v>
      </c>
      <c r="J875" s="25">
        <v>0.0</v>
      </c>
      <c r="K875" s="25">
        <v>0.0</v>
      </c>
      <c r="L875" s="25">
        <v>0.0</v>
      </c>
      <c r="M875" s="25">
        <v>0.0</v>
      </c>
      <c r="N875" s="25">
        <v>0.35306</v>
      </c>
      <c r="O875" s="25">
        <v>1.26417</v>
      </c>
      <c r="P875" s="25">
        <v>0.59119</v>
      </c>
      <c r="Q875" s="25">
        <v>0.0</v>
      </c>
      <c r="R875" s="25">
        <v>99.0</v>
      </c>
      <c r="S875" s="25">
        <v>4.0</v>
      </c>
    </row>
    <row r="876">
      <c r="A876" s="58" t="s">
        <v>754</v>
      </c>
      <c r="B876" s="25" t="s">
        <v>1</v>
      </c>
      <c r="C876" s="25" t="s">
        <v>187</v>
      </c>
      <c r="D876" s="25" t="s">
        <v>13</v>
      </c>
      <c r="E876" s="25">
        <v>20.0</v>
      </c>
      <c r="F876" s="25">
        <v>3.0</v>
      </c>
      <c r="G876" s="25">
        <v>0.0</v>
      </c>
      <c r="H876" s="25">
        <v>1.0</v>
      </c>
      <c r="I876" s="25">
        <v>0.0</v>
      </c>
      <c r="J876" s="25">
        <v>0.0</v>
      </c>
      <c r="K876" s="25">
        <v>0.0</v>
      </c>
      <c r="L876" s="25">
        <v>0.0</v>
      </c>
      <c r="M876" s="25">
        <v>0.0</v>
      </c>
      <c r="N876" s="25">
        <v>0.32611</v>
      </c>
      <c r="O876" s="25">
        <v>1.50139</v>
      </c>
      <c r="P876" s="25">
        <v>1.4131</v>
      </c>
      <c r="Q876" s="25">
        <v>3.0</v>
      </c>
      <c r="R876" s="25">
        <v>99.0</v>
      </c>
      <c r="S876" s="25">
        <v>4.0</v>
      </c>
    </row>
    <row r="877">
      <c r="A877" s="58" t="s">
        <v>754</v>
      </c>
      <c r="B877" s="25" t="s">
        <v>1</v>
      </c>
      <c r="C877" s="25" t="s">
        <v>75</v>
      </c>
      <c r="D877" s="25" t="s">
        <v>13</v>
      </c>
      <c r="E877" s="25">
        <v>959.0</v>
      </c>
      <c r="F877" s="25">
        <v>133.0</v>
      </c>
      <c r="G877" s="25">
        <v>1.0</v>
      </c>
      <c r="H877" s="25">
        <v>8.0</v>
      </c>
      <c r="I877" s="25">
        <v>0.0</v>
      </c>
      <c r="J877" s="25">
        <v>0.0</v>
      </c>
      <c r="K877" s="25">
        <v>0.0</v>
      </c>
      <c r="L877" s="25">
        <v>0.0</v>
      </c>
      <c r="M877" s="25">
        <v>0.0</v>
      </c>
      <c r="N877" s="25">
        <v>0.37778</v>
      </c>
      <c r="O877" s="25">
        <v>1.51583</v>
      </c>
      <c r="P877" s="25">
        <v>0.94844</v>
      </c>
      <c r="Q877" s="25">
        <v>120.0</v>
      </c>
      <c r="R877" s="25">
        <v>99.0</v>
      </c>
      <c r="S877" s="25">
        <v>4.0</v>
      </c>
    </row>
    <row r="878">
      <c r="A878" s="58" t="s">
        <v>754</v>
      </c>
      <c r="B878" s="25" t="s">
        <v>1</v>
      </c>
      <c r="C878" s="25" t="s">
        <v>118</v>
      </c>
      <c r="D878" s="25" t="s">
        <v>13</v>
      </c>
      <c r="E878" s="25">
        <v>267.0</v>
      </c>
      <c r="F878" s="25">
        <v>27.0</v>
      </c>
      <c r="G878" s="25">
        <v>0.0</v>
      </c>
      <c r="H878" s="25">
        <v>2.0</v>
      </c>
      <c r="I878" s="25">
        <v>0.0</v>
      </c>
      <c r="J878" s="25">
        <v>0.0</v>
      </c>
      <c r="K878" s="25">
        <v>0.0</v>
      </c>
      <c r="L878" s="25">
        <v>0.0</v>
      </c>
      <c r="M878" s="25">
        <v>0.0</v>
      </c>
      <c r="N878" s="25">
        <v>0.4325</v>
      </c>
      <c r="O878" s="25">
        <v>1.43333</v>
      </c>
      <c r="P878" s="25">
        <v>1.6162</v>
      </c>
      <c r="Q878" s="25">
        <v>24.0</v>
      </c>
      <c r="R878" s="25">
        <v>99.0</v>
      </c>
      <c r="S878" s="25">
        <v>4.0</v>
      </c>
    </row>
    <row r="879">
      <c r="A879" s="58" t="s">
        <v>754</v>
      </c>
      <c r="B879" s="25" t="s">
        <v>1</v>
      </c>
      <c r="C879" s="25" t="s">
        <v>138</v>
      </c>
      <c r="D879" s="25" t="s">
        <v>13</v>
      </c>
      <c r="E879" s="25">
        <v>3.0</v>
      </c>
      <c r="F879" s="25">
        <v>0.0</v>
      </c>
      <c r="G879" s="25">
        <v>0.0</v>
      </c>
      <c r="H879" s="25">
        <v>0.0</v>
      </c>
      <c r="I879" s="25">
        <v>0.0</v>
      </c>
      <c r="J879" s="25">
        <v>0.0</v>
      </c>
      <c r="K879" s="25">
        <v>0.0</v>
      </c>
      <c r="L879" s="25">
        <v>0.0</v>
      </c>
      <c r="M879" s="25">
        <v>0.0</v>
      </c>
      <c r="N879" s="25">
        <v>0.26778</v>
      </c>
      <c r="O879" s="25">
        <v>0.78667</v>
      </c>
      <c r="P879" s="25">
        <v>0.42389</v>
      </c>
      <c r="Q879" s="25">
        <v>0.0</v>
      </c>
      <c r="R879" s="25">
        <v>99.0</v>
      </c>
      <c r="S879" s="25">
        <v>4.0</v>
      </c>
    </row>
    <row r="880">
      <c r="A880" s="58" t="s">
        <v>754</v>
      </c>
      <c r="B880" s="25" t="s">
        <v>1</v>
      </c>
      <c r="C880" s="25" t="s">
        <v>209</v>
      </c>
      <c r="D880" s="25" t="s">
        <v>13</v>
      </c>
      <c r="E880" s="25">
        <v>4.0</v>
      </c>
      <c r="F880" s="25">
        <v>0.0</v>
      </c>
      <c r="G880" s="25">
        <v>0.0</v>
      </c>
      <c r="H880" s="25">
        <v>0.0</v>
      </c>
      <c r="I880" s="25">
        <v>0.0</v>
      </c>
      <c r="J880" s="25">
        <v>0.0</v>
      </c>
      <c r="K880" s="25">
        <v>0.0</v>
      </c>
      <c r="L880" s="25">
        <v>0.0</v>
      </c>
      <c r="M880" s="25">
        <v>0.0</v>
      </c>
      <c r="N880" s="25">
        <v>0.03167</v>
      </c>
      <c r="O880" s="25">
        <v>1.03556</v>
      </c>
      <c r="P880" s="25">
        <v>0.51785</v>
      </c>
      <c r="Q880" s="25">
        <v>0.0</v>
      </c>
      <c r="R880" s="25">
        <v>99.0</v>
      </c>
      <c r="S880" s="25">
        <v>4.0</v>
      </c>
    </row>
    <row r="881">
      <c r="A881" s="58" t="s">
        <v>754</v>
      </c>
      <c r="B881" s="25" t="s">
        <v>1</v>
      </c>
      <c r="C881" s="25" t="s">
        <v>169</v>
      </c>
      <c r="D881" s="25" t="s">
        <v>13</v>
      </c>
      <c r="E881" s="25">
        <v>31.0</v>
      </c>
      <c r="F881" s="25">
        <v>5.0</v>
      </c>
      <c r="G881" s="25">
        <v>0.0</v>
      </c>
      <c r="H881" s="25">
        <v>0.0</v>
      </c>
      <c r="I881" s="25">
        <v>0.0</v>
      </c>
      <c r="J881" s="25">
        <v>0.0</v>
      </c>
      <c r="K881" s="25">
        <v>0.0</v>
      </c>
      <c r="L881" s="25">
        <v>0.0</v>
      </c>
      <c r="M881" s="25">
        <v>0.0</v>
      </c>
      <c r="N881" s="25">
        <v>0.43306</v>
      </c>
      <c r="O881" s="25">
        <v>1.02556</v>
      </c>
      <c r="P881" s="25">
        <v>0.76615</v>
      </c>
      <c r="Q881" s="25">
        <v>5.0</v>
      </c>
      <c r="R881" s="25">
        <v>99.0</v>
      </c>
      <c r="S881" s="25">
        <v>4.0</v>
      </c>
    </row>
    <row r="882">
      <c r="A882" s="58" t="s">
        <v>754</v>
      </c>
      <c r="B882" s="25" t="s">
        <v>1</v>
      </c>
      <c r="C882" s="25" t="s">
        <v>170</v>
      </c>
      <c r="D882" s="25" t="s">
        <v>13</v>
      </c>
      <c r="E882" s="25">
        <v>152.0</v>
      </c>
      <c r="F882" s="25">
        <v>12.0</v>
      </c>
      <c r="G882" s="25">
        <v>0.0</v>
      </c>
      <c r="H882" s="25">
        <v>1.0</v>
      </c>
      <c r="I882" s="25">
        <v>0.0</v>
      </c>
      <c r="J882" s="25">
        <v>0.0</v>
      </c>
      <c r="K882" s="25">
        <v>0.0</v>
      </c>
      <c r="L882" s="25">
        <v>0.0</v>
      </c>
      <c r="M882" s="25">
        <v>0.0</v>
      </c>
      <c r="N882" s="25">
        <v>0.36444</v>
      </c>
      <c r="O882" s="25">
        <v>1.12083</v>
      </c>
      <c r="P882" s="25">
        <v>1.17663</v>
      </c>
      <c r="Q882" s="25">
        <v>12.0</v>
      </c>
      <c r="R882" s="25">
        <v>99.0</v>
      </c>
      <c r="S882" s="25">
        <v>4.0</v>
      </c>
    </row>
    <row r="883">
      <c r="A883" s="58" t="s">
        <v>754</v>
      </c>
      <c r="B883" s="25" t="s">
        <v>1</v>
      </c>
      <c r="C883" s="25" t="s">
        <v>264</v>
      </c>
      <c r="D883" s="25" t="s">
        <v>13</v>
      </c>
      <c r="E883" s="25">
        <v>1.0</v>
      </c>
      <c r="F883" s="25">
        <v>0.0</v>
      </c>
      <c r="G883" s="25">
        <v>0.0</v>
      </c>
      <c r="H883" s="25">
        <v>0.0</v>
      </c>
      <c r="I883" s="25">
        <v>0.0</v>
      </c>
      <c r="J883" s="25">
        <v>0.0</v>
      </c>
      <c r="K883" s="25">
        <v>0.0</v>
      </c>
      <c r="L883" s="25">
        <v>0.0</v>
      </c>
      <c r="M883" s="25">
        <v>0.0</v>
      </c>
      <c r="N883" s="25">
        <v>0.29194</v>
      </c>
      <c r="O883" s="25">
        <v>0.29194</v>
      </c>
      <c r="P883" s="25">
        <v>0.29194</v>
      </c>
      <c r="Q883" s="25">
        <v>0.0</v>
      </c>
      <c r="R883" s="25">
        <v>99.0</v>
      </c>
      <c r="S883" s="25">
        <v>4.0</v>
      </c>
    </row>
    <row r="884">
      <c r="A884" s="58" t="s">
        <v>754</v>
      </c>
      <c r="B884" s="25" t="s">
        <v>1</v>
      </c>
      <c r="C884" s="25" t="s">
        <v>99</v>
      </c>
      <c r="D884" s="25" t="s">
        <v>13</v>
      </c>
      <c r="E884" s="25">
        <v>16.0</v>
      </c>
      <c r="F884" s="25">
        <v>2.0</v>
      </c>
      <c r="G884" s="25">
        <v>0.0</v>
      </c>
      <c r="H884" s="25">
        <v>1.0</v>
      </c>
      <c r="I884" s="25">
        <v>0.0</v>
      </c>
      <c r="J884" s="25">
        <v>0.0</v>
      </c>
      <c r="K884" s="25">
        <v>0.0</v>
      </c>
      <c r="L884" s="25">
        <v>0.0</v>
      </c>
      <c r="M884" s="25">
        <v>0.0</v>
      </c>
      <c r="N884" s="25">
        <v>0.70778</v>
      </c>
      <c r="O884" s="25">
        <v>1.41667</v>
      </c>
      <c r="P884" s="25">
        <v>0.78731</v>
      </c>
      <c r="Q884" s="25">
        <v>2.0</v>
      </c>
      <c r="R884" s="25">
        <v>99.0</v>
      </c>
      <c r="S884" s="25">
        <v>4.0</v>
      </c>
    </row>
    <row r="885">
      <c r="A885" s="58" t="s">
        <v>754</v>
      </c>
      <c r="B885" s="25" t="s">
        <v>1</v>
      </c>
      <c r="C885" s="25" t="s">
        <v>171</v>
      </c>
      <c r="D885" s="25" t="s">
        <v>13</v>
      </c>
      <c r="E885" s="25">
        <v>13.0</v>
      </c>
      <c r="F885" s="25">
        <v>2.0</v>
      </c>
      <c r="G885" s="25">
        <v>0.0</v>
      </c>
      <c r="H885" s="25">
        <v>0.0</v>
      </c>
      <c r="I885" s="25">
        <v>0.0</v>
      </c>
      <c r="J885" s="25">
        <v>0.0</v>
      </c>
      <c r="K885" s="25">
        <v>0.0</v>
      </c>
      <c r="L885" s="25">
        <v>0.0</v>
      </c>
      <c r="M885" s="25">
        <v>0.0</v>
      </c>
      <c r="N885" s="25">
        <v>0.38639</v>
      </c>
      <c r="O885" s="25">
        <v>0.8525</v>
      </c>
      <c r="P885" s="25">
        <v>0.48338</v>
      </c>
      <c r="Q885" s="25">
        <v>2.0</v>
      </c>
      <c r="R885" s="25">
        <v>99.0</v>
      </c>
      <c r="S885" s="25">
        <v>4.0</v>
      </c>
    </row>
    <row r="886">
      <c r="A886" s="58" t="s">
        <v>754</v>
      </c>
      <c r="B886" s="25" t="s">
        <v>1</v>
      </c>
      <c r="C886" s="25" t="s">
        <v>165</v>
      </c>
      <c r="D886" s="25" t="s">
        <v>13</v>
      </c>
      <c r="E886" s="25">
        <v>98.0</v>
      </c>
      <c r="F886" s="25">
        <v>3.0</v>
      </c>
      <c r="G886" s="25">
        <v>0.0</v>
      </c>
      <c r="H886" s="25">
        <v>0.0</v>
      </c>
      <c r="I886" s="25">
        <v>0.0</v>
      </c>
      <c r="J886" s="25">
        <v>0.0</v>
      </c>
      <c r="K886" s="25">
        <v>0.0</v>
      </c>
      <c r="L886" s="25">
        <v>0.0</v>
      </c>
      <c r="M886" s="25">
        <v>0.0</v>
      </c>
      <c r="N886" s="25">
        <v>0.36306</v>
      </c>
      <c r="O886" s="25">
        <v>1.14778</v>
      </c>
      <c r="P886" s="25">
        <v>0.49348</v>
      </c>
      <c r="Q886" s="25">
        <v>3.0</v>
      </c>
      <c r="R886" s="25">
        <v>99.0</v>
      </c>
      <c r="S886" s="25">
        <v>4.0</v>
      </c>
    </row>
    <row r="887">
      <c r="A887" s="58" t="s">
        <v>754</v>
      </c>
      <c r="B887" s="25" t="s">
        <v>1</v>
      </c>
      <c r="C887" s="25" t="s">
        <v>77</v>
      </c>
      <c r="D887" s="25" t="s">
        <v>13</v>
      </c>
      <c r="E887" s="25">
        <v>1617.0</v>
      </c>
      <c r="F887" s="25">
        <v>86.0</v>
      </c>
      <c r="G887" s="25">
        <v>1.0</v>
      </c>
      <c r="H887" s="25">
        <v>8.0</v>
      </c>
      <c r="I887" s="25">
        <v>0.0</v>
      </c>
      <c r="J887" s="25">
        <v>0.0</v>
      </c>
      <c r="K887" s="25">
        <v>0.0</v>
      </c>
      <c r="L887" s="25">
        <v>0.0</v>
      </c>
      <c r="M887" s="25">
        <v>0.0</v>
      </c>
      <c r="N887" s="25">
        <v>0.375</v>
      </c>
      <c r="O887" s="25">
        <v>1.4925</v>
      </c>
      <c r="P887" s="25">
        <v>1.20232</v>
      </c>
      <c r="Q887" s="25">
        <v>78.0</v>
      </c>
      <c r="R887" s="25">
        <v>99.0</v>
      </c>
      <c r="S887" s="25">
        <v>4.0</v>
      </c>
    </row>
    <row r="888">
      <c r="A888" s="58" t="s">
        <v>754</v>
      </c>
      <c r="B888" s="25" t="s">
        <v>1</v>
      </c>
      <c r="C888" s="25" t="s">
        <v>124</v>
      </c>
      <c r="D888" s="25" t="s">
        <v>13</v>
      </c>
      <c r="E888" s="25">
        <v>1.0</v>
      </c>
      <c r="F888" s="25">
        <v>0.0</v>
      </c>
      <c r="G888" s="25">
        <v>0.0</v>
      </c>
      <c r="H888" s="25">
        <v>0.0</v>
      </c>
      <c r="I888" s="25">
        <v>0.0</v>
      </c>
      <c r="J888" s="25">
        <v>0.0</v>
      </c>
      <c r="K888" s="25">
        <v>0.0</v>
      </c>
      <c r="L888" s="25">
        <v>0.0</v>
      </c>
      <c r="M888" s="25">
        <v>0.0</v>
      </c>
      <c r="N888" s="25">
        <v>0.22083</v>
      </c>
      <c r="O888" s="25">
        <v>0.22083</v>
      </c>
      <c r="P888" s="25">
        <v>0.22083</v>
      </c>
      <c r="Q888" s="25">
        <v>0.0</v>
      </c>
      <c r="R888" s="25">
        <v>99.0</v>
      </c>
      <c r="S888" s="25">
        <v>4.0</v>
      </c>
    </row>
    <row r="889">
      <c r="A889" s="58" t="s">
        <v>754</v>
      </c>
      <c r="B889" s="25" t="s">
        <v>1</v>
      </c>
      <c r="C889" s="25" t="s">
        <v>156</v>
      </c>
      <c r="D889" s="25" t="s">
        <v>13</v>
      </c>
      <c r="E889" s="25">
        <v>1.0</v>
      </c>
      <c r="F889" s="25">
        <v>0.0</v>
      </c>
      <c r="G889" s="25">
        <v>0.0</v>
      </c>
      <c r="H889" s="25">
        <v>0.0</v>
      </c>
      <c r="I889" s="25">
        <v>0.0</v>
      </c>
      <c r="J889" s="25">
        <v>0.0</v>
      </c>
      <c r="K889" s="25">
        <v>0.0</v>
      </c>
      <c r="L889" s="25">
        <v>0.0</v>
      </c>
      <c r="M889" s="25">
        <v>0.0</v>
      </c>
      <c r="N889" s="25">
        <v>1.47778</v>
      </c>
      <c r="O889" s="25">
        <v>1.47778</v>
      </c>
      <c r="P889" s="25">
        <v>1.47778</v>
      </c>
      <c r="Q889" s="25">
        <v>0.0</v>
      </c>
      <c r="R889" s="25">
        <v>99.0</v>
      </c>
      <c r="S889" s="25">
        <v>4.0</v>
      </c>
    </row>
    <row r="890">
      <c r="A890" s="58" t="s">
        <v>754</v>
      </c>
      <c r="B890" s="25" t="s">
        <v>1</v>
      </c>
      <c r="C890" s="25" t="s">
        <v>104</v>
      </c>
      <c r="D890" s="25" t="s">
        <v>13</v>
      </c>
      <c r="E890" s="25">
        <v>63.0</v>
      </c>
      <c r="F890" s="25">
        <v>4.0</v>
      </c>
      <c r="G890" s="25">
        <v>0.0</v>
      </c>
      <c r="H890" s="25">
        <v>2.0</v>
      </c>
      <c r="I890" s="25">
        <v>0.0</v>
      </c>
      <c r="J890" s="25">
        <v>0.0</v>
      </c>
      <c r="K890" s="25">
        <v>0.0</v>
      </c>
      <c r="L890" s="25">
        <v>0.0</v>
      </c>
      <c r="M890" s="25">
        <v>0.0</v>
      </c>
      <c r="N890" s="25">
        <v>0.4125</v>
      </c>
      <c r="O890" s="25">
        <v>1.36556</v>
      </c>
      <c r="P890" s="25">
        <v>1.14802</v>
      </c>
      <c r="Q890" s="25">
        <v>4.0</v>
      </c>
      <c r="R890" s="25">
        <v>99.0</v>
      </c>
      <c r="S890" s="25">
        <v>4.0</v>
      </c>
    </row>
    <row r="891">
      <c r="A891" s="58" t="s">
        <v>754</v>
      </c>
      <c r="B891" s="25" t="s">
        <v>1</v>
      </c>
      <c r="C891" s="25" t="s">
        <v>180</v>
      </c>
      <c r="D891" s="25" t="s">
        <v>13</v>
      </c>
      <c r="E891" s="25">
        <v>12.0</v>
      </c>
      <c r="F891" s="25">
        <v>1.0</v>
      </c>
      <c r="G891" s="25">
        <v>0.0</v>
      </c>
      <c r="H891" s="25">
        <v>1.0</v>
      </c>
      <c r="I891" s="25">
        <v>0.0</v>
      </c>
      <c r="J891" s="25">
        <v>0.0</v>
      </c>
      <c r="K891" s="25">
        <v>0.0</v>
      </c>
      <c r="L891" s="25">
        <v>0.0</v>
      </c>
      <c r="M891" s="25">
        <v>0.0</v>
      </c>
      <c r="N891" s="25">
        <v>0.46611</v>
      </c>
      <c r="O891" s="25">
        <v>0.97667</v>
      </c>
      <c r="P891" s="25">
        <v>0.55424</v>
      </c>
      <c r="Q891" s="25">
        <v>1.0</v>
      </c>
      <c r="R891" s="25">
        <v>99.0</v>
      </c>
      <c r="S891" s="25">
        <v>4.0</v>
      </c>
    </row>
    <row r="892">
      <c r="A892" s="58" t="s">
        <v>754</v>
      </c>
      <c r="B892" s="25" t="s">
        <v>1</v>
      </c>
      <c r="C892" s="25" t="s">
        <v>89</v>
      </c>
      <c r="D892" s="25" t="s">
        <v>13</v>
      </c>
      <c r="E892" s="25">
        <v>1975.0</v>
      </c>
      <c r="F892" s="25">
        <v>88.0</v>
      </c>
      <c r="G892" s="25">
        <v>0.0</v>
      </c>
      <c r="H892" s="25">
        <v>11.0</v>
      </c>
      <c r="I892" s="25">
        <v>0.0</v>
      </c>
      <c r="J892" s="25">
        <v>0.0</v>
      </c>
      <c r="K892" s="25">
        <v>0.0</v>
      </c>
      <c r="L892" s="25">
        <v>0.0</v>
      </c>
      <c r="M892" s="25">
        <v>0.0</v>
      </c>
      <c r="N892" s="25">
        <v>0.34556</v>
      </c>
      <c r="O892" s="25">
        <v>1.08389</v>
      </c>
      <c r="P892" s="25">
        <v>0.82586</v>
      </c>
      <c r="Q892" s="25">
        <v>73.0</v>
      </c>
      <c r="R892" s="25">
        <v>99.0</v>
      </c>
      <c r="S892" s="25">
        <v>4.0</v>
      </c>
    </row>
    <row r="893">
      <c r="A893" s="58" t="s">
        <v>754</v>
      </c>
      <c r="B893" s="25" t="s">
        <v>1</v>
      </c>
      <c r="C893" s="25" t="s">
        <v>60</v>
      </c>
      <c r="D893" s="25" t="s">
        <v>13</v>
      </c>
      <c r="E893" s="25">
        <v>8842.0</v>
      </c>
      <c r="F893" s="25">
        <v>1689.0</v>
      </c>
      <c r="G893" s="25">
        <v>1.0</v>
      </c>
      <c r="H893" s="25">
        <v>142.0</v>
      </c>
      <c r="I893" s="25">
        <v>0.0</v>
      </c>
      <c r="J893" s="25">
        <v>2.0</v>
      </c>
      <c r="K893" s="25">
        <v>0.0</v>
      </c>
      <c r="L893" s="25">
        <v>0.0</v>
      </c>
      <c r="M893" s="25">
        <v>0.0</v>
      </c>
      <c r="N893" s="25">
        <v>0.48528</v>
      </c>
      <c r="O893" s="25">
        <v>2.08889</v>
      </c>
      <c r="P893" s="25">
        <v>1.82738</v>
      </c>
      <c r="Q893" s="25">
        <v>1497.0</v>
      </c>
      <c r="R893" s="25">
        <v>99.0</v>
      </c>
      <c r="S893" s="25">
        <v>4.0</v>
      </c>
    </row>
    <row r="894">
      <c r="A894" s="58" t="s">
        <v>754</v>
      </c>
      <c r="B894" s="25" t="s">
        <v>1</v>
      </c>
      <c r="C894" s="25" t="s">
        <v>61</v>
      </c>
      <c r="D894" s="25" t="s">
        <v>13</v>
      </c>
      <c r="E894" s="25">
        <v>48191.0</v>
      </c>
      <c r="F894" s="25">
        <v>11603.0</v>
      </c>
      <c r="G894" s="25">
        <v>25.0</v>
      </c>
      <c r="H894" s="25">
        <v>468.0</v>
      </c>
      <c r="I894" s="25">
        <v>0.0</v>
      </c>
      <c r="J894" s="25">
        <v>2.0</v>
      </c>
      <c r="K894" s="25">
        <v>0.0</v>
      </c>
      <c r="L894" s="25">
        <v>0.0</v>
      </c>
      <c r="M894" s="25">
        <v>0.0</v>
      </c>
      <c r="N894" s="25">
        <v>0.45694</v>
      </c>
      <c r="O894" s="25">
        <v>1.64222</v>
      </c>
      <c r="P894" s="25">
        <v>1.62644</v>
      </c>
      <c r="Q894" s="25">
        <v>10752.0</v>
      </c>
      <c r="R894" s="25">
        <v>99.0</v>
      </c>
      <c r="S894" s="25">
        <v>4.0</v>
      </c>
    </row>
    <row r="895">
      <c r="A895" s="58" t="s">
        <v>754</v>
      </c>
      <c r="B895" s="25" t="s">
        <v>1</v>
      </c>
      <c r="C895" s="25" t="s">
        <v>195</v>
      </c>
      <c r="D895" s="25" t="s">
        <v>13</v>
      </c>
      <c r="E895" s="25">
        <v>129.0</v>
      </c>
      <c r="F895" s="25">
        <v>7.0</v>
      </c>
      <c r="G895" s="25">
        <v>0.0</v>
      </c>
      <c r="H895" s="25">
        <v>6.0</v>
      </c>
      <c r="I895" s="25">
        <v>0.0</v>
      </c>
      <c r="J895" s="25">
        <v>0.0</v>
      </c>
      <c r="K895" s="25">
        <v>0.0</v>
      </c>
      <c r="L895" s="25">
        <v>0.0</v>
      </c>
      <c r="M895" s="25">
        <v>0.0</v>
      </c>
      <c r="N895" s="25">
        <v>0.25806</v>
      </c>
      <c r="O895" s="25">
        <v>1.41111</v>
      </c>
      <c r="P895" s="25">
        <v>0.55267</v>
      </c>
      <c r="Q895" s="25">
        <v>7.0</v>
      </c>
      <c r="R895" s="25">
        <v>99.0</v>
      </c>
      <c r="S895" s="25">
        <v>4.0</v>
      </c>
    </row>
    <row r="896">
      <c r="A896" s="58" t="s">
        <v>754</v>
      </c>
      <c r="B896" s="25" t="s">
        <v>1</v>
      </c>
      <c r="C896" s="25" t="s">
        <v>110</v>
      </c>
      <c r="D896" s="25" t="s">
        <v>13</v>
      </c>
      <c r="E896" s="25">
        <v>9.0</v>
      </c>
      <c r="F896" s="25">
        <v>4.0</v>
      </c>
      <c r="G896" s="25">
        <v>0.0</v>
      </c>
      <c r="H896" s="25">
        <v>2.0</v>
      </c>
      <c r="I896" s="25">
        <v>0.0</v>
      </c>
      <c r="J896" s="25">
        <v>0.0</v>
      </c>
      <c r="K896" s="25">
        <v>0.0</v>
      </c>
      <c r="L896" s="25">
        <v>0.0</v>
      </c>
      <c r="M896" s="25">
        <v>0.0</v>
      </c>
      <c r="N896" s="25">
        <v>0.26389</v>
      </c>
      <c r="O896" s="25">
        <v>2.0625</v>
      </c>
      <c r="P896" s="25">
        <v>0.69296</v>
      </c>
      <c r="Q896" s="25">
        <v>3.0</v>
      </c>
      <c r="R896" s="25">
        <v>99.0</v>
      </c>
      <c r="S896" s="25">
        <v>4.0</v>
      </c>
    </row>
    <row r="897">
      <c r="A897" s="58" t="s">
        <v>754</v>
      </c>
      <c r="B897" s="25" t="s">
        <v>1</v>
      </c>
      <c r="C897" s="25" t="s">
        <v>58</v>
      </c>
      <c r="D897" s="25" t="s">
        <v>13</v>
      </c>
      <c r="E897" s="25">
        <v>27.0</v>
      </c>
      <c r="F897" s="25">
        <v>4.0</v>
      </c>
      <c r="G897" s="25">
        <v>0.0</v>
      </c>
      <c r="H897" s="25">
        <v>0.0</v>
      </c>
      <c r="I897" s="25">
        <v>0.0</v>
      </c>
      <c r="J897" s="25">
        <v>0.0</v>
      </c>
      <c r="K897" s="25">
        <v>0.0</v>
      </c>
      <c r="L897" s="25">
        <v>0.0</v>
      </c>
      <c r="M897" s="25">
        <v>0.0</v>
      </c>
      <c r="N897" s="25">
        <v>0.30611</v>
      </c>
      <c r="O897" s="25">
        <v>1.12556</v>
      </c>
      <c r="P897" s="25">
        <v>0.51064</v>
      </c>
      <c r="Q897" s="25">
        <v>4.0</v>
      </c>
      <c r="R897" s="25">
        <v>99.0</v>
      </c>
      <c r="S897" s="25">
        <v>4.0</v>
      </c>
    </row>
    <row r="898">
      <c r="A898" s="58" t="s">
        <v>754</v>
      </c>
      <c r="B898" s="25" t="s">
        <v>1</v>
      </c>
      <c r="C898" s="25" t="s">
        <v>85</v>
      </c>
      <c r="D898" s="25" t="s">
        <v>13</v>
      </c>
      <c r="E898" s="25">
        <v>9.0</v>
      </c>
      <c r="F898" s="25">
        <v>0.0</v>
      </c>
      <c r="G898" s="25">
        <v>0.0</v>
      </c>
      <c r="H898" s="25">
        <v>0.0</v>
      </c>
      <c r="I898" s="25">
        <v>0.0</v>
      </c>
      <c r="J898" s="25">
        <v>0.0</v>
      </c>
      <c r="K898" s="25">
        <v>0.0</v>
      </c>
      <c r="L898" s="25">
        <v>0.0</v>
      </c>
      <c r="M898" s="25">
        <v>0.0</v>
      </c>
      <c r="N898" s="25">
        <v>0.44889</v>
      </c>
      <c r="O898" s="25">
        <v>1.08917</v>
      </c>
      <c r="P898" s="25">
        <v>0.41818</v>
      </c>
      <c r="Q898" s="25">
        <v>0.0</v>
      </c>
      <c r="R898" s="25">
        <v>99.0</v>
      </c>
      <c r="S898" s="25">
        <v>4.0</v>
      </c>
    </row>
    <row r="899">
      <c r="A899" s="58" t="s">
        <v>754</v>
      </c>
      <c r="B899" s="25" t="s">
        <v>1</v>
      </c>
      <c r="C899" s="25" t="s">
        <v>131</v>
      </c>
      <c r="D899" s="25" t="s">
        <v>13</v>
      </c>
      <c r="E899" s="25">
        <v>80.0</v>
      </c>
      <c r="F899" s="25">
        <v>12.0</v>
      </c>
      <c r="G899" s="25">
        <v>0.0</v>
      </c>
      <c r="H899" s="25">
        <v>12.0</v>
      </c>
      <c r="I899" s="25">
        <v>0.0</v>
      </c>
      <c r="J899" s="25">
        <v>0.0</v>
      </c>
      <c r="K899" s="25">
        <v>0.0</v>
      </c>
      <c r="L899" s="25">
        <v>0.0</v>
      </c>
      <c r="M899" s="25">
        <v>0.0</v>
      </c>
      <c r="N899" s="25">
        <v>0.18028</v>
      </c>
      <c r="O899" s="25">
        <v>1.06917</v>
      </c>
      <c r="P899" s="25">
        <v>1.04813</v>
      </c>
      <c r="Q899" s="25">
        <v>12.0</v>
      </c>
      <c r="R899" s="25">
        <v>99.0</v>
      </c>
      <c r="S899" s="25">
        <v>4.0</v>
      </c>
    </row>
    <row r="900">
      <c r="A900" s="58" t="s">
        <v>754</v>
      </c>
      <c r="B900" s="25" t="s">
        <v>1</v>
      </c>
      <c r="C900" s="25" t="s">
        <v>76</v>
      </c>
      <c r="D900" s="25" t="s">
        <v>13</v>
      </c>
      <c r="E900" s="25">
        <v>204.0</v>
      </c>
      <c r="F900" s="25">
        <v>21.0</v>
      </c>
      <c r="G900" s="25">
        <v>0.0</v>
      </c>
      <c r="H900" s="25">
        <v>3.0</v>
      </c>
      <c r="I900" s="25">
        <v>0.0</v>
      </c>
      <c r="J900" s="25">
        <v>0.0</v>
      </c>
      <c r="K900" s="25">
        <v>0.0</v>
      </c>
      <c r="L900" s="25">
        <v>0.0</v>
      </c>
      <c r="M900" s="25">
        <v>0.0</v>
      </c>
      <c r="N900" s="25">
        <v>0.36889</v>
      </c>
      <c r="O900" s="25">
        <v>1.46083</v>
      </c>
      <c r="P900" s="25">
        <v>1.20224</v>
      </c>
      <c r="Q900" s="25">
        <v>18.0</v>
      </c>
      <c r="R900" s="25">
        <v>99.0</v>
      </c>
      <c r="S900" s="25">
        <v>4.0</v>
      </c>
    </row>
    <row r="901">
      <c r="A901" s="58" t="s">
        <v>754</v>
      </c>
      <c r="B901" s="25" t="s">
        <v>1</v>
      </c>
      <c r="C901" s="25" t="s">
        <v>153</v>
      </c>
      <c r="D901" s="25" t="s">
        <v>13</v>
      </c>
      <c r="E901" s="25">
        <v>6.0</v>
      </c>
      <c r="F901" s="25">
        <v>0.0</v>
      </c>
      <c r="G901" s="25">
        <v>0.0</v>
      </c>
      <c r="H901" s="25">
        <v>0.0</v>
      </c>
      <c r="I901" s="25">
        <v>0.0</v>
      </c>
      <c r="J901" s="25">
        <v>0.0</v>
      </c>
      <c r="K901" s="25">
        <v>0.0</v>
      </c>
      <c r="L901" s="25">
        <v>0.0</v>
      </c>
      <c r="M901" s="25">
        <v>0.0</v>
      </c>
      <c r="N901" s="25">
        <v>0.10889</v>
      </c>
      <c r="O901" s="25">
        <v>0.71028</v>
      </c>
      <c r="P901" s="25">
        <v>0.24079</v>
      </c>
      <c r="Q901" s="25">
        <v>0.0</v>
      </c>
      <c r="R901" s="25">
        <v>99.0</v>
      </c>
      <c r="S901" s="25">
        <v>4.0</v>
      </c>
    </row>
    <row r="902">
      <c r="A902" s="58" t="s">
        <v>754</v>
      </c>
      <c r="B902" s="25" t="s">
        <v>1</v>
      </c>
      <c r="C902" s="25" t="s">
        <v>223</v>
      </c>
      <c r="D902" s="25" t="s">
        <v>13</v>
      </c>
      <c r="E902" s="25">
        <v>6.0</v>
      </c>
      <c r="F902" s="25">
        <v>0.0</v>
      </c>
      <c r="G902" s="25">
        <v>0.0</v>
      </c>
      <c r="H902" s="25">
        <v>0.0</v>
      </c>
      <c r="I902" s="25">
        <v>0.0</v>
      </c>
      <c r="J902" s="25">
        <v>0.0</v>
      </c>
      <c r="K902" s="25">
        <v>0.0</v>
      </c>
      <c r="L902" s="25">
        <v>0.0</v>
      </c>
      <c r="M902" s="25">
        <v>0.0</v>
      </c>
      <c r="N902" s="25">
        <v>0.35278</v>
      </c>
      <c r="O902" s="25">
        <v>1.02472</v>
      </c>
      <c r="P902" s="25">
        <v>0.43778</v>
      </c>
      <c r="Q902" s="25">
        <v>0.0</v>
      </c>
      <c r="R902" s="25">
        <v>99.0</v>
      </c>
      <c r="S902" s="25">
        <v>4.0</v>
      </c>
    </row>
    <row r="903">
      <c r="A903" s="58" t="s">
        <v>754</v>
      </c>
      <c r="B903" s="25" t="s">
        <v>1</v>
      </c>
      <c r="C903" s="25" t="s">
        <v>120</v>
      </c>
      <c r="D903" s="25" t="s">
        <v>14</v>
      </c>
      <c r="E903" s="25">
        <v>136.0</v>
      </c>
      <c r="F903" s="25">
        <v>1.0</v>
      </c>
      <c r="G903" s="25">
        <v>0.0</v>
      </c>
      <c r="H903" s="25">
        <v>0.0</v>
      </c>
      <c r="I903" s="25">
        <v>0.0</v>
      </c>
      <c r="J903" s="25">
        <v>0.0</v>
      </c>
      <c r="K903" s="25">
        <v>0.0</v>
      </c>
      <c r="L903" s="25">
        <v>0.0</v>
      </c>
      <c r="M903" s="25">
        <v>0.0</v>
      </c>
      <c r="N903" s="25">
        <v>0.33194</v>
      </c>
      <c r="O903" s="25">
        <v>3.12639</v>
      </c>
      <c r="P903" s="25">
        <v>1.36135</v>
      </c>
      <c r="Q903" s="25">
        <v>1.0</v>
      </c>
      <c r="R903" s="25">
        <v>99.0</v>
      </c>
      <c r="S903" s="25">
        <v>5.0</v>
      </c>
    </row>
    <row r="904">
      <c r="A904" s="58" t="s">
        <v>754</v>
      </c>
      <c r="B904" s="25" t="s">
        <v>1</v>
      </c>
      <c r="C904" s="25" t="s">
        <v>253</v>
      </c>
      <c r="D904" s="25" t="s">
        <v>14</v>
      </c>
      <c r="E904" s="25">
        <v>2.0</v>
      </c>
      <c r="F904" s="25">
        <v>0.0</v>
      </c>
      <c r="G904" s="25">
        <v>0.0</v>
      </c>
      <c r="H904" s="25">
        <v>0.0</v>
      </c>
      <c r="I904" s="25">
        <v>0.0</v>
      </c>
      <c r="J904" s="25">
        <v>0.0</v>
      </c>
      <c r="K904" s="25">
        <v>0.0</v>
      </c>
      <c r="L904" s="25">
        <v>0.0</v>
      </c>
      <c r="M904" s="25">
        <v>0.0</v>
      </c>
      <c r="N904" s="25">
        <v>5.5775</v>
      </c>
      <c r="O904" s="25">
        <v>5.5775</v>
      </c>
      <c r="P904" s="25">
        <v>5.5775</v>
      </c>
      <c r="Q904" s="25">
        <v>0.0</v>
      </c>
      <c r="R904" s="25">
        <v>99.0</v>
      </c>
      <c r="S904" s="25">
        <v>5.0</v>
      </c>
    </row>
    <row r="905">
      <c r="A905" s="58" t="s">
        <v>754</v>
      </c>
      <c r="B905" s="25" t="s">
        <v>1</v>
      </c>
      <c r="C905" s="25" t="s">
        <v>54</v>
      </c>
      <c r="D905" s="25" t="s">
        <v>14</v>
      </c>
      <c r="E905" s="25">
        <v>684.0</v>
      </c>
      <c r="F905" s="25">
        <v>202.0</v>
      </c>
      <c r="G905" s="25">
        <v>1.0</v>
      </c>
      <c r="H905" s="25">
        <v>157.0</v>
      </c>
      <c r="I905" s="25">
        <v>0.0</v>
      </c>
      <c r="J905" s="25">
        <v>0.0</v>
      </c>
      <c r="K905" s="25">
        <v>0.0</v>
      </c>
      <c r="L905" s="25">
        <v>0.0</v>
      </c>
      <c r="M905" s="25">
        <v>0.0</v>
      </c>
      <c r="N905" s="25">
        <v>0.50944</v>
      </c>
      <c r="O905" s="25">
        <v>2.42472</v>
      </c>
      <c r="P905" s="25">
        <v>2.39797</v>
      </c>
      <c r="Q905" s="25">
        <v>107.0</v>
      </c>
      <c r="R905" s="25">
        <v>99.0</v>
      </c>
      <c r="S905" s="25">
        <v>5.0</v>
      </c>
    </row>
    <row r="906">
      <c r="A906" s="58" t="s">
        <v>754</v>
      </c>
      <c r="B906" s="25" t="s">
        <v>1</v>
      </c>
      <c r="C906" s="25" t="s">
        <v>111</v>
      </c>
      <c r="D906" s="25" t="s">
        <v>14</v>
      </c>
      <c r="E906" s="25">
        <v>2699.0</v>
      </c>
      <c r="F906" s="25">
        <v>68.0</v>
      </c>
      <c r="G906" s="25">
        <v>0.0</v>
      </c>
      <c r="H906" s="25">
        <v>4.0</v>
      </c>
      <c r="I906" s="25">
        <v>0.0</v>
      </c>
      <c r="J906" s="25">
        <v>0.0</v>
      </c>
      <c r="K906" s="25">
        <v>0.0</v>
      </c>
      <c r="L906" s="25">
        <v>0.0</v>
      </c>
      <c r="M906" s="25">
        <v>0.0</v>
      </c>
      <c r="N906" s="25">
        <v>0.26</v>
      </c>
      <c r="O906" s="25">
        <v>1.4125</v>
      </c>
      <c r="P906" s="25">
        <v>0.93892</v>
      </c>
      <c r="Q906" s="25">
        <v>60.0</v>
      </c>
      <c r="R906" s="25">
        <v>99.0</v>
      </c>
      <c r="S906" s="25">
        <v>5.0</v>
      </c>
    </row>
    <row r="907">
      <c r="A907" s="58" t="s">
        <v>754</v>
      </c>
      <c r="B907" s="25" t="s">
        <v>1</v>
      </c>
      <c r="C907" s="25" t="s">
        <v>279</v>
      </c>
      <c r="D907" s="25" t="s">
        <v>14</v>
      </c>
      <c r="E907" s="25">
        <v>2.0</v>
      </c>
      <c r="F907" s="25">
        <v>0.0</v>
      </c>
      <c r="G907" s="25">
        <v>0.0</v>
      </c>
      <c r="H907" s="25">
        <v>0.0</v>
      </c>
      <c r="I907" s="25">
        <v>0.0</v>
      </c>
      <c r="J907" s="25">
        <v>0.0</v>
      </c>
      <c r="K907" s="25">
        <v>0.0</v>
      </c>
      <c r="L907" s="25">
        <v>0.0</v>
      </c>
      <c r="M907" s="25">
        <v>0.0</v>
      </c>
      <c r="N907" s="25">
        <v>0.92889</v>
      </c>
      <c r="O907" s="25">
        <v>0.92889</v>
      </c>
      <c r="P907" s="25">
        <v>0.92889</v>
      </c>
      <c r="Q907" s="25">
        <v>0.0</v>
      </c>
      <c r="R907" s="25">
        <v>99.0</v>
      </c>
      <c r="S907" s="25">
        <v>5.0</v>
      </c>
    </row>
    <row r="908">
      <c r="A908" s="58" t="s">
        <v>754</v>
      </c>
      <c r="B908" s="25" t="s">
        <v>1</v>
      </c>
      <c r="C908" s="25" t="s">
        <v>286</v>
      </c>
      <c r="D908" s="25" t="s">
        <v>14</v>
      </c>
      <c r="E908" s="25">
        <v>1.0</v>
      </c>
      <c r="F908" s="25">
        <v>0.0</v>
      </c>
      <c r="G908" s="25">
        <v>0.0</v>
      </c>
      <c r="H908" s="25">
        <v>0.0</v>
      </c>
      <c r="I908" s="25">
        <v>0.0</v>
      </c>
      <c r="J908" s="25">
        <v>0.0</v>
      </c>
      <c r="K908" s="25">
        <v>0.0</v>
      </c>
      <c r="L908" s="25">
        <v>0.0</v>
      </c>
      <c r="M908" s="25">
        <v>0.0</v>
      </c>
      <c r="N908" s="25">
        <v>1.10556</v>
      </c>
      <c r="O908" s="25">
        <v>1.10556</v>
      </c>
      <c r="P908" s="25">
        <v>1.10556</v>
      </c>
      <c r="Q908" s="25">
        <v>0.0</v>
      </c>
      <c r="R908" s="25">
        <v>99.0</v>
      </c>
      <c r="S908" s="25">
        <v>5.0</v>
      </c>
    </row>
    <row r="909">
      <c r="A909" s="58" t="s">
        <v>754</v>
      </c>
      <c r="B909" s="25" t="s">
        <v>1</v>
      </c>
      <c r="C909" s="25" t="s">
        <v>57</v>
      </c>
      <c r="D909" s="25" t="s">
        <v>14</v>
      </c>
      <c r="E909" s="25">
        <v>35.0</v>
      </c>
      <c r="F909" s="25">
        <v>0.0</v>
      </c>
      <c r="G909" s="25">
        <v>0.0</v>
      </c>
      <c r="H909" s="25">
        <v>0.0</v>
      </c>
      <c r="I909" s="25">
        <v>0.0</v>
      </c>
      <c r="J909" s="25">
        <v>0.0</v>
      </c>
      <c r="K909" s="25">
        <v>0.0</v>
      </c>
      <c r="L909" s="25">
        <v>0.0</v>
      </c>
      <c r="M909" s="25">
        <v>0.0</v>
      </c>
      <c r="N909" s="25">
        <v>0.32583</v>
      </c>
      <c r="O909" s="25">
        <v>2.82806</v>
      </c>
      <c r="P909" s="25">
        <v>1.00207</v>
      </c>
      <c r="Q909" s="25">
        <v>0.0</v>
      </c>
      <c r="R909" s="25">
        <v>99.0</v>
      </c>
      <c r="S909" s="25">
        <v>5.0</v>
      </c>
    </row>
    <row r="910">
      <c r="A910" s="58" t="s">
        <v>754</v>
      </c>
      <c r="B910" s="25" t="s">
        <v>1</v>
      </c>
      <c r="C910" s="25" t="s">
        <v>220</v>
      </c>
      <c r="D910" s="25" t="s">
        <v>14</v>
      </c>
      <c r="E910" s="25">
        <v>1.0</v>
      </c>
      <c r="F910" s="25">
        <v>0.0</v>
      </c>
      <c r="G910" s="25">
        <v>0.0</v>
      </c>
      <c r="H910" s="25">
        <v>0.0</v>
      </c>
      <c r="I910" s="25">
        <v>0.0</v>
      </c>
      <c r="J910" s="25">
        <v>0.0</v>
      </c>
      <c r="K910" s="25">
        <v>0.0</v>
      </c>
      <c r="L910" s="25">
        <v>0.0</v>
      </c>
      <c r="M910" s="25">
        <v>0.0</v>
      </c>
      <c r="N910" s="25">
        <v>0.57056</v>
      </c>
      <c r="O910" s="25">
        <v>0.57056</v>
      </c>
      <c r="P910" s="25">
        <v>0.57056</v>
      </c>
      <c r="Q910" s="25">
        <v>0.0</v>
      </c>
      <c r="R910" s="25">
        <v>99.0</v>
      </c>
      <c r="S910" s="25">
        <v>5.0</v>
      </c>
    </row>
    <row r="911">
      <c r="A911" s="58" t="s">
        <v>754</v>
      </c>
      <c r="B911" s="25" t="s">
        <v>1</v>
      </c>
      <c r="C911" s="25" t="s">
        <v>208</v>
      </c>
      <c r="D911" s="25" t="s">
        <v>14</v>
      </c>
      <c r="E911" s="25">
        <v>3.0</v>
      </c>
      <c r="F911" s="25">
        <v>0.0</v>
      </c>
      <c r="G911" s="25">
        <v>0.0</v>
      </c>
      <c r="H911" s="25">
        <v>0.0</v>
      </c>
      <c r="I911" s="25">
        <v>0.0</v>
      </c>
      <c r="J911" s="25">
        <v>0.0</v>
      </c>
      <c r="K911" s="25">
        <v>0.0</v>
      </c>
      <c r="L911" s="25">
        <v>0.0</v>
      </c>
      <c r="M911" s="25">
        <v>0.0</v>
      </c>
      <c r="N911" s="25">
        <v>0.32361</v>
      </c>
      <c r="O911" s="25">
        <v>1.5775</v>
      </c>
      <c r="P911" s="25">
        <v>0.63944</v>
      </c>
      <c r="Q911" s="25">
        <v>0.0</v>
      </c>
      <c r="R911" s="25">
        <v>99.0</v>
      </c>
      <c r="S911" s="25">
        <v>5.0</v>
      </c>
    </row>
    <row r="912">
      <c r="A912" s="58" t="s">
        <v>754</v>
      </c>
      <c r="B912" s="25" t="s">
        <v>1</v>
      </c>
      <c r="C912" s="25" t="s">
        <v>81</v>
      </c>
      <c r="D912" s="25" t="s">
        <v>14</v>
      </c>
      <c r="E912" s="25">
        <v>190.0</v>
      </c>
      <c r="F912" s="25">
        <v>12.0</v>
      </c>
      <c r="G912" s="25">
        <v>1.0</v>
      </c>
      <c r="H912" s="25">
        <v>5.0</v>
      </c>
      <c r="I912" s="25">
        <v>0.0</v>
      </c>
      <c r="J912" s="25">
        <v>0.0</v>
      </c>
      <c r="K912" s="25">
        <v>0.0</v>
      </c>
      <c r="L912" s="25">
        <v>0.0</v>
      </c>
      <c r="M912" s="25">
        <v>0.0</v>
      </c>
      <c r="N912" s="25">
        <v>0.31667</v>
      </c>
      <c r="O912" s="25">
        <v>1.56806</v>
      </c>
      <c r="P912" s="25">
        <v>1.0232</v>
      </c>
      <c r="Q912" s="25">
        <v>10.0</v>
      </c>
      <c r="R912" s="25">
        <v>99.0</v>
      </c>
      <c r="S912" s="25">
        <v>5.0</v>
      </c>
    </row>
    <row r="913">
      <c r="A913" s="58" t="s">
        <v>754</v>
      </c>
      <c r="B913" s="25" t="s">
        <v>1</v>
      </c>
      <c r="C913" s="25" t="s">
        <v>210</v>
      </c>
      <c r="D913" s="25" t="s">
        <v>14</v>
      </c>
      <c r="E913" s="25">
        <v>86.0</v>
      </c>
      <c r="F913" s="25">
        <v>3.0</v>
      </c>
      <c r="G913" s="25">
        <v>0.0</v>
      </c>
      <c r="H913" s="25">
        <v>1.0</v>
      </c>
      <c r="I913" s="25">
        <v>0.0</v>
      </c>
      <c r="J913" s="25">
        <v>0.0</v>
      </c>
      <c r="K913" s="25">
        <v>0.0</v>
      </c>
      <c r="L913" s="25">
        <v>0.0</v>
      </c>
      <c r="M913" s="25">
        <v>0.0</v>
      </c>
      <c r="N913" s="25">
        <v>0.22361</v>
      </c>
      <c r="O913" s="25">
        <v>1.1475</v>
      </c>
      <c r="P913" s="25">
        <v>0.54128</v>
      </c>
      <c r="Q913" s="25">
        <v>3.0</v>
      </c>
      <c r="R913" s="25">
        <v>99.0</v>
      </c>
      <c r="S913" s="25">
        <v>5.0</v>
      </c>
    </row>
    <row r="914">
      <c r="A914" s="58" t="s">
        <v>754</v>
      </c>
      <c r="B914" s="25" t="s">
        <v>1</v>
      </c>
      <c r="C914" s="25" t="s">
        <v>199</v>
      </c>
      <c r="D914" s="25" t="s">
        <v>14</v>
      </c>
      <c r="E914" s="25">
        <v>19.0</v>
      </c>
      <c r="F914" s="25">
        <v>1.0</v>
      </c>
      <c r="G914" s="25">
        <v>0.0</v>
      </c>
      <c r="H914" s="25">
        <v>0.0</v>
      </c>
      <c r="I914" s="25">
        <v>0.0</v>
      </c>
      <c r="J914" s="25">
        <v>0.0</v>
      </c>
      <c r="K914" s="25">
        <v>0.0</v>
      </c>
      <c r="L914" s="25">
        <v>0.0</v>
      </c>
      <c r="M914" s="25">
        <v>0.0</v>
      </c>
      <c r="N914" s="25">
        <v>0.37083</v>
      </c>
      <c r="O914" s="25">
        <v>3.65556</v>
      </c>
      <c r="P914" s="25">
        <v>0.96329</v>
      </c>
      <c r="Q914" s="25">
        <v>1.0</v>
      </c>
      <c r="R914" s="25">
        <v>99.0</v>
      </c>
      <c r="S914" s="25">
        <v>5.0</v>
      </c>
    </row>
    <row r="915">
      <c r="A915" s="58" t="s">
        <v>754</v>
      </c>
      <c r="B915" s="25" t="s">
        <v>1</v>
      </c>
      <c r="C915" s="25" t="s">
        <v>73</v>
      </c>
      <c r="D915" s="25" t="s">
        <v>14</v>
      </c>
      <c r="E915" s="25">
        <v>4370.0</v>
      </c>
      <c r="F915" s="25">
        <v>166.0</v>
      </c>
      <c r="G915" s="25">
        <v>9.0</v>
      </c>
      <c r="H915" s="25">
        <v>17.0</v>
      </c>
      <c r="I915" s="25">
        <v>0.0</v>
      </c>
      <c r="J915" s="25">
        <v>0.0</v>
      </c>
      <c r="K915" s="25">
        <v>0.0</v>
      </c>
      <c r="L915" s="25">
        <v>0.0</v>
      </c>
      <c r="M915" s="25">
        <v>0.0</v>
      </c>
      <c r="N915" s="25">
        <v>0.46139</v>
      </c>
      <c r="O915" s="25">
        <v>4.02472</v>
      </c>
      <c r="P915" s="25">
        <v>3.13744</v>
      </c>
      <c r="Q915" s="25">
        <v>159.0</v>
      </c>
      <c r="R915" s="25">
        <v>99.0</v>
      </c>
      <c r="S915" s="25">
        <v>5.0</v>
      </c>
    </row>
    <row r="916">
      <c r="A916" s="58" t="s">
        <v>754</v>
      </c>
      <c r="B916" s="25" t="s">
        <v>1</v>
      </c>
      <c r="C916" s="25" t="s">
        <v>125</v>
      </c>
      <c r="D916" s="25" t="s">
        <v>14</v>
      </c>
      <c r="E916" s="25">
        <v>1038.0</v>
      </c>
      <c r="F916" s="25">
        <v>32.0</v>
      </c>
      <c r="G916" s="25">
        <v>0.0</v>
      </c>
      <c r="H916" s="25">
        <v>1.0</v>
      </c>
      <c r="I916" s="25">
        <v>0.0</v>
      </c>
      <c r="J916" s="25">
        <v>0.0</v>
      </c>
      <c r="K916" s="25">
        <v>0.0</v>
      </c>
      <c r="L916" s="25">
        <v>0.0</v>
      </c>
      <c r="M916" s="25">
        <v>0.0</v>
      </c>
      <c r="N916" s="25">
        <v>0.39611</v>
      </c>
      <c r="O916" s="25">
        <v>2.09472</v>
      </c>
      <c r="P916" s="25">
        <v>2.02934</v>
      </c>
      <c r="Q916" s="25">
        <v>30.0</v>
      </c>
      <c r="R916" s="25">
        <v>99.0</v>
      </c>
      <c r="S916" s="25">
        <v>5.0</v>
      </c>
    </row>
    <row r="917">
      <c r="A917" s="58" t="s">
        <v>754</v>
      </c>
      <c r="B917" s="25" t="s">
        <v>1</v>
      </c>
      <c r="C917" s="25" t="s">
        <v>79</v>
      </c>
      <c r="D917" s="25" t="s">
        <v>14</v>
      </c>
      <c r="E917" s="25">
        <v>736.0</v>
      </c>
      <c r="F917" s="25">
        <v>67.0</v>
      </c>
      <c r="G917" s="25">
        <v>0.0</v>
      </c>
      <c r="H917" s="25">
        <v>32.0</v>
      </c>
      <c r="I917" s="25">
        <v>0.0</v>
      </c>
      <c r="J917" s="25">
        <v>0.0</v>
      </c>
      <c r="K917" s="25">
        <v>0.0</v>
      </c>
      <c r="L917" s="25">
        <v>0.0</v>
      </c>
      <c r="M917" s="25">
        <v>0.0</v>
      </c>
      <c r="N917" s="25">
        <v>0.27889</v>
      </c>
      <c r="O917" s="25">
        <v>1.50306</v>
      </c>
      <c r="P917" s="25">
        <v>1.66298</v>
      </c>
      <c r="Q917" s="25">
        <v>48.0</v>
      </c>
      <c r="R917" s="25">
        <v>99.0</v>
      </c>
      <c r="S917" s="25">
        <v>5.0</v>
      </c>
    </row>
    <row r="918">
      <c r="A918" s="58" t="s">
        <v>754</v>
      </c>
      <c r="B918" s="25" t="s">
        <v>1</v>
      </c>
      <c r="C918" s="25" t="s">
        <v>148</v>
      </c>
      <c r="D918" s="25" t="s">
        <v>14</v>
      </c>
      <c r="E918" s="25">
        <v>29.0</v>
      </c>
      <c r="F918" s="25">
        <v>0.0</v>
      </c>
      <c r="G918" s="25">
        <v>0.0</v>
      </c>
      <c r="H918" s="25">
        <v>0.0</v>
      </c>
      <c r="I918" s="25">
        <v>0.0</v>
      </c>
      <c r="J918" s="25">
        <v>0.0</v>
      </c>
      <c r="K918" s="25">
        <v>0.0</v>
      </c>
      <c r="L918" s="25">
        <v>0.0</v>
      </c>
      <c r="M918" s="25">
        <v>0.0</v>
      </c>
      <c r="N918" s="25">
        <v>0.86667</v>
      </c>
      <c r="O918" s="25">
        <v>6.22861</v>
      </c>
      <c r="P918" s="25">
        <v>4.86915</v>
      </c>
      <c r="Q918" s="25">
        <v>0.0</v>
      </c>
      <c r="R918" s="25">
        <v>99.0</v>
      </c>
      <c r="S918" s="25">
        <v>5.0</v>
      </c>
    </row>
    <row r="919">
      <c r="A919" s="58" t="s">
        <v>754</v>
      </c>
      <c r="B919" s="25" t="s">
        <v>1</v>
      </c>
      <c r="C919" s="25" t="s">
        <v>42</v>
      </c>
      <c r="D919" s="25" t="s">
        <v>14</v>
      </c>
      <c r="E919" s="25">
        <v>853.0</v>
      </c>
      <c r="F919" s="25">
        <v>28.0</v>
      </c>
      <c r="G919" s="25">
        <v>0.0</v>
      </c>
      <c r="H919" s="25">
        <v>1.0</v>
      </c>
      <c r="I919" s="25">
        <v>0.0</v>
      </c>
      <c r="J919" s="25">
        <v>0.0</v>
      </c>
      <c r="K919" s="25">
        <v>0.0</v>
      </c>
      <c r="L919" s="25">
        <v>0.0</v>
      </c>
      <c r="M919" s="25">
        <v>0.0</v>
      </c>
      <c r="N919" s="25">
        <v>0.30194</v>
      </c>
      <c r="O919" s="25">
        <v>1.51806</v>
      </c>
      <c r="P919" s="25">
        <v>1.07957</v>
      </c>
      <c r="Q919" s="25">
        <v>28.0</v>
      </c>
      <c r="R919" s="25">
        <v>99.0</v>
      </c>
      <c r="S919" s="25">
        <v>5.0</v>
      </c>
    </row>
    <row r="920">
      <c r="A920" s="58" t="s">
        <v>754</v>
      </c>
      <c r="B920" s="25" t="s">
        <v>1</v>
      </c>
      <c r="C920" s="25" t="s">
        <v>63</v>
      </c>
      <c r="D920" s="25" t="s">
        <v>14</v>
      </c>
      <c r="E920" s="25">
        <v>1315.0</v>
      </c>
      <c r="F920" s="25">
        <v>55.0</v>
      </c>
      <c r="G920" s="25">
        <v>0.0</v>
      </c>
      <c r="H920" s="25">
        <v>47.0</v>
      </c>
      <c r="I920" s="25">
        <v>0.0</v>
      </c>
      <c r="J920" s="25">
        <v>0.0</v>
      </c>
      <c r="K920" s="25">
        <v>0.0</v>
      </c>
      <c r="L920" s="25">
        <v>0.0</v>
      </c>
      <c r="M920" s="25">
        <v>0.0</v>
      </c>
      <c r="N920" s="25">
        <v>0.39222</v>
      </c>
      <c r="O920" s="25">
        <v>4.90611</v>
      </c>
      <c r="P920" s="25">
        <v>3.51221</v>
      </c>
      <c r="Q920" s="25">
        <v>49.0</v>
      </c>
      <c r="R920" s="25">
        <v>99.0</v>
      </c>
      <c r="S920" s="25">
        <v>5.0</v>
      </c>
    </row>
    <row r="921">
      <c r="A921" s="58" t="s">
        <v>754</v>
      </c>
      <c r="B921" s="25" t="s">
        <v>1</v>
      </c>
      <c r="C921" s="25" t="s">
        <v>166</v>
      </c>
      <c r="D921" s="25" t="s">
        <v>14</v>
      </c>
      <c r="E921" s="25">
        <v>8.0</v>
      </c>
      <c r="F921" s="25">
        <v>0.0</v>
      </c>
      <c r="G921" s="25">
        <v>0.0</v>
      </c>
      <c r="H921" s="25">
        <v>0.0</v>
      </c>
      <c r="I921" s="25">
        <v>0.0</v>
      </c>
      <c r="J921" s="25">
        <v>0.0</v>
      </c>
      <c r="K921" s="25">
        <v>0.0</v>
      </c>
      <c r="L921" s="25">
        <v>0.0</v>
      </c>
      <c r="M921" s="25">
        <v>0.0</v>
      </c>
      <c r="N921" s="25">
        <v>0.49028</v>
      </c>
      <c r="O921" s="25">
        <v>116.8525</v>
      </c>
      <c r="P921" s="25">
        <v>15.17688</v>
      </c>
      <c r="Q921" s="25">
        <v>0.0</v>
      </c>
      <c r="R921" s="25">
        <v>99.0</v>
      </c>
      <c r="S921" s="25">
        <v>5.0</v>
      </c>
    </row>
    <row r="922">
      <c r="A922" s="58" t="s">
        <v>754</v>
      </c>
      <c r="B922" s="25" t="s">
        <v>1</v>
      </c>
      <c r="C922" s="25" t="s">
        <v>196</v>
      </c>
      <c r="D922" s="25" t="s">
        <v>14</v>
      </c>
      <c r="E922" s="25">
        <v>29.0</v>
      </c>
      <c r="F922" s="25">
        <v>2.0</v>
      </c>
      <c r="G922" s="25">
        <v>0.0</v>
      </c>
      <c r="H922" s="25">
        <v>0.0</v>
      </c>
      <c r="I922" s="25">
        <v>0.0</v>
      </c>
      <c r="J922" s="25">
        <v>0.0</v>
      </c>
      <c r="K922" s="25">
        <v>0.0</v>
      </c>
      <c r="L922" s="25">
        <v>0.0</v>
      </c>
      <c r="M922" s="25">
        <v>0.0</v>
      </c>
      <c r="N922" s="25">
        <v>0.3425</v>
      </c>
      <c r="O922" s="25">
        <v>1.73972</v>
      </c>
      <c r="P922" s="25">
        <v>1.28124</v>
      </c>
      <c r="Q922" s="25">
        <v>2.0</v>
      </c>
      <c r="R922" s="25">
        <v>99.0</v>
      </c>
      <c r="S922" s="25">
        <v>5.0</v>
      </c>
    </row>
    <row r="923">
      <c r="A923" s="58" t="s">
        <v>754</v>
      </c>
      <c r="B923" s="25" t="s">
        <v>1</v>
      </c>
      <c r="C923" s="25" t="s">
        <v>91</v>
      </c>
      <c r="D923" s="25" t="s">
        <v>14</v>
      </c>
      <c r="E923" s="25">
        <v>2400.0</v>
      </c>
      <c r="F923" s="25">
        <v>149.0</v>
      </c>
      <c r="G923" s="25">
        <v>2.0</v>
      </c>
      <c r="H923" s="25">
        <v>34.0</v>
      </c>
      <c r="I923" s="25">
        <v>0.0</v>
      </c>
      <c r="J923" s="25">
        <v>0.0</v>
      </c>
      <c r="K923" s="25">
        <v>0.0</v>
      </c>
      <c r="L923" s="25">
        <v>0.0</v>
      </c>
      <c r="M923" s="25">
        <v>0.0</v>
      </c>
      <c r="N923" s="25">
        <v>0.38028</v>
      </c>
      <c r="O923" s="25">
        <v>2.43778</v>
      </c>
      <c r="P923" s="25">
        <v>1.84392</v>
      </c>
      <c r="Q923" s="25">
        <v>93.0</v>
      </c>
      <c r="R923" s="25">
        <v>99.0</v>
      </c>
      <c r="S923" s="25">
        <v>5.0</v>
      </c>
    </row>
    <row r="924">
      <c r="A924" s="58" t="s">
        <v>754</v>
      </c>
      <c r="B924" s="25" t="s">
        <v>1</v>
      </c>
      <c r="C924" s="25" t="s">
        <v>206</v>
      </c>
      <c r="D924" s="25" t="s">
        <v>14</v>
      </c>
      <c r="E924" s="25">
        <v>6.0</v>
      </c>
      <c r="F924" s="25">
        <v>0.0</v>
      </c>
      <c r="G924" s="25">
        <v>0.0</v>
      </c>
      <c r="H924" s="25">
        <v>0.0</v>
      </c>
      <c r="I924" s="25">
        <v>0.0</v>
      </c>
      <c r="J924" s="25">
        <v>0.0</v>
      </c>
      <c r="K924" s="25">
        <v>0.0</v>
      </c>
      <c r="L924" s="25">
        <v>0.0</v>
      </c>
      <c r="M924" s="25">
        <v>0.0</v>
      </c>
      <c r="N924" s="25">
        <v>0.225</v>
      </c>
      <c r="O924" s="25">
        <v>1.03833</v>
      </c>
      <c r="P924" s="25">
        <v>0.41389</v>
      </c>
      <c r="Q924" s="25">
        <v>0.0</v>
      </c>
      <c r="R924" s="25">
        <v>99.0</v>
      </c>
      <c r="S924" s="25">
        <v>5.0</v>
      </c>
    </row>
    <row r="925">
      <c r="A925" s="58" t="s">
        <v>754</v>
      </c>
      <c r="B925" s="25" t="s">
        <v>1</v>
      </c>
      <c r="C925" s="25" t="s">
        <v>95</v>
      </c>
      <c r="D925" s="25" t="s">
        <v>14</v>
      </c>
      <c r="E925" s="25">
        <v>1823.0</v>
      </c>
      <c r="F925" s="25">
        <v>499.0</v>
      </c>
      <c r="G925" s="25">
        <v>19.0</v>
      </c>
      <c r="H925" s="25">
        <v>414.0</v>
      </c>
      <c r="I925" s="25">
        <v>0.0</v>
      </c>
      <c r="J925" s="25">
        <v>0.0</v>
      </c>
      <c r="K925" s="25">
        <v>0.0</v>
      </c>
      <c r="L925" s="25">
        <v>0.0</v>
      </c>
      <c r="M925" s="25">
        <v>0.0</v>
      </c>
      <c r="N925" s="25">
        <v>0.37472</v>
      </c>
      <c r="O925" s="25">
        <v>4.33361</v>
      </c>
      <c r="P925" s="25">
        <v>2.88245</v>
      </c>
      <c r="Q925" s="25">
        <v>220.0</v>
      </c>
      <c r="R925" s="25">
        <v>99.0</v>
      </c>
      <c r="S925" s="25">
        <v>5.0</v>
      </c>
    </row>
    <row r="926">
      <c r="A926" s="58" t="s">
        <v>754</v>
      </c>
      <c r="B926" s="25" t="s">
        <v>1</v>
      </c>
      <c r="C926" s="25" t="s">
        <v>238</v>
      </c>
      <c r="D926" s="25" t="s">
        <v>14</v>
      </c>
      <c r="E926" s="25">
        <v>5.0</v>
      </c>
      <c r="F926" s="25">
        <v>0.0</v>
      </c>
      <c r="G926" s="25">
        <v>0.0</v>
      </c>
      <c r="H926" s="25">
        <v>0.0</v>
      </c>
      <c r="I926" s="25">
        <v>0.0</v>
      </c>
      <c r="J926" s="25">
        <v>0.0</v>
      </c>
      <c r="K926" s="25">
        <v>0.0</v>
      </c>
      <c r="L926" s="25">
        <v>0.0</v>
      </c>
      <c r="M926" s="25">
        <v>0.0</v>
      </c>
      <c r="N926" s="25">
        <v>0.32139</v>
      </c>
      <c r="O926" s="25">
        <v>5.76278</v>
      </c>
      <c r="P926" s="25">
        <v>1.39239</v>
      </c>
      <c r="Q926" s="25">
        <v>0.0</v>
      </c>
      <c r="R926" s="25">
        <v>99.0</v>
      </c>
      <c r="S926" s="25">
        <v>5.0</v>
      </c>
    </row>
    <row r="927">
      <c r="A927" s="58" t="s">
        <v>754</v>
      </c>
      <c r="B927" s="25" t="s">
        <v>1</v>
      </c>
      <c r="C927" s="25" t="s">
        <v>227</v>
      </c>
      <c r="D927" s="25" t="s">
        <v>14</v>
      </c>
      <c r="E927" s="25">
        <v>6.0</v>
      </c>
      <c r="F927" s="25">
        <v>0.0</v>
      </c>
      <c r="G927" s="25">
        <v>0.0</v>
      </c>
      <c r="H927" s="25">
        <v>0.0</v>
      </c>
      <c r="I927" s="25">
        <v>0.0</v>
      </c>
      <c r="J927" s="25">
        <v>0.0</v>
      </c>
      <c r="K927" s="25">
        <v>0.0</v>
      </c>
      <c r="L927" s="25">
        <v>0.0</v>
      </c>
      <c r="M927" s="25">
        <v>0.0</v>
      </c>
      <c r="N927" s="25">
        <v>0.48278</v>
      </c>
      <c r="O927" s="25">
        <v>2.17389</v>
      </c>
      <c r="P927" s="25">
        <v>0.7463</v>
      </c>
      <c r="Q927" s="25">
        <v>0.0</v>
      </c>
      <c r="R927" s="25">
        <v>99.0</v>
      </c>
      <c r="S927" s="25">
        <v>5.0</v>
      </c>
    </row>
    <row r="928">
      <c r="A928" s="58" t="s">
        <v>754</v>
      </c>
      <c r="B928" s="25" t="s">
        <v>1</v>
      </c>
      <c r="C928" s="25" t="s">
        <v>56</v>
      </c>
      <c r="D928" s="25" t="s">
        <v>14</v>
      </c>
      <c r="E928" s="25">
        <v>28.0</v>
      </c>
      <c r="F928" s="25">
        <v>1.0</v>
      </c>
      <c r="G928" s="25">
        <v>0.0</v>
      </c>
      <c r="H928" s="25">
        <v>1.0</v>
      </c>
      <c r="I928" s="25">
        <v>0.0</v>
      </c>
      <c r="J928" s="25">
        <v>0.0</v>
      </c>
      <c r="K928" s="25">
        <v>0.0</v>
      </c>
      <c r="L928" s="25">
        <v>0.0</v>
      </c>
      <c r="M928" s="25">
        <v>0.0</v>
      </c>
      <c r="N928" s="25">
        <v>0.24194</v>
      </c>
      <c r="O928" s="25">
        <v>3.10222</v>
      </c>
      <c r="P928" s="25">
        <v>0.70671</v>
      </c>
      <c r="Q928" s="25">
        <v>1.0</v>
      </c>
      <c r="R928" s="25">
        <v>99.0</v>
      </c>
      <c r="S928" s="25">
        <v>5.0</v>
      </c>
    </row>
    <row r="929">
      <c r="A929" s="58" t="s">
        <v>754</v>
      </c>
      <c r="B929" s="25" t="s">
        <v>1</v>
      </c>
      <c r="C929" s="25" t="s">
        <v>143</v>
      </c>
      <c r="D929" s="25" t="s">
        <v>14</v>
      </c>
      <c r="E929" s="25">
        <v>138.0</v>
      </c>
      <c r="F929" s="25">
        <v>3.0</v>
      </c>
      <c r="G929" s="25">
        <v>0.0</v>
      </c>
      <c r="H929" s="25">
        <v>0.0</v>
      </c>
      <c r="I929" s="25">
        <v>0.0</v>
      </c>
      <c r="J929" s="25">
        <v>0.0</v>
      </c>
      <c r="K929" s="25">
        <v>0.0</v>
      </c>
      <c r="L929" s="25">
        <v>0.0</v>
      </c>
      <c r="M929" s="25">
        <v>0.0</v>
      </c>
      <c r="N929" s="25">
        <v>0.26778</v>
      </c>
      <c r="O929" s="25">
        <v>1.82194</v>
      </c>
      <c r="P929" s="25">
        <v>1.31724</v>
      </c>
      <c r="Q929" s="25">
        <v>3.0</v>
      </c>
      <c r="R929" s="25">
        <v>99.0</v>
      </c>
      <c r="S929" s="25">
        <v>5.0</v>
      </c>
    </row>
    <row r="930">
      <c r="A930" s="58" t="s">
        <v>754</v>
      </c>
      <c r="B930" s="25" t="s">
        <v>1</v>
      </c>
      <c r="C930" s="25" t="s">
        <v>237</v>
      </c>
      <c r="D930" s="25" t="s">
        <v>14</v>
      </c>
      <c r="E930" s="25">
        <v>8.0</v>
      </c>
      <c r="F930" s="25">
        <v>0.0</v>
      </c>
      <c r="G930" s="25">
        <v>0.0</v>
      </c>
      <c r="H930" s="25">
        <v>0.0</v>
      </c>
      <c r="I930" s="25">
        <v>0.0</v>
      </c>
      <c r="J930" s="25">
        <v>0.0</v>
      </c>
      <c r="K930" s="25">
        <v>0.0</v>
      </c>
      <c r="L930" s="25">
        <v>0.0</v>
      </c>
      <c r="M930" s="25">
        <v>0.0</v>
      </c>
      <c r="N930" s="25">
        <v>0.1675</v>
      </c>
      <c r="O930" s="25">
        <v>1.1225</v>
      </c>
      <c r="P930" s="25">
        <v>0.35792</v>
      </c>
      <c r="Q930" s="25">
        <v>0.0</v>
      </c>
      <c r="R930" s="25">
        <v>99.0</v>
      </c>
      <c r="S930" s="25">
        <v>5.0</v>
      </c>
    </row>
    <row r="931">
      <c r="A931" s="58" t="s">
        <v>754</v>
      </c>
      <c r="B931" s="25" t="s">
        <v>1</v>
      </c>
      <c r="C931" s="25" t="s">
        <v>52</v>
      </c>
      <c r="D931" s="25" t="s">
        <v>14</v>
      </c>
      <c r="E931" s="25">
        <v>573.0</v>
      </c>
      <c r="F931" s="25">
        <v>30.0</v>
      </c>
      <c r="G931" s="25">
        <v>3.0</v>
      </c>
      <c r="H931" s="25">
        <v>15.0</v>
      </c>
      <c r="I931" s="25">
        <v>0.0</v>
      </c>
      <c r="J931" s="25">
        <v>0.0</v>
      </c>
      <c r="K931" s="25">
        <v>0.0</v>
      </c>
      <c r="L931" s="25">
        <v>0.0</v>
      </c>
      <c r="M931" s="25">
        <v>0.0</v>
      </c>
      <c r="N931" s="25">
        <v>0.435</v>
      </c>
      <c r="O931" s="25">
        <v>2.77806</v>
      </c>
      <c r="P931" s="25">
        <v>2.26793</v>
      </c>
      <c r="Q931" s="25">
        <v>25.0</v>
      </c>
      <c r="R931" s="25">
        <v>99.0</v>
      </c>
      <c r="S931" s="25">
        <v>5.0</v>
      </c>
    </row>
    <row r="932">
      <c r="A932" s="58" t="s">
        <v>754</v>
      </c>
      <c r="B932" s="25" t="s">
        <v>1</v>
      </c>
      <c r="C932" s="25" t="s">
        <v>232</v>
      </c>
      <c r="D932" s="25" t="s">
        <v>14</v>
      </c>
      <c r="E932" s="25">
        <v>3.0</v>
      </c>
      <c r="F932" s="25">
        <v>0.0</v>
      </c>
      <c r="G932" s="25">
        <v>0.0</v>
      </c>
      <c r="H932" s="25">
        <v>0.0</v>
      </c>
      <c r="I932" s="25">
        <v>0.0</v>
      </c>
      <c r="J932" s="25">
        <v>0.0</v>
      </c>
      <c r="K932" s="25">
        <v>0.0</v>
      </c>
      <c r="L932" s="25">
        <v>0.0</v>
      </c>
      <c r="M932" s="25">
        <v>0.0</v>
      </c>
      <c r="N932" s="25">
        <v>0.37361</v>
      </c>
      <c r="O932" s="25">
        <v>0.91278</v>
      </c>
      <c r="P932" s="25">
        <v>0.48602</v>
      </c>
      <c r="Q932" s="25">
        <v>0.0</v>
      </c>
      <c r="R932" s="25">
        <v>99.0</v>
      </c>
      <c r="S932" s="25">
        <v>5.0</v>
      </c>
    </row>
    <row r="933">
      <c r="A933" s="58" t="s">
        <v>754</v>
      </c>
      <c r="B933" s="25" t="s">
        <v>1</v>
      </c>
      <c r="C933" s="25" t="s">
        <v>229</v>
      </c>
      <c r="D933" s="25" t="s">
        <v>14</v>
      </c>
      <c r="E933" s="25">
        <v>5.0</v>
      </c>
      <c r="F933" s="25">
        <v>0.0</v>
      </c>
      <c r="G933" s="25">
        <v>0.0</v>
      </c>
      <c r="H933" s="25">
        <v>0.0</v>
      </c>
      <c r="I933" s="25">
        <v>0.0</v>
      </c>
      <c r="J933" s="25">
        <v>0.0</v>
      </c>
      <c r="K933" s="25">
        <v>0.0</v>
      </c>
      <c r="L933" s="25">
        <v>0.0</v>
      </c>
      <c r="M933" s="25">
        <v>0.0</v>
      </c>
      <c r="N933" s="25">
        <v>0.13778</v>
      </c>
      <c r="O933" s="25">
        <v>1.63472</v>
      </c>
      <c r="P933" s="25">
        <v>0.39289</v>
      </c>
      <c r="Q933" s="25">
        <v>0.0</v>
      </c>
      <c r="R933" s="25">
        <v>99.0</v>
      </c>
      <c r="S933" s="25">
        <v>5.0</v>
      </c>
    </row>
    <row r="934">
      <c r="A934" s="58" t="s">
        <v>754</v>
      </c>
      <c r="B934" s="25" t="s">
        <v>1</v>
      </c>
      <c r="C934" s="25" t="s">
        <v>177</v>
      </c>
      <c r="D934" s="25" t="s">
        <v>14</v>
      </c>
      <c r="E934" s="25">
        <v>126.0</v>
      </c>
      <c r="F934" s="25">
        <v>10.0</v>
      </c>
      <c r="G934" s="25">
        <v>0.0</v>
      </c>
      <c r="H934" s="25">
        <v>0.0</v>
      </c>
      <c r="I934" s="25">
        <v>0.0</v>
      </c>
      <c r="J934" s="25">
        <v>0.0</v>
      </c>
      <c r="K934" s="25">
        <v>0.0</v>
      </c>
      <c r="L934" s="25">
        <v>0.0</v>
      </c>
      <c r="M934" s="25">
        <v>0.0</v>
      </c>
      <c r="N934" s="25">
        <v>0.22222</v>
      </c>
      <c r="O934" s="25">
        <v>1.30778</v>
      </c>
      <c r="P934" s="25">
        <v>1.92783</v>
      </c>
      <c r="Q934" s="25">
        <v>7.0</v>
      </c>
      <c r="R934" s="25">
        <v>99.0</v>
      </c>
      <c r="S934" s="25">
        <v>5.0</v>
      </c>
    </row>
    <row r="935">
      <c r="A935" s="58" t="s">
        <v>754</v>
      </c>
      <c r="B935" s="25" t="s">
        <v>1</v>
      </c>
      <c r="C935" s="25" t="s">
        <v>115</v>
      </c>
      <c r="D935" s="25" t="s">
        <v>14</v>
      </c>
      <c r="E935" s="25">
        <v>79.0</v>
      </c>
      <c r="F935" s="25">
        <v>1.0</v>
      </c>
      <c r="G935" s="25">
        <v>0.0</v>
      </c>
      <c r="H935" s="25">
        <v>1.0</v>
      </c>
      <c r="I935" s="25">
        <v>0.0</v>
      </c>
      <c r="J935" s="25">
        <v>0.0</v>
      </c>
      <c r="K935" s="25">
        <v>0.0</v>
      </c>
      <c r="L935" s="25">
        <v>0.0</v>
      </c>
      <c r="M935" s="25">
        <v>0.0</v>
      </c>
      <c r="N935" s="25">
        <v>0.44056</v>
      </c>
      <c r="O935" s="25">
        <v>1.53472</v>
      </c>
      <c r="P935" s="25">
        <v>1.71302</v>
      </c>
      <c r="Q935" s="25">
        <v>1.0</v>
      </c>
      <c r="R935" s="25">
        <v>99.0</v>
      </c>
      <c r="S935" s="25">
        <v>5.0</v>
      </c>
    </row>
    <row r="936">
      <c r="A936" s="58" t="s">
        <v>754</v>
      </c>
      <c r="B936" s="25" t="s">
        <v>1</v>
      </c>
      <c r="C936" s="25" t="s">
        <v>278</v>
      </c>
      <c r="D936" s="25" t="s">
        <v>14</v>
      </c>
      <c r="E936" s="25">
        <v>7.0</v>
      </c>
      <c r="F936" s="25">
        <v>0.0</v>
      </c>
      <c r="G936" s="25">
        <v>0.0</v>
      </c>
      <c r="H936" s="25">
        <v>0.0</v>
      </c>
      <c r="I936" s="25">
        <v>0.0</v>
      </c>
      <c r="J936" s="25">
        <v>0.0</v>
      </c>
      <c r="K936" s="25">
        <v>0.0</v>
      </c>
      <c r="L936" s="25">
        <v>0.0</v>
      </c>
      <c r="M936" s="25">
        <v>0.0</v>
      </c>
      <c r="N936" s="25">
        <v>0.60167</v>
      </c>
      <c r="O936" s="25">
        <v>2.00778</v>
      </c>
      <c r="P936" s="25">
        <v>0.62302</v>
      </c>
      <c r="Q936" s="25">
        <v>0.0</v>
      </c>
      <c r="R936" s="25">
        <v>99.0</v>
      </c>
      <c r="S936" s="25">
        <v>5.0</v>
      </c>
    </row>
    <row r="937">
      <c r="A937" s="58" t="s">
        <v>754</v>
      </c>
      <c r="B937" s="25" t="s">
        <v>1</v>
      </c>
      <c r="C937" s="25" t="s">
        <v>213</v>
      </c>
      <c r="D937" s="25" t="s">
        <v>14</v>
      </c>
      <c r="E937" s="25">
        <v>13.0</v>
      </c>
      <c r="F937" s="25">
        <v>0.0</v>
      </c>
      <c r="G937" s="25">
        <v>0.0</v>
      </c>
      <c r="H937" s="25">
        <v>0.0</v>
      </c>
      <c r="I937" s="25">
        <v>0.0</v>
      </c>
      <c r="J937" s="25">
        <v>0.0</v>
      </c>
      <c r="K937" s="25">
        <v>0.0</v>
      </c>
      <c r="L937" s="25">
        <v>0.0</v>
      </c>
      <c r="M937" s="25">
        <v>0.0</v>
      </c>
      <c r="N937" s="25">
        <v>0.57306</v>
      </c>
      <c r="O937" s="25">
        <v>3.01028</v>
      </c>
      <c r="P937" s="25">
        <v>1.57132</v>
      </c>
      <c r="Q937" s="25">
        <v>0.0</v>
      </c>
      <c r="R937" s="25">
        <v>99.0</v>
      </c>
      <c r="S937" s="25">
        <v>5.0</v>
      </c>
    </row>
    <row r="938">
      <c r="A938" s="58" t="s">
        <v>754</v>
      </c>
      <c r="B938" s="25" t="s">
        <v>1</v>
      </c>
      <c r="C938" s="25" t="s">
        <v>135</v>
      </c>
      <c r="D938" s="25" t="s">
        <v>14</v>
      </c>
      <c r="E938" s="25">
        <v>718.0</v>
      </c>
      <c r="F938" s="25">
        <v>176.0</v>
      </c>
      <c r="G938" s="25">
        <v>28.0</v>
      </c>
      <c r="H938" s="25">
        <v>35.0</v>
      </c>
      <c r="I938" s="25">
        <v>0.0</v>
      </c>
      <c r="J938" s="25">
        <v>0.0</v>
      </c>
      <c r="K938" s="25">
        <v>0.0</v>
      </c>
      <c r="L938" s="25">
        <v>0.0</v>
      </c>
      <c r="M938" s="25">
        <v>0.0</v>
      </c>
      <c r="N938" s="25">
        <v>0.40722</v>
      </c>
      <c r="O938" s="25">
        <v>3.3025</v>
      </c>
      <c r="P938" s="25">
        <v>2.44396</v>
      </c>
      <c r="Q938" s="25">
        <v>153.0</v>
      </c>
      <c r="R938" s="25">
        <v>99.0</v>
      </c>
      <c r="S938" s="25">
        <v>5.0</v>
      </c>
    </row>
    <row r="939">
      <c r="A939" s="58" t="s">
        <v>754</v>
      </c>
      <c r="B939" s="25" t="s">
        <v>1</v>
      </c>
      <c r="C939" s="25" t="s">
        <v>66</v>
      </c>
      <c r="D939" s="25" t="s">
        <v>14</v>
      </c>
      <c r="E939" s="25">
        <v>6254.0</v>
      </c>
      <c r="F939" s="25">
        <v>332.0</v>
      </c>
      <c r="G939" s="25">
        <v>5.0</v>
      </c>
      <c r="H939" s="25">
        <v>112.0</v>
      </c>
      <c r="I939" s="25">
        <v>0.0</v>
      </c>
      <c r="J939" s="25">
        <v>0.0</v>
      </c>
      <c r="K939" s="25">
        <v>0.0</v>
      </c>
      <c r="L939" s="25">
        <v>0.0</v>
      </c>
      <c r="M939" s="25">
        <v>0.0</v>
      </c>
      <c r="N939" s="25">
        <v>0.35139</v>
      </c>
      <c r="O939" s="25">
        <v>1.96639</v>
      </c>
      <c r="P939" s="25">
        <v>1.85571</v>
      </c>
      <c r="Q939" s="25">
        <v>290.0</v>
      </c>
      <c r="R939" s="25">
        <v>99.0</v>
      </c>
      <c r="S939" s="25">
        <v>5.0</v>
      </c>
    </row>
    <row r="940">
      <c r="A940" s="58" t="s">
        <v>754</v>
      </c>
      <c r="B940" s="25" t="s">
        <v>1</v>
      </c>
      <c r="C940" s="25" t="s">
        <v>139</v>
      </c>
      <c r="D940" s="25" t="s">
        <v>14</v>
      </c>
      <c r="E940" s="25">
        <v>10.0</v>
      </c>
      <c r="F940" s="25">
        <v>1.0</v>
      </c>
      <c r="G940" s="25">
        <v>0.0</v>
      </c>
      <c r="H940" s="25">
        <v>0.0</v>
      </c>
      <c r="I940" s="25">
        <v>0.0</v>
      </c>
      <c r="J940" s="25">
        <v>0.0</v>
      </c>
      <c r="K940" s="25">
        <v>0.0</v>
      </c>
      <c r="L940" s="25">
        <v>0.0</v>
      </c>
      <c r="M940" s="25">
        <v>0.0</v>
      </c>
      <c r="N940" s="25">
        <v>0.245</v>
      </c>
      <c r="O940" s="25">
        <v>0.68111</v>
      </c>
      <c r="P940" s="25">
        <v>0.32433</v>
      </c>
      <c r="Q940" s="25">
        <v>1.0</v>
      </c>
      <c r="R940" s="25">
        <v>99.0</v>
      </c>
      <c r="S940" s="25">
        <v>5.0</v>
      </c>
    </row>
    <row r="941">
      <c r="A941" s="58" t="s">
        <v>754</v>
      </c>
      <c r="B941" s="25" t="s">
        <v>1</v>
      </c>
      <c r="C941" s="25" t="s">
        <v>103</v>
      </c>
      <c r="D941" s="25" t="s">
        <v>14</v>
      </c>
      <c r="E941" s="25">
        <v>5.0</v>
      </c>
      <c r="F941" s="25">
        <v>0.0</v>
      </c>
      <c r="G941" s="25">
        <v>0.0</v>
      </c>
      <c r="H941" s="25">
        <v>0.0</v>
      </c>
      <c r="I941" s="25">
        <v>0.0</v>
      </c>
      <c r="J941" s="25">
        <v>0.0</v>
      </c>
      <c r="K941" s="25">
        <v>0.0</v>
      </c>
      <c r="L941" s="25">
        <v>0.0</v>
      </c>
      <c r="M941" s="25">
        <v>0.0</v>
      </c>
      <c r="N941" s="25">
        <v>0.44778</v>
      </c>
      <c r="O941" s="25">
        <v>3.88417</v>
      </c>
      <c r="P941" s="25">
        <v>1.09678</v>
      </c>
      <c r="Q941" s="25">
        <v>0.0</v>
      </c>
      <c r="R941" s="25">
        <v>99.0</v>
      </c>
      <c r="S941" s="25">
        <v>5.0</v>
      </c>
    </row>
    <row r="942">
      <c r="A942" s="58" t="s">
        <v>754</v>
      </c>
      <c r="B942" s="25" t="s">
        <v>1</v>
      </c>
      <c r="C942" s="25" t="s">
        <v>207</v>
      </c>
      <c r="D942" s="25" t="s">
        <v>14</v>
      </c>
      <c r="E942" s="25">
        <v>102.0</v>
      </c>
      <c r="F942" s="25">
        <v>0.0</v>
      </c>
      <c r="G942" s="25">
        <v>0.0</v>
      </c>
      <c r="H942" s="25">
        <v>0.0</v>
      </c>
      <c r="I942" s="25">
        <v>0.0</v>
      </c>
      <c r="J942" s="25">
        <v>0.0</v>
      </c>
      <c r="K942" s="25">
        <v>0.0</v>
      </c>
      <c r="L942" s="25">
        <v>0.0</v>
      </c>
      <c r="M942" s="25">
        <v>0.0</v>
      </c>
      <c r="N942" s="25">
        <v>0.15333</v>
      </c>
      <c r="O942" s="25">
        <v>0.82917</v>
      </c>
      <c r="P942" s="25">
        <v>0.29136</v>
      </c>
      <c r="Q942" s="25">
        <v>0.0</v>
      </c>
      <c r="R942" s="25">
        <v>99.0</v>
      </c>
      <c r="S942" s="25">
        <v>5.0</v>
      </c>
    </row>
    <row r="943">
      <c r="A943" s="58" t="s">
        <v>754</v>
      </c>
      <c r="B943" s="25" t="s">
        <v>1</v>
      </c>
      <c r="C943" s="25" t="s">
        <v>90</v>
      </c>
      <c r="D943" s="25" t="s">
        <v>14</v>
      </c>
      <c r="E943" s="25">
        <v>75.0</v>
      </c>
      <c r="F943" s="25">
        <v>6.0</v>
      </c>
      <c r="G943" s="25">
        <v>0.0</v>
      </c>
      <c r="H943" s="25">
        <v>1.0</v>
      </c>
      <c r="I943" s="25">
        <v>0.0</v>
      </c>
      <c r="J943" s="25">
        <v>0.0</v>
      </c>
      <c r="K943" s="25">
        <v>0.0</v>
      </c>
      <c r="L943" s="25">
        <v>0.0</v>
      </c>
      <c r="M943" s="25">
        <v>0.0</v>
      </c>
      <c r="N943" s="25">
        <v>0.33611</v>
      </c>
      <c r="O943" s="25">
        <v>5.09056</v>
      </c>
      <c r="P943" s="25">
        <v>1.95809</v>
      </c>
      <c r="Q943" s="25">
        <v>6.0</v>
      </c>
      <c r="R943" s="25">
        <v>99.0</v>
      </c>
      <c r="S943" s="25">
        <v>5.0</v>
      </c>
    </row>
    <row r="944">
      <c r="A944" s="58" t="s">
        <v>754</v>
      </c>
      <c r="B944" s="25" t="s">
        <v>1</v>
      </c>
      <c r="C944" s="25" t="s">
        <v>172</v>
      </c>
      <c r="D944" s="25" t="s">
        <v>14</v>
      </c>
      <c r="E944" s="25">
        <v>42.0</v>
      </c>
      <c r="F944" s="25">
        <v>0.0</v>
      </c>
      <c r="G944" s="25">
        <v>0.0</v>
      </c>
      <c r="H944" s="25">
        <v>0.0</v>
      </c>
      <c r="I944" s="25">
        <v>0.0</v>
      </c>
      <c r="J944" s="25">
        <v>0.0</v>
      </c>
      <c r="K944" s="25">
        <v>0.0</v>
      </c>
      <c r="L944" s="25">
        <v>0.0</v>
      </c>
      <c r="M944" s="25">
        <v>0.0</v>
      </c>
      <c r="N944" s="25">
        <v>0.46778</v>
      </c>
      <c r="O944" s="25">
        <v>9.2425</v>
      </c>
      <c r="P944" s="25">
        <v>2.4221</v>
      </c>
      <c r="Q944" s="25">
        <v>0.0</v>
      </c>
      <c r="R944" s="25">
        <v>99.0</v>
      </c>
      <c r="S944" s="25">
        <v>5.0</v>
      </c>
    </row>
    <row r="945">
      <c r="A945" s="58" t="s">
        <v>754</v>
      </c>
      <c r="B945" s="25" t="s">
        <v>1</v>
      </c>
      <c r="C945" s="25" t="s">
        <v>132</v>
      </c>
      <c r="D945" s="25" t="s">
        <v>14</v>
      </c>
      <c r="E945" s="25">
        <v>201.0</v>
      </c>
      <c r="F945" s="25">
        <v>3.0</v>
      </c>
      <c r="G945" s="25">
        <v>0.0</v>
      </c>
      <c r="H945" s="25">
        <v>0.0</v>
      </c>
      <c r="I945" s="25">
        <v>0.0</v>
      </c>
      <c r="J945" s="25">
        <v>0.0</v>
      </c>
      <c r="K945" s="25">
        <v>0.0</v>
      </c>
      <c r="L945" s="25">
        <v>0.0</v>
      </c>
      <c r="M945" s="25">
        <v>0.0</v>
      </c>
      <c r="N945" s="25">
        <v>0.31917</v>
      </c>
      <c r="O945" s="25">
        <v>1.4875</v>
      </c>
      <c r="P945" s="25">
        <v>1.08224</v>
      </c>
      <c r="Q945" s="25">
        <v>2.0</v>
      </c>
      <c r="R945" s="25">
        <v>99.0</v>
      </c>
      <c r="S945" s="25">
        <v>5.0</v>
      </c>
    </row>
    <row r="946">
      <c r="A946" s="58" t="s">
        <v>754</v>
      </c>
      <c r="B946" s="25" t="s">
        <v>1</v>
      </c>
      <c r="C946" s="25" t="s">
        <v>224</v>
      </c>
      <c r="D946" s="25" t="s">
        <v>14</v>
      </c>
      <c r="E946" s="25">
        <v>9.0</v>
      </c>
      <c r="F946" s="25">
        <v>1.0</v>
      </c>
      <c r="G946" s="25">
        <v>0.0</v>
      </c>
      <c r="H946" s="25">
        <v>0.0</v>
      </c>
      <c r="I946" s="25">
        <v>0.0</v>
      </c>
      <c r="J946" s="25">
        <v>0.0</v>
      </c>
      <c r="K946" s="25">
        <v>0.0</v>
      </c>
      <c r="L946" s="25">
        <v>0.0</v>
      </c>
      <c r="M946" s="25">
        <v>0.0</v>
      </c>
      <c r="N946" s="25">
        <v>0.37472</v>
      </c>
      <c r="O946" s="25">
        <v>1.01028</v>
      </c>
      <c r="P946" s="25">
        <v>0.47123</v>
      </c>
      <c r="Q946" s="25">
        <v>1.0</v>
      </c>
      <c r="R946" s="25">
        <v>99.0</v>
      </c>
      <c r="S946" s="25">
        <v>5.0</v>
      </c>
    </row>
    <row r="947">
      <c r="A947" s="58" t="s">
        <v>754</v>
      </c>
      <c r="B947" s="25" t="s">
        <v>1</v>
      </c>
      <c r="C947" s="25" t="s">
        <v>188</v>
      </c>
      <c r="D947" s="25" t="s">
        <v>14</v>
      </c>
      <c r="E947" s="25">
        <v>117.0</v>
      </c>
      <c r="F947" s="25">
        <v>0.0</v>
      </c>
      <c r="G947" s="25">
        <v>0.0</v>
      </c>
      <c r="H947" s="25">
        <v>0.0</v>
      </c>
      <c r="I947" s="25">
        <v>0.0</v>
      </c>
      <c r="J947" s="25">
        <v>0.0</v>
      </c>
      <c r="K947" s="25">
        <v>0.0</v>
      </c>
      <c r="L947" s="25">
        <v>0.0</v>
      </c>
      <c r="M947" s="25">
        <v>0.0</v>
      </c>
      <c r="N947" s="25">
        <v>0.2525</v>
      </c>
      <c r="O947" s="25">
        <v>1.16</v>
      </c>
      <c r="P947" s="25">
        <v>0.82264</v>
      </c>
      <c r="Q947" s="25">
        <v>0.0</v>
      </c>
      <c r="R947" s="25">
        <v>99.0</v>
      </c>
      <c r="S947" s="25">
        <v>5.0</v>
      </c>
    </row>
    <row r="948">
      <c r="A948" s="58" t="s">
        <v>754</v>
      </c>
      <c r="B948" s="25" t="s">
        <v>1</v>
      </c>
      <c r="C948" s="25" t="s">
        <v>186</v>
      </c>
      <c r="D948" s="25" t="s">
        <v>14</v>
      </c>
      <c r="E948" s="25">
        <v>92.0</v>
      </c>
      <c r="F948" s="25">
        <v>1.0</v>
      </c>
      <c r="G948" s="25">
        <v>0.0</v>
      </c>
      <c r="H948" s="25">
        <v>0.0</v>
      </c>
      <c r="I948" s="25">
        <v>0.0</v>
      </c>
      <c r="J948" s="25">
        <v>0.0</v>
      </c>
      <c r="K948" s="25">
        <v>0.0</v>
      </c>
      <c r="L948" s="25">
        <v>0.0</v>
      </c>
      <c r="M948" s="25">
        <v>0.0</v>
      </c>
      <c r="N948" s="25">
        <v>0.23139</v>
      </c>
      <c r="O948" s="25">
        <v>1.25111</v>
      </c>
      <c r="P948" s="25">
        <v>0.54673</v>
      </c>
      <c r="Q948" s="25">
        <v>1.0</v>
      </c>
      <c r="R948" s="25">
        <v>99.0</v>
      </c>
      <c r="S948" s="25">
        <v>5.0</v>
      </c>
    </row>
    <row r="949">
      <c r="A949" s="58" t="s">
        <v>754</v>
      </c>
      <c r="B949" s="25" t="s">
        <v>1</v>
      </c>
      <c r="C949" s="25" t="s">
        <v>183</v>
      </c>
      <c r="D949" s="25" t="s">
        <v>14</v>
      </c>
      <c r="E949" s="25">
        <v>57.0</v>
      </c>
      <c r="F949" s="25">
        <v>2.0</v>
      </c>
      <c r="G949" s="25">
        <v>0.0</v>
      </c>
      <c r="H949" s="25">
        <v>0.0</v>
      </c>
      <c r="I949" s="25">
        <v>0.0</v>
      </c>
      <c r="J949" s="25">
        <v>0.0</v>
      </c>
      <c r="K949" s="25">
        <v>0.0</v>
      </c>
      <c r="L949" s="25">
        <v>0.0</v>
      </c>
      <c r="M949" s="25">
        <v>0.0</v>
      </c>
      <c r="N949" s="25">
        <v>0.48111</v>
      </c>
      <c r="O949" s="25">
        <v>4.205</v>
      </c>
      <c r="P949" s="25">
        <v>1.24157</v>
      </c>
      <c r="Q949" s="25">
        <v>2.0</v>
      </c>
      <c r="R949" s="25">
        <v>99.0</v>
      </c>
      <c r="S949" s="25">
        <v>5.0</v>
      </c>
    </row>
    <row r="950">
      <c r="A950" s="58" t="s">
        <v>754</v>
      </c>
      <c r="B950" s="25" t="s">
        <v>1</v>
      </c>
      <c r="C950" s="25" t="s">
        <v>93</v>
      </c>
      <c r="D950" s="25" t="s">
        <v>14</v>
      </c>
      <c r="E950" s="25">
        <v>503.0</v>
      </c>
      <c r="F950" s="25">
        <v>29.0</v>
      </c>
      <c r="G950" s="25">
        <v>0.0</v>
      </c>
      <c r="H950" s="25">
        <v>7.0</v>
      </c>
      <c r="I950" s="25">
        <v>0.0</v>
      </c>
      <c r="J950" s="25">
        <v>0.0</v>
      </c>
      <c r="K950" s="25">
        <v>0.0</v>
      </c>
      <c r="L950" s="25">
        <v>0.0</v>
      </c>
      <c r="M950" s="25">
        <v>0.0</v>
      </c>
      <c r="N950" s="25">
        <v>0.31306</v>
      </c>
      <c r="O950" s="25">
        <v>1.51194</v>
      </c>
      <c r="P950" s="25">
        <v>1.18375</v>
      </c>
      <c r="Q950" s="25">
        <v>27.0</v>
      </c>
      <c r="R950" s="25">
        <v>99.0</v>
      </c>
      <c r="S950" s="25">
        <v>5.0</v>
      </c>
    </row>
    <row r="951">
      <c r="A951" s="58" t="s">
        <v>754</v>
      </c>
      <c r="B951" s="25" t="s">
        <v>1</v>
      </c>
      <c r="C951" s="25" t="s">
        <v>106</v>
      </c>
      <c r="D951" s="25" t="s">
        <v>14</v>
      </c>
      <c r="E951" s="25">
        <v>273.0</v>
      </c>
      <c r="F951" s="25">
        <v>7.0</v>
      </c>
      <c r="G951" s="25">
        <v>0.0</v>
      </c>
      <c r="H951" s="25">
        <v>0.0</v>
      </c>
      <c r="I951" s="25">
        <v>0.0</v>
      </c>
      <c r="J951" s="25">
        <v>0.0</v>
      </c>
      <c r="K951" s="25">
        <v>0.0</v>
      </c>
      <c r="L951" s="25">
        <v>0.0</v>
      </c>
      <c r="M951" s="25">
        <v>0.0</v>
      </c>
      <c r="N951" s="25">
        <v>0.40444</v>
      </c>
      <c r="O951" s="25">
        <v>3.39861</v>
      </c>
      <c r="P951" s="25">
        <v>2.56738</v>
      </c>
      <c r="Q951" s="25">
        <v>7.0</v>
      </c>
      <c r="R951" s="25">
        <v>99.0</v>
      </c>
      <c r="S951" s="25">
        <v>5.0</v>
      </c>
    </row>
    <row r="952">
      <c r="A952" s="58" t="s">
        <v>754</v>
      </c>
      <c r="B952" s="25" t="s">
        <v>1</v>
      </c>
      <c r="C952" s="25" t="s">
        <v>260</v>
      </c>
      <c r="D952" s="25" t="s">
        <v>14</v>
      </c>
      <c r="E952" s="25">
        <v>1.0</v>
      </c>
      <c r="F952" s="25">
        <v>0.0</v>
      </c>
      <c r="G952" s="25">
        <v>0.0</v>
      </c>
      <c r="H952" s="25">
        <v>0.0</v>
      </c>
      <c r="I952" s="25">
        <v>0.0</v>
      </c>
      <c r="J952" s="25">
        <v>0.0</v>
      </c>
      <c r="K952" s="25">
        <v>0.0</v>
      </c>
      <c r="L952" s="25">
        <v>0.0</v>
      </c>
      <c r="M952" s="25">
        <v>0.0</v>
      </c>
      <c r="N952" s="25">
        <v>0.08889</v>
      </c>
      <c r="O952" s="25">
        <v>0.08889</v>
      </c>
      <c r="P952" s="25">
        <v>0.08889</v>
      </c>
      <c r="Q952" s="25">
        <v>0.0</v>
      </c>
      <c r="R952" s="25">
        <v>99.0</v>
      </c>
      <c r="S952" s="25">
        <v>5.0</v>
      </c>
    </row>
    <row r="953">
      <c r="A953" s="58" t="s">
        <v>754</v>
      </c>
      <c r="B953" s="25" t="s">
        <v>1</v>
      </c>
      <c r="C953" s="25" t="s">
        <v>123</v>
      </c>
      <c r="D953" s="25" t="s">
        <v>14</v>
      </c>
      <c r="E953" s="25">
        <v>15.0</v>
      </c>
      <c r="F953" s="25">
        <v>0.0</v>
      </c>
      <c r="G953" s="25">
        <v>0.0</v>
      </c>
      <c r="H953" s="25">
        <v>0.0</v>
      </c>
      <c r="I953" s="25">
        <v>0.0</v>
      </c>
      <c r="J953" s="25">
        <v>0.0</v>
      </c>
      <c r="K953" s="25">
        <v>0.0</v>
      </c>
      <c r="L953" s="25">
        <v>0.0</v>
      </c>
      <c r="M953" s="25">
        <v>0.0</v>
      </c>
      <c r="N953" s="25">
        <v>0.45361</v>
      </c>
      <c r="O953" s="25">
        <v>0.85167</v>
      </c>
      <c r="P953" s="25">
        <v>0.49876</v>
      </c>
      <c r="Q953" s="25">
        <v>0.0</v>
      </c>
      <c r="R953" s="25">
        <v>99.0</v>
      </c>
      <c r="S953" s="25">
        <v>5.0</v>
      </c>
    </row>
    <row r="954">
      <c r="A954" s="58" t="s">
        <v>754</v>
      </c>
      <c r="B954" s="25" t="s">
        <v>1</v>
      </c>
      <c r="C954" s="25" t="s">
        <v>121</v>
      </c>
      <c r="D954" s="25" t="s">
        <v>14</v>
      </c>
      <c r="E954" s="25">
        <v>101.0</v>
      </c>
      <c r="F954" s="25">
        <v>7.0</v>
      </c>
      <c r="G954" s="25">
        <v>0.0</v>
      </c>
      <c r="H954" s="25">
        <v>0.0</v>
      </c>
      <c r="I954" s="25">
        <v>0.0</v>
      </c>
      <c r="J954" s="25">
        <v>0.0</v>
      </c>
      <c r="K954" s="25">
        <v>0.0</v>
      </c>
      <c r="L954" s="25">
        <v>0.0</v>
      </c>
      <c r="M954" s="25">
        <v>0.0</v>
      </c>
      <c r="N954" s="25">
        <v>0.41444</v>
      </c>
      <c r="O954" s="25">
        <v>1.40167</v>
      </c>
      <c r="P954" s="25">
        <v>1.24921</v>
      </c>
      <c r="Q954" s="25">
        <v>5.0</v>
      </c>
      <c r="R954" s="25">
        <v>99.0</v>
      </c>
      <c r="S954" s="25">
        <v>5.0</v>
      </c>
    </row>
    <row r="955">
      <c r="A955" s="58" t="s">
        <v>754</v>
      </c>
      <c r="B955" s="25" t="s">
        <v>1</v>
      </c>
      <c r="C955" s="25" t="s">
        <v>69</v>
      </c>
      <c r="D955" s="25" t="s">
        <v>14</v>
      </c>
      <c r="E955" s="25">
        <v>238.0</v>
      </c>
      <c r="F955" s="25">
        <v>8.0</v>
      </c>
      <c r="G955" s="25">
        <v>0.0</v>
      </c>
      <c r="H955" s="25">
        <v>1.0</v>
      </c>
      <c r="I955" s="25">
        <v>0.0</v>
      </c>
      <c r="J955" s="25">
        <v>0.0</v>
      </c>
      <c r="K955" s="25">
        <v>0.0</v>
      </c>
      <c r="L955" s="25">
        <v>0.0</v>
      </c>
      <c r="M955" s="25">
        <v>0.0</v>
      </c>
      <c r="N955" s="25">
        <v>0.27083</v>
      </c>
      <c r="O955" s="25">
        <v>1.59611</v>
      </c>
      <c r="P955" s="25">
        <v>0.89761</v>
      </c>
      <c r="Q955" s="25">
        <v>8.0</v>
      </c>
      <c r="R955" s="25">
        <v>99.0</v>
      </c>
      <c r="S955" s="25">
        <v>5.0</v>
      </c>
    </row>
    <row r="956">
      <c r="A956" s="58" t="s">
        <v>754</v>
      </c>
      <c r="B956" s="25" t="s">
        <v>1</v>
      </c>
      <c r="C956" s="25" t="s">
        <v>96</v>
      </c>
      <c r="D956" s="25" t="s">
        <v>14</v>
      </c>
      <c r="E956" s="25">
        <v>771.0</v>
      </c>
      <c r="F956" s="25">
        <v>22.0</v>
      </c>
      <c r="G956" s="25">
        <v>0.0</v>
      </c>
      <c r="H956" s="25">
        <v>2.0</v>
      </c>
      <c r="I956" s="25">
        <v>0.0</v>
      </c>
      <c r="J956" s="25">
        <v>0.0</v>
      </c>
      <c r="K956" s="25">
        <v>0.0</v>
      </c>
      <c r="L956" s="25">
        <v>0.0</v>
      </c>
      <c r="M956" s="25">
        <v>0.0</v>
      </c>
      <c r="N956" s="25">
        <v>0.28556</v>
      </c>
      <c r="O956" s="25">
        <v>1.78361</v>
      </c>
      <c r="P956" s="25">
        <v>1.09</v>
      </c>
      <c r="Q956" s="25">
        <v>18.0</v>
      </c>
      <c r="R956" s="25">
        <v>99.0</v>
      </c>
      <c r="S956" s="25">
        <v>5.0</v>
      </c>
    </row>
    <row r="957">
      <c r="A957" s="58" t="s">
        <v>754</v>
      </c>
      <c r="B957" s="25" t="s">
        <v>1</v>
      </c>
      <c r="C957" s="25" t="s">
        <v>59</v>
      </c>
      <c r="D957" s="25" t="s">
        <v>14</v>
      </c>
      <c r="E957" s="25">
        <v>34.0</v>
      </c>
      <c r="F957" s="25">
        <v>0.0</v>
      </c>
      <c r="G957" s="25">
        <v>0.0</v>
      </c>
      <c r="H957" s="25">
        <v>0.0</v>
      </c>
      <c r="I957" s="25">
        <v>0.0</v>
      </c>
      <c r="J957" s="25">
        <v>0.0</v>
      </c>
      <c r="K957" s="25">
        <v>0.0</v>
      </c>
      <c r="L957" s="25">
        <v>0.0</v>
      </c>
      <c r="M957" s="25">
        <v>0.0</v>
      </c>
      <c r="N957" s="25">
        <v>0.33833</v>
      </c>
      <c r="O957" s="25">
        <v>1.94</v>
      </c>
      <c r="P957" s="25">
        <v>2.42624</v>
      </c>
      <c r="Q957" s="25">
        <v>0.0</v>
      </c>
      <c r="R957" s="25">
        <v>99.0</v>
      </c>
      <c r="S957" s="25">
        <v>5.0</v>
      </c>
    </row>
    <row r="958">
      <c r="A958" s="58" t="s">
        <v>754</v>
      </c>
      <c r="B958" s="25" t="s">
        <v>1</v>
      </c>
      <c r="C958" s="25" t="s">
        <v>137</v>
      </c>
      <c r="D958" s="25" t="s">
        <v>14</v>
      </c>
      <c r="E958" s="25">
        <v>1.0</v>
      </c>
      <c r="F958" s="25">
        <v>0.0</v>
      </c>
      <c r="G958" s="25">
        <v>0.0</v>
      </c>
      <c r="H958" s="25">
        <v>0.0</v>
      </c>
      <c r="I958" s="25">
        <v>0.0</v>
      </c>
      <c r="J958" s="25">
        <v>0.0</v>
      </c>
      <c r="K958" s="25">
        <v>0.0</v>
      </c>
      <c r="L958" s="25">
        <v>0.0</v>
      </c>
      <c r="M958" s="25">
        <v>0.0</v>
      </c>
      <c r="N958" s="25">
        <v>0.10333</v>
      </c>
      <c r="O958" s="25">
        <v>0.10333</v>
      </c>
      <c r="P958" s="25">
        <v>0.10333</v>
      </c>
      <c r="Q958" s="25">
        <v>0.0</v>
      </c>
      <c r="R958" s="25">
        <v>99.0</v>
      </c>
      <c r="S958" s="25">
        <v>5.0</v>
      </c>
    </row>
    <row r="959">
      <c r="A959" s="58" t="s">
        <v>754</v>
      </c>
      <c r="B959" s="25" t="s">
        <v>1</v>
      </c>
      <c r="C959" s="25" t="s">
        <v>72</v>
      </c>
      <c r="D959" s="25" t="s">
        <v>14</v>
      </c>
      <c r="E959" s="25">
        <v>1161.0</v>
      </c>
      <c r="F959" s="25">
        <v>413.0</v>
      </c>
      <c r="G959" s="25">
        <v>6.0</v>
      </c>
      <c r="H959" s="25">
        <v>352.0</v>
      </c>
      <c r="I959" s="25">
        <v>0.0</v>
      </c>
      <c r="J959" s="25">
        <v>0.0</v>
      </c>
      <c r="K959" s="25">
        <v>0.0</v>
      </c>
      <c r="L959" s="25">
        <v>0.0</v>
      </c>
      <c r="M959" s="25">
        <v>0.0</v>
      </c>
      <c r="N959" s="25">
        <v>0.43667</v>
      </c>
      <c r="O959" s="25">
        <v>2.17917</v>
      </c>
      <c r="P959" s="25">
        <v>1.60989</v>
      </c>
      <c r="Q959" s="25">
        <v>197.0</v>
      </c>
      <c r="R959" s="25">
        <v>99.0</v>
      </c>
      <c r="S959" s="25">
        <v>5.0</v>
      </c>
    </row>
    <row r="960">
      <c r="A960" s="58" t="s">
        <v>754</v>
      </c>
      <c r="B960" s="25" t="s">
        <v>1</v>
      </c>
      <c r="C960" s="25" t="s">
        <v>46</v>
      </c>
      <c r="D960" s="25" t="s">
        <v>14</v>
      </c>
      <c r="E960" s="25">
        <v>44.0</v>
      </c>
      <c r="F960" s="25">
        <v>0.0</v>
      </c>
      <c r="G960" s="25">
        <v>0.0</v>
      </c>
      <c r="H960" s="25">
        <v>0.0</v>
      </c>
      <c r="I960" s="25">
        <v>0.0</v>
      </c>
      <c r="J960" s="25">
        <v>0.0</v>
      </c>
      <c r="K960" s="25">
        <v>0.0</v>
      </c>
      <c r="L960" s="25">
        <v>0.0</v>
      </c>
      <c r="M960" s="25">
        <v>0.0</v>
      </c>
      <c r="N960" s="25">
        <v>0.48167</v>
      </c>
      <c r="O960" s="25">
        <v>1.44583</v>
      </c>
      <c r="P960" s="25">
        <v>0.62715</v>
      </c>
      <c r="Q960" s="25">
        <v>0.0</v>
      </c>
      <c r="R960" s="25">
        <v>99.0</v>
      </c>
      <c r="S960" s="25">
        <v>5.0</v>
      </c>
    </row>
    <row r="961">
      <c r="A961" s="58" t="s">
        <v>754</v>
      </c>
      <c r="B961" s="25" t="s">
        <v>1</v>
      </c>
      <c r="C961" s="25" t="s">
        <v>67</v>
      </c>
      <c r="D961" s="25" t="s">
        <v>14</v>
      </c>
      <c r="E961" s="25">
        <v>2175.0</v>
      </c>
      <c r="F961" s="25">
        <v>163.0</v>
      </c>
      <c r="G961" s="25">
        <v>1.0</v>
      </c>
      <c r="H961" s="25">
        <v>9.0</v>
      </c>
      <c r="I961" s="25">
        <v>0.0</v>
      </c>
      <c r="J961" s="25">
        <v>0.0</v>
      </c>
      <c r="K961" s="25">
        <v>0.0</v>
      </c>
      <c r="L961" s="25">
        <v>0.0</v>
      </c>
      <c r="M961" s="25">
        <v>0.0</v>
      </c>
      <c r="N961" s="25">
        <v>0.24056</v>
      </c>
      <c r="O961" s="25">
        <v>1.22139</v>
      </c>
      <c r="P961" s="25">
        <v>0.81277</v>
      </c>
      <c r="Q961" s="25">
        <v>126.0</v>
      </c>
      <c r="R961" s="25">
        <v>99.0</v>
      </c>
      <c r="S961" s="25">
        <v>5.0</v>
      </c>
    </row>
    <row r="962">
      <c r="A962" s="58" t="s">
        <v>754</v>
      </c>
      <c r="B962" s="25" t="s">
        <v>1</v>
      </c>
      <c r="C962" s="25" t="s">
        <v>184</v>
      </c>
      <c r="D962" s="25" t="s">
        <v>14</v>
      </c>
      <c r="E962" s="25">
        <v>26.0</v>
      </c>
      <c r="F962" s="25">
        <v>0.0</v>
      </c>
      <c r="G962" s="25">
        <v>0.0</v>
      </c>
      <c r="H962" s="25">
        <v>0.0</v>
      </c>
      <c r="I962" s="25">
        <v>0.0</v>
      </c>
      <c r="J962" s="25">
        <v>0.0</v>
      </c>
      <c r="K962" s="25">
        <v>0.0</v>
      </c>
      <c r="L962" s="25">
        <v>0.0</v>
      </c>
      <c r="M962" s="25">
        <v>0.0</v>
      </c>
      <c r="N962" s="25">
        <v>0.49917</v>
      </c>
      <c r="O962" s="25">
        <v>5.21167</v>
      </c>
      <c r="P962" s="25">
        <v>3.26859</v>
      </c>
      <c r="Q962" s="25">
        <v>0.0</v>
      </c>
      <c r="R962" s="25">
        <v>99.0</v>
      </c>
      <c r="S962" s="25">
        <v>5.0</v>
      </c>
    </row>
    <row r="963">
      <c r="A963" s="58" t="s">
        <v>754</v>
      </c>
      <c r="B963" s="25" t="s">
        <v>1</v>
      </c>
      <c r="C963" s="25" t="s">
        <v>258</v>
      </c>
      <c r="D963" s="25" t="s">
        <v>14</v>
      </c>
      <c r="E963" s="25">
        <v>4.0</v>
      </c>
      <c r="F963" s="25">
        <v>0.0</v>
      </c>
      <c r="G963" s="25">
        <v>0.0</v>
      </c>
      <c r="H963" s="25">
        <v>0.0</v>
      </c>
      <c r="I963" s="25">
        <v>0.0</v>
      </c>
      <c r="J963" s="25">
        <v>0.0</v>
      </c>
      <c r="K963" s="25">
        <v>0.0</v>
      </c>
      <c r="L963" s="25">
        <v>0.0</v>
      </c>
      <c r="M963" s="25">
        <v>0.0</v>
      </c>
      <c r="N963" s="25">
        <v>0.28556</v>
      </c>
      <c r="O963" s="25">
        <v>1.30139</v>
      </c>
      <c r="P963" s="25">
        <v>0.54208</v>
      </c>
      <c r="Q963" s="25">
        <v>0.0</v>
      </c>
      <c r="R963" s="25">
        <v>99.0</v>
      </c>
      <c r="S963" s="25">
        <v>5.0</v>
      </c>
    </row>
    <row r="964">
      <c r="A964" s="58" t="s">
        <v>754</v>
      </c>
      <c r="B964" s="25" t="s">
        <v>1</v>
      </c>
      <c r="C964" s="25" t="s">
        <v>176</v>
      </c>
      <c r="D964" s="25" t="s">
        <v>14</v>
      </c>
      <c r="E964" s="25">
        <v>122.0</v>
      </c>
      <c r="F964" s="25">
        <v>7.0</v>
      </c>
      <c r="G964" s="25">
        <v>0.0</v>
      </c>
      <c r="H964" s="25">
        <v>1.0</v>
      </c>
      <c r="I964" s="25">
        <v>0.0</v>
      </c>
      <c r="J964" s="25">
        <v>0.0</v>
      </c>
      <c r="K964" s="25">
        <v>0.0</v>
      </c>
      <c r="L964" s="25">
        <v>0.0</v>
      </c>
      <c r="M964" s="25">
        <v>0.0</v>
      </c>
      <c r="N964" s="25">
        <v>0.47417</v>
      </c>
      <c r="O964" s="25">
        <v>2.35361</v>
      </c>
      <c r="P964" s="25">
        <v>1.45934</v>
      </c>
      <c r="Q964" s="25">
        <v>6.0</v>
      </c>
      <c r="R964" s="25">
        <v>99.0</v>
      </c>
      <c r="S964" s="25">
        <v>5.0</v>
      </c>
    </row>
    <row r="965">
      <c r="A965" s="58" t="s">
        <v>754</v>
      </c>
      <c r="B965" s="25" t="s">
        <v>1</v>
      </c>
      <c r="C965" s="25" t="s">
        <v>221</v>
      </c>
      <c r="D965" s="25" t="s">
        <v>14</v>
      </c>
      <c r="E965" s="25">
        <v>133.0</v>
      </c>
      <c r="F965" s="25">
        <v>4.0</v>
      </c>
      <c r="G965" s="25">
        <v>1.0</v>
      </c>
      <c r="H965" s="25">
        <v>0.0</v>
      </c>
      <c r="I965" s="25">
        <v>0.0</v>
      </c>
      <c r="J965" s="25">
        <v>0.0</v>
      </c>
      <c r="K965" s="25">
        <v>0.0</v>
      </c>
      <c r="L965" s="25">
        <v>0.0</v>
      </c>
      <c r="M965" s="25">
        <v>0.0</v>
      </c>
      <c r="N965" s="25">
        <v>0.29472</v>
      </c>
      <c r="O965" s="25">
        <v>1.15806</v>
      </c>
      <c r="P965" s="25">
        <v>0.61433</v>
      </c>
      <c r="Q965" s="25">
        <v>4.0</v>
      </c>
      <c r="R965" s="25">
        <v>99.0</v>
      </c>
      <c r="S965" s="25">
        <v>5.0</v>
      </c>
    </row>
    <row r="966">
      <c r="A966" s="58" t="s">
        <v>754</v>
      </c>
      <c r="B966" s="25" t="s">
        <v>1</v>
      </c>
      <c r="C966" s="25" t="s">
        <v>215</v>
      </c>
      <c r="D966" s="25" t="s">
        <v>14</v>
      </c>
      <c r="E966" s="25">
        <v>8.0</v>
      </c>
      <c r="F966" s="25">
        <v>1.0</v>
      </c>
      <c r="G966" s="25">
        <v>0.0</v>
      </c>
      <c r="H966" s="25">
        <v>0.0</v>
      </c>
      <c r="I966" s="25">
        <v>0.0</v>
      </c>
      <c r="J966" s="25">
        <v>0.0</v>
      </c>
      <c r="K966" s="25">
        <v>0.0</v>
      </c>
      <c r="L966" s="25">
        <v>0.0</v>
      </c>
      <c r="M966" s="25">
        <v>0.0</v>
      </c>
      <c r="N966" s="25">
        <v>0.09361</v>
      </c>
      <c r="O966" s="25">
        <v>0.75111</v>
      </c>
      <c r="P966" s="25">
        <v>0.25351</v>
      </c>
      <c r="Q966" s="25">
        <v>1.0</v>
      </c>
      <c r="R966" s="25">
        <v>99.0</v>
      </c>
      <c r="S966" s="25">
        <v>5.0</v>
      </c>
    </row>
    <row r="967">
      <c r="A967" s="58" t="s">
        <v>754</v>
      </c>
      <c r="B967" s="25" t="s">
        <v>1</v>
      </c>
      <c r="C967" s="25" t="s">
        <v>231</v>
      </c>
      <c r="D967" s="25" t="s">
        <v>14</v>
      </c>
      <c r="E967" s="25">
        <v>10.0</v>
      </c>
      <c r="F967" s="25">
        <v>1.0</v>
      </c>
      <c r="G967" s="25">
        <v>0.0</v>
      </c>
      <c r="H967" s="25">
        <v>0.0</v>
      </c>
      <c r="I967" s="25">
        <v>0.0</v>
      </c>
      <c r="J967" s="25">
        <v>0.0</v>
      </c>
      <c r="K967" s="25">
        <v>0.0</v>
      </c>
      <c r="L967" s="25">
        <v>0.0</v>
      </c>
      <c r="M967" s="25">
        <v>0.0</v>
      </c>
      <c r="N967" s="25">
        <v>0.14444</v>
      </c>
      <c r="O967" s="25">
        <v>1.93278</v>
      </c>
      <c r="P967" s="25">
        <v>0.64189</v>
      </c>
      <c r="Q967" s="25">
        <v>1.0</v>
      </c>
      <c r="R967" s="25">
        <v>99.0</v>
      </c>
      <c r="S967" s="25">
        <v>5.0</v>
      </c>
    </row>
    <row r="968">
      <c r="A968" s="58" t="s">
        <v>754</v>
      </c>
      <c r="B968" s="25" t="s">
        <v>1</v>
      </c>
      <c r="C968" s="25" t="s">
        <v>259</v>
      </c>
      <c r="D968" s="25" t="s">
        <v>14</v>
      </c>
      <c r="E968" s="25">
        <v>1.0</v>
      </c>
      <c r="F968" s="25">
        <v>0.0</v>
      </c>
      <c r="G968" s="25">
        <v>0.0</v>
      </c>
      <c r="H968" s="25">
        <v>0.0</v>
      </c>
      <c r="I968" s="25">
        <v>0.0</v>
      </c>
      <c r="J968" s="25">
        <v>0.0</v>
      </c>
      <c r="K968" s="25">
        <v>0.0</v>
      </c>
      <c r="L968" s="25">
        <v>0.0</v>
      </c>
      <c r="M968" s="25">
        <v>0.0</v>
      </c>
      <c r="N968" s="25">
        <v>0.11611</v>
      </c>
      <c r="O968" s="25">
        <v>0.11611</v>
      </c>
      <c r="P968" s="25">
        <v>0.11611</v>
      </c>
      <c r="Q968" s="25">
        <v>0.0</v>
      </c>
      <c r="R968" s="25">
        <v>99.0</v>
      </c>
      <c r="S968" s="25">
        <v>5.0</v>
      </c>
    </row>
    <row r="969">
      <c r="A969" s="58" t="s">
        <v>754</v>
      </c>
      <c r="B969" s="25" t="s">
        <v>1</v>
      </c>
      <c r="C969" s="25" t="s">
        <v>198</v>
      </c>
      <c r="D969" s="25" t="s">
        <v>14</v>
      </c>
      <c r="E969" s="25">
        <v>22.0</v>
      </c>
      <c r="F969" s="25">
        <v>0.0</v>
      </c>
      <c r="G969" s="25">
        <v>0.0</v>
      </c>
      <c r="H969" s="25">
        <v>1.0</v>
      </c>
      <c r="I969" s="25">
        <v>0.0</v>
      </c>
      <c r="J969" s="25">
        <v>0.0</v>
      </c>
      <c r="K969" s="25">
        <v>0.0</v>
      </c>
      <c r="L969" s="25">
        <v>0.0</v>
      </c>
      <c r="M969" s="25">
        <v>0.0</v>
      </c>
      <c r="N969" s="25">
        <v>0.14028</v>
      </c>
      <c r="O969" s="25">
        <v>1.17222</v>
      </c>
      <c r="P969" s="25">
        <v>0.43587</v>
      </c>
      <c r="Q969" s="25">
        <v>0.0</v>
      </c>
      <c r="R969" s="25">
        <v>99.0</v>
      </c>
      <c r="S969" s="25">
        <v>5.0</v>
      </c>
    </row>
    <row r="970">
      <c r="A970" s="58" t="s">
        <v>754</v>
      </c>
      <c r="B970" s="25" t="s">
        <v>1</v>
      </c>
      <c r="C970" s="25" t="s">
        <v>119</v>
      </c>
      <c r="D970" s="25" t="s">
        <v>14</v>
      </c>
      <c r="E970" s="25">
        <v>1386.0</v>
      </c>
      <c r="F970" s="25">
        <v>78.0</v>
      </c>
      <c r="G970" s="25">
        <v>1.0</v>
      </c>
      <c r="H970" s="25">
        <v>7.0</v>
      </c>
      <c r="I970" s="25">
        <v>0.0</v>
      </c>
      <c r="J970" s="25">
        <v>0.0</v>
      </c>
      <c r="K970" s="25">
        <v>0.0</v>
      </c>
      <c r="L970" s="25">
        <v>0.0</v>
      </c>
      <c r="M970" s="25">
        <v>0.0</v>
      </c>
      <c r="N970" s="25">
        <v>0.51472</v>
      </c>
      <c r="O970" s="25">
        <v>2.96806</v>
      </c>
      <c r="P970" s="25">
        <v>2.30147</v>
      </c>
      <c r="Q970" s="25">
        <v>54.0</v>
      </c>
      <c r="R970" s="25">
        <v>99.0</v>
      </c>
      <c r="S970" s="25">
        <v>5.0</v>
      </c>
    </row>
    <row r="971">
      <c r="A971" s="58" t="s">
        <v>754</v>
      </c>
      <c r="B971" s="25" t="s">
        <v>1</v>
      </c>
      <c r="C971" s="25" t="s">
        <v>70</v>
      </c>
      <c r="D971" s="25" t="s">
        <v>14</v>
      </c>
      <c r="E971" s="25">
        <v>30762.0</v>
      </c>
      <c r="F971" s="25">
        <v>2821.0</v>
      </c>
      <c r="G971" s="25">
        <v>73.0</v>
      </c>
      <c r="H971" s="25">
        <v>388.0</v>
      </c>
      <c r="I971" s="25">
        <v>0.0</v>
      </c>
      <c r="J971" s="25">
        <v>0.0</v>
      </c>
      <c r="K971" s="25">
        <v>0.0</v>
      </c>
      <c r="L971" s="25">
        <v>0.0</v>
      </c>
      <c r="M971" s="25">
        <v>0.0</v>
      </c>
      <c r="N971" s="25">
        <v>0.42306</v>
      </c>
      <c r="O971" s="25">
        <v>2.70194</v>
      </c>
      <c r="P971" s="25">
        <v>2.3102</v>
      </c>
      <c r="Q971" s="25">
        <v>1687.0</v>
      </c>
      <c r="R971" s="25">
        <v>99.0</v>
      </c>
      <c r="S971" s="25">
        <v>5.0</v>
      </c>
    </row>
    <row r="972">
      <c r="A972" s="58" t="s">
        <v>754</v>
      </c>
      <c r="B972" s="25" t="s">
        <v>1</v>
      </c>
      <c r="C972" s="25" t="s">
        <v>149</v>
      </c>
      <c r="D972" s="25" t="s">
        <v>14</v>
      </c>
      <c r="E972" s="25">
        <v>59.0</v>
      </c>
      <c r="F972" s="25">
        <v>2.0</v>
      </c>
      <c r="G972" s="25">
        <v>0.0</v>
      </c>
      <c r="H972" s="25">
        <v>0.0</v>
      </c>
      <c r="I972" s="25">
        <v>0.0</v>
      </c>
      <c r="J972" s="25">
        <v>0.0</v>
      </c>
      <c r="K972" s="25">
        <v>0.0</v>
      </c>
      <c r="L972" s="25">
        <v>0.0</v>
      </c>
      <c r="M972" s="25">
        <v>0.0</v>
      </c>
      <c r="N972" s="25">
        <v>0.50028</v>
      </c>
      <c r="O972" s="25">
        <v>2.45556</v>
      </c>
      <c r="P972" s="25">
        <v>0.83364</v>
      </c>
      <c r="Q972" s="25">
        <v>2.0</v>
      </c>
      <c r="R972" s="25">
        <v>99.0</v>
      </c>
      <c r="S972" s="25">
        <v>5.0</v>
      </c>
    </row>
    <row r="973">
      <c r="A973" s="58" t="s">
        <v>754</v>
      </c>
      <c r="B973" s="25" t="s">
        <v>1</v>
      </c>
      <c r="C973" s="25" t="s">
        <v>182</v>
      </c>
      <c r="D973" s="25" t="s">
        <v>14</v>
      </c>
      <c r="E973" s="25">
        <v>14.0</v>
      </c>
      <c r="F973" s="25">
        <v>0.0</v>
      </c>
      <c r="G973" s="25">
        <v>0.0</v>
      </c>
      <c r="H973" s="25">
        <v>0.0</v>
      </c>
      <c r="I973" s="25">
        <v>0.0</v>
      </c>
      <c r="J973" s="25">
        <v>0.0</v>
      </c>
      <c r="K973" s="25">
        <v>0.0</v>
      </c>
      <c r="L973" s="25">
        <v>0.0</v>
      </c>
      <c r="M973" s="25">
        <v>0.0</v>
      </c>
      <c r="N973" s="25">
        <v>0.33778</v>
      </c>
      <c r="O973" s="25">
        <v>0.85806</v>
      </c>
      <c r="P973" s="25">
        <v>0.40984</v>
      </c>
      <c r="Q973" s="25">
        <v>0.0</v>
      </c>
      <c r="R973" s="25">
        <v>99.0</v>
      </c>
      <c r="S973" s="25">
        <v>5.0</v>
      </c>
    </row>
    <row r="974">
      <c r="A974" s="58" t="s">
        <v>754</v>
      </c>
      <c r="B974" s="25" t="s">
        <v>1</v>
      </c>
      <c r="C974" s="25" t="s">
        <v>217</v>
      </c>
      <c r="D974" s="25" t="s">
        <v>14</v>
      </c>
      <c r="E974" s="25">
        <v>39.0</v>
      </c>
      <c r="F974" s="25">
        <v>0.0</v>
      </c>
      <c r="G974" s="25">
        <v>0.0</v>
      </c>
      <c r="H974" s="25">
        <v>0.0</v>
      </c>
      <c r="I974" s="25">
        <v>0.0</v>
      </c>
      <c r="J974" s="25">
        <v>0.0</v>
      </c>
      <c r="K974" s="25">
        <v>0.0</v>
      </c>
      <c r="L974" s="25">
        <v>0.0</v>
      </c>
      <c r="M974" s="25">
        <v>0.0</v>
      </c>
      <c r="N974" s="25">
        <v>0.17222</v>
      </c>
      <c r="O974" s="25">
        <v>1.29694</v>
      </c>
      <c r="P974" s="25">
        <v>1.12548</v>
      </c>
      <c r="Q974" s="25">
        <v>0.0</v>
      </c>
      <c r="R974" s="25">
        <v>99.0</v>
      </c>
      <c r="S974" s="25">
        <v>5.0</v>
      </c>
    </row>
    <row r="975">
      <c r="A975" s="58" t="s">
        <v>754</v>
      </c>
      <c r="B975" s="25" t="s">
        <v>1</v>
      </c>
      <c r="C975" s="25" t="s">
        <v>216</v>
      </c>
      <c r="D975" s="25" t="s">
        <v>14</v>
      </c>
      <c r="E975" s="25">
        <v>31.0</v>
      </c>
      <c r="F975" s="25">
        <v>0.0</v>
      </c>
      <c r="G975" s="25">
        <v>0.0</v>
      </c>
      <c r="H975" s="25">
        <v>0.0</v>
      </c>
      <c r="I975" s="25">
        <v>0.0</v>
      </c>
      <c r="J975" s="25">
        <v>0.0</v>
      </c>
      <c r="K975" s="25">
        <v>0.0</v>
      </c>
      <c r="L975" s="25">
        <v>0.0</v>
      </c>
      <c r="M975" s="25">
        <v>0.0</v>
      </c>
      <c r="N975" s="25">
        <v>0.20139</v>
      </c>
      <c r="O975" s="25">
        <v>1.11306</v>
      </c>
      <c r="P975" s="25">
        <v>0.48942</v>
      </c>
      <c r="Q975" s="25">
        <v>0.0</v>
      </c>
      <c r="R975" s="25">
        <v>99.0</v>
      </c>
      <c r="S975" s="25">
        <v>5.0</v>
      </c>
    </row>
    <row r="976">
      <c r="A976" s="58" t="s">
        <v>754</v>
      </c>
      <c r="B976" s="25" t="s">
        <v>1</v>
      </c>
      <c r="C976" s="25" t="s">
        <v>48</v>
      </c>
      <c r="D976" s="25" t="s">
        <v>14</v>
      </c>
      <c r="E976" s="25">
        <v>203.0</v>
      </c>
      <c r="F976" s="25">
        <v>26.0</v>
      </c>
      <c r="G976" s="25">
        <v>0.0</v>
      </c>
      <c r="H976" s="25">
        <v>0.0</v>
      </c>
      <c r="I976" s="25">
        <v>0.0</v>
      </c>
      <c r="J976" s="25">
        <v>0.0</v>
      </c>
      <c r="K976" s="25">
        <v>0.0</v>
      </c>
      <c r="L976" s="25">
        <v>0.0</v>
      </c>
      <c r="M976" s="25">
        <v>0.0</v>
      </c>
      <c r="N976" s="25">
        <v>0.46611</v>
      </c>
      <c r="O976" s="25">
        <v>2.51306</v>
      </c>
      <c r="P976" s="25">
        <v>3.45193</v>
      </c>
      <c r="Q976" s="25">
        <v>20.0</v>
      </c>
      <c r="R976" s="25">
        <v>99.0</v>
      </c>
      <c r="S976" s="25">
        <v>5.0</v>
      </c>
    </row>
    <row r="977">
      <c r="A977" s="58" t="s">
        <v>754</v>
      </c>
      <c r="B977" s="25" t="s">
        <v>1</v>
      </c>
      <c r="C977" s="25" t="s">
        <v>74</v>
      </c>
      <c r="D977" s="25" t="s">
        <v>14</v>
      </c>
      <c r="E977" s="25">
        <v>5829.0</v>
      </c>
      <c r="F977" s="25">
        <v>263.0</v>
      </c>
      <c r="G977" s="25">
        <v>6.0</v>
      </c>
      <c r="H977" s="25">
        <v>38.0</v>
      </c>
      <c r="I977" s="25">
        <v>0.0</v>
      </c>
      <c r="J977" s="25">
        <v>0.0</v>
      </c>
      <c r="K977" s="25">
        <v>0.0</v>
      </c>
      <c r="L977" s="25">
        <v>0.0</v>
      </c>
      <c r="M977" s="25">
        <v>0.0</v>
      </c>
      <c r="N977" s="25">
        <v>0.36306</v>
      </c>
      <c r="O977" s="25">
        <v>1.97028</v>
      </c>
      <c r="P977" s="25">
        <v>1.67257</v>
      </c>
      <c r="Q977" s="25">
        <v>229.0</v>
      </c>
      <c r="R977" s="25">
        <v>99.0</v>
      </c>
      <c r="S977" s="25">
        <v>5.0</v>
      </c>
    </row>
    <row r="978">
      <c r="A978" s="58" t="s">
        <v>754</v>
      </c>
      <c r="B978" s="25" t="s">
        <v>1</v>
      </c>
      <c r="C978" s="25" t="s">
        <v>82</v>
      </c>
      <c r="D978" s="25" t="s">
        <v>14</v>
      </c>
      <c r="E978" s="25">
        <v>1512.0</v>
      </c>
      <c r="F978" s="25">
        <v>134.0</v>
      </c>
      <c r="G978" s="25">
        <v>3.0</v>
      </c>
      <c r="H978" s="25">
        <v>18.0</v>
      </c>
      <c r="I978" s="25">
        <v>0.0</v>
      </c>
      <c r="J978" s="25">
        <v>0.0</v>
      </c>
      <c r="K978" s="25">
        <v>0.0</v>
      </c>
      <c r="L978" s="25">
        <v>0.0</v>
      </c>
      <c r="M978" s="25">
        <v>0.0</v>
      </c>
      <c r="N978" s="25">
        <v>0.41139</v>
      </c>
      <c r="O978" s="25">
        <v>2.025</v>
      </c>
      <c r="P978" s="25">
        <v>1.90204</v>
      </c>
      <c r="Q978" s="25">
        <v>106.0</v>
      </c>
      <c r="R978" s="25">
        <v>99.0</v>
      </c>
      <c r="S978" s="25">
        <v>5.0</v>
      </c>
    </row>
    <row r="979">
      <c r="A979" s="58" t="s">
        <v>754</v>
      </c>
      <c r="B979" s="25" t="s">
        <v>1</v>
      </c>
      <c r="C979" s="25" t="s">
        <v>179</v>
      </c>
      <c r="D979" s="25" t="s">
        <v>14</v>
      </c>
      <c r="E979" s="25">
        <v>56.0</v>
      </c>
      <c r="F979" s="25">
        <v>16.0</v>
      </c>
      <c r="G979" s="25">
        <v>0.0</v>
      </c>
      <c r="H979" s="25">
        <v>0.0</v>
      </c>
      <c r="I979" s="25">
        <v>0.0</v>
      </c>
      <c r="J979" s="25">
        <v>0.0</v>
      </c>
      <c r="K979" s="25">
        <v>0.0</v>
      </c>
      <c r="L979" s="25">
        <v>0.0</v>
      </c>
      <c r="M979" s="25">
        <v>0.0</v>
      </c>
      <c r="N979" s="25">
        <v>0.68528</v>
      </c>
      <c r="O979" s="25">
        <v>1.38556</v>
      </c>
      <c r="P979" s="25">
        <v>0.74848</v>
      </c>
      <c r="Q979" s="25">
        <v>3.0</v>
      </c>
      <c r="R979" s="25">
        <v>99.0</v>
      </c>
      <c r="S979" s="25">
        <v>5.0</v>
      </c>
    </row>
    <row r="980">
      <c r="A980" s="58" t="s">
        <v>754</v>
      </c>
      <c r="B980" s="25" t="s">
        <v>1</v>
      </c>
      <c r="C980" s="25" t="s">
        <v>114</v>
      </c>
      <c r="D980" s="25" t="s">
        <v>14</v>
      </c>
      <c r="E980" s="25">
        <v>344.0</v>
      </c>
      <c r="F980" s="25">
        <v>20.0</v>
      </c>
      <c r="G980" s="25">
        <v>0.0</v>
      </c>
      <c r="H980" s="25">
        <v>0.0</v>
      </c>
      <c r="I980" s="25">
        <v>0.0</v>
      </c>
      <c r="J980" s="25">
        <v>0.0</v>
      </c>
      <c r="K980" s="25">
        <v>0.0</v>
      </c>
      <c r="L980" s="25">
        <v>0.0</v>
      </c>
      <c r="M980" s="25">
        <v>0.0</v>
      </c>
      <c r="N980" s="25">
        <v>0.54222</v>
      </c>
      <c r="O980" s="25">
        <v>4.0725</v>
      </c>
      <c r="P980" s="25">
        <v>2.53965</v>
      </c>
      <c r="Q980" s="25">
        <v>10.0</v>
      </c>
      <c r="R980" s="25">
        <v>99.0</v>
      </c>
      <c r="S980" s="25">
        <v>5.0</v>
      </c>
    </row>
    <row r="981">
      <c r="A981" s="58" t="s">
        <v>754</v>
      </c>
      <c r="B981" s="25" t="s">
        <v>1</v>
      </c>
      <c r="C981" s="25" t="s">
        <v>222</v>
      </c>
      <c r="D981" s="25" t="s">
        <v>14</v>
      </c>
      <c r="E981" s="25">
        <v>20.0</v>
      </c>
      <c r="F981" s="25">
        <v>0.0</v>
      </c>
      <c r="G981" s="25">
        <v>0.0</v>
      </c>
      <c r="H981" s="25">
        <v>0.0</v>
      </c>
      <c r="I981" s="25">
        <v>0.0</v>
      </c>
      <c r="J981" s="25">
        <v>0.0</v>
      </c>
      <c r="K981" s="25">
        <v>0.0</v>
      </c>
      <c r="L981" s="25">
        <v>0.0</v>
      </c>
      <c r="M981" s="25">
        <v>0.0</v>
      </c>
      <c r="N981" s="25">
        <v>0.61278</v>
      </c>
      <c r="O981" s="25">
        <v>1.59083</v>
      </c>
      <c r="P981" s="25">
        <v>0.90489</v>
      </c>
      <c r="Q981" s="25">
        <v>0.0</v>
      </c>
      <c r="R981" s="25">
        <v>99.0</v>
      </c>
      <c r="S981" s="25">
        <v>5.0</v>
      </c>
    </row>
    <row r="982">
      <c r="A982" s="58" t="s">
        <v>754</v>
      </c>
      <c r="B982" s="25" t="s">
        <v>1</v>
      </c>
      <c r="C982" s="25" t="s">
        <v>212</v>
      </c>
      <c r="D982" s="25" t="s">
        <v>14</v>
      </c>
      <c r="E982" s="25">
        <v>1.0</v>
      </c>
      <c r="F982" s="25">
        <v>1.0</v>
      </c>
      <c r="G982" s="25">
        <v>0.0</v>
      </c>
      <c r="H982" s="25">
        <v>0.0</v>
      </c>
      <c r="I982" s="25">
        <v>0.0</v>
      </c>
      <c r="J982" s="25">
        <v>0.0</v>
      </c>
      <c r="K982" s="25">
        <v>0.0</v>
      </c>
      <c r="L982" s="25">
        <v>0.0</v>
      </c>
      <c r="M982" s="25">
        <v>0.0</v>
      </c>
      <c r="N982" s="25">
        <v>0.39361</v>
      </c>
      <c r="O982" s="25">
        <v>0.39361</v>
      </c>
      <c r="P982" s="25">
        <v>0.39361</v>
      </c>
      <c r="Q982" s="25">
        <v>1.0</v>
      </c>
      <c r="R982" s="25">
        <v>99.0</v>
      </c>
      <c r="S982" s="25">
        <v>5.0</v>
      </c>
    </row>
    <row r="983">
      <c r="A983" s="58" t="s">
        <v>754</v>
      </c>
      <c r="B983" s="25" t="s">
        <v>1</v>
      </c>
      <c r="C983" s="25" t="s">
        <v>163</v>
      </c>
      <c r="D983" s="25" t="s">
        <v>14</v>
      </c>
      <c r="E983" s="25">
        <v>64.0</v>
      </c>
      <c r="F983" s="25">
        <v>0.0</v>
      </c>
      <c r="G983" s="25">
        <v>0.0</v>
      </c>
      <c r="H983" s="25">
        <v>0.0</v>
      </c>
      <c r="I983" s="25">
        <v>0.0</v>
      </c>
      <c r="J983" s="25">
        <v>0.0</v>
      </c>
      <c r="K983" s="25">
        <v>0.0</v>
      </c>
      <c r="L983" s="25">
        <v>0.0</v>
      </c>
      <c r="M983" s="25">
        <v>0.0</v>
      </c>
      <c r="N983" s="25">
        <v>0.33833</v>
      </c>
      <c r="O983" s="25">
        <v>4.00306</v>
      </c>
      <c r="P983" s="25">
        <v>3.04467</v>
      </c>
      <c r="Q983" s="25">
        <v>0.0</v>
      </c>
      <c r="R983" s="25">
        <v>99.0</v>
      </c>
      <c r="S983" s="25">
        <v>5.0</v>
      </c>
    </row>
    <row r="984">
      <c r="A984" s="58" t="s">
        <v>754</v>
      </c>
      <c r="B984" s="25" t="s">
        <v>1</v>
      </c>
      <c r="C984" s="25" t="s">
        <v>191</v>
      </c>
      <c r="D984" s="25" t="s">
        <v>14</v>
      </c>
      <c r="E984" s="25">
        <v>8.0</v>
      </c>
      <c r="F984" s="25">
        <v>0.0</v>
      </c>
      <c r="G984" s="25">
        <v>0.0</v>
      </c>
      <c r="H984" s="25">
        <v>0.0</v>
      </c>
      <c r="I984" s="25">
        <v>0.0</v>
      </c>
      <c r="J984" s="25">
        <v>0.0</v>
      </c>
      <c r="K984" s="25">
        <v>0.0</v>
      </c>
      <c r="L984" s="25">
        <v>0.0</v>
      </c>
      <c r="M984" s="25">
        <v>0.0</v>
      </c>
      <c r="N984" s="25">
        <v>0.66389</v>
      </c>
      <c r="O984" s="25">
        <v>63.63861</v>
      </c>
      <c r="P984" s="25">
        <v>8.49007</v>
      </c>
      <c r="Q984" s="25">
        <v>0.0</v>
      </c>
      <c r="R984" s="25">
        <v>99.0</v>
      </c>
      <c r="S984" s="25">
        <v>5.0</v>
      </c>
    </row>
    <row r="985">
      <c r="A985" s="58" t="s">
        <v>754</v>
      </c>
      <c r="B985" s="25" t="s">
        <v>1</v>
      </c>
      <c r="C985" s="25" t="s">
        <v>201</v>
      </c>
      <c r="D985" s="25" t="s">
        <v>14</v>
      </c>
      <c r="E985" s="25">
        <v>31.0</v>
      </c>
      <c r="F985" s="25">
        <v>1.0</v>
      </c>
      <c r="G985" s="25">
        <v>0.0</v>
      </c>
      <c r="H985" s="25">
        <v>1.0</v>
      </c>
      <c r="I985" s="25">
        <v>0.0</v>
      </c>
      <c r="J985" s="25">
        <v>0.0</v>
      </c>
      <c r="K985" s="25">
        <v>0.0</v>
      </c>
      <c r="L985" s="25">
        <v>0.0</v>
      </c>
      <c r="M985" s="25">
        <v>0.0</v>
      </c>
      <c r="N985" s="25">
        <v>0.40972</v>
      </c>
      <c r="O985" s="25">
        <v>2.16333</v>
      </c>
      <c r="P985" s="25">
        <v>1.30215</v>
      </c>
      <c r="Q985" s="25">
        <v>1.0</v>
      </c>
      <c r="R985" s="25">
        <v>99.0</v>
      </c>
      <c r="S985" s="25">
        <v>5.0</v>
      </c>
    </row>
    <row r="986">
      <c r="A986" s="58" t="s">
        <v>754</v>
      </c>
      <c r="B986" s="25" t="s">
        <v>1</v>
      </c>
      <c r="C986" s="25" t="s">
        <v>144</v>
      </c>
      <c r="D986" s="25" t="s">
        <v>14</v>
      </c>
      <c r="E986" s="25">
        <v>7.0</v>
      </c>
      <c r="F986" s="25">
        <v>0.0</v>
      </c>
      <c r="G986" s="25">
        <v>0.0</v>
      </c>
      <c r="H986" s="25">
        <v>0.0</v>
      </c>
      <c r="I986" s="25">
        <v>0.0</v>
      </c>
      <c r="J986" s="25">
        <v>0.0</v>
      </c>
      <c r="K986" s="25">
        <v>0.0</v>
      </c>
      <c r="L986" s="25">
        <v>0.0</v>
      </c>
      <c r="M986" s="25">
        <v>0.0</v>
      </c>
      <c r="N986" s="25">
        <v>0.25</v>
      </c>
      <c r="O986" s="25">
        <v>1.19667</v>
      </c>
      <c r="P986" s="25">
        <v>0.37647</v>
      </c>
      <c r="Q986" s="25">
        <v>0.0</v>
      </c>
      <c r="R986" s="25">
        <v>99.0</v>
      </c>
      <c r="S986" s="25">
        <v>5.0</v>
      </c>
    </row>
    <row r="987">
      <c r="A987" s="58" t="s">
        <v>754</v>
      </c>
      <c r="B987" s="25" t="s">
        <v>1</v>
      </c>
      <c r="C987" s="25" t="s">
        <v>145</v>
      </c>
      <c r="D987" s="25" t="s">
        <v>14</v>
      </c>
      <c r="E987" s="25">
        <v>88.0</v>
      </c>
      <c r="F987" s="25">
        <v>1.0</v>
      </c>
      <c r="G987" s="25">
        <v>0.0</v>
      </c>
      <c r="H987" s="25">
        <v>1.0</v>
      </c>
      <c r="I987" s="25">
        <v>0.0</v>
      </c>
      <c r="J987" s="25">
        <v>0.0</v>
      </c>
      <c r="K987" s="25">
        <v>0.0</v>
      </c>
      <c r="L987" s="25">
        <v>0.0</v>
      </c>
      <c r="M987" s="25">
        <v>0.0</v>
      </c>
      <c r="N987" s="25">
        <v>0.18778</v>
      </c>
      <c r="O987" s="25">
        <v>1.01778</v>
      </c>
      <c r="P987" s="25">
        <v>0.55096</v>
      </c>
      <c r="Q987" s="25">
        <v>1.0</v>
      </c>
      <c r="R987" s="25">
        <v>99.0</v>
      </c>
      <c r="S987" s="25">
        <v>5.0</v>
      </c>
    </row>
    <row r="988">
      <c r="A988" s="58" t="s">
        <v>754</v>
      </c>
      <c r="B988" s="25" t="s">
        <v>1</v>
      </c>
      <c r="C988" s="25" t="s">
        <v>282</v>
      </c>
      <c r="D988" s="25" t="s">
        <v>14</v>
      </c>
      <c r="E988" s="25">
        <v>4.0</v>
      </c>
      <c r="F988" s="25">
        <v>1.0</v>
      </c>
      <c r="G988" s="25">
        <v>0.0</v>
      </c>
      <c r="H988" s="25">
        <v>0.0</v>
      </c>
      <c r="I988" s="25">
        <v>0.0</v>
      </c>
      <c r="J988" s="25">
        <v>0.0</v>
      </c>
      <c r="K988" s="25">
        <v>0.0</v>
      </c>
      <c r="L988" s="25">
        <v>0.0</v>
      </c>
      <c r="M988" s="25">
        <v>0.0</v>
      </c>
      <c r="N988" s="25">
        <v>0.46278</v>
      </c>
      <c r="O988" s="25">
        <v>1.63083</v>
      </c>
      <c r="P988" s="25">
        <v>0.72201</v>
      </c>
      <c r="Q988" s="25">
        <v>1.0</v>
      </c>
      <c r="R988" s="25">
        <v>99.0</v>
      </c>
      <c r="S988" s="25">
        <v>5.0</v>
      </c>
    </row>
    <row r="989">
      <c r="A989" s="58" t="s">
        <v>754</v>
      </c>
      <c r="B989" s="25" t="s">
        <v>1</v>
      </c>
      <c r="C989" s="25" t="s">
        <v>211</v>
      </c>
      <c r="D989" s="25" t="s">
        <v>14</v>
      </c>
      <c r="E989" s="25">
        <v>14.0</v>
      </c>
      <c r="F989" s="25">
        <v>0.0</v>
      </c>
      <c r="G989" s="25">
        <v>0.0</v>
      </c>
      <c r="H989" s="25">
        <v>0.0</v>
      </c>
      <c r="I989" s="25">
        <v>0.0</v>
      </c>
      <c r="J989" s="25">
        <v>0.0</v>
      </c>
      <c r="K989" s="25">
        <v>0.0</v>
      </c>
      <c r="L989" s="25">
        <v>0.0</v>
      </c>
      <c r="M989" s="25">
        <v>0.0</v>
      </c>
      <c r="N989" s="25">
        <v>0.30472</v>
      </c>
      <c r="O989" s="25">
        <v>0.85167</v>
      </c>
      <c r="P989" s="25">
        <v>0.36716</v>
      </c>
      <c r="Q989" s="25">
        <v>0.0</v>
      </c>
      <c r="R989" s="25">
        <v>99.0</v>
      </c>
      <c r="S989" s="25">
        <v>5.0</v>
      </c>
    </row>
    <row r="990">
      <c r="A990" s="58" t="s">
        <v>754</v>
      </c>
      <c r="B990" s="25" t="s">
        <v>1</v>
      </c>
      <c r="C990" s="25" t="s">
        <v>164</v>
      </c>
      <c r="D990" s="25" t="s">
        <v>14</v>
      </c>
      <c r="E990" s="25">
        <v>58.0</v>
      </c>
      <c r="F990" s="25">
        <v>0.0</v>
      </c>
      <c r="G990" s="25">
        <v>0.0</v>
      </c>
      <c r="H990" s="25">
        <v>0.0</v>
      </c>
      <c r="I990" s="25">
        <v>0.0</v>
      </c>
      <c r="J990" s="25">
        <v>0.0</v>
      </c>
      <c r="K990" s="25">
        <v>0.0</v>
      </c>
      <c r="L990" s="25">
        <v>0.0</v>
      </c>
      <c r="M990" s="25">
        <v>0.0</v>
      </c>
      <c r="N990" s="25">
        <v>0.29639</v>
      </c>
      <c r="O990" s="25">
        <v>1.14722</v>
      </c>
      <c r="P990" s="25">
        <v>0.59346</v>
      </c>
      <c r="Q990" s="25">
        <v>0.0</v>
      </c>
      <c r="R990" s="25">
        <v>99.0</v>
      </c>
      <c r="S990" s="25">
        <v>5.0</v>
      </c>
    </row>
    <row r="991">
      <c r="A991" s="58" t="s">
        <v>754</v>
      </c>
      <c r="B991" s="25" t="s">
        <v>1</v>
      </c>
      <c r="C991" s="25" t="s">
        <v>200</v>
      </c>
      <c r="D991" s="25" t="s">
        <v>14</v>
      </c>
      <c r="E991" s="25">
        <v>42.0</v>
      </c>
      <c r="F991" s="25">
        <v>3.0</v>
      </c>
      <c r="G991" s="25">
        <v>0.0</v>
      </c>
      <c r="H991" s="25">
        <v>3.0</v>
      </c>
      <c r="I991" s="25">
        <v>0.0</v>
      </c>
      <c r="J991" s="25">
        <v>0.0</v>
      </c>
      <c r="K991" s="25">
        <v>0.0</v>
      </c>
      <c r="L991" s="25">
        <v>0.0</v>
      </c>
      <c r="M991" s="25">
        <v>0.0</v>
      </c>
      <c r="N991" s="25">
        <v>0.41083</v>
      </c>
      <c r="O991" s="25">
        <v>2.97194</v>
      </c>
      <c r="P991" s="25">
        <v>1.93118</v>
      </c>
      <c r="Q991" s="25">
        <v>3.0</v>
      </c>
      <c r="R991" s="25">
        <v>99.0</v>
      </c>
      <c r="S991" s="25">
        <v>5.0</v>
      </c>
    </row>
    <row r="992">
      <c r="A992" s="58" t="s">
        <v>754</v>
      </c>
      <c r="B992" s="25" t="s">
        <v>1</v>
      </c>
      <c r="C992" s="25" t="s">
        <v>160</v>
      </c>
      <c r="D992" s="25" t="s">
        <v>14</v>
      </c>
      <c r="E992" s="25">
        <v>97.0</v>
      </c>
      <c r="F992" s="25">
        <v>0.0</v>
      </c>
      <c r="G992" s="25">
        <v>0.0</v>
      </c>
      <c r="H992" s="25">
        <v>0.0</v>
      </c>
      <c r="I992" s="25">
        <v>0.0</v>
      </c>
      <c r="J992" s="25">
        <v>0.0</v>
      </c>
      <c r="K992" s="25">
        <v>0.0</v>
      </c>
      <c r="L992" s="25">
        <v>0.0</v>
      </c>
      <c r="M992" s="25">
        <v>0.0</v>
      </c>
      <c r="N992" s="25">
        <v>0.37222</v>
      </c>
      <c r="O992" s="25">
        <v>2.01611</v>
      </c>
      <c r="P992" s="25">
        <v>2.04775</v>
      </c>
      <c r="Q992" s="25">
        <v>0.0</v>
      </c>
      <c r="R992" s="25">
        <v>99.0</v>
      </c>
      <c r="S992" s="25">
        <v>5.0</v>
      </c>
    </row>
    <row r="993">
      <c r="A993" s="58" t="s">
        <v>754</v>
      </c>
      <c r="B993" s="25" t="s">
        <v>1</v>
      </c>
      <c r="C993" s="25" t="s">
        <v>109</v>
      </c>
      <c r="D993" s="25" t="s">
        <v>14</v>
      </c>
      <c r="E993" s="25">
        <v>213.0</v>
      </c>
      <c r="F993" s="25">
        <v>1.0</v>
      </c>
      <c r="G993" s="25">
        <v>0.0</v>
      </c>
      <c r="H993" s="25">
        <v>1.0</v>
      </c>
      <c r="I993" s="25">
        <v>0.0</v>
      </c>
      <c r="J993" s="25">
        <v>0.0</v>
      </c>
      <c r="K993" s="25">
        <v>0.0</v>
      </c>
      <c r="L993" s="25">
        <v>0.0</v>
      </c>
      <c r="M993" s="25">
        <v>0.0</v>
      </c>
      <c r="N993" s="25">
        <v>0.34361</v>
      </c>
      <c r="O993" s="25">
        <v>1.47472</v>
      </c>
      <c r="P993" s="25">
        <v>1.31751</v>
      </c>
      <c r="Q993" s="25">
        <v>1.0</v>
      </c>
      <c r="R993" s="25">
        <v>99.0</v>
      </c>
      <c r="S993" s="25">
        <v>5.0</v>
      </c>
    </row>
    <row r="994">
      <c r="A994" s="58" t="s">
        <v>754</v>
      </c>
      <c r="B994" s="25" t="s">
        <v>1</v>
      </c>
      <c r="C994" s="25" t="s">
        <v>185</v>
      </c>
      <c r="D994" s="25" t="s">
        <v>14</v>
      </c>
      <c r="E994" s="25">
        <v>53.0</v>
      </c>
      <c r="F994" s="25">
        <v>3.0</v>
      </c>
      <c r="G994" s="25">
        <v>0.0</v>
      </c>
      <c r="H994" s="25">
        <v>0.0</v>
      </c>
      <c r="I994" s="25">
        <v>0.0</v>
      </c>
      <c r="J994" s="25">
        <v>0.0</v>
      </c>
      <c r="K994" s="25">
        <v>0.0</v>
      </c>
      <c r="L994" s="25">
        <v>0.0</v>
      </c>
      <c r="M994" s="25">
        <v>0.0</v>
      </c>
      <c r="N994" s="25">
        <v>0.37694</v>
      </c>
      <c r="O994" s="25">
        <v>3.10611</v>
      </c>
      <c r="P994" s="25">
        <v>1.05165</v>
      </c>
      <c r="Q994" s="25">
        <v>3.0</v>
      </c>
      <c r="R994" s="25">
        <v>99.0</v>
      </c>
      <c r="S994" s="25">
        <v>5.0</v>
      </c>
    </row>
    <row r="995">
      <c r="A995" s="58" t="s">
        <v>754</v>
      </c>
      <c r="B995" s="25" t="s">
        <v>1</v>
      </c>
      <c r="C995" s="25" t="s">
        <v>44</v>
      </c>
      <c r="D995" s="25" t="s">
        <v>14</v>
      </c>
      <c r="E995" s="25">
        <v>31739.0</v>
      </c>
      <c r="F995" s="25">
        <v>277.0</v>
      </c>
      <c r="G995" s="25">
        <v>10.0</v>
      </c>
      <c r="H995" s="25">
        <v>43.0</v>
      </c>
      <c r="I995" s="25">
        <v>0.0</v>
      </c>
      <c r="J995" s="25">
        <v>0.0</v>
      </c>
      <c r="K995" s="25">
        <v>0.0</v>
      </c>
      <c r="L995" s="25">
        <v>0.0</v>
      </c>
      <c r="M995" s="25">
        <v>0.0</v>
      </c>
      <c r="N995" s="25">
        <v>0.08694</v>
      </c>
      <c r="O995" s="25">
        <v>0.54444</v>
      </c>
      <c r="P995" s="25">
        <v>0.24937</v>
      </c>
      <c r="Q995" s="25">
        <v>242.0</v>
      </c>
      <c r="R995" s="25">
        <v>99.0</v>
      </c>
      <c r="S995" s="25">
        <v>5.0</v>
      </c>
    </row>
    <row r="996">
      <c r="A996" s="58" t="s">
        <v>754</v>
      </c>
      <c r="B996" s="25" t="s">
        <v>1</v>
      </c>
      <c r="C996" s="25" t="s">
        <v>128</v>
      </c>
      <c r="D996" s="25" t="s">
        <v>14</v>
      </c>
      <c r="E996" s="25">
        <v>375.0</v>
      </c>
      <c r="F996" s="25">
        <v>29.0</v>
      </c>
      <c r="G996" s="25">
        <v>1.0</v>
      </c>
      <c r="H996" s="25">
        <v>11.0</v>
      </c>
      <c r="I996" s="25">
        <v>0.0</v>
      </c>
      <c r="J996" s="25">
        <v>0.0</v>
      </c>
      <c r="K996" s="25">
        <v>0.0</v>
      </c>
      <c r="L996" s="25">
        <v>0.0</v>
      </c>
      <c r="M996" s="25">
        <v>0.0</v>
      </c>
      <c r="N996" s="25">
        <v>0.52</v>
      </c>
      <c r="O996" s="25">
        <v>2.335</v>
      </c>
      <c r="P996" s="25">
        <v>2.44674</v>
      </c>
      <c r="Q996" s="25">
        <v>21.0</v>
      </c>
      <c r="R996" s="25">
        <v>99.0</v>
      </c>
      <c r="S996" s="25">
        <v>5.0</v>
      </c>
    </row>
    <row r="997">
      <c r="A997" s="58" t="s">
        <v>754</v>
      </c>
      <c r="B997" s="25" t="s">
        <v>1</v>
      </c>
      <c r="C997" s="25" t="s">
        <v>193</v>
      </c>
      <c r="D997" s="25" t="s">
        <v>14</v>
      </c>
      <c r="E997" s="25">
        <v>6.0</v>
      </c>
      <c r="F997" s="25">
        <v>1.0</v>
      </c>
      <c r="G997" s="25">
        <v>0.0</v>
      </c>
      <c r="H997" s="25">
        <v>0.0</v>
      </c>
      <c r="I997" s="25">
        <v>0.0</v>
      </c>
      <c r="J997" s="25">
        <v>0.0</v>
      </c>
      <c r="K997" s="25">
        <v>0.0</v>
      </c>
      <c r="L997" s="25">
        <v>0.0</v>
      </c>
      <c r="M997" s="25">
        <v>0.0</v>
      </c>
      <c r="N997" s="25">
        <v>0.02</v>
      </c>
      <c r="O997" s="25">
        <v>1.00028</v>
      </c>
      <c r="P997" s="25">
        <v>0.18657</v>
      </c>
      <c r="Q997" s="25">
        <v>1.0</v>
      </c>
      <c r="R997" s="25">
        <v>99.0</v>
      </c>
      <c r="S997" s="25">
        <v>5.0</v>
      </c>
    </row>
    <row r="998">
      <c r="A998" s="58" t="s">
        <v>754</v>
      </c>
      <c r="B998" s="25" t="s">
        <v>1</v>
      </c>
      <c r="C998" s="25" t="s">
        <v>62</v>
      </c>
      <c r="D998" s="25" t="s">
        <v>14</v>
      </c>
      <c r="E998" s="25">
        <v>9443.0</v>
      </c>
      <c r="F998" s="25">
        <v>408.0</v>
      </c>
      <c r="G998" s="25">
        <v>0.0</v>
      </c>
      <c r="H998" s="25">
        <v>28.0</v>
      </c>
      <c r="I998" s="25">
        <v>0.0</v>
      </c>
      <c r="J998" s="25">
        <v>0.0</v>
      </c>
      <c r="K998" s="25">
        <v>0.0</v>
      </c>
      <c r="L998" s="25">
        <v>0.0</v>
      </c>
      <c r="M998" s="25">
        <v>0.0</v>
      </c>
      <c r="N998" s="25">
        <v>0.27694</v>
      </c>
      <c r="O998" s="25">
        <v>1.30583</v>
      </c>
      <c r="P998" s="25">
        <v>0.8025</v>
      </c>
      <c r="Q998" s="25">
        <v>350.0</v>
      </c>
      <c r="R998" s="25">
        <v>99.0</v>
      </c>
      <c r="S998" s="25">
        <v>5.0</v>
      </c>
    </row>
    <row r="999">
      <c r="A999" s="58" t="s">
        <v>754</v>
      </c>
      <c r="B999" s="25" t="s">
        <v>1</v>
      </c>
      <c r="C999" s="25" t="s">
        <v>129</v>
      </c>
      <c r="D999" s="25" t="s">
        <v>14</v>
      </c>
      <c r="E999" s="25">
        <v>1097.0</v>
      </c>
      <c r="F999" s="25">
        <v>47.0</v>
      </c>
      <c r="G999" s="25">
        <v>2.0</v>
      </c>
      <c r="H999" s="25">
        <v>6.0</v>
      </c>
      <c r="I999" s="25">
        <v>0.0</v>
      </c>
      <c r="J999" s="25">
        <v>0.0</v>
      </c>
      <c r="K999" s="25">
        <v>0.0</v>
      </c>
      <c r="L999" s="25">
        <v>0.0</v>
      </c>
      <c r="M999" s="25">
        <v>0.0</v>
      </c>
      <c r="N999" s="25">
        <v>0.52833</v>
      </c>
      <c r="O999" s="25">
        <v>2.98972</v>
      </c>
      <c r="P999" s="25">
        <v>2.20321</v>
      </c>
      <c r="Q999" s="25">
        <v>43.0</v>
      </c>
      <c r="R999" s="25">
        <v>99.0</v>
      </c>
      <c r="S999" s="25">
        <v>5.0</v>
      </c>
    </row>
    <row r="1000">
      <c r="A1000" s="58" t="s">
        <v>754</v>
      </c>
      <c r="B1000" s="25" t="s">
        <v>1</v>
      </c>
      <c r="C1000" s="25" t="s">
        <v>230</v>
      </c>
      <c r="D1000" s="25" t="s">
        <v>14</v>
      </c>
      <c r="E1000" s="25">
        <v>16.0</v>
      </c>
      <c r="F1000" s="25">
        <v>0.0</v>
      </c>
      <c r="G1000" s="25">
        <v>0.0</v>
      </c>
      <c r="H1000" s="25">
        <v>0.0</v>
      </c>
      <c r="I1000" s="25">
        <v>0.0</v>
      </c>
      <c r="J1000" s="25">
        <v>0.0</v>
      </c>
      <c r="K1000" s="25">
        <v>0.0</v>
      </c>
      <c r="L1000" s="25">
        <v>0.0</v>
      </c>
      <c r="M1000" s="25">
        <v>0.0</v>
      </c>
      <c r="N1000" s="25">
        <v>0.17556</v>
      </c>
      <c r="O1000" s="25">
        <v>11.04722</v>
      </c>
      <c r="P1000" s="25">
        <v>2.6463</v>
      </c>
      <c r="Q1000" s="25">
        <v>0.0</v>
      </c>
      <c r="R1000" s="25">
        <v>99.0</v>
      </c>
      <c r="S1000" s="25">
        <v>5.0</v>
      </c>
    </row>
    <row r="1001">
      <c r="A1001" s="58" t="s">
        <v>754</v>
      </c>
      <c r="B1001" s="25" t="s">
        <v>1</v>
      </c>
      <c r="C1001" s="25" t="s">
        <v>87</v>
      </c>
      <c r="D1001" s="25" t="s">
        <v>14</v>
      </c>
      <c r="E1001" s="25">
        <v>481.0</v>
      </c>
      <c r="F1001" s="25">
        <v>18.0</v>
      </c>
      <c r="G1001" s="25">
        <v>1.0</v>
      </c>
      <c r="H1001" s="25">
        <v>0.0</v>
      </c>
      <c r="I1001" s="25">
        <v>0.0</v>
      </c>
      <c r="J1001" s="25">
        <v>0.0</v>
      </c>
      <c r="K1001" s="25">
        <v>0.0</v>
      </c>
      <c r="L1001" s="25">
        <v>0.0</v>
      </c>
      <c r="M1001" s="25">
        <v>0.0</v>
      </c>
      <c r="N1001" s="25">
        <v>0.25472</v>
      </c>
      <c r="O1001" s="25">
        <v>1.37528</v>
      </c>
      <c r="P1001" s="25">
        <v>0.80555</v>
      </c>
      <c r="Q1001" s="25">
        <v>17.0</v>
      </c>
      <c r="R1001" s="25">
        <v>99.0</v>
      </c>
      <c r="S1001" s="25">
        <v>5.0</v>
      </c>
    </row>
    <row r="1002">
      <c r="A1002" s="58" t="s">
        <v>754</v>
      </c>
      <c r="B1002" s="25" t="s">
        <v>1</v>
      </c>
      <c r="C1002" s="25" t="s">
        <v>112</v>
      </c>
      <c r="D1002" s="25" t="s">
        <v>14</v>
      </c>
      <c r="E1002" s="25">
        <v>545.0</v>
      </c>
      <c r="F1002" s="25">
        <v>27.0</v>
      </c>
      <c r="G1002" s="25">
        <v>0.0</v>
      </c>
      <c r="H1002" s="25">
        <v>8.0</v>
      </c>
      <c r="I1002" s="25">
        <v>0.0</v>
      </c>
      <c r="J1002" s="25">
        <v>0.0</v>
      </c>
      <c r="K1002" s="25">
        <v>0.0</v>
      </c>
      <c r="L1002" s="25">
        <v>0.0</v>
      </c>
      <c r="M1002" s="25">
        <v>0.0</v>
      </c>
      <c r="N1002" s="25">
        <v>0.4475</v>
      </c>
      <c r="O1002" s="25">
        <v>2.8825</v>
      </c>
      <c r="P1002" s="25">
        <v>2.05741</v>
      </c>
      <c r="Q1002" s="25">
        <v>26.0</v>
      </c>
      <c r="R1002" s="25">
        <v>99.0</v>
      </c>
      <c r="S1002" s="25">
        <v>5.0</v>
      </c>
    </row>
    <row r="1003">
      <c r="A1003" s="58" t="s">
        <v>754</v>
      </c>
      <c r="B1003" s="25" t="s">
        <v>1</v>
      </c>
      <c r="C1003" s="25" t="s">
        <v>154</v>
      </c>
      <c r="D1003" s="25" t="s">
        <v>14</v>
      </c>
      <c r="E1003" s="25">
        <v>132.0</v>
      </c>
      <c r="F1003" s="25">
        <v>5.0</v>
      </c>
      <c r="G1003" s="25">
        <v>0.0</v>
      </c>
      <c r="H1003" s="25">
        <v>0.0</v>
      </c>
      <c r="I1003" s="25">
        <v>0.0</v>
      </c>
      <c r="J1003" s="25">
        <v>0.0</v>
      </c>
      <c r="K1003" s="25">
        <v>0.0</v>
      </c>
      <c r="L1003" s="25">
        <v>0.0</v>
      </c>
      <c r="M1003" s="25">
        <v>0.0</v>
      </c>
      <c r="N1003" s="25">
        <v>0.40389</v>
      </c>
      <c r="O1003" s="25">
        <v>1.90528</v>
      </c>
      <c r="P1003" s="25">
        <v>1.80194</v>
      </c>
      <c r="Q1003" s="25">
        <v>5.0</v>
      </c>
      <c r="R1003" s="25">
        <v>99.0</v>
      </c>
      <c r="S1003" s="25">
        <v>5.0</v>
      </c>
    </row>
    <row r="1004">
      <c r="A1004" s="58" t="s">
        <v>754</v>
      </c>
      <c r="B1004" s="25" t="s">
        <v>1</v>
      </c>
      <c r="C1004" s="25" t="s">
        <v>126</v>
      </c>
      <c r="D1004" s="25" t="s">
        <v>14</v>
      </c>
      <c r="E1004" s="25">
        <v>138.0</v>
      </c>
      <c r="F1004" s="25">
        <v>8.0</v>
      </c>
      <c r="G1004" s="25">
        <v>1.0</v>
      </c>
      <c r="H1004" s="25">
        <v>3.0</v>
      </c>
      <c r="I1004" s="25">
        <v>0.0</v>
      </c>
      <c r="J1004" s="25">
        <v>0.0</v>
      </c>
      <c r="K1004" s="25">
        <v>0.0</v>
      </c>
      <c r="L1004" s="25">
        <v>0.0</v>
      </c>
      <c r="M1004" s="25">
        <v>0.0</v>
      </c>
      <c r="N1004" s="25">
        <v>0.24778</v>
      </c>
      <c r="O1004" s="25">
        <v>2.13472</v>
      </c>
      <c r="P1004" s="25">
        <v>1.12747</v>
      </c>
      <c r="Q1004" s="25">
        <v>5.0</v>
      </c>
      <c r="R1004" s="25">
        <v>99.0</v>
      </c>
      <c r="S1004" s="25">
        <v>5.0</v>
      </c>
    </row>
    <row r="1005">
      <c r="A1005" s="58" t="s">
        <v>754</v>
      </c>
      <c r="B1005" s="25" t="s">
        <v>1</v>
      </c>
      <c r="C1005" s="25" t="s">
        <v>233</v>
      </c>
      <c r="D1005" s="25" t="s">
        <v>14</v>
      </c>
      <c r="E1005" s="25">
        <v>17.0</v>
      </c>
      <c r="F1005" s="25">
        <v>2.0</v>
      </c>
      <c r="G1005" s="25">
        <v>0.0</v>
      </c>
      <c r="H1005" s="25">
        <v>1.0</v>
      </c>
      <c r="I1005" s="25">
        <v>0.0</v>
      </c>
      <c r="J1005" s="25">
        <v>0.0</v>
      </c>
      <c r="K1005" s="25">
        <v>0.0</v>
      </c>
      <c r="L1005" s="25">
        <v>0.0</v>
      </c>
      <c r="M1005" s="25">
        <v>0.0</v>
      </c>
      <c r="N1005" s="25">
        <v>0.68972</v>
      </c>
      <c r="O1005" s="25">
        <v>1.41667</v>
      </c>
      <c r="P1005" s="25">
        <v>1.46304</v>
      </c>
      <c r="Q1005" s="25">
        <v>2.0</v>
      </c>
      <c r="R1005" s="25">
        <v>99.0</v>
      </c>
      <c r="S1005" s="25">
        <v>5.0</v>
      </c>
    </row>
    <row r="1006">
      <c r="A1006" s="58" t="s">
        <v>754</v>
      </c>
      <c r="B1006" s="25" t="s">
        <v>1</v>
      </c>
      <c r="C1006" s="25" t="s">
        <v>105</v>
      </c>
      <c r="D1006" s="25" t="s">
        <v>14</v>
      </c>
      <c r="E1006" s="25">
        <v>2400.0</v>
      </c>
      <c r="F1006" s="25">
        <v>72.0</v>
      </c>
      <c r="G1006" s="25">
        <v>4.0</v>
      </c>
      <c r="H1006" s="25">
        <v>17.0</v>
      </c>
      <c r="I1006" s="25">
        <v>0.0</v>
      </c>
      <c r="J1006" s="25">
        <v>0.0</v>
      </c>
      <c r="K1006" s="25">
        <v>0.0</v>
      </c>
      <c r="L1006" s="25">
        <v>0.0</v>
      </c>
      <c r="M1006" s="25">
        <v>0.0</v>
      </c>
      <c r="N1006" s="25">
        <v>0.24361</v>
      </c>
      <c r="O1006" s="25">
        <v>1.4425</v>
      </c>
      <c r="P1006" s="25">
        <v>1.03925</v>
      </c>
      <c r="Q1006" s="25">
        <v>65.0</v>
      </c>
      <c r="R1006" s="25">
        <v>99.0</v>
      </c>
      <c r="S1006" s="25">
        <v>5.0</v>
      </c>
    </row>
    <row r="1007">
      <c r="A1007" s="58" t="s">
        <v>754</v>
      </c>
      <c r="B1007" s="25" t="s">
        <v>1</v>
      </c>
      <c r="C1007" s="25" t="s">
        <v>150</v>
      </c>
      <c r="D1007" s="25" t="s">
        <v>14</v>
      </c>
      <c r="E1007" s="25">
        <v>25.0</v>
      </c>
      <c r="F1007" s="25">
        <v>0.0</v>
      </c>
      <c r="G1007" s="25">
        <v>0.0</v>
      </c>
      <c r="H1007" s="25">
        <v>0.0</v>
      </c>
      <c r="I1007" s="25">
        <v>0.0</v>
      </c>
      <c r="J1007" s="25">
        <v>0.0</v>
      </c>
      <c r="K1007" s="25">
        <v>0.0</v>
      </c>
      <c r="L1007" s="25">
        <v>0.0</v>
      </c>
      <c r="M1007" s="25">
        <v>0.0</v>
      </c>
      <c r="N1007" s="25">
        <v>0.36389</v>
      </c>
      <c r="O1007" s="25">
        <v>1.14278</v>
      </c>
      <c r="P1007" s="25">
        <v>0.47292</v>
      </c>
      <c r="Q1007" s="25">
        <v>0.0</v>
      </c>
      <c r="R1007" s="25">
        <v>99.0</v>
      </c>
      <c r="S1007" s="25">
        <v>5.0</v>
      </c>
    </row>
    <row r="1008">
      <c r="A1008" s="58" t="s">
        <v>754</v>
      </c>
      <c r="B1008" s="25" t="s">
        <v>1</v>
      </c>
      <c r="C1008" s="25" t="s">
        <v>136</v>
      </c>
      <c r="D1008" s="25" t="s">
        <v>14</v>
      </c>
      <c r="E1008" s="25">
        <v>465.0</v>
      </c>
      <c r="F1008" s="25">
        <v>9.0</v>
      </c>
      <c r="G1008" s="25">
        <v>0.0</v>
      </c>
      <c r="H1008" s="25">
        <v>0.0</v>
      </c>
      <c r="I1008" s="25">
        <v>0.0</v>
      </c>
      <c r="J1008" s="25">
        <v>0.0</v>
      </c>
      <c r="K1008" s="25">
        <v>0.0</v>
      </c>
      <c r="L1008" s="25">
        <v>0.0</v>
      </c>
      <c r="M1008" s="25">
        <v>0.0</v>
      </c>
      <c r="N1008" s="25">
        <v>0.24944</v>
      </c>
      <c r="O1008" s="25">
        <v>1.21528</v>
      </c>
      <c r="P1008" s="25">
        <v>1.19326</v>
      </c>
      <c r="Q1008" s="25">
        <v>8.0</v>
      </c>
      <c r="R1008" s="25">
        <v>99.0</v>
      </c>
      <c r="S1008" s="25">
        <v>5.0</v>
      </c>
    </row>
    <row r="1009">
      <c r="A1009" s="58" t="s">
        <v>754</v>
      </c>
      <c r="B1009" s="25" t="s">
        <v>1</v>
      </c>
      <c r="C1009" s="25" t="s">
        <v>261</v>
      </c>
      <c r="D1009" s="25" t="s">
        <v>14</v>
      </c>
      <c r="E1009" s="25">
        <v>1.0</v>
      </c>
      <c r="F1009" s="25">
        <v>0.0</v>
      </c>
      <c r="G1009" s="25">
        <v>0.0</v>
      </c>
      <c r="H1009" s="25">
        <v>0.0</v>
      </c>
      <c r="I1009" s="25">
        <v>0.0</v>
      </c>
      <c r="J1009" s="25">
        <v>0.0</v>
      </c>
      <c r="K1009" s="25">
        <v>0.0</v>
      </c>
      <c r="L1009" s="25">
        <v>0.0</v>
      </c>
      <c r="M1009" s="25">
        <v>0.0</v>
      </c>
      <c r="N1009" s="25">
        <v>0.40417</v>
      </c>
      <c r="O1009" s="25">
        <v>0.40417</v>
      </c>
      <c r="P1009" s="25">
        <v>0.40417</v>
      </c>
      <c r="Q1009" s="25">
        <v>0.0</v>
      </c>
      <c r="R1009" s="25">
        <v>99.0</v>
      </c>
      <c r="S1009" s="25">
        <v>5.0</v>
      </c>
    </row>
    <row r="1010">
      <c r="A1010" s="58" t="s">
        <v>754</v>
      </c>
      <c r="B1010" s="25" t="s">
        <v>1</v>
      </c>
      <c r="C1010" s="25" t="s">
        <v>102</v>
      </c>
      <c r="D1010" s="25" t="s">
        <v>14</v>
      </c>
      <c r="E1010" s="25">
        <v>3805.0</v>
      </c>
      <c r="F1010" s="25">
        <v>186.0</v>
      </c>
      <c r="G1010" s="25">
        <v>1.0</v>
      </c>
      <c r="H1010" s="25">
        <v>11.0</v>
      </c>
      <c r="I1010" s="25">
        <v>0.0</v>
      </c>
      <c r="J1010" s="25">
        <v>0.0</v>
      </c>
      <c r="K1010" s="25">
        <v>0.0</v>
      </c>
      <c r="L1010" s="25">
        <v>0.0</v>
      </c>
      <c r="M1010" s="25">
        <v>0.0</v>
      </c>
      <c r="N1010" s="25">
        <v>0.29389</v>
      </c>
      <c r="O1010" s="25">
        <v>1.38944</v>
      </c>
      <c r="P1010" s="25">
        <v>0.91795</v>
      </c>
      <c r="Q1010" s="25">
        <v>105.0</v>
      </c>
      <c r="R1010" s="25">
        <v>99.0</v>
      </c>
      <c r="S1010" s="25">
        <v>5.0</v>
      </c>
    </row>
    <row r="1011">
      <c r="A1011" s="58" t="s">
        <v>754</v>
      </c>
      <c r="B1011" s="25" t="s">
        <v>1</v>
      </c>
      <c r="C1011" s="25" t="s">
        <v>130</v>
      </c>
      <c r="D1011" s="25" t="s">
        <v>14</v>
      </c>
      <c r="E1011" s="25">
        <v>24.0</v>
      </c>
      <c r="F1011" s="25">
        <v>1.0</v>
      </c>
      <c r="G1011" s="25">
        <v>0.0</v>
      </c>
      <c r="H1011" s="25">
        <v>0.0</v>
      </c>
      <c r="I1011" s="25">
        <v>0.0</v>
      </c>
      <c r="J1011" s="25">
        <v>0.0</v>
      </c>
      <c r="K1011" s="25">
        <v>0.0</v>
      </c>
      <c r="L1011" s="25">
        <v>0.0</v>
      </c>
      <c r="M1011" s="25">
        <v>0.0</v>
      </c>
      <c r="N1011" s="25">
        <v>0.28722</v>
      </c>
      <c r="O1011" s="25">
        <v>5.42444</v>
      </c>
      <c r="P1011" s="25">
        <v>1.30737</v>
      </c>
      <c r="Q1011" s="25">
        <v>1.0</v>
      </c>
      <c r="R1011" s="25">
        <v>99.0</v>
      </c>
      <c r="S1011" s="25">
        <v>5.0</v>
      </c>
    </row>
    <row r="1012">
      <c r="A1012" s="58" t="s">
        <v>754</v>
      </c>
      <c r="B1012" s="25" t="s">
        <v>1</v>
      </c>
      <c r="C1012" s="25" t="s">
        <v>122</v>
      </c>
      <c r="D1012" s="25" t="s">
        <v>14</v>
      </c>
      <c r="E1012" s="25">
        <v>6.0</v>
      </c>
      <c r="F1012" s="25">
        <v>3.0</v>
      </c>
      <c r="G1012" s="25">
        <v>0.0</v>
      </c>
      <c r="H1012" s="25">
        <v>0.0</v>
      </c>
      <c r="I1012" s="25">
        <v>0.0</v>
      </c>
      <c r="J1012" s="25">
        <v>0.0</v>
      </c>
      <c r="K1012" s="25">
        <v>0.0</v>
      </c>
      <c r="L1012" s="25">
        <v>0.0</v>
      </c>
      <c r="M1012" s="25">
        <v>0.0</v>
      </c>
      <c r="N1012" s="25">
        <v>0.07694</v>
      </c>
      <c r="O1012" s="25">
        <v>3.03028</v>
      </c>
      <c r="P1012" s="25">
        <v>0.72602</v>
      </c>
      <c r="Q1012" s="25">
        <v>3.0</v>
      </c>
      <c r="R1012" s="25">
        <v>99.0</v>
      </c>
      <c r="S1012" s="25">
        <v>5.0</v>
      </c>
    </row>
    <row r="1013">
      <c r="A1013" s="58" t="s">
        <v>754</v>
      </c>
      <c r="B1013" s="25" t="s">
        <v>1</v>
      </c>
      <c r="C1013" s="25" t="s">
        <v>133</v>
      </c>
      <c r="D1013" s="25" t="s">
        <v>14</v>
      </c>
      <c r="E1013" s="25">
        <v>129.0</v>
      </c>
      <c r="F1013" s="25">
        <v>3.0</v>
      </c>
      <c r="G1013" s="25">
        <v>0.0</v>
      </c>
      <c r="H1013" s="25">
        <v>0.0</v>
      </c>
      <c r="I1013" s="25">
        <v>0.0</v>
      </c>
      <c r="J1013" s="25">
        <v>0.0</v>
      </c>
      <c r="K1013" s="25">
        <v>0.0</v>
      </c>
      <c r="L1013" s="25">
        <v>0.0</v>
      </c>
      <c r="M1013" s="25">
        <v>0.0</v>
      </c>
      <c r="N1013" s="25">
        <v>0.27861</v>
      </c>
      <c r="O1013" s="25">
        <v>1.49194</v>
      </c>
      <c r="P1013" s="25">
        <v>2.20105</v>
      </c>
      <c r="Q1013" s="25">
        <v>3.0</v>
      </c>
      <c r="R1013" s="25">
        <v>99.0</v>
      </c>
      <c r="S1013" s="25">
        <v>5.0</v>
      </c>
    </row>
    <row r="1014">
      <c r="A1014" s="58" t="s">
        <v>754</v>
      </c>
      <c r="B1014" s="25" t="s">
        <v>1</v>
      </c>
      <c r="C1014" s="25" t="s">
        <v>167</v>
      </c>
      <c r="D1014" s="25" t="s">
        <v>14</v>
      </c>
      <c r="E1014" s="25">
        <v>449.0</v>
      </c>
      <c r="F1014" s="25">
        <v>10.0</v>
      </c>
      <c r="G1014" s="25">
        <v>0.0</v>
      </c>
      <c r="H1014" s="25">
        <v>2.0</v>
      </c>
      <c r="I1014" s="25">
        <v>0.0</v>
      </c>
      <c r="J1014" s="25">
        <v>0.0</v>
      </c>
      <c r="K1014" s="25">
        <v>0.0</v>
      </c>
      <c r="L1014" s="25">
        <v>0.0</v>
      </c>
      <c r="M1014" s="25">
        <v>0.0</v>
      </c>
      <c r="N1014" s="25">
        <v>0.3025</v>
      </c>
      <c r="O1014" s="25">
        <v>1.42194</v>
      </c>
      <c r="P1014" s="25">
        <v>0.89909</v>
      </c>
      <c r="Q1014" s="25">
        <v>10.0</v>
      </c>
      <c r="R1014" s="25">
        <v>99.0</v>
      </c>
      <c r="S1014" s="25">
        <v>5.0</v>
      </c>
    </row>
    <row r="1015">
      <c r="A1015" s="58" t="s">
        <v>754</v>
      </c>
      <c r="B1015" s="25" t="s">
        <v>1</v>
      </c>
      <c r="C1015" s="25" t="s">
        <v>263</v>
      </c>
      <c r="D1015" s="25" t="s">
        <v>14</v>
      </c>
      <c r="E1015" s="25">
        <v>1.0</v>
      </c>
      <c r="F1015" s="25">
        <v>0.0</v>
      </c>
      <c r="G1015" s="25">
        <v>0.0</v>
      </c>
      <c r="H1015" s="25">
        <v>0.0</v>
      </c>
      <c r="I1015" s="25">
        <v>0.0</v>
      </c>
      <c r="J1015" s="25">
        <v>0.0</v>
      </c>
      <c r="K1015" s="25">
        <v>0.0</v>
      </c>
      <c r="L1015" s="25">
        <v>0.0</v>
      </c>
      <c r="M1015" s="25">
        <v>0.0</v>
      </c>
      <c r="N1015" s="25">
        <v>0.27444</v>
      </c>
      <c r="O1015" s="25">
        <v>0.27444</v>
      </c>
      <c r="P1015" s="25">
        <v>0.27444</v>
      </c>
      <c r="Q1015" s="25">
        <v>0.0</v>
      </c>
      <c r="R1015" s="25">
        <v>99.0</v>
      </c>
      <c r="S1015" s="25">
        <v>5.0</v>
      </c>
    </row>
    <row r="1016">
      <c r="A1016" s="58" t="s">
        <v>754</v>
      </c>
      <c r="B1016" s="25" t="s">
        <v>1</v>
      </c>
      <c r="C1016" s="25" t="s">
        <v>202</v>
      </c>
      <c r="D1016" s="25" t="s">
        <v>14</v>
      </c>
      <c r="E1016" s="25">
        <v>8.0</v>
      </c>
      <c r="F1016" s="25">
        <v>0.0</v>
      </c>
      <c r="G1016" s="25">
        <v>0.0</v>
      </c>
      <c r="H1016" s="25">
        <v>0.0</v>
      </c>
      <c r="I1016" s="25">
        <v>0.0</v>
      </c>
      <c r="J1016" s="25">
        <v>0.0</v>
      </c>
      <c r="K1016" s="25">
        <v>0.0</v>
      </c>
      <c r="L1016" s="25">
        <v>0.0</v>
      </c>
      <c r="M1016" s="25">
        <v>0.0</v>
      </c>
      <c r="N1016" s="25">
        <v>0.65722</v>
      </c>
      <c r="O1016" s="25">
        <v>8.09361</v>
      </c>
      <c r="P1016" s="25">
        <v>2.11507</v>
      </c>
      <c r="Q1016" s="25">
        <v>0.0</v>
      </c>
      <c r="R1016" s="25">
        <v>99.0</v>
      </c>
      <c r="S1016" s="25">
        <v>5.0</v>
      </c>
    </row>
    <row r="1017">
      <c r="A1017" s="58" t="s">
        <v>754</v>
      </c>
      <c r="B1017" s="25" t="s">
        <v>1</v>
      </c>
      <c r="C1017" s="25" t="s">
        <v>162</v>
      </c>
      <c r="D1017" s="25" t="s">
        <v>14</v>
      </c>
      <c r="E1017" s="25">
        <v>575.0</v>
      </c>
      <c r="F1017" s="25">
        <v>20.0</v>
      </c>
      <c r="G1017" s="25">
        <v>0.0</v>
      </c>
      <c r="H1017" s="25">
        <v>4.0</v>
      </c>
      <c r="I1017" s="25">
        <v>0.0</v>
      </c>
      <c r="J1017" s="25">
        <v>0.0</v>
      </c>
      <c r="K1017" s="25">
        <v>0.0</v>
      </c>
      <c r="L1017" s="25">
        <v>0.0</v>
      </c>
      <c r="M1017" s="25">
        <v>0.0</v>
      </c>
      <c r="N1017" s="25">
        <v>0.23472</v>
      </c>
      <c r="O1017" s="25">
        <v>1.28694</v>
      </c>
      <c r="P1017" s="25">
        <v>0.90137</v>
      </c>
      <c r="Q1017" s="25">
        <v>20.0</v>
      </c>
      <c r="R1017" s="25">
        <v>99.0</v>
      </c>
      <c r="S1017" s="25">
        <v>5.0</v>
      </c>
    </row>
    <row r="1018">
      <c r="A1018" s="58" t="s">
        <v>754</v>
      </c>
      <c r="B1018" s="25" t="s">
        <v>1</v>
      </c>
      <c r="C1018" s="25" t="s">
        <v>287</v>
      </c>
      <c r="D1018" s="25" t="s">
        <v>14</v>
      </c>
      <c r="E1018" s="25">
        <v>3.0</v>
      </c>
      <c r="F1018" s="25">
        <v>0.0</v>
      </c>
      <c r="G1018" s="25">
        <v>0.0</v>
      </c>
      <c r="H1018" s="25">
        <v>0.0</v>
      </c>
      <c r="I1018" s="25">
        <v>0.0</v>
      </c>
      <c r="J1018" s="25">
        <v>0.0</v>
      </c>
      <c r="K1018" s="25">
        <v>0.0</v>
      </c>
      <c r="L1018" s="25">
        <v>0.0</v>
      </c>
      <c r="M1018" s="25">
        <v>0.0</v>
      </c>
      <c r="N1018" s="25">
        <v>0.36639</v>
      </c>
      <c r="O1018" s="25">
        <v>0.4375</v>
      </c>
      <c r="P1018" s="25">
        <v>0.27861</v>
      </c>
      <c r="Q1018" s="25">
        <v>0.0</v>
      </c>
      <c r="R1018" s="25">
        <v>99.0</v>
      </c>
      <c r="S1018" s="25">
        <v>5.0</v>
      </c>
    </row>
    <row r="1019">
      <c r="A1019" s="58" t="s">
        <v>754</v>
      </c>
      <c r="B1019" s="25" t="s">
        <v>1</v>
      </c>
      <c r="C1019" s="25" t="s">
        <v>3</v>
      </c>
      <c r="D1019" s="25" t="s">
        <v>14</v>
      </c>
      <c r="E1019" s="25">
        <v>341186.0</v>
      </c>
      <c r="F1019" s="25">
        <v>17992.0</v>
      </c>
      <c r="G1019" s="25">
        <v>520.0</v>
      </c>
      <c r="H1019" s="25">
        <v>3690.0</v>
      </c>
      <c r="I1019" s="25">
        <v>0.0</v>
      </c>
      <c r="J1019" s="25">
        <v>2.0</v>
      </c>
      <c r="K1019" s="25">
        <v>0.0</v>
      </c>
      <c r="L1019" s="25">
        <v>0.0</v>
      </c>
      <c r="M1019" s="25">
        <v>0.0</v>
      </c>
      <c r="N1019" s="25">
        <v>0.30639</v>
      </c>
      <c r="O1019" s="25">
        <v>1.69917</v>
      </c>
      <c r="P1019" s="25">
        <v>1.61404</v>
      </c>
      <c r="Q1019" s="25">
        <v>13718.0</v>
      </c>
      <c r="R1019" s="25">
        <v>99.0</v>
      </c>
      <c r="S1019" s="25">
        <v>5.0</v>
      </c>
    </row>
    <row r="1020">
      <c r="A1020" s="58" t="s">
        <v>754</v>
      </c>
      <c r="B1020" s="25" t="s">
        <v>1</v>
      </c>
      <c r="C1020" s="25" t="s">
        <v>151</v>
      </c>
      <c r="D1020" s="25" t="s">
        <v>14</v>
      </c>
      <c r="E1020" s="25">
        <v>154.0</v>
      </c>
      <c r="F1020" s="25">
        <v>8.0</v>
      </c>
      <c r="G1020" s="25">
        <v>0.0</v>
      </c>
      <c r="H1020" s="25">
        <v>2.0</v>
      </c>
      <c r="I1020" s="25">
        <v>0.0</v>
      </c>
      <c r="J1020" s="25">
        <v>0.0</v>
      </c>
      <c r="K1020" s="25">
        <v>0.0</v>
      </c>
      <c r="L1020" s="25">
        <v>0.0</v>
      </c>
      <c r="M1020" s="25">
        <v>0.0</v>
      </c>
      <c r="N1020" s="25">
        <v>0.38583</v>
      </c>
      <c r="O1020" s="25">
        <v>3.05694</v>
      </c>
      <c r="P1020" s="25">
        <v>2.83015</v>
      </c>
      <c r="Q1020" s="25">
        <v>8.0</v>
      </c>
      <c r="R1020" s="25">
        <v>99.0</v>
      </c>
      <c r="S1020" s="25">
        <v>5.0</v>
      </c>
    </row>
    <row r="1021">
      <c r="A1021" s="58" t="s">
        <v>754</v>
      </c>
      <c r="B1021" s="25" t="s">
        <v>1</v>
      </c>
      <c r="C1021" s="25" t="s">
        <v>190</v>
      </c>
      <c r="D1021" s="25" t="s">
        <v>14</v>
      </c>
      <c r="E1021" s="25">
        <v>119.0</v>
      </c>
      <c r="F1021" s="25">
        <v>9.0</v>
      </c>
      <c r="G1021" s="25">
        <v>0.0</v>
      </c>
      <c r="H1021" s="25">
        <v>0.0</v>
      </c>
      <c r="I1021" s="25">
        <v>0.0</v>
      </c>
      <c r="J1021" s="25">
        <v>0.0</v>
      </c>
      <c r="K1021" s="25">
        <v>0.0</v>
      </c>
      <c r="L1021" s="25">
        <v>0.0</v>
      </c>
      <c r="M1021" s="25">
        <v>0.0</v>
      </c>
      <c r="N1021" s="25">
        <v>0.36667</v>
      </c>
      <c r="O1021" s="25">
        <v>5.80861</v>
      </c>
      <c r="P1021" s="25">
        <v>5.15639</v>
      </c>
      <c r="Q1021" s="25">
        <v>9.0</v>
      </c>
      <c r="R1021" s="25">
        <v>99.0</v>
      </c>
      <c r="S1021" s="25">
        <v>5.0</v>
      </c>
    </row>
    <row r="1022">
      <c r="A1022" s="58" t="s">
        <v>754</v>
      </c>
      <c r="B1022" s="25" t="s">
        <v>1</v>
      </c>
      <c r="C1022" s="25" t="s">
        <v>240</v>
      </c>
      <c r="D1022" s="25" t="s">
        <v>14</v>
      </c>
      <c r="E1022" s="25">
        <v>1.0</v>
      </c>
      <c r="F1022" s="25">
        <v>0.0</v>
      </c>
      <c r="G1022" s="25">
        <v>0.0</v>
      </c>
      <c r="H1022" s="25">
        <v>0.0</v>
      </c>
      <c r="I1022" s="25">
        <v>0.0</v>
      </c>
      <c r="J1022" s="25">
        <v>0.0</v>
      </c>
      <c r="K1022" s="25">
        <v>0.0</v>
      </c>
      <c r="L1022" s="25">
        <v>0.0</v>
      </c>
      <c r="M1022" s="25">
        <v>0.0</v>
      </c>
      <c r="N1022" s="25">
        <v>0.09333</v>
      </c>
      <c r="O1022" s="25">
        <v>0.09333</v>
      </c>
      <c r="P1022" s="25">
        <v>0.09333</v>
      </c>
      <c r="Q1022" s="25">
        <v>0.0</v>
      </c>
      <c r="R1022" s="25">
        <v>99.0</v>
      </c>
      <c r="S1022" s="25">
        <v>5.0</v>
      </c>
    </row>
    <row r="1023">
      <c r="A1023" s="58" t="s">
        <v>754</v>
      </c>
      <c r="B1023" s="25" t="s">
        <v>1</v>
      </c>
      <c r="C1023" s="25" t="s">
        <v>197</v>
      </c>
      <c r="D1023" s="25" t="s">
        <v>14</v>
      </c>
      <c r="E1023" s="25">
        <v>116.0</v>
      </c>
      <c r="F1023" s="25">
        <v>2.0</v>
      </c>
      <c r="G1023" s="25">
        <v>0.0</v>
      </c>
      <c r="H1023" s="25">
        <v>0.0</v>
      </c>
      <c r="I1023" s="25">
        <v>0.0</v>
      </c>
      <c r="J1023" s="25">
        <v>0.0</v>
      </c>
      <c r="K1023" s="25">
        <v>0.0</v>
      </c>
      <c r="L1023" s="25">
        <v>0.0</v>
      </c>
      <c r="M1023" s="25">
        <v>0.0</v>
      </c>
      <c r="N1023" s="25">
        <v>0.34694</v>
      </c>
      <c r="O1023" s="25">
        <v>2.20917</v>
      </c>
      <c r="P1023" s="25">
        <v>1.61316</v>
      </c>
      <c r="Q1023" s="25">
        <v>2.0</v>
      </c>
      <c r="R1023" s="25">
        <v>99.0</v>
      </c>
      <c r="S1023" s="25">
        <v>5.0</v>
      </c>
    </row>
    <row r="1024">
      <c r="A1024" s="58" t="s">
        <v>754</v>
      </c>
      <c r="B1024" s="25" t="s">
        <v>1</v>
      </c>
      <c r="C1024" s="25" t="s">
        <v>256</v>
      </c>
      <c r="D1024" s="25" t="s">
        <v>14</v>
      </c>
      <c r="E1024" s="25">
        <v>74.0</v>
      </c>
      <c r="F1024" s="25">
        <v>3.0</v>
      </c>
      <c r="G1024" s="25">
        <v>0.0</v>
      </c>
      <c r="H1024" s="25">
        <v>0.0</v>
      </c>
      <c r="I1024" s="25">
        <v>0.0</v>
      </c>
      <c r="J1024" s="25">
        <v>0.0</v>
      </c>
      <c r="K1024" s="25">
        <v>0.0</v>
      </c>
      <c r="L1024" s="25">
        <v>0.0</v>
      </c>
      <c r="M1024" s="25">
        <v>0.0</v>
      </c>
      <c r="N1024" s="25">
        <v>0.26306</v>
      </c>
      <c r="O1024" s="25">
        <v>0.88361</v>
      </c>
      <c r="P1024" s="25">
        <v>0.37888</v>
      </c>
      <c r="Q1024" s="25">
        <v>1.0</v>
      </c>
      <c r="R1024" s="25">
        <v>99.0</v>
      </c>
      <c r="S1024" s="25">
        <v>5.0</v>
      </c>
    </row>
    <row r="1025">
      <c r="A1025" s="58" t="s">
        <v>754</v>
      </c>
      <c r="B1025" s="25" t="s">
        <v>1</v>
      </c>
      <c r="C1025" s="25" t="s">
        <v>251</v>
      </c>
      <c r="D1025" s="25" t="s">
        <v>14</v>
      </c>
      <c r="E1025" s="25">
        <v>7.0</v>
      </c>
      <c r="F1025" s="25">
        <v>0.0</v>
      </c>
      <c r="G1025" s="25">
        <v>0.0</v>
      </c>
      <c r="H1025" s="25">
        <v>0.0</v>
      </c>
      <c r="I1025" s="25">
        <v>0.0</v>
      </c>
      <c r="J1025" s="25">
        <v>0.0</v>
      </c>
      <c r="K1025" s="25">
        <v>0.0</v>
      </c>
      <c r="L1025" s="25">
        <v>0.0</v>
      </c>
      <c r="M1025" s="25">
        <v>0.0</v>
      </c>
      <c r="N1025" s="25">
        <v>0.48278</v>
      </c>
      <c r="O1025" s="25">
        <v>2.32194</v>
      </c>
      <c r="P1025" s="25">
        <v>0.74262</v>
      </c>
      <c r="Q1025" s="25">
        <v>0.0</v>
      </c>
      <c r="R1025" s="25">
        <v>99.0</v>
      </c>
      <c r="S1025" s="25">
        <v>5.0</v>
      </c>
    </row>
    <row r="1026">
      <c r="A1026" s="58" t="s">
        <v>754</v>
      </c>
      <c r="B1026" s="25" t="s">
        <v>1</v>
      </c>
      <c r="C1026" s="25" t="s">
        <v>159</v>
      </c>
      <c r="D1026" s="25" t="s">
        <v>14</v>
      </c>
      <c r="E1026" s="25">
        <v>192.0</v>
      </c>
      <c r="F1026" s="25">
        <v>5.0</v>
      </c>
      <c r="G1026" s="25">
        <v>0.0</v>
      </c>
      <c r="H1026" s="25">
        <v>0.0</v>
      </c>
      <c r="I1026" s="25">
        <v>0.0</v>
      </c>
      <c r="J1026" s="25">
        <v>0.0</v>
      </c>
      <c r="K1026" s="25">
        <v>0.0</v>
      </c>
      <c r="L1026" s="25">
        <v>0.0</v>
      </c>
      <c r="M1026" s="25">
        <v>0.0</v>
      </c>
      <c r="N1026" s="25">
        <v>0.23611</v>
      </c>
      <c r="O1026" s="25">
        <v>1.36833</v>
      </c>
      <c r="P1026" s="25">
        <v>1.19732</v>
      </c>
      <c r="Q1026" s="25">
        <v>5.0</v>
      </c>
      <c r="R1026" s="25">
        <v>99.0</v>
      </c>
      <c r="S1026" s="25">
        <v>5.0</v>
      </c>
    </row>
    <row r="1027">
      <c r="A1027" s="58" t="s">
        <v>754</v>
      </c>
      <c r="B1027" s="25" t="s">
        <v>1</v>
      </c>
      <c r="C1027" s="25" t="s">
        <v>175</v>
      </c>
      <c r="D1027" s="25" t="s">
        <v>14</v>
      </c>
      <c r="E1027" s="25">
        <v>101.0</v>
      </c>
      <c r="F1027" s="25">
        <v>1.0</v>
      </c>
      <c r="G1027" s="25">
        <v>0.0</v>
      </c>
      <c r="H1027" s="25">
        <v>0.0</v>
      </c>
      <c r="I1027" s="25">
        <v>0.0</v>
      </c>
      <c r="J1027" s="25">
        <v>0.0</v>
      </c>
      <c r="K1027" s="25">
        <v>0.0</v>
      </c>
      <c r="L1027" s="25">
        <v>0.0</v>
      </c>
      <c r="M1027" s="25">
        <v>0.0</v>
      </c>
      <c r="N1027" s="25">
        <v>0.26722</v>
      </c>
      <c r="O1027" s="25">
        <v>1.70861</v>
      </c>
      <c r="P1027" s="25">
        <v>1.07017</v>
      </c>
      <c r="Q1027" s="25">
        <v>1.0</v>
      </c>
      <c r="R1027" s="25">
        <v>99.0</v>
      </c>
      <c r="S1027" s="25">
        <v>5.0</v>
      </c>
    </row>
    <row r="1028">
      <c r="A1028" s="58" t="s">
        <v>754</v>
      </c>
      <c r="B1028" s="25" t="s">
        <v>1</v>
      </c>
      <c r="C1028" s="25" t="s">
        <v>134</v>
      </c>
      <c r="D1028" s="25" t="s">
        <v>14</v>
      </c>
      <c r="E1028" s="25">
        <v>415.0</v>
      </c>
      <c r="F1028" s="25">
        <v>21.0</v>
      </c>
      <c r="G1028" s="25">
        <v>0.0</v>
      </c>
      <c r="H1028" s="25">
        <v>1.0</v>
      </c>
      <c r="I1028" s="25">
        <v>0.0</v>
      </c>
      <c r="J1028" s="25">
        <v>0.0</v>
      </c>
      <c r="K1028" s="25">
        <v>0.0</v>
      </c>
      <c r="L1028" s="25">
        <v>0.0</v>
      </c>
      <c r="M1028" s="25">
        <v>0.0</v>
      </c>
      <c r="N1028" s="25">
        <v>0.32333</v>
      </c>
      <c r="O1028" s="25">
        <v>1.33139</v>
      </c>
      <c r="P1028" s="25">
        <v>0.89179</v>
      </c>
      <c r="Q1028" s="25">
        <v>21.0</v>
      </c>
      <c r="R1028" s="25">
        <v>99.0</v>
      </c>
      <c r="S1028" s="25">
        <v>5.0</v>
      </c>
    </row>
    <row r="1029">
      <c r="A1029" s="58" t="s">
        <v>754</v>
      </c>
      <c r="B1029" s="25" t="s">
        <v>1</v>
      </c>
      <c r="C1029" s="25" t="s">
        <v>194</v>
      </c>
      <c r="D1029" s="25" t="s">
        <v>14</v>
      </c>
      <c r="E1029" s="25">
        <v>59.0</v>
      </c>
      <c r="F1029" s="25">
        <v>9.0</v>
      </c>
      <c r="G1029" s="25">
        <v>0.0</v>
      </c>
      <c r="H1029" s="25">
        <v>1.0</v>
      </c>
      <c r="I1029" s="25">
        <v>0.0</v>
      </c>
      <c r="J1029" s="25">
        <v>0.0</v>
      </c>
      <c r="K1029" s="25">
        <v>0.0</v>
      </c>
      <c r="L1029" s="25">
        <v>0.0</v>
      </c>
      <c r="M1029" s="25">
        <v>0.0</v>
      </c>
      <c r="N1029" s="25">
        <v>0.80444</v>
      </c>
      <c r="O1029" s="25">
        <v>1.98333</v>
      </c>
      <c r="P1029" s="25">
        <v>1.16019</v>
      </c>
      <c r="Q1029" s="25">
        <v>4.0</v>
      </c>
      <c r="R1029" s="25">
        <v>99.0</v>
      </c>
      <c r="S1029" s="25">
        <v>5.0</v>
      </c>
    </row>
    <row r="1030">
      <c r="A1030" s="58" t="s">
        <v>754</v>
      </c>
      <c r="B1030" s="25" t="s">
        <v>1</v>
      </c>
      <c r="C1030" s="25" t="s">
        <v>288</v>
      </c>
      <c r="D1030" s="25" t="s">
        <v>14</v>
      </c>
      <c r="E1030" s="25">
        <v>1.0</v>
      </c>
      <c r="F1030" s="25">
        <v>0.0</v>
      </c>
      <c r="G1030" s="25">
        <v>0.0</v>
      </c>
      <c r="H1030" s="25">
        <v>0.0</v>
      </c>
      <c r="I1030" s="25">
        <v>0.0</v>
      </c>
      <c r="J1030" s="25">
        <v>0.0</v>
      </c>
      <c r="K1030" s="25">
        <v>0.0</v>
      </c>
      <c r="L1030" s="25">
        <v>0.0</v>
      </c>
      <c r="M1030" s="25">
        <v>0.0</v>
      </c>
      <c r="N1030" s="25">
        <v>0.07528</v>
      </c>
      <c r="O1030" s="25">
        <v>0.07528</v>
      </c>
      <c r="P1030" s="25">
        <v>0.07528</v>
      </c>
      <c r="Q1030" s="25">
        <v>0.0</v>
      </c>
      <c r="R1030" s="25">
        <v>99.0</v>
      </c>
      <c r="S1030" s="25">
        <v>5.0</v>
      </c>
    </row>
    <row r="1031">
      <c r="A1031" s="58" t="s">
        <v>754</v>
      </c>
      <c r="B1031" s="25" t="s">
        <v>1</v>
      </c>
      <c r="C1031" s="25" t="s">
        <v>192</v>
      </c>
      <c r="D1031" s="25" t="s">
        <v>14</v>
      </c>
      <c r="E1031" s="25">
        <v>105.0</v>
      </c>
      <c r="F1031" s="25">
        <v>10.0</v>
      </c>
      <c r="G1031" s="25">
        <v>0.0</v>
      </c>
      <c r="H1031" s="25">
        <v>6.0</v>
      </c>
      <c r="I1031" s="25">
        <v>0.0</v>
      </c>
      <c r="J1031" s="25">
        <v>0.0</v>
      </c>
      <c r="K1031" s="25">
        <v>0.0</v>
      </c>
      <c r="L1031" s="25">
        <v>0.0</v>
      </c>
      <c r="M1031" s="25">
        <v>0.0</v>
      </c>
      <c r="N1031" s="25">
        <v>0.47306</v>
      </c>
      <c r="O1031" s="25">
        <v>1.925</v>
      </c>
      <c r="P1031" s="25">
        <v>0.86945</v>
      </c>
      <c r="Q1031" s="25">
        <v>5.0</v>
      </c>
      <c r="R1031" s="25">
        <v>99.0</v>
      </c>
      <c r="S1031" s="25">
        <v>5.0</v>
      </c>
    </row>
    <row r="1032">
      <c r="A1032" s="58" t="s">
        <v>754</v>
      </c>
      <c r="B1032" s="25" t="s">
        <v>1</v>
      </c>
      <c r="C1032" s="25" t="s">
        <v>181</v>
      </c>
      <c r="D1032" s="25" t="s">
        <v>14</v>
      </c>
      <c r="E1032" s="25">
        <v>378.0</v>
      </c>
      <c r="F1032" s="25">
        <v>6.0</v>
      </c>
      <c r="G1032" s="25">
        <v>0.0</v>
      </c>
      <c r="H1032" s="25">
        <v>0.0</v>
      </c>
      <c r="I1032" s="25">
        <v>0.0</v>
      </c>
      <c r="J1032" s="25">
        <v>0.0</v>
      </c>
      <c r="K1032" s="25">
        <v>0.0</v>
      </c>
      <c r="L1032" s="25">
        <v>0.0</v>
      </c>
      <c r="M1032" s="25">
        <v>0.0</v>
      </c>
      <c r="N1032" s="25">
        <v>0.30472</v>
      </c>
      <c r="O1032" s="25">
        <v>1.42056</v>
      </c>
      <c r="P1032" s="25">
        <v>0.91662</v>
      </c>
      <c r="Q1032" s="25">
        <v>6.0</v>
      </c>
      <c r="R1032" s="25">
        <v>99.0</v>
      </c>
      <c r="S1032" s="25">
        <v>5.0</v>
      </c>
    </row>
    <row r="1033">
      <c r="A1033" s="58" t="s">
        <v>754</v>
      </c>
      <c r="B1033" s="25" t="s">
        <v>1</v>
      </c>
      <c r="C1033" s="25" t="s">
        <v>152</v>
      </c>
      <c r="D1033" s="25" t="s">
        <v>14</v>
      </c>
      <c r="E1033" s="25">
        <v>59.0</v>
      </c>
      <c r="F1033" s="25">
        <v>4.0</v>
      </c>
      <c r="G1033" s="25">
        <v>0.0</v>
      </c>
      <c r="H1033" s="25">
        <v>0.0</v>
      </c>
      <c r="I1033" s="25">
        <v>0.0</v>
      </c>
      <c r="J1033" s="25">
        <v>0.0</v>
      </c>
      <c r="K1033" s="25">
        <v>0.0</v>
      </c>
      <c r="L1033" s="25">
        <v>0.0</v>
      </c>
      <c r="M1033" s="25">
        <v>0.0</v>
      </c>
      <c r="N1033" s="25">
        <v>0.24944</v>
      </c>
      <c r="O1033" s="25">
        <v>18.45111</v>
      </c>
      <c r="P1033" s="25">
        <v>7.25395</v>
      </c>
      <c r="Q1033" s="25">
        <v>3.0</v>
      </c>
      <c r="R1033" s="25">
        <v>99.0</v>
      </c>
      <c r="S1033" s="25">
        <v>5.0</v>
      </c>
    </row>
    <row r="1034">
      <c r="A1034" s="58" t="s">
        <v>754</v>
      </c>
      <c r="B1034" s="25" t="s">
        <v>1</v>
      </c>
      <c r="C1034" s="25" t="s">
        <v>203</v>
      </c>
      <c r="D1034" s="25" t="s">
        <v>14</v>
      </c>
      <c r="E1034" s="25">
        <v>80.0</v>
      </c>
      <c r="F1034" s="25">
        <v>2.0</v>
      </c>
      <c r="G1034" s="25">
        <v>1.0</v>
      </c>
      <c r="H1034" s="25">
        <v>0.0</v>
      </c>
      <c r="I1034" s="25">
        <v>0.0</v>
      </c>
      <c r="J1034" s="25">
        <v>0.0</v>
      </c>
      <c r="K1034" s="25">
        <v>0.0</v>
      </c>
      <c r="L1034" s="25">
        <v>0.0</v>
      </c>
      <c r="M1034" s="25">
        <v>0.0</v>
      </c>
      <c r="N1034" s="25">
        <v>0.16361</v>
      </c>
      <c r="O1034" s="25">
        <v>1.42806</v>
      </c>
      <c r="P1034" s="25">
        <v>2.19733</v>
      </c>
      <c r="Q1034" s="25">
        <v>2.0</v>
      </c>
      <c r="R1034" s="25">
        <v>99.0</v>
      </c>
      <c r="S1034" s="25">
        <v>5.0</v>
      </c>
    </row>
    <row r="1035">
      <c r="A1035" s="58" t="s">
        <v>754</v>
      </c>
      <c r="B1035" s="25" t="s">
        <v>1</v>
      </c>
      <c r="C1035" s="25" t="s">
        <v>92</v>
      </c>
      <c r="D1035" s="25" t="s">
        <v>14</v>
      </c>
      <c r="E1035" s="25">
        <v>526.0</v>
      </c>
      <c r="F1035" s="25">
        <v>16.0</v>
      </c>
      <c r="G1035" s="25">
        <v>1.0</v>
      </c>
      <c r="H1035" s="25">
        <v>1.0</v>
      </c>
      <c r="I1035" s="25">
        <v>0.0</v>
      </c>
      <c r="J1035" s="25">
        <v>0.0</v>
      </c>
      <c r="K1035" s="25">
        <v>0.0</v>
      </c>
      <c r="L1035" s="25">
        <v>0.0</v>
      </c>
      <c r="M1035" s="25">
        <v>0.0</v>
      </c>
      <c r="N1035" s="25">
        <v>0.36417</v>
      </c>
      <c r="O1035" s="25">
        <v>1.79778</v>
      </c>
      <c r="P1035" s="25">
        <v>2.12734</v>
      </c>
      <c r="Q1035" s="25">
        <v>16.0</v>
      </c>
      <c r="R1035" s="25">
        <v>99.0</v>
      </c>
      <c r="S1035" s="25">
        <v>5.0</v>
      </c>
    </row>
    <row r="1036">
      <c r="A1036" s="58" t="s">
        <v>754</v>
      </c>
      <c r="B1036" s="25" t="s">
        <v>1</v>
      </c>
      <c r="C1036" s="25" t="s">
        <v>289</v>
      </c>
      <c r="D1036" s="25" t="s">
        <v>14</v>
      </c>
      <c r="E1036" s="25">
        <v>1.0</v>
      </c>
      <c r="F1036" s="25">
        <v>0.0</v>
      </c>
      <c r="G1036" s="25">
        <v>0.0</v>
      </c>
      <c r="H1036" s="25">
        <v>0.0</v>
      </c>
      <c r="I1036" s="25">
        <v>0.0</v>
      </c>
      <c r="J1036" s="25">
        <v>0.0</v>
      </c>
      <c r="K1036" s="25">
        <v>0.0</v>
      </c>
      <c r="L1036" s="25">
        <v>0.0</v>
      </c>
      <c r="M1036" s="25">
        <v>0.0</v>
      </c>
      <c r="N1036" s="25">
        <v>0.74917</v>
      </c>
      <c r="O1036" s="25">
        <v>0.74917</v>
      </c>
      <c r="P1036" s="25">
        <v>0.74917</v>
      </c>
      <c r="Q1036" s="25">
        <v>0.0</v>
      </c>
      <c r="R1036" s="25">
        <v>99.0</v>
      </c>
      <c r="S1036" s="25">
        <v>5.0</v>
      </c>
    </row>
    <row r="1037">
      <c r="A1037" s="58" t="s">
        <v>754</v>
      </c>
      <c r="B1037" s="25" t="s">
        <v>1</v>
      </c>
      <c r="C1037" s="25" t="s">
        <v>205</v>
      </c>
      <c r="D1037" s="25" t="s">
        <v>14</v>
      </c>
      <c r="E1037" s="25">
        <v>32.0</v>
      </c>
      <c r="F1037" s="25">
        <v>0.0</v>
      </c>
      <c r="G1037" s="25">
        <v>0.0</v>
      </c>
      <c r="H1037" s="25">
        <v>0.0</v>
      </c>
      <c r="I1037" s="25">
        <v>0.0</v>
      </c>
      <c r="J1037" s="25">
        <v>0.0</v>
      </c>
      <c r="K1037" s="25">
        <v>0.0</v>
      </c>
      <c r="L1037" s="25">
        <v>0.0</v>
      </c>
      <c r="M1037" s="25">
        <v>0.0</v>
      </c>
      <c r="N1037" s="25">
        <v>0.19639</v>
      </c>
      <c r="O1037" s="25">
        <v>1.28111</v>
      </c>
      <c r="P1037" s="25">
        <v>0.93404</v>
      </c>
      <c r="Q1037" s="25">
        <v>0.0</v>
      </c>
      <c r="R1037" s="25">
        <v>99.0</v>
      </c>
      <c r="S1037" s="25">
        <v>5.0</v>
      </c>
    </row>
    <row r="1038">
      <c r="A1038" s="58" t="s">
        <v>754</v>
      </c>
      <c r="B1038" s="25" t="s">
        <v>1</v>
      </c>
      <c r="C1038" s="25" t="s">
        <v>250</v>
      </c>
      <c r="D1038" s="25" t="s">
        <v>14</v>
      </c>
      <c r="E1038" s="25">
        <v>8.0</v>
      </c>
      <c r="F1038" s="25">
        <v>0.0</v>
      </c>
      <c r="G1038" s="25">
        <v>0.0</v>
      </c>
      <c r="H1038" s="25">
        <v>0.0</v>
      </c>
      <c r="I1038" s="25">
        <v>0.0</v>
      </c>
      <c r="J1038" s="25">
        <v>0.0</v>
      </c>
      <c r="K1038" s="25">
        <v>0.0</v>
      </c>
      <c r="L1038" s="25">
        <v>0.0</v>
      </c>
      <c r="M1038" s="25">
        <v>0.0</v>
      </c>
      <c r="N1038" s="25">
        <v>0.39972</v>
      </c>
      <c r="O1038" s="25">
        <v>1.04611</v>
      </c>
      <c r="P1038" s="25">
        <v>0.49163</v>
      </c>
      <c r="Q1038" s="25">
        <v>0.0</v>
      </c>
      <c r="R1038" s="25">
        <v>99.0</v>
      </c>
      <c r="S1038" s="25">
        <v>5.0</v>
      </c>
    </row>
    <row r="1039">
      <c r="A1039" s="58" t="s">
        <v>754</v>
      </c>
      <c r="B1039" s="25" t="s">
        <v>1</v>
      </c>
      <c r="C1039" s="25" t="s">
        <v>280</v>
      </c>
      <c r="D1039" s="25" t="s">
        <v>14</v>
      </c>
      <c r="E1039" s="25">
        <v>10.0</v>
      </c>
      <c r="F1039" s="25">
        <v>1.0</v>
      </c>
      <c r="G1039" s="25">
        <v>0.0</v>
      </c>
      <c r="H1039" s="25">
        <v>0.0</v>
      </c>
      <c r="I1039" s="25">
        <v>0.0</v>
      </c>
      <c r="J1039" s="25">
        <v>0.0</v>
      </c>
      <c r="K1039" s="25">
        <v>0.0</v>
      </c>
      <c r="L1039" s="25">
        <v>0.0</v>
      </c>
      <c r="M1039" s="25">
        <v>0.0</v>
      </c>
      <c r="N1039" s="25">
        <v>0.31722</v>
      </c>
      <c r="O1039" s="25">
        <v>1.31444</v>
      </c>
      <c r="P1039" s="25">
        <v>2.23769</v>
      </c>
      <c r="Q1039" s="25">
        <v>1.0</v>
      </c>
      <c r="R1039" s="25">
        <v>99.0</v>
      </c>
      <c r="S1039" s="25">
        <v>5.0</v>
      </c>
    </row>
    <row r="1040">
      <c r="A1040" s="58" t="s">
        <v>754</v>
      </c>
      <c r="B1040" s="25" t="s">
        <v>1</v>
      </c>
      <c r="C1040" s="25" t="s">
        <v>173</v>
      </c>
      <c r="D1040" s="25" t="s">
        <v>14</v>
      </c>
      <c r="E1040" s="25">
        <v>53.0</v>
      </c>
      <c r="F1040" s="25">
        <v>1.0</v>
      </c>
      <c r="G1040" s="25">
        <v>0.0</v>
      </c>
      <c r="H1040" s="25">
        <v>1.0</v>
      </c>
      <c r="I1040" s="25">
        <v>0.0</v>
      </c>
      <c r="J1040" s="25">
        <v>0.0</v>
      </c>
      <c r="K1040" s="25">
        <v>0.0</v>
      </c>
      <c r="L1040" s="25">
        <v>0.0</v>
      </c>
      <c r="M1040" s="25">
        <v>0.0</v>
      </c>
      <c r="N1040" s="25">
        <v>0.52833</v>
      </c>
      <c r="O1040" s="25">
        <v>2.25722</v>
      </c>
      <c r="P1040" s="25">
        <v>1.30553</v>
      </c>
      <c r="Q1040" s="25">
        <v>1.0</v>
      </c>
      <c r="R1040" s="25">
        <v>99.0</v>
      </c>
      <c r="S1040" s="25">
        <v>5.0</v>
      </c>
    </row>
    <row r="1041">
      <c r="A1041" s="58" t="s">
        <v>754</v>
      </c>
      <c r="B1041" s="25" t="s">
        <v>1</v>
      </c>
      <c r="C1041" s="25" t="s">
        <v>291</v>
      </c>
      <c r="D1041" s="25" t="s">
        <v>14</v>
      </c>
      <c r="E1041" s="25">
        <v>1.0</v>
      </c>
      <c r="F1041" s="25">
        <v>0.0</v>
      </c>
      <c r="G1041" s="25">
        <v>0.0</v>
      </c>
      <c r="H1041" s="25">
        <v>0.0</v>
      </c>
      <c r="I1041" s="25">
        <v>0.0</v>
      </c>
      <c r="J1041" s="25">
        <v>0.0</v>
      </c>
      <c r="K1041" s="25">
        <v>0.0</v>
      </c>
      <c r="L1041" s="25">
        <v>0.0</v>
      </c>
      <c r="M1041" s="25">
        <v>0.0</v>
      </c>
      <c r="N1041" s="25">
        <v>0.50778</v>
      </c>
      <c r="O1041" s="25">
        <v>0.50778</v>
      </c>
      <c r="P1041" s="25">
        <v>0.50778</v>
      </c>
      <c r="Q1041" s="25">
        <v>0.0</v>
      </c>
      <c r="R1041" s="25">
        <v>99.0</v>
      </c>
      <c r="S1041" s="25">
        <v>5.0</v>
      </c>
    </row>
    <row r="1042">
      <c r="A1042" s="58" t="s">
        <v>754</v>
      </c>
      <c r="B1042" s="25" t="s">
        <v>1</v>
      </c>
      <c r="C1042" s="25" t="s">
        <v>116</v>
      </c>
      <c r="D1042" s="25" t="s">
        <v>14</v>
      </c>
      <c r="E1042" s="25">
        <v>4170.0</v>
      </c>
      <c r="F1042" s="25">
        <v>284.0</v>
      </c>
      <c r="G1042" s="25">
        <v>20.0</v>
      </c>
      <c r="H1042" s="25">
        <v>37.0</v>
      </c>
      <c r="I1042" s="25">
        <v>0.0</v>
      </c>
      <c r="J1042" s="25">
        <v>0.0</v>
      </c>
      <c r="K1042" s="25">
        <v>0.0</v>
      </c>
      <c r="L1042" s="25">
        <v>0.0</v>
      </c>
      <c r="M1042" s="25">
        <v>0.0</v>
      </c>
      <c r="N1042" s="25">
        <v>0.30861</v>
      </c>
      <c r="O1042" s="25">
        <v>1.52333</v>
      </c>
      <c r="P1042" s="25">
        <v>1.25224</v>
      </c>
      <c r="Q1042" s="25">
        <v>210.0</v>
      </c>
      <c r="R1042" s="25">
        <v>99.0</v>
      </c>
      <c r="S1042" s="25">
        <v>5.0</v>
      </c>
    </row>
    <row r="1043">
      <c r="A1043" s="58" t="s">
        <v>754</v>
      </c>
      <c r="B1043" s="25" t="s">
        <v>1</v>
      </c>
      <c r="C1043" s="25" t="s">
        <v>225</v>
      </c>
      <c r="D1043" s="25" t="s">
        <v>14</v>
      </c>
      <c r="E1043" s="25">
        <v>9.0</v>
      </c>
      <c r="F1043" s="25">
        <v>0.0</v>
      </c>
      <c r="G1043" s="25">
        <v>0.0</v>
      </c>
      <c r="H1043" s="25">
        <v>0.0</v>
      </c>
      <c r="I1043" s="25">
        <v>0.0</v>
      </c>
      <c r="J1043" s="25">
        <v>0.0</v>
      </c>
      <c r="K1043" s="25">
        <v>0.0</v>
      </c>
      <c r="L1043" s="25">
        <v>0.0</v>
      </c>
      <c r="M1043" s="25">
        <v>0.0</v>
      </c>
      <c r="N1043" s="25">
        <v>0.18972</v>
      </c>
      <c r="O1043" s="25">
        <v>1.2525</v>
      </c>
      <c r="P1043" s="25">
        <v>0.33111</v>
      </c>
      <c r="Q1043" s="25">
        <v>0.0</v>
      </c>
      <c r="R1043" s="25">
        <v>99.0</v>
      </c>
      <c r="S1043" s="25">
        <v>5.0</v>
      </c>
    </row>
    <row r="1044">
      <c r="A1044" s="58" t="s">
        <v>754</v>
      </c>
      <c r="B1044" s="25" t="s">
        <v>1</v>
      </c>
      <c r="C1044" s="25" t="s">
        <v>214</v>
      </c>
      <c r="D1044" s="25" t="s">
        <v>14</v>
      </c>
      <c r="E1044" s="25">
        <v>16.0</v>
      </c>
      <c r="F1044" s="25">
        <v>1.0</v>
      </c>
      <c r="G1044" s="25">
        <v>1.0</v>
      </c>
      <c r="H1044" s="25">
        <v>0.0</v>
      </c>
      <c r="I1044" s="25">
        <v>0.0</v>
      </c>
      <c r="J1044" s="25">
        <v>0.0</v>
      </c>
      <c r="K1044" s="25">
        <v>0.0</v>
      </c>
      <c r="L1044" s="25">
        <v>0.0</v>
      </c>
      <c r="M1044" s="25">
        <v>0.0</v>
      </c>
      <c r="N1044" s="25">
        <v>0.18917</v>
      </c>
      <c r="O1044" s="25">
        <v>0.63222</v>
      </c>
      <c r="P1044" s="25">
        <v>0.2992</v>
      </c>
      <c r="Q1044" s="25">
        <v>1.0</v>
      </c>
      <c r="R1044" s="25">
        <v>99.0</v>
      </c>
      <c r="S1044" s="25">
        <v>5.0</v>
      </c>
    </row>
    <row r="1045">
      <c r="A1045" s="58" t="s">
        <v>754</v>
      </c>
      <c r="B1045" s="25" t="s">
        <v>1</v>
      </c>
      <c r="C1045" s="25" t="s">
        <v>234</v>
      </c>
      <c r="D1045" s="25" t="s">
        <v>14</v>
      </c>
      <c r="E1045" s="25">
        <v>9.0</v>
      </c>
      <c r="F1045" s="25">
        <v>0.0</v>
      </c>
      <c r="G1045" s="25">
        <v>0.0</v>
      </c>
      <c r="H1045" s="25">
        <v>0.0</v>
      </c>
      <c r="I1045" s="25">
        <v>0.0</v>
      </c>
      <c r="J1045" s="25">
        <v>0.0</v>
      </c>
      <c r="K1045" s="25">
        <v>0.0</v>
      </c>
      <c r="L1045" s="25">
        <v>0.0</v>
      </c>
      <c r="M1045" s="25">
        <v>0.0</v>
      </c>
      <c r="N1045" s="25">
        <v>1.0525</v>
      </c>
      <c r="O1045" s="25">
        <v>4.75528</v>
      </c>
      <c r="P1045" s="25">
        <v>1.3408</v>
      </c>
      <c r="Q1045" s="25">
        <v>0.0</v>
      </c>
      <c r="R1045" s="25">
        <v>99.0</v>
      </c>
      <c r="S1045" s="25">
        <v>5.0</v>
      </c>
    </row>
    <row r="1046">
      <c r="A1046" s="58" t="s">
        <v>754</v>
      </c>
      <c r="B1046" s="25" t="s">
        <v>1</v>
      </c>
      <c r="C1046" s="25" t="s">
        <v>155</v>
      </c>
      <c r="D1046" s="25" t="s">
        <v>14</v>
      </c>
      <c r="E1046" s="25">
        <v>265.0</v>
      </c>
      <c r="F1046" s="25">
        <v>1.0</v>
      </c>
      <c r="G1046" s="25">
        <v>0.0</v>
      </c>
      <c r="H1046" s="25">
        <v>0.0</v>
      </c>
      <c r="I1046" s="25">
        <v>0.0</v>
      </c>
      <c r="J1046" s="25">
        <v>0.0</v>
      </c>
      <c r="K1046" s="25">
        <v>0.0</v>
      </c>
      <c r="L1046" s="25">
        <v>0.0</v>
      </c>
      <c r="M1046" s="25">
        <v>0.0</v>
      </c>
      <c r="N1046" s="25">
        <v>0.18</v>
      </c>
      <c r="O1046" s="25">
        <v>0.97944</v>
      </c>
      <c r="P1046" s="25">
        <v>0.41927</v>
      </c>
      <c r="Q1046" s="25">
        <v>1.0</v>
      </c>
      <c r="R1046" s="25">
        <v>99.0</v>
      </c>
      <c r="S1046" s="25">
        <v>5.0</v>
      </c>
    </row>
    <row r="1047">
      <c r="A1047" s="58" t="s">
        <v>754</v>
      </c>
      <c r="B1047" s="25" t="s">
        <v>1</v>
      </c>
      <c r="C1047" s="25" t="s">
        <v>64</v>
      </c>
      <c r="D1047" s="25" t="s">
        <v>14</v>
      </c>
      <c r="E1047" s="25">
        <v>3815.0</v>
      </c>
      <c r="F1047" s="25">
        <v>223.0</v>
      </c>
      <c r="G1047" s="25">
        <v>3.0</v>
      </c>
      <c r="H1047" s="25">
        <v>27.0</v>
      </c>
      <c r="I1047" s="25">
        <v>0.0</v>
      </c>
      <c r="J1047" s="25">
        <v>0.0</v>
      </c>
      <c r="K1047" s="25">
        <v>0.0</v>
      </c>
      <c r="L1047" s="25">
        <v>0.0</v>
      </c>
      <c r="M1047" s="25">
        <v>0.0</v>
      </c>
      <c r="N1047" s="25">
        <v>0.40528</v>
      </c>
      <c r="O1047" s="25">
        <v>1.93944</v>
      </c>
      <c r="P1047" s="25">
        <v>1.27289</v>
      </c>
      <c r="Q1047" s="25">
        <v>176.0</v>
      </c>
      <c r="R1047" s="25">
        <v>99.0</v>
      </c>
      <c r="S1047" s="25">
        <v>5.0</v>
      </c>
    </row>
    <row r="1048">
      <c r="A1048" s="58" t="s">
        <v>754</v>
      </c>
      <c r="B1048" s="25" t="s">
        <v>1</v>
      </c>
      <c r="C1048" s="25" t="s">
        <v>147</v>
      </c>
      <c r="D1048" s="25" t="s">
        <v>14</v>
      </c>
      <c r="E1048" s="25">
        <v>13.0</v>
      </c>
      <c r="F1048" s="25">
        <v>0.0</v>
      </c>
      <c r="G1048" s="25">
        <v>0.0</v>
      </c>
      <c r="H1048" s="25">
        <v>0.0</v>
      </c>
      <c r="I1048" s="25">
        <v>0.0</v>
      </c>
      <c r="J1048" s="25">
        <v>0.0</v>
      </c>
      <c r="K1048" s="25">
        <v>0.0</v>
      </c>
      <c r="L1048" s="25">
        <v>0.0</v>
      </c>
      <c r="M1048" s="25">
        <v>0.0</v>
      </c>
      <c r="N1048" s="25">
        <v>2.05278</v>
      </c>
      <c r="O1048" s="25">
        <v>19.19389</v>
      </c>
      <c r="P1048" s="25">
        <v>11.6641</v>
      </c>
      <c r="Q1048" s="25">
        <v>0.0</v>
      </c>
      <c r="R1048" s="25">
        <v>99.0</v>
      </c>
      <c r="S1048" s="25">
        <v>5.0</v>
      </c>
    </row>
    <row r="1049">
      <c r="A1049" s="58" t="s">
        <v>754</v>
      </c>
      <c r="B1049" s="25" t="s">
        <v>1</v>
      </c>
      <c r="C1049" s="25" t="s">
        <v>50</v>
      </c>
      <c r="D1049" s="25" t="s">
        <v>14</v>
      </c>
      <c r="E1049" s="25">
        <v>508.0</v>
      </c>
      <c r="F1049" s="25">
        <v>16.0</v>
      </c>
      <c r="G1049" s="25">
        <v>1.0</v>
      </c>
      <c r="H1049" s="25">
        <v>0.0</v>
      </c>
      <c r="I1049" s="25">
        <v>0.0</v>
      </c>
      <c r="J1049" s="25">
        <v>0.0</v>
      </c>
      <c r="K1049" s="25">
        <v>0.0</v>
      </c>
      <c r="L1049" s="25">
        <v>0.0</v>
      </c>
      <c r="M1049" s="25">
        <v>0.0</v>
      </c>
      <c r="N1049" s="25">
        <v>0.49861</v>
      </c>
      <c r="O1049" s="25">
        <v>4.76667</v>
      </c>
      <c r="P1049" s="25">
        <v>2.66227</v>
      </c>
      <c r="Q1049" s="25">
        <v>16.0</v>
      </c>
      <c r="R1049" s="25">
        <v>99.0</v>
      </c>
      <c r="S1049" s="25">
        <v>5.0</v>
      </c>
    </row>
    <row r="1050">
      <c r="A1050" s="58" t="s">
        <v>754</v>
      </c>
      <c r="B1050" s="25" t="s">
        <v>1</v>
      </c>
      <c r="C1050" s="25" t="s">
        <v>140</v>
      </c>
      <c r="D1050" s="25" t="s">
        <v>14</v>
      </c>
      <c r="E1050" s="25">
        <v>26.0</v>
      </c>
      <c r="F1050" s="25">
        <v>0.0</v>
      </c>
      <c r="G1050" s="25">
        <v>0.0</v>
      </c>
      <c r="H1050" s="25">
        <v>0.0</v>
      </c>
      <c r="I1050" s="25">
        <v>0.0</v>
      </c>
      <c r="J1050" s="25">
        <v>0.0</v>
      </c>
      <c r="K1050" s="25">
        <v>0.0</v>
      </c>
      <c r="L1050" s="25">
        <v>0.0</v>
      </c>
      <c r="M1050" s="25">
        <v>0.0</v>
      </c>
      <c r="N1050" s="25">
        <v>0.32361</v>
      </c>
      <c r="O1050" s="25">
        <v>0.95639</v>
      </c>
      <c r="P1050" s="25">
        <v>0.50069</v>
      </c>
      <c r="Q1050" s="25">
        <v>0.0</v>
      </c>
      <c r="R1050" s="25">
        <v>99.0</v>
      </c>
      <c r="S1050" s="25">
        <v>5.0</v>
      </c>
    </row>
    <row r="1051">
      <c r="A1051" s="58" t="s">
        <v>754</v>
      </c>
      <c r="B1051" s="25" t="s">
        <v>1</v>
      </c>
      <c r="C1051" s="25" t="s">
        <v>178</v>
      </c>
      <c r="D1051" s="25" t="s">
        <v>14</v>
      </c>
      <c r="E1051" s="25">
        <v>74.0</v>
      </c>
      <c r="F1051" s="25">
        <v>1.0</v>
      </c>
      <c r="G1051" s="25">
        <v>0.0</v>
      </c>
      <c r="H1051" s="25">
        <v>0.0</v>
      </c>
      <c r="I1051" s="25">
        <v>0.0</v>
      </c>
      <c r="J1051" s="25">
        <v>0.0</v>
      </c>
      <c r="K1051" s="25">
        <v>0.0</v>
      </c>
      <c r="L1051" s="25">
        <v>0.0</v>
      </c>
      <c r="M1051" s="25">
        <v>0.0</v>
      </c>
      <c r="N1051" s="25">
        <v>0.34306</v>
      </c>
      <c r="O1051" s="25">
        <v>1.265</v>
      </c>
      <c r="P1051" s="25">
        <v>1.23834</v>
      </c>
      <c r="Q1051" s="25">
        <v>1.0</v>
      </c>
      <c r="R1051" s="25">
        <v>99.0</v>
      </c>
      <c r="S1051" s="25">
        <v>5.0</v>
      </c>
    </row>
    <row r="1052">
      <c r="A1052" s="58" t="s">
        <v>754</v>
      </c>
      <c r="B1052" s="25" t="s">
        <v>1</v>
      </c>
      <c r="C1052" s="25" t="s">
        <v>71</v>
      </c>
      <c r="D1052" s="25" t="s">
        <v>14</v>
      </c>
      <c r="E1052" s="25">
        <v>8467.0</v>
      </c>
      <c r="F1052" s="25">
        <v>1509.0</v>
      </c>
      <c r="G1052" s="25">
        <v>112.0</v>
      </c>
      <c r="H1052" s="25">
        <v>317.0</v>
      </c>
      <c r="I1052" s="25">
        <v>0.0</v>
      </c>
      <c r="J1052" s="25">
        <v>0.0</v>
      </c>
      <c r="K1052" s="25">
        <v>0.0</v>
      </c>
      <c r="L1052" s="25">
        <v>0.0</v>
      </c>
      <c r="M1052" s="25">
        <v>0.0</v>
      </c>
      <c r="N1052" s="25">
        <v>0.40639</v>
      </c>
      <c r="O1052" s="25">
        <v>3.2175</v>
      </c>
      <c r="P1052" s="25">
        <v>2.46744</v>
      </c>
      <c r="Q1052" s="25">
        <v>1356.0</v>
      </c>
      <c r="R1052" s="25">
        <v>99.0</v>
      </c>
      <c r="S1052" s="25">
        <v>5.0</v>
      </c>
    </row>
    <row r="1053">
      <c r="A1053" s="58" t="s">
        <v>754</v>
      </c>
      <c r="B1053" s="25" t="s">
        <v>1</v>
      </c>
      <c r="C1053" s="25" t="s">
        <v>88</v>
      </c>
      <c r="D1053" s="25" t="s">
        <v>14</v>
      </c>
      <c r="E1053" s="25">
        <v>1838.0</v>
      </c>
      <c r="F1053" s="25">
        <v>67.0</v>
      </c>
      <c r="G1053" s="25">
        <v>0.0</v>
      </c>
      <c r="H1053" s="25">
        <v>6.0</v>
      </c>
      <c r="I1053" s="25">
        <v>0.0</v>
      </c>
      <c r="J1053" s="25">
        <v>0.0</v>
      </c>
      <c r="K1053" s="25">
        <v>0.0</v>
      </c>
      <c r="L1053" s="25">
        <v>0.0</v>
      </c>
      <c r="M1053" s="25">
        <v>0.0</v>
      </c>
      <c r="N1053" s="25">
        <v>0.26444</v>
      </c>
      <c r="O1053" s="25">
        <v>1.31278</v>
      </c>
      <c r="P1053" s="25">
        <v>0.77522</v>
      </c>
      <c r="Q1053" s="25">
        <v>50.0</v>
      </c>
      <c r="R1053" s="25">
        <v>99.0</v>
      </c>
      <c r="S1053" s="25">
        <v>5.0</v>
      </c>
    </row>
    <row r="1054">
      <c r="A1054" s="58" t="s">
        <v>754</v>
      </c>
      <c r="B1054" s="25" t="s">
        <v>1</v>
      </c>
      <c r="C1054" s="25" t="s">
        <v>80</v>
      </c>
      <c r="D1054" s="25" t="s">
        <v>14</v>
      </c>
      <c r="E1054" s="25">
        <v>2086.0</v>
      </c>
      <c r="F1054" s="25">
        <v>70.0</v>
      </c>
      <c r="G1054" s="25">
        <v>2.0</v>
      </c>
      <c r="H1054" s="25">
        <v>2.0</v>
      </c>
      <c r="I1054" s="25">
        <v>0.0</v>
      </c>
      <c r="J1054" s="25">
        <v>0.0</v>
      </c>
      <c r="K1054" s="25">
        <v>0.0</v>
      </c>
      <c r="L1054" s="25">
        <v>0.0</v>
      </c>
      <c r="M1054" s="25">
        <v>0.0</v>
      </c>
      <c r="N1054" s="25">
        <v>0.28611</v>
      </c>
      <c r="O1054" s="25">
        <v>1.45389</v>
      </c>
      <c r="P1054" s="25">
        <v>0.88502</v>
      </c>
      <c r="Q1054" s="25">
        <v>53.0</v>
      </c>
      <c r="R1054" s="25">
        <v>99.0</v>
      </c>
      <c r="S1054" s="25">
        <v>5.0</v>
      </c>
    </row>
    <row r="1055">
      <c r="A1055" s="58" t="s">
        <v>754</v>
      </c>
      <c r="B1055" s="25" t="s">
        <v>1</v>
      </c>
      <c r="C1055" s="25" t="s">
        <v>65</v>
      </c>
      <c r="D1055" s="25" t="s">
        <v>14</v>
      </c>
      <c r="E1055" s="25">
        <v>7187.0</v>
      </c>
      <c r="F1055" s="25">
        <v>84.0</v>
      </c>
      <c r="G1055" s="25">
        <v>1.0</v>
      </c>
      <c r="H1055" s="25">
        <v>12.0</v>
      </c>
      <c r="I1055" s="25">
        <v>0.0</v>
      </c>
      <c r="J1055" s="25">
        <v>0.0</v>
      </c>
      <c r="K1055" s="25">
        <v>0.0</v>
      </c>
      <c r="L1055" s="25">
        <v>0.0</v>
      </c>
      <c r="M1055" s="25">
        <v>0.0</v>
      </c>
      <c r="N1055" s="25">
        <v>0.24833</v>
      </c>
      <c r="O1055" s="25">
        <v>1.42472</v>
      </c>
      <c r="P1055" s="25">
        <v>1.27034</v>
      </c>
      <c r="Q1055" s="25">
        <v>81.0</v>
      </c>
      <c r="R1055" s="25">
        <v>99.0</v>
      </c>
      <c r="S1055" s="25">
        <v>5.0</v>
      </c>
    </row>
    <row r="1056">
      <c r="A1056" s="58" t="s">
        <v>754</v>
      </c>
      <c r="B1056" s="25" t="s">
        <v>1</v>
      </c>
      <c r="C1056" s="25" t="s">
        <v>268</v>
      </c>
      <c r="D1056" s="25" t="s">
        <v>14</v>
      </c>
      <c r="E1056" s="25">
        <v>1.0</v>
      </c>
      <c r="F1056" s="25">
        <v>1.0</v>
      </c>
      <c r="G1056" s="25">
        <v>0.0</v>
      </c>
      <c r="H1056" s="25">
        <v>0.0</v>
      </c>
      <c r="I1056" s="25">
        <v>0.0</v>
      </c>
      <c r="J1056" s="25">
        <v>0.0</v>
      </c>
      <c r="K1056" s="25">
        <v>0.0</v>
      </c>
      <c r="L1056" s="25">
        <v>0.0</v>
      </c>
      <c r="M1056" s="25">
        <v>0.0</v>
      </c>
      <c r="N1056" s="25">
        <v>1.04083</v>
      </c>
      <c r="O1056" s="25">
        <v>1.04083</v>
      </c>
      <c r="P1056" s="25">
        <v>1.04083</v>
      </c>
      <c r="Q1056" s="25">
        <v>1.0</v>
      </c>
      <c r="R1056" s="25">
        <v>99.0</v>
      </c>
      <c r="S1056" s="25">
        <v>5.0</v>
      </c>
    </row>
    <row r="1057">
      <c r="A1057" s="58" t="s">
        <v>754</v>
      </c>
      <c r="B1057" s="25" t="s">
        <v>1</v>
      </c>
      <c r="C1057" s="25" t="s">
        <v>83</v>
      </c>
      <c r="D1057" s="25" t="s">
        <v>14</v>
      </c>
      <c r="E1057" s="25">
        <v>1589.0</v>
      </c>
      <c r="F1057" s="25">
        <v>115.0</v>
      </c>
      <c r="G1057" s="25">
        <v>6.0</v>
      </c>
      <c r="H1057" s="25">
        <v>34.0</v>
      </c>
      <c r="I1057" s="25">
        <v>0.0</v>
      </c>
      <c r="J1057" s="25">
        <v>0.0</v>
      </c>
      <c r="K1057" s="25">
        <v>0.0</v>
      </c>
      <c r="L1057" s="25">
        <v>0.0</v>
      </c>
      <c r="M1057" s="25">
        <v>0.0</v>
      </c>
      <c r="N1057" s="25">
        <v>0.28806</v>
      </c>
      <c r="O1057" s="25">
        <v>1.40278</v>
      </c>
      <c r="P1057" s="25">
        <v>1.12785</v>
      </c>
      <c r="Q1057" s="25">
        <v>110.0</v>
      </c>
      <c r="R1057" s="25">
        <v>99.0</v>
      </c>
      <c r="S1057" s="25">
        <v>5.0</v>
      </c>
    </row>
    <row r="1058">
      <c r="A1058" s="58" t="s">
        <v>754</v>
      </c>
      <c r="B1058" s="25" t="s">
        <v>1</v>
      </c>
      <c r="C1058" s="25" t="s">
        <v>189</v>
      </c>
      <c r="D1058" s="25" t="s">
        <v>14</v>
      </c>
      <c r="E1058" s="25">
        <v>32.0</v>
      </c>
      <c r="F1058" s="25">
        <v>2.0</v>
      </c>
      <c r="G1058" s="25">
        <v>0.0</v>
      </c>
      <c r="H1058" s="25">
        <v>1.0</v>
      </c>
      <c r="I1058" s="25">
        <v>0.0</v>
      </c>
      <c r="J1058" s="25">
        <v>0.0</v>
      </c>
      <c r="K1058" s="25">
        <v>0.0</v>
      </c>
      <c r="L1058" s="25">
        <v>0.0</v>
      </c>
      <c r="M1058" s="25">
        <v>0.0</v>
      </c>
      <c r="N1058" s="25">
        <v>0.49222</v>
      </c>
      <c r="O1058" s="25">
        <v>2.19</v>
      </c>
      <c r="P1058" s="25">
        <v>0.99329</v>
      </c>
      <c r="Q1058" s="25">
        <v>2.0</v>
      </c>
      <c r="R1058" s="25">
        <v>99.0</v>
      </c>
      <c r="S1058" s="25">
        <v>5.0</v>
      </c>
    </row>
    <row r="1059">
      <c r="A1059" s="58" t="s">
        <v>754</v>
      </c>
      <c r="B1059" s="25" t="s">
        <v>1</v>
      </c>
      <c r="C1059" s="25" t="s">
        <v>226</v>
      </c>
      <c r="D1059" s="25" t="s">
        <v>14</v>
      </c>
      <c r="E1059" s="25">
        <v>8.0</v>
      </c>
      <c r="F1059" s="25">
        <v>1.0</v>
      </c>
      <c r="G1059" s="25">
        <v>0.0</v>
      </c>
      <c r="H1059" s="25">
        <v>0.0</v>
      </c>
      <c r="I1059" s="25">
        <v>0.0</v>
      </c>
      <c r="J1059" s="25">
        <v>0.0</v>
      </c>
      <c r="K1059" s="25">
        <v>0.0</v>
      </c>
      <c r="L1059" s="25">
        <v>0.0</v>
      </c>
      <c r="M1059" s="25">
        <v>0.0</v>
      </c>
      <c r="N1059" s="25">
        <v>0.1475</v>
      </c>
      <c r="O1059" s="25">
        <v>4.57694</v>
      </c>
      <c r="P1059" s="25">
        <v>0.86326</v>
      </c>
      <c r="Q1059" s="25">
        <v>1.0</v>
      </c>
      <c r="R1059" s="25">
        <v>99.0</v>
      </c>
      <c r="S1059" s="25">
        <v>5.0</v>
      </c>
    </row>
    <row r="1060">
      <c r="A1060" s="58" t="s">
        <v>754</v>
      </c>
      <c r="B1060" s="25" t="s">
        <v>1</v>
      </c>
      <c r="C1060" s="25" t="s">
        <v>146</v>
      </c>
      <c r="D1060" s="25" t="s">
        <v>14</v>
      </c>
      <c r="E1060" s="25">
        <v>28.0</v>
      </c>
      <c r="F1060" s="25">
        <v>0.0</v>
      </c>
      <c r="G1060" s="25">
        <v>0.0</v>
      </c>
      <c r="H1060" s="25">
        <v>0.0</v>
      </c>
      <c r="I1060" s="25">
        <v>0.0</v>
      </c>
      <c r="J1060" s="25">
        <v>0.0</v>
      </c>
      <c r="K1060" s="25">
        <v>0.0</v>
      </c>
      <c r="L1060" s="25">
        <v>0.0</v>
      </c>
      <c r="M1060" s="25">
        <v>0.0</v>
      </c>
      <c r="N1060" s="25">
        <v>0.29972</v>
      </c>
      <c r="O1060" s="25">
        <v>1.90972</v>
      </c>
      <c r="P1060" s="25">
        <v>0.95665</v>
      </c>
      <c r="Q1060" s="25">
        <v>0.0</v>
      </c>
      <c r="R1060" s="25">
        <v>99.0</v>
      </c>
      <c r="S1060" s="25">
        <v>5.0</v>
      </c>
    </row>
    <row r="1061">
      <c r="A1061" s="58" t="s">
        <v>754</v>
      </c>
      <c r="B1061" s="25" t="s">
        <v>1</v>
      </c>
      <c r="C1061" s="25" t="s">
        <v>97</v>
      </c>
      <c r="D1061" s="25" t="s">
        <v>14</v>
      </c>
      <c r="E1061" s="25">
        <v>22.0</v>
      </c>
      <c r="F1061" s="25">
        <v>2.0</v>
      </c>
      <c r="G1061" s="25">
        <v>0.0</v>
      </c>
      <c r="H1061" s="25">
        <v>1.0</v>
      </c>
      <c r="I1061" s="25">
        <v>0.0</v>
      </c>
      <c r="J1061" s="25">
        <v>0.0</v>
      </c>
      <c r="K1061" s="25">
        <v>0.0</v>
      </c>
      <c r="L1061" s="25">
        <v>0.0</v>
      </c>
      <c r="M1061" s="25">
        <v>0.0</v>
      </c>
      <c r="N1061" s="25">
        <v>0.57722</v>
      </c>
      <c r="O1061" s="25">
        <v>2.54806</v>
      </c>
      <c r="P1061" s="25">
        <v>0.94977</v>
      </c>
      <c r="Q1061" s="25">
        <v>2.0</v>
      </c>
      <c r="R1061" s="25">
        <v>99.0</v>
      </c>
      <c r="S1061" s="25">
        <v>5.0</v>
      </c>
    </row>
    <row r="1062">
      <c r="A1062" s="58" t="s">
        <v>754</v>
      </c>
      <c r="B1062" s="25" t="s">
        <v>1</v>
      </c>
      <c r="C1062" s="25" t="s">
        <v>84</v>
      </c>
      <c r="D1062" s="25" t="s">
        <v>14</v>
      </c>
      <c r="E1062" s="25">
        <v>1119.0</v>
      </c>
      <c r="F1062" s="25">
        <v>28.0</v>
      </c>
      <c r="G1062" s="25">
        <v>0.0</v>
      </c>
      <c r="H1062" s="25">
        <v>16.0</v>
      </c>
      <c r="I1062" s="25">
        <v>0.0</v>
      </c>
      <c r="J1062" s="25">
        <v>0.0</v>
      </c>
      <c r="K1062" s="25">
        <v>0.0</v>
      </c>
      <c r="L1062" s="25">
        <v>0.0</v>
      </c>
      <c r="M1062" s="25">
        <v>0.0</v>
      </c>
      <c r="N1062" s="25">
        <v>0.4425</v>
      </c>
      <c r="O1062" s="25">
        <v>4.57639</v>
      </c>
      <c r="P1062" s="25">
        <v>4.08915</v>
      </c>
      <c r="Q1062" s="25">
        <v>25.0</v>
      </c>
      <c r="R1062" s="25">
        <v>99.0</v>
      </c>
      <c r="S1062" s="25">
        <v>5.0</v>
      </c>
    </row>
    <row r="1063">
      <c r="A1063" s="58" t="s">
        <v>754</v>
      </c>
      <c r="B1063" s="25" t="s">
        <v>1</v>
      </c>
      <c r="C1063" s="25" t="s">
        <v>86</v>
      </c>
      <c r="D1063" s="25" t="s">
        <v>14</v>
      </c>
      <c r="E1063" s="25">
        <v>2662.0</v>
      </c>
      <c r="F1063" s="25">
        <v>60.0</v>
      </c>
      <c r="G1063" s="25">
        <v>1.0</v>
      </c>
      <c r="H1063" s="25">
        <v>13.0</v>
      </c>
      <c r="I1063" s="25">
        <v>0.0</v>
      </c>
      <c r="J1063" s="25">
        <v>0.0</v>
      </c>
      <c r="K1063" s="25">
        <v>0.0</v>
      </c>
      <c r="L1063" s="25">
        <v>0.0</v>
      </c>
      <c r="M1063" s="25">
        <v>0.0</v>
      </c>
      <c r="N1063" s="25">
        <v>0.37972</v>
      </c>
      <c r="O1063" s="25">
        <v>2.44694</v>
      </c>
      <c r="P1063" s="25">
        <v>2.08826</v>
      </c>
      <c r="Q1063" s="25">
        <v>54.0</v>
      </c>
      <c r="R1063" s="25">
        <v>99.0</v>
      </c>
      <c r="S1063" s="25">
        <v>5.0</v>
      </c>
    </row>
    <row r="1064">
      <c r="A1064" s="58" t="s">
        <v>754</v>
      </c>
      <c r="B1064" s="25" t="s">
        <v>1</v>
      </c>
      <c r="C1064" s="25" t="s">
        <v>108</v>
      </c>
      <c r="D1064" s="25" t="s">
        <v>14</v>
      </c>
      <c r="E1064" s="25">
        <v>205.0</v>
      </c>
      <c r="F1064" s="25">
        <v>5.0</v>
      </c>
      <c r="G1064" s="25">
        <v>1.0</v>
      </c>
      <c r="H1064" s="25">
        <v>1.0</v>
      </c>
      <c r="I1064" s="25">
        <v>0.0</v>
      </c>
      <c r="J1064" s="25">
        <v>0.0</v>
      </c>
      <c r="K1064" s="25">
        <v>0.0</v>
      </c>
      <c r="L1064" s="25">
        <v>0.0</v>
      </c>
      <c r="M1064" s="25">
        <v>0.0</v>
      </c>
      <c r="N1064" s="25">
        <v>0.4825</v>
      </c>
      <c r="O1064" s="25">
        <v>2.86694</v>
      </c>
      <c r="P1064" s="25">
        <v>1.88975</v>
      </c>
      <c r="Q1064" s="25">
        <v>5.0</v>
      </c>
      <c r="R1064" s="25">
        <v>99.0</v>
      </c>
      <c r="S1064" s="25">
        <v>5.0</v>
      </c>
    </row>
    <row r="1065">
      <c r="A1065" s="58" t="s">
        <v>754</v>
      </c>
      <c r="B1065" s="25" t="s">
        <v>1</v>
      </c>
      <c r="C1065" s="25" t="s">
        <v>101</v>
      </c>
      <c r="D1065" s="25" t="s">
        <v>14</v>
      </c>
      <c r="E1065" s="25">
        <v>94.0</v>
      </c>
      <c r="F1065" s="25">
        <v>14.0</v>
      </c>
      <c r="G1065" s="25">
        <v>0.0</v>
      </c>
      <c r="H1065" s="25">
        <v>1.0</v>
      </c>
      <c r="I1065" s="25">
        <v>0.0</v>
      </c>
      <c r="J1065" s="25">
        <v>0.0</v>
      </c>
      <c r="K1065" s="25">
        <v>0.0</v>
      </c>
      <c r="L1065" s="25">
        <v>0.0</v>
      </c>
      <c r="M1065" s="25">
        <v>0.0</v>
      </c>
      <c r="N1065" s="25">
        <v>0.33917</v>
      </c>
      <c r="O1065" s="25">
        <v>1.59944</v>
      </c>
      <c r="P1065" s="25">
        <v>1.34866</v>
      </c>
      <c r="Q1065" s="25">
        <v>6.0</v>
      </c>
      <c r="R1065" s="25">
        <v>99.0</v>
      </c>
      <c r="S1065" s="25">
        <v>5.0</v>
      </c>
    </row>
    <row r="1066">
      <c r="A1066" s="58" t="s">
        <v>754</v>
      </c>
      <c r="B1066" s="25" t="s">
        <v>1</v>
      </c>
      <c r="C1066" s="25" t="s">
        <v>141</v>
      </c>
      <c r="D1066" s="25" t="s">
        <v>14</v>
      </c>
      <c r="E1066" s="25">
        <v>1178.0</v>
      </c>
      <c r="F1066" s="25">
        <v>29.0</v>
      </c>
      <c r="G1066" s="25">
        <v>0.0</v>
      </c>
      <c r="H1066" s="25">
        <v>1.0</v>
      </c>
      <c r="I1066" s="25">
        <v>0.0</v>
      </c>
      <c r="J1066" s="25">
        <v>0.0</v>
      </c>
      <c r="K1066" s="25">
        <v>0.0</v>
      </c>
      <c r="L1066" s="25">
        <v>0.0</v>
      </c>
      <c r="M1066" s="25">
        <v>0.0</v>
      </c>
      <c r="N1066" s="25">
        <v>0.26028</v>
      </c>
      <c r="O1066" s="25">
        <v>1.43056</v>
      </c>
      <c r="P1066" s="25">
        <v>0.92208</v>
      </c>
      <c r="Q1066" s="25">
        <v>20.0</v>
      </c>
      <c r="R1066" s="25">
        <v>99.0</v>
      </c>
      <c r="S1066" s="25">
        <v>5.0</v>
      </c>
    </row>
    <row r="1067">
      <c r="A1067" s="58" t="s">
        <v>754</v>
      </c>
      <c r="B1067" s="25" t="s">
        <v>1</v>
      </c>
      <c r="C1067" s="25" t="s">
        <v>113</v>
      </c>
      <c r="D1067" s="25" t="s">
        <v>14</v>
      </c>
      <c r="E1067" s="25">
        <v>287.0</v>
      </c>
      <c r="F1067" s="25">
        <v>8.0</v>
      </c>
      <c r="G1067" s="25">
        <v>0.0</v>
      </c>
      <c r="H1067" s="25">
        <v>1.0</v>
      </c>
      <c r="I1067" s="25">
        <v>0.0</v>
      </c>
      <c r="J1067" s="25">
        <v>0.0</v>
      </c>
      <c r="K1067" s="25">
        <v>0.0</v>
      </c>
      <c r="L1067" s="25">
        <v>0.0</v>
      </c>
      <c r="M1067" s="25">
        <v>0.0</v>
      </c>
      <c r="N1067" s="25">
        <v>0.41861</v>
      </c>
      <c r="O1067" s="25">
        <v>3.40694</v>
      </c>
      <c r="P1067" s="25">
        <v>2.49943</v>
      </c>
      <c r="Q1067" s="25">
        <v>7.0</v>
      </c>
      <c r="R1067" s="25">
        <v>99.0</v>
      </c>
      <c r="S1067" s="25">
        <v>5.0</v>
      </c>
    </row>
    <row r="1068">
      <c r="A1068" s="58" t="s">
        <v>754</v>
      </c>
      <c r="B1068" s="25" t="s">
        <v>1</v>
      </c>
      <c r="C1068" s="25" t="s">
        <v>55</v>
      </c>
      <c r="D1068" s="25" t="s">
        <v>14</v>
      </c>
      <c r="E1068" s="25">
        <v>610.0</v>
      </c>
      <c r="F1068" s="25">
        <v>19.0</v>
      </c>
      <c r="G1068" s="25">
        <v>0.0</v>
      </c>
      <c r="H1068" s="25">
        <v>13.0</v>
      </c>
      <c r="I1068" s="25">
        <v>0.0</v>
      </c>
      <c r="J1068" s="25">
        <v>0.0</v>
      </c>
      <c r="K1068" s="25">
        <v>0.0</v>
      </c>
      <c r="L1068" s="25">
        <v>0.0</v>
      </c>
      <c r="M1068" s="25">
        <v>0.0</v>
      </c>
      <c r="N1068" s="25">
        <v>0.33111</v>
      </c>
      <c r="O1068" s="25">
        <v>1.72806</v>
      </c>
      <c r="P1068" s="25">
        <v>1.71229</v>
      </c>
      <c r="Q1068" s="25">
        <v>15.0</v>
      </c>
      <c r="R1068" s="25">
        <v>99.0</v>
      </c>
      <c r="S1068" s="25">
        <v>5.0</v>
      </c>
    </row>
    <row r="1069">
      <c r="A1069" s="58" t="s">
        <v>754</v>
      </c>
      <c r="B1069" s="25" t="s">
        <v>1</v>
      </c>
      <c r="C1069" s="25" t="s">
        <v>168</v>
      </c>
      <c r="D1069" s="25" t="s">
        <v>14</v>
      </c>
      <c r="E1069" s="25">
        <v>311.0</v>
      </c>
      <c r="F1069" s="25">
        <v>23.0</v>
      </c>
      <c r="G1069" s="25">
        <v>0.0</v>
      </c>
      <c r="H1069" s="25">
        <v>4.0</v>
      </c>
      <c r="I1069" s="25">
        <v>0.0</v>
      </c>
      <c r="J1069" s="25">
        <v>0.0</v>
      </c>
      <c r="K1069" s="25">
        <v>0.0</v>
      </c>
      <c r="L1069" s="25">
        <v>0.0</v>
      </c>
      <c r="M1069" s="25">
        <v>0.0</v>
      </c>
      <c r="N1069" s="25">
        <v>0.32806</v>
      </c>
      <c r="O1069" s="25">
        <v>1.65667</v>
      </c>
      <c r="P1069" s="25">
        <v>1.49102</v>
      </c>
      <c r="Q1069" s="25">
        <v>20.0</v>
      </c>
      <c r="R1069" s="25">
        <v>99.0</v>
      </c>
      <c r="S1069" s="25">
        <v>5.0</v>
      </c>
    </row>
    <row r="1070">
      <c r="A1070" s="58" t="s">
        <v>754</v>
      </c>
      <c r="B1070" s="25" t="s">
        <v>1</v>
      </c>
      <c r="C1070" s="25" t="s">
        <v>117</v>
      </c>
      <c r="D1070" s="25" t="s">
        <v>14</v>
      </c>
      <c r="E1070" s="25">
        <v>57.0</v>
      </c>
      <c r="F1070" s="25">
        <v>0.0</v>
      </c>
      <c r="G1070" s="25">
        <v>0.0</v>
      </c>
      <c r="H1070" s="25">
        <v>0.0</v>
      </c>
      <c r="I1070" s="25">
        <v>0.0</v>
      </c>
      <c r="J1070" s="25">
        <v>0.0</v>
      </c>
      <c r="K1070" s="25">
        <v>0.0</v>
      </c>
      <c r="L1070" s="25">
        <v>0.0</v>
      </c>
      <c r="M1070" s="25">
        <v>0.0</v>
      </c>
      <c r="N1070" s="25">
        <v>0.45556</v>
      </c>
      <c r="O1070" s="25">
        <v>1.7075</v>
      </c>
      <c r="P1070" s="25">
        <v>1.05836</v>
      </c>
      <c r="Q1070" s="25">
        <v>0.0</v>
      </c>
      <c r="R1070" s="25">
        <v>99.0</v>
      </c>
      <c r="S1070" s="25">
        <v>5.0</v>
      </c>
    </row>
    <row r="1071">
      <c r="A1071" s="58" t="s">
        <v>754</v>
      </c>
      <c r="B1071" s="25" t="s">
        <v>1</v>
      </c>
      <c r="C1071" s="25" t="s">
        <v>257</v>
      </c>
      <c r="D1071" s="25" t="s">
        <v>14</v>
      </c>
      <c r="E1071" s="25">
        <v>6.0</v>
      </c>
      <c r="F1071" s="25">
        <v>0.0</v>
      </c>
      <c r="G1071" s="25">
        <v>0.0</v>
      </c>
      <c r="H1071" s="25">
        <v>0.0</v>
      </c>
      <c r="I1071" s="25">
        <v>0.0</v>
      </c>
      <c r="J1071" s="25">
        <v>0.0</v>
      </c>
      <c r="K1071" s="25">
        <v>0.0</v>
      </c>
      <c r="L1071" s="25">
        <v>0.0</v>
      </c>
      <c r="M1071" s="25">
        <v>0.0</v>
      </c>
      <c r="N1071" s="25">
        <v>0.33139</v>
      </c>
      <c r="O1071" s="25">
        <v>0.82472</v>
      </c>
      <c r="P1071" s="25">
        <v>0.38847</v>
      </c>
      <c r="Q1071" s="25">
        <v>0.0</v>
      </c>
      <c r="R1071" s="25">
        <v>99.0</v>
      </c>
      <c r="S1071" s="25">
        <v>5.0</v>
      </c>
    </row>
    <row r="1072">
      <c r="A1072" s="58" t="s">
        <v>754</v>
      </c>
      <c r="B1072" s="25" t="s">
        <v>1</v>
      </c>
      <c r="C1072" s="25" t="s">
        <v>284</v>
      </c>
      <c r="D1072" s="25" t="s">
        <v>14</v>
      </c>
      <c r="E1072" s="25">
        <v>3.0</v>
      </c>
      <c r="F1072" s="25">
        <v>0.0</v>
      </c>
      <c r="G1072" s="25">
        <v>0.0</v>
      </c>
      <c r="H1072" s="25">
        <v>0.0</v>
      </c>
      <c r="I1072" s="25">
        <v>0.0</v>
      </c>
      <c r="J1072" s="25">
        <v>0.0</v>
      </c>
      <c r="K1072" s="25">
        <v>0.0</v>
      </c>
      <c r="L1072" s="25">
        <v>0.0</v>
      </c>
      <c r="M1072" s="25">
        <v>0.0</v>
      </c>
      <c r="N1072" s="25">
        <v>0.73333</v>
      </c>
      <c r="O1072" s="25">
        <v>0.99611</v>
      </c>
      <c r="P1072" s="25">
        <v>0.59935</v>
      </c>
      <c r="Q1072" s="25">
        <v>0.0</v>
      </c>
      <c r="R1072" s="25">
        <v>99.0</v>
      </c>
      <c r="S1072" s="25">
        <v>5.0</v>
      </c>
    </row>
    <row r="1073">
      <c r="A1073" s="58" t="s">
        <v>754</v>
      </c>
      <c r="B1073" s="25" t="s">
        <v>1</v>
      </c>
      <c r="C1073" s="25" t="s">
        <v>68</v>
      </c>
      <c r="D1073" s="25" t="s">
        <v>14</v>
      </c>
      <c r="E1073" s="25">
        <v>49246.0</v>
      </c>
      <c r="F1073" s="25">
        <v>3273.0</v>
      </c>
      <c r="G1073" s="25">
        <v>4.0</v>
      </c>
      <c r="H1073" s="25">
        <v>530.0</v>
      </c>
      <c r="I1073" s="25">
        <v>0.0</v>
      </c>
      <c r="J1073" s="25">
        <v>1.0</v>
      </c>
      <c r="K1073" s="25">
        <v>0.0</v>
      </c>
      <c r="L1073" s="25">
        <v>0.0</v>
      </c>
      <c r="M1073" s="25">
        <v>0.0</v>
      </c>
      <c r="N1073" s="25">
        <v>0.28444</v>
      </c>
      <c r="O1073" s="25">
        <v>1.45639</v>
      </c>
      <c r="P1073" s="25">
        <v>1.0177</v>
      </c>
      <c r="Q1073" s="25">
        <v>2552.0</v>
      </c>
      <c r="R1073" s="25">
        <v>99.0</v>
      </c>
      <c r="S1073" s="25">
        <v>5.0</v>
      </c>
    </row>
    <row r="1074">
      <c r="A1074" s="58" t="s">
        <v>754</v>
      </c>
      <c r="B1074" s="25" t="s">
        <v>1</v>
      </c>
      <c r="C1074" s="25" t="s">
        <v>98</v>
      </c>
      <c r="D1074" s="25" t="s">
        <v>14</v>
      </c>
      <c r="E1074" s="25">
        <v>744.0</v>
      </c>
      <c r="F1074" s="25">
        <v>13.0</v>
      </c>
      <c r="G1074" s="25">
        <v>0.0</v>
      </c>
      <c r="H1074" s="25">
        <v>1.0</v>
      </c>
      <c r="I1074" s="25">
        <v>0.0</v>
      </c>
      <c r="J1074" s="25">
        <v>0.0</v>
      </c>
      <c r="K1074" s="25">
        <v>0.0</v>
      </c>
      <c r="L1074" s="25">
        <v>0.0</v>
      </c>
      <c r="M1074" s="25">
        <v>0.0</v>
      </c>
      <c r="N1074" s="25">
        <v>0.29333</v>
      </c>
      <c r="O1074" s="25">
        <v>1.29917</v>
      </c>
      <c r="P1074" s="25">
        <v>1.14774</v>
      </c>
      <c r="Q1074" s="25">
        <v>12.0</v>
      </c>
      <c r="R1074" s="25">
        <v>99.0</v>
      </c>
      <c r="S1074" s="25">
        <v>5.0</v>
      </c>
    </row>
    <row r="1075">
      <c r="A1075" s="58" t="s">
        <v>754</v>
      </c>
      <c r="B1075" s="25" t="s">
        <v>1</v>
      </c>
      <c r="C1075" s="25" t="s">
        <v>100</v>
      </c>
      <c r="D1075" s="25" t="s">
        <v>14</v>
      </c>
      <c r="E1075" s="25">
        <v>652.0</v>
      </c>
      <c r="F1075" s="25">
        <v>17.0</v>
      </c>
      <c r="G1075" s="25">
        <v>0.0</v>
      </c>
      <c r="H1075" s="25">
        <v>4.0</v>
      </c>
      <c r="I1075" s="25">
        <v>0.0</v>
      </c>
      <c r="J1075" s="25">
        <v>0.0</v>
      </c>
      <c r="K1075" s="25">
        <v>0.0</v>
      </c>
      <c r="L1075" s="25">
        <v>0.0</v>
      </c>
      <c r="M1075" s="25">
        <v>0.0</v>
      </c>
      <c r="N1075" s="25">
        <v>0.3675</v>
      </c>
      <c r="O1075" s="25">
        <v>1.96861</v>
      </c>
      <c r="P1075" s="25">
        <v>1.59589</v>
      </c>
      <c r="Q1075" s="25">
        <v>17.0</v>
      </c>
      <c r="R1075" s="25">
        <v>99.0</v>
      </c>
      <c r="S1075" s="25">
        <v>5.0</v>
      </c>
    </row>
    <row r="1076">
      <c r="A1076" s="58" t="s">
        <v>754</v>
      </c>
      <c r="B1076" s="25" t="s">
        <v>1</v>
      </c>
      <c r="C1076" s="25" t="s">
        <v>239</v>
      </c>
      <c r="D1076" s="25" t="s">
        <v>14</v>
      </c>
      <c r="E1076" s="25">
        <v>6.0</v>
      </c>
      <c r="F1076" s="25">
        <v>1.0</v>
      </c>
      <c r="G1076" s="25">
        <v>0.0</v>
      </c>
      <c r="H1076" s="25">
        <v>0.0</v>
      </c>
      <c r="I1076" s="25">
        <v>0.0</v>
      </c>
      <c r="J1076" s="25">
        <v>0.0</v>
      </c>
      <c r="K1076" s="25">
        <v>0.0</v>
      </c>
      <c r="L1076" s="25">
        <v>0.0</v>
      </c>
      <c r="M1076" s="25">
        <v>0.0</v>
      </c>
      <c r="N1076" s="25">
        <v>0.48778</v>
      </c>
      <c r="O1076" s="25">
        <v>2.73333</v>
      </c>
      <c r="P1076" s="25">
        <v>1.18588</v>
      </c>
      <c r="Q1076" s="25">
        <v>1.0</v>
      </c>
      <c r="R1076" s="25">
        <v>99.0</v>
      </c>
      <c r="S1076" s="25">
        <v>5.0</v>
      </c>
    </row>
    <row r="1077">
      <c r="A1077" s="58" t="s">
        <v>754</v>
      </c>
      <c r="B1077" s="25" t="s">
        <v>1</v>
      </c>
      <c r="C1077" s="25" t="s">
        <v>204</v>
      </c>
      <c r="D1077" s="25" t="s">
        <v>14</v>
      </c>
      <c r="E1077" s="25">
        <v>19.0</v>
      </c>
      <c r="F1077" s="25">
        <v>0.0</v>
      </c>
      <c r="G1077" s="25">
        <v>0.0</v>
      </c>
      <c r="H1077" s="25">
        <v>0.0</v>
      </c>
      <c r="I1077" s="25">
        <v>0.0</v>
      </c>
      <c r="J1077" s="25">
        <v>0.0</v>
      </c>
      <c r="K1077" s="25">
        <v>0.0</v>
      </c>
      <c r="L1077" s="25">
        <v>0.0</v>
      </c>
      <c r="M1077" s="25">
        <v>0.0</v>
      </c>
      <c r="N1077" s="25">
        <v>0.44222</v>
      </c>
      <c r="O1077" s="25">
        <v>6.63417</v>
      </c>
      <c r="P1077" s="25">
        <v>1.33216</v>
      </c>
      <c r="Q1077" s="25">
        <v>0.0</v>
      </c>
      <c r="R1077" s="25">
        <v>99.0</v>
      </c>
      <c r="S1077" s="25">
        <v>5.0</v>
      </c>
    </row>
    <row r="1078">
      <c r="A1078" s="58" t="s">
        <v>754</v>
      </c>
      <c r="B1078" s="25" t="s">
        <v>1</v>
      </c>
      <c r="C1078" s="25" t="s">
        <v>161</v>
      </c>
      <c r="D1078" s="25" t="s">
        <v>14</v>
      </c>
      <c r="E1078" s="25">
        <v>201.0</v>
      </c>
      <c r="F1078" s="25">
        <v>8.0</v>
      </c>
      <c r="G1078" s="25">
        <v>1.0</v>
      </c>
      <c r="H1078" s="25">
        <v>2.0</v>
      </c>
      <c r="I1078" s="25">
        <v>0.0</v>
      </c>
      <c r="J1078" s="25">
        <v>0.0</v>
      </c>
      <c r="K1078" s="25">
        <v>0.0</v>
      </c>
      <c r="L1078" s="25">
        <v>0.0</v>
      </c>
      <c r="M1078" s="25">
        <v>0.0</v>
      </c>
      <c r="N1078" s="25">
        <v>0.44722</v>
      </c>
      <c r="O1078" s="25">
        <v>3.25167</v>
      </c>
      <c r="P1078" s="25">
        <v>2.86551</v>
      </c>
      <c r="Q1078" s="25">
        <v>8.0</v>
      </c>
      <c r="R1078" s="25">
        <v>99.0</v>
      </c>
      <c r="S1078" s="25">
        <v>5.0</v>
      </c>
    </row>
    <row r="1079">
      <c r="A1079" s="58" t="s">
        <v>754</v>
      </c>
      <c r="B1079" s="25" t="s">
        <v>1</v>
      </c>
      <c r="C1079" s="25" t="s">
        <v>236</v>
      </c>
      <c r="D1079" s="25" t="s">
        <v>14</v>
      </c>
      <c r="E1079" s="25">
        <v>7.0</v>
      </c>
      <c r="F1079" s="25">
        <v>0.0</v>
      </c>
      <c r="G1079" s="25">
        <v>0.0</v>
      </c>
      <c r="H1079" s="25">
        <v>0.0</v>
      </c>
      <c r="I1079" s="25">
        <v>0.0</v>
      </c>
      <c r="J1079" s="25">
        <v>0.0</v>
      </c>
      <c r="K1079" s="25">
        <v>0.0</v>
      </c>
      <c r="L1079" s="25">
        <v>0.0</v>
      </c>
      <c r="M1079" s="25">
        <v>0.0</v>
      </c>
      <c r="N1079" s="25">
        <v>0.24694</v>
      </c>
      <c r="O1079" s="25">
        <v>6.07389</v>
      </c>
      <c r="P1079" s="25">
        <v>1.26071</v>
      </c>
      <c r="Q1079" s="25">
        <v>0.0</v>
      </c>
      <c r="R1079" s="25">
        <v>99.0</v>
      </c>
      <c r="S1079" s="25">
        <v>5.0</v>
      </c>
    </row>
    <row r="1080">
      <c r="A1080" s="58" t="s">
        <v>754</v>
      </c>
      <c r="B1080" s="25" t="s">
        <v>1</v>
      </c>
      <c r="C1080" s="25" t="s">
        <v>142</v>
      </c>
      <c r="D1080" s="25" t="s">
        <v>14</v>
      </c>
      <c r="E1080" s="25">
        <v>101.0</v>
      </c>
      <c r="F1080" s="25">
        <v>3.0</v>
      </c>
      <c r="G1080" s="25">
        <v>0.0</v>
      </c>
      <c r="H1080" s="25">
        <v>1.0</v>
      </c>
      <c r="I1080" s="25">
        <v>0.0</v>
      </c>
      <c r="J1080" s="25">
        <v>0.0</v>
      </c>
      <c r="K1080" s="25">
        <v>0.0</v>
      </c>
      <c r="L1080" s="25">
        <v>0.0</v>
      </c>
      <c r="M1080" s="25">
        <v>0.0</v>
      </c>
      <c r="N1080" s="25">
        <v>0.38833</v>
      </c>
      <c r="O1080" s="25">
        <v>1.60139</v>
      </c>
      <c r="P1080" s="25">
        <v>1.99418</v>
      </c>
      <c r="Q1080" s="25">
        <v>3.0</v>
      </c>
      <c r="R1080" s="25">
        <v>99.0</v>
      </c>
      <c r="S1080" s="25">
        <v>5.0</v>
      </c>
    </row>
    <row r="1081">
      <c r="A1081" s="58" t="s">
        <v>754</v>
      </c>
      <c r="B1081" s="25" t="s">
        <v>1</v>
      </c>
      <c r="C1081" s="25" t="s">
        <v>157</v>
      </c>
      <c r="D1081" s="25" t="s">
        <v>14</v>
      </c>
      <c r="E1081" s="25">
        <v>193.0</v>
      </c>
      <c r="F1081" s="25">
        <v>7.0</v>
      </c>
      <c r="G1081" s="25">
        <v>0.0</v>
      </c>
      <c r="H1081" s="25">
        <v>1.0</v>
      </c>
      <c r="I1081" s="25">
        <v>0.0</v>
      </c>
      <c r="J1081" s="25">
        <v>0.0</v>
      </c>
      <c r="K1081" s="25">
        <v>0.0</v>
      </c>
      <c r="L1081" s="25">
        <v>0.0</v>
      </c>
      <c r="M1081" s="25">
        <v>0.0</v>
      </c>
      <c r="N1081" s="25">
        <v>0.35333</v>
      </c>
      <c r="O1081" s="25">
        <v>2.33278</v>
      </c>
      <c r="P1081" s="25">
        <v>3.19738</v>
      </c>
      <c r="Q1081" s="25">
        <v>7.0</v>
      </c>
      <c r="R1081" s="25">
        <v>99.0</v>
      </c>
      <c r="S1081" s="25">
        <v>5.0</v>
      </c>
    </row>
    <row r="1082">
      <c r="A1082" s="58" t="s">
        <v>754</v>
      </c>
      <c r="B1082" s="25" t="s">
        <v>1</v>
      </c>
      <c r="C1082" s="25" t="s">
        <v>281</v>
      </c>
      <c r="D1082" s="25" t="s">
        <v>14</v>
      </c>
      <c r="E1082" s="25">
        <v>1.0</v>
      </c>
      <c r="F1082" s="25">
        <v>0.0</v>
      </c>
      <c r="G1082" s="25">
        <v>0.0</v>
      </c>
      <c r="H1082" s="25">
        <v>0.0</v>
      </c>
      <c r="I1082" s="25">
        <v>0.0</v>
      </c>
      <c r="J1082" s="25">
        <v>0.0</v>
      </c>
      <c r="K1082" s="25">
        <v>0.0</v>
      </c>
      <c r="L1082" s="25">
        <v>0.0</v>
      </c>
      <c r="M1082" s="25">
        <v>0.0</v>
      </c>
      <c r="N1082" s="25">
        <v>0.56778</v>
      </c>
      <c r="O1082" s="25">
        <v>0.56778</v>
      </c>
      <c r="P1082" s="25">
        <v>0.56778</v>
      </c>
      <c r="Q1082" s="25">
        <v>0.0</v>
      </c>
      <c r="R1082" s="25">
        <v>99.0</v>
      </c>
      <c r="S1082" s="25">
        <v>5.0</v>
      </c>
    </row>
    <row r="1083">
      <c r="A1083" s="58" t="s">
        <v>754</v>
      </c>
      <c r="B1083" s="25" t="s">
        <v>1</v>
      </c>
      <c r="C1083" s="25" t="s">
        <v>107</v>
      </c>
      <c r="D1083" s="25" t="s">
        <v>14</v>
      </c>
      <c r="E1083" s="25">
        <v>630.0</v>
      </c>
      <c r="F1083" s="25">
        <v>6.0</v>
      </c>
      <c r="G1083" s="25">
        <v>0.0</v>
      </c>
      <c r="H1083" s="25">
        <v>0.0</v>
      </c>
      <c r="I1083" s="25">
        <v>0.0</v>
      </c>
      <c r="J1083" s="25">
        <v>0.0</v>
      </c>
      <c r="K1083" s="25">
        <v>0.0</v>
      </c>
      <c r="L1083" s="25">
        <v>0.0</v>
      </c>
      <c r="M1083" s="25">
        <v>0.0</v>
      </c>
      <c r="N1083" s="25">
        <v>0.24222</v>
      </c>
      <c r="O1083" s="25">
        <v>1.15056</v>
      </c>
      <c r="P1083" s="25">
        <v>0.81605</v>
      </c>
      <c r="Q1083" s="25">
        <v>6.0</v>
      </c>
      <c r="R1083" s="25">
        <v>99.0</v>
      </c>
      <c r="S1083" s="25">
        <v>5.0</v>
      </c>
    </row>
    <row r="1084">
      <c r="A1084" s="58" t="s">
        <v>754</v>
      </c>
      <c r="B1084" s="25" t="s">
        <v>1</v>
      </c>
      <c r="C1084" s="25" t="s">
        <v>94</v>
      </c>
      <c r="D1084" s="25" t="s">
        <v>14</v>
      </c>
      <c r="E1084" s="25">
        <v>291.0</v>
      </c>
      <c r="F1084" s="25">
        <v>14.0</v>
      </c>
      <c r="G1084" s="25">
        <v>0.0</v>
      </c>
      <c r="H1084" s="25">
        <v>1.0</v>
      </c>
      <c r="I1084" s="25">
        <v>0.0</v>
      </c>
      <c r="J1084" s="25">
        <v>0.0</v>
      </c>
      <c r="K1084" s="25">
        <v>0.0</v>
      </c>
      <c r="L1084" s="25">
        <v>0.0</v>
      </c>
      <c r="M1084" s="25">
        <v>0.0</v>
      </c>
      <c r="N1084" s="25">
        <v>0.31861</v>
      </c>
      <c r="O1084" s="25">
        <v>2.02111</v>
      </c>
      <c r="P1084" s="25">
        <v>1.4772</v>
      </c>
      <c r="Q1084" s="25">
        <v>13.0</v>
      </c>
      <c r="R1084" s="25">
        <v>99.0</v>
      </c>
      <c r="S1084" s="25">
        <v>5.0</v>
      </c>
    </row>
    <row r="1085">
      <c r="A1085" s="58" t="s">
        <v>754</v>
      </c>
      <c r="B1085" s="25" t="s">
        <v>1</v>
      </c>
      <c r="C1085" s="25" t="s">
        <v>174</v>
      </c>
      <c r="D1085" s="25" t="s">
        <v>14</v>
      </c>
      <c r="E1085" s="25">
        <v>85.0</v>
      </c>
      <c r="F1085" s="25">
        <v>3.0</v>
      </c>
      <c r="G1085" s="25">
        <v>0.0</v>
      </c>
      <c r="H1085" s="25">
        <v>2.0</v>
      </c>
      <c r="I1085" s="25">
        <v>0.0</v>
      </c>
      <c r="J1085" s="25">
        <v>0.0</v>
      </c>
      <c r="K1085" s="25">
        <v>0.0</v>
      </c>
      <c r="L1085" s="25">
        <v>0.0</v>
      </c>
      <c r="M1085" s="25">
        <v>0.0</v>
      </c>
      <c r="N1085" s="25">
        <v>0.29917</v>
      </c>
      <c r="O1085" s="25">
        <v>1.84194</v>
      </c>
      <c r="P1085" s="25">
        <v>3.22142</v>
      </c>
      <c r="Q1085" s="25">
        <v>3.0</v>
      </c>
      <c r="R1085" s="25">
        <v>99.0</v>
      </c>
      <c r="S1085" s="25">
        <v>5.0</v>
      </c>
    </row>
    <row r="1086">
      <c r="A1086" s="58" t="s">
        <v>754</v>
      </c>
      <c r="B1086" s="25" t="s">
        <v>1</v>
      </c>
      <c r="C1086" s="25" t="s">
        <v>254</v>
      </c>
      <c r="D1086" s="25" t="s">
        <v>14</v>
      </c>
      <c r="E1086" s="25">
        <v>2.0</v>
      </c>
      <c r="F1086" s="25">
        <v>0.0</v>
      </c>
      <c r="G1086" s="25">
        <v>0.0</v>
      </c>
      <c r="H1086" s="25">
        <v>0.0</v>
      </c>
      <c r="I1086" s="25">
        <v>0.0</v>
      </c>
      <c r="J1086" s="25">
        <v>0.0</v>
      </c>
      <c r="K1086" s="25">
        <v>0.0</v>
      </c>
      <c r="L1086" s="25">
        <v>0.0</v>
      </c>
      <c r="M1086" s="25">
        <v>0.0</v>
      </c>
      <c r="N1086" s="25">
        <v>0.53778</v>
      </c>
      <c r="O1086" s="25">
        <v>0.53778</v>
      </c>
      <c r="P1086" s="25">
        <v>0.53778</v>
      </c>
      <c r="Q1086" s="25">
        <v>0.0</v>
      </c>
      <c r="R1086" s="25">
        <v>99.0</v>
      </c>
      <c r="S1086" s="25">
        <v>5.0</v>
      </c>
    </row>
    <row r="1087">
      <c r="A1087" s="58" t="s">
        <v>754</v>
      </c>
      <c r="B1087" s="25" t="s">
        <v>1</v>
      </c>
      <c r="C1087" s="25" t="s">
        <v>78</v>
      </c>
      <c r="D1087" s="25" t="s">
        <v>14</v>
      </c>
      <c r="E1087" s="25">
        <v>1208.0</v>
      </c>
      <c r="F1087" s="25">
        <v>53.0</v>
      </c>
      <c r="G1087" s="25">
        <v>3.0</v>
      </c>
      <c r="H1087" s="25">
        <v>10.0</v>
      </c>
      <c r="I1087" s="25">
        <v>0.0</v>
      </c>
      <c r="J1087" s="25">
        <v>0.0</v>
      </c>
      <c r="K1087" s="25">
        <v>0.0</v>
      </c>
      <c r="L1087" s="25">
        <v>0.0</v>
      </c>
      <c r="M1087" s="25">
        <v>0.0</v>
      </c>
      <c r="N1087" s="25">
        <v>0.36722</v>
      </c>
      <c r="O1087" s="25">
        <v>1.59417</v>
      </c>
      <c r="P1087" s="25">
        <v>1.45095</v>
      </c>
      <c r="Q1087" s="25">
        <v>38.0</v>
      </c>
      <c r="R1087" s="25">
        <v>99.0</v>
      </c>
      <c r="S1087" s="25">
        <v>5.0</v>
      </c>
    </row>
    <row r="1088">
      <c r="A1088" s="58" t="s">
        <v>754</v>
      </c>
      <c r="B1088" s="25" t="s">
        <v>1</v>
      </c>
      <c r="C1088" s="25" t="s">
        <v>158</v>
      </c>
      <c r="D1088" s="25" t="s">
        <v>14</v>
      </c>
      <c r="E1088" s="25">
        <v>94.0</v>
      </c>
      <c r="F1088" s="25">
        <v>4.0</v>
      </c>
      <c r="G1088" s="25">
        <v>0.0</v>
      </c>
      <c r="H1088" s="25">
        <v>2.0</v>
      </c>
      <c r="I1088" s="25">
        <v>0.0</v>
      </c>
      <c r="J1088" s="25">
        <v>0.0</v>
      </c>
      <c r="K1088" s="25">
        <v>0.0</v>
      </c>
      <c r="L1088" s="25">
        <v>0.0</v>
      </c>
      <c r="M1088" s="25">
        <v>0.0</v>
      </c>
      <c r="N1088" s="25">
        <v>0.28972</v>
      </c>
      <c r="O1088" s="25">
        <v>2.09083</v>
      </c>
      <c r="P1088" s="25">
        <v>1.77025</v>
      </c>
      <c r="Q1088" s="25">
        <v>3.0</v>
      </c>
      <c r="R1088" s="25">
        <v>99.0</v>
      </c>
      <c r="S1088" s="25">
        <v>5.0</v>
      </c>
    </row>
    <row r="1089">
      <c r="A1089" s="58" t="s">
        <v>754</v>
      </c>
      <c r="B1089" s="25" t="s">
        <v>1</v>
      </c>
      <c r="C1089" s="25" t="s">
        <v>228</v>
      </c>
      <c r="D1089" s="25" t="s">
        <v>14</v>
      </c>
      <c r="E1089" s="25">
        <v>3.0</v>
      </c>
      <c r="F1089" s="25">
        <v>0.0</v>
      </c>
      <c r="G1089" s="25">
        <v>0.0</v>
      </c>
      <c r="H1089" s="25">
        <v>0.0</v>
      </c>
      <c r="I1089" s="25">
        <v>0.0</v>
      </c>
      <c r="J1089" s="25">
        <v>0.0</v>
      </c>
      <c r="K1089" s="25">
        <v>0.0</v>
      </c>
      <c r="L1089" s="25">
        <v>0.0</v>
      </c>
      <c r="M1089" s="25">
        <v>0.0</v>
      </c>
      <c r="N1089" s="25">
        <v>0.35</v>
      </c>
      <c r="O1089" s="25">
        <v>0.45167</v>
      </c>
      <c r="P1089" s="25">
        <v>0.35787</v>
      </c>
      <c r="Q1089" s="25">
        <v>0.0</v>
      </c>
      <c r="R1089" s="25">
        <v>99.0</v>
      </c>
      <c r="S1089" s="25">
        <v>5.0</v>
      </c>
    </row>
    <row r="1090">
      <c r="A1090" s="58" t="s">
        <v>754</v>
      </c>
      <c r="B1090" s="25" t="s">
        <v>1</v>
      </c>
      <c r="C1090" s="25" t="s">
        <v>219</v>
      </c>
      <c r="D1090" s="25" t="s">
        <v>14</v>
      </c>
      <c r="E1090" s="25">
        <v>74.0</v>
      </c>
      <c r="F1090" s="25">
        <v>10.0</v>
      </c>
      <c r="G1090" s="25">
        <v>0.0</v>
      </c>
      <c r="H1090" s="25">
        <v>0.0</v>
      </c>
      <c r="I1090" s="25">
        <v>0.0</v>
      </c>
      <c r="J1090" s="25">
        <v>0.0</v>
      </c>
      <c r="K1090" s="25">
        <v>0.0</v>
      </c>
      <c r="L1090" s="25">
        <v>0.0</v>
      </c>
      <c r="M1090" s="25">
        <v>0.0</v>
      </c>
      <c r="N1090" s="25">
        <v>0.44</v>
      </c>
      <c r="O1090" s="25">
        <v>1.56528</v>
      </c>
      <c r="P1090" s="25">
        <v>0.74957</v>
      </c>
      <c r="Q1090" s="25">
        <v>1.0</v>
      </c>
      <c r="R1090" s="25">
        <v>99.0</v>
      </c>
      <c r="S1090" s="25">
        <v>5.0</v>
      </c>
    </row>
    <row r="1091">
      <c r="A1091" s="58" t="s">
        <v>754</v>
      </c>
      <c r="B1091" s="25" t="s">
        <v>1</v>
      </c>
      <c r="C1091" s="25" t="s">
        <v>265</v>
      </c>
      <c r="D1091" s="25" t="s">
        <v>14</v>
      </c>
      <c r="E1091" s="25">
        <v>1.0</v>
      </c>
      <c r="F1091" s="25">
        <v>0.0</v>
      </c>
      <c r="G1091" s="25">
        <v>0.0</v>
      </c>
      <c r="H1091" s="25">
        <v>0.0</v>
      </c>
      <c r="I1091" s="25">
        <v>0.0</v>
      </c>
      <c r="J1091" s="25">
        <v>0.0</v>
      </c>
      <c r="K1091" s="25">
        <v>0.0</v>
      </c>
      <c r="L1091" s="25">
        <v>0.0</v>
      </c>
      <c r="M1091" s="25">
        <v>0.0</v>
      </c>
      <c r="N1091" s="25">
        <v>111.74139</v>
      </c>
      <c r="O1091" s="25">
        <v>111.74139</v>
      </c>
      <c r="P1091" s="25">
        <v>111.74139</v>
      </c>
      <c r="Q1091" s="25">
        <v>0.0</v>
      </c>
      <c r="R1091" s="25">
        <v>99.0</v>
      </c>
      <c r="S1091" s="25">
        <v>5.0</v>
      </c>
    </row>
    <row r="1092">
      <c r="A1092" s="58" t="s">
        <v>754</v>
      </c>
      <c r="B1092" s="25" t="s">
        <v>1</v>
      </c>
      <c r="C1092" s="25" t="s">
        <v>218</v>
      </c>
      <c r="D1092" s="25" t="s">
        <v>14</v>
      </c>
      <c r="E1092" s="25">
        <v>5.0</v>
      </c>
      <c r="F1092" s="25">
        <v>0.0</v>
      </c>
      <c r="G1092" s="25">
        <v>0.0</v>
      </c>
      <c r="H1092" s="25">
        <v>0.0</v>
      </c>
      <c r="I1092" s="25">
        <v>0.0</v>
      </c>
      <c r="J1092" s="25">
        <v>0.0</v>
      </c>
      <c r="K1092" s="25">
        <v>0.0</v>
      </c>
      <c r="L1092" s="25">
        <v>0.0</v>
      </c>
      <c r="M1092" s="25">
        <v>0.0</v>
      </c>
      <c r="N1092" s="25">
        <v>0.30861</v>
      </c>
      <c r="O1092" s="25">
        <v>0.45639</v>
      </c>
      <c r="P1092" s="25">
        <v>0.24783</v>
      </c>
      <c r="Q1092" s="25">
        <v>0.0</v>
      </c>
      <c r="R1092" s="25">
        <v>99.0</v>
      </c>
      <c r="S1092" s="25">
        <v>5.0</v>
      </c>
    </row>
    <row r="1093">
      <c r="A1093" s="58" t="s">
        <v>754</v>
      </c>
      <c r="B1093" s="25" t="s">
        <v>1</v>
      </c>
      <c r="C1093" s="25" t="s">
        <v>127</v>
      </c>
      <c r="D1093" s="25" t="s">
        <v>14</v>
      </c>
      <c r="E1093" s="25">
        <v>105.0</v>
      </c>
      <c r="F1093" s="25">
        <v>3.0</v>
      </c>
      <c r="G1093" s="25">
        <v>1.0</v>
      </c>
      <c r="H1093" s="25">
        <v>0.0</v>
      </c>
      <c r="I1093" s="25">
        <v>0.0</v>
      </c>
      <c r="J1093" s="25">
        <v>0.0</v>
      </c>
      <c r="K1093" s="25">
        <v>0.0</v>
      </c>
      <c r="L1093" s="25">
        <v>0.0</v>
      </c>
      <c r="M1093" s="25">
        <v>0.0</v>
      </c>
      <c r="N1093" s="25">
        <v>0.20361</v>
      </c>
      <c r="O1093" s="25">
        <v>1.40972</v>
      </c>
      <c r="P1093" s="25">
        <v>0.69454</v>
      </c>
      <c r="Q1093" s="25">
        <v>3.0</v>
      </c>
      <c r="R1093" s="25">
        <v>99.0</v>
      </c>
      <c r="S1093" s="25">
        <v>5.0</v>
      </c>
    </row>
    <row r="1094">
      <c r="A1094" s="58" t="s">
        <v>754</v>
      </c>
      <c r="B1094" s="25" t="s">
        <v>1</v>
      </c>
      <c r="C1094" s="25" t="s">
        <v>187</v>
      </c>
      <c r="D1094" s="25" t="s">
        <v>14</v>
      </c>
      <c r="E1094" s="25">
        <v>96.0</v>
      </c>
      <c r="F1094" s="25">
        <v>2.0</v>
      </c>
      <c r="G1094" s="25">
        <v>0.0</v>
      </c>
      <c r="H1094" s="25">
        <v>1.0</v>
      </c>
      <c r="I1094" s="25">
        <v>0.0</v>
      </c>
      <c r="J1094" s="25">
        <v>0.0</v>
      </c>
      <c r="K1094" s="25">
        <v>0.0</v>
      </c>
      <c r="L1094" s="25">
        <v>0.0</v>
      </c>
      <c r="M1094" s="25">
        <v>0.0</v>
      </c>
      <c r="N1094" s="25">
        <v>0.39333</v>
      </c>
      <c r="O1094" s="25">
        <v>1.56944</v>
      </c>
      <c r="P1094" s="25">
        <v>1.44593</v>
      </c>
      <c r="Q1094" s="25">
        <v>2.0</v>
      </c>
      <c r="R1094" s="25">
        <v>99.0</v>
      </c>
      <c r="S1094" s="25">
        <v>5.0</v>
      </c>
    </row>
    <row r="1095">
      <c r="A1095" s="58" t="s">
        <v>754</v>
      </c>
      <c r="B1095" s="25" t="s">
        <v>1</v>
      </c>
      <c r="C1095" s="25" t="s">
        <v>75</v>
      </c>
      <c r="D1095" s="25" t="s">
        <v>14</v>
      </c>
      <c r="E1095" s="25">
        <v>2187.0</v>
      </c>
      <c r="F1095" s="25">
        <v>79.0</v>
      </c>
      <c r="G1095" s="25">
        <v>1.0</v>
      </c>
      <c r="H1095" s="25">
        <v>7.0</v>
      </c>
      <c r="I1095" s="25">
        <v>0.0</v>
      </c>
      <c r="J1095" s="25">
        <v>0.0</v>
      </c>
      <c r="K1095" s="25">
        <v>0.0</v>
      </c>
      <c r="L1095" s="25">
        <v>0.0</v>
      </c>
      <c r="M1095" s="25">
        <v>0.0</v>
      </c>
      <c r="N1095" s="25">
        <v>0.3525</v>
      </c>
      <c r="O1095" s="25">
        <v>1.70778</v>
      </c>
      <c r="P1095" s="25">
        <v>1.0108</v>
      </c>
      <c r="Q1095" s="25">
        <v>74.0</v>
      </c>
      <c r="R1095" s="25">
        <v>99.0</v>
      </c>
      <c r="S1095" s="25">
        <v>5.0</v>
      </c>
    </row>
    <row r="1096">
      <c r="A1096" s="58" t="s">
        <v>754</v>
      </c>
      <c r="B1096" s="25" t="s">
        <v>1</v>
      </c>
      <c r="C1096" s="25" t="s">
        <v>118</v>
      </c>
      <c r="D1096" s="25" t="s">
        <v>14</v>
      </c>
      <c r="E1096" s="25">
        <v>927.0</v>
      </c>
      <c r="F1096" s="25">
        <v>42.0</v>
      </c>
      <c r="G1096" s="25">
        <v>0.0</v>
      </c>
      <c r="H1096" s="25">
        <v>5.0</v>
      </c>
      <c r="I1096" s="25">
        <v>0.0</v>
      </c>
      <c r="J1096" s="25">
        <v>0.0</v>
      </c>
      <c r="K1096" s="25">
        <v>0.0</v>
      </c>
      <c r="L1096" s="25">
        <v>0.0</v>
      </c>
      <c r="M1096" s="25">
        <v>0.0</v>
      </c>
      <c r="N1096" s="25">
        <v>0.41139</v>
      </c>
      <c r="O1096" s="25">
        <v>2.17778</v>
      </c>
      <c r="P1096" s="25">
        <v>1.68611</v>
      </c>
      <c r="Q1096" s="25">
        <v>35.0</v>
      </c>
      <c r="R1096" s="25">
        <v>99.0</v>
      </c>
      <c r="S1096" s="25">
        <v>5.0</v>
      </c>
    </row>
    <row r="1097">
      <c r="A1097" s="58" t="s">
        <v>754</v>
      </c>
      <c r="B1097" s="25" t="s">
        <v>1</v>
      </c>
      <c r="C1097" s="25" t="s">
        <v>270</v>
      </c>
      <c r="D1097" s="25" t="s">
        <v>14</v>
      </c>
      <c r="E1097" s="25">
        <v>3.0</v>
      </c>
      <c r="F1097" s="25">
        <v>0.0</v>
      </c>
      <c r="G1097" s="25">
        <v>0.0</v>
      </c>
      <c r="H1097" s="25">
        <v>0.0</v>
      </c>
      <c r="I1097" s="25">
        <v>0.0</v>
      </c>
      <c r="J1097" s="25">
        <v>0.0</v>
      </c>
      <c r="K1097" s="25">
        <v>0.0</v>
      </c>
      <c r="L1097" s="25">
        <v>0.0</v>
      </c>
      <c r="M1097" s="25">
        <v>0.0</v>
      </c>
      <c r="N1097" s="25">
        <v>0.30972</v>
      </c>
      <c r="O1097" s="25">
        <v>1.52278</v>
      </c>
      <c r="P1097" s="25">
        <v>0.62056</v>
      </c>
      <c r="Q1097" s="25">
        <v>0.0</v>
      </c>
      <c r="R1097" s="25">
        <v>99.0</v>
      </c>
      <c r="S1097" s="25">
        <v>5.0</v>
      </c>
    </row>
    <row r="1098">
      <c r="A1098" s="58" t="s">
        <v>754</v>
      </c>
      <c r="B1098" s="25" t="s">
        <v>1</v>
      </c>
      <c r="C1098" s="25" t="s">
        <v>138</v>
      </c>
      <c r="D1098" s="25" t="s">
        <v>14</v>
      </c>
      <c r="E1098" s="25">
        <v>38.0</v>
      </c>
      <c r="F1098" s="25">
        <v>1.0</v>
      </c>
      <c r="G1098" s="25">
        <v>0.0</v>
      </c>
      <c r="H1098" s="25">
        <v>1.0</v>
      </c>
      <c r="I1098" s="25">
        <v>0.0</v>
      </c>
      <c r="J1098" s="25">
        <v>0.0</v>
      </c>
      <c r="K1098" s="25">
        <v>0.0</v>
      </c>
      <c r="L1098" s="25">
        <v>0.0</v>
      </c>
      <c r="M1098" s="25">
        <v>0.0</v>
      </c>
      <c r="N1098" s="25">
        <v>0.31722</v>
      </c>
      <c r="O1098" s="25">
        <v>9.29222</v>
      </c>
      <c r="P1098" s="25">
        <v>4.59817</v>
      </c>
      <c r="Q1098" s="25">
        <v>1.0</v>
      </c>
      <c r="R1098" s="25">
        <v>99.0</v>
      </c>
      <c r="S1098" s="25">
        <v>5.0</v>
      </c>
    </row>
    <row r="1099">
      <c r="A1099" s="58" t="s">
        <v>754</v>
      </c>
      <c r="B1099" s="25" t="s">
        <v>1</v>
      </c>
      <c r="C1099" s="25" t="s">
        <v>209</v>
      </c>
      <c r="D1099" s="25" t="s">
        <v>14</v>
      </c>
      <c r="E1099" s="25">
        <v>10.0</v>
      </c>
      <c r="F1099" s="25">
        <v>0.0</v>
      </c>
      <c r="G1099" s="25">
        <v>0.0</v>
      </c>
      <c r="H1099" s="25">
        <v>0.0</v>
      </c>
      <c r="I1099" s="25">
        <v>0.0</v>
      </c>
      <c r="J1099" s="25">
        <v>0.0</v>
      </c>
      <c r="K1099" s="25">
        <v>0.0</v>
      </c>
      <c r="L1099" s="25">
        <v>0.0</v>
      </c>
      <c r="M1099" s="25">
        <v>0.0</v>
      </c>
      <c r="N1099" s="25">
        <v>0.16278</v>
      </c>
      <c r="O1099" s="25">
        <v>1.69361</v>
      </c>
      <c r="P1099" s="25">
        <v>0.75686</v>
      </c>
      <c r="Q1099" s="25">
        <v>0.0</v>
      </c>
      <c r="R1099" s="25">
        <v>99.0</v>
      </c>
      <c r="S1099" s="25">
        <v>5.0</v>
      </c>
    </row>
    <row r="1100">
      <c r="A1100" s="58" t="s">
        <v>754</v>
      </c>
      <c r="B1100" s="25" t="s">
        <v>1</v>
      </c>
      <c r="C1100" s="25" t="s">
        <v>169</v>
      </c>
      <c r="D1100" s="25" t="s">
        <v>14</v>
      </c>
      <c r="E1100" s="25">
        <v>124.0</v>
      </c>
      <c r="F1100" s="25">
        <v>3.0</v>
      </c>
      <c r="G1100" s="25">
        <v>0.0</v>
      </c>
      <c r="H1100" s="25">
        <v>0.0</v>
      </c>
      <c r="I1100" s="25">
        <v>0.0</v>
      </c>
      <c r="J1100" s="25">
        <v>0.0</v>
      </c>
      <c r="K1100" s="25">
        <v>0.0</v>
      </c>
      <c r="L1100" s="25">
        <v>0.0</v>
      </c>
      <c r="M1100" s="25">
        <v>0.0</v>
      </c>
      <c r="N1100" s="25">
        <v>0.22972</v>
      </c>
      <c r="O1100" s="25">
        <v>1.60806</v>
      </c>
      <c r="P1100" s="25">
        <v>1.33176</v>
      </c>
      <c r="Q1100" s="25">
        <v>3.0</v>
      </c>
      <c r="R1100" s="25">
        <v>99.0</v>
      </c>
      <c r="S1100" s="25">
        <v>5.0</v>
      </c>
    </row>
    <row r="1101">
      <c r="A1101" s="58" t="s">
        <v>754</v>
      </c>
      <c r="B1101" s="25" t="s">
        <v>1</v>
      </c>
      <c r="C1101" s="25" t="s">
        <v>170</v>
      </c>
      <c r="D1101" s="25" t="s">
        <v>14</v>
      </c>
      <c r="E1101" s="25">
        <v>587.0</v>
      </c>
      <c r="F1101" s="25">
        <v>23.0</v>
      </c>
      <c r="G1101" s="25">
        <v>0.0</v>
      </c>
      <c r="H1101" s="25">
        <v>9.0</v>
      </c>
      <c r="I1101" s="25">
        <v>0.0</v>
      </c>
      <c r="J1101" s="25">
        <v>0.0</v>
      </c>
      <c r="K1101" s="25">
        <v>0.0</v>
      </c>
      <c r="L1101" s="25">
        <v>0.0</v>
      </c>
      <c r="M1101" s="25">
        <v>0.0</v>
      </c>
      <c r="N1101" s="25">
        <v>0.37278</v>
      </c>
      <c r="O1101" s="25">
        <v>1.55528</v>
      </c>
      <c r="P1101" s="25">
        <v>1.01541</v>
      </c>
      <c r="Q1101" s="25">
        <v>18.0</v>
      </c>
      <c r="R1101" s="25">
        <v>99.0</v>
      </c>
      <c r="S1101" s="25">
        <v>5.0</v>
      </c>
    </row>
    <row r="1102">
      <c r="A1102" s="58" t="s">
        <v>754</v>
      </c>
      <c r="B1102" s="25" t="s">
        <v>1</v>
      </c>
      <c r="C1102" s="25" t="s">
        <v>99</v>
      </c>
      <c r="D1102" s="25" t="s">
        <v>14</v>
      </c>
      <c r="E1102" s="25">
        <v>99.0</v>
      </c>
      <c r="F1102" s="25">
        <v>2.0</v>
      </c>
      <c r="G1102" s="25">
        <v>0.0</v>
      </c>
      <c r="H1102" s="25">
        <v>0.0</v>
      </c>
      <c r="I1102" s="25">
        <v>0.0</v>
      </c>
      <c r="J1102" s="25">
        <v>0.0</v>
      </c>
      <c r="K1102" s="25">
        <v>0.0</v>
      </c>
      <c r="L1102" s="25">
        <v>0.0</v>
      </c>
      <c r="M1102" s="25">
        <v>0.0</v>
      </c>
      <c r="N1102" s="25">
        <v>0.385</v>
      </c>
      <c r="O1102" s="25">
        <v>2.24</v>
      </c>
      <c r="P1102" s="25">
        <v>2.19353</v>
      </c>
      <c r="Q1102" s="25">
        <v>2.0</v>
      </c>
      <c r="R1102" s="25">
        <v>99.0</v>
      </c>
      <c r="S1102" s="25">
        <v>5.0</v>
      </c>
    </row>
    <row r="1103">
      <c r="A1103" s="58" t="s">
        <v>754</v>
      </c>
      <c r="B1103" s="25" t="s">
        <v>1</v>
      </c>
      <c r="C1103" s="25" t="s">
        <v>283</v>
      </c>
      <c r="D1103" s="25" t="s">
        <v>14</v>
      </c>
      <c r="E1103" s="25">
        <v>1.0</v>
      </c>
      <c r="F1103" s="25">
        <v>0.0</v>
      </c>
      <c r="G1103" s="25">
        <v>0.0</v>
      </c>
      <c r="H1103" s="25">
        <v>0.0</v>
      </c>
      <c r="I1103" s="25">
        <v>0.0</v>
      </c>
      <c r="J1103" s="25">
        <v>0.0</v>
      </c>
      <c r="K1103" s="25">
        <v>0.0</v>
      </c>
      <c r="L1103" s="25">
        <v>0.0</v>
      </c>
      <c r="M1103" s="25">
        <v>0.0</v>
      </c>
      <c r="N1103" s="25">
        <v>0.28083</v>
      </c>
      <c r="O1103" s="25">
        <v>0.28083</v>
      </c>
      <c r="P1103" s="25">
        <v>0.28083</v>
      </c>
      <c r="Q1103" s="25">
        <v>0.0</v>
      </c>
      <c r="R1103" s="25">
        <v>99.0</v>
      </c>
      <c r="S1103" s="25">
        <v>5.0</v>
      </c>
    </row>
    <row r="1104">
      <c r="A1104" s="58" t="s">
        <v>754</v>
      </c>
      <c r="B1104" s="25" t="s">
        <v>1</v>
      </c>
      <c r="C1104" s="25" t="s">
        <v>171</v>
      </c>
      <c r="D1104" s="25" t="s">
        <v>14</v>
      </c>
      <c r="E1104" s="25">
        <v>31.0</v>
      </c>
      <c r="F1104" s="25">
        <v>0.0</v>
      </c>
      <c r="G1104" s="25">
        <v>0.0</v>
      </c>
      <c r="H1104" s="25">
        <v>0.0</v>
      </c>
      <c r="I1104" s="25">
        <v>0.0</v>
      </c>
      <c r="J1104" s="25">
        <v>0.0</v>
      </c>
      <c r="K1104" s="25">
        <v>0.0</v>
      </c>
      <c r="L1104" s="25">
        <v>0.0</v>
      </c>
      <c r="M1104" s="25">
        <v>0.0</v>
      </c>
      <c r="N1104" s="25">
        <v>0.84694</v>
      </c>
      <c r="O1104" s="25">
        <v>15.13556</v>
      </c>
      <c r="P1104" s="25">
        <v>6.09689</v>
      </c>
      <c r="Q1104" s="25">
        <v>0.0</v>
      </c>
      <c r="R1104" s="25">
        <v>99.0</v>
      </c>
      <c r="S1104" s="25">
        <v>5.0</v>
      </c>
    </row>
    <row r="1105">
      <c r="A1105" s="58" t="s">
        <v>754</v>
      </c>
      <c r="B1105" s="25" t="s">
        <v>1</v>
      </c>
      <c r="C1105" s="25" t="s">
        <v>165</v>
      </c>
      <c r="D1105" s="25" t="s">
        <v>14</v>
      </c>
      <c r="E1105" s="25">
        <v>658.0</v>
      </c>
      <c r="F1105" s="25">
        <v>36.0</v>
      </c>
      <c r="G1105" s="25">
        <v>1.0</v>
      </c>
      <c r="H1105" s="25">
        <v>0.0</v>
      </c>
      <c r="I1105" s="25">
        <v>0.0</v>
      </c>
      <c r="J1105" s="25">
        <v>0.0</v>
      </c>
      <c r="K1105" s="25">
        <v>0.0</v>
      </c>
      <c r="L1105" s="25">
        <v>0.0</v>
      </c>
      <c r="M1105" s="25">
        <v>0.0</v>
      </c>
      <c r="N1105" s="25">
        <v>0.27861</v>
      </c>
      <c r="O1105" s="25">
        <v>1.47472</v>
      </c>
      <c r="P1105" s="25">
        <v>0.87061</v>
      </c>
      <c r="Q1105" s="25">
        <v>19.0</v>
      </c>
      <c r="R1105" s="25">
        <v>99.0</v>
      </c>
      <c r="S1105" s="25">
        <v>5.0</v>
      </c>
    </row>
    <row r="1106">
      <c r="A1106" s="58" t="s">
        <v>754</v>
      </c>
      <c r="B1106" s="25" t="s">
        <v>1</v>
      </c>
      <c r="C1106" s="25" t="s">
        <v>77</v>
      </c>
      <c r="D1106" s="25" t="s">
        <v>14</v>
      </c>
      <c r="E1106" s="25">
        <v>7648.0</v>
      </c>
      <c r="F1106" s="25">
        <v>154.0</v>
      </c>
      <c r="G1106" s="25">
        <v>1.0</v>
      </c>
      <c r="H1106" s="25">
        <v>18.0</v>
      </c>
      <c r="I1106" s="25">
        <v>0.0</v>
      </c>
      <c r="J1106" s="25">
        <v>0.0</v>
      </c>
      <c r="K1106" s="25">
        <v>0.0</v>
      </c>
      <c r="L1106" s="25">
        <v>0.0</v>
      </c>
      <c r="M1106" s="25">
        <v>0.0</v>
      </c>
      <c r="N1106" s="25">
        <v>0.32889</v>
      </c>
      <c r="O1106" s="25">
        <v>1.78444</v>
      </c>
      <c r="P1106" s="25">
        <v>1.59598</v>
      </c>
      <c r="Q1106" s="25">
        <v>127.0</v>
      </c>
      <c r="R1106" s="25">
        <v>99.0</v>
      </c>
      <c r="S1106" s="25">
        <v>5.0</v>
      </c>
    </row>
    <row r="1107">
      <c r="A1107" s="58" t="s">
        <v>754</v>
      </c>
      <c r="B1107" s="25" t="s">
        <v>1</v>
      </c>
      <c r="C1107" s="25" t="s">
        <v>124</v>
      </c>
      <c r="D1107" s="25" t="s">
        <v>14</v>
      </c>
      <c r="E1107" s="25">
        <v>9.0</v>
      </c>
      <c r="F1107" s="25">
        <v>0.0</v>
      </c>
      <c r="G1107" s="25">
        <v>0.0</v>
      </c>
      <c r="H1107" s="25">
        <v>0.0</v>
      </c>
      <c r="I1107" s="25">
        <v>0.0</v>
      </c>
      <c r="J1107" s="25">
        <v>0.0</v>
      </c>
      <c r="K1107" s="25">
        <v>0.0</v>
      </c>
      <c r="L1107" s="25">
        <v>0.0</v>
      </c>
      <c r="M1107" s="25">
        <v>0.0</v>
      </c>
      <c r="N1107" s="25">
        <v>0.19167</v>
      </c>
      <c r="O1107" s="25">
        <v>2.3825</v>
      </c>
      <c r="P1107" s="25">
        <v>0.64978</v>
      </c>
      <c r="Q1107" s="25">
        <v>0.0</v>
      </c>
      <c r="R1107" s="25">
        <v>99.0</v>
      </c>
      <c r="S1107" s="25">
        <v>5.0</v>
      </c>
    </row>
    <row r="1108">
      <c r="A1108" s="58" t="s">
        <v>754</v>
      </c>
      <c r="B1108" s="25" t="s">
        <v>1</v>
      </c>
      <c r="C1108" s="25" t="s">
        <v>156</v>
      </c>
      <c r="D1108" s="25" t="s">
        <v>14</v>
      </c>
      <c r="E1108" s="25">
        <v>42.0</v>
      </c>
      <c r="F1108" s="25">
        <v>0.0</v>
      </c>
      <c r="G1108" s="25">
        <v>0.0</v>
      </c>
      <c r="H1108" s="25">
        <v>0.0</v>
      </c>
      <c r="I1108" s="25">
        <v>0.0</v>
      </c>
      <c r="J1108" s="25">
        <v>0.0</v>
      </c>
      <c r="K1108" s="25">
        <v>0.0</v>
      </c>
      <c r="L1108" s="25">
        <v>0.0</v>
      </c>
      <c r="M1108" s="25">
        <v>0.0</v>
      </c>
      <c r="N1108" s="25">
        <v>0.21917</v>
      </c>
      <c r="O1108" s="25">
        <v>1.01472</v>
      </c>
      <c r="P1108" s="25">
        <v>2.37954</v>
      </c>
      <c r="Q1108" s="25">
        <v>0.0</v>
      </c>
      <c r="R1108" s="25">
        <v>99.0</v>
      </c>
      <c r="S1108" s="25">
        <v>5.0</v>
      </c>
    </row>
    <row r="1109">
      <c r="A1109" s="58" t="s">
        <v>754</v>
      </c>
      <c r="B1109" s="25" t="s">
        <v>1</v>
      </c>
      <c r="C1109" s="25" t="s">
        <v>104</v>
      </c>
      <c r="D1109" s="25" t="s">
        <v>14</v>
      </c>
      <c r="E1109" s="25">
        <v>279.0</v>
      </c>
      <c r="F1109" s="25">
        <v>21.0</v>
      </c>
      <c r="G1109" s="25">
        <v>0.0</v>
      </c>
      <c r="H1109" s="25">
        <v>1.0</v>
      </c>
      <c r="I1109" s="25">
        <v>0.0</v>
      </c>
      <c r="J1109" s="25">
        <v>0.0</v>
      </c>
      <c r="K1109" s="25">
        <v>0.0</v>
      </c>
      <c r="L1109" s="25">
        <v>0.0</v>
      </c>
      <c r="M1109" s="25">
        <v>0.0</v>
      </c>
      <c r="N1109" s="25">
        <v>0.36111</v>
      </c>
      <c r="O1109" s="25">
        <v>1.17972</v>
      </c>
      <c r="P1109" s="25">
        <v>0.63573</v>
      </c>
      <c r="Q1109" s="25">
        <v>17.0</v>
      </c>
      <c r="R1109" s="25">
        <v>99.0</v>
      </c>
      <c r="S1109" s="25">
        <v>5.0</v>
      </c>
    </row>
    <row r="1110">
      <c r="A1110" s="58" t="s">
        <v>754</v>
      </c>
      <c r="B1110" s="25" t="s">
        <v>1</v>
      </c>
      <c r="C1110" s="25" t="s">
        <v>180</v>
      </c>
      <c r="D1110" s="25" t="s">
        <v>14</v>
      </c>
      <c r="E1110" s="25">
        <v>57.0</v>
      </c>
      <c r="F1110" s="25">
        <v>8.0</v>
      </c>
      <c r="G1110" s="25">
        <v>0.0</v>
      </c>
      <c r="H1110" s="25">
        <v>6.0</v>
      </c>
      <c r="I1110" s="25">
        <v>0.0</v>
      </c>
      <c r="J1110" s="25">
        <v>0.0</v>
      </c>
      <c r="K1110" s="25">
        <v>0.0</v>
      </c>
      <c r="L1110" s="25">
        <v>0.0</v>
      </c>
      <c r="M1110" s="25">
        <v>0.0</v>
      </c>
      <c r="N1110" s="25">
        <v>0.31944</v>
      </c>
      <c r="O1110" s="25">
        <v>2.28139</v>
      </c>
      <c r="P1110" s="25">
        <v>2.17973</v>
      </c>
      <c r="Q1110" s="25">
        <v>6.0</v>
      </c>
      <c r="R1110" s="25">
        <v>99.0</v>
      </c>
      <c r="S1110" s="25">
        <v>5.0</v>
      </c>
    </row>
    <row r="1111">
      <c r="A1111" s="58" t="s">
        <v>754</v>
      </c>
      <c r="B1111" s="25" t="s">
        <v>1</v>
      </c>
      <c r="C1111" s="25" t="s">
        <v>89</v>
      </c>
      <c r="D1111" s="25" t="s">
        <v>14</v>
      </c>
      <c r="E1111" s="25">
        <v>9535.0</v>
      </c>
      <c r="F1111" s="25">
        <v>384.0</v>
      </c>
      <c r="G1111" s="25">
        <v>0.0</v>
      </c>
      <c r="H1111" s="25">
        <v>86.0</v>
      </c>
      <c r="I1111" s="25">
        <v>0.0</v>
      </c>
      <c r="J1111" s="25">
        <v>0.0</v>
      </c>
      <c r="K1111" s="25">
        <v>0.0</v>
      </c>
      <c r="L1111" s="25">
        <v>0.0</v>
      </c>
      <c r="M1111" s="25">
        <v>0.0</v>
      </c>
      <c r="N1111" s="25">
        <v>0.24722</v>
      </c>
      <c r="O1111" s="25">
        <v>1.22028</v>
      </c>
      <c r="P1111" s="25">
        <v>0.75208</v>
      </c>
      <c r="Q1111" s="25">
        <v>238.0</v>
      </c>
      <c r="R1111" s="25">
        <v>99.0</v>
      </c>
      <c r="S1111" s="25">
        <v>5.0</v>
      </c>
    </row>
    <row r="1112">
      <c r="A1112" s="58" t="s">
        <v>754</v>
      </c>
      <c r="B1112" s="25" t="s">
        <v>1</v>
      </c>
      <c r="C1112" s="25" t="s">
        <v>60</v>
      </c>
      <c r="D1112" s="25" t="s">
        <v>14</v>
      </c>
      <c r="E1112" s="25">
        <v>17255.0</v>
      </c>
      <c r="F1112" s="25">
        <v>926.0</v>
      </c>
      <c r="G1112" s="25">
        <v>65.0</v>
      </c>
      <c r="H1112" s="25">
        <v>126.0</v>
      </c>
      <c r="I1112" s="25">
        <v>0.0</v>
      </c>
      <c r="J1112" s="25">
        <v>0.0</v>
      </c>
      <c r="K1112" s="25">
        <v>0.0</v>
      </c>
      <c r="L1112" s="25">
        <v>0.0</v>
      </c>
      <c r="M1112" s="25">
        <v>0.0</v>
      </c>
      <c r="N1112" s="25">
        <v>0.50556</v>
      </c>
      <c r="O1112" s="25">
        <v>3.96333</v>
      </c>
      <c r="P1112" s="25">
        <v>3.03418</v>
      </c>
      <c r="Q1112" s="25">
        <v>820.0</v>
      </c>
      <c r="R1112" s="25">
        <v>99.0</v>
      </c>
      <c r="S1112" s="25">
        <v>5.0</v>
      </c>
    </row>
    <row r="1113">
      <c r="A1113" s="58" t="s">
        <v>754</v>
      </c>
      <c r="B1113" s="25" t="s">
        <v>1</v>
      </c>
      <c r="C1113" s="25" t="s">
        <v>61</v>
      </c>
      <c r="D1113" s="25" t="s">
        <v>14</v>
      </c>
      <c r="E1113" s="25">
        <v>82109.0</v>
      </c>
      <c r="F1113" s="25">
        <v>2729.0</v>
      </c>
      <c r="G1113" s="25">
        <v>110.0</v>
      </c>
      <c r="H1113" s="25">
        <v>459.0</v>
      </c>
      <c r="I1113" s="25">
        <v>0.0</v>
      </c>
      <c r="J1113" s="25">
        <v>1.0</v>
      </c>
      <c r="K1113" s="25">
        <v>0.0</v>
      </c>
      <c r="L1113" s="25">
        <v>0.0</v>
      </c>
      <c r="M1113" s="25">
        <v>0.0</v>
      </c>
      <c r="N1113" s="25">
        <v>0.36917</v>
      </c>
      <c r="O1113" s="25">
        <v>1.90611</v>
      </c>
      <c r="P1113" s="25">
        <v>2.06333</v>
      </c>
      <c r="Q1113" s="25">
        <v>2378.0</v>
      </c>
      <c r="R1113" s="25">
        <v>99.0</v>
      </c>
      <c r="S1113" s="25">
        <v>5.0</v>
      </c>
    </row>
    <row r="1114">
      <c r="A1114" s="58" t="s">
        <v>754</v>
      </c>
      <c r="B1114" s="25" t="s">
        <v>1</v>
      </c>
      <c r="C1114" s="25" t="s">
        <v>195</v>
      </c>
      <c r="D1114" s="25" t="s">
        <v>14</v>
      </c>
      <c r="E1114" s="25">
        <v>305.0</v>
      </c>
      <c r="F1114" s="25">
        <v>26.0</v>
      </c>
      <c r="G1114" s="25">
        <v>0.0</v>
      </c>
      <c r="H1114" s="25">
        <v>26.0</v>
      </c>
      <c r="I1114" s="25">
        <v>0.0</v>
      </c>
      <c r="J1114" s="25">
        <v>0.0</v>
      </c>
      <c r="K1114" s="25">
        <v>0.0</v>
      </c>
      <c r="L1114" s="25">
        <v>0.0</v>
      </c>
      <c r="M1114" s="25">
        <v>0.0</v>
      </c>
      <c r="N1114" s="25">
        <v>0.30722</v>
      </c>
      <c r="O1114" s="25">
        <v>1.35028</v>
      </c>
      <c r="P1114" s="25">
        <v>0.52575</v>
      </c>
      <c r="Q1114" s="25">
        <v>21.0</v>
      </c>
      <c r="R1114" s="25">
        <v>99.0</v>
      </c>
      <c r="S1114" s="25">
        <v>5.0</v>
      </c>
    </row>
    <row r="1115">
      <c r="A1115" s="58" t="s">
        <v>754</v>
      </c>
      <c r="B1115" s="25" t="s">
        <v>1</v>
      </c>
      <c r="C1115" s="25" t="s">
        <v>110</v>
      </c>
      <c r="D1115" s="25" t="s">
        <v>14</v>
      </c>
      <c r="E1115" s="25">
        <v>16.0</v>
      </c>
      <c r="F1115" s="25">
        <v>1.0</v>
      </c>
      <c r="G1115" s="25">
        <v>0.0</v>
      </c>
      <c r="H1115" s="25">
        <v>1.0</v>
      </c>
      <c r="I1115" s="25">
        <v>0.0</v>
      </c>
      <c r="J1115" s="25">
        <v>0.0</v>
      </c>
      <c r="K1115" s="25">
        <v>0.0</v>
      </c>
      <c r="L1115" s="25">
        <v>0.0</v>
      </c>
      <c r="M1115" s="25">
        <v>0.0</v>
      </c>
      <c r="N1115" s="25">
        <v>0.13361</v>
      </c>
      <c r="O1115" s="25">
        <v>3.97472</v>
      </c>
      <c r="P1115" s="25">
        <v>0.94113</v>
      </c>
      <c r="Q1115" s="25">
        <v>1.0</v>
      </c>
      <c r="R1115" s="25">
        <v>99.0</v>
      </c>
      <c r="S1115" s="25">
        <v>5.0</v>
      </c>
    </row>
    <row r="1116">
      <c r="A1116" s="58" t="s">
        <v>754</v>
      </c>
      <c r="B1116" s="25" t="s">
        <v>1</v>
      </c>
      <c r="C1116" s="25" t="s">
        <v>58</v>
      </c>
      <c r="D1116" s="25" t="s">
        <v>14</v>
      </c>
      <c r="E1116" s="25">
        <v>66.0</v>
      </c>
      <c r="F1116" s="25">
        <v>1.0</v>
      </c>
      <c r="G1116" s="25">
        <v>0.0</v>
      </c>
      <c r="H1116" s="25">
        <v>0.0</v>
      </c>
      <c r="I1116" s="25">
        <v>0.0</v>
      </c>
      <c r="J1116" s="25">
        <v>0.0</v>
      </c>
      <c r="K1116" s="25">
        <v>0.0</v>
      </c>
      <c r="L1116" s="25">
        <v>0.0</v>
      </c>
      <c r="M1116" s="25">
        <v>0.0</v>
      </c>
      <c r="N1116" s="25">
        <v>0.295</v>
      </c>
      <c r="O1116" s="25">
        <v>3.84528</v>
      </c>
      <c r="P1116" s="25">
        <v>1.74685</v>
      </c>
      <c r="Q1116" s="25">
        <v>1.0</v>
      </c>
      <c r="R1116" s="25">
        <v>99.0</v>
      </c>
      <c r="S1116" s="25">
        <v>5.0</v>
      </c>
    </row>
    <row r="1117">
      <c r="A1117" s="58" t="s">
        <v>754</v>
      </c>
      <c r="B1117" s="25" t="s">
        <v>1</v>
      </c>
      <c r="C1117" s="25" t="s">
        <v>85</v>
      </c>
      <c r="D1117" s="25" t="s">
        <v>14</v>
      </c>
      <c r="E1117" s="25">
        <v>51.0</v>
      </c>
      <c r="F1117" s="25">
        <v>1.0</v>
      </c>
      <c r="G1117" s="25">
        <v>0.0</v>
      </c>
      <c r="H1117" s="25">
        <v>1.0</v>
      </c>
      <c r="I1117" s="25">
        <v>0.0</v>
      </c>
      <c r="J1117" s="25">
        <v>0.0</v>
      </c>
      <c r="K1117" s="25">
        <v>0.0</v>
      </c>
      <c r="L1117" s="25">
        <v>0.0</v>
      </c>
      <c r="M1117" s="25">
        <v>0.0</v>
      </c>
      <c r="N1117" s="25">
        <v>0.53583</v>
      </c>
      <c r="O1117" s="25">
        <v>6.88889</v>
      </c>
      <c r="P1117" s="25">
        <v>5.63336</v>
      </c>
      <c r="Q1117" s="25">
        <v>1.0</v>
      </c>
      <c r="R1117" s="25">
        <v>99.0</v>
      </c>
      <c r="S1117" s="25">
        <v>5.0</v>
      </c>
    </row>
    <row r="1118">
      <c r="A1118" s="58" t="s">
        <v>754</v>
      </c>
      <c r="B1118" s="25" t="s">
        <v>1</v>
      </c>
      <c r="C1118" s="25" t="s">
        <v>131</v>
      </c>
      <c r="D1118" s="25" t="s">
        <v>14</v>
      </c>
      <c r="E1118" s="25">
        <v>1052.0</v>
      </c>
      <c r="F1118" s="25">
        <v>402.0</v>
      </c>
      <c r="G1118" s="25">
        <v>1.0</v>
      </c>
      <c r="H1118" s="25">
        <v>44.0</v>
      </c>
      <c r="I1118" s="25">
        <v>0.0</v>
      </c>
      <c r="J1118" s="25">
        <v>0.0</v>
      </c>
      <c r="K1118" s="25">
        <v>0.0</v>
      </c>
      <c r="L1118" s="25">
        <v>0.0</v>
      </c>
      <c r="M1118" s="25">
        <v>0.0</v>
      </c>
      <c r="N1118" s="25">
        <v>0.15139</v>
      </c>
      <c r="O1118" s="25">
        <v>0.97722</v>
      </c>
      <c r="P1118" s="25">
        <v>0.53023</v>
      </c>
      <c r="Q1118" s="25">
        <v>322.0</v>
      </c>
      <c r="R1118" s="25">
        <v>99.0</v>
      </c>
      <c r="S1118" s="25">
        <v>5.0</v>
      </c>
    </row>
    <row r="1119">
      <c r="A1119" s="58" t="s">
        <v>754</v>
      </c>
      <c r="B1119" s="25" t="s">
        <v>1</v>
      </c>
      <c r="C1119" s="25" t="s">
        <v>272</v>
      </c>
      <c r="D1119" s="25" t="s">
        <v>14</v>
      </c>
      <c r="E1119" s="25">
        <v>1.0</v>
      </c>
      <c r="F1119" s="25">
        <v>0.0</v>
      </c>
      <c r="G1119" s="25">
        <v>0.0</v>
      </c>
      <c r="H1119" s="25">
        <v>0.0</v>
      </c>
      <c r="I1119" s="25">
        <v>0.0</v>
      </c>
      <c r="J1119" s="25">
        <v>0.0</v>
      </c>
      <c r="K1119" s="25">
        <v>0.0</v>
      </c>
      <c r="L1119" s="25">
        <v>0.0</v>
      </c>
      <c r="M1119" s="25">
        <v>0.0</v>
      </c>
      <c r="N1119" s="25">
        <v>0.13389</v>
      </c>
      <c r="O1119" s="25">
        <v>0.13389</v>
      </c>
      <c r="P1119" s="25">
        <v>0.13389</v>
      </c>
      <c r="Q1119" s="25">
        <v>0.0</v>
      </c>
      <c r="R1119" s="25">
        <v>99.0</v>
      </c>
      <c r="S1119" s="25">
        <v>5.0</v>
      </c>
    </row>
    <row r="1120">
      <c r="A1120" s="58" t="s">
        <v>754</v>
      </c>
      <c r="B1120" s="25" t="s">
        <v>1</v>
      </c>
      <c r="C1120" s="25" t="s">
        <v>273</v>
      </c>
      <c r="D1120" s="25" t="s">
        <v>14</v>
      </c>
      <c r="E1120" s="25">
        <v>1.0</v>
      </c>
      <c r="F1120" s="25">
        <v>0.0</v>
      </c>
      <c r="G1120" s="25">
        <v>0.0</v>
      </c>
      <c r="H1120" s="25">
        <v>0.0</v>
      </c>
      <c r="I1120" s="25">
        <v>0.0</v>
      </c>
      <c r="J1120" s="25">
        <v>0.0</v>
      </c>
      <c r="K1120" s="25">
        <v>0.0</v>
      </c>
      <c r="L1120" s="25">
        <v>0.0</v>
      </c>
      <c r="M1120" s="25">
        <v>0.0</v>
      </c>
      <c r="N1120" s="25">
        <v>64.57083</v>
      </c>
      <c r="O1120" s="25">
        <v>64.57083</v>
      </c>
      <c r="P1120" s="25">
        <v>64.57083</v>
      </c>
      <c r="Q1120" s="25">
        <v>0.0</v>
      </c>
      <c r="R1120" s="25">
        <v>99.0</v>
      </c>
      <c r="S1120" s="25">
        <v>5.0</v>
      </c>
    </row>
    <row r="1121">
      <c r="A1121" s="58" t="s">
        <v>754</v>
      </c>
      <c r="B1121" s="25" t="s">
        <v>1</v>
      </c>
      <c r="C1121" s="25" t="s">
        <v>76</v>
      </c>
      <c r="D1121" s="25" t="s">
        <v>14</v>
      </c>
      <c r="E1121" s="25">
        <v>1514.0</v>
      </c>
      <c r="F1121" s="25">
        <v>64.0</v>
      </c>
      <c r="G1121" s="25">
        <v>3.0</v>
      </c>
      <c r="H1121" s="25">
        <v>4.0</v>
      </c>
      <c r="I1121" s="25">
        <v>0.0</v>
      </c>
      <c r="J1121" s="25">
        <v>0.0</v>
      </c>
      <c r="K1121" s="25">
        <v>0.0</v>
      </c>
      <c r="L1121" s="25">
        <v>0.0</v>
      </c>
      <c r="M1121" s="25">
        <v>0.0</v>
      </c>
      <c r="N1121" s="25">
        <v>0.2475</v>
      </c>
      <c r="O1121" s="25">
        <v>1.29167</v>
      </c>
      <c r="P1121" s="25">
        <v>1.17346</v>
      </c>
      <c r="Q1121" s="25">
        <v>52.0</v>
      </c>
      <c r="R1121" s="25">
        <v>99.0</v>
      </c>
      <c r="S1121" s="25">
        <v>5.0</v>
      </c>
    </row>
    <row r="1122">
      <c r="A1122" s="58" t="s">
        <v>754</v>
      </c>
      <c r="B1122" s="25" t="s">
        <v>1</v>
      </c>
      <c r="C1122" s="25" t="s">
        <v>153</v>
      </c>
      <c r="D1122" s="25" t="s">
        <v>14</v>
      </c>
      <c r="E1122" s="25">
        <v>23.0</v>
      </c>
      <c r="F1122" s="25">
        <v>0.0</v>
      </c>
      <c r="G1122" s="25">
        <v>0.0</v>
      </c>
      <c r="H1122" s="25">
        <v>0.0</v>
      </c>
      <c r="I1122" s="25">
        <v>0.0</v>
      </c>
      <c r="J1122" s="25">
        <v>0.0</v>
      </c>
      <c r="K1122" s="25">
        <v>0.0</v>
      </c>
      <c r="L1122" s="25">
        <v>0.0</v>
      </c>
      <c r="M1122" s="25">
        <v>0.0</v>
      </c>
      <c r="N1122" s="25">
        <v>0.57639</v>
      </c>
      <c r="O1122" s="25">
        <v>2.55694</v>
      </c>
      <c r="P1122" s="25">
        <v>1.68787</v>
      </c>
      <c r="Q1122" s="25">
        <v>0.0</v>
      </c>
      <c r="R1122" s="25">
        <v>99.0</v>
      </c>
      <c r="S1122" s="25">
        <v>5.0</v>
      </c>
    </row>
    <row r="1123">
      <c r="A1123" s="58" t="s">
        <v>754</v>
      </c>
      <c r="B1123" s="25" t="s">
        <v>1</v>
      </c>
      <c r="C1123" s="25" t="s">
        <v>223</v>
      </c>
      <c r="D1123" s="25" t="s">
        <v>14</v>
      </c>
      <c r="E1123" s="25">
        <v>11.0</v>
      </c>
      <c r="F1123" s="25">
        <v>0.0</v>
      </c>
      <c r="G1123" s="25">
        <v>0.0</v>
      </c>
      <c r="H1123" s="25">
        <v>0.0</v>
      </c>
      <c r="I1123" s="25">
        <v>0.0</v>
      </c>
      <c r="J1123" s="25">
        <v>0.0</v>
      </c>
      <c r="K1123" s="25">
        <v>0.0</v>
      </c>
      <c r="L1123" s="25">
        <v>0.0</v>
      </c>
      <c r="M1123" s="25">
        <v>0.0</v>
      </c>
      <c r="N1123" s="25">
        <v>0.13667</v>
      </c>
      <c r="O1123" s="25">
        <v>1.02917</v>
      </c>
      <c r="P1123" s="25">
        <v>0.5376</v>
      </c>
      <c r="Q1123" s="25">
        <v>0.0</v>
      </c>
      <c r="R1123" s="25">
        <v>99.0</v>
      </c>
      <c r="S1123" s="25">
        <v>5.0</v>
      </c>
    </row>
    <row r="1124">
      <c r="A1124" s="58" t="s">
        <v>754</v>
      </c>
      <c r="B1124" s="25" t="s">
        <v>1</v>
      </c>
      <c r="C1124" s="25" t="s">
        <v>120</v>
      </c>
      <c r="D1124" s="25" t="s">
        <v>15</v>
      </c>
      <c r="E1124" s="25">
        <v>1599.0</v>
      </c>
      <c r="F1124" s="25">
        <v>5.0</v>
      </c>
      <c r="G1124" s="25">
        <v>5.0</v>
      </c>
      <c r="H1124" s="25">
        <v>151.0</v>
      </c>
      <c r="I1124" s="25">
        <v>0.0</v>
      </c>
      <c r="J1124" s="25">
        <v>0.0</v>
      </c>
      <c r="K1124" s="25">
        <v>0.0</v>
      </c>
      <c r="L1124" s="25">
        <v>0.0</v>
      </c>
      <c r="M1124" s="25">
        <v>0.0</v>
      </c>
      <c r="N1124" s="25">
        <v>0.05583</v>
      </c>
      <c r="O1124" s="25">
        <v>7.89472</v>
      </c>
      <c r="P1124" s="25">
        <v>4.46057</v>
      </c>
      <c r="Q1124" s="25">
        <v>5.0</v>
      </c>
      <c r="R1124" s="25">
        <v>99.0</v>
      </c>
      <c r="S1124" s="25">
        <v>6.0</v>
      </c>
    </row>
    <row r="1125">
      <c r="A1125" s="58" t="s">
        <v>754</v>
      </c>
      <c r="B1125" s="25" t="s">
        <v>1</v>
      </c>
      <c r="C1125" s="25" t="s">
        <v>253</v>
      </c>
      <c r="D1125" s="25" t="s">
        <v>15</v>
      </c>
      <c r="E1125" s="25">
        <v>18.0</v>
      </c>
      <c r="F1125" s="25">
        <v>0.0</v>
      </c>
      <c r="G1125" s="25">
        <v>0.0</v>
      </c>
      <c r="H1125" s="25">
        <v>1.0</v>
      </c>
      <c r="I1125" s="25">
        <v>0.0</v>
      </c>
      <c r="J1125" s="25">
        <v>0.0</v>
      </c>
      <c r="K1125" s="25">
        <v>0.0</v>
      </c>
      <c r="L1125" s="25">
        <v>0.0</v>
      </c>
      <c r="M1125" s="25">
        <v>0.0</v>
      </c>
      <c r="N1125" s="25">
        <v>0.05722</v>
      </c>
      <c r="O1125" s="25">
        <v>2.19944</v>
      </c>
      <c r="P1125" s="25">
        <v>1.5358</v>
      </c>
      <c r="Q1125" s="25">
        <v>0.0</v>
      </c>
      <c r="R1125" s="25">
        <v>99.0</v>
      </c>
      <c r="S1125" s="25">
        <v>6.0</v>
      </c>
    </row>
    <row r="1126">
      <c r="A1126" s="58" t="s">
        <v>754</v>
      </c>
      <c r="B1126" s="25" t="s">
        <v>1</v>
      </c>
      <c r="C1126" s="25" t="s">
        <v>54</v>
      </c>
      <c r="D1126" s="25" t="s">
        <v>15</v>
      </c>
      <c r="E1126" s="25">
        <v>13246.0</v>
      </c>
      <c r="F1126" s="25">
        <v>564.0</v>
      </c>
      <c r="G1126" s="25">
        <v>43.0</v>
      </c>
      <c r="H1126" s="25">
        <v>1012.0</v>
      </c>
      <c r="I1126" s="25">
        <v>0.0</v>
      </c>
      <c r="J1126" s="25">
        <v>0.0</v>
      </c>
      <c r="K1126" s="25">
        <v>0.0</v>
      </c>
      <c r="L1126" s="25">
        <v>0.0</v>
      </c>
      <c r="M1126" s="25">
        <v>0.0</v>
      </c>
      <c r="N1126" s="25">
        <v>0.075</v>
      </c>
      <c r="O1126" s="25">
        <v>12.73889</v>
      </c>
      <c r="P1126" s="25">
        <v>5.19677</v>
      </c>
      <c r="Q1126" s="25">
        <v>544.0</v>
      </c>
      <c r="R1126" s="25">
        <v>99.0</v>
      </c>
      <c r="S1126" s="25">
        <v>6.0</v>
      </c>
    </row>
    <row r="1127">
      <c r="A1127" s="58" t="s">
        <v>754</v>
      </c>
      <c r="B1127" s="25" t="s">
        <v>1</v>
      </c>
      <c r="C1127" s="25" t="s">
        <v>111</v>
      </c>
      <c r="D1127" s="25" t="s">
        <v>15</v>
      </c>
      <c r="E1127" s="25">
        <v>19129.0</v>
      </c>
      <c r="F1127" s="25">
        <v>91.0</v>
      </c>
      <c r="G1127" s="25">
        <v>70.0</v>
      </c>
      <c r="H1127" s="25">
        <v>1710.0</v>
      </c>
      <c r="I1127" s="25">
        <v>0.0</v>
      </c>
      <c r="J1127" s="25">
        <v>0.0</v>
      </c>
      <c r="K1127" s="25">
        <v>0.0</v>
      </c>
      <c r="L1127" s="25">
        <v>0.0</v>
      </c>
      <c r="M1127" s="25">
        <v>0.0</v>
      </c>
      <c r="N1127" s="25">
        <v>0.05833</v>
      </c>
      <c r="O1127" s="25">
        <v>3.92278</v>
      </c>
      <c r="P1127" s="25">
        <v>4.63145</v>
      </c>
      <c r="Q1127" s="25">
        <v>91.0</v>
      </c>
      <c r="R1127" s="25">
        <v>99.0</v>
      </c>
      <c r="S1127" s="25">
        <v>6.0</v>
      </c>
    </row>
    <row r="1128">
      <c r="A1128" s="58" t="s">
        <v>754</v>
      </c>
      <c r="B1128" s="25" t="s">
        <v>1</v>
      </c>
      <c r="C1128" s="25" t="s">
        <v>279</v>
      </c>
      <c r="D1128" s="25" t="s">
        <v>15</v>
      </c>
      <c r="E1128" s="25">
        <v>12.0</v>
      </c>
      <c r="F1128" s="25">
        <v>0.0</v>
      </c>
      <c r="G1128" s="25">
        <v>0.0</v>
      </c>
      <c r="H1128" s="25">
        <v>0.0</v>
      </c>
      <c r="I1128" s="25">
        <v>0.0</v>
      </c>
      <c r="J1128" s="25">
        <v>0.0</v>
      </c>
      <c r="K1128" s="25">
        <v>0.0</v>
      </c>
      <c r="L1128" s="25">
        <v>0.0</v>
      </c>
      <c r="M1128" s="25">
        <v>0.0</v>
      </c>
      <c r="N1128" s="25">
        <v>0.08556</v>
      </c>
      <c r="O1128" s="25">
        <v>51.31583</v>
      </c>
      <c r="P1128" s="25">
        <v>11.06863</v>
      </c>
      <c r="Q1128" s="25">
        <v>0.0</v>
      </c>
      <c r="R1128" s="25">
        <v>99.0</v>
      </c>
      <c r="S1128" s="25">
        <v>6.0</v>
      </c>
    </row>
    <row r="1129">
      <c r="A1129" s="58" t="s">
        <v>754</v>
      </c>
      <c r="B1129" s="25" t="s">
        <v>1</v>
      </c>
      <c r="C1129" s="25" t="s">
        <v>286</v>
      </c>
      <c r="D1129" s="25" t="s">
        <v>15</v>
      </c>
      <c r="E1129" s="25">
        <v>36.0</v>
      </c>
      <c r="F1129" s="25">
        <v>0.0</v>
      </c>
      <c r="G1129" s="25">
        <v>0.0</v>
      </c>
      <c r="H1129" s="25">
        <v>3.0</v>
      </c>
      <c r="I1129" s="25">
        <v>0.0</v>
      </c>
      <c r="J1129" s="25">
        <v>0.0</v>
      </c>
      <c r="K1129" s="25">
        <v>0.0</v>
      </c>
      <c r="L1129" s="25">
        <v>0.0</v>
      </c>
      <c r="M1129" s="25">
        <v>0.0</v>
      </c>
      <c r="N1129" s="25">
        <v>0.02639</v>
      </c>
      <c r="O1129" s="25">
        <v>0.69306</v>
      </c>
      <c r="P1129" s="25">
        <v>3.73313</v>
      </c>
      <c r="Q1129" s="25">
        <v>0.0</v>
      </c>
      <c r="R1129" s="25">
        <v>99.0</v>
      </c>
      <c r="S1129" s="25">
        <v>6.0</v>
      </c>
    </row>
    <row r="1130">
      <c r="A1130" s="58" t="s">
        <v>754</v>
      </c>
      <c r="B1130" s="25" t="s">
        <v>1</v>
      </c>
      <c r="C1130" s="25" t="s">
        <v>57</v>
      </c>
      <c r="D1130" s="25" t="s">
        <v>15</v>
      </c>
      <c r="E1130" s="25">
        <v>153.0</v>
      </c>
      <c r="F1130" s="25">
        <v>1.0</v>
      </c>
      <c r="G1130" s="25">
        <v>1.0</v>
      </c>
      <c r="H1130" s="25">
        <v>15.0</v>
      </c>
      <c r="I1130" s="25">
        <v>0.0</v>
      </c>
      <c r="J1130" s="25">
        <v>0.0</v>
      </c>
      <c r="K1130" s="25">
        <v>0.0</v>
      </c>
      <c r="L1130" s="25">
        <v>0.0</v>
      </c>
      <c r="M1130" s="25">
        <v>0.0</v>
      </c>
      <c r="N1130" s="25">
        <v>0.04556</v>
      </c>
      <c r="O1130" s="25">
        <v>1.76722</v>
      </c>
      <c r="P1130" s="25">
        <v>2.77299</v>
      </c>
      <c r="Q1130" s="25">
        <v>1.0</v>
      </c>
      <c r="R1130" s="25">
        <v>99.0</v>
      </c>
      <c r="S1130" s="25">
        <v>6.0</v>
      </c>
    </row>
    <row r="1131">
      <c r="A1131" s="58" t="s">
        <v>754</v>
      </c>
      <c r="B1131" s="25" t="s">
        <v>1</v>
      </c>
      <c r="C1131" s="25" t="s">
        <v>220</v>
      </c>
      <c r="D1131" s="25" t="s">
        <v>15</v>
      </c>
      <c r="E1131" s="25">
        <v>19.0</v>
      </c>
      <c r="F1131" s="25">
        <v>0.0</v>
      </c>
      <c r="G1131" s="25">
        <v>0.0</v>
      </c>
      <c r="H1131" s="25">
        <v>1.0</v>
      </c>
      <c r="I1131" s="25">
        <v>0.0</v>
      </c>
      <c r="J1131" s="25">
        <v>0.0</v>
      </c>
      <c r="K1131" s="25">
        <v>0.0</v>
      </c>
      <c r="L1131" s="25">
        <v>0.0</v>
      </c>
      <c r="M1131" s="25">
        <v>0.0</v>
      </c>
      <c r="N1131" s="25">
        <v>0.04667</v>
      </c>
      <c r="O1131" s="25">
        <v>24.53472</v>
      </c>
      <c r="P1131" s="25">
        <v>4.30365</v>
      </c>
      <c r="Q1131" s="25">
        <v>0.0</v>
      </c>
      <c r="R1131" s="25">
        <v>99.0</v>
      </c>
      <c r="S1131" s="25">
        <v>6.0</v>
      </c>
    </row>
    <row r="1132">
      <c r="A1132" s="58" t="s">
        <v>754</v>
      </c>
      <c r="B1132" s="25" t="s">
        <v>1</v>
      </c>
      <c r="C1132" s="25" t="s">
        <v>208</v>
      </c>
      <c r="D1132" s="25" t="s">
        <v>15</v>
      </c>
      <c r="E1132" s="25">
        <v>46.0</v>
      </c>
      <c r="F1132" s="25">
        <v>0.0</v>
      </c>
      <c r="G1132" s="25">
        <v>0.0</v>
      </c>
      <c r="H1132" s="25">
        <v>2.0</v>
      </c>
      <c r="I1132" s="25">
        <v>0.0</v>
      </c>
      <c r="J1132" s="25">
        <v>0.0</v>
      </c>
      <c r="K1132" s="25">
        <v>0.0</v>
      </c>
      <c r="L1132" s="25">
        <v>0.0</v>
      </c>
      <c r="M1132" s="25">
        <v>0.0</v>
      </c>
      <c r="N1132" s="25">
        <v>0.06278</v>
      </c>
      <c r="O1132" s="25">
        <v>1.02472</v>
      </c>
      <c r="P1132" s="25">
        <v>1.66183</v>
      </c>
      <c r="Q1132" s="25">
        <v>0.0</v>
      </c>
      <c r="R1132" s="25">
        <v>99.0</v>
      </c>
      <c r="S1132" s="25">
        <v>6.0</v>
      </c>
    </row>
    <row r="1133">
      <c r="A1133" s="58" t="s">
        <v>754</v>
      </c>
      <c r="B1133" s="25" t="s">
        <v>1</v>
      </c>
      <c r="C1133" s="25" t="s">
        <v>81</v>
      </c>
      <c r="D1133" s="25" t="s">
        <v>15</v>
      </c>
      <c r="E1133" s="25">
        <v>2690.0</v>
      </c>
      <c r="F1133" s="25">
        <v>20.0</v>
      </c>
      <c r="G1133" s="25">
        <v>15.0</v>
      </c>
      <c r="H1133" s="25">
        <v>315.0</v>
      </c>
      <c r="I1133" s="25">
        <v>0.0</v>
      </c>
      <c r="J1133" s="25">
        <v>0.0</v>
      </c>
      <c r="K1133" s="25">
        <v>0.0</v>
      </c>
      <c r="L1133" s="25">
        <v>0.0</v>
      </c>
      <c r="M1133" s="25">
        <v>0.0</v>
      </c>
      <c r="N1133" s="25">
        <v>0.04667</v>
      </c>
      <c r="O1133" s="25">
        <v>2.05028</v>
      </c>
      <c r="P1133" s="25">
        <v>3.17326</v>
      </c>
      <c r="Q1133" s="25">
        <v>20.0</v>
      </c>
      <c r="R1133" s="25">
        <v>99.0</v>
      </c>
      <c r="S1133" s="25">
        <v>6.0</v>
      </c>
    </row>
    <row r="1134">
      <c r="A1134" s="58" t="s">
        <v>754</v>
      </c>
      <c r="B1134" s="25" t="s">
        <v>1</v>
      </c>
      <c r="C1134" s="25" t="s">
        <v>210</v>
      </c>
      <c r="D1134" s="25" t="s">
        <v>15</v>
      </c>
      <c r="E1134" s="25">
        <v>960.0</v>
      </c>
      <c r="F1134" s="25">
        <v>3.0</v>
      </c>
      <c r="G1134" s="25">
        <v>2.0</v>
      </c>
      <c r="H1134" s="25">
        <v>39.0</v>
      </c>
      <c r="I1134" s="25">
        <v>0.0</v>
      </c>
      <c r="J1134" s="25">
        <v>0.0</v>
      </c>
      <c r="K1134" s="25">
        <v>0.0</v>
      </c>
      <c r="L1134" s="25">
        <v>0.0</v>
      </c>
      <c r="M1134" s="25">
        <v>0.0</v>
      </c>
      <c r="N1134" s="25">
        <v>0.07139</v>
      </c>
      <c r="O1134" s="25">
        <v>5.70028</v>
      </c>
      <c r="P1134" s="25">
        <v>3.28199</v>
      </c>
      <c r="Q1134" s="25">
        <v>3.0</v>
      </c>
      <c r="R1134" s="25">
        <v>99.0</v>
      </c>
      <c r="S1134" s="25">
        <v>6.0</v>
      </c>
    </row>
    <row r="1135">
      <c r="A1135" s="58" t="s">
        <v>754</v>
      </c>
      <c r="B1135" s="25" t="s">
        <v>1</v>
      </c>
      <c r="C1135" s="25" t="s">
        <v>199</v>
      </c>
      <c r="D1135" s="25" t="s">
        <v>15</v>
      </c>
      <c r="E1135" s="25">
        <v>163.0</v>
      </c>
      <c r="F1135" s="25">
        <v>4.0</v>
      </c>
      <c r="G1135" s="25">
        <v>3.0</v>
      </c>
      <c r="H1135" s="25">
        <v>8.0</v>
      </c>
      <c r="I1135" s="25">
        <v>0.0</v>
      </c>
      <c r="J1135" s="25">
        <v>0.0</v>
      </c>
      <c r="K1135" s="25">
        <v>0.0</v>
      </c>
      <c r="L1135" s="25">
        <v>0.0</v>
      </c>
      <c r="M1135" s="25">
        <v>0.0</v>
      </c>
      <c r="N1135" s="25">
        <v>0.0625</v>
      </c>
      <c r="O1135" s="25">
        <v>22.39111</v>
      </c>
      <c r="P1135" s="25">
        <v>6.03287</v>
      </c>
      <c r="Q1135" s="25">
        <v>4.0</v>
      </c>
      <c r="R1135" s="25">
        <v>99.0</v>
      </c>
      <c r="S1135" s="25">
        <v>6.0</v>
      </c>
    </row>
    <row r="1136">
      <c r="A1136" s="58" t="s">
        <v>754</v>
      </c>
      <c r="B1136" s="25" t="s">
        <v>1</v>
      </c>
      <c r="C1136" s="25" t="s">
        <v>73</v>
      </c>
      <c r="D1136" s="25" t="s">
        <v>15</v>
      </c>
      <c r="E1136" s="25">
        <v>42797.0</v>
      </c>
      <c r="F1136" s="25">
        <v>462.0</v>
      </c>
      <c r="G1136" s="25">
        <v>350.0</v>
      </c>
      <c r="H1136" s="25">
        <v>1680.0</v>
      </c>
      <c r="I1136" s="25">
        <v>0.0</v>
      </c>
      <c r="J1136" s="25">
        <v>0.0</v>
      </c>
      <c r="K1136" s="25">
        <v>0.0</v>
      </c>
      <c r="L1136" s="25">
        <v>0.0</v>
      </c>
      <c r="M1136" s="25">
        <v>0.0</v>
      </c>
      <c r="N1136" s="25">
        <v>0.08778</v>
      </c>
      <c r="O1136" s="25">
        <v>21.1325</v>
      </c>
      <c r="P1136" s="25">
        <v>6.00903</v>
      </c>
      <c r="Q1136" s="25">
        <v>460.0</v>
      </c>
      <c r="R1136" s="25">
        <v>99.0</v>
      </c>
      <c r="S1136" s="25">
        <v>6.0</v>
      </c>
    </row>
    <row r="1137">
      <c r="A1137" s="58" t="s">
        <v>754</v>
      </c>
      <c r="B1137" s="25" t="s">
        <v>1</v>
      </c>
      <c r="C1137" s="25" t="s">
        <v>125</v>
      </c>
      <c r="D1137" s="25" t="s">
        <v>15</v>
      </c>
      <c r="E1137" s="25">
        <v>9894.0</v>
      </c>
      <c r="F1137" s="25">
        <v>48.0</v>
      </c>
      <c r="G1137" s="25">
        <v>37.0</v>
      </c>
      <c r="H1137" s="25">
        <v>546.0</v>
      </c>
      <c r="I1137" s="25">
        <v>0.0</v>
      </c>
      <c r="J1137" s="25">
        <v>0.0</v>
      </c>
      <c r="K1137" s="25">
        <v>0.0</v>
      </c>
      <c r="L1137" s="25">
        <v>0.0</v>
      </c>
      <c r="M1137" s="25">
        <v>0.0</v>
      </c>
      <c r="N1137" s="25">
        <v>0.07694</v>
      </c>
      <c r="O1137" s="25">
        <v>14.61167</v>
      </c>
      <c r="P1137" s="25">
        <v>5.74657</v>
      </c>
      <c r="Q1137" s="25">
        <v>48.0</v>
      </c>
      <c r="R1137" s="25">
        <v>99.0</v>
      </c>
      <c r="S1137" s="25">
        <v>6.0</v>
      </c>
    </row>
    <row r="1138">
      <c r="A1138" s="58" t="s">
        <v>754</v>
      </c>
      <c r="B1138" s="25" t="s">
        <v>1</v>
      </c>
      <c r="C1138" s="25" t="s">
        <v>79</v>
      </c>
      <c r="D1138" s="25" t="s">
        <v>15</v>
      </c>
      <c r="E1138" s="25">
        <v>3835.0</v>
      </c>
      <c r="F1138" s="25">
        <v>8.0</v>
      </c>
      <c r="G1138" s="25">
        <v>5.0</v>
      </c>
      <c r="H1138" s="25">
        <v>124.0</v>
      </c>
      <c r="I1138" s="25">
        <v>0.0</v>
      </c>
      <c r="J1138" s="25">
        <v>0.0</v>
      </c>
      <c r="K1138" s="25">
        <v>0.0</v>
      </c>
      <c r="L1138" s="25">
        <v>0.0</v>
      </c>
      <c r="M1138" s="25">
        <v>0.0</v>
      </c>
      <c r="N1138" s="25">
        <v>0.07611</v>
      </c>
      <c r="O1138" s="25">
        <v>9.80083</v>
      </c>
      <c r="P1138" s="25">
        <v>5.14977</v>
      </c>
      <c r="Q1138" s="25">
        <v>8.0</v>
      </c>
      <c r="R1138" s="25">
        <v>99.0</v>
      </c>
      <c r="S1138" s="25">
        <v>6.0</v>
      </c>
    </row>
    <row r="1139">
      <c r="A1139" s="58" t="s">
        <v>754</v>
      </c>
      <c r="B1139" s="25" t="s">
        <v>1</v>
      </c>
      <c r="C1139" s="25" t="s">
        <v>148</v>
      </c>
      <c r="D1139" s="25" t="s">
        <v>15</v>
      </c>
      <c r="E1139" s="25">
        <v>240.0</v>
      </c>
      <c r="F1139" s="25">
        <v>1.0</v>
      </c>
      <c r="G1139" s="25">
        <v>0.0</v>
      </c>
      <c r="H1139" s="25">
        <v>18.0</v>
      </c>
      <c r="I1139" s="25">
        <v>0.0</v>
      </c>
      <c r="J1139" s="25">
        <v>0.0</v>
      </c>
      <c r="K1139" s="25">
        <v>0.0</v>
      </c>
      <c r="L1139" s="25">
        <v>0.0</v>
      </c>
      <c r="M1139" s="25">
        <v>0.0</v>
      </c>
      <c r="N1139" s="25">
        <v>0.05889</v>
      </c>
      <c r="O1139" s="25">
        <v>11.54778</v>
      </c>
      <c r="P1139" s="25">
        <v>5.56825</v>
      </c>
      <c r="Q1139" s="25">
        <v>1.0</v>
      </c>
      <c r="R1139" s="25">
        <v>99.0</v>
      </c>
      <c r="S1139" s="25">
        <v>6.0</v>
      </c>
    </row>
    <row r="1140">
      <c r="A1140" s="58" t="s">
        <v>754</v>
      </c>
      <c r="B1140" s="25" t="s">
        <v>1</v>
      </c>
      <c r="C1140" s="25" t="s">
        <v>42</v>
      </c>
      <c r="D1140" s="25" t="s">
        <v>15</v>
      </c>
      <c r="E1140" s="25">
        <v>4383.0</v>
      </c>
      <c r="F1140" s="25">
        <v>10.0</v>
      </c>
      <c r="G1140" s="25">
        <v>5.0</v>
      </c>
      <c r="H1140" s="25">
        <v>302.0</v>
      </c>
      <c r="I1140" s="25">
        <v>0.0</v>
      </c>
      <c r="J1140" s="25">
        <v>0.0</v>
      </c>
      <c r="K1140" s="25">
        <v>0.0</v>
      </c>
      <c r="L1140" s="25">
        <v>0.0</v>
      </c>
      <c r="M1140" s="25">
        <v>0.0</v>
      </c>
      <c r="N1140" s="25">
        <v>0.06806</v>
      </c>
      <c r="O1140" s="25">
        <v>12.85194</v>
      </c>
      <c r="P1140" s="25">
        <v>5.31595</v>
      </c>
      <c r="Q1140" s="25">
        <v>8.0</v>
      </c>
      <c r="R1140" s="25">
        <v>99.0</v>
      </c>
      <c r="S1140" s="25">
        <v>6.0</v>
      </c>
    </row>
    <row r="1141">
      <c r="A1141" s="58" t="s">
        <v>754</v>
      </c>
      <c r="B1141" s="25" t="s">
        <v>1</v>
      </c>
      <c r="C1141" s="25" t="s">
        <v>63</v>
      </c>
      <c r="D1141" s="25" t="s">
        <v>15</v>
      </c>
      <c r="E1141" s="25">
        <v>28304.0</v>
      </c>
      <c r="F1141" s="25">
        <v>137.0</v>
      </c>
      <c r="G1141" s="25">
        <v>85.0</v>
      </c>
      <c r="H1141" s="25">
        <v>1820.0</v>
      </c>
      <c r="I1141" s="25">
        <v>0.0</v>
      </c>
      <c r="J1141" s="25">
        <v>0.0</v>
      </c>
      <c r="K1141" s="25">
        <v>0.0</v>
      </c>
      <c r="L1141" s="25">
        <v>0.0</v>
      </c>
      <c r="M1141" s="25">
        <v>0.0</v>
      </c>
      <c r="N1141" s="25">
        <v>0.05278</v>
      </c>
      <c r="O1141" s="25">
        <v>2.33778</v>
      </c>
      <c r="P1141" s="25">
        <v>3.80628</v>
      </c>
      <c r="Q1141" s="25">
        <v>137.0</v>
      </c>
      <c r="R1141" s="25">
        <v>99.0</v>
      </c>
      <c r="S1141" s="25">
        <v>6.0</v>
      </c>
    </row>
    <row r="1142">
      <c r="A1142" s="58" t="s">
        <v>754</v>
      </c>
      <c r="B1142" s="25" t="s">
        <v>1</v>
      </c>
      <c r="C1142" s="25" t="s">
        <v>166</v>
      </c>
      <c r="D1142" s="25" t="s">
        <v>15</v>
      </c>
      <c r="E1142" s="25">
        <v>112.0</v>
      </c>
      <c r="F1142" s="25">
        <v>0.0</v>
      </c>
      <c r="G1142" s="25">
        <v>0.0</v>
      </c>
      <c r="H1142" s="25">
        <v>9.0</v>
      </c>
      <c r="I1142" s="25">
        <v>0.0</v>
      </c>
      <c r="J1142" s="25">
        <v>0.0</v>
      </c>
      <c r="K1142" s="25">
        <v>0.0</v>
      </c>
      <c r="L1142" s="25">
        <v>0.0</v>
      </c>
      <c r="M1142" s="25">
        <v>0.0</v>
      </c>
      <c r="N1142" s="25">
        <v>0.09972</v>
      </c>
      <c r="O1142" s="25">
        <v>54.33139</v>
      </c>
      <c r="P1142" s="25">
        <v>9.96818</v>
      </c>
      <c r="Q1142" s="25">
        <v>0.0</v>
      </c>
      <c r="R1142" s="25">
        <v>99.0</v>
      </c>
      <c r="S1142" s="25">
        <v>6.0</v>
      </c>
    </row>
    <row r="1143">
      <c r="A1143" s="58" t="s">
        <v>754</v>
      </c>
      <c r="B1143" s="25" t="s">
        <v>1</v>
      </c>
      <c r="C1143" s="25" t="s">
        <v>196</v>
      </c>
      <c r="D1143" s="25" t="s">
        <v>15</v>
      </c>
      <c r="E1143" s="25">
        <v>284.0</v>
      </c>
      <c r="F1143" s="25">
        <v>0.0</v>
      </c>
      <c r="G1143" s="25">
        <v>0.0</v>
      </c>
      <c r="H1143" s="25">
        <v>20.0</v>
      </c>
      <c r="I1143" s="25">
        <v>0.0</v>
      </c>
      <c r="J1143" s="25">
        <v>0.0</v>
      </c>
      <c r="K1143" s="25">
        <v>0.0</v>
      </c>
      <c r="L1143" s="25">
        <v>0.0</v>
      </c>
      <c r="M1143" s="25">
        <v>0.0</v>
      </c>
      <c r="N1143" s="25">
        <v>0.05611</v>
      </c>
      <c r="O1143" s="25">
        <v>1.41472</v>
      </c>
      <c r="P1143" s="25">
        <v>3.51266</v>
      </c>
      <c r="Q1143" s="25">
        <v>0.0</v>
      </c>
      <c r="R1143" s="25">
        <v>99.0</v>
      </c>
      <c r="S1143" s="25">
        <v>6.0</v>
      </c>
    </row>
    <row r="1144">
      <c r="A1144" s="58" t="s">
        <v>754</v>
      </c>
      <c r="B1144" s="25" t="s">
        <v>1</v>
      </c>
      <c r="C1144" s="25" t="s">
        <v>91</v>
      </c>
      <c r="D1144" s="25" t="s">
        <v>15</v>
      </c>
      <c r="E1144" s="25">
        <v>16985.0</v>
      </c>
      <c r="F1144" s="25">
        <v>139.0</v>
      </c>
      <c r="G1144" s="25">
        <v>118.0</v>
      </c>
      <c r="H1144" s="25">
        <v>1237.0</v>
      </c>
      <c r="I1144" s="25">
        <v>0.0</v>
      </c>
      <c r="J1144" s="25">
        <v>0.0</v>
      </c>
      <c r="K1144" s="25">
        <v>0.0</v>
      </c>
      <c r="L1144" s="25">
        <v>0.0</v>
      </c>
      <c r="M1144" s="25">
        <v>0.0</v>
      </c>
      <c r="N1144" s="25">
        <v>0.0675</v>
      </c>
      <c r="O1144" s="25">
        <v>1.97361</v>
      </c>
      <c r="P1144" s="25">
        <v>3.01407</v>
      </c>
      <c r="Q1144" s="25">
        <v>135.0</v>
      </c>
      <c r="R1144" s="25">
        <v>99.0</v>
      </c>
      <c r="S1144" s="25">
        <v>6.0</v>
      </c>
    </row>
    <row r="1145">
      <c r="A1145" s="58" t="s">
        <v>754</v>
      </c>
      <c r="B1145" s="25" t="s">
        <v>1</v>
      </c>
      <c r="C1145" s="25" t="s">
        <v>206</v>
      </c>
      <c r="D1145" s="25" t="s">
        <v>15</v>
      </c>
      <c r="E1145" s="25">
        <v>168.0</v>
      </c>
      <c r="F1145" s="25">
        <v>1.0</v>
      </c>
      <c r="G1145" s="25">
        <v>1.0</v>
      </c>
      <c r="H1145" s="25">
        <v>17.0</v>
      </c>
      <c r="I1145" s="25">
        <v>0.0</v>
      </c>
      <c r="J1145" s="25">
        <v>0.0</v>
      </c>
      <c r="K1145" s="25">
        <v>0.0</v>
      </c>
      <c r="L1145" s="25">
        <v>0.0</v>
      </c>
      <c r="M1145" s="25">
        <v>0.0</v>
      </c>
      <c r="N1145" s="25">
        <v>0.06556</v>
      </c>
      <c r="O1145" s="25">
        <v>2.03611</v>
      </c>
      <c r="P1145" s="25">
        <v>4.30964</v>
      </c>
      <c r="Q1145" s="25">
        <v>1.0</v>
      </c>
      <c r="R1145" s="25">
        <v>99.0</v>
      </c>
      <c r="S1145" s="25">
        <v>6.0</v>
      </c>
    </row>
    <row r="1146">
      <c r="A1146" s="58" t="s">
        <v>754</v>
      </c>
      <c r="B1146" s="25" t="s">
        <v>1</v>
      </c>
      <c r="C1146" s="25" t="s">
        <v>95</v>
      </c>
      <c r="D1146" s="25" t="s">
        <v>15</v>
      </c>
      <c r="E1146" s="25">
        <v>2742.0</v>
      </c>
      <c r="F1146" s="25">
        <v>31.0</v>
      </c>
      <c r="G1146" s="25">
        <v>2.0</v>
      </c>
      <c r="H1146" s="25">
        <v>258.0</v>
      </c>
      <c r="I1146" s="25">
        <v>0.0</v>
      </c>
      <c r="J1146" s="25">
        <v>0.0</v>
      </c>
      <c r="K1146" s="25">
        <v>0.0</v>
      </c>
      <c r="L1146" s="25">
        <v>0.0</v>
      </c>
      <c r="M1146" s="25">
        <v>0.0</v>
      </c>
      <c r="N1146" s="25">
        <v>0.07056</v>
      </c>
      <c r="O1146" s="25">
        <v>7.82167</v>
      </c>
      <c r="P1146" s="25">
        <v>4.929</v>
      </c>
      <c r="Q1146" s="25">
        <v>24.0</v>
      </c>
      <c r="R1146" s="25">
        <v>99.0</v>
      </c>
      <c r="S1146" s="25">
        <v>6.0</v>
      </c>
    </row>
    <row r="1147">
      <c r="A1147" s="58" t="s">
        <v>754</v>
      </c>
      <c r="B1147" s="25" t="s">
        <v>1</v>
      </c>
      <c r="C1147" s="25" t="s">
        <v>238</v>
      </c>
      <c r="D1147" s="25" t="s">
        <v>15</v>
      </c>
      <c r="E1147" s="25">
        <v>71.0</v>
      </c>
      <c r="F1147" s="25">
        <v>0.0</v>
      </c>
      <c r="G1147" s="25">
        <v>0.0</v>
      </c>
      <c r="H1147" s="25">
        <v>2.0</v>
      </c>
      <c r="I1147" s="25">
        <v>0.0</v>
      </c>
      <c r="J1147" s="25">
        <v>0.0</v>
      </c>
      <c r="K1147" s="25">
        <v>0.0</v>
      </c>
      <c r="L1147" s="25">
        <v>0.0</v>
      </c>
      <c r="M1147" s="25">
        <v>0.0</v>
      </c>
      <c r="N1147" s="25">
        <v>0.06972</v>
      </c>
      <c r="O1147" s="25">
        <v>1.44694</v>
      </c>
      <c r="P1147" s="25">
        <v>2.18761</v>
      </c>
      <c r="Q1147" s="25">
        <v>0.0</v>
      </c>
      <c r="R1147" s="25">
        <v>99.0</v>
      </c>
      <c r="S1147" s="25">
        <v>6.0</v>
      </c>
    </row>
    <row r="1148">
      <c r="A1148" s="58" t="s">
        <v>754</v>
      </c>
      <c r="B1148" s="25" t="s">
        <v>1</v>
      </c>
      <c r="C1148" s="25" t="s">
        <v>227</v>
      </c>
      <c r="D1148" s="25" t="s">
        <v>15</v>
      </c>
      <c r="E1148" s="25">
        <v>52.0</v>
      </c>
      <c r="F1148" s="25">
        <v>0.0</v>
      </c>
      <c r="G1148" s="25">
        <v>0.0</v>
      </c>
      <c r="H1148" s="25">
        <v>3.0</v>
      </c>
      <c r="I1148" s="25">
        <v>0.0</v>
      </c>
      <c r="J1148" s="25">
        <v>0.0</v>
      </c>
      <c r="K1148" s="25">
        <v>0.0</v>
      </c>
      <c r="L1148" s="25">
        <v>0.0</v>
      </c>
      <c r="M1148" s="25">
        <v>0.0</v>
      </c>
      <c r="N1148" s="25">
        <v>0.07333</v>
      </c>
      <c r="O1148" s="25">
        <v>0.99889</v>
      </c>
      <c r="P1148" s="25">
        <v>3.60867</v>
      </c>
      <c r="Q1148" s="25">
        <v>0.0</v>
      </c>
      <c r="R1148" s="25">
        <v>99.0</v>
      </c>
      <c r="S1148" s="25">
        <v>6.0</v>
      </c>
    </row>
    <row r="1149">
      <c r="A1149" s="58" t="s">
        <v>754</v>
      </c>
      <c r="B1149" s="25" t="s">
        <v>1</v>
      </c>
      <c r="C1149" s="25" t="s">
        <v>56</v>
      </c>
      <c r="D1149" s="25" t="s">
        <v>15</v>
      </c>
      <c r="E1149" s="25">
        <v>740.0</v>
      </c>
      <c r="F1149" s="25">
        <v>8.0</v>
      </c>
      <c r="G1149" s="25">
        <v>8.0</v>
      </c>
      <c r="H1149" s="25">
        <v>123.0</v>
      </c>
      <c r="I1149" s="25">
        <v>0.0</v>
      </c>
      <c r="J1149" s="25">
        <v>0.0</v>
      </c>
      <c r="K1149" s="25">
        <v>0.0</v>
      </c>
      <c r="L1149" s="25">
        <v>0.0</v>
      </c>
      <c r="M1149" s="25">
        <v>0.0</v>
      </c>
      <c r="N1149" s="25">
        <v>0.04389</v>
      </c>
      <c r="O1149" s="25">
        <v>1.75167</v>
      </c>
      <c r="P1149" s="25">
        <v>3.23162</v>
      </c>
      <c r="Q1149" s="25">
        <v>8.0</v>
      </c>
      <c r="R1149" s="25">
        <v>99.0</v>
      </c>
      <c r="S1149" s="25">
        <v>6.0</v>
      </c>
    </row>
    <row r="1150">
      <c r="A1150" s="58" t="s">
        <v>754</v>
      </c>
      <c r="B1150" s="25" t="s">
        <v>1</v>
      </c>
      <c r="C1150" s="25" t="s">
        <v>252</v>
      </c>
      <c r="D1150" s="25" t="s">
        <v>15</v>
      </c>
      <c r="E1150" s="25">
        <v>28.0</v>
      </c>
      <c r="F1150" s="25">
        <v>0.0</v>
      </c>
      <c r="G1150" s="25">
        <v>0.0</v>
      </c>
      <c r="H1150" s="25">
        <v>1.0</v>
      </c>
      <c r="I1150" s="25">
        <v>0.0</v>
      </c>
      <c r="J1150" s="25">
        <v>0.0</v>
      </c>
      <c r="K1150" s="25">
        <v>0.0</v>
      </c>
      <c r="L1150" s="25">
        <v>0.0</v>
      </c>
      <c r="M1150" s="25">
        <v>0.0</v>
      </c>
      <c r="N1150" s="25">
        <v>0.0675</v>
      </c>
      <c r="O1150" s="25">
        <v>59.3375</v>
      </c>
      <c r="P1150" s="25">
        <v>9.62689</v>
      </c>
      <c r="Q1150" s="25">
        <v>0.0</v>
      </c>
      <c r="R1150" s="25">
        <v>99.0</v>
      </c>
      <c r="S1150" s="25">
        <v>6.0</v>
      </c>
    </row>
    <row r="1151">
      <c r="A1151" s="58" t="s">
        <v>754</v>
      </c>
      <c r="B1151" s="25" t="s">
        <v>1</v>
      </c>
      <c r="C1151" s="25" t="s">
        <v>143</v>
      </c>
      <c r="D1151" s="25" t="s">
        <v>15</v>
      </c>
      <c r="E1151" s="25">
        <v>4231.0</v>
      </c>
      <c r="F1151" s="25">
        <v>8.0</v>
      </c>
      <c r="G1151" s="25">
        <v>5.0</v>
      </c>
      <c r="H1151" s="25">
        <v>176.0</v>
      </c>
      <c r="I1151" s="25">
        <v>0.0</v>
      </c>
      <c r="J1151" s="25">
        <v>0.0</v>
      </c>
      <c r="K1151" s="25">
        <v>0.0</v>
      </c>
      <c r="L1151" s="25">
        <v>0.0</v>
      </c>
      <c r="M1151" s="25">
        <v>0.0</v>
      </c>
      <c r="N1151" s="25">
        <v>0.085</v>
      </c>
      <c r="O1151" s="25">
        <v>41.42778</v>
      </c>
      <c r="P1151" s="25">
        <v>6.87307</v>
      </c>
      <c r="Q1151" s="25">
        <v>8.0</v>
      </c>
      <c r="R1151" s="25">
        <v>99.0</v>
      </c>
      <c r="S1151" s="25">
        <v>6.0</v>
      </c>
    </row>
    <row r="1152">
      <c r="A1152" s="58" t="s">
        <v>754</v>
      </c>
      <c r="B1152" s="25" t="s">
        <v>1</v>
      </c>
      <c r="C1152" s="25" t="s">
        <v>237</v>
      </c>
      <c r="D1152" s="25" t="s">
        <v>15</v>
      </c>
      <c r="E1152" s="25">
        <v>112.0</v>
      </c>
      <c r="F1152" s="25">
        <v>1.0</v>
      </c>
      <c r="G1152" s="25">
        <v>1.0</v>
      </c>
      <c r="H1152" s="25">
        <v>9.0</v>
      </c>
      <c r="I1152" s="25">
        <v>0.0</v>
      </c>
      <c r="J1152" s="25">
        <v>0.0</v>
      </c>
      <c r="K1152" s="25">
        <v>0.0</v>
      </c>
      <c r="L1152" s="25">
        <v>0.0</v>
      </c>
      <c r="M1152" s="25">
        <v>0.0</v>
      </c>
      <c r="N1152" s="25">
        <v>0.04889</v>
      </c>
      <c r="O1152" s="25">
        <v>1.45306</v>
      </c>
      <c r="P1152" s="25">
        <v>1.97158</v>
      </c>
      <c r="Q1152" s="25">
        <v>1.0</v>
      </c>
      <c r="R1152" s="25">
        <v>99.0</v>
      </c>
      <c r="S1152" s="25">
        <v>6.0</v>
      </c>
    </row>
    <row r="1153">
      <c r="A1153" s="58" t="s">
        <v>754</v>
      </c>
      <c r="B1153" s="25" t="s">
        <v>1</v>
      </c>
      <c r="C1153" s="25" t="s">
        <v>52</v>
      </c>
      <c r="D1153" s="25" t="s">
        <v>15</v>
      </c>
      <c r="E1153" s="25">
        <v>7383.0</v>
      </c>
      <c r="F1153" s="25">
        <v>61.0</v>
      </c>
      <c r="G1153" s="25">
        <v>48.0</v>
      </c>
      <c r="H1153" s="25">
        <v>764.0</v>
      </c>
      <c r="I1153" s="25">
        <v>0.0</v>
      </c>
      <c r="J1153" s="25">
        <v>0.0</v>
      </c>
      <c r="K1153" s="25">
        <v>0.0</v>
      </c>
      <c r="L1153" s="25">
        <v>0.0</v>
      </c>
      <c r="M1153" s="25">
        <v>0.0</v>
      </c>
      <c r="N1153" s="25">
        <v>0.05306</v>
      </c>
      <c r="O1153" s="25">
        <v>3.43667</v>
      </c>
      <c r="P1153" s="25">
        <v>4.00791</v>
      </c>
      <c r="Q1153" s="25">
        <v>60.0</v>
      </c>
      <c r="R1153" s="25">
        <v>99.0</v>
      </c>
      <c r="S1153" s="25">
        <v>6.0</v>
      </c>
    </row>
    <row r="1154">
      <c r="A1154" s="58" t="s">
        <v>754</v>
      </c>
      <c r="B1154" s="25" t="s">
        <v>1</v>
      </c>
      <c r="C1154" s="25" t="s">
        <v>232</v>
      </c>
      <c r="D1154" s="25" t="s">
        <v>15</v>
      </c>
      <c r="E1154" s="25">
        <v>34.0</v>
      </c>
      <c r="F1154" s="25">
        <v>0.0</v>
      </c>
      <c r="G1154" s="25">
        <v>0.0</v>
      </c>
      <c r="H1154" s="25">
        <v>2.0</v>
      </c>
      <c r="I1154" s="25">
        <v>0.0</v>
      </c>
      <c r="J1154" s="25">
        <v>0.0</v>
      </c>
      <c r="K1154" s="25">
        <v>0.0</v>
      </c>
      <c r="L1154" s="25">
        <v>0.0</v>
      </c>
      <c r="M1154" s="25">
        <v>0.0</v>
      </c>
      <c r="N1154" s="25">
        <v>0.04889</v>
      </c>
      <c r="O1154" s="25">
        <v>59.31722</v>
      </c>
      <c r="P1154" s="25">
        <v>8.42827</v>
      </c>
      <c r="Q1154" s="25">
        <v>0.0</v>
      </c>
      <c r="R1154" s="25">
        <v>99.0</v>
      </c>
      <c r="S1154" s="25">
        <v>6.0</v>
      </c>
    </row>
    <row r="1155">
      <c r="A1155" s="58" t="s">
        <v>754</v>
      </c>
      <c r="B1155" s="25" t="s">
        <v>1</v>
      </c>
      <c r="C1155" s="25" t="s">
        <v>229</v>
      </c>
      <c r="D1155" s="25" t="s">
        <v>15</v>
      </c>
      <c r="E1155" s="25">
        <v>40.0</v>
      </c>
      <c r="F1155" s="25">
        <v>0.0</v>
      </c>
      <c r="G1155" s="25">
        <v>0.0</v>
      </c>
      <c r="H1155" s="25">
        <v>2.0</v>
      </c>
      <c r="I1155" s="25">
        <v>0.0</v>
      </c>
      <c r="J1155" s="25">
        <v>0.0</v>
      </c>
      <c r="K1155" s="25">
        <v>0.0</v>
      </c>
      <c r="L1155" s="25">
        <v>0.0</v>
      </c>
      <c r="M1155" s="25">
        <v>0.0</v>
      </c>
      <c r="N1155" s="25">
        <v>0.02722</v>
      </c>
      <c r="O1155" s="25">
        <v>0.52083</v>
      </c>
      <c r="P1155" s="25">
        <v>4.90953</v>
      </c>
      <c r="Q1155" s="25">
        <v>0.0</v>
      </c>
      <c r="R1155" s="25">
        <v>99.0</v>
      </c>
      <c r="S1155" s="25">
        <v>6.0</v>
      </c>
    </row>
    <row r="1156">
      <c r="A1156" s="58" t="s">
        <v>754</v>
      </c>
      <c r="B1156" s="25" t="s">
        <v>1</v>
      </c>
      <c r="C1156" s="25" t="s">
        <v>177</v>
      </c>
      <c r="D1156" s="25" t="s">
        <v>15</v>
      </c>
      <c r="E1156" s="25">
        <v>2747.0</v>
      </c>
      <c r="F1156" s="25">
        <v>3.0</v>
      </c>
      <c r="G1156" s="25">
        <v>2.0</v>
      </c>
      <c r="H1156" s="25">
        <v>179.0</v>
      </c>
      <c r="I1156" s="25">
        <v>0.0</v>
      </c>
      <c r="J1156" s="25">
        <v>0.0</v>
      </c>
      <c r="K1156" s="25">
        <v>0.0</v>
      </c>
      <c r="L1156" s="25">
        <v>0.0</v>
      </c>
      <c r="M1156" s="25">
        <v>0.0</v>
      </c>
      <c r="N1156" s="25">
        <v>0.075</v>
      </c>
      <c r="O1156" s="25">
        <v>15.04667</v>
      </c>
      <c r="P1156" s="25">
        <v>5.61313</v>
      </c>
      <c r="Q1156" s="25">
        <v>3.0</v>
      </c>
      <c r="R1156" s="25">
        <v>99.0</v>
      </c>
      <c r="S1156" s="25">
        <v>6.0</v>
      </c>
    </row>
    <row r="1157">
      <c r="A1157" s="58" t="s">
        <v>754</v>
      </c>
      <c r="B1157" s="25" t="s">
        <v>1</v>
      </c>
      <c r="C1157" s="25" t="s">
        <v>115</v>
      </c>
      <c r="D1157" s="25" t="s">
        <v>15</v>
      </c>
      <c r="E1157" s="25">
        <v>267.0</v>
      </c>
      <c r="F1157" s="25">
        <v>3.0</v>
      </c>
      <c r="G1157" s="25">
        <v>3.0</v>
      </c>
      <c r="H1157" s="25">
        <v>26.0</v>
      </c>
      <c r="I1157" s="25">
        <v>0.0</v>
      </c>
      <c r="J1157" s="25">
        <v>0.0</v>
      </c>
      <c r="K1157" s="25">
        <v>0.0</v>
      </c>
      <c r="L1157" s="25">
        <v>0.0</v>
      </c>
      <c r="M1157" s="25">
        <v>0.0</v>
      </c>
      <c r="N1157" s="25">
        <v>0.06889</v>
      </c>
      <c r="O1157" s="25">
        <v>5.20944</v>
      </c>
      <c r="P1157" s="25">
        <v>4.60217</v>
      </c>
      <c r="Q1157" s="25">
        <v>3.0</v>
      </c>
      <c r="R1157" s="25">
        <v>99.0</v>
      </c>
      <c r="S1157" s="25">
        <v>6.0</v>
      </c>
    </row>
    <row r="1158">
      <c r="A1158" s="58" t="s">
        <v>754</v>
      </c>
      <c r="B1158" s="25" t="s">
        <v>1</v>
      </c>
      <c r="C1158" s="25" t="s">
        <v>278</v>
      </c>
      <c r="D1158" s="25" t="s">
        <v>15</v>
      </c>
      <c r="E1158" s="25">
        <v>55.0</v>
      </c>
      <c r="F1158" s="25">
        <v>2.0</v>
      </c>
      <c r="G1158" s="25">
        <v>1.0</v>
      </c>
      <c r="H1158" s="25">
        <v>4.0</v>
      </c>
      <c r="I1158" s="25">
        <v>0.0</v>
      </c>
      <c r="J1158" s="25">
        <v>0.0</v>
      </c>
      <c r="K1158" s="25">
        <v>0.0</v>
      </c>
      <c r="L1158" s="25">
        <v>0.0</v>
      </c>
      <c r="M1158" s="25">
        <v>0.0</v>
      </c>
      <c r="N1158" s="25">
        <v>0.06972</v>
      </c>
      <c r="O1158" s="25">
        <v>33.37111</v>
      </c>
      <c r="P1158" s="25">
        <v>6.60702</v>
      </c>
      <c r="Q1158" s="25">
        <v>2.0</v>
      </c>
      <c r="R1158" s="25">
        <v>99.0</v>
      </c>
      <c r="S1158" s="25">
        <v>6.0</v>
      </c>
    </row>
    <row r="1159">
      <c r="A1159" s="58" t="s">
        <v>754</v>
      </c>
      <c r="B1159" s="25" t="s">
        <v>1</v>
      </c>
      <c r="C1159" s="25" t="s">
        <v>213</v>
      </c>
      <c r="D1159" s="25" t="s">
        <v>15</v>
      </c>
      <c r="E1159" s="25">
        <v>406.0</v>
      </c>
      <c r="F1159" s="25">
        <v>4.0</v>
      </c>
      <c r="G1159" s="25">
        <v>3.0</v>
      </c>
      <c r="H1159" s="25">
        <v>42.0</v>
      </c>
      <c r="I1159" s="25">
        <v>0.0</v>
      </c>
      <c r="J1159" s="25">
        <v>0.0</v>
      </c>
      <c r="K1159" s="25">
        <v>0.0</v>
      </c>
      <c r="L1159" s="25">
        <v>0.0</v>
      </c>
      <c r="M1159" s="25">
        <v>0.0</v>
      </c>
      <c r="N1159" s="25">
        <v>0.04806</v>
      </c>
      <c r="O1159" s="25">
        <v>1.09194</v>
      </c>
      <c r="P1159" s="25">
        <v>2.76248</v>
      </c>
      <c r="Q1159" s="25">
        <v>4.0</v>
      </c>
      <c r="R1159" s="25">
        <v>99.0</v>
      </c>
      <c r="S1159" s="25">
        <v>6.0</v>
      </c>
    </row>
    <row r="1160">
      <c r="A1160" s="58" t="s">
        <v>754</v>
      </c>
      <c r="B1160" s="25" t="s">
        <v>1</v>
      </c>
      <c r="C1160" s="25" t="s">
        <v>135</v>
      </c>
      <c r="D1160" s="25" t="s">
        <v>15</v>
      </c>
      <c r="E1160" s="25">
        <v>1985.0</v>
      </c>
      <c r="F1160" s="25">
        <v>28.0</v>
      </c>
      <c r="G1160" s="25">
        <v>13.0</v>
      </c>
      <c r="H1160" s="25">
        <v>157.0</v>
      </c>
      <c r="I1160" s="25">
        <v>0.0</v>
      </c>
      <c r="J1160" s="25">
        <v>0.0</v>
      </c>
      <c r="K1160" s="25">
        <v>0.0</v>
      </c>
      <c r="L1160" s="25">
        <v>0.0</v>
      </c>
      <c r="M1160" s="25">
        <v>0.0</v>
      </c>
      <c r="N1160" s="25">
        <v>0.06139</v>
      </c>
      <c r="O1160" s="25">
        <v>12.42833</v>
      </c>
      <c r="P1160" s="25">
        <v>5.3968</v>
      </c>
      <c r="Q1160" s="25">
        <v>28.0</v>
      </c>
      <c r="R1160" s="25">
        <v>99.0</v>
      </c>
      <c r="S1160" s="25">
        <v>6.0</v>
      </c>
    </row>
    <row r="1161">
      <c r="A1161" s="58" t="s">
        <v>754</v>
      </c>
      <c r="B1161" s="25" t="s">
        <v>1</v>
      </c>
      <c r="C1161" s="25" t="s">
        <v>66</v>
      </c>
      <c r="D1161" s="25" t="s">
        <v>15</v>
      </c>
      <c r="E1161" s="25">
        <v>53291.0</v>
      </c>
      <c r="F1161" s="25">
        <v>562.0</v>
      </c>
      <c r="G1161" s="25">
        <v>415.0</v>
      </c>
      <c r="H1161" s="25">
        <v>3392.0</v>
      </c>
      <c r="I1161" s="25">
        <v>0.0</v>
      </c>
      <c r="J1161" s="25">
        <v>0.0</v>
      </c>
      <c r="K1161" s="25">
        <v>0.0</v>
      </c>
      <c r="L1161" s="25">
        <v>0.0</v>
      </c>
      <c r="M1161" s="25">
        <v>0.0</v>
      </c>
      <c r="N1161" s="25">
        <v>0.05333</v>
      </c>
      <c r="O1161" s="25">
        <v>4.18806</v>
      </c>
      <c r="P1161" s="25">
        <v>4.65011</v>
      </c>
      <c r="Q1161" s="25">
        <v>550.0</v>
      </c>
      <c r="R1161" s="25">
        <v>99.0</v>
      </c>
      <c r="S1161" s="25">
        <v>6.0</v>
      </c>
    </row>
    <row r="1162">
      <c r="A1162" s="58" t="s">
        <v>754</v>
      </c>
      <c r="B1162" s="25" t="s">
        <v>1</v>
      </c>
      <c r="C1162" s="25" t="s">
        <v>139</v>
      </c>
      <c r="D1162" s="25" t="s">
        <v>15</v>
      </c>
      <c r="E1162" s="25">
        <v>68.0</v>
      </c>
      <c r="F1162" s="25">
        <v>1.0</v>
      </c>
      <c r="G1162" s="25">
        <v>1.0</v>
      </c>
      <c r="H1162" s="25">
        <v>6.0</v>
      </c>
      <c r="I1162" s="25">
        <v>0.0</v>
      </c>
      <c r="J1162" s="25">
        <v>0.0</v>
      </c>
      <c r="K1162" s="25">
        <v>0.0</v>
      </c>
      <c r="L1162" s="25">
        <v>0.0</v>
      </c>
      <c r="M1162" s="25">
        <v>0.0</v>
      </c>
      <c r="N1162" s="25">
        <v>0.06333</v>
      </c>
      <c r="O1162" s="25">
        <v>51.88444</v>
      </c>
      <c r="P1162" s="25">
        <v>6.45854</v>
      </c>
      <c r="Q1162" s="25">
        <v>1.0</v>
      </c>
      <c r="R1162" s="25">
        <v>99.0</v>
      </c>
      <c r="S1162" s="25">
        <v>6.0</v>
      </c>
    </row>
    <row r="1163">
      <c r="A1163" s="58" t="s">
        <v>754</v>
      </c>
      <c r="B1163" s="25" t="s">
        <v>1</v>
      </c>
      <c r="C1163" s="25" t="s">
        <v>103</v>
      </c>
      <c r="D1163" s="25" t="s">
        <v>15</v>
      </c>
      <c r="E1163" s="25">
        <v>57.0</v>
      </c>
      <c r="F1163" s="25">
        <v>0.0</v>
      </c>
      <c r="G1163" s="25">
        <v>0.0</v>
      </c>
      <c r="H1163" s="25">
        <v>1.0</v>
      </c>
      <c r="I1163" s="25">
        <v>0.0</v>
      </c>
      <c r="J1163" s="25">
        <v>0.0</v>
      </c>
      <c r="K1163" s="25">
        <v>0.0</v>
      </c>
      <c r="L1163" s="25">
        <v>0.0</v>
      </c>
      <c r="M1163" s="25">
        <v>0.0</v>
      </c>
      <c r="N1163" s="25">
        <v>0.07944</v>
      </c>
      <c r="O1163" s="25">
        <v>1.59639</v>
      </c>
      <c r="P1163" s="25">
        <v>4.54674</v>
      </c>
      <c r="Q1163" s="25">
        <v>0.0</v>
      </c>
      <c r="R1163" s="25">
        <v>99.0</v>
      </c>
      <c r="S1163" s="25">
        <v>6.0</v>
      </c>
    </row>
    <row r="1164">
      <c r="A1164" s="58" t="s">
        <v>754</v>
      </c>
      <c r="B1164" s="25" t="s">
        <v>1</v>
      </c>
      <c r="C1164" s="25" t="s">
        <v>290</v>
      </c>
      <c r="D1164" s="25" t="s">
        <v>15</v>
      </c>
      <c r="E1164" s="25">
        <v>5.0</v>
      </c>
      <c r="F1164" s="25">
        <v>0.0</v>
      </c>
      <c r="G1164" s="25">
        <v>0.0</v>
      </c>
      <c r="H1164" s="25">
        <v>0.0</v>
      </c>
      <c r="I1164" s="25">
        <v>0.0</v>
      </c>
      <c r="J1164" s="25">
        <v>0.0</v>
      </c>
      <c r="K1164" s="25">
        <v>0.0</v>
      </c>
      <c r="L1164" s="25">
        <v>0.0</v>
      </c>
      <c r="M1164" s="25">
        <v>0.0</v>
      </c>
      <c r="N1164" s="25">
        <v>0.08944</v>
      </c>
      <c r="O1164" s="25">
        <v>1.93972</v>
      </c>
      <c r="P1164" s="25">
        <v>0.43317</v>
      </c>
      <c r="Q1164" s="25">
        <v>0.0</v>
      </c>
      <c r="R1164" s="25">
        <v>99.0</v>
      </c>
      <c r="S1164" s="25">
        <v>6.0</v>
      </c>
    </row>
    <row r="1165">
      <c r="A1165" s="58" t="s">
        <v>754</v>
      </c>
      <c r="B1165" s="25" t="s">
        <v>1</v>
      </c>
      <c r="C1165" s="25" t="s">
        <v>207</v>
      </c>
      <c r="D1165" s="25" t="s">
        <v>15</v>
      </c>
      <c r="E1165" s="25">
        <v>482.0</v>
      </c>
      <c r="F1165" s="25">
        <v>0.0</v>
      </c>
      <c r="G1165" s="25">
        <v>0.0</v>
      </c>
      <c r="H1165" s="25">
        <v>62.0</v>
      </c>
      <c r="I1165" s="25">
        <v>0.0</v>
      </c>
      <c r="J1165" s="25">
        <v>0.0</v>
      </c>
      <c r="K1165" s="25">
        <v>0.0</v>
      </c>
      <c r="L1165" s="25">
        <v>0.0</v>
      </c>
      <c r="M1165" s="25">
        <v>0.0</v>
      </c>
      <c r="N1165" s="25">
        <v>0.04778</v>
      </c>
      <c r="O1165" s="25">
        <v>2.97222</v>
      </c>
      <c r="P1165" s="25">
        <v>4.17557</v>
      </c>
      <c r="Q1165" s="25">
        <v>0.0</v>
      </c>
      <c r="R1165" s="25">
        <v>99.0</v>
      </c>
      <c r="S1165" s="25">
        <v>6.0</v>
      </c>
    </row>
    <row r="1166">
      <c r="A1166" s="58" t="s">
        <v>754</v>
      </c>
      <c r="B1166" s="25" t="s">
        <v>1</v>
      </c>
      <c r="C1166" s="25" t="s">
        <v>90</v>
      </c>
      <c r="D1166" s="25" t="s">
        <v>15</v>
      </c>
      <c r="E1166" s="25">
        <v>1169.0</v>
      </c>
      <c r="F1166" s="25">
        <v>3.0</v>
      </c>
      <c r="G1166" s="25">
        <v>3.0</v>
      </c>
      <c r="H1166" s="25">
        <v>161.0</v>
      </c>
      <c r="I1166" s="25">
        <v>0.0</v>
      </c>
      <c r="J1166" s="25">
        <v>0.0</v>
      </c>
      <c r="K1166" s="25">
        <v>0.0</v>
      </c>
      <c r="L1166" s="25">
        <v>0.0</v>
      </c>
      <c r="M1166" s="25">
        <v>0.0</v>
      </c>
      <c r="N1166" s="25">
        <v>0.05417</v>
      </c>
      <c r="O1166" s="25">
        <v>3.22528</v>
      </c>
      <c r="P1166" s="25">
        <v>4.18789</v>
      </c>
      <c r="Q1166" s="25">
        <v>3.0</v>
      </c>
      <c r="R1166" s="25">
        <v>99.0</v>
      </c>
      <c r="S1166" s="25">
        <v>6.0</v>
      </c>
    </row>
    <row r="1167">
      <c r="A1167" s="58" t="s">
        <v>754</v>
      </c>
      <c r="B1167" s="25" t="s">
        <v>1</v>
      </c>
      <c r="C1167" s="25" t="s">
        <v>172</v>
      </c>
      <c r="D1167" s="25" t="s">
        <v>15</v>
      </c>
      <c r="E1167" s="25">
        <v>346.0</v>
      </c>
      <c r="F1167" s="25">
        <v>2.0</v>
      </c>
      <c r="G1167" s="25">
        <v>2.0</v>
      </c>
      <c r="H1167" s="25">
        <v>20.0</v>
      </c>
      <c r="I1167" s="25">
        <v>0.0</v>
      </c>
      <c r="J1167" s="25">
        <v>0.0</v>
      </c>
      <c r="K1167" s="25">
        <v>0.0</v>
      </c>
      <c r="L1167" s="25">
        <v>0.0</v>
      </c>
      <c r="M1167" s="25">
        <v>0.0</v>
      </c>
      <c r="N1167" s="25">
        <v>0.08361</v>
      </c>
      <c r="O1167" s="25">
        <v>2.16806</v>
      </c>
      <c r="P1167" s="25">
        <v>2.97011</v>
      </c>
      <c r="Q1167" s="25">
        <v>2.0</v>
      </c>
      <c r="R1167" s="25">
        <v>99.0</v>
      </c>
      <c r="S1167" s="25">
        <v>6.0</v>
      </c>
    </row>
    <row r="1168">
      <c r="A1168" s="58" t="s">
        <v>754</v>
      </c>
      <c r="B1168" s="25" t="s">
        <v>1</v>
      </c>
      <c r="C1168" s="25" t="s">
        <v>271</v>
      </c>
      <c r="D1168" s="25" t="s">
        <v>15</v>
      </c>
      <c r="E1168" s="25">
        <v>1.0</v>
      </c>
      <c r="F1168" s="25">
        <v>0.0</v>
      </c>
      <c r="G1168" s="25">
        <v>0.0</v>
      </c>
      <c r="H1168" s="25">
        <v>0.0</v>
      </c>
      <c r="I1168" s="25">
        <v>0.0</v>
      </c>
      <c r="J1168" s="25">
        <v>0.0</v>
      </c>
      <c r="K1168" s="25">
        <v>0.0</v>
      </c>
      <c r="L1168" s="25">
        <v>0.0</v>
      </c>
      <c r="M1168" s="25">
        <v>0.0</v>
      </c>
      <c r="N1168" s="25">
        <v>0.02194</v>
      </c>
      <c r="O1168" s="25">
        <v>0.02194</v>
      </c>
      <c r="P1168" s="25">
        <v>0.02194</v>
      </c>
      <c r="Q1168" s="25">
        <v>0.0</v>
      </c>
      <c r="R1168" s="25">
        <v>99.0</v>
      </c>
      <c r="S1168" s="25">
        <v>6.0</v>
      </c>
    </row>
    <row r="1169">
      <c r="A1169" s="58" t="s">
        <v>754</v>
      </c>
      <c r="B1169" s="25" t="s">
        <v>1</v>
      </c>
      <c r="C1169" s="25" t="s">
        <v>132</v>
      </c>
      <c r="D1169" s="25" t="s">
        <v>15</v>
      </c>
      <c r="E1169" s="25">
        <v>2555.0</v>
      </c>
      <c r="F1169" s="25">
        <v>16.0</v>
      </c>
      <c r="G1169" s="25">
        <v>15.0</v>
      </c>
      <c r="H1169" s="25">
        <v>392.0</v>
      </c>
      <c r="I1169" s="25">
        <v>0.0</v>
      </c>
      <c r="J1169" s="25">
        <v>0.0</v>
      </c>
      <c r="K1169" s="25">
        <v>0.0</v>
      </c>
      <c r="L1169" s="25">
        <v>0.0</v>
      </c>
      <c r="M1169" s="25">
        <v>0.0</v>
      </c>
      <c r="N1169" s="25">
        <v>0.04722</v>
      </c>
      <c r="O1169" s="25">
        <v>3.26278</v>
      </c>
      <c r="P1169" s="25">
        <v>3.95884</v>
      </c>
      <c r="Q1169" s="25">
        <v>16.0</v>
      </c>
      <c r="R1169" s="25">
        <v>99.0</v>
      </c>
      <c r="S1169" s="25">
        <v>6.0</v>
      </c>
    </row>
    <row r="1170">
      <c r="A1170" s="58" t="s">
        <v>754</v>
      </c>
      <c r="B1170" s="25" t="s">
        <v>1</v>
      </c>
      <c r="C1170" s="25" t="s">
        <v>224</v>
      </c>
      <c r="D1170" s="25" t="s">
        <v>15</v>
      </c>
      <c r="E1170" s="25">
        <v>96.0</v>
      </c>
      <c r="F1170" s="25">
        <v>2.0</v>
      </c>
      <c r="G1170" s="25">
        <v>2.0</v>
      </c>
      <c r="H1170" s="25">
        <v>4.0</v>
      </c>
      <c r="I1170" s="25">
        <v>0.0</v>
      </c>
      <c r="J1170" s="25">
        <v>0.0</v>
      </c>
      <c r="K1170" s="25">
        <v>0.0</v>
      </c>
      <c r="L1170" s="25">
        <v>0.0</v>
      </c>
      <c r="M1170" s="25">
        <v>0.0</v>
      </c>
      <c r="N1170" s="25">
        <v>0.06583</v>
      </c>
      <c r="O1170" s="25">
        <v>1.95</v>
      </c>
      <c r="P1170" s="25">
        <v>4.29012</v>
      </c>
      <c r="Q1170" s="25">
        <v>2.0</v>
      </c>
      <c r="R1170" s="25">
        <v>99.0</v>
      </c>
      <c r="S1170" s="25">
        <v>6.0</v>
      </c>
    </row>
    <row r="1171">
      <c r="A1171" s="58" t="s">
        <v>754</v>
      </c>
      <c r="B1171" s="25" t="s">
        <v>1</v>
      </c>
      <c r="C1171" s="25" t="s">
        <v>188</v>
      </c>
      <c r="D1171" s="25" t="s">
        <v>15</v>
      </c>
      <c r="E1171" s="25">
        <v>547.0</v>
      </c>
      <c r="F1171" s="25">
        <v>4.0</v>
      </c>
      <c r="G1171" s="25">
        <v>3.0</v>
      </c>
      <c r="H1171" s="25">
        <v>65.0</v>
      </c>
      <c r="I1171" s="25">
        <v>0.0</v>
      </c>
      <c r="J1171" s="25">
        <v>0.0</v>
      </c>
      <c r="K1171" s="25">
        <v>0.0</v>
      </c>
      <c r="L1171" s="25">
        <v>0.0</v>
      </c>
      <c r="M1171" s="25">
        <v>0.0</v>
      </c>
      <c r="N1171" s="25">
        <v>0.04611</v>
      </c>
      <c r="O1171" s="25">
        <v>2.7225</v>
      </c>
      <c r="P1171" s="25">
        <v>4.08116</v>
      </c>
      <c r="Q1171" s="25">
        <v>4.0</v>
      </c>
      <c r="R1171" s="25">
        <v>99.0</v>
      </c>
      <c r="S1171" s="25">
        <v>6.0</v>
      </c>
    </row>
    <row r="1172">
      <c r="A1172" s="58" t="s">
        <v>754</v>
      </c>
      <c r="B1172" s="25" t="s">
        <v>1</v>
      </c>
      <c r="C1172" s="25" t="s">
        <v>186</v>
      </c>
      <c r="D1172" s="25" t="s">
        <v>15</v>
      </c>
      <c r="E1172" s="25">
        <v>315.0</v>
      </c>
      <c r="F1172" s="25">
        <v>1.0</v>
      </c>
      <c r="G1172" s="25">
        <v>1.0</v>
      </c>
      <c r="H1172" s="25">
        <v>35.0</v>
      </c>
      <c r="I1172" s="25">
        <v>0.0</v>
      </c>
      <c r="J1172" s="25">
        <v>0.0</v>
      </c>
      <c r="K1172" s="25">
        <v>0.0</v>
      </c>
      <c r="L1172" s="25">
        <v>0.0</v>
      </c>
      <c r="M1172" s="25">
        <v>0.0</v>
      </c>
      <c r="N1172" s="25">
        <v>0.04917</v>
      </c>
      <c r="O1172" s="25">
        <v>2.2575</v>
      </c>
      <c r="P1172" s="25">
        <v>3.94823</v>
      </c>
      <c r="Q1172" s="25">
        <v>1.0</v>
      </c>
      <c r="R1172" s="25">
        <v>99.0</v>
      </c>
      <c r="S1172" s="25">
        <v>6.0</v>
      </c>
    </row>
    <row r="1173">
      <c r="A1173" s="58" t="s">
        <v>754</v>
      </c>
      <c r="B1173" s="25" t="s">
        <v>1</v>
      </c>
      <c r="C1173" s="25" t="s">
        <v>269</v>
      </c>
      <c r="D1173" s="25" t="s">
        <v>15</v>
      </c>
      <c r="E1173" s="25">
        <v>9.0</v>
      </c>
      <c r="F1173" s="25">
        <v>0.0</v>
      </c>
      <c r="G1173" s="25">
        <v>0.0</v>
      </c>
      <c r="H1173" s="25">
        <v>1.0</v>
      </c>
      <c r="I1173" s="25">
        <v>0.0</v>
      </c>
      <c r="J1173" s="25">
        <v>0.0</v>
      </c>
      <c r="K1173" s="25">
        <v>0.0</v>
      </c>
      <c r="L1173" s="25">
        <v>0.0</v>
      </c>
      <c r="M1173" s="25">
        <v>0.0</v>
      </c>
      <c r="N1173" s="25">
        <v>0.03444</v>
      </c>
      <c r="O1173" s="25">
        <v>62.41389</v>
      </c>
      <c r="P1173" s="25">
        <v>7.05062</v>
      </c>
      <c r="Q1173" s="25">
        <v>0.0</v>
      </c>
      <c r="R1173" s="25">
        <v>99.0</v>
      </c>
      <c r="S1173" s="25">
        <v>6.0</v>
      </c>
    </row>
    <row r="1174">
      <c r="A1174" s="58" t="s">
        <v>754</v>
      </c>
      <c r="B1174" s="25" t="s">
        <v>1</v>
      </c>
      <c r="C1174" s="25" t="s">
        <v>183</v>
      </c>
      <c r="D1174" s="25" t="s">
        <v>15</v>
      </c>
      <c r="E1174" s="25">
        <v>612.0</v>
      </c>
      <c r="F1174" s="25">
        <v>4.0</v>
      </c>
      <c r="G1174" s="25">
        <v>4.0</v>
      </c>
      <c r="H1174" s="25">
        <v>74.0</v>
      </c>
      <c r="I1174" s="25">
        <v>0.0</v>
      </c>
      <c r="J1174" s="25">
        <v>0.0</v>
      </c>
      <c r="K1174" s="25">
        <v>0.0</v>
      </c>
      <c r="L1174" s="25">
        <v>0.0</v>
      </c>
      <c r="M1174" s="25">
        <v>0.0</v>
      </c>
      <c r="N1174" s="25">
        <v>0.05389</v>
      </c>
      <c r="O1174" s="25">
        <v>10.89472</v>
      </c>
      <c r="P1174" s="25">
        <v>4.64242</v>
      </c>
      <c r="Q1174" s="25">
        <v>4.0</v>
      </c>
      <c r="R1174" s="25">
        <v>99.0</v>
      </c>
      <c r="S1174" s="25">
        <v>6.0</v>
      </c>
    </row>
    <row r="1175">
      <c r="A1175" s="58" t="s">
        <v>754</v>
      </c>
      <c r="B1175" s="25" t="s">
        <v>1</v>
      </c>
      <c r="C1175" s="25" t="s">
        <v>93</v>
      </c>
      <c r="D1175" s="25" t="s">
        <v>15</v>
      </c>
      <c r="E1175" s="25">
        <v>1499.0</v>
      </c>
      <c r="F1175" s="25">
        <v>8.0</v>
      </c>
      <c r="G1175" s="25">
        <v>7.0</v>
      </c>
      <c r="H1175" s="25">
        <v>162.0</v>
      </c>
      <c r="I1175" s="25">
        <v>0.0</v>
      </c>
      <c r="J1175" s="25">
        <v>0.0</v>
      </c>
      <c r="K1175" s="25">
        <v>0.0</v>
      </c>
      <c r="L1175" s="25">
        <v>0.0</v>
      </c>
      <c r="M1175" s="25">
        <v>0.0</v>
      </c>
      <c r="N1175" s="25">
        <v>0.07361</v>
      </c>
      <c r="O1175" s="25">
        <v>9.78917</v>
      </c>
      <c r="P1175" s="25">
        <v>5.19464</v>
      </c>
      <c r="Q1175" s="25">
        <v>8.0</v>
      </c>
      <c r="R1175" s="25">
        <v>99.0</v>
      </c>
      <c r="S1175" s="25">
        <v>6.0</v>
      </c>
    </row>
    <row r="1176">
      <c r="A1176" s="58" t="s">
        <v>754</v>
      </c>
      <c r="B1176" s="25" t="s">
        <v>1</v>
      </c>
      <c r="C1176" s="25" t="s">
        <v>106</v>
      </c>
      <c r="D1176" s="25" t="s">
        <v>15</v>
      </c>
      <c r="E1176" s="25">
        <v>9406.0</v>
      </c>
      <c r="F1176" s="25">
        <v>19.0</v>
      </c>
      <c r="G1176" s="25">
        <v>11.0</v>
      </c>
      <c r="H1176" s="25">
        <v>404.0</v>
      </c>
      <c r="I1176" s="25">
        <v>0.0</v>
      </c>
      <c r="J1176" s="25">
        <v>0.0</v>
      </c>
      <c r="K1176" s="25">
        <v>0.0</v>
      </c>
      <c r="L1176" s="25">
        <v>0.0</v>
      </c>
      <c r="M1176" s="25">
        <v>0.0</v>
      </c>
      <c r="N1176" s="25">
        <v>0.08778</v>
      </c>
      <c r="O1176" s="25">
        <v>32.58722</v>
      </c>
      <c r="P1176" s="25">
        <v>6.56089</v>
      </c>
      <c r="Q1176" s="25">
        <v>19.0</v>
      </c>
      <c r="R1176" s="25">
        <v>99.0</v>
      </c>
      <c r="S1176" s="25">
        <v>6.0</v>
      </c>
    </row>
    <row r="1177">
      <c r="A1177" s="58" t="s">
        <v>754</v>
      </c>
      <c r="B1177" s="25" t="s">
        <v>1</v>
      </c>
      <c r="C1177" s="25" t="s">
        <v>260</v>
      </c>
      <c r="D1177" s="25" t="s">
        <v>15</v>
      </c>
      <c r="E1177" s="25">
        <v>5.0</v>
      </c>
      <c r="F1177" s="25">
        <v>0.0</v>
      </c>
      <c r="G1177" s="25">
        <v>0.0</v>
      </c>
      <c r="H1177" s="25">
        <v>1.0</v>
      </c>
      <c r="I1177" s="25">
        <v>0.0</v>
      </c>
      <c r="J1177" s="25">
        <v>0.0</v>
      </c>
      <c r="K1177" s="25">
        <v>0.0</v>
      </c>
      <c r="L1177" s="25">
        <v>0.0</v>
      </c>
      <c r="M1177" s="25">
        <v>0.0</v>
      </c>
      <c r="N1177" s="25">
        <v>0.04417</v>
      </c>
      <c r="O1177" s="25">
        <v>12.91028</v>
      </c>
      <c r="P1177" s="25">
        <v>2.62194</v>
      </c>
      <c r="Q1177" s="25">
        <v>0.0</v>
      </c>
      <c r="R1177" s="25">
        <v>99.0</v>
      </c>
      <c r="S1177" s="25">
        <v>6.0</v>
      </c>
    </row>
    <row r="1178">
      <c r="A1178" s="58" t="s">
        <v>754</v>
      </c>
      <c r="B1178" s="25" t="s">
        <v>1</v>
      </c>
      <c r="C1178" s="25" t="s">
        <v>123</v>
      </c>
      <c r="D1178" s="25" t="s">
        <v>15</v>
      </c>
      <c r="E1178" s="25">
        <v>167.0</v>
      </c>
      <c r="F1178" s="25">
        <v>1.0</v>
      </c>
      <c r="G1178" s="25">
        <v>1.0</v>
      </c>
      <c r="H1178" s="25">
        <v>10.0</v>
      </c>
      <c r="I1178" s="25">
        <v>0.0</v>
      </c>
      <c r="J1178" s="25">
        <v>0.0</v>
      </c>
      <c r="K1178" s="25">
        <v>0.0</v>
      </c>
      <c r="L1178" s="25">
        <v>0.0</v>
      </c>
      <c r="M1178" s="25">
        <v>0.0</v>
      </c>
      <c r="N1178" s="25">
        <v>0.07722</v>
      </c>
      <c r="O1178" s="25">
        <v>5.05278</v>
      </c>
      <c r="P1178" s="25">
        <v>4.00333</v>
      </c>
      <c r="Q1178" s="25">
        <v>1.0</v>
      </c>
      <c r="R1178" s="25">
        <v>99.0</v>
      </c>
      <c r="S1178" s="25">
        <v>6.0</v>
      </c>
    </row>
    <row r="1179">
      <c r="A1179" s="58" t="s">
        <v>754</v>
      </c>
      <c r="B1179" s="25" t="s">
        <v>1</v>
      </c>
      <c r="C1179" s="25" t="s">
        <v>121</v>
      </c>
      <c r="D1179" s="25" t="s">
        <v>15</v>
      </c>
      <c r="E1179" s="25">
        <v>754.0</v>
      </c>
      <c r="F1179" s="25">
        <v>2.0</v>
      </c>
      <c r="G1179" s="25">
        <v>1.0</v>
      </c>
      <c r="H1179" s="25">
        <v>46.0</v>
      </c>
      <c r="I1179" s="25">
        <v>0.0</v>
      </c>
      <c r="J1179" s="25">
        <v>0.0</v>
      </c>
      <c r="K1179" s="25">
        <v>0.0</v>
      </c>
      <c r="L1179" s="25">
        <v>0.0</v>
      </c>
      <c r="M1179" s="25">
        <v>0.0</v>
      </c>
      <c r="N1179" s="25">
        <v>0.08944</v>
      </c>
      <c r="O1179" s="25">
        <v>18.39833</v>
      </c>
      <c r="P1179" s="25">
        <v>6.02779</v>
      </c>
      <c r="Q1179" s="25">
        <v>2.0</v>
      </c>
      <c r="R1179" s="25">
        <v>99.0</v>
      </c>
      <c r="S1179" s="25">
        <v>6.0</v>
      </c>
    </row>
    <row r="1180">
      <c r="A1180" s="58" t="s">
        <v>754</v>
      </c>
      <c r="B1180" s="25" t="s">
        <v>1</v>
      </c>
      <c r="C1180" s="25" t="s">
        <v>69</v>
      </c>
      <c r="D1180" s="25" t="s">
        <v>15</v>
      </c>
      <c r="E1180" s="25">
        <v>4399.0</v>
      </c>
      <c r="F1180" s="25">
        <v>14.0</v>
      </c>
      <c r="G1180" s="25">
        <v>13.0</v>
      </c>
      <c r="H1180" s="25">
        <v>237.0</v>
      </c>
      <c r="I1180" s="25">
        <v>0.0</v>
      </c>
      <c r="J1180" s="25">
        <v>0.0</v>
      </c>
      <c r="K1180" s="25">
        <v>0.0</v>
      </c>
      <c r="L1180" s="25">
        <v>0.0</v>
      </c>
      <c r="M1180" s="25">
        <v>0.0</v>
      </c>
      <c r="N1180" s="25">
        <v>0.08472</v>
      </c>
      <c r="O1180" s="25">
        <v>27.69889</v>
      </c>
      <c r="P1180" s="25">
        <v>6.34496</v>
      </c>
      <c r="Q1180" s="25">
        <v>14.0</v>
      </c>
      <c r="R1180" s="25">
        <v>99.0</v>
      </c>
      <c r="S1180" s="25">
        <v>6.0</v>
      </c>
    </row>
    <row r="1181">
      <c r="A1181" s="58" t="s">
        <v>754</v>
      </c>
      <c r="B1181" s="25" t="s">
        <v>1</v>
      </c>
      <c r="C1181" s="25" t="s">
        <v>96</v>
      </c>
      <c r="D1181" s="25" t="s">
        <v>15</v>
      </c>
      <c r="E1181" s="25">
        <v>7016.0</v>
      </c>
      <c r="F1181" s="25">
        <v>25.0</v>
      </c>
      <c r="G1181" s="25">
        <v>22.0</v>
      </c>
      <c r="H1181" s="25">
        <v>597.0</v>
      </c>
      <c r="I1181" s="25">
        <v>0.0</v>
      </c>
      <c r="J1181" s="25">
        <v>0.0</v>
      </c>
      <c r="K1181" s="25">
        <v>0.0</v>
      </c>
      <c r="L1181" s="25">
        <v>0.0</v>
      </c>
      <c r="M1181" s="25">
        <v>0.0</v>
      </c>
      <c r="N1181" s="25">
        <v>0.055</v>
      </c>
      <c r="O1181" s="25">
        <v>0.92139</v>
      </c>
      <c r="P1181" s="25">
        <v>1.26792</v>
      </c>
      <c r="Q1181" s="25">
        <v>25.0</v>
      </c>
      <c r="R1181" s="25">
        <v>99.0</v>
      </c>
      <c r="S1181" s="25">
        <v>6.0</v>
      </c>
    </row>
    <row r="1182">
      <c r="A1182" s="58" t="s">
        <v>754</v>
      </c>
      <c r="B1182" s="25" t="s">
        <v>1</v>
      </c>
      <c r="C1182" s="25" t="s">
        <v>59</v>
      </c>
      <c r="D1182" s="25" t="s">
        <v>15</v>
      </c>
      <c r="E1182" s="25">
        <v>219.0</v>
      </c>
      <c r="F1182" s="25">
        <v>0.0</v>
      </c>
      <c r="G1182" s="25">
        <v>0.0</v>
      </c>
      <c r="H1182" s="25">
        <v>13.0</v>
      </c>
      <c r="I1182" s="25">
        <v>0.0</v>
      </c>
      <c r="J1182" s="25">
        <v>0.0</v>
      </c>
      <c r="K1182" s="25">
        <v>0.0</v>
      </c>
      <c r="L1182" s="25">
        <v>0.0</v>
      </c>
      <c r="M1182" s="25">
        <v>0.0</v>
      </c>
      <c r="N1182" s="25">
        <v>0.0875</v>
      </c>
      <c r="O1182" s="25">
        <v>2.06111</v>
      </c>
      <c r="P1182" s="25">
        <v>3.28031</v>
      </c>
      <c r="Q1182" s="25">
        <v>0.0</v>
      </c>
      <c r="R1182" s="25">
        <v>99.0</v>
      </c>
      <c r="S1182" s="25">
        <v>6.0</v>
      </c>
    </row>
    <row r="1183">
      <c r="A1183" s="58" t="s">
        <v>754</v>
      </c>
      <c r="B1183" s="25" t="s">
        <v>1</v>
      </c>
      <c r="C1183" s="25" t="s">
        <v>137</v>
      </c>
      <c r="D1183" s="25" t="s">
        <v>15</v>
      </c>
      <c r="E1183" s="25">
        <v>36.0</v>
      </c>
      <c r="F1183" s="25">
        <v>1.0</v>
      </c>
      <c r="G1183" s="25">
        <v>0.0</v>
      </c>
      <c r="H1183" s="25">
        <v>3.0</v>
      </c>
      <c r="I1183" s="25">
        <v>0.0</v>
      </c>
      <c r="J1183" s="25">
        <v>0.0</v>
      </c>
      <c r="K1183" s="25">
        <v>0.0</v>
      </c>
      <c r="L1183" s="25">
        <v>0.0</v>
      </c>
      <c r="M1183" s="25">
        <v>0.0</v>
      </c>
      <c r="N1183" s="25">
        <v>0.06667</v>
      </c>
      <c r="O1183" s="25">
        <v>60.76</v>
      </c>
      <c r="P1183" s="25">
        <v>7.353</v>
      </c>
      <c r="Q1183" s="25">
        <v>1.0</v>
      </c>
      <c r="R1183" s="25">
        <v>99.0</v>
      </c>
      <c r="S1183" s="25">
        <v>6.0</v>
      </c>
    </row>
    <row r="1184">
      <c r="A1184" s="58" t="s">
        <v>754</v>
      </c>
      <c r="B1184" s="25" t="s">
        <v>1</v>
      </c>
      <c r="C1184" s="25" t="s">
        <v>72</v>
      </c>
      <c r="D1184" s="25" t="s">
        <v>15</v>
      </c>
      <c r="E1184" s="25">
        <v>3958.0</v>
      </c>
      <c r="F1184" s="25">
        <v>166.0</v>
      </c>
      <c r="G1184" s="25">
        <v>11.0</v>
      </c>
      <c r="H1184" s="25">
        <v>429.0</v>
      </c>
      <c r="I1184" s="25">
        <v>0.0</v>
      </c>
      <c r="J1184" s="25">
        <v>0.0</v>
      </c>
      <c r="K1184" s="25">
        <v>0.0</v>
      </c>
      <c r="L1184" s="25">
        <v>0.0</v>
      </c>
      <c r="M1184" s="25">
        <v>0.0</v>
      </c>
      <c r="N1184" s="25">
        <v>0.06667</v>
      </c>
      <c r="O1184" s="25">
        <v>7.10472</v>
      </c>
      <c r="P1184" s="25">
        <v>4.26154</v>
      </c>
      <c r="Q1184" s="25">
        <v>104.0</v>
      </c>
      <c r="R1184" s="25">
        <v>99.0</v>
      </c>
      <c r="S1184" s="25">
        <v>6.0</v>
      </c>
    </row>
    <row r="1185">
      <c r="A1185" s="58" t="s">
        <v>754</v>
      </c>
      <c r="B1185" s="25" t="s">
        <v>1</v>
      </c>
      <c r="C1185" s="25" t="s">
        <v>46</v>
      </c>
      <c r="D1185" s="25" t="s">
        <v>15</v>
      </c>
      <c r="E1185" s="25">
        <v>1019.0</v>
      </c>
      <c r="F1185" s="25">
        <v>12.0</v>
      </c>
      <c r="G1185" s="25">
        <v>12.0</v>
      </c>
      <c r="H1185" s="25">
        <v>135.0</v>
      </c>
      <c r="I1185" s="25">
        <v>0.0</v>
      </c>
      <c r="J1185" s="25">
        <v>0.0</v>
      </c>
      <c r="K1185" s="25">
        <v>0.0</v>
      </c>
      <c r="L1185" s="25">
        <v>0.0</v>
      </c>
      <c r="M1185" s="25">
        <v>0.0</v>
      </c>
      <c r="N1185" s="25">
        <v>0.05056</v>
      </c>
      <c r="O1185" s="25">
        <v>5.0925</v>
      </c>
      <c r="P1185" s="25">
        <v>4.65806</v>
      </c>
      <c r="Q1185" s="25">
        <v>12.0</v>
      </c>
      <c r="R1185" s="25">
        <v>99.0</v>
      </c>
      <c r="S1185" s="25">
        <v>6.0</v>
      </c>
    </row>
    <row r="1186">
      <c r="A1186" s="58" t="s">
        <v>754</v>
      </c>
      <c r="B1186" s="25" t="s">
        <v>1</v>
      </c>
      <c r="C1186" s="25" t="s">
        <v>67</v>
      </c>
      <c r="D1186" s="25" t="s">
        <v>15</v>
      </c>
      <c r="E1186" s="25">
        <v>18480.0</v>
      </c>
      <c r="F1186" s="25">
        <v>65.0</v>
      </c>
      <c r="G1186" s="25">
        <v>39.0</v>
      </c>
      <c r="H1186" s="25">
        <v>1432.0</v>
      </c>
      <c r="I1186" s="25">
        <v>0.0</v>
      </c>
      <c r="J1186" s="25">
        <v>0.0</v>
      </c>
      <c r="K1186" s="25">
        <v>0.0</v>
      </c>
      <c r="L1186" s="25">
        <v>0.0</v>
      </c>
      <c r="M1186" s="25">
        <v>0.0</v>
      </c>
      <c r="N1186" s="25">
        <v>0.06083</v>
      </c>
      <c r="O1186" s="25">
        <v>10.92583</v>
      </c>
      <c r="P1186" s="25">
        <v>5.28275</v>
      </c>
      <c r="Q1186" s="25">
        <v>63.0</v>
      </c>
      <c r="R1186" s="25">
        <v>99.0</v>
      </c>
      <c r="S1186" s="25">
        <v>6.0</v>
      </c>
    </row>
    <row r="1187">
      <c r="A1187" s="58" t="s">
        <v>754</v>
      </c>
      <c r="B1187" s="25" t="s">
        <v>1</v>
      </c>
      <c r="C1187" s="25" t="s">
        <v>184</v>
      </c>
      <c r="D1187" s="25" t="s">
        <v>15</v>
      </c>
      <c r="E1187" s="25">
        <v>592.0</v>
      </c>
      <c r="F1187" s="25">
        <v>3.0</v>
      </c>
      <c r="G1187" s="25">
        <v>2.0</v>
      </c>
      <c r="H1187" s="25">
        <v>85.0</v>
      </c>
      <c r="I1187" s="25">
        <v>0.0</v>
      </c>
      <c r="J1187" s="25">
        <v>0.0</v>
      </c>
      <c r="K1187" s="25">
        <v>0.0</v>
      </c>
      <c r="L1187" s="25">
        <v>0.0</v>
      </c>
      <c r="M1187" s="25">
        <v>0.0</v>
      </c>
      <c r="N1187" s="25">
        <v>0.04167</v>
      </c>
      <c r="O1187" s="25">
        <v>3.58278</v>
      </c>
      <c r="P1187" s="25">
        <v>4.19537</v>
      </c>
      <c r="Q1187" s="25">
        <v>3.0</v>
      </c>
      <c r="R1187" s="25">
        <v>99.0</v>
      </c>
      <c r="S1187" s="25">
        <v>6.0</v>
      </c>
    </row>
    <row r="1188">
      <c r="A1188" s="58" t="s">
        <v>754</v>
      </c>
      <c r="B1188" s="25" t="s">
        <v>1</v>
      </c>
      <c r="C1188" s="25" t="s">
        <v>258</v>
      </c>
      <c r="D1188" s="25" t="s">
        <v>15</v>
      </c>
      <c r="E1188" s="25">
        <v>18.0</v>
      </c>
      <c r="F1188" s="25">
        <v>0.0</v>
      </c>
      <c r="G1188" s="25">
        <v>0.0</v>
      </c>
      <c r="H1188" s="25">
        <v>0.0</v>
      </c>
      <c r="I1188" s="25">
        <v>0.0</v>
      </c>
      <c r="J1188" s="25">
        <v>0.0</v>
      </c>
      <c r="K1188" s="25">
        <v>0.0</v>
      </c>
      <c r="L1188" s="25">
        <v>0.0</v>
      </c>
      <c r="M1188" s="25">
        <v>0.0</v>
      </c>
      <c r="N1188" s="25">
        <v>0.05444</v>
      </c>
      <c r="O1188" s="25">
        <v>35.35</v>
      </c>
      <c r="P1188" s="25">
        <v>4.13097</v>
      </c>
      <c r="Q1188" s="25">
        <v>0.0</v>
      </c>
      <c r="R1188" s="25">
        <v>99.0</v>
      </c>
      <c r="S1188" s="25">
        <v>6.0</v>
      </c>
    </row>
    <row r="1189">
      <c r="A1189" s="58" t="s">
        <v>754</v>
      </c>
      <c r="B1189" s="25" t="s">
        <v>1</v>
      </c>
      <c r="C1189" s="25" t="s">
        <v>294</v>
      </c>
      <c r="D1189" s="25" t="s">
        <v>15</v>
      </c>
      <c r="E1189" s="25">
        <v>1.0</v>
      </c>
      <c r="F1189" s="25">
        <v>0.0</v>
      </c>
      <c r="G1189" s="25">
        <v>0.0</v>
      </c>
      <c r="H1189" s="25">
        <v>0.0</v>
      </c>
      <c r="I1189" s="25">
        <v>0.0</v>
      </c>
      <c r="J1189" s="25">
        <v>0.0</v>
      </c>
      <c r="K1189" s="25">
        <v>0.0</v>
      </c>
      <c r="L1189" s="25">
        <v>0.0</v>
      </c>
      <c r="M1189" s="25">
        <v>0.0</v>
      </c>
      <c r="N1189" s="25">
        <v>19.6075</v>
      </c>
      <c r="O1189" s="25">
        <v>19.6075</v>
      </c>
      <c r="P1189" s="25">
        <v>19.6075</v>
      </c>
      <c r="Q1189" s="25">
        <v>0.0</v>
      </c>
      <c r="R1189" s="25">
        <v>99.0</v>
      </c>
      <c r="S1189" s="25">
        <v>6.0</v>
      </c>
    </row>
    <row r="1190">
      <c r="A1190" s="58" t="s">
        <v>754</v>
      </c>
      <c r="B1190" s="25" t="s">
        <v>1</v>
      </c>
      <c r="C1190" s="25" t="s">
        <v>176</v>
      </c>
      <c r="D1190" s="25" t="s">
        <v>15</v>
      </c>
      <c r="E1190" s="25">
        <v>1423.0</v>
      </c>
      <c r="F1190" s="25">
        <v>7.0</v>
      </c>
      <c r="G1190" s="25">
        <v>4.0</v>
      </c>
      <c r="H1190" s="25">
        <v>84.0</v>
      </c>
      <c r="I1190" s="25">
        <v>0.0</v>
      </c>
      <c r="J1190" s="25">
        <v>0.0</v>
      </c>
      <c r="K1190" s="25">
        <v>0.0</v>
      </c>
      <c r="L1190" s="25">
        <v>0.0</v>
      </c>
      <c r="M1190" s="25">
        <v>0.0</v>
      </c>
      <c r="N1190" s="25">
        <v>0.06833</v>
      </c>
      <c r="O1190" s="25">
        <v>14.27889</v>
      </c>
      <c r="P1190" s="25">
        <v>5.56747</v>
      </c>
      <c r="Q1190" s="25">
        <v>7.0</v>
      </c>
      <c r="R1190" s="25">
        <v>99.0</v>
      </c>
      <c r="S1190" s="25">
        <v>6.0</v>
      </c>
    </row>
    <row r="1191">
      <c r="A1191" s="58" t="s">
        <v>754</v>
      </c>
      <c r="B1191" s="25" t="s">
        <v>1</v>
      </c>
      <c r="C1191" s="25" t="s">
        <v>221</v>
      </c>
      <c r="D1191" s="25" t="s">
        <v>15</v>
      </c>
      <c r="E1191" s="25">
        <v>616.0</v>
      </c>
      <c r="F1191" s="25">
        <v>3.0</v>
      </c>
      <c r="G1191" s="25">
        <v>2.0</v>
      </c>
      <c r="H1191" s="25">
        <v>39.0</v>
      </c>
      <c r="I1191" s="25">
        <v>0.0</v>
      </c>
      <c r="J1191" s="25">
        <v>0.0</v>
      </c>
      <c r="K1191" s="25">
        <v>0.0</v>
      </c>
      <c r="L1191" s="25">
        <v>0.0</v>
      </c>
      <c r="M1191" s="25">
        <v>0.0</v>
      </c>
      <c r="N1191" s="25">
        <v>0.0575</v>
      </c>
      <c r="O1191" s="25">
        <v>6.58444</v>
      </c>
      <c r="P1191" s="25">
        <v>4.66532</v>
      </c>
      <c r="Q1191" s="25">
        <v>3.0</v>
      </c>
      <c r="R1191" s="25">
        <v>99.0</v>
      </c>
      <c r="S1191" s="25">
        <v>6.0</v>
      </c>
    </row>
    <row r="1192">
      <c r="A1192" s="58" t="s">
        <v>754</v>
      </c>
      <c r="B1192" s="25" t="s">
        <v>1</v>
      </c>
      <c r="C1192" s="25" t="s">
        <v>215</v>
      </c>
      <c r="D1192" s="25" t="s">
        <v>15</v>
      </c>
      <c r="E1192" s="25">
        <v>106.0</v>
      </c>
      <c r="F1192" s="25">
        <v>1.0</v>
      </c>
      <c r="G1192" s="25">
        <v>1.0</v>
      </c>
      <c r="H1192" s="25">
        <v>19.0</v>
      </c>
      <c r="I1192" s="25">
        <v>0.0</v>
      </c>
      <c r="J1192" s="25">
        <v>0.0</v>
      </c>
      <c r="K1192" s="25">
        <v>0.0</v>
      </c>
      <c r="L1192" s="25">
        <v>0.0</v>
      </c>
      <c r="M1192" s="25">
        <v>0.0</v>
      </c>
      <c r="N1192" s="25">
        <v>0.0375</v>
      </c>
      <c r="O1192" s="25">
        <v>1.16694</v>
      </c>
      <c r="P1192" s="25">
        <v>2.92764</v>
      </c>
      <c r="Q1192" s="25">
        <v>1.0</v>
      </c>
      <c r="R1192" s="25">
        <v>99.0</v>
      </c>
      <c r="S1192" s="25">
        <v>6.0</v>
      </c>
    </row>
    <row r="1193">
      <c r="A1193" s="58" t="s">
        <v>754</v>
      </c>
      <c r="B1193" s="25" t="s">
        <v>1</v>
      </c>
      <c r="C1193" s="25" t="s">
        <v>231</v>
      </c>
      <c r="D1193" s="25" t="s">
        <v>15</v>
      </c>
      <c r="E1193" s="25">
        <v>83.0</v>
      </c>
      <c r="F1193" s="25">
        <v>0.0</v>
      </c>
      <c r="G1193" s="25">
        <v>0.0</v>
      </c>
      <c r="H1193" s="25">
        <v>8.0</v>
      </c>
      <c r="I1193" s="25">
        <v>0.0</v>
      </c>
      <c r="J1193" s="25">
        <v>0.0</v>
      </c>
      <c r="K1193" s="25">
        <v>0.0</v>
      </c>
      <c r="L1193" s="25">
        <v>0.0</v>
      </c>
      <c r="M1193" s="25">
        <v>0.0</v>
      </c>
      <c r="N1193" s="25">
        <v>0.04083</v>
      </c>
      <c r="O1193" s="25">
        <v>2.02417</v>
      </c>
      <c r="P1193" s="25">
        <v>3.79044</v>
      </c>
      <c r="Q1193" s="25">
        <v>0.0</v>
      </c>
      <c r="R1193" s="25">
        <v>99.0</v>
      </c>
      <c r="S1193" s="25">
        <v>6.0</v>
      </c>
    </row>
    <row r="1194">
      <c r="A1194" s="58" t="s">
        <v>754</v>
      </c>
      <c r="B1194" s="25" t="s">
        <v>1</v>
      </c>
      <c r="C1194" s="25" t="s">
        <v>259</v>
      </c>
      <c r="D1194" s="25" t="s">
        <v>15</v>
      </c>
      <c r="E1194" s="25">
        <v>4.0</v>
      </c>
      <c r="F1194" s="25">
        <v>0.0</v>
      </c>
      <c r="G1194" s="25">
        <v>0.0</v>
      </c>
      <c r="H1194" s="25">
        <v>0.0</v>
      </c>
      <c r="I1194" s="25">
        <v>0.0</v>
      </c>
      <c r="J1194" s="25">
        <v>0.0</v>
      </c>
      <c r="K1194" s="25">
        <v>0.0</v>
      </c>
      <c r="L1194" s="25">
        <v>0.0</v>
      </c>
      <c r="M1194" s="25">
        <v>0.0</v>
      </c>
      <c r="N1194" s="25">
        <v>0.02278</v>
      </c>
      <c r="O1194" s="25">
        <v>1.99389</v>
      </c>
      <c r="P1194" s="25">
        <v>0.52535</v>
      </c>
      <c r="Q1194" s="25">
        <v>0.0</v>
      </c>
      <c r="R1194" s="25">
        <v>99.0</v>
      </c>
      <c r="S1194" s="25">
        <v>6.0</v>
      </c>
    </row>
    <row r="1195">
      <c r="A1195" s="58" t="s">
        <v>754</v>
      </c>
      <c r="B1195" s="25" t="s">
        <v>1</v>
      </c>
      <c r="C1195" s="25" t="s">
        <v>198</v>
      </c>
      <c r="D1195" s="25" t="s">
        <v>15</v>
      </c>
      <c r="E1195" s="25">
        <v>259.0</v>
      </c>
      <c r="F1195" s="25">
        <v>2.0</v>
      </c>
      <c r="G1195" s="25">
        <v>2.0</v>
      </c>
      <c r="H1195" s="25">
        <v>28.0</v>
      </c>
      <c r="I1195" s="25">
        <v>0.0</v>
      </c>
      <c r="J1195" s="25">
        <v>0.0</v>
      </c>
      <c r="K1195" s="25">
        <v>0.0</v>
      </c>
      <c r="L1195" s="25">
        <v>0.0</v>
      </c>
      <c r="M1195" s="25">
        <v>0.0</v>
      </c>
      <c r="N1195" s="25">
        <v>0.05028</v>
      </c>
      <c r="O1195" s="25">
        <v>2.27917</v>
      </c>
      <c r="P1195" s="25">
        <v>4.81539</v>
      </c>
      <c r="Q1195" s="25">
        <v>2.0</v>
      </c>
      <c r="R1195" s="25">
        <v>99.0</v>
      </c>
      <c r="S1195" s="25">
        <v>6.0</v>
      </c>
    </row>
    <row r="1196">
      <c r="A1196" s="58" t="s">
        <v>754</v>
      </c>
      <c r="B1196" s="25" t="s">
        <v>1</v>
      </c>
      <c r="C1196" s="25" t="s">
        <v>119</v>
      </c>
      <c r="D1196" s="25" t="s">
        <v>15</v>
      </c>
      <c r="E1196" s="25">
        <v>6009.0</v>
      </c>
      <c r="F1196" s="25">
        <v>48.0</v>
      </c>
      <c r="G1196" s="25">
        <v>30.0</v>
      </c>
      <c r="H1196" s="25">
        <v>323.0</v>
      </c>
      <c r="I1196" s="25">
        <v>0.0</v>
      </c>
      <c r="J1196" s="25">
        <v>0.0</v>
      </c>
      <c r="K1196" s="25">
        <v>0.0</v>
      </c>
      <c r="L1196" s="25">
        <v>0.0</v>
      </c>
      <c r="M1196" s="25">
        <v>0.0</v>
      </c>
      <c r="N1196" s="25">
        <v>0.07444</v>
      </c>
      <c r="O1196" s="25">
        <v>14.82111</v>
      </c>
      <c r="P1196" s="25">
        <v>5.66796</v>
      </c>
      <c r="Q1196" s="25">
        <v>47.0</v>
      </c>
      <c r="R1196" s="25">
        <v>99.0</v>
      </c>
      <c r="S1196" s="25">
        <v>6.0</v>
      </c>
    </row>
    <row r="1197">
      <c r="A1197" s="58" t="s">
        <v>754</v>
      </c>
      <c r="B1197" s="25" t="s">
        <v>1</v>
      </c>
      <c r="C1197" s="25" t="s">
        <v>70</v>
      </c>
      <c r="D1197" s="25" t="s">
        <v>15</v>
      </c>
      <c r="E1197" s="25">
        <v>144482.0</v>
      </c>
      <c r="F1197" s="25">
        <v>1047.0</v>
      </c>
      <c r="G1197" s="25">
        <v>794.0</v>
      </c>
      <c r="H1197" s="25">
        <v>12880.0</v>
      </c>
      <c r="I1197" s="25">
        <v>0.0</v>
      </c>
      <c r="J1197" s="25">
        <v>0.0</v>
      </c>
      <c r="K1197" s="25">
        <v>0.0</v>
      </c>
      <c r="L1197" s="25">
        <v>0.0</v>
      </c>
      <c r="M1197" s="25">
        <v>0.0</v>
      </c>
      <c r="N1197" s="25">
        <v>0.06639</v>
      </c>
      <c r="O1197" s="25">
        <v>6.88528</v>
      </c>
      <c r="P1197" s="25">
        <v>5.06506</v>
      </c>
      <c r="Q1197" s="25">
        <v>1001.0</v>
      </c>
      <c r="R1197" s="25">
        <v>99.0</v>
      </c>
      <c r="S1197" s="25">
        <v>6.0</v>
      </c>
    </row>
    <row r="1198">
      <c r="A1198" s="58" t="s">
        <v>754</v>
      </c>
      <c r="B1198" s="25" t="s">
        <v>1</v>
      </c>
      <c r="C1198" s="25" t="s">
        <v>149</v>
      </c>
      <c r="D1198" s="25" t="s">
        <v>15</v>
      </c>
      <c r="E1198" s="25">
        <v>470.0</v>
      </c>
      <c r="F1198" s="25">
        <v>3.0</v>
      </c>
      <c r="G1198" s="25">
        <v>2.0</v>
      </c>
      <c r="H1198" s="25">
        <v>31.0</v>
      </c>
      <c r="I1198" s="25">
        <v>0.0</v>
      </c>
      <c r="J1198" s="25">
        <v>0.0</v>
      </c>
      <c r="K1198" s="25">
        <v>0.0</v>
      </c>
      <c r="L1198" s="25">
        <v>0.0</v>
      </c>
      <c r="M1198" s="25">
        <v>0.0</v>
      </c>
      <c r="N1198" s="25">
        <v>0.06667</v>
      </c>
      <c r="O1198" s="25">
        <v>5.70694</v>
      </c>
      <c r="P1198" s="25">
        <v>5.29465</v>
      </c>
      <c r="Q1198" s="25">
        <v>3.0</v>
      </c>
      <c r="R1198" s="25">
        <v>99.0</v>
      </c>
      <c r="S1198" s="25">
        <v>6.0</v>
      </c>
    </row>
    <row r="1199">
      <c r="A1199" s="58" t="s">
        <v>754</v>
      </c>
      <c r="B1199" s="25" t="s">
        <v>1</v>
      </c>
      <c r="C1199" s="25" t="s">
        <v>182</v>
      </c>
      <c r="D1199" s="25" t="s">
        <v>15</v>
      </c>
      <c r="E1199" s="25">
        <v>82.0</v>
      </c>
      <c r="F1199" s="25">
        <v>2.0</v>
      </c>
      <c r="G1199" s="25">
        <v>2.0</v>
      </c>
      <c r="H1199" s="25">
        <v>8.0</v>
      </c>
      <c r="I1199" s="25">
        <v>0.0</v>
      </c>
      <c r="J1199" s="25">
        <v>0.0</v>
      </c>
      <c r="K1199" s="25">
        <v>0.0</v>
      </c>
      <c r="L1199" s="25">
        <v>0.0</v>
      </c>
      <c r="M1199" s="25">
        <v>0.0</v>
      </c>
      <c r="N1199" s="25">
        <v>0.05528</v>
      </c>
      <c r="O1199" s="25">
        <v>3.89083</v>
      </c>
      <c r="P1199" s="25">
        <v>5.31939</v>
      </c>
      <c r="Q1199" s="25">
        <v>2.0</v>
      </c>
      <c r="R1199" s="25">
        <v>99.0</v>
      </c>
      <c r="S1199" s="25">
        <v>6.0</v>
      </c>
    </row>
    <row r="1200">
      <c r="A1200" s="58" t="s">
        <v>754</v>
      </c>
      <c r="B1200" s="25" t="s">
        <v>1</v>
      </c>
      <c r="C1200" s="25" t="s">
        <v>217</v>
      </c>
      <c r="D1200" s="25" t="s">
        <v>15</v>
      </c>
      <c r="E1200" s="25">
        <v>200.0</v>
      </c>
      <c r="F1200" s="25">
        <v>3.0</v>
      </c>
      <c r="G1200" s="25">
        <v>3.0</v>
      </c>
      <c r="H1200" s="25">
        <v>19.0</v>
      </c>
      <c r="I1200" s="25">
        <v>0.0</v>
      </c>
      <c r="J1200" s="25">
        <v>0.0</v>
      </c>
      <c r="K1200" s="25">
        <v>0.0</v>
      </c>
      <c r="L1200" s="25">
        <v>0.0</v>
      </c>
      <c r="M1200" s="25">
        <v>0.0</v>
      </c>
      <c r="N1200" s="25">
        <v>0.04694</v>
      </c>
      <c r="O1200" s="25">
        <v>4.25472</v>
      </c>
      <c r="P1200" s="25">
        <v>4.93364</v>
      </c>
      <c r="Q1200" s="25">
        <v>3.0</v>
      </c>
      <c r="R1200" s="25">
        <v>99.0</v>
      </c>
      <c r="S1200" s="25">
        <v>6.0</v>
      </c>
    </row>
    <row r="1201">
      <c r="A1201" s="58" t="s">
        <v>754</v>
      </c>
      <c r="B1201" s="25" t="s">
        <v>1</v>
      </c>
      <c r="C1201" s="25" t="s">
        <v>216</v>
      </c>
      <c r="D1201" s="25" t="s">
        <v>15</v>
      </c>
      <c r="E1201" s="25">
        <v>145.0</v>
      </c>
      <c r="F1201" s="25">
        <v>2.0</v>
      </c>
      <c r="G1201" s="25">
        <v>1.0</v>
      </c>
      <c r="H1201" s="25">
        <v>9.0</v>
      </c>
      <c r="I1201" s="25">
        <v>0.0</v>
      </c>
      <c r="J1201" s="25">
        <v>0.0</v>
      </c>
      <c r="K1201" s="25">
        <v>0.0</v>
      </c>
      <c r="L1201" s="25">
        <v>0.0</v>
      </c>
      <c r="M1201" s="25">
        <v>0.0</v>
      </c>
      <c r="N1201" s="25">
        <v>0.08611</v>
      </c>
      <c r="O1201" s="25">
        <v>32.64028</v>
      </c>
      <c r="P1201" s="25">
        <v>6.43781</v>
      </c>
      <c r="Q1201" s="25">
        <v>2.0</v>
      </c>
      <c r="R1201" s="25">
        <v>99.0</v>
      </c>
      <c r="S1201" s="25">
        <v>6.0</v>
      </c>
    </row>
    <row r="1202">
      <c r="A1202" s="58" t="s">
        <v>754</v>
      </c>
      <c r="B1202" s="25" t="s">
        <v>1</v>
      </c>
      <c r="C1202" s="25" t="s">
        <v>48</v>
      </c>
      <c r="D1202" s="25" t="s">
        <v>15</v>
      </c>
      <c r="E1202" s="25">
        <v>786.0</v>
      </c>
      <c r="F1202" s="25">
        <v>2.0</v>
      </c>
      <c r="G1202" s="25">
        <v>2.0</v>
      </c>
      <c r="H1202" s="25">
        <v>33.0</v>
      </c>
      <c r="I1202" s="25">
        <v>0.0</v>
      </c>
      <c r="J1202" s="25">
        <v>0.0</v>
      </c>
      <c r="K1202" s="25">
        <v>0.0</v>
      </c>
      <c r="L1202" s="25">
        <v>0.0</v>
      </c>
      <c r="M1202" s="25">
        <v>0.0</v>
      </c>
      <c r="N1202" s="25">
        <v>0.07722</v>
      </c>
      <c r="O1202" s="25">
        <v>15.27833</v>
      </c>
      <c r="P1202" s="25">
        <v>5.72484</v>
      </c>
      <c r="Q1202" s="25">
        <v>2.0</v>
      </c>
      <c r="R1202" s="25">
        <v>99.0</v>
      </c>
      <c r="S1202" s="25">
        <v>6.0</v>
      </c>
    </row>
    <row r="1203">
      <c r="A1203" s="58" t="s">
        <v>754</v>
      </c>
      <c r="B1203" s="25" t="s">
        <v>1</v>
      </c>
      <c r="C1203" s="25" t="s">
        <v>74</v>
      </c>
      <c r="D1203" s="25" t="s">
        <v>15</v>
      </c>
      <c r="E1203" s="25">
        <v>67113.0</v>
      </c>
      <c r="F1203" s="25">
        <v>298.0</v>
      </c>
      <c r="G1203" s="25">
        <v>225.0</v>
      </c>
      <c r="H1203" s="25">
        <v>4445.0</v>
      </c>
      <c r="I1203" s="25">
        <v>0.0</v>
      </c>
      <c r="J1203" s="25">
        <v>0.0</v>
      </c>
      <c r="K1203" s="25">
        <v>0.0</v>
      </c>
      <c r="L1203" s="25">
        <v>0.0</v>
      </c>
      <c r="M1203" s="25">
        <v>0.0</v>
      </c>
      <c r="N1203" s="25">
        <v>0.06917</v>
      </c>
      <c r="O1203" s="25">
        <v>12.02278</v>
      </c>
      <c r="P1203" s="25">
        <v>5.37797</v>
      </c>
      <c r="Q1203" s="25">
        <v>297.0</v>
      </c>
      <c r="R1203" s="25">
        <v>99.0</v>
      </c>
      <c r="S1203" s="25">
        <v>6.0</v>
      </c>
    </row>
    <row r="1204">
      <c r="A1204" s="58" t="s">
        <v>754</v>
      </c>
      <c r="B1204" s="25" t="s">
        <v>1</v>
      </c>
      <c r="C1204" s="25" t="s">
        <v>82</v>
      </c>
      <c r="D1204" s="25" t="s">
        <v>15</v>
      </c>
      <c r="E1204" s="25">
        <v>5810.0</v>
      </c>
      <c r="F1204" s="25">
        <v>31.0</v>
      </c>
      <c r="G1204" s="25">
        <v>12.0</v>
      </c>
      <c r="H1204" s="25">
        <v>489.0</v>
      </c>
      <c r="I1204" s="25">
        <v>0.0</v>
      </c>
      <c r="J1204" s="25">
        <v>0.0</v>
      </c>
      <c r="K1204" s="25">
        <v>0.0</v>
      </c>
      <c r="L1204" s="25">
        <v>0.0</v>
      </c>
      <c r="M1204" s="25">
        <v>0.0</v>
      </c>
      <c r="N1204" s="25">
        <v>0.07028</v>
      </c>
      <c r="O1204" s="25">
        <v>4.29472</v>
      </c>
      <c r="P1204" s="25">
        <v>4.93872</v>
      </c>
      <c r="Q1204" s="25">
        <v>31.0</v>
      </c>
      <c r="R1204" s="25">
        <v>99.0</v>
      </c>
      <c r="S1204" s="25">
        <v>6.0</v>
      </c>
    </row>
    <row r="1205">
      <c r="A1205" s="58" t="s">
        <v>754</v>
      </c>
      <c r="B1205" s="25" t="s">
        <v>1</v>
      </c>
      <c r="C1205" s="25" t="s">
        <v>179</v>
      </c>
      <c r="D1205" s="25" t="s">
        <v>15</v>
      </c>
      <c r="E1205" s="25">
        <v>57.0</v>
      </c>
      <c r="F1205" s="25">
        <v>1.0</v>
      </c>
      <c r="G1205" s="25">
        <v>1.0</v>
      </c>
      <c r="H1205" s="25">
        <v>3.0</v>
      </c>
      <c r="I1205" s="25">
        <v>0.0</v>
      </c>
      <c r="J1205" s="25">
        <v>0.0</v>
      </c>
      <c r="K1205" s="25">
        <v>0.0</v>
      </c>
      <c r="L1205" s="25">
        <v>0.0</v>
      </c>
      <c r="M1205" s="25">
        <v>0.0</v>
      </c>
      <c r="N1205" s="25">
        <v>0.04194</v>
      </c>
      <c r="O1205" s="25">
        <v>2.87222</v>
      </c>
      <c r="P1205" s="25">
        <v>4.85742</v>
      </c>
      <c r="Q1205" s="25">
        <v>1.0</v>
      </c>
      <c r="R1205" s="25">
        <v>99.0</v>
      </c>
      <c r="S1205" s="25">
        <v>6.0</v>
      </c>
    </row>
    <row r="1206">
      <c r="A1206" s="58" t="s">
        <v>754</v>
      </c>
      <c r="B1206" s="25" t="s">
        <v>1</v>
      </c>
      <c r="C1206" s="25" t="s">
        <v>114</v>
      </c>
      <c r="D1206" s="25" t="s">
        <v>15</v>
      </c>
      <c r="E1206" s="25">
        <v>5180.0</v>
      </c>
      <c r="F1206" s="25">
        <v>14.0</v>
      </c>
      <c r="G1206" s="25">
        <v>10.0</v>
      </c>
      <c r="H1206" s="25">
        <v>256.0</v>
      </c>
      <c r="I1206" s="25">
        <v>0.0</v>
      </c>
      <c r="J1206" s="25">
        <v>0.0</v>
      </c>
      <c r="K1206" s="25">
        <v>0.0</v>
      </c>
      <c r="L1206" s="25">
        <v>0.0</v>
      </c>
      <c r="M1206" s="25">
        <v>0.0</v>
      </c>
      <c r="N1206" s="25">
        <v>0.09056</v>
      </c>
      <c r="O1206" s="25">
        <v>10.55167</v>
      </c>
      <c r="P1206" s="25">
        <v>4.58103</v>
      </c>
      <c r="Q1206" s="25">
        <v>14.0</v>
      </c>
      <c r="R1206" s="25">
        <v>99.0</v>
      </c>
      <c r="S1206" s="25">
        <v>6.0</v>
      </c>
    </row>
    <row r="1207">
      <c r="A1207" s="58" t="s">
        <v>754</v>
      </c>
      <c r="B1207" s="25" t="s">
        <v>1</v>
      </c>
      <c r="C1207" s="25" t="s">
        <v>222</v>
      </c>
      <c r="D1207" s="25" t="s">
        <v>15</v>
      </c>
      <c r="E1207" s="25">
        <v>181.0</v>
      </c>
      <c r="F1207" s="25">
        <v>0.0</v>
      </c>
      <c r="G1207" s="25">
        <v>0.0</v>
      </c>
      <c r="H1207" s="25">
        <v>16.0</v>
      </c>
      <c r="I1207" s="25">
        <v>0.0</v>
      </c>
      <c r="J1207" s="25">
        <v>0.0</v>
      </c>
      <c r="K1207" s="25">
        <v>0.0</v>
      </c>
      <c r="L1207" s="25">
        <v>0.0</v>
      </c>
      <c r="M1207" s="25">
        <v>0.0</v>
      </c>
      <c r="N1207" s="25">
        <v>0.05472</v>
      </c>
      <c r="O1207" s="25">
        <v>0.85583</v>
      </c>
      <c r="P1207" s="25">
        <v>1.41395</v>
      </c>
      <c r="Q1207" s="25">
        <v>0.0</v>
      </c>
      <c r="R1207" s="25">
        <v>99.0</v>
      </c>
      <c r="S1207" s="25">
        <v>6.0</v>
      </c>
    </row>
    <row r="1208">
      <c r="A1208" s="58" t="s">
        <v>754</v>
      </c>
      <c r="B1208" s="25" t="s">
        <v>1</v>
      </c>
      <c r="C1208" s="25" t="s">
        <v>212</v>
      </c>
      <c r="D1208" s="25" t="s">
        <v>15</v>
      </c>
      <c r="E1208" s="25">
        <v>74.0</v>
      </c>
      <c r="F1208" s="25">
        <v>0.0</v>
      </c>
      <c r="G1208" s="25">
        <v>0.0</v>
      </c>
      <c r="H1208" s="25">
        <v>11.0</v>
      </c>
      <c r="I1208" s="25">
        <v>0.0</v>
      </c>
      <c r="J1208" s="25">
        <v>0.0</v>
      </c>
      <c r="K1208" s="25">
        <v>0.0</v>
      </c>
      <c r="L1208" s="25">
        <v>0.0</v>
      </c>
      <c r="M1208" s="25">
        <v>0.0</v>
      </c>
      <c r="N1208" s="25">
        <v>0.08139</v>
      </c>
      <c r="O1208" s="25">
        <v>50.44583</v>
      </c>
      <c r="P1208" s="25">
        <v>6.86036</v>
      </c>
      <c r="Q1208" s="25">
        <v>0.0</v>
      </c>
      <c r="R1208" s="25">
        <v>99.0</v>
      </c>
      <c r="S1208" s="25">
        <v>6.0</v>
      </c>
    </row>
    <row r="1209">
      <c r="A1209" s="58" t="s">
        <v>754</v>
      </c>
      <c r="B1209" s="25" t="s">
        <v>1</v>
      </c>
      <c r="C1209" s="25" t="s">
        <v>163</v>
      </c>
      <c r="D1209" s="25" t="s">
        <v>15</v>
      </c>
      <c r="E1209" s="25">
        <v>438.0</v>
      </c>
      <c r="F1209" s="25">
        <v>14.0</v>
      </c>
      <c r="G1209" s="25">
        <v>13.0</v>
      </c>
      <c r="H1209" s="25">
        <v>37.0</v>
      </c>
      <c r="I1209" s="25">
        <v>0.0</v>
      </c>
      <c r="J1209" s="25">
        <v>0.0</v>
      </c>
      <c r="K1209" s="25">
        <v>0.0</v>
      </c>
      <c r="L1209" s="25">
        <v>0.0</v>
      </c>
      <c r="M1209" s="25">
        <v>0.0</v>
      </c>
      <c r="N1209" s="25">
        <v>0.06861</v>
      </c>
      <c r="O1209" s="25">
        <v>13.88583</v>
      </c>
      <c r="P1209" s="25">
        <v>5.43247</v>
      </c>
      <c r="Q1209" s="25">
        <v>14.0</v>
      </c>
      <c r="R1209" s="25">
        <v>99.0</v>
      </c>
      <c r="S1209" s="25">
        <v>6.0</v>
      </c>
    </row>
    <row r="1210">
      <c r="A1210" s="58" t="s">
        <v>754</v>
      </c>
      <c r="B1210" s="25" t="s">
        <v>1</v>
      </c>
      <c r="C1210" s="25" t="s">
        <v>191</v>
      </c>
      <c r="D1210" s="25" t="s">
        <v>15</v>
      </c>
      <c r="E1210" s="25">
        <v>93.0</v>
      </c>
      <c r="F1210" s="25">
        <v>0.0</v>
      </c>
      <c r="G1210" s="25">
        <v>0.0</v>
      </c>
      <c r="H1210" s="25">
        <v>6.0</v>
      </c>
      <c r="I1210" s="25">
        <v>0.0</v>
      </c>
      <c r="J1210" s="25">
        <v>0.0</v>
      </c>
      <c r="K1210" s="25">
        <v>0.0</v>
      </c>
      <c r="L1210" s="25">
        <v>0.0</v>
      </c>
      <c r="M1210" s="25">
        <v>0.0</v>
      </c>
      <c r="N1210" s="25">
        <v>0.07694</v>
      </c>
      <c r="O1210" s="25">
        <v>8.99611</v>
      </c>
      <c r="P1210" s="25">
        <v>4.71221</v>
      </c>
      <c r="Q1210" s="25">
        <v>0.0</v>
      </c>
      <c r="R1210" s="25">
        <v>99.0</v>
      </c>
      <c r="S1210" s="25">
        <v>6.0</v>
      </c>
    </row>
    <row r="1211">
      <c r="A1211" s="58" t="s">
        <v>754</v>
      </c>
      <c r="B1211" s="25" t="s">
        <v>1</v>
      </c>
      <c r="C1211" s="25" t="s">
        <v>201</v>
      </c>
      <c r="D1211" s="25" t="s">
        <v>15</v>
      </c>
      <c r="E1211" s="25">
        <v>811.0</v>
      </c>
      <c r="F1211" s="25">
        <v>10.0</v>
      </c>
      <c r="G1211" s="25">
        <v>8.0</v>
      </c>
      <c r="H1211" s="25">
        <v>99.0</v>
      </c>
      <c r="I1211" s="25">
        <v>0.0</v>
      </c>
      <c r="J1211" s="25">
        <v>0.0</v>
      </c>
      <c r="K1211" s="25">
        <v>0.0</v>
      </c>
      <c r="L1211" s="25">
        <v>0.0</v>
      </c>
      <c r="M1211" s="25">
        <v>0.0</v>
      </c>
      <c r="N1211" s="25">
        <v>0.04944</v>
      </c>
      <c r="O1211" s="25">
        <v>14.83028</v>
      </c>
      <c r="P1211" s="25">
        <v>5.3584</v>
      </c>
      <c r="Q1211" s="25">
        <v>10.0</v>
      </c>
      <c r="R1211" s="25">
        <v>99.0</v>
      </c>
      <c r="S1211" s="25">
        <v>6.0</v>
      </c>
    </row>
    <row r="1212">
      <c r="A1212" s="58" t="s">
        <v>754</v>
      </c>
      <c r="B1212" s="25" t="s">
        <v>1</v>
      </c>
      <c r="C1212" s="25" t="s">
        <v>144</v>
      </c>
      <c r="D1212" s="25" t="s">
        <v>15</v>
      </c>
      <c r="E1212" s="25">
        <v>90.0</v>
      </c>
      <c r="F1212" s="25">
        <v>2.0</v>
      </c>
      <c r="G1212" s="25">
        <v>1.0</v>
      </c>
      <c r="H1212" s="25">
        <v>4.0</v>
      </c>
      <c r="I1212" s="25">
        <v>0.0</v>
      </c>
      <c r="J1212" s="25">
        <v>0.0</v>
      </c>
      <c r="K1212" s="25">
        <v>0.0</v>
      </c>
      <c r="L1212" s="25">
        <v>0.0</v>
      </c>
      <c r="M1212" s="25">
        <v>0.0</v>
      </c>
      <c r="N1212" s="25">
        <v>0.08222</v>
      </c>
      <c r="O1212" s="25">
        <v>26.06944</v>
      </c>
      <c r="P1212" s="25">
        <v>6.67173</v>
      </c>
      <c r="Q1212" s="25">
        <v>2.0</v>
      </c>
      <c r="R1212" s="25">
        <v>99.0</v>
      </c>
      <c r="S1212" s="25">
        <v>6.0</v>
      </c>
    </row>
    <row r="1213">
      <c r="A1213" s="58" t="s">
        <v>754</v>
      </c>
      <c r="B1213" s="25" t="s">
        <v>1</v>
      </c>
      <c r="C1213" s="25" t="s">
        <v>145</v>
      </c>
      <c r="D1213" s="25" t="s">
        <v>15</v>
      </c>
      <c r="E1213" s="25">
        <v>244.0</v>
      </c>
      <c r="F1213" s="25">
        <v>0.0</v>
      </c>
      <c r="G1213" s="25">
        <v>0.0</v>
      </c>
      <c r="H1213" s="25">
        <v>26.0</v>
      </c>
      <c r="I1213" s="25">
        <v>0.0</v>
      </c>
      <c r="J1213" s="25">
        <v>0.0</v>
      </c>
      <c r="K1213" s="25">
        <v>0.0</v>
      </c>
      <c r="L1213" s="25">
        <v>0.0</v>
      </c>
      <c r="M1213" s="25">
        <v>0.0</v>
      </c>
      <c r="N1213" s="25">
        <v>0.05889</v>
      </c>
      <c r="O1213" s="25">
        <v>3.13972</v>
      </c>
      <c r="P1213" s="25">
        <v>4.64691</v>
      </c>
      <c r="Q1213" s="25">
        <v>0.0</v>
      </c>
      <c r="R1213" s="25">
        <v>99.0</v>
      </c>
      <c r="S1213" s="25">
        <v>6.0</v>
      </c>
    </row>
    <row r="1214">
      <c r="A1214" s="58" t="s">
        <v>754</v>
      </c>
      <c r="B1214" s="25" t="s">
        <v>1</v>
      </c>
      <c r="C1214" s="25" t="s">
        <v>282</v>
      </c>
      <c r="D1214" s="25" t="s">
        <v>15</v>
      </c>
      <c r="E1214" s="25">
        <v>17.0</v>
      </c>
      <c r="F1214" s="25">
        <v>1.0</v>
      </c>
      <c r="G1214" s="25">
        <v>0.0</v>
      </c>
      <c r="H1214" s="25">
        <v>1.0</v>
      </c>
      <c r="I1214" s="25">
        <v>0.0</v>
      </c>
      <c r="J1214" s="25">
        <v>0.0</v>
      </c>
      <c r="K1214" s="25">
        <v>0.0</v>
      </c>
      <c r="L1214" s="25">
        <v>0.0</v>
      </c>
      <c r="M1214" s="25">
        <v>0.0</v>
      </c>
      <c r="N1214" s="25">
        <v>0.04361</v>
      </c>
      <c r="O1214" s="25">
        <v>9.84111</v>
      </c>
      <c r="P1214" s="25">
        <v>1.91835</v>
      </c>
      <c r="Q1214" s="25">
        <v>1.0</v>
      </c>
      <c r="R1214" s="25">
        <v>99.0</v>
      </c>
      <c r="S1214" s="25">
        <v>6.0</v>
      </c>
    </row>
    <row r="1215">
      <c r="A1215" s="58" t="s">
        <v>754</v>
      </c>
      <c r="B1215" s="25" t="s">
        <v>1</v>
      </c>
      <c r="C1215" s="25" t="s">
        <v>211</v>
      </c>
      <c r="D1215" s="25" t="s">
        <v>15</v>
      </c>
      <c r="E1215" s="25">
        <v>374.0</v>
      </c>
      <c r="F1215" s="25">
        <v>4.0</v>
      </c>
      <c r="G1215" s="25">
        <v>3.0</v>
      </c>
      <c r="H1215" s="25">
        <v>30.0</v>
      </c>
      <c r="I1215" s="25">
        <v>0.0</v>
      </c>
      <c r="J1215" s="25">
        <v>0.0</v>
      </c>
      <c r="K1215" s="25">
        <v>0.0</v>
      </c>
      <c r="L1215" s="25">
        <v>0.0</v>
      </c>
      <c r="M1215" s="25">
        <v>0.0</v>
      </c>
      <c r="N1215" s="25">
        <v>0.05639</v>
      </c>
      <c r="O1215" s="25">
        <v>15.02722</v>
      </c>
      <c r="P1215" s="25">
        <v>5.33278</v>
      </c>
      <c r="Q1215" s="25">
        <v>4.0</v>
      </c>
      <c r="R1215" s="25">
        <v>99.0</v>
      </c>
      <c r="S1215" s="25">
        <v>6.0</v>
      </c>
    </row>
    <row r="1216">
      <c r="A1216" s="58" t="s">
        <v>754</v>
      </c>
      <c r="B1216" s="25" t="s">
        <v>1</v>
      </c>
      <c r="C1216" s="25" t="s">
        <v>164</v>
      </c>
      <c r="D1216" s="25" t="s">
        <v>15</v>
      </c>
      <c r="E1216" s="25">
        <v>488.0</v>
      </c>
      <c r="F1216" s="25">
        <v>3.0</v>
      </c>
      <c r="G1216" s="25">
        <v>3.0</v>
      </c>
      <c r="H1216" s="25">
        <v>51.0</v>
      </c>
      <c r="I1216" s="25">
        <v>0.0</v>
      </c>
      <c r="J1216" s="25">
        <v>0.0</v>
      </c>
      <c r="K1216" s="25">
        <v>0.0</v>
      </c>
      <c r="L1216" s="25">
        <v>0.0</v>
      </c>
      <c r="M1216" s="25">
        <v>0.0</v>
      </c>
      <c r="N1216" s="25">
        <v>0.05028</v>
      </c>
      <c r="O1216" s="25">
        <v>5.25139</v>
      </c>
      <c r="P1216" s="25">
        <v>4.47257</v>
      </c>
      <c r="Q1216" s="25">
        <v>3.0</v>
      </c>
      <c r="R1216" s="25">
        <v>99.0</v>
      </c>
      <c r="S1216" s="25">
        <v>6.0</v>
      </c>
    </row>
    <row r="1217">
      <c r="A1217" s="58" t="s">
        <v>754</v>
      </c>
      <c r="B1217" s="25" t="s">
        <v>1</v>
      </c>
      <c r="C1217" s="25" t="s">
        <v>200</v>
      </c>
      <c r="D1217" s="25" t="s">
        <v>15</v>
      </c>
      <c r="E1217" s="25">
        <v>680.0</v>
      </c>
      <c r="F1217" s="25">
        <v>5.0</v>
      </c>
      <c r="G1217" s="25">
        <v>4.0</v>
      </c>
      <c r="H1217" s="25">
        <v>103.0</v>
      </c>
      <c r="I1217" s="25">
        <v>0.0</v>
      </c>
      <c r="J1217" s="25">
        <v>0.0</v>
      </c>
      <c r="K1217" s="25">
        <v>0.0</v>
      </c>
      <c r="L1217" s="25">
        <v>0.0</v>
      </c>
      <c r="M1217" s="25">
        <v>0.0</v>
      </c>
      <c r="N1217" s="25">
        <v>0.04722</v>
      </c>
      <c r="O1217" s="25">
        <v>2.92333</v>
      </c>
      <c r="P1217" s="25">
        <v>3.92421</v>
      </c>
      <c r="Q1217" s="25">
        <v>5.0</v>
      </c>
      <c r="R1217" s="25">
        <v>99.0</v>
      </c>
      <c r="S1217" s="25">
        <v>6.0</v>
      </c>
    </row>
    <row r="1218">
      <c r="A1218" s="58" t="s">
        <v>754</v>
      </c>
      <c r="B1218" s="25" t="s">
        <v>1</v>
      </c>
      <c r="C1218" s="25" t="s">
        <v>160</v>
      </c>
      <c r="D1218" s="25" t="s">
        <v>15</v>
      </c>
      <c r="E1218" s="25">
        <v>610.0</v>
      </c>
      <c r="F1218" s="25">
        <v>2.0</v>
      </c>
      <c r="G1218" s="25">
        <v>2.0</v>
      </c>
      <c r="H1218" s="25">
        <v>30.0</v>
      </c>
      <c r="I1218" s="25">
        <v>0.0</v>
      </c>
      <c r="J1218" s="25">
        <v>0.0</v>
      </c>
      <c r="K1218" s="25">
        <v>0.0</v>
      </c>
      <c r="L1218" s="25">
        <v>0.0</v>
      </c>
      <c r="M1218" s="25">
        <v>0.0</v>
      </c>
      <c r="N1218" s="25">
        <v>0.05556</v>
      </c>
      <c r="O1218" s="25">
        <v>3.58056</v>
      </c>
      <c r="P1218" s="25">
        <v>3.84993</v>
      </c>
      <c r="Q1218" s="25">
        <v>2.0</v>
      </c>
      <c r="R1218" s="25">
        <v>99.0</v>
      </c>
      <c r="S1218" s="25">
        <v>6.0</v>
      </c>
    </row>
    <row r="1219">
      <c r="A1219" s="58" t="s">
        <v>754</v>
      </c>
      <c r="B1219" s="25" t="s">
        <v>1</v>
      </c>
      <c r="C1219" s="25" t="s">
        <v>109</v>
      </c>
      <c r="D1219" s="25" t="s">
        <v>15</v>
      </c>
      <c r="E1219" s="25">
        <v>5138.0</v>
      </c>
      <c r="F1219" s="25">
        <v>11.0</v>
      </c>
      <c r="G1219" s="25">
        <v>8.0</v>
      </c>
      <c r="H1219" s="25">
        <v>292.0</v>
      </c>
      <c r="I1219" s="25">
        <v>0.0</v>
      </c>
      <c r="J1219" s="25">
        <v>0.0</v>
      </c>
      <c r="K1219" s="25">
        <v>0.0</v>
      </c>
      <c r="L1219" s="25">
        <v>0.0</v>
      </c>
      <c r="M1219" s="25">
        <v>0.0</v>
      </c>
      <c r="N1219" s="25">
        <v>0.06917</v>
      </c>
      <c r="O1219" s="25">
        <v>22.44694</v>
      </c>
      <c r="P1219" s="25">
        <v>5.92936</v>
      </c>
      <c r="Q1219" s="25">
        <v>11.0</v>
      </c>
      <c r="R1219" s="25">
        <v>99.0</v>
      </c>
      <c r="S1219" s="25">
        <v>6.0</v>
      </c>
    </row>
    <row r="1220">
      <c r="A1220" s="58" t="s">
        <v>754</v>
      </c>
      <c r="B1220" s="25" t="s">
        <v>1</v>
      </c>
      <c r="C1220" s="25" t="s">
        <v>185</v>
      </c>
      <c r="D1220" s="25" t="s">
        <v>15</v>
      </c>
      <c r="E1220" s="25">
        <v>632.0</v>
      </c>
      <c r="F1220" s="25">
        <v>4.0</v>
      </c>
      <c r="G1220" s="25">
        <v>3.0</v>
      </c>
      <c r="H1220" s="25">
        <v>25.0</v>
      </c>
      <c r="I1220" s="25">
        <v>0.0</v>
      </c>
      <c r="J1220" s="25">
        <v>0.0</v>
      </c>
      <c r="K1220" s="25">
        <v>0.0</v>
      </c>
      <c r="L1220" s="25">
        <v>0.0</v>
      </c>
      <c r="M1220" s="25">
        <v>0.0</v>
      </c>
      <c r="N1220" s="25">
        <v>0.08167</v>
      </c>
      <c r="O1220" s="25">
        <v>32.60333</v>
      </c>
      <c r="P1220" s="25">
        <v>6.17379</v>
      </c>
      <c r="Q1220" s="25">
        <v>4.0</v>
      </c>
      <c r="R1220" s="25">
        <v>99.0</v>
      </c>
      <c r="S1220" s="25">
        <v>6.0</v>
      </c>
    </row>
    <row r="1221">
      <c r="A1221" s="58" t="s">
        <v>754</v>
      </c>
      <c r="B1221" s="25" t="s">
        <v>1</v>
      </c>
      <c r="C1221" s="25" t="s">
        <v>44</v>
      </c>
      <c r="D1221" s="25" t="s">
        <v>15</v>
      </c>
      <c r="E1221" s="25">
        <v>320327.0</v>
      </c>
      <c r="F1221" s="25">
        <v>743.0</v>
      </c>
      <c r="G1221" s="25">
        <v>540.0</v>
      </c>
      <c r="H1221" s="25">
        <v>21054.0</v>
      </c>
      <c r="I1221" s="25">
        <v>0.0</v>
      </c>
      <c r="J1221" s="25">
        <v>0.0</v>
      </c>
      <c r="K1221" s="25">
        <v>0.0</v>
      </c>
      <c r="L1221" s="25">
        <v>0.0</v>
      </c>
      <c r="M1221" s="25">
        <v>0.0</v>
      </c>
      <c r="N1221" s="25">
        <v>0.03556</v>
      </c>
      <c r="O1221" s="25">
        <v>0.30278</v>
      </c>
      <c r="P1221" s="25">
        <v>0.38815</v>
      </c>
      <c r="Q1221" s="25">
        <v>741.0</v>
      </c>
      <c r="R1221" s="25">
        <v>99.0</v>
      </c>
      <c r="S1221" s="25">
        <v>6.0</v>
      </c>
    </row>
    <row r="1222">
      <c r="A1222" s="58" t="s">
        <v>754</v>
      </c>
      <c r="B1222" s="25" t="s">
        <v>1</v>
      </c>
      <c r="C1222" s="25" t="s">
        <v>128</v>
      </c>
      <c r="D1222" s="25" t="s">
        <v>15</v>
      </c>
      <c r="E1222" s="25">
        <v>4495.0</v>
      </c>
      <c r="F1222" s="25">
        <v>16.0</v>
      </c>
      <c r="G1222" s="25">
        <v>12.0</v>
      </c>
      <c r="H1222" s="25">
        <v>373.0</v>
      </c>
      <c r="I1222" s="25">
        <v>0.0</v>
      </c>
      <c r="J1222" s="25">
        <v>0.0</v>
      </c>
      <c r="K1222" s="25">
        <v>0.0</v>
      </c>
      <c r="L1222" s="25">
        <v>0.0</v>
      </c>
      <c r="M1222" s="25">
        <v>0.0</v>
      </c>
      <c r="N1222" s="25">
        <v>0.04861</v>
      </c>
      <c r="O1222" s="25">
        <v>1.16528</v>
      </c>
      <c r="P1222" s="25">
        <v>3.3124</v>
      </c>
      <c r="Q1222" s="25">
        <v>16.0</v>
      </c>
      <c r="R1222" s="25">
        <v>99.0</v>
      </c>
      <c r="S1222" s="25">
        <v>6.0</v>
      </c>
    </row>
    <row r="1223">
      <c r="A1223" s="58" t="s">
        <v>754</v>
      </c>
      <c r="B1223" s="25" t="s">
        <v>1</v>
      </c>
      <c r="C1223" s="25" t="s">
        <v>193</v>
      </c>
      <c r="D1223" s="25" t="s">
        <v>15</v>
      </c>
      <c r="E1223" s="25">
        <v>51.0</v>
      </c>
      <c r="F1223" s="25">
        <v>0.0</v>
      </c>
      <c r="G1223" s="25">
        <v>0.0</v>
      </c>
      <c r="H1223" s="25">
        <v>6.0</v>
      </c>
      <c r="I1223" s="25">
        <v>0.0</v>
      </c>
      <c r="J1223" s="25">
        <v>0.0</v>
      </c>
      <c r="K1223" s="25">
        <v>0.0</v>
      </c>
      <c r="L1223" s="25">
        <v>0.0</v>
      </c>
      <c r="M1223" s="25">
        <v>0.0</v>
      </c>
      <c r="N1223" s="25">
        <v>0.04222</v>
      </c>
      <c r="O1223" s="25">
        <v>0.36694</v>
      </c>
      <c r="P1223" s="25">
        <v>1.7034</v>
      </c>
      <c r="Q1223" s="25">
        <v>0.0</v>
      </c>
      <c r="R1223" s="25">
        <v>99.0</v>
      </c>
      <c r="S1223" s="25">
        <v>6.0</v>
      </c>
    </row>
    <row r="1224">
      <c r="A1224" s="58" t="s">
        <v>754</v>
      </c>
      <c r="B1224" s="25" t="s">
        <v>1</v>
      </c>
      <c r="C1224" s="25" t="s">
        <v>62</v>
      </c>
      <c r="D1224" s="25" t="s">
        <v>15</v>
      </c>
      <c r="E1224" s="25">
        <v>123102.0</v>
      </c>
      <c r="F1224" s="25">
        <v>325.0</v>
      </c>
      <c r="G1224" s="25">
        <v>111.0</v>
      </c>
      <c r="H1224" s="25">
        <v>6428.0</v>
      </c>
      <c r="I1224" s="25">
        <v>0.0</v>
      </c>
      <c r="J1224" s="25">
        <v>0.0</v>
      </c>
      <c r="K1224" s="25">
        <v>0.0</v>
      </c>
      <c r="L1224" s="25">
        <v>0.0</v>
      </c>
      <c r="M1224" s="25">
        <v>0.0</v>
      </c>
      <c r="N1224" s="25">
        <v>0.0725</v>
      </c>
      <c r="O1224" s="25">
        <v>11.95639</v>
      </c>
      <c r="P1224" s="25">
        <v>5.3792</v>
      </c>
      <c r="Q1224" s="25">
        <v>291.0</v>
      </c>
      <c r="R1224" s="25">
        <v>99.0</v>
      </c>
      <c r="S1224" s="25">
        <v>6.0</v>
      </c>
    </row>
    <row r="1225">
      <c r="A1225" s="58" t="s">
        <v>754</v>
      </c>
      <c r="B1225" s="25" t="s">
        <v>1</v>
      </c>
      <c r="C1225" s="25" t="s">
        <v>129</v>
      </c>
      <c r="D1225" s="25" t="s">
        <v>15</v>
      </c>
      <c r="E1225" s="25">
        <v>11667.0</v>
      </c>
      <c r="F1225" s="25">
        <v>175.0</v>
      </c>
      <c r="G1225" s="25">
        <v>139.0</v>
      </c>
      <c r="H1225" s="25">
        <v>515.0</v>
      </c>
      <c r="I1225" s="25">
        <v>0.0</v>
      </c>
      <c r="J1225" s="25">
        <v>0.0</v>
      </c>
      <c r="K1225" s="25">
        <v>0.0</v>
      </c>
      <c r="L1225" s="25">
        <v>0.0</v>
      </c>
      <c r="M1225" s="25">
        <v>0.0</v>
      </c>
      <c r="N1225" s="25">
        <v>0.07944</v>
      </c>
      <c r="O1225" s="25">
        <v>14.69306</v>
      </c>
      <c r="P1225" s="25">
        <v>5.78501</v>
      </c>
      <c r="Q1225" s="25">
        <v>175.0</v>
      </c>
      <c r="R1225" s="25">
        <v>99.0</v>
      </c>
      <c r="S1225" s="25">
        <v>6.0</v>
      </c>
    </row>
    <row r="1226">
      <c r="A1226" s="58" t="s">
        <v>754</v>
      </c>
      <c r="B1226" s="25" t="s">
        <v>1</v>
      </c>
      <c r="C1226" s="25" t="s">
        <v>230</v>
      </c>
      <c r="D1226" s="25" t="s">
        <v>15</v>
      </c>
      <c r="E1226" s="25">
        <v>160.0</v>
      </c>
      <c r="F1226" s="25">
        <v>2.0</v>
      </c>
      <c r="G1226" s="25">
        <v>2.0</v>
      </c>
      <c r="H1226" s="25">
        <v>6.0</v>
      </c>
      <c r="I1226" s="25">
        <v>0.0</v>
      </c>
      <c r="J1226" s="25">
        <v>0.0</v>
      </c>
      <c r="K1226" s="25">
        <v>0.0</v>
      </c>
      <c r="L1226" s="25">
        <v>0.0</v>
      </c>
      <c r="M1226" s="25">
        <v>0.0</v>
      </c>
      <c r="N1226" s="25">
        <v>0.08861</v>
      </c>
      <c r="O1226" s="25">
        <v>15.79944</v>
      </c>
      <c r="P1226" s="25">
        <v>5.98913</v>
      </c>
      <c r="Q1226" s="25">
        <v>2.0</v>
      </c>
      <c r="R1226" s="25">
        <v>99.0</v>
      </c>
      <c r="S1226" s="25">
        <v>6.0</v>
      </c>
    </row>
    <row r="1227">
      <c r="A1227" s="58" t="s">
        <v>754</v>
      </c>
      <c r="B1227" s="25" t="s">
        <v>1</v>
      </c>
      <c r="C1227" s="25" t="s">
        <v>87</v>
      </c>
      <c r="D1227" s="25" t="s">
        <v>15</v>
      </c>
      <c r="E1227" s="25">
        <v>11011.0</v>
      </c>
      <c r="F1227" s="25">
        <v>23.0</v>
      </c>
      <c r="G1227" s="25">
        <v>19.0</v>
      </c>
      <c r="H1227" s="25">
        <v>582.0</v>
      </c>
      <c r="I1227" s="25">
        <v>0.0</v>
      </c>
      <c r="J1227" s="25">
        <v>0.0</v>
      </c>
      <c r="K1227" s="25">
        <v>0.0</v>
      </c>
      <c r="L1227" s="25">
        <v>0.0</v>
      </c>
      <c r="M1227" s="25">
        <v>0.0</v>
      </c>
      <c r="N1227" s="25">
        <v>0.06444</v>
      </c>
      <c r="O1227" s="25">
        <v>12.23194</v>
      </c>
      <c r="P1227" s="25">
        <v>5.41042</v>
      </c>
      <c r="Q1227" s="25">
        <v>23.0</v>
      </c>
      <c r="R1227" s="25">
        <v>99.0</v>
      </c>
      <c r="S1227" s="25">
        <v>6.0</v>
      </c>
    </row>
    <row r="1228">
      <c r="A1228" s="58" t="s">
        <v>754</v>
      </c>
      <c r="B1228" s="25" t="s">
        <v>1</v>
      </c>
      <c r="C1228" s="25" t="s">
        <v>112</v>
      </c>
      <c r="D1228" s="25" t="s">
        <v>15</v>
      </c>
      <c r="E1228" s="25">
        <v>7258.0</v>
      </c>
      <c r="F1228" s="25">
        <v>34.0</v>
      </c>
      <c r="G1228" s="25">
        <v>24.0</v>
      </c>
      <c r="H1228" s="25">
        <v>630.0</v>
      </c>
      <c r="I1228" s="25">
        <v>0.0</v>
      </c>
      <c r="J1228" s="25">
        <v>0.0</v>
      </c>
      <c r="K1228" s="25">
        <v>0.0</v>
      </c>
      <c r="L1228" s="25">
        <v>0.0</v>
      </c>
      <c r="M1228" s="25">
        <v>0.0</v>
      </c>
      <c r="N1228" s="25">
        <v>0.07</v>
      </c>
      <c r="O1228" s="25">
        <v>12.74917</v>
      </c>
      <c r="P1228" s="25">
        <v>5.2804</v>
      </c>
      <c r="Q1228" s="25">
        <v>34.0</v>
      </c>
      <c r="R1228" s="25">
        <v>99.0</v>
      </c>
      <c r="S1228" s="25">
        <v>6.0</v>
      </c>
    </row>
    <row r="1229">
      <c r="A1229" s="58" t="s">
        <v>754</v>
      </c>
      <c r="B1229" s="25" t="s">
        <v>1</v>
      </c>
      <c r="C1229" s="25" t="s">
        <v>154</v>
      </c>
      <c r="D1229" s="25" t="s">
        <v>15</v>
      </c>
      <c r="E1229" s="25">
        <v>1273.0</v>
      </c>
      <c r="F1229" s="25">
        <v>17.0</v>
      </c>
      <c r="G1229" s="25">
        <v>13.0</v>
      </c>
      <c r="H1229" s="25">
        <v>79.0</v>
      </c>
      <c r="I1229" s="25">
        <v>0.0</v>
      </c>
      <c r="J1229" s="25">
        <v>0.0</v>
      </c>
      <c r="K1229" s="25">
        <v>0.0</v>
      </c>
      <c r="L1229" s="25">
        <v>0.0</v>
      </c>
      <c r="M1229" s="25">
        <v>0.0</v>
      </c>
      <c r="N1229" s="25">
        <v>0.05667</v>
      </c>
      <c r="O1229" s="25">
        <v>5.315</v>
      </c>
      <c r="P1229" s="25">
        <v>4.80403</v>
      </c>
      <c r="Q1229" s="25">
        <v>17.0</v>
      </c>
      <c r="R1229" s="25">
        <v>99.0</v>
      </c>
      <c r="S1229" s="25">
        <v>6.0</v>
      </c>
    </row>
    <row r="1230">
      <c r="A1230" s="58" t="s">
        <v>754</v>
      </c>
      <c r="B1230" s="25" t="s">
        <v>1</v>
      </c>
      <c r="C1230" s="25" t="s">
        <v>126</v>
      </c>
      <c r="D1230" s="25" t="s">
        <v>15</v>
      </c>
      <c r="E1230" s="25">
        <v>1062.0</v>
      </c>
      <c r="F1230" s="25">
        <v>12.0</v>
      </c>
      <c r="G1230" s="25">
        <v>10.0</v>
      </c>
      <c r="H1230" s="25">
        <v>94.0</v>
      </c>
      <c r="I1230" s="25">
        <v>0.0</v>
      </c>
      <c r="J1230" s="25">
        <v>0.0</v>
      </c>
      <c r="K1230" s="25">
        <v>0.0</v>
      </c>
      <c r="L1230" s="25">
        <v>0.0</v>
      </c>
      <c r="M1230" s="25">
        <v>0.0</v>
      </c>
      <c r="N1230" s="25">
        <v>0.05778</v>
      </c>
      <c r="O1230" s="25">
        <v>6.02111</v>
      </c>
      <c r="P1230" s="25">
        <v>4.57918</v>
      </c>
      <c r="Q1230" s="25">
        <v>12.0</v>
      </c>
      <c r="R1230" s="25">
        <v>99.0</v>
      </c>
      <c r="S1230" s="25">
        <v>6.0</v>
      </c>
    </row>
    <row r="1231">
      <c r="A1231" s="58" t="s">
        <v>754</v>
      </c>
      <c r="B1231" s="25" t="s">
        <v>1</v>
      </c>
      <c r="C1231" s="25" t="s">
        <v>233</v>
      </c>
      <c r="D1231" s="25" t="s">
        <v>15</v>
      </c>
      <c r="E1231" s="25">
        <v>123.0</v>
      </c>
      <c r="F1231" s="25">
        <v>0.0</v>
      </c>
      <c r="G1231" s="25">
        <v>0.0</v>
      </c>
      <c r="H1231" s="25">
        <v>3.0</v>
      </c>
      <c r="I1231" s="25">
        <v>0.0</v>
      </c>
      <c r="J1231" s="25">
        <v>0.0</v>
      </c>
      <c r="K1231" s="25">
        <v>0.0</v>
      </c>
      <c r="L1231" s="25">
        <v>0.0</v>
      </c>
      <c r="M1231" s="25">
        <v>0.0</v>
      </c>
      <c r="N1231" s="25">
        <v>0.09917</v>
      </c>
      <c r="O1231" s="25">
        <v>45.56639</v>
      </c>
      <c r="P1231" s="25">
        <v>6.99422</v>
      </c>
      <c r="Q1231" s="25">
        <v>0.0</v>
      </c>
      <c r="R1231" s="25">
        <v>99.0</v>
      </c>
      <c r="S1231" s="25">
        <v>6.0</v>
      </c>
    </row>
    <row r="1232">
      <c r="A1232" s="58" t="s">
        <v>754</v>
      </c>
      <c r="B1232" s="25" t="s">
        <v>1</v>
      </c>
      <c r="C1232" s="25" t="s">
        <v>105</v>
      </c>
      <c r="D1232" s="25" t="s">
        <v>15</v>
      </c>
      <c r="E1232" s="25">
        <v>21466.0</v>
      </c>
      <c r="F1232" s="25">
        <v>51.0</v>
      </c>
      <c r="G1232" s="25">
        <v>38.0</v>
      </c>
      <c r="H1232" s="25">
        <v>1532.0</v>
      </c>
      <c r="I1232" s="25">
        <v>0.0</v>
      </c>
      <c r="J1232" s="25">
        <v>0.0</v>
      </c>
      <c r="K1232" s="25">
        <v>0.0</v>
      </c>
      <c r="L1232" s="25">
        <v>0.0</v>
      </c>
      <c r="M1232" s="25">
        <v>0.0</v>
      </c>
      <c r="N1232" s="25">
        <v>0.06417</v>
      </c>
      <c r="O1232" s="25">
        <v>7.95528</v>
      </c>
      <c r="P1232" s="25">
        <v>5.11671</v>
      </c>
      <c r="Q1232" s="25">
        <v>50.0</v>
      </c>
      <c r="R1232" s="25">
        <v>99.0</v>
      </c>
      <c r="S1232" s="25">
        <v>6.0</v>
      </c>
    </row>
    <row r="1233">
      <c r="A1233" s="58" t="s">
        <v>754</v>
      </c>
      <c r="B1233" s="25" t="s">
        <v>1</v>
      </c>
      <c r="C1233" s="25" t="s">
        <v>150</v>
      </c>
      <c r="D1233" s="25" t="s">
        <v>15</v>
      </c>
      <c r="E1233" s="25">
        <v>573.0</v>
      </c>
      <c r="F1233" s="25">
        <v>2.0</v>
      </c>
      <c r="G1233" s="25">
        <v>2.0</v>
      </c>
      <c r="H1233" s="25">
        <v>71.0</v>
      </c>
      <c r="I1233" s="25">
        <v>0.0</v>
      </c>
      <c r="J1233" s="25">
        <v>0.0</v>
      </c>
      <c r="K1233" s="25">
        <v>0.0</v>
      </c>
      <c r="L1233" s="25">
        <v>0.0</v>
      </c>
      <c r="M1233" s="25">
        <v>0.0</v>
      </c>
      <c r="N1233" s="25">
        <v>0.04472</v>
      </c>
      <c r="O1233" s="25">
        <v>1.445</v>
      </c>
      <c r="P1233" s="25">
        <v>1.89806</v>
      </c>
      <c r="Q1233" s="25">
        <v>2.0</v>
      </c>
      <c r="R1233" s="25">
        <v>99.0</v>
      </c>
      <c r="S1233" s="25">
        <v>6.0</v>
      </c>
    </row>
    <row r="1234">
      <c r="A1234" s="58" t="s">
        <v>754</v>
      </c>
      <c r="B1234" s="25" t="s">
        <v>1</v>
      </c>
      <c r="C1234" s="25" t="s">
        <v>136</v>
      </c>
      <c r="D1234" s="25" t="s">
        <v>15</v>
      </c>
      <c r="E1234" s="25">
        <v>1741.0</v>
      </c>
      <c r="F1234" s="25">
        <v>11.0</v>
      </c>
      <c r="G1234" s="25">
        <v>9.0</v>
      </c>
      <c r="H1234" s="25">
        <v>122.0</v>
      </c>
      <c r="I1234" s="25">
        <v>0.0</v>
      </c>
      <c r="J1234" s="25">
        <v>0.0</v>
      </c>
      <c r="K1234" s="25">
        <v>0.0</v>
      </c>
      <c r="L1234" s="25">
        <v>0.0</v>
      </c>
      <c r="M1234" s="25">
        <v>0.0</v>
      </c>
      <c r="N1234" s="25">
        <v>0.06556</v>
      </c>
      <c r="O1234" s="25">
        <v>5.35444</v>
      </c>
      <c r="P1234" s="25">
        <v>4.79385</v>
      </c>
      <c r="Q1234" s="25">
        <v>11.0</v>
      </c>
      <c r="R1234" s="25">
        <v>99.0</v>
      </c>
      <c r="S1234" s="25">
        <v>6.0</v>
      </c>
    </row>
    <row r="1235">
      <c r="A1235" s="58" t="s">
        <v>754</v>
      </c>
      <c r="B1235" s="25" t="s">
        <v>1</v>
      </c>
      <c r="C1235" s="25" t="s">
        <v>276</v>
      </c>
      <c r="D1235" s="25" t="s">
        <v>15</v>
      </c>
      <c r="E1235" s="25">
        <v>1.0</v>
      </c>
      <c r="F1235" s="25">
        <v>0.0</v>
      </c>
      <c r="G1235" s="25">
        <v>0.0</v>
      </c>
      <c r="H1235" s="25">
        <v>0.0</v>
      </c>
      <c r="I1235" s="25">
        <v>0.0</v>
      </c>
      <c r="J1235" s="25">
        <v>0.0</v>
      </c>
      <c r="K1235" s="25">
        <v>0.0</v>
      </c>
      <c r="L1235" s="25">
        <v>0.0</v>
      </c>
      <c r="M1235" s="25">
        <v>0.0</v>
      </c>
      <c r="N1235" s="25">
        <v>0.10722</v>
      </c>
      <c r="O1235" s="25">
        <v>0.10722</v>
      </c>
      <c r="P1235" s="25">
        <v>0.10722</v>
      </c>
      <c r="Q1235" s="25">
        <v>0.0</v>
      </c>
      <c r="R1235" s="25">
        <v>99.0</v>
      </c>
      <c r="S1235" s="25">
        <v>6.0</v>
      </c>
    </row>
    <row r="1236">
      <c r="A1236" s="58" t="s">
        <v>754</v>
      </c>
      <c r="B1236" s="25" t="s">
        <v>1</v>
      </c>
      <c r="C1236" s="25" t="s">
        <v>261</v>
      </c>
      <c r="D1236" s="25" t="s">
        <v>15</v>
      </c>
      <c r="E1236" s="25">
        <v>790.0</v>
      </c>
      <c r="F1236" s="25">
        <v>27.0</v>
      </c>
      <c r="G1236" s="25">
        <v>22.0</v>
      </c>
      <c r="H1236" s="25">
        <v>50.0</v>
      </c>
      <c r="I1236" s="25">
        <v>0.0</v>
      </c>
      <c r="J1236" s="25">
        <v>0.0</v>
      </c>
      <c r="K1236" s="25">
        <v>0.0</v>
      </c>
      <c r="L1236" s="25">
        <v>0.0</v>
      </c>
      <c r="M1236" s="25">
        <v>0.0</v>
      </c>
      <c r="N1236" s="25">
        <v>0.05472</v>
      </c>
      <c r="O1236" s="25">
        <v>10.06167</v>
      </c>
      <c r="P1236" s="25">
        <v>4.92293</v>
      </c>
      <c r="Q1236" s="25">
        <v>27.0</v>
      </c>
      <c r="R1236" s="25">
        <v>99.0</v>
      </c>
      <c r="S1236" s="25">
        <v>6.0</v>
      </c>
    </row>
    <row r="1237">
      <c r="A1237" s="58" t="s">
        <v>754</v>
      </c>
      <c r="B1237" s="25" t="s">
        <v>1</v>
      </c>
      <c r="C1237" s="25" t="s">
        <v>102</v>
      </c>
      <c r="D1237" s="25" t="s">
        <v>15</v>
      </c>
      <c r="E1237" s="25">
        <v>18181.0</v>
      </c>
      <c r="F1237" s="25">
        <v>35.0</v>
      </c>
      <c r="G1237" s="25">
        <v>15.0</v>
      </c>
      <c r="H1237" s="25">
        <v>1281.0</v>
      </c>
      <c r="I1237" s="25">
        <v>0.0</v>
      </c>
      <c r="J1237" s="25">
        <v>0.0</v>
      </c>
      <c r="K1237" s="25">
        <v>0.0</v>
      </c>
      <c r="L1237" s="25">
        <v>0.0</v>
      </c>
      <c r="M1237" s="25">
        <v>0.0</v>
      </c>
      <c r="N1237" s="25">
        <v>0.06833</v>
      </c>
      <c r="O1237" s="25">
        <v>14.48944</v>
      </c>
      <c r="P1237" s="25">
        <v>5.62992</v>
      </c>
      <c r="Q1237" s="25">
        <v>33.0</v>
      </c>
      <c r="R1237" s="25">
        <v>99.0</v>
      </c>
      <c r="S1237" s="25">
        <v>6.0</v>
      </c>
    </row>
    <row r="1238">
      <c r="A1238" s="58" t="s">
        <v>754</v>
      </c>
      <c r="B1238" s="25" t="s">
        <v>1</v>
      </c>
      <c r="C1238" s="25" t="s">
        <v>130</v>
      </c>
      <c r="D1238" s="25" t="s">
        <v>15</v>
      </c>
      <c r="E1238" s="25">
        <v>255.0</v>
      </c>
      <c r="F1238" s="25">
        <v>0.0</v>
      </c>
      <c r="G1238" s="25">
        <v>0.0</v>
      </c>
      <c r="H1238" s="25">
        <v>54.0</v>
      </c>
      <c r="I1238" s="25">
        <v>0.0</v>
      </c>
      <c r="J1238" s="25">
        <v>0.0</v>
      </c>
      <c r="K1238" s="25">
        <v>0.0</v>
      </c>
      <c r="L1238" s="25">
        <v>0.0</v>
      </c>
      <c r="M1238" s="25">
        <v>0.0</v>
      </c>
      <c r="N1238" s="25">
        <v>0.0275</v>
      </c>
      <c r="O1238" s="25">
        <v>0.53417</v>
      </c>
      <c r="P1238" s="25">
        <v>1.72977</v>
      </c>
      <c r="Q1238" s="25">
        <v>0.0</v>
      </c>
      <c r="R1238" s="25">
        <v>99.0</v>
      </c>
      <c r="S1238" s="25">
        <v>6.0</v>
      </c>
    </row>
    <row r="1239">
      <c r="A1239" s="58" t="s">
        <v>754</v>
      </c>
      <c r="B1239" s="25" t="s">
        <v>1</v>
      </c>
      <c r="C1239" s="25" t="s">
        <v>122</v>
      </c>
      <c r="D1239" s="25" t="s">
        <v>15</v>
      </c>
      <c r="E1239" s="25">
        <v>83.0</v>
      </c>
      <c r="F1239" s="25">
        <v>0.0</v>
      </c>
      <c r="G1239" s="25">
        <v>0.0</v>
      </c>
      <c r="H1239" s="25">
        <v>7.0</v>
      </c>
      <c r="I1239" s="25">
        <v>0.0</v>
      </c>
      <c r="J1239" s="25">
        <v>0.0</v>
      </c>
      <c r="K1239" s="25">
        <v>0.0</v>
      </c>
      <c r="L1239" s="25">
        <v>0.0</v>
      </c>
      <c r="M1239" s="25">
        <v>0.0</v>
      </c>
      <c r="N1239" s="25">
        <v>0.0475</v>
      </c>
      <c r="O1239" s="25">
        <v>1.35639</v>
      </c>
      <c r="P1239" s="25">
        <v>2.99034</v>
      </c>
      <c r="Q1239" s="25">
        <v>0.0</v>
      </c>
      <c r="R1239" s="25">
        <v>99.0</v>
      </c>
      <c r="S1239" s="25">
        <v>6.0</v>
      </c>
    </row>
    <row r="1240">
      <c r="A1240" s="58" t="s">
        <v>754</v>
      </c>
      <c r="B1240" s="25" t="s">
        <v>1</v>
      </c>
      <c r="C1240" s="25" t="s">
        <v>133</v>
      </c>
      <c r="D1240" s="25" t="s">
        <v>15</v>
      </c>
      <c r="E1240" s="25">
        <v>1597.0</v>
      </c>
      <c r="F1240" s="25">
        <v>4.0</v>
      </c>
      <c r="G1240" s="25">
        <v>3.0</v>
      </c>
      <c r="H1240" s="25">
        <v>88.0</v>
      </c>
      <c r="I1240" s="25">
        <v>0.0</v>
      </c>
      <c r="J1240" s="25">
        <v>0.0</v>
      </c>
      <c r="K1240" s="25">
        <v>0.0</v>
      </c>
      <c r="L1240" s="25">
        <v>0.0</v>
      </c>
      <c r="M1240" s="25">
        <v>0.0</v>
      </c>
      <c r="N1240" s="25">
        <v>0.08056</v>
      </c>
      <c r="O1240" s="25">
        <v>7.75972</v>
      </c>
      <c r="P1240" s="25">
        <v>4.70038</v>
      </c>
      <c r="Q1240" s="25">
        <v>4.0</v>
      </c>
      <c r="R1240" s="25">
        <v>99.0</v>
      </c>
      <c r="S1240" s="25">
        <v>6.0</v>
      </c>
    </row>
    <row r="1241">
      <c r="A1241" s="58" t="s">
        <v>754</v>
      </c>
      <c r="B1241" s="25" t="s">
        <v>1</v>
      </c>
      <c r="C1241" s="25" t="s">
        <v>167</v>
      </c>
      <c r="D1241" s="25" t="s">
        <v>15</v>
      </c>
      <c r="E1241" s="25">
        <v>3362.0</v>
      </c>
      <c r="F1241" s="25">
        <v>15.0</v>
      </c>
      <c r="G1241" s="25">
        <v>13.0</v>
      </c>
      <c r="H1241" s="25">
        <v>180.0</v>
      </c>
      <c r="I1241" s="25">
        <v>0.0</v>
      </c>
      <c r="J1241" s="25">
        <v>0.0</v>
      </c>
      <c r="K1241" s="25">
        <v>0.0</v>
      </c>
      <c r="L1241" s="25">
        <v>0.0</v>
      </c>
      <c r="M1241" s="25">
        <v>0.0</v>
      </c>
      <c r="N1241" s="25">
        <v>0.07111</v>
      </c>
      <c r="O1241" s="25">
        <v>25.01472</v>
      </c>
      <c r="P1241" s="25">
        <v>6.06945</v>
      </c>
      <c r="Q1241" s="25">
        <v>15.0</v>
      </c>
      <c r="R1241" s="25">
        <v>99.0</v>
      </c>
      <c r="S1241" s="25">
        <v>6.0</v>
      </c>
    </row>
    <row r="1242">
      <c r="A1242" s="58" t="s">
        <v>754</v>
      </c>
      <c r="B1242" s="25" t="s">
        <v>1</v>
      </c>
      <c r="C1242" s="25" t="s">
        <v>263</v>
      </c>
      <c r="D1242" s="25" t="s">
        <v>15</v>
      </c>
      <c r="E1242" s="25">
        <v>13.0</v>
      </c>
      <c r="F1242" s="25">
        <v>0.0</v>
      </c>
      <c r="G1242" s="25">
        <v>0.0</v>
      </c>
      <c r="H1242" s="25">
        <v>1.0</v>
      </c>
      <c r="I1242" s="25">
        <v>0.0</v>
      </c>
      <c r="J1242" s="25">
        <v>0.0</v>
      </c>
      <c r="K1242" s="25">
        <v>0.0</v>
      </c>
      <c r="L1242" s="25">
        <v>0.0</v>
      </c>
      <c r="M1242" s="25">
        <v>0.0</v>
      </c>
      <c r="N1242" s="25">
        <v>0.06111</v>
      </c>
      <c r="O1242" s="25">
        <v>0.17056</v>
      </c>
      <c r="P1242" s="25">
        <v>0.09085</v>
      </c>
      <c r="Q1242" s="25">
        <v>0.0</v>
      </c>
      <c r="R1242" s="25">
        <v>99.0</v>
      </c>
      <c r="S1242" s="25">
        <v>6.0</v>
      </c>
    </row>
    <row r="1243">
      <c r="A1243" s="58" t="s">
        <v>754</v>
      </c>
      <c r="B1243" s="25" t="s">
        <v>1</v>
      </c>
      <c r="C1243" s="25" t="s">
        <v>202</v>
      </c>
      <c r="D1243" s="25" t="s">
        <v>15</v>
      </c>
      <c r="E1243" s="25">
        <v>60.0</v>
      </c>
      <c r="F1243" s="25">
        <v>2.0</v>
      </c>
      <c r="G1243" s="25">
        <v>1.0</v>
      </c>
      <c r="H1243" s="25">
        <v>3.0</v>
      </c>
      <c r="I1243" s="25">
        <v>0.0</v>
      </c>
      <c r="J1243" s="25">
        <v>0.0</v>
      </c>
      <c r="K1243" s="25">
        <v>0.0</v>
      </c>
      <c r="L1243" s="25">
        <v>0.0</v>
      </c>
      <c r="M1243" s="25">
        <v>0.0</v>
      </c>
      <c r="N1243" s="25">
        <v>0.06778</v>
      </c>
      <c r="O1243" s="25">
        <v>2.21944</v>
      </c>
      <c r="P1243" s="25">
        <v>4.23804</v>
      </c>
      <c r="Q1243" s="25">
        <v>2.0</v>
      </c>
      <c r="R1243" s="25">
        <v>99.0</v>
      </c>
      <c r="S1243" s="25">
        <v>6.0</v>
      </c>
    </row>
    <row r="1244">
      <c r="A1244" s="58" t="s">
        <v>754</v>
      </c>
      <c r="B1244" s="25" t="s">
        <v>1</v>
      </c>
      <c r="C1244" s="25" t="s">
        <v>162</v>
      </c>
      <c r="D1244" s="25" t="s">
        <v>15</v>
      </c>
      <c r="E1244" s="25">
        <v>5664.0</v>
      </c>
      <c r="F1244" s="25">
        <v>24.0</v>
      </c>
      <c r="G1244" s="25">
        <v>11.0</v>
      </c>
      <c r="H1244" s="25">
        <v>467.0</v>
      </c>
      <c r="I1244" s="25">
        <v>0.0</v>
      </c>
      <c r="J1244" s="25">
        <v>0.0</v>
      </c>
      <c r="K1244" s="25">
        <v>0.0</v>
      </c>
      <c r="L1244" s="25">
        <v>0.0</v>
      </c>
      <c r="M1244" s="25">
        <v>0.0</v>
      </c>
      <c r="N1244" s="25">
        <v>0.05389</v>
      </c>
      <c r="O1244" s="25">
        <v>2.13583</v>
      </c>
      <c r="P1244" s="25">
        <v>4.18732</v>
      </c>
      <c r="Q1244" s="25">
        <v>20.0</v>
      </c>
      <c r="R1244" s="25">
        <v>99.0</v>
      </c>
      <c r="S1244" s="25">
        <v>6.0</v>
      </c>
    </row>
    <row r="1245">
      <c r="A1245" s="58" t="s">
        <v>754</v>
      </c>
      <c r="B1245" s="25" t="s">
        <v>1</v>
      </c>
      <c r="C1245" s="25" t="s">
        <v>287</v>
      </c>
      <c r="D1245" s="25" t="s">
        <v>15</v>
      </c>
      <c r="E1245" s="25">
        <v>31.0</v>
      </c>
      <c r="F1245" s="25">
        <v>0.0</v>
      </c>
      <c r="G1245" s="25">
        <v>0.0</v>
      </c>
      <c r="H1245" s="25">
        <v>2.0</v>
      </c>
      <c r="I1245" s="25">
        <v>0.0</v>
      </c>
      <c r="J1245" s="25">
        <v>0.0</v>
      </c>
      <c r="K1245" s="25">
        <v>0.0</v>
      </c>
      <c r="L1245" s="25">
        <v>0.0</v>
      </c>
      <c r="M1245" s="25">
        <v>0.0</v>
      </c>
      <c r="N1245" s="25">
        <v>0.04056</v>
      </c>
      <c r="O1245" s="25">
        <v>0.62528</v>
      </c>
      <c r="P1245" s="25">
        <v>1.40577</v>
      </c>
      <c r="Q1245" s="25">
        <v>0.0</v>
      </c>
      <c r="R1245" s="25">
        <v>99.0</v>
      </c>
      <c r="S1245" s="25">
        <v>6.0</v>
      </c>
    </row>
    <row r="1246">
      <c r="A1246" s="58" t="s">
        <v>754</v>
      </c>
      <c r="B1246" s="25" t="s">
        <v>1</v>
      </c>
      <c r="C1246" s="25" t="s">
        <v>3</v>
      </c>
      <c r="D1246" s="25" t="s">
        <v>15</v>
      </c>
      <c r="E1246" s="25">
        <v>2523292.0</v>
      </c>
      <c r="F1246" s="25">
        <v>14431.0</v>
      </c>
      <c r="G1246" s="25">
        <v>9136.0</v>
      </c>
      <c r="H1246" s="25">
        <v>160890.0</v>
      </c>
      <c r="I1246" s="25">
        <v>0.0</v>
      </c>
      <c r="J1246" s="25">
        <v>0.0</v>
      </c>
      <c r="K1246" s="25">
        <v>0.0</v>
      </c>
      <c r="L1246" s="25">
        <v>0.0</v>
      </c>
      <c r="M1246" s="25">
        <v>0.0</v>
      </c>
      <c r="N1246" s="25">
        <v>0.05833</v>
      </c>
      <c r="O1246" s="25">
        <v>4.9975</v>
      </c>
      <c r="P1246" s="25">
        <v>4.63664</v>
      </c>
      <c r="Q1246" s="25">
        <v>13927.0</v>
      </c>
      <c r="R1246" s="25">
        <v>99.0</v>
      </c>
      <c r="S1246" s="25">
        <v>6.0</v>
      </c>
    </row>
    <row r="1247">
      <c r="A1247" s="58" t="s">
        <v>754</v>
      </c>
      <c r="B1247" s="25" t="s">
        <v>1</v>
      </c>
      <c r="C1247" s="25" t="s">
        <v>151</v>
      </c>
      <c r="D1247" s="25" t="s">
        <v>15</v>
      </c>
      <c r="E1247" s="25">
        <v>3366.0</v>
      </c>
      <c r="F1247" s="25">
        <v>6.0</v>
      </c>
      <c r="G1247" s="25">
        <v>5.0</v>
      </c>
      <c r="H1247" s="25">
        <v>201.0</v>
      </c>
      <c r="I1247" s="25">
        <v>0.0</v>
      </c>
      <c r="J1247" s="25">
        <v>0.0</v>
      </c>
      <c r="K1247" s="25">
        <v>0.0</v>
      </c>
      <c r="L1247" s="25">
        <v>0.0</v>
      </c>
      <c r="M1247" s="25">
        <v>0.0</v>
      </c>
      <c r="N1247" s="25">
        <v>0.07194</v>
      </c>
      <c r="O1247" s="25">
        <v>12.46583</v>
      </c>
      <c r="P1247" s="25">
        <v>5.40103</v>
      </c>
      <c r="Q1247" s="25">
        <v>6.0</v>
      </c>
      <c r="R1247" s="25">
        <v>99.0</v>
      </c>
      <c r="S1247" s="25">
        <v>6.0</v>
      </c>
    </row>
    <row r="1248">
      <c r="A1248" s="58" t="s">
        <v>754</v>
      </c>
      <c r="B1248" s="25" t="s">
        <v>1</v>
      </c>
      <c r="C1248" s="25" t="s">
        <v>190</v>
      </c>
      <c r="D1248" s="25" t="s">
        <v>15</v>
      </c>
      <c r="E1248" s="25">
        <v>860.0</v>
      </c>
      <c r="F1248" s="25">
        <v>9.0</v>
      </c>
      <c r="G1248" s="25">
        <v>6.0</v>
      </c>
      <c r="H1248" s="25">
        <v>49.0</v>
      </c>
      <c r="I1248" s="25">
        <v>0.0</v>
      </c>
      <c r="J1248" s="25">
        <v>0.0</v>
      </c>
      <c r="K1248" s="25">
        <v>0.0</v>
      </c>
      <c r="L1248" s="25">
        <v>0.0</v>
      </c>
      <c r="M1248" s="25">
        <v>0.0</v>
      </c>
      <c r="N1248" s="25">
        <v>0.06694</v>
      </c>
      <c r="O1248" s="25">
        <v>6.17389</v>
      </c>
      <c r="P1248" s="25">
        <v>5.07712</v>
      </c>
      <c r="Q1248" s="25">
        <v>9.0</v>
      </c>
      <c r="R1248" s="25">
        <v>99.0</v>
      </c>
      <c r="S1248" s="25">
        <v>6.0</v>
      </c>
    </row>
    <row r="1249">
      <c r="A1249" s="58" t="s">
        <v>754</v>
      </c>
      <c r="B1249" s="25" t="s">
        <v>1</v>
      </c>
      <c r="C1249" s="25" t="s">
        <v>240</v>
      </c>
      <c r="D1249" s="25" t="s">
        <v>15</v>
      </c>
      <c r="E1249" s="25">
        <v>22.0</v>
      </c>
      <c r="F1249" s="25">
        <v>0.0</v>
      </c>
      <c r="G1249" s="25">
        <v>0.0</v>
      </c>
      <c r="H1249" s="25">
        <v>2.0</v>
      </c>
      <c r="I1249" s="25">
        <v>0.0</v>
      </c>
      <c r="J1249" s="25">
        <v>0.0</v>
      </c>
      <c r="K1249" s="25">
        <v>0.0</v>
      </c>
      <c r="L1249" s="25">
        <v>0.0</v>
      </c>
      <c r="M1249" s="25">
        <v>0.0</v>
      </c>
      <c r="N1249" s="25">
        <v>0.03556</v>
      </c>
      <c r="O1249" s="25">
        <v>0.20722</v>
      </c>
      <c r="P1249" s="25">
        <v>0.11208</v>
      </c>
      <c r="Q1249" s="25">
        <v>0.0</v>
      </c>
      <c r="R1249" s="25">
        <v>99.0</v>
      </c>
      <c r="S1249" s="25">
        <v>6.0</v>
      </c>
    </row>
    <row r="1250">
      <c r="A1250" s="58" t="s">
        <v>754</v>
      </c>
      <c r="B1250" s="25" t="s">
        <v>1</v>
      </c>
      <c r="C1250" s="25" t="s">
        <v>197</v>
      </c>
      <c r="D1250" s="25" t="s">
        <v>15</v>
      </c>
      <c r="E1250" s="25">
        <v>3058.0</v>
      </c>
      <c r="F1250" s="25">
        <v>16.0</v>
      </c>
      <c r="G1250" s="25">
        <v>14.0</v>
      </c>
      <c r="H1250" s="25">
        <v>165.0</v>
      </c>
      <c r="I1250" s="25">
        <v>0.0</v>
      </c>
      <c r="J1250" s="25">
        <v>0.0</v>
      </c>
      <c r="K1250" s="25">
        <v>0.0</v>
      </c>
      <c r="L1250" s="25">
        <v>0.0</v>
      </c>
      <c r="M1250" s="25">
        <v>0.0</v>
      </c>
      <c r="N1250" s="25">
        <v>0.07167</v>
      </c>
      <c r="O1250" s="25">
        <v>25.87167</v>
      </c>
      <c r="P1250" s="25">
        <v>6.16362</v>
      </c>
      <c r="Q1250" s="25">
        <v>16.0</v>
      </c>
      <c r="R1250" s="25">
        <v>99.0</v>
      </c>
      <c r="S1250" s="25">
        <v>6.0</v>
      </c>
    </row>
    <row r="1251">
      <c r="A1251" s="58" t="s">
        <v>754</v>
      </c>
      <c r="B1251" s="25" t="s">
        <v>1</v>
      </c>
      <c r="C1251" s="25" t="s">
        <v>256</v>
      </c>
      <c r="D1251" s="25" t="s">
        <v>15</v>
      </c>
      <c r="E1251" s="25">
        <v>81.0</v>
      </c>
      <c r="F1251" s="25">
        <v>0.0</v>
      </c>
      <c r="G1251" s="25">
        <v>0.0</v>
      </c>
      <c r="H1251" s="25">
        <v>8.0</v>
      </c>
      <c r="I1251" s="25">
        <v>0.0</v>
      </c>
      <c r="J1251" s="25">
        <v>0.0</v>
      </c>
      <c r="K1251" s="25">
        <v>0.0</v>
      </c>
      <c r="L1251" s="25">
        <v>0.0</v>
      </c>
      <c r="M1251" s="25">
        <v>0.0</v>
      </c>
      <c r="N1251" s="25">
        <v>0.04889</v>
      </c>
      <c r="O1251" s="25">
        <v>1.31194</v>
      </c>
      <c r="P1251" s="25">
        <v>3.52927</v>
      </c>
      <c r="Q1251" s="25">
        <v>0.0</v>
      </c>
      <c r="R1251" s="25">
        <v>99.0</v>
      </c>
      <c r="S1251" s="25">
        <v>6.0</v>
      </c>
    </row>
    <row r="1252">
      <c r="A1252" s="58" t="s">
        <v>754</v>
      </c>
      <c r="B1252" s="25" t="s">
        <v>1</v>
      </c>
      <c r="C1252" s="25" t="s">
        <v>251</v>
      </c>
      <c r="D1252" s="25" t="s">
        <v>15</v>
      </c>
      <c r="E1252" s="25">
        <v>61.0</v>
      </c>
      <c r="F1252" s="25">
        <v>0.0</v>
      </c>
      <c r="G1252" s="25">
        <v>0.0</v>
      </c>
      <c r="H1252" s="25">
        <v>2.0</v>
      </c>
      <c r="I1252" s="25">
        <v>0.0</v>
      </c>
      <c r="J1252" s="25">
        <v>0.0</v>
      </c>
      <c r="K1252" s="25">
        <v>0.0</v>
      </c>
      <c r="L1252" s="25">
        <v>0.0</v>
      </c>
      <c r="M1252" s="25">
        <v>0.0</v>
      </c>
      <c r="N1252" s="25">
        <v>0.05167</v>
      </c>
      <c r="O1252" s="25">
        <v>1.02528</v>
      </c>
      <c r="P1252" s="25">
        <v>2.15454</v>
      </c>
      <c r="Q1252" s="25">
        <v>0.0</v>
      </c>
      <c r="R1252" s="25">
        <v>99.0</v>
      </c>
      <c r="S1252" s="25">
        <v>6.0</v>
      </c>
    </row>
    <row r="1253">
      <c r="A1253" s="58" t="s">
        <v>754</v>
      </c>
      <c r="B1253" s="25" t="s">
        <v>1</v>
      </c>
      <c r="C1253" s="25" t="s">
        <v>159</v>
      </c>
      <c r="D1253" s="25" t="s">
        <v>15</v>
      </c>
      <c r="E1253" s="25">
        <v>1692.0</v>
      </c>
      <c r="F1253" s="25">
        <v>7.0</v>
      </c>
      <c r="G1253" s="25">
        <v>6.0</v>
      </c>
      <c r="H1253" s="25">
        <v>145.0</v>
      </c>
      <c r="I1253" s="25">
        <v>0.0</v>
      </c>
      <c r="J1253" s="25">
        <v>0.0</v>
      </c>
      <c r="K1253" s="25">
        <v>0.0</v>
      </c>
      <c r="L1253" s="25">
        <v>0.0</v>
      </c>
      <c r="M1253" s="25">
        <v>0.0</v>
      </c>
      <c r="N1253" s="25">
        <v>0.05611</v>
      </c>
      <c r="O1253" s="25">
        <v>10.88333</v>
      </c>
      <c r="P1253" s="25">
        <v>5.26249</v>
      </c>
      <c r="Q1253" s="25">
        <v>7.0</v>
      </c>
      <c r="R1253" s="25">
        <v>99.0</v>
      </c>
      <c r="S1253" s="25">
        <v>6.0</v>
      </c>
    </row>
    <row r="1254">
      <c r="A1254" s="58" t="s">
        <v>754</v>
      </c>
      <c r="B1254" s="25" t="s">
        <v>1</v>
      </c>
      <c r="C1254" s="25" t="s">
        <v>175</v>
      </c>
      <c r="D1254" s="25" t="s">
        <v>15</v>
      </c>
      <c r="E1254" s="25">
        <v>815.0</v>
      </c>
      <c r="F1254" s="25">
        <v>2.0</v>
      </c>
      <c r="G1254" s="25">
        <v>2.0</v>
      </c>
      <c r="H1254" s="25">
        <v>60.0</v>
      </c>
      <c r="I1254" s="25">
        <v>0.0</v>
      </c>
      <c r="J1254" s="25">
        <v>0.0</v>
      </c>
      <c r="K1254" s="25">
        <v>0.0</v>
      </c>
      <c r="L1254" s="25">
        <v>0.0</v>
      </c>
      <c r="M1254" s="25">
        <v>0.0</v>
      </c>
      <c r="N1254" s="25">
        <v>0.06056</v>
      </c>
      <c r="O1254" s="25">
        <v>7.37389</v>
      </c>
      <c r="P1254" s="25">
        <v>4.80765</v>
      </c>
      <c r="Q1254" s="25">
        <v>2.0</v>
      </c>
      <c r="R1254" s="25">
        <v>99.0</v>
      </c>
      <c r="S1254" s="25">
        <v>6.0</v>
      </c>
    </row>
    <row r="1255">
      <c r="A1255" s="58" t="s">
        <v>754</v>
      </c>
      <c r="B1255" s="25" t="s">
        <v>1</v>
      </c>
      <c r="C1255" s="25" t="s">
        <v>134</v>
      </c>
      <c r="D1255" s="25" t="s">
        <v>15</v>
      </c>
      <c r="E1255" s="25">
        <v>1044.0</v>
      </c>
      <c r="F1255" s="25">
        <v>8.0</v>
      </c>
      <c r="G1255" s="25">
        <v>7.0</v>
      </c>
      <c r="H1255" s="25">
        <v>72.0</v>
      </c>
      <c r="I1255" s="25">
        <v>0.0</v>
      </c>
      <c r="J1255" s="25">
        <v>0.0</v>
      </c>
      <c r="K1255" s="25">
        <v>0.0</v>
      </c>
      <c r="L1255" s="25">
        <v>0.0</v>
      </c>
      <c r="M1255" s="25">
        <v>0.0</v>
      </c>
      <c r="N1255" s="25">
        <v>0.07139</v>
      </c>
      <c r="O1255" s="25">
        <v>2.10194</v>
      </c>
      <c r="P1255" s="25">
        <v>4.54005</v>
      </c>
      <c r="Q1255" s="25">
        <v>8.0</v>
      </c>
      <c r="R1255" s="25">
        <v>99.0</v>
      </c>
      <c r="S1255" s="25">
        <v>6.0</v>
      </c>
    </row>
    <row r="1256">
      <c r="A1256" s="58" t="s">
        <v>754</v>
      </c>
      <c r="B1256" s="25" t="s">
        <v>1</v>
      </c>
      <c r="C1256" s="25" t="s">
        <v>194</v>
      </c>
      <c r="D1256" s="25" t="s">
        <v>15</v>
      </c>
      <c r="E1256" s="25">
        <v>249.0</v>
      </c>
      <c r="F1256" s="25">
        <v>2.0</v>
      </c>
      <c r="G1256" s="25">
        <v>2.0</v>
      </c>
      <c r="H1256" s="25">
        <v>15.0</v>
      </c>
      <c r="I1256" s="25">
        <v>0.0</v>
      </c>
      <c r="J1256" s="25">
        <v>0.0</v>
      </c>
      <c r="K1256" s="25">
        <v>0.0</v>
      </c>
      <c r="L1256" s="25">
        <v>0.0</v>
      </c>
      <c r="M1256" s="25">
        <v>0.0</v>
      </c>
      <c r="N1256" s="25">
        <v>0.08861</v>
      </c>
      <c r="O1256" s="25">
        <v>3.29083</v>
      </c>
      <c r="P1256" s="25">
        <v>5.12882</v>
      </c>
      <c r="Q1256" s="25">
        <v>2.0</v>
      </c>
      <c r="R1256" s="25">
        <v>99.0</v>
      </c>
      <c r="S1256" s="25">
        <v>6.0</v>
      </c>
    </row>
    <row r="1257">
      <c r="A1257" s="58" t="s">
        <v>754</v>
      </c>
      <c r="B1257" s="25" t="s">
        <v>1</v>
      </c>
      <c r="C1257" s="25" t="s">
        <v>288</v>
      </c>
      <c r="D1257" s="25" t="s">
        <v>15</v>
      </c>
      <c r="E1257" s="25">
        <v>13.0</v>
      </c>
      <c r="F1257" s="25">
        <v>0.0</v>
      </c>
      <c r="G1257" s="25">
        <v>0.0</v>
      </c>
      <c r="H1257" s="25">
        <v>1.0</v>
      </c>
      <c r="I1257" s="25">
        <v>0.0</v>
      </c>
      <c r="J1257" s="25">
        <v>0.0</v>
      </c>
      <c r="K1257" s="25">
        <v>0.0</v>
      </c>
      <c r="L1257" s="25">
        <v>0.0</v>
      </c>
      <c r="M1257" s="25">
        <v>0.0</v>
      </c>
      <c r="N1257" s="25">
        <v>0.06111</v>
      </c>
      <c r="O1257" s="25">
        <v>0.52389</v>
      </c>
      <c r="P1257" s="25">
        <v>3.9472</v>
      </c>
      <c r="Q1257" s="25">
        <v>0.0</v>
      </c>
      <c r="R1257" s="25">
        <v>99.0</v>
      </c>
      <c r="S1257" s="25">
        <v>6.0</v>
      </c>
    </row>
    <row r="1258">
      <c r="A1258" s="58" t="s">
        <v>754</v>
      </c>
      <c r="B1258" s="25" t="s">
        <v>1</v>
      </c>
      <c r="C1258" s="25" t="s">
        <v>192</v>
      </c>
      <c r="D1258" s="25" t="s">
        <v>15</v>
      </c>
      <c r="E1258" s="25">
        <v>543.0</v>
      </c>
      <c r="F1258" s="25">
        <v>1.0</v>
      </c>
      <c r="G1258" s="25">
        <v>1.0</v>
      </c>
      <c r="H1258" s="25">
        <v>37.0</v>
      </c>
      <c r="I1258" s="25">
        <v>0.0</v>
      </c>
      <c r="J1258" s="25">
        <v>0.0</v>
      </c>
      <c r="K1258" s="25">
        <v>0.0</v>
      </c>
      <c r="L1258" s="25">
        <v>0.0</v>
      </c>
      <c r="M1258" s="25">
        <v>0.0</v>
      </c>
      <c r="N1258" s="25">
        <v>0.07667</v>
      </c>
      <c r="O1258" s="25">
        <v>3.27472</v>
      </c>
      <c r="P1258" s="25">
        <v>3.85075</v>
      </c>
      <c r="Q1258" s="25">
        <v>1.0</v>
      </c>
      <c r="R1258" s="25">
        <v>99.0</v>
      </c>
      <c r="S1258" s="25">
        <v>6.0</v>
      </c>
    </row>
    <row r="1259">
      <c r="A1259" s="58" t="s">
        <v>754</v>
      </c>
      <c r="B1259" s="25" t="s">
        <v>1</v>
      </c>
      <c r="C1259" s="25" t="s">
        <v>181</v>
      </c>
      <c r="D1259" s="25" t="s">
        <v>15</v>
      </c>
      <c r="E1259" s="25">
        <v>1242.0</v>
      </c>
      <c r="F1259" s="25">
        <v>7.0</v>
      </c>
      <c r="G1259" s="25">
        <v>5.0</v>
      </c>
      <c r="H1259" s="25">
        <v>101.0</v>
      </c>
      <c r="I1259" s="25">
        <v>0.0</v>
      </c>
      <c r="J1259" s="25">
        <v>0.0</v>
      </c>
      <c r="K1259" s="25">
        <v>0.0</v>
      </c>
      <c r="L1259" s="25">
        <v>0.0</v>
      </c>
      <c r="M1259" s="25">
        <v>0.0</v>
      </c>
      <c r="N1259" s="25">
        <v>0.05722</v>
      </c>
      <c r="O1259" s="25">
        <v>3.68278</v>
      </c>
      <c r="P1259" s="25">
        <v>4.83203</v>
      </c>
      <c r="Q1259" s="25">
        <v>7.0</v>
      </c>
      <c r="R1259" s="25">
        <v>99.0</v>
      </c>
      <c r="S1259" s="25">
        <v>6.0</v>
      </c>
    </row>
    <row r="1260">
      <c r="A1260" s="58" t="s">
        <v>754</v>
      </c>
      <c r="B1260" s="25" t="s">
        <v>1</v>
      </c>
      <c r="C1260" s="25" t="s">
        <v>152</v>
      </c>
      <c r="D1260" s="25" t="s">
        <v>15</v>
      </c>
      <c r="E1260" s="25">
        <v>803.0</v>
      </c>
      <c r="F1260" s="25">
        <v>5.0</v>
      </c>
      <c r="G1260" s="25">
        <v>5.0</v>
      </c>
      <c r="H1260" s="25">
        <v>50.0</v>
      </c>
      <c r="I1260" s="25">
        <v>0.0</v>
      </c>
      <c r="J1260" s="25">
        <v>0.0</v>
      </c>
      <c r="K1260" s="25">
        <v>0.0</v>
      </c>
      <c r="L1260" s="25">
        <v>0.0</v>
      </c>
      <c r="M1260" s="25">
        <v>0.0</v>
      </c>
      <c r="N1260" s="25">
        <v>0.06361</v>
      </c>
      <c r="O1260" s="25">
        <v>10.97472</v>
      </c>
      <c r="P1260" s="25">
        <v>5.44174</v>
      </c>
      <c r="Q1260" s="25">
        <v>5.0</v>
      </c>
      <c r="R1260" s="25">
        <v>99.0</v>
      </c>
      <c r="S1260" s="25">
        <v>6.0</v>
      </c>
    </row>
    <row r="1261">
      <c r="A1261" s="58" t="s">
        <v>754</v>
      </c>
      <c r="B1261" s="25" t="s">
        <v>1</v>
      </c>
      <c r="C1261" s="25" t="s">
        <v>203</v>
      </c>
      <c r="D1261" s="25" t="s">
        <v>15</v>
      </c>
      <c r="E1261" s="25">
        <v>469.0</v>
      </c>
      <c r="F1261" s="25">
        <v>0.0</v>
      </c>
      <c r="G1261" s="25">
        <v>0.0</v>
      </c>
      <c r="H1261" s="25">
        <v>30.0</v>
      </c>
      <c r="I1261" s="25">
        <v>0.0</v>
      </c>
      <c r="J1261" s="25">
        <v>0.0</v>
      </c>
      <c r="K1261" s="25">
        <v>0.0</v>
      </c>
      <c r="L1261" s="25">
        <v>0.0</v>
      </c>
      <c r="M1261" s="25">
        <v>0.0</v>
      </c>
      <c r="N1261" s="25">
        <v>0.07333</v>
      </c>
      <c r="O1261" s="25">
        <v>28.15639</v>
      </c>
      <c r="P1261" s="25">
        <v>6.22685</v>
      </c>
      <c r="Q1261" s="25">
        <v>0.0</v>
      </c>
      <c r="R1261" s="25">
        <v>99.0</v>
      </c>
      <c r="S1261" s="25">
        <v>6.0</v>
      </c>
    </row>
    <row r="1262">
      <c r="A1262" s="58" t="s">
        <v>754</v>
      </c>
      <c r="B1262" s="25" t="s">
        <v>1</v>
      </c>
      <c r="C1262" s="25" t="s">
        <v>92</v>
      </c>
      <c r="D1262" s="25" t="s">
        <v>15</v>
      </c>
      <c r="E1262" s="25">
        <v>8862.0</v>
      </c>
      <c r="F1262" s="25">
        <v>66.0</v>
      </c>
      <c r="G1262" s="25">
        <v>57.0</v>
      </c>
      <c r="H1262" s="25">
        <v>1410.0</v>
      </c>
      <c r="I1262" s="25">
        <v>0.0</v>
      </c>
      <c r="J1262" s="25">
        <v>0.0</v>
      </c>
      <c r="K1262" s="25">
        <v>0.0</v>
      </c>
      <c r="L1262" s="25">
        <v>0.0</v>
      </c>
      <c r="M1262" s="25">
        <v>0.0</v>
      </c>
      <c r="N1262" s="25">
        <v>0.045</v>
      </c>
      <c r="O1262" s="25">
        <v>7.96361</v>
      </c>
      <c r="P1262" s="25">
        <v>4.65199</v>
      </c>
      <c r="Q1262" s="25">
        <v>66.0</v>
      </c>
      <c r="R1262" s="25">
        <v>99.0</v>
      </c>
      <c r="S1262" s="25">
        <v>6.0</v>
      </c>
    </row>
    <row r="1263">
      <c r="A1263" s="58" t="s">
        <v>754</v>
      </c>
      <c r="B1263" s="25" t="s">
        <v>1</v>
      </c>
      <c r="C1263" s="25" t="s">
        <v>289</v>
      </c>
      <c r="D1263" s="25" t="s">
        <v>15</v>
      </c>
      <c r="E1263" s="25">
        <v>8.0</v>
      </c>
      <c r="F1263" s="25">
        <v>0.0</v>
      </c>
      <c r="G1263" s="25">
        <v>0.0</v>
      </c>
      <c r="H1263" s="25">
        <v>0.0</v>
      </c>
      <c r="I1263" s="25">
        <v>0.0</v>
      </c>
      <c r="J1263" s="25">
        <v>0.0</v>
      </c>
      <c r="K1263" s="25">
        <v>0.0</v>
      </c>
      <c r="L1263" s="25">
        <v>0.0</v>
      </c>
      <c r="M1263" s="25">
        <v>0.0</v>
      </c>
      <c r="N1263" s="25">
        <v>0.14889</v>
      </c>
      <c r="O1263" s="25">
        <v>1.90944</v>
      </c>
      <c r="P1263" s="25">
        <v>0.39365</v>
      </c>
      <c r="Q1263" s="25">
        <v>0.0</v>
      </c>
      <c r="R1263" s="25">
        <v>99.0</v>
      </c>
      <c r="S1263" s="25">
        <v>6.0</v>
      </c>
    </row>
    <row r="1264">
      <c r="A1264" s="58" t="s">
        <v>754</v>
      </c>
      <c r="B1264" s="25" t="s">
        <v>1</v>
      </c>
      <c r="C1264" s="25" t="s">
        <v>205</v>
      </c>
      <c r="D1264" s="25" t="s">
        <v>15</v>
      </c>
      <c r="E1264" s="25">
        <v>337.0</v>
      </c>
      <c r="F1264" s="25">
        <v>0.0</v>
      </c>
      <c r="G1264" s="25">
        <v>0.0</v>
      </c>
      <c r="H1264" s="25">
        <v>22.0</v>
      </c>
      <c r="I1264" s="25">
        <v>0.0</v>
      </c>
      <c r="J1264" s="25">
        <v>0.0</v>
      </c>
      <c r="K1264" s="25">
        <v>0.0</v>
      </c>
      <c r="L1264" s="25">
        <v>0.0</v>
      </c>
      <c r="M1264" s="25">
        <v>0.0</v>
      </c>
      <c r="N1264" s="25">
        <v>0.07139</v>
      </c>
      <c r="O1264" s="25">
        <v>3.04528</v>
      </c>
      <c r="P1264" s="25">
        <v>4.6984</v>
      </c>
      <c r="Q1264" s="25">
        <v>0.0</v>
      </c>
      <c r="R1264" s="25">
        <v>99.0</v>
      </c>
      <c r="S1264" s="25">
        <v>6.0</v>
      </c>
    </row>
    <row r="1265">
      <c r="A1265" s="58" t="s">
        <v>754</v>
      </c>
      <c r="B1265" s="25" t="s">
        <v>1</v>
      </c>
      <c r="C1265" s="25" t="s">
        <v>250</v>
      </c>
      <c r="D1265" s="25" t="s">
        <v>15</v>
      </c>
      <c r="E1265" s="25">
        <v>36.0</v>
      </c>
      <c r="F1265" s="25">
        <v>0.0</v>
      </c>
      <c r="G1265" s="25">
        <v>0.0</v>
      </c>
      <c r="H1265" s="25">
        <v>4.0</v>
      </c>
      <c r="I1265" s="25">
        <v>0.0</v>
      </c>
      <c r="J1265" s="25">
        <v>0.0</v>
      </c>
      <c r="K1265" s="25">
        <v>0.0</v>
      </c>
      <c r="L1265" s="25">
        <v>0.0</v>
      </c>
      <c r="M1265" s="25">
        <v>0.0</v>
      </c>
      <c r="N1265" s="25">
        <v>0.04833</v>
      </c>
      <c r="O1265" s="25">
        <v>12.94333</v>
      </c>
      <c r="P1265" s="25">
        <v>4.83353</v>
      </c>
      <c r="Q1265" s="25">
        <v>0.0</v>
      </c>
      <c r="R1265" s="25">
        <v>99.0</v>
      </c>
      <c r="S1265" s="25">
        <v>6.0</v>
      </c>
    </row>
    <row r="1266">
      <c r="A1266" s="58" t="s">
        <v>754</v>
      </c>
      <c r="B1266" s="25" t="s">
        <v>1</v>
      </c>
      <c r="C1266" s="25" t="s">
        <v>280</v>
      </c>
      <c r="D1266" s="25" t="s">
        <v>15</v>
      </c>
      <c r="E1266" s="25">
        <v>149.0</v>
      </c>
      <c r="F1266" s="25">
        <v>0.0</v>
      </c>
      <c r="G1266" s="25">
        <v>0.0</v>
      </c>
      <c r="H1266" s="25">
        <v>13.0</v>
      </c>
      <c r="I1266" s="25">
        <v>0.0</v>
      </c>
      <c r="J1266" s="25">
        <v>0.0</v>
      </c>
      <c r="K1266" s="25">
        <v>0.0</v>
      </c>
      <c r="L1266" s="25">
        <v>0.0</v>
      </c>
      <c r="M1266" s="25">
        <v>0.0</v>
      </c>
      <c r="N1266" s="25">
        <v>0.03639</v>
      </c>
      <c r="O1266" s="25">
        <v>0.98167</v>
      </c>
      <c r="P1266" s="25">
        <v>2.17741</v>
      </c>
      <c r="Q1266" s="25">
        <v>0.0</v>
      </c>
      <c r="R1266" s="25">
        <v>99.0</v>
      </c>
      <c r="S1266" s="25">
        <v>6.0</v>
      </c>
    </row>
    <row r="1267">
      <c r="A1267" s="58" t="s">
        <v>754</v>
      </c>
      <c r="B1267" s="25" t="s">
        <v>1</v>
      </c>
      <c r="C1267" s="25" t="s">
        <v>173</v>
      </c>
      <c r="D1267" s="25" t="s">
        <v>15</v>
      </c>
      <c r="E1267" s="25">
        <v>1322.0</v>
      </c>
      <c r="F1267" s="25">
        <v>5.0</v>
      </c>
      <c r="G1267" s="25">
        <v>5.0</v>
      </c>
      <c r="H1267" s="25">
        <v>44.0</v>
      </c>
      <c r="I1267" s="25">
        <v>0.0</v>
      </c>
      <c r="J1267" s="25">
        <v>0.0</v>
      </c>
      <c r="K1267" s="25">
        <v>0.0</v>
      </c>
      <c r="L1267" s="25">
        <v>0.0</v>
      </c>
      <c r="M1267" s="25">
        <v>0.0</v>
      </c>
      <c r="N1267" s="25">
        <v>0.07333</v>
      </c>
      <c r="O1267" s="25">
        <v>35.60611</v>
      </c>
      <c r="P1267" s="25">
        <v>6.65472</v>
      </c>
      <c r="Q1267" s="25">
        <v>5.0</v>
      </c>
      <c r="R1267" s="25">
        <v>99.0</v>
      </c>
      <c r="S1267" s="25">
        <v>6.0</v>
      </c>
    </row>
    <row r="1268">
      <c r="A1268" s="58" t="s">
        <v>754</v>
      </c>
      <c r="B1268" s="25" t="s">
        <v>1</v>
      </c>
      <c r="C1268" s="25" t="s">
        <v>291</v>
      </c>
      <c r="D1268" s="25" t="s">
        <v>15</v>
      </c>
      <c r="E1268" s="25">
        <v>4.0</v>
      </c>
      <c r="F1268" s="25">
        <v>0.0</v>
      </c>
      <c r="G1268" s="25">
        <v>0.0</v>
      </c>
      <c r="H1268" s="25">
        <v>0.0</v>
      </c>
      <c r="I1268" s="25">
        <v>0.0</v>
      </c>
      <c r="J1268" s="25">
        <v>0.0</v>
      </c>
      <c r="K1268" s="25">
        <v>0.0</v>
      </c>
      <c r="L1268" s="25">
        <v>0.0</v>
      </c>
      <c r="M1268" s="25">
        <v>0.0</v>
      </c>
      <c r="N1268" s="25">
        <v>0.00333</v>
      </c>
      <c r="O1268" s="25">
        <v>0.115</v>
      </c>
      <c r="P1268" s="25">
        <v>0.03917</v>
      </c>
      <c r="Q1268" s="25">
        <v>0.0</v>
      </c>
      <c r="R1268" s="25">
        <v>99.0</v>
      </c>
      <c r="S1268" s="25">
        <v>6.0</v>
      </c>
    </row>
    <row r="1269">
      <c r="A1269" s="58" t="s">
        <v>754</v>
      </c>
      <c r="B1269" s="25" t="s">
        <v>1</v>
      </c>
      <c r="C1269" s="25" t="s">
        <v>116</v>
      </c>
      <c r="D1269" s="25" t="s">
        <v>15</v>
      </c>
      <c r="E1269" s="25">
        <v>23016.0</v>
      </c>
      <c r="F1269" s="25">
        <v>60.0</v>
      </c>
      <c r="G1269" s="25">
        <v>34.0</v>
      </c>
      <c r="H1269" s="25">
        <v>1918.0</v>
      </c>
      <c r="I1269" s="25">
        <v>0.0</v>
      </c>
      <c r="J1269" s="25">
        <v>0.0</v>
      </c>
      <c r="K1269" s="25">
        <v>0.0</v>
      </c>
      <c r="L1269" s="25">
        <v>0.0</v>
      </c>
      <c r="M1269" s="25">
        <v>0.0</v>
      </c>
      <c r="N1269" s="25">
        <v>0.06083</v>
      </c>
      <c r="O1269" s="25">
        <v>3.01722</v>
      </c>
      <c r="P1269" s="25">
        <v>4.14553</v>
      </c>
      <c r="Q1269" s="25">
        <v>60.0</v>
      </c>
      <c r="R1269" s="25">
        <v>99.0</v>
      </c>
      <c r="S1269" s="25">
        <v>6.0</v>
      </c>
    </row>
    <row r="1270">
      <c r="A1270" s="58" t="s">
        <v>754</v>
      </c>
      <c r="B1270" s="25" t="s">
        <v>1</v>
      </c>
      <c r="C1270" s="25" t="s">
        <v>225</v>
      </c>
      <c r="D1270" s="25" t="s">
        <v>15</v>
      </c>
      <c r="E1270" s="25">
        <v>108.0</v>
      </c>
      <c r="F1270" s="25">
        <v>1.0</v>
      </c>
      <c r="G1270" s="25">
        <v>1.0</v>
      </c>
      <c r="H1270" s="25">
        <v>12.0</v>
      </c>
      <c r="I1270" s="25">
        <v>0.0</v>
      </c>
      <c r="J1270" s="25">
        <v>0.0</v>
      </c>
      <c r="K1270" s="25">
        <v>0.0</v>
      </c>
      <c r="L1270" s="25">
        <v>0.0</v>
      </c>
      <c r="M1270" s="25">
        <v>0.0</v>
      </c>
      <c r="N1270" s="25">
        <v>0.05167</v>
      </c>
      <c r="O1270" s="25">
        <v>1.20444</v>
      </c>
      <c r="P1270" s="25">
        <v>2.88261</v>
      </c>
      <c r="Q1270" s="25">
        <v>1.0</v>
      </c>
      <c r="R1270" s="25">
        <v>99.0</v>
      </c>
      <c r="S1270" s="25">
        <v>6.0</v>
      </c>
    </row>
    <row r="1271">
      <c r="A1271" s="58" t="s">
        <v>754</v>
      </c>
      <c r="B1271" s="25" t="s">
        <v>1</v>
      </c>
      <c r="C1271" s="25" t="s">
        <v>214</v>
      </c>
      <c r="D1271" s="25" t="s">
        <v>15</v>
      </c>
      <c r="E1271" s="25">
        <v>233.0</v>
      </c>
      <c r="F1271" s="25">
        <v>0.0</v>
      </c>
      <c r="G1271" s="25">
        <v>0.0</v>
      </c>
      <c r="H1271" s="25">
        <v>22.0</v>
      </c>
      <c r="I1271" s="25">
        <v>0.0</v>
      </c>
      <c r="J1271" s="25">
        <v>0.0</v>
      </c>
      <c r="K1271" s="25">
        <v>0.0</v>
      </c>
      <c r="L1271" s="25">
        <v>0.0</v>
      </c>
      <c r="M1271" s="25">
        <v>0.0</v>
      </c>
      <c r="N1271" s="25">
        <v>0.04722</v>
      </c>
      <c r="O1271" s="25">
        <v>1.48889</v>
      </c>
      <c r="P1271" s="25">
        <v>3.00832</v>
      </c>
      <c r="Q1271" s="25">
        <v>0.0</v>
      </c>
      <c r="R1271" s="25">
        <v>99.0</v>
      </c>
      <c r="S1271" s="25">
        <v>6.0</v>
      </c>
    </row>
    <row r="1272">
      <c r="A1272" s="58" t="s">
        <v>754</v>
      </c>
      <c r="B1272" s="25" t="s">
        <v>1</v>
      </c>
      <c r="C1272" s="25" t="s">
        <v>234</v>
      </c>
      <c r="D1272" s="25" t="s">
        <v>15</v>
      </c>
      <c r="E1272" s="25">
        <v>85.0</v>
      </c>
      <c r="F1272" s="25">
        <v>0.0</v>
      </c>
      <c r="G1272" s="25">
        <v>0.0</v>
      </c>
      <c r="H1272" s="25">
        <v>5.0</v>
      </c>
      <c r="I1272" s="25">
        <v>0.0</v>
      </c>
      <c r="J1272" s="25">
        <v>0.0</v>
      </c>
      <c r="K1272" s="25">
        <v>0.0</v>
      </c>
      <c r="L1272" s="25">
        <v>0.0</v>
      </c>
      <c r="M1272" s="25">
        <v>0.0</v>
      </c>
      <c r="N1272" s="25">
        <v>0.045</v>
      </c>
      <c r="O1272" s="25">
        <v>28.35639</v>
      </c>
      <c r="P1272" s="25">
        <v>6.22021</v>
      </c>
      <c r="Q1272" s="25">
        <v>0.0</v>
      </c>
      <c r="R1272" s="25">
        <v>99.0</v>
      </c>
      <c r="S1272" s="25">
        <v>6.0</v>
      </c>
    </row>
    <row r="1273">
      <c r="A1273" s="58" t="s">
        <v>754</v>
      </c>
      <c r="B1273" s="25" t="s">
        <v>1</v>
      </c>
      <c r="C1273" s="25" t="s">
        <v>285</v>
      </c>
      <c r="D1273" s="25" t="s">
        <v>15</v>
      </c>
      <c r="E1273" s="25">
        <v>1.0</v>
      </c>
      <c r="F1273" s="25">
        <v>0.0</v>
      </c>
      <c r="G1273" s="25">
        <v>0.0</v>
      </c>
      <c r="H1273" s="25">
        <v>0.0</v>
      </c>
      <c r="I1273" s="25">
        <v>0.0</v>
      </c>
      <c r="J1273" s="25">
        <v>0.0</v>
      </c>
      <c r="K1273" s="25">
        <v>0.0</v>
      </c>
      <c r="L1273" s="25">
        <v>0.0</v>
      </c>
      <c r="M1273" s="25">
        <v>0.0</v>
      </c>
      <c r="N1273" s="25">
        <v>1.44639</v>
      </c>
      <c r="O1273" s="25">
        <v>1.44639</v>
      </c>
      <c r="P1273" s="25">
        <v>1.44639</v>
      </c>
      <c r="Q1273" s="25">
        <v>0.0</v>
      </c>
      <c r="R1273" s="25">
        <v>99.0</v>
      </c>
      <c r="S1273" s="25">
        <v>6.0</v>
      </c>
    </row>
    <row r="1274">
      <c r="A1274" s="58" t="s">
        <v>754</v>
      </c>
      <c r="B1274" s="25" t="s">
        <v>1</v>
      </c>
      <c r="C1274" s="25" t="s">
        <v>155</v>
      </c>
      <c r="D1274" s="25" t="s">
        <v>15</v>
      </c>
      <c r="E1274" s="25">
        <v>2028.0</v>
      </c>
      <c r="F1274" s="25">
        <v>10.0</v>
      </c>
      <c r="G1274" s="25">
        <v>7.0</v>
      </c>
      <c r="H1274" s="25">
        <v>131.0</v>
      </c>
      <c r="I1274" s="25">
        <v>0.0</v>
      </c>
      <c r="J1274" s="25">
        <v>0.0</v>
      </c>
      <c r="K1274" s="25">
        <v>0.0</v>
      </c>
      <c r="L1274" s="25">
        <v>0.0</v>
      </c>
      <c r="M1274" s="25">
        <v>0.0</v>
      </c>
      <c r="N1274" s="25">
        <v>0.05583</v>
      </c>
      <c r="O1274" s="25">
        <v>11.96694</v>
      </c>
      <c r="P1274" s="25">
        <v>5.25936</v>
      </c>
      <c r="Q1274" s="25">
        <v>10.0</v>
      </c>
      <c r="R1274" s="25">
        <v>99.0</v>
      </c>
      <c r="S1274" s="25">
        <v>6.0</v>
      </c>
    </row>
    <row r="1275">
      <c r="A1275" s="58" t="s">
        <v>754</v>
      </c>
      <c r="B1275" s="25" t="s">
        <v>1</v>
      </c>
      <c r="C1275" s="25" t="s">
        <v>64</v>
      </c>
      <c r="D1275" s="25" t="s">
        <v>15</v>
      </c>
      <c r="E1275" s="25">
        <v>30343.0</v>
      </c>
      <c r="F1275" s="25">
        <v>248.0</v>
      </c>
      <c r="G1275" s="25">
        <v>201.0</v>
      </c>
      <c r="H1275" s="25">
        <v>2060.0</v>
      </c>
      <c r="I1275" s="25">
        <v>0.0</v>
      </c>
      <c r="J1275" s="25">
        <v>0.0</v>
      </c>
      <c r="K1275" s="25">
        <v>0.0</v>
      </c>
      <c r="L1275" s="25">
        <v>0.0</v>
      </c>
      <c r="M1275" s="25">
        <v>0.0</v>
      </c>
      <c r="N1275" s="25">
        <v>0.07028</v>
      </c>
      <c r="O1275" s="25">
        <v>1.63417</v>
      </c>
      <c r="P1275" s="25">
        <v>1.57044</v>
      </c>
      <c r="Q1275" s="25">
        <v>248.0</v>
      </c>
      <c r="R1275" s="25">
        <v>99.0</v>
      </c>
      <c r="S1275" s="25">
        <v>6.0</v>
      </c>
    </row>
    <row r="1276">
      <c r="A1276" s="58" t="s">
        <v>754</v>
      </c>
      <c r="B1276" s="25" t="s">
        <v>1</v>
      </c>
      <c r="C1276" s="25" t="s">
        <v>147</v>
      </c>
      <c r="D1276" s="25" t="s">
        <v>15</v>
      </c>
      <c r="E1276" s="25">
        <v>118.0</v>
      </c>
      <c r="F1276" s="25">
        <v>1.0</v>
      </c>
      <c r="G1276" s="25">
        <v>1.0</v>
      </c>
      <c r="H1276" s="25">
        <v>22.0</v>
      </c>
      <c r="I1276" s="25">
        <v>0.0</v>
      </c>
      <c r="J1276" s="25">
        <v>0.0</v>
      </c>
      <c r="K1276" s="25">
        <v>0.0</v>
      </c>
      <c r="L1276" s="25">
        <v>0.0</v>
      </c>
      <c r="M1276" s="25">
        <v>0.0</v>
      </c>
      <c r="N1276" s="25">
        <v>0.06667</v>
      </c>
      <c r="O1276" s="25">
        <v>1.26472</v>
      </c>
      <c r="P1276" s="25">
        <v>2.19207</v>
      </c>
      <c r="Q1276" s="25">
        <v>1.0</v>
      </c>
      <c r="R1276" s="25">
        <v>99.0</v>
      </c>
      <c r="S1276" s="25">
        <v>6.0</v>
      </c>
    </row>
    <row r="1277">
      <c r="A1277" s="58" t="s">
        <v>754</v>
      </c>
      <c r="B1277" s="25" t="s">
        <v>1</v>
      </c>
      <c r="C1277" s="25" t="s">
        <v>50</v>
      </c>
      <c r="D1277" s="25" t="s">
        <v>15</v>
      </c>
      <c r="E1277" s="25">
        <v>6170.0</v>
      </c>
      <c r="F1277" s="25">
        <v>54.0</v>
      </c>
      <c r="G1277" s="25">
        <v>46.0</v>
      </c>
      <c r="H1277" s="25">
        <v>221.0</v>
      </c>
      <c r="I1277" s="25">
        <v>0.0</v>
      </c>
      <c r="J1277" s="25">
        <v>0.0</v>
      </c>
      <c r="K1277" s="25">
        <v>0.0</v>
      </c>
      <c r="L1277" s="25">
        <v>0.0</v>
      </c>
      <c r="M1277" s="25">
        <v>0.0</v>
      </c>
      <c r="N1277" s="25">
        <v>0.08444</v>
      </c>
      <c r="O1277" s="25">
        <v>34.93306</v>
      </c>
      <c r="P1277" s="25">
        <v>6.5847</v>
      </c>
      <c r="Q1277" s="25">
        <v>54.0</v>
      </c>
      <c r="R1277" s="25">
        <v>99.0</v>
      </c>
      <c r="S1277" s="25">
        <v>6.0</v>
      </c>
    </row>
    <row r="1278">
      <c r="A1278" s="58" t="s">
        <v>754</v>
      </c>
      <c r="B1278" s="25" t="s">
        <v>1</v>
      </c>
      <c r="C1278" s="25" t="s">
        <v>140</v>
      </c>
      <c r="D1278" s="25" t="s">
        <v>15</v>
      </c>
      <c r="E1278" s="25">
        <v>340.0</v>
      </c>
      <c r="F1278" s="25">
        <v>1.0</v>
      </c>
      <c r="G1278" s="25">
        <v>1.0</v>
      </c>
      <c r="H1278" s="25">
        <v>63.0</v>
      </c>
      <c r="I1278" s="25">
        <v>0.0</v>
      </c>
      <c r="J1278" s="25">
        <v>0.0</v>
      </c>
      <c r="K1278" s="25">
        <v>0.0</v>
      </c>
      <c r="L1278" s="25">
        <v>0.0</v>
      </c>
      <c r="M1278" s="25">
        <v>0.0</v>
      </c>
      <c r="N1278" s="25">
        <v>0.03778</v>
      </c>
      <c r="O1278" s="25">
        <v>1.33028</v>
      </c>
      <c r="P1278" s="25">
        <v>3.31319</v>
      </c>
      <c r="Q1278" s="25">
        <v>1.0</v>
      </c>
      <c r="R1278" s="25">
        <v>99.0</v>
      </c>
      <c r="S1278" s="25">
        <v>6.0</v>
      </c>
    </row>
    <row r="1279">
      <c r="A1279" s="58" t="s">
        <v>754</v>
      </c>
      <c r="B1279" s="25" t="s">
        <v>1</v>
      </c>
      <c r="C1279" s="25" t="s">
        <v>178</v>
      </c>
      <c r="D1279" s="25" t="s">
        <v>15</v>
      </c>
      <c r="E1279" s="25">
        <v>350.0</v>
      </c>
      <c r="F1279" s="25">
        <v>2.0</v>
      </c>
      <c r="G1279" s="25">
        <v>2.0</v>
      </c>
      <c r="H1279" s="25">
        <v>41.0</v>
      </c>
      <c r="I1279" s="25">
        <v>0.0</v>
      </c>
      <c r="J1279" s="25">
        <v>0.0</v>
      </c>
      <c r="K1279" s="25">
        <v>0.0</v>
      </c>
      <c r="L1279" s="25">
        <v>0.0</v>
      </c>
      <c r="M1279" s="25">
        <v>0.0</v>
      </c>
      <c r="N1279" s="25">
        <v>0.05917</v>
      </c>
      <c r="O1279" s="25">
        <v>0.70306</v>
      </c>
      <c r="P1279" s="25">
        <v>2.81309</v>
      </c>
      <c r="Q1279" s="25">
        <v>2.0</v>
      </c>
      <c r="R1279" s="25">
        <v>99.0</v>
      </c>
      <c r="S1279" s="25">
        <v>6.0</v>
      </c>
    </row>
    <row r="1280">
      <c r="A1280" s="58" t="s">
        <v>754</v>
      </c>
      <c r="B1280" s="25" t="s">
        <v>1</v>
      </c>
      <c r="C1280" s="25" t="s">
        <v>71</v>
      </c>
      <c r="D1280" s="25" t="s">
        <v>15</v>
      </c>
      <c r="E1280" s="25">
        <v>78312.0</v>
      </c>
      <c r="F1280" s="25">
        <v>614.0</v>
      </c>
      <c r="G1280" s="25">
        <v>207.0</v>
      </c>
      <c r="H1280" s="25">
        <v>4164.0</v>
      </c>
      <c r="I1280" s="25">
        <v>0.0</v>
      </c>
      <c r="J1280" s="25">
        <v>0.0</v>
      </c>
      <c r="K1280" s="25">
        <v>0.0</v>
      </c>
      <c r="L1280" s="25">
        <v>0.0</v>
      </c>
      <c r="M1280" s="25">
        <v>0.0</v>
      </c>
      <c r="N1280" s="25">
        <v>0.06194</v>
      </c>
      <c r="O1280" s="25">
        <v>7.34472</v>
      </c>
      <c r="P1280" s="25">
        <v>4.87094</v>
      </c>
      <c r="Q1280" s="25">
        <v>585.0</v>
      </c>
      <c r="R1280" s="25">
        <v>99.0</v>
      </c>
      <c r="S1280" s="25">
        <v>6.0</v>
      </c>
    </row>
    <row r="1281">
      <c r="A1281" s="58" t="s">
        <v>754</v>
      </c>
      <c r="B1281" s="25" t="s">
        <v>1</v>
      </c>
      <c r="C1281" s="25" t="s">
        <v>297</v>
      </c>
      <c r="D1281" s="25" t="s">
        <v>15</v>
      </c>
      <c r="E1281" s="25">
        <v>1.0</v>
      </c>
      <c r="F1281" s="25">
        <v>0.0</v>
      </c>
      <c r="G1281" s="25">
        <v>0.0</v>
      </c>
      <c r="H1281" s="25">
        <v>0.0</v>
      </c>
      <c r="I1281" s="25">
        <v>0.0</v>
      </c>
      <c r="J1281" s="25">
        <v>0.0</v>
      </c>
      <c r="K1281" s="25">
        <v>0.0</v>
      </c>
      <c r="L1281" s="25">
        <v>0.0</v>
      </c>
      <c r="M1281" s="25">
        <v>0.0</v>
      </c>
      <c r="N1281" s="25">
        <v>0.2575</v>
      </c>
      <c r="O1281" s="25">
        <v>0.2575</v>
      </c>
      <c r="P1281" s="25">
        <v>0.2575</v>
      </c>
      <c r="Q1281" s="25">
        <v>0.0</v>
      </c>
      <c r="R1281" s="25">
        <v>99.0</v>
      </c>
      <c r="S1281" s="25">
        <v>6.0</v>
      </c>
    </row>
    <row r="1282">
      <c r="A1282" s="58" t="s">
        <v>754</v>
      </c>
      <c r="B1282" s="25" t="s">
        <v>1</v>
      </c>
      <c r="C1282" s="25" t="s">
        <v>266</v>
      </c>
      <c r="D1282" s="25" t="s">
        <v>15</v>
      </c>
      <c r="E1282" s="25">
        <v>13.0</v>
      </c>
      <c r="F1282" s="25">
        <v>1.0</v>
      </c>
      <c r="G1282" s="25">
        <v>1.0</v>
      </c>
      <c r="H1282" s="25">
        <v>1.0</v>
      </c>
      <c r="I1282" s="25">
        <v>0.0</v>
      </c>
      <c r="J1282" s="25">
        <v>0.0</v>
      </c>
      <c r="K1282" s="25">
        <v>0.0</v>
      </c>
      <c r="L1282" s="25">
        <v>0.0</v>
      </c>
      <c r="M1282" s="25">
        <v>0.0</v>
      </c>
      <c r="N1282" s="25">
        <v>0.04444</v>
      </c>
      <c r="O1282" s="25">
        <v>0.14611</v>
      </c>
      <c r="P1282" s="25">
        <v>0.0685</v>
      </c>
      <c r="Q1282" s="25">
        <v>1.0</v>
      </c>
      <c r="R1282" s="25">
        <v>99.0</v>
      </c>
      <c r="S1282" s="25">
        <v>6.0</v>
      </c>
    </row>
    <row r="1283">
      <c r="A1283" s="58" t="s">
        <v>754</v>
      </c>
      <c r="B1283" s="25" t="s">
        <v>1</v>
      </c>
      <c r="C1283" s="25" t="s">
        <v>88</v>
      </c>
      <c r="D1283" s="25" t="s">
        <v>15</v>
      </c>
      <c r="E1283" s="25">
        <v>9166.0</v>
      </c>
      <c r="F1283" s="25">
        <v>53.0</v>
      </c>
      <c r="G1283" s="25">
        <v>42.0</v>
      </c>
      <c r="H1283" s="25">
        <v>491.0</v>
      </c>
      <c r="I1283" s="25">
        <v>0.0</v>
      </c>
      <c r="J1283" s="25">
        <v>0.0</v>
      </c>
      <c r="K1283" s="25">
        <v>0.0</v>
      </c>
      <c r="L1283" s="25">
        <v>0.0</v>
      </c>
      <c r="M1283" s="25">
        <v>0.0</v>
      </c>
      <c r="N1283" s="25">
        <v>0.06361</v>
      </c>
      <c r="O1283" s="25">
        <v>1.37861</v>
      </c>
      <c r="P1283" s="25">
        <v>1.65217</v>
      </c>
      <c r="Q1283" s="25">
        <v>53.0</v>
      </c>
      <c r="R1283" s="25">
        <v>99.0</v>
      </c>
      <c r="S1283" s="25">
        <v>6.0</v>
      </c>
    </row>
    <row r="1284">
      <c r="A1284" s="58" t="s">
        <v>754</v>
      </c>
      <c r="B1284" s="25" t="s">
        <v>1</v>
      </c>
      <c r="C1284" s="25" t="s">
        <v>80</v>
      </c>
      <c r="D1284" s="25" t="s">
        <v>15</v>
      </c>
      <c r="E1284" s="25">
        <v>9332.0</v>
      </c>
      <c r="F1284" s="25">
        <v>13.0</v>
      </c>
      <c r="G1284" s="25">
        <v>2.0</v>
      </c>
      <c r="H1284" s="25">
        <v>664.0</v>
      </c>
      <c r="I1284" s="25">
        <v>0.0</v>
      </c>
      <c r="J1284" s="25">
        <v>0.0</v>
      </c>
      <c r="K1284" s="25">
        <v>0.0</v>
      </c>
      <c r="L1284" s="25">
        <v>0.0</v>
      </c>
      <c r="M1284" s="25">
        <v>0.0</v>
      </c>
      <c r="N1284" s="25">
        <v>0.07028</v>
      </c>
      <c r="O1284" s="25">
        <v>14.225</v>
      </c>
      <c r="P1284" s="25">
        <v>5.57558</v>
      </c>
      <c r="Q1284" s="25">
        <v>13.0</v>
      </c>
      <c r="R1284" s="25">
        <v>99.0</v>
      </c>
      <c r="S1284" s="25">
        <v>6.0</v>
      </c>
    </row>
    <row r="1285">
      <c r="A1285" s="58" t="s">
        <v>754</v>
      </c>
      <c r="B1285" s="25" t="s">
        <v>1</v>
      </c>
      <c r="C1285" s="25" t="s">
        <v>65</v>
      </c>
      <c r="D1285" s="25" t="s">
        <v>15</v>
      </c>
      <c r="E1285" s="25">
        <v>59550.0</v>
      </c>
      <c r="F1285" s="25">
        <v>158.0</v>
      </c>
      <c r="G1285" s="25">
        <v>112.0</v>
      </c>
      <c r="H1285" s="25">
        <v>3731.0</v>
      </c>
      <c r="I1285" s="25">
        <v>0.0</v>
      </c>
      <c r="J1285" s="25">
        <v>0.0</v>
      </c>
      <c r="K1285" s="25">
        <v>0.0</v>
      </c>
      <c r="L1285" s="25">
        <v>0.0</v>
      </c>
      <c r="M1285" s="25">
        <v>0.0</v>
      </c>
      <c r="N1285" s="25">
        <v>0.06583</v>
      </c>
      <c r="O1285" s="25">
        <v>14.85167</v>
      </c>
      <c r="P1285" s="25">
        <v>5.76243</v>
      </c>
      <c r="Q1285" s="25">
        <v>158.0</v>
      </c>
      <c r="R1285" s="25">
        <v>99.0</v>
      </c>
      <c r="S1285" s="25">
        <v>6.0</v>
      </c>
    </row>
    <row r="1286">
      <c r="A1286" s="58" t="s">
        <v>754</v>
      </c>
      <c r="B1286" s="25" t="s">
        <v>1</v>
      </c>
      <c r="C1286" s="25" t="s">
        <v>268</v>
      </c>
      <c r="D1286" s="25" t="s">
        <v>15</v>
      </c>
      <c r="E1286" s="25">
        <v>26.0</v>
      </c>
      <c r="F1286" s="25">
        <v>0.0</v>
      </c>
      <c r="G1286" s="25">
        <v>0.0</v>
      </c>
      <c r="H1286" s="25">
        <v>2.0</v>
      </c>
      <c r="I1286" s="25">
        <v>0.0</v>
      </c>
      <c r="J1286" s="25">
        <v>0.0</v>
      </c>
      <c r="K1286" s="25">
        <v>0.0</v>
      </c>
      <c r="L1286" s="25">
        <v>0.0</v>
      </c>
      <c r="M1286" s="25">
        <v>0.0</v>
      </c>
      <c r="N1286" s="25">
        <v>0.05806</v>
      </c>
      <c r="O1286" s="25">
        <v>0.84083</v>
      </c>
      <c r="P1286" s="25">
        <v>2.95268</v>
      </c>
      <c r="Q1286" s="25">
        <v>0.0</v>
      </c>
      <c r="R1286" s="25">
        <v>99.0</v>
      </c>
      <c r="S1286" s="25">
        <v>6.0</v>
      </c>
    </row>
    <row r="1287">
      <c r="A1287" s="58" t="s">
        <v>754</v>
      </c>
      <c r="B1287" s="25" t="s">
        <v>1</v>
      </c>
      <c r="C1287" s="25" t="s">
        <v>83</v>
      </c>
      <c r="D1287" s="25" t="s">
        <v>15</v>
      </c>
      <c r="E1287" s="25">
        <v>9014.0</v>
      </c>
      <c r="F1287" s="25">
        <v>60.0</v>
      </c>
      <c r="G1287" s="25">
        <v>17.0</v>
      </c>
      <c r="H1287" s="25">
        <v>515.0</v>
      </c>
      <c r="I1287" s="25">
        <v>0.0</v>
      </c>
      <c r="J1287" s="25">
        <v>0.0</v>
      </c>
      <c r="K1287" s="25">
        <v>0.0</v>
      </c>
      <c r="L1287" s="25">
        <v>0.0</v>
      </c>
      <c r="M1287" s="25">
        <v>0.0</v>
      </c>
      <c r="N1287" s="25">
        <v>0.07194</v>
      </c>
      <c r="O1287" s="25">
        <v>9.36417</v>
      </c>
      <c r="P1287" s="25">
        <v>5.18768</v>
      </c>
      <c r="Q1287" s="25">
        <v>60.0</v>
      </c>
      <c r="R1287" s="25">
        <v>99.0</v>
      </c>
      <c r="S1287" s="25">
        <v>6.0</v>
      </c>
    </row>
    <row r="1288">
      <c r="A1288" s="58" t="s">
        <v>754</v>
      </c>
      <c r="B1288" s="25" t="s">
        <v>1</v>
      </c>
      <c r="C1288" s="25" t="s">
        <v>189</v>
      </c>
      <c r="D1288" s="25" t="s">
        <v>15</v>
      </c>
      <c r="E1288" s="25">
        <v>393.0</v>
      </c>
      <c r="F1288" s="25">
        <v>1.0</v>
      </c>
      <c r="G1288" s="25">
        <v>1.0</v>
      </c>
      <c r="H1288" s="25">
        <v>34.0</v>
      </c>
      <c r="I1288" s="25">
        <v>0.0</v>
      </c>
      <c r="J1288" s="25">
        <v>0.0</v>
      </c>
      <c r="K1288" s="25">
        <v>0.0</v>
      </c>
      <c r="L1288" s="25">
        <v>0.0</v>
      </c>
      <c r="M1288" s="25">
        <v>0.0</v>
      </c>
      <c r="N1288" s="25">
        <v>0.05111</v>
      </c>
      <c r="O1288" s="25">
        <v>2.78389</v>
      </c>
      <c r="P1288" s="25">
        <v>3.7198</v>
      </c>
      <c r="Q1288" s="25">
        <v>1.0</v>
      </c>
      <c r="R1288" s="25">
        <v>99.0</v>
      </c>
      <c r="S1288" s="25">
        <v>6.0</v>
      </c>
    </row>
    <row r="1289">
      <c r="A1289" s="58" t="s">
        <v>754</v>
      </c>
      <c r="B1289" s="25" t="s">
        <v>1</v>
      </c>
      <c r="C1289" s="25" t="s">
        <v>226</v>
      </c>
      <c r="D1289" s="25" t="s">
        <v>15</v>
      </c>
      <c r="E1289" s="25">
        <v>73.0</v>
      </c>
      <c r="F1289" s="25">
        <v>0.0</v>
      </c>
      <c r="G1289" s="25">
        <v>0.0</v>
      </c>
      <c r="H1289" s="25">
        <v>5.0</v>
      </c>
      <c r="I1289" s="25">
        <v>0.0</v>
      </c>
      <c r="J1289" s="25">
        <v>0.0</v>
      </c>
      <c r="K1289" s="25">
        <v>0.0</v>
      </c>
      <c r="L1289" s="25">
        <v>0.0</v>
      </c>
      <c r="M1289" s="25">
        <v>0.0</v>
      </c>
      <c r="N1289" s="25">
        <v>0.07806</v>
      </c>
      <c r="O1289" s="25">
        <v>8.05722</v>
      </c>
      <c r="P1289" s="25">
        <v>5.06594</v>
      </c>
      <c r="Q1289" s="25">
        <v>0.0</v>
      </c>
      <c r="R1289" s="25">
        <v>99.0</v>
      </c>
      <c r="S1289" s="25">
        <v>6.0</v>
      </c>
    </row>
    <row r="1290">
      <c r="A1290" s="58" t="s">
        <v>754</v>
      </c>
      <c r="B1290" s="25" t="s">
        <v>1</v>
      </c>
      <c r="C1290" s="25" t="s">
        <v>146</v>
      </c>
      <c r="D1290" s="25" t="s">
        <v>15</v>
      </c>
      <c r="E1290" s="25">
        <v>327.0</v>
      </c>
      <c r="F1290" s="25">
        <v>5.0</v>
      </c>
      <c r="G1290" s="25">
        <v>5.0</v>
      </c>
      <c r="H1290" s="25">
        <v>38.0</v>
      </c>
      <c r="I1290" s="25">
        <v>0.0</v>
      </c>
      <c r="J1290" s="25">
        <v>0.0</v>
      </c>
      <c r="K1290" s="25">
        <v>0.0</v>
      </c>
      <c r="L1290" s="25">
        <v>0.0</v>
      </c>
      <c r="M1290" s="25">
        <v>0.0</v>
      </c>
      <c r="N1290" s="25">
        <v>0.05972</v>
      </c>
      <c r="O1290" s="25">
        <v>5.8475</v>
      </c>
      <c r="P1290" s="25">
        <v>4.94395</v>
      </c>
      <c r="Q1290" s="25">
        <v>5.0</v>
      </c>
      <c r="R1290" s="25">
        <v>99.0</v>
      </c>
      <c r="S1290" s="25">
        <v>6.0</v>
      </c>
    </row>
    <row r="1291">
      <c r="A1291" s="58" t="s">
        <v>754</v>
      </c>
      <c r="B1291" s="25" t="s">
        <v>1</v>
      </c>
      <c r="C1291" s="25" t="s">
        <v>97</v>
      </c>
      <c r="D1291" s="25" t="s">
        <v>15</v>
      </c>
      <c r="E1291" s="25">
        <v>1230.0</v>
      </c>
      <c r="F1291" s="25">
        <v>12.0</v>
      </c>
      <c r="G1291" s="25">
        <v>12.0</v>
      </c>
      <c r="H1291" s="25">
        <v>219.0</v>
      </c>
      <c r="I1291" s="25">
        <v>0.0</v>
      </c>
      <c r="J1291" s="25">
        <v>0.0</v>
      </c>
      <c r="K1291" s="25">
        <v>0.0</v>
      </c>
      <c r="L1291" s="25">
        <v>0.0</v>
      </c>
      <c r="M1291" s="25">
        <v>0.0</v>
      </c>
      <c r="N1291" s="25">
        <v>0.0375</v>
      </c>
      <c r="O1291" s="25">
        <v>3.78556</v>
      </c>
      <c r="P1291" s="25">
        <v>4.09824</v>
      </c>
      <c r="Q1291" s="25">
        <v>12.0</v>
      </c>
      <c r="R1291" s="25">
        <v>99.0</v>
      </c>
      <c r="S1291" s="25">
        <v>6.0</v>
      </c>
    </row>
    <row r="1292">
      <c r="A1292" s="58" t="s">
        <v>754</v>
      </c>
      <c r="B1292" s="25" t="s">
        <v>1</v>
      </c>
      <c r="C1292" s="25" t="s">
        <v>84</v>
      </c>
      <c r="D1292" s="25" t="s">
        <v>15</v>
      </c>
      <c r="E1292" s="25">
        <v>8529.0</v>
      </c>
      <c r="F1292" s="25">
        <v>48.0</v>
      </c>
      <c r="G1292" s="25">
        <v>32.0</v>
      </c>
      <c r="H1292" s="25">
        <v>549.0</v>
      </c>
      <c r="I1292" s="25">
        <v>0.0</v>
      </c>
      <c r="J1292" s="25">
        <v>0.0</v>
      </c>
      <c r="K1292" s="25">
        <v>0.0</v>
      </c>
      <c r="L1292" s="25">
        <v>0.0</v>
      </c>
      <c r="M1292" s="25">
        <v>0.0</v>
      </c>
      <c r="N1292" s="25">
        <v>0.06</v>
      </c>
      <c r="O1292" s="25">
        <v>6.07278</v>
      </c>
      <c r="P1292" s="25">
        <v>4.76304</v>
      </c>
      <c r="Q1292" s="25">
        <v>48.0</v>
      </c>
      <c r="R1292" s="25">
        <v>99.0</v>
      </c>
      <c r="S1292" s="25">
        <v>6.0</v>
      </c>
    </row>
    <row r="1293">
      <c r="A1293" s="58" t="s">
        <v>754</v>
      </c>
      <c r="B1293" s="25" t="s">
        <v>1</v>
      </c>
      <c r="C1293" s="25" t="s">
        <v>86</v>
      </c>
      <c r="D1293" s="25" t="s">
        <v>15</v>
      </c>
      <c r="E1293" s="25">
        <v>18042.0</v>
      </c>
      <c r="F1293" s="25">
        <v>55.0</v>
      </c>
      <c r="G1293" s="25">
        <v>46.0</v>
      </c>
      <c r="H1293" s="25">
        <v>1575.0</v>
      </c>
      <c r="I1293" s="25">
        <v>0.0</v>
      </c>
      <c r="J1293" s="25">
        <v>0.0</v>
      </c>
      <c r="K1293" s="25">
        <v>0.0</v>
      </c>
      <c r="L1293" s="25">
        <v>0.0</v>
      </c>
      <c r="M1293" s="25">
        <v>0.0</v>
      </c>
      <c r="N1293" s="25">
        <v>0.06278</v>
      </c>
      <c r="O1293" s="25">
        <v>3.35778</v>
      </c>
      <c r="P1293" s="25">
        <v>3.36595</v>
      </c>
      <c r="Q1293" s="25">
        <v>55.0</v>
      </c>
      <c r="R1293" s="25">
        <v>99.0</v>
      </c>
      <c r="S1293" s="25">
        <v>6.0</v>
      </c>
    </row>
    <row r="1294">
      <c r="A1294" s="58" t="s">
        <v>754</v>
      </c>
      <c r="B1294" s="25" t="s">
        <v>1</v>
      </c>
      <c r="C1294" s="25" t="s">
        <v>108</v>
      </c>
      <c r="D1294" s="25" t="s">
        <v>15</v>
      </c>
      <c r="E1294" s="25">
        <v>2204.0</v>
      </c>
      <c r="F1294" s="25">
        <v>11.0</v>
      </c>
      <c r="G1294" s="25">
        <v>9.0</v>
      </c>
      <c r="H1294" s="25">
        <v>158.0</v>
      </c>
      <c r="I1294" s="25">
        <v>0.0</v>
      </c>
      <c r="J1294" s="25">
        <v>0.0</v>
      </c>
      <c r="K1294" s="25">
        <v>0.0</v>
      </c>
      <c r="L1294" s="25">
        <v>0.0</v>
      </c>
      <c r="M1294" s="25">
        <v>0.0</v>
      </c>
      <c r="N1294" s="25">
        <v>0.07389</v>
      </c>
      <c r="O1294" s="25">
        <v>9.6925</v>
      </c>
      <c r="P1294" s="25">
        <v>4.83751</v>
      </c>
      <c r="Q1294" s="25">
        <v>11.0</v>
      </c>
      <c r="R1294" s="25">
        <v>99.0</v>
      </c>
      <c r="S1294" s="25">
        <v>6.0</v>
      </c>
    </row>
    <row r="1295">
      <c r="A1295" s="58" t="s">
        <v>754</v>
      </c>
      <c r="B1295" s="25" t="s">
        <v>1</v>
      </c>
      <c r="C1295" s="25" t="s">
        <v>101</v>
      </c>
      <c r="D1295" s="25" t="s">
        <v>15</v>
      </c>
      <c r="E1295" s="25">
        <v>745.0</v>
      </c>
      <c r="F1295" s="25">
        <v>7.0</v>
      </c>
      <c r="G1295" s="25">
        <v>6.0</v>
      </c>
      <c r="H1295" s="25">
        <v>79.0</v>
      </c>
      <c r="I1295" s="25">
        <v>0.0</v>
      </c>
      <c r="J1295" s="25">
        <v>0.0</v>
      </c>
      <c r="K1295" s="25">
        <v>0.0</v>
      </c>
      <c r="L1295" s="25">
        <v>0.0</v>
      </c>
      <c r="M1295" s="25">
        <v>0.0</v>
      </c>
      <c r="N1295" s="25">
        <v>0.05056</v>
      </c>
      <c r="O1295" s="25">
        <v>2.46861</v>
      </c>
      <c r="P1295" s="25">
        <v>3.75779</v>
      </c>
      <c r="Q1295" s="25">
        <v>7.0</v>
      </c>
      <c r="R1295" s="25">
        <v>99.0</v>
      </c>
      <c r="S1295" s="25">
        <v>6.0</v>
      </c>
    </row>
    <row r="1296">
      <c r="A1296" s="58" t="s">
        <v>754</v>
      </c>
      <c r="B1296" s="25" t="s">
        <v>1</v>
      </c>
      <c r="C1296" s="25" t="s">
        <v>141</v>
      </c>
      <c r="D1296" s="25" t="s">
        <v>15</v>
      </c>
      <c r="E1296" s="25">
        <v>4622.0</v>
      </c>
      <c r="F1296" s="25">
        <v>6.0</v>
      </c>
      <c r="G1296" s="25">
        <v>3.0</v>
      </c>
      <c r="H1296" s="25">
        <v>346.0</v>
      </c>
      <c r="I1296" s="25">
        <v>0.0</v>
      </c>
      <c r="J1296" s="25">
        <v>0.0</v>
      </c>
      <c r="K1296" s="25">
        <v>0.0</v>
      </c>
      <c r="L1296" s="25">
        <v>0.0</v>
      </c>
      <c r="M1296" s="25">
        <v>0.0</v>
      </c>
      <c r="N1296" s="25">
        <v>0.06389</v>
      </c>
      <c r="O1296" s="25">
        <v>9.67972</v>
      </c>
      <c r="P1296" s="25">
        <v>5.22973</v>
      </c>
      <c r="Q1296" s="25">
        <v>6.0</v>
      </c>
      <c r="R1296" s="25">
        <v>99.0</v>
      </c>
      <c r="S1296" s="25">
        <v>6.0</v>
      </c>
    </row>
    <row r="1297">
      <c r="A1297" s="58" t="s">
        <v>754</v>
      </c>
      <c r="B1297" s="25" t="s">
        <v>1</v>
      </c>
      <c r="C1297" s="25" t="s">
        <v>113</v>
      </c>
      <c r="D1297" s="25" t="s">
        <v>15</v>
      </c>
      <c r="E1297" s="25">
        <v>1844.0</v>
      </c>
      <c r="F1297" s="25">
        <v>24.0</v>
      </c>
      <c r="G1297" s="25">
        <v>22.0</v>
      </c>
      <c r="H1297" s="25">
        <v>173.0</v>
      </c>
      <c r="I1297" s="25">
        <v>0.0</v>
      </c>
      <c r="J1297" s="25">
        <v>0.0</v>
      </c>
      <c r="K1297" s="25">
        <v>0.0</v>
      </c>
      <c r="L1297" s="25">
        <v>0.0</v>
      </c>
      <c r="M1297" s="25">
        <v>0.0</v>
      </c>
      <c r="N1297" s="25">
        <v>0.06556</v>
      </c>
      <c r="O1297" s="25">
        <v>2.64583</v>
      </c>
      <c r="P1297" s="25">
        <v>4.31657</v>
      </c>
      <c r="Q1297" s="25">
        <v>24.0</v>
      </c>
      <c r="R1297" s="25">
        <v>99.0</v>
      </c>
      <c r="S1297" s="25">
        <v>6.0</v>
      </c>
    </row>
    <row r="1298">
      <c r="A1298" s="58" t="s">
        <v>754</v>
      </c>
      <c r="B1298" s="25" t="s">
        <v>1</v>
      </c>
      <c r="C1298" s="25" t="s">
        <v>55</v>
      </c>
      <c r="D1298" s="25" t="s">
        <v>15</v>
      </c>
      <c r="E1298" s="25">
        <v>9001.0</v>
      </c>
      <c r="F1298" s="25">
        <v>42.0</v>
      </c>
      <c r="G1298" s="25">
        <v>32.0</v>
      </c>
      <c r="H1298" s="25">
        <v>633.0</v>
      </c>
      <c r="I1298" s="25">
        <v>0.0</v>
      </c>
      <c r="J1298" s="25">
        <v>0.0</v>
      </c>
      <c r="K1298" s="25">
        <v>0.0</v>
      </c>
      <c r="L1298" s="25">
        <v>0.0</v>
      </c>
      <c r="M1298" s="25">
        <v>0.0</v>
      </c>
      <c r="N1298" s="25">
        <v>0.07</v>
      </c>
      <c r="O1298" s="25">
        <v>11.87861</v>
      </c>
      <c r="P1298" s="25">
        <v>5.31147</v>
      </c>
      <c r="Q1298" s="25">
        <v>42.0</v>
      </c>
      <c r="R1298" s="25">
        <v>99.0</v>
      </c>
      <c r="S1298" s="25">
        <v>6.0</v>
      </c>
    </row>
    <row r="1299">
      <c r="A1299" s="58" t="s">
        <v>754</v>
      </c>
      <c r="B1299" s="25" t="s">
        <v>1</v>
      </c>
      <c r="C1299" s="25" t="s">
        <v>168</v>
      </c>
      <c r="D1299" s="25" t="s">
        <v>15</v>
      </c>
      <c r="E1299" s="25">
        <v>5351.0</v>
      </c>
      <c r="F1299" s="25">
        <v>12.0</v>
      </c>
      <c r="G1299" s="25">
        <v>8.0</v>
      </c>
      <c r="H1299" s="25">
        <v>524.0</v>
      </c>
      <c r="I1299" s="25">
        <v>0.0</v>
      </c>
      <c r="J1299" s="25">
        <v>0.0</v>
      </c>
      <c r="K1299" s="25">
        <v>0.0</v>
      </c>
      <c r="L1299" s="25">
        <v>0.0</v>
      </c>
      <c r="M1299" s="25">
        <v>0.0</v>
      </c>
      <c r="N1299" s="25">
        <v>0.05167</v>
      </c>
      <c r="O1299" s="25">
        <v>1.55083</v>
      </c>
      <c r="P1299" s="25">
        <v>1.97839</v>
      </c>
      <c r="Q1299" s="25">
        <v>12.0</v>
      </c>
      <c r="R1299" s="25">
        <v>99.0</v>
      </c>
      <c r="S1299" s="25">
        <v>6.0</v>
      </c>
    </row>
    <row r="1300">
      <c r="A1300" s="58" t="s">
        <v>754</v>
      </c>
      <c r="B1300" s="25" t="s">
        <v>1</v>
      </c>
      <c r="C1300" s="25" t="s">
        <v>117</v>
      </c>
      <c r="D1300" s="25" t="s">
        <v>15</v>
      </c>
      <c r="E1300" s="25">
        <v>131.0</v>
      </c>
      <c r="F1300" s="25">
        <v>1.0</v>
      </c>
      <c r="G1300" s="25">
        <v>0.0</v>
      </c>
      <c r="H1300" s="25">
        <v>11.0</v>
      </c>
      <c r="I1300" s="25">
        <v>0.0</v>
      </c>
      <c r="J1300" s="25">
        <v>0.0</v>
      </c>
      <c r="K1300" s="25">
        <v>0.0</v>
      </c>
      <c r="L1300" s="25">
        <v>0.0</v>
      </c>
      <c r="M1300" s="25">
        <v>0.0</v>
      </c>
      <c r="N1300" s="25">
        <v>0.05806</v>
      </c>
      <c r="O1300" s="25">
        <v>15.14083</v>
      </c>
      <c r="P1300" s="25">
        <v>5.19665</v>
      </c>
      <c r="Q1300" s="25">
        <v>1.0</v>
      </c>
      <c r="R1300" s="25">
        <v>99.0</v>
      </c>
      <c r="S1300" s="25">
        <v>6.0</v>
      </c>
    </row>
    <row r="1301">
      <c r="A1301" s="58" t="s">
        <v>754</v>
      </c>
      <c r="B1301" s="25" t="s">
        <v>1</v>
      </c>
      <c r="C1301" s="25" t="s">
        <v>257</v>
      </c>
      <c r="D1301" s="25" t="s">
        <v>15</v>
      </c>
      <c r="E1301" s="25">
        <v>26.0</v>
      </c>
      <c r="F1301" s="25">
        <v>0.0</v>
      </c>
      <c r="G1301" s="25">
        <v>0.0</v>
      </c>
      <c r="H1301" s="25">
        <v>1.0</v>
      </c>
      <c r="I1301" s="25">
        <v>0.0</v>
      </c>
      <c r="J1301" s="25">
        <v>0.0</v>
      </c>
      <c r="K1301" s="25">
        <v>0.0</v>
      </c>
      <c r="L1301" s="25">
        <v>0.0</v>
      </c>
      <c r="M1301" s="25">
        <v>0.0</v>
      </c>
      <c r="N1301" s="25">
        <v>0.09694</v>
      </c>
      <c r="O1301" s="25">
        <v>1.80417</v>
      </c>
      <c r="P1301" s="25">
        <v>0.98064</v>
      </c>
      <c r="Q1301" s="25">
        <v>0.0</v>
      </c>
      <c r="R1301" s="25">
        <v>99.0</v>
      </c>
      <c r="S1301" s="25">
        <v>6.0</v>
      </c>
    </row>
    <row r="1302">
      <c r="A1302" s="58" t="s">
        <v>754</v>
      </c>
      <c r="B1302" s="25" t="s">
        <v>1</v>
      </c>
      <c r="C1302" s="25" t="s">
        <v>284</v>
      </c>
      <c r="D1302" s="25" t="s">
        <v>15</v>
      </c>
      <c r="E1302" s="25">
        <v>10.0</v>
      </c>
      <c r="F1302" s="25">
        <v>0.0</v>
      </c>
      <c r="G1302" s="25">
        <v>0.0</v>
      </c>
      <c r="H1302" s="25">
        <v>1.0</v>
      </c>
      <c r="I1302" s="25">
        <v>0.0</v>
      </c>
      <c r="J1302" s="25">
        <v>0.0</v>
      </c>
      <c r="K1302" s="25">
        <v>0.0</v>
      </c>
      <c r="L1302" s="25">
        <v>0.0</v>
      </c>
      <c r="M1302" s="25">
        <v>0.0</v>
      </c>
      <c r="N1302" s="25">
        <v>0.00917</v>
      </c>
      <c r="O1302" s="25">
        <v>2.11861</v>
      </c>
      <c r="P1302" s="25">
        <v>0.61328</v>
      </c>
      <c r="Q1302" s="25">
        <v>0.0</v>
      </c>
      <c r="R1302" s="25">
        <v>99.0</v>
      </c>
      <c r="S1302" s="25">
        <v>6.0</v>
      </c>
    </row>
    <row r="1303">
      <c r="A1303" s="58" t="s">
        <v>754</v>
      </c>
      <c r="B1303" s="25" t="s">
        <v>1</v>
      </c>
      <c r="C1303" s="25" t="s">
        <v>296</v>
      </c>
      <c r="D1303" s="25" t="s">
        <v>15</v>
      </c>
      <c r="E1303" s="25">
        <v>3.0</v>
      </c>
      <c r="F1303" s="25">
        <v>0.0</v>
      </c>
      <c r="G1303" s="25">
        <v>0.0</v>
      </c>
      <c r="H1303" s="25">
        <v>0.0</v>
      </c>
      <c r="I1303" s="25">
        <v>0.0</v>
      </c>
      <c r="J1303" s="25">
        <v>0.0</v>
      </c>
      <c r="K1303" s="25">
        <v>0.0</v>
      </c>
      <c r="L1303" s="25">
        <v>0.0</v>
      </c>
      <c r="M1303" s="25">
        <v>0.0</v>
      </c>
      <c r="N1303" s="25">
        <v>0.0425</v>
      </c>
      <c r="O1303" s="25">
        <v>0.60611</v>
      </c>
      <c r="P1303" s="25">
        <v>0.22704</v>
      </c>
      <c r="Q1303" s="25">
        <v>0.0</v>
      </c>
      <c r="R1303" s="25">
        <v>99.0</v>
      </c>
      <c r="S1303" s="25">
        <v>6.0</v>
      </c>
    </row>
    <row r="1304">
      <c r="A1304" s="58" t="s">
        <v>754</v>
      </c>
      <c r="B1304" s="25" t="s">
        <v>1</v>
      </c>
      <c r="C1304" s="25" t="s">
        <v>262</v>
      </c>
      <c r="D1304" s="25" t="s">
        <v>15</v>
      </c>
      <c r="E1304" s="25">
        <v>4.0</v>
      </c>
      <c r="F1304" s="25">
        <v>0.0</v>
      </c>
      <c r="G1304" s="25">
        <v>0.0</v>
      </c>
      <c r="H1304" s="25">
        <v>1.0</v>
      </c>
      <c r="I1304" s="25">
        <v>0.0</v>
      </c>
      <c r="J1304" s="25">
        <v>0.0</v>
      </c>
      <c r="K1304" s="25">
        <v>0.0</v>
      </c>
      <c r="L1304" s="25">
        <v>0.0</v>
      </c>
      <c r="M1304" s="25">
        <v>0.0</v>
      </c>
      <c r="N1304" s="25">
        <v>0.0025</v>
      </c>
      <c r="O1304" s="25">
        <v>0.37333</v>
      </c>
      <c r="P1304" s="25">
        <v>0.14924</v>
      </c>
      <c r="Q1304" s="25">
        <v>0.0</v>
      </c>
      <c r="R1304" s="25">
        <v>99.0</v>
      </c>
      <c r="S1304" s="25">
        <v>6.0</v>
      </c>
    </row>
    <row r="1305">
      <c r="A1305" s="58" t="s">
        <v>754</v>
      </c>
      <c r="B1305" s="25" t="s">
        <v>1</v>
      </c>
      <c r="C1305" s="25" t="s">
        <v>68</v>
      </c>
      <c r="D1305" s="25" t="s">
        <v>15</v>
      </c>
      <c r="E1305" s="25">
        <v>277606.0</v>
      </c>
      <c r="F1305" s="25">
        <v>564.0</v>
      </c>
      <c r="G1305" s="25">
        <v>147.0</v>
      </c>
      <c r="H1305" s="25">
        <v>22328.0</v>
      </c>
      <c r="I1305" s="25">
        <v>0.0</v>
      </c>
      <c r="J1305" s="25">
        <v>0.0</v>
      </c>
      <c r="K1305" s="25">
        <v>0.0</v>
      </c>
      <c r="L1305" s="25">
        <v>0.0</v>
      </c>
      <c r="M1305" s="25">
        <v>0.0</v>
      </c>
      <c r="N1305" s="25">
        <v>0.06389</v>
      </c>
      <c r="O1305" s="25">
        <v>14.17833</v>
      </c>
      <c r="P1305" s="25">
        <v>5.54738</v>
      </c>
      <c r="Q1305" s="25">
        <v>449.0</v>
      </c>
      <c r="R1305" s="25">
        <v>99.0</v>
      </c>
      <c r="S1305" s="25">
        <v>6.0</v>
      </c>
    </row>
    <row r="1306">
      <c r="A1306" s="58" t="s">
        <v>754</v>
      </c>
      <c r="B1306" s="25" t="s">
        <v>1</v>
      </c>
      <c r="C1306" s="25" t="s">
        <v>98</v>
      </c>
      <c r="D1306" s="25" t="s">
        <v>15</v>
      </c>
      <c r="E1306" s="25">
        <v>2299.0</v>
      </c>
      <c r="F1306" s="25">
        <v>15.0</v>
      </c>
      <c r="G1306" s="25">
        <v>11.0</v>
      </c>
      <c r="H1306" s="25">
        <v>193.0</v>
      </c>
      <c r="I1306" s="25">
        <v>0.0</v>
      </c>
      <c r="J1306" s="25">
        <v>0.0</v>
      </c>
      <c r="K1306" s="25">
        <v>0.0</v>
      </c>
      <c r="L1306" s="25">
        <v>0.0</v>
      </c>
      <c r="M1306" s="25">
        <v>0.0</v>
      </c>
      <c r="N1306" s="25">
        <v>0.06667</v>
      </c>
      <c r="O1306" s="25">
        <v>2.95444</v>
      </c>
      <c r="P1306" s="25">
        <v>4.16818</v>
      </c>
      <c r="Q1306" s="25">
        <v>15.0</v>
      </c>
      <c r="R1306" s="25">
        <v>99.0</v>
      </c>
      <c r="S1306" s="25">
        <v>6.0</v>
      </c>
    </row>
    <row r="1307">
      <c r="A1307" s="58" t="s">
        <v>754</v>
      </c>
      <c r="B1307" s="25" t="s">
        <v>1</v>
      </c>
      <c r="C1307" s="25" t="s">
        <v>100</v>
      </c>
      <c r="D1307" s="25" t="s">
        <v>15</v>
      </c>
      <c r="E1307" s="25">
        <v>14586.0</v>
      </c>
      <c r="F1307" s="25">
        <v>54.0</v>
      </c>
      <c r="G1307" s="25">
        <v>31.0</v>
      </c>
      <c r="H1307" s="25">
        <v>756.0</v>
      </c>
      <c r="I1307" s="25">
        <v>0.0</v>
      </c>
      <c r="J1307" s="25">
        <v>0.0</v>
      </c>
      <c r="K1307" s="25">
        <v>0.0</v>
      </c>
      <c r="L1307" s="25">
        <v>0.0</v>
      </c>
      <c r="M1307" s="25">
        <v>0.0</v>
      </c>
      <c r="N1307" s="25">
        <v>0.07083</v>
      </c>
      <c r="O1307" s="25">
        <v>15.06333</v>
      </c>
      <c r="P1307" s="25">
        <v>5.67025</v>
      </c>
      <c r="Q1307" s="25">
        <v>44.0</v>
      </c>
      <c r="R1307" s="25">
        <v>99.0</v>
      </c>
      <c r="S1307" s="25">
        <v>6.0</v>
      </c>
    </row>
    <row r="1308">
      <c r="A1308" s="58" t="s">
        <v>754</v>
      </c>
      <c r="B1308" s="25" t="s">
        <v>1</v>
      </c>
      <c r="C1308" s="25" t="s">
        <v>239</v>
      </c>
      <c r="D1308" s="25" t="s">
        <v>15</v>
      </c>
      <c r="E1308" s="25">
        <v>71.0</v>
      </c>
      <c r="F1308" s="25">
        <v>0.0</v>
      </c>
      <c r="G1308" s="25">
        <v>0.0</v>
      </c>
      <c r="H1308" s="25">
        <v>4.0</v>
      </c>
      <c r="I1308" s="25">
        <v>0.0</v>
      </c>
      <c r="J1308" s="25">
        <v>0.0</v>
      </c>
      <c r="K1308" s="25">
        <v>0.0</v>
      </c>
      <c r="L1308" s="25">
        <v>0.0</v>
      </c>
      <c r="M1308" s="25">
        <v>0.0</v>
      </c>
      <c r="N1308" s="25">
        <v>0.05611</v>
      </c>
      <c r="O1308" s="25">
        <v>5.28222</v>
      </c>
      <c r="P1308" s="25">
        <v>5.46118</v>
      </c>
      <c r="Q1308" s="25">
        <v>0.0</v>
      </c>
      <c r="R1308" s="25">
        <v>99.0</v>
      </c>
      <c r="S1308" s="25">
        <v>6.0</v>
      </c>
    </row>
    <row r="1309">
      <c r="A1309" s="58" t="s">
        <v>754</v>
      </c>
      <c r="B1309" s="25" t="s">
        <v>1</v>
      </c>
      <c r="C1309" s="25" t="s">
        <v>204</v>
      </c>
      <c r="D1309" s="25" t="s">
        <v>15</v>
      </c>
      <c r="E1309" s="25">
        <v>84.0</v>
      </c>
      <c r="F1309" s="25">
        <v>0.0</v>
      </c>
      <c r="G1309" s="25">
        <v>0.0</v>
      </c>
      <c r="H1309" s="25">
        <v>7.0</v>
      </c>
      <c r="I1309" s="25">
        <v>0.0</v>
      </c>
      <c r="J1309" s="25">
        <v>0.0</v>
      </c>
      <c r="K1309" s="25">
        <v>0.0</v>
      </c>
      <c r="L1309" s="25">
        <v>0.0</v>
      </c>
      <c r="M1309" s="25">
        <v>0.0</v>
      </c>
      <c r="N1309" s="25">
        <v>0.08417</v>
      </c>
      <c r="O1309" s="25">
        <v>26.26028</v>
      </c>
      <c r="P1309" s="25">
        <v>6.25058</v>
      </c>
      <c r="Q1309" s="25">
        <v>0.0</v>
      </c>
      <c r="R1309" s="25">
        <v>99.0</v>
      </c>
      <c r="S1309" s="25">
        <v>6.0</v>
      </c>
    </row>
    <row r="1310">
      <c r="A1310" s="58" t="s">
        <v>754</v>
      </c>
      <c r="B1310" s="25" t="s">
        <v>1</v>
      </c>
      <c r="C1310" s="25" t="s">
        <v>161</v>
      </c>
      <c r="D1310" s="25" t="s">
        <v>15</v>
      </c>
      <c r="E1310" s="25">
        <v>2866.0</v>
      </c>
      <c r="F1310" s="25">
        <v>15.0</v>
      </c>
      <c r="G1310" s="25">
        <v>11.0</v>
      </c>
      <c r="H1310" s="25">
        <v>205.0</v>
      </c>
      <c r="I1310" s="25">
        <v>0.0</v>
      </c>
      <c r="J1310" s="25">
        <v>0.0</v>
      </c>
      <c r="K1310" s="25">
        <v>0.0</v>
      </c>
      <c r="L1310" s="25">
        <v>0.0</v>
      </c>
      <c r="M1310" s="25">
        <v>0.0</v>
      </c>
      <c r="N1310" s="25">
        <v>0.05444</v>
      </c>
      <c r="O1310" s="25">
        <v>2.07639</v>
      </c>
      <c r="P1310" s="25">
        <v>3.89898</v>
      </c>
      <c r="Q1310" s="25">
        <v>15.0</v>
      </c>
      <c r="R1310" s="25">
        <v>99.0</v>
      </c>
      <c r="S1310" s="25">
        <v>6.0</v>
      </c>
    </row>
    <row r="1311">
      <c r="A1311" s="58" t="s">
        <v>754</v>
      </c>
      <c r="B1311" s="25" t="s">
        <v>1</v>
      </c>
      <c r="C1311" s="25" t="s">
        <v>236</v>
      </c>
      <c r="D1311" s="25" t="s">
        <v>15</v>
      </c>
      <c r="E1311" s="25">
        <v>31.0</v>
      </c>
      <c r="F1311" s="25">
        <v>0.0</v>
      </c>
      <c r="G1311" s="25">
        <v>0.0</v>
      </c>
      <c r="H1311" s="25">
        <v>1.0</v>
      </c>
      <c r="I1311" s="25">
        <v>0.0</v>
      </c>
      <c r="J1311" s="25">
        <v>0.0</v>
      </c>
      <c r="K1311" s="25">
        <v>0.0</v>
      </c>
      <c r="L1311" s="25">
        <v>0.0</v>
      </c>
      <c r="M1311" s="25">
        <v>0.0</v>
      </c>
      <c r="N1311" s="25">
        <v>0.05278</v>
      </c>
      <c r="O1311" s="25">
        <v>1.28417</v>
      </c>
      <c r="P1311" s="25">
        <v>5.19394</v>
      </c>
      <c r="Q1311" s="25">
        <v>0.0</v>
      </c>
      <c r="R1311" s="25">
        <v>99.0</v>
      </c>
      <c r="S1311" s="25">
        <v>6.0</v>
      </c>
    </row>
    <row r="1312">
      <c r="A1312" s="58" t="s">
        <v>754</v>
      </c>
      <c r="B1312" s="25" t="s">
        <v>1</v>
      </c>
      <c r="C1312" s="25" t="s">
        <v>142</v>
      </c>
      <c r="D1312" s="25" t="s">
        <v>15</v>
      </c>
      <c r="E1312" s="25">
        <v>2946.0</v>
      </c>
      <c r="F1312" s="25">
        <v>4.0</v>
      </c>
      <c r="G1312" s="25">
        <v>4.0</v>
      </c>
      <c r="H1312" s="25">
        <v>164.0</v>
      </c>
      <c r="I1312" s="25">
        <v>0.0</v>
      </c>
      <c r="J1312" s="25">
        <v>0.0</v>
      </c>
      <c r="K1312" s="25">
        <v>0.0</v>
      </c>
      <c r="L1312" s="25">
        <v>0.0</v>
      </c>
      <c r="M1312" s="25">
        <v>0.0</v>
      </c>
      <c r="N1312" s="25">
        <v>0.07278</v>
      </c>
      <c r="O1312" s="25">
        <v>32.12194</v>
      </c>
      <c r="P1312" s="25">
        <v>6.4765</v>
      </c>
      <c r="Q1312" s="25">
        <v>4.0</v>
      </c>
      <c r="R1312" s="25">
        <v>99.0</v>
      </c>
      <c r="S1312" s="25">
        <v>6.0</v>
      </c>
    </row>
    <row r="1313">
      <c r="A1313" s="58" t="s">
        <v>754</v>
      </c>
      <c r="B1313" s="25" t="s">
        <v>1</v>
      </c>
      <c r="C1313" s="25" t="s">
        <v>157</v>
      </c>
      <c r="D1313" s="25" t="s">
        <v>15</v>
      </c>
      <c r="E1313" s="25">
        <v>3709.0</v>
      </c>
      <c r="F1313" s="25">
        <v>21.0</v>
      </c>
      <c r="G1313" s="25">
        <v>20.0</v>
      </c>
      <c r="H1313" s="25">
        <v>150.0</v>
      </c>
      <c r="I1313" s="25">
        <v>0.0</v>
      </c>
      <c r="J1313" s="25">
        <v>0.0</v>
      </c>
      <c r="K1313" s="25">
        <v>0.0</v>
      </c>
      <c r="L1313" s="25">
        <v>0.0</v>
      </c>
      <c r="M1313" s="25">
        <v>0.0</v>
      </c>
      <c r="N1313" s="25">
        <v>0.07583</v>
      </c>
      <c r="O1313" s="25">
        <v>14.46361</v>
      </c>
      <c r="P1313" s="25">
        <v>5.60435</v>
      </c>
      <c r="Q1313" s="25">
        <v>21.0</v>
      </c>
      <c r="R1313" s="25">
        <v>99.0</v>
      </c>
      <c r="S1313" s="25">
        <v>6.0</v>
      </c>
    </row>
    <row r="1314">
      <c r="A1314" s="58" t="s">
        <v>754</v>
      </c>
      <c r="B1314" s="25" t="s">
        <v>1</v>
      </c>
      <c r="C1314" s="25" t="s">
        <v>281</v>
      </c>
      <c r="D1314" s="25" t="s">
        <v>15</v>
      </c>
      <c r="E1314" s="25">
        <v>4.0</v>
      </c>
      <c r="F1314" s="25">
        <v>0.0</v>
      </c>
      <c r="G1314" s="25">
        <v>0.0</v>
      </c>
      <c r="H1314" s="25">
        <v>0.0</v>
      </c>
      <c r="I1314" s="25">
        <v>0.0</v>
      </c>
      <c r="J1314" s="25">
        <v>0.0</v>
      </c>
      <c r="K1314" s="25">
        <v>0.0</v>
      </c>
      <c r="L1314" s="25">
        <v>0.0</v>
      </c>
      <c r="M1314" s="25">
        <v>0.0</v>
      </c>
      <c r="N1314" s="25">
        <v>0.04833</v>
      </c>
      <c r="O1314" s="25">
        <v>0.18389</v>
      </c>
      <c r="P1314" s="25">
        <v>0.07806</v>
      </c>
      <c r="Q1314" s="25">
        <v>0.0</v>
      </c>
      <c r="R1314" s="25">
        <v>99.0</v>
      </c>
      <c r="S1314" s="25">
        <v>6.0</v>
      </c>
    </row>
    <row r="1315">
      <c r="A1315" s="58" t="s">
        <v>754</v>
      </c>
      <c r="B1315" s="25" t="s">
        <v>1</v>
      </c>
      <c r="C1315" s="25" t="s">
        <v>107</v>
      </c>
      <c r="D1315" s="25" t="s">
        <v>15</v>
      </c>
      <c r="E1315" s="25">
        <v>1586.0</v>
      </c>
      <c r="F1315" s="25">
        <v>5.0</v>
      </c>
      <c r="G1315" s="25">
        <v>3.0</v>
      </c>
      <c r="H1315" s="25">
        <v>84.0</v>
      </c>
      <c r="I1315" s="25">
        <v>0.0</v>
      </c>
      <c r="J1315" s="25">
        <v>0.0</v>
      </c>
      <c r="K1315" s="25">
        <v>0.0</v>
      </c>
      <c r="L1315" s="25">
        <v>0.0</v>
      </c>
      <c r="M1315" s="25">
        <v>0.0</v>
      </c>
      <c r="N1315" s="25">
        <v>0.08833</v>
      </c>
      <c r="O1315" s="25">
        <v>19.89639</v>
      </c>
      <c r="P1315" s="25">
        <v>6.01859</v>
      </c>
      <c r="Q1315" s="25">
        <v>5.0</v>
      </c>
      <c r="R1315" s="25">
        <v>99.0</v>
      </c>
      <c r="S1315" s="25">
        <v>6.0</v>
      </c>
    </row>
    <row r="1316">
      <c r="A1316" s="58" t="s">
        <v>754</v>
      </c>
      <c r="B1316" s="25" t="s">
        <v>1</v>
      </c>
      <c r="C1316" s="25" t="s">
        <v>94</v>
      </c>
      <c r="D1316" s="25" t="s">
        <v>15</v>
      </c>
      <c r="E1316" s="25">
        <v>3968.0</v>
      </c>
      <c r="F1316" s="25">
        <v>26.0</v>
      </c>
      <c r="G1316" s="25">
        <v>25.0</v>
      </c>
      <c r="H1316" s="25">
        <v>287.0</v>
      </c>
      <c r="I1316" s="25">
        <v>0.0</v>
      </c>
      <c r="J1316" s="25">
        <v>0.0</v>
      </c>
      <c r="K1316" s="25">
        <v>0.0</v>
      </c>
      <c r="L1316" s="25">
        <v>0.0</v>
      </c>
      <c r="M1316" s="25">
        <v>0.0</v>
      </c>
      <c r="N1316" s="25">
        <v>0.06278</v>
      </c>
      <c r="O1316" s="25">
        <v>3.2175</v>
      </c>
      <c r="P1316" s="25">
        <v>4.64308</v>
      </c>
      <c r="Q1316" s="25">
        <v>26.0</v>
      </c>
      <c r="R1316" s="25">
        <v>99.0</v>
      </c>
      <c r="S1316" s="25">
        <v>6.0</v>
      </c>
    </row>
    <row r="1317">
      <c r="A1317" s="58" t="s">
        <v>754</v>
      </c>
      <c r="B1317" s="25" t="s">
        <v>1</v>
      </c>
      <c r="C1317" s="25" t="s">
        <v>174</v>
      </c>
      <c r="D1317" s="25" t="s">
        <v>15</v>
      </c>
      <c r="E1317" s="25">
        <v>762.0</v>
      </c>
      <c r="F1317" s="25">
        <v>5.0</v>
      </c>
      <c r="G1317" s="25">
        <v>3.0</v>
      </c>
      <c r="H1317" s="25">
        <v>49.0</v>
      </c>
      <c r="I1317" s="25">
        <v>0.0</v>
      </c>
      <c r="J1317" s="25">
        <v>0.0</v>
      </c>
      <c r="K1317" s="25">
        <v>0.0</v>
      </c>
      <c r="L1317" s="25">
        <v>0.0</v>
      </c>
      <c r="M1317" s="25">
        <v>0.0</v>
      </c>
      <c r="N1317" s="25">
        <v>0.05778</v>
      </c>
      <c r="O1317" s="25">
        <v>2.60028</v>
      </c>
      <c r="P1317" s="25">
        <v>3.82278</v>
      </c>
      <c r="Q1317" s="25">
        <v>5.0</v>
      </c>
      <c r="R1317" s="25">
        <v>99.0</v>
      </c>
      <c r="S1317" s="25">
        <v>6.0</v>
      </c>
    </row>
    <row r="1318">
      <c r="A1318" s="58" t="s">
        <v>754</v>
      </c>
      <c r="B1318" s="25" t="s">
        <v>1</v>
      </c>
      <c r="C1318" s="25" t="s">
        <v>254</v>
      </c>
      <c r="D1318" s="25" t="s">
        <v>15</v>
      </c>
      <c r="E1318" s="25">
        <v>13.0</v>
      </c>
      <c r="F1318" s="25">
        <v>0.0</v>
      </c>
      <c r="G1318" s="25">
        <v>0.0</v>
      </c>
      <c r="H1318" s="25">
        <v>1.0</v>
      </c>
      <c r="I1318" s="25">
        <v>0.0</v>
      </c>
      <c r="J1318" s="25">
        <v>0.0</v>
      </c>
      <c r="K1318" s="25">
        <v>0.0</v>
      </c>
      <c r="L1318" s="25">
        <v>0.0</v>
      </c>
      <c r="M1318" s="25">
        <v>0.0</v>
      </c>
      <c r="N1318" s="25">
        <v>0.03722</v>
      </c>
      <c r="O1318" s="25">
        <v>0.28944</v>
      </c>
      <c r="P1318" s="25">
        <v>0.08722</v>
      </c>
      <c r="Q1318" s="25">
        <v>0.0</v>
      </c>
      <c r="R1318" s="25">
        <v>99.0</v>
      </c>
      <c r="S1318" s="25">
        <v>6.0</v>
      </c>
    </row>
    <row r="1319">
      <c r="A1319" s="58" t="s">
        <v>754</v>
      </c>
      <c r="B1319" s="25" t="s">
        <v>1</v>
      </c>
      <c r="C1319" s="25" t="s">
        <v>78</v>
      </c>
      <c r="D1319" s="25" t="s">
        <v>15</v>
      </c>
      <c r="E1319" s="25">
        <v>6393.0</v>
      </c>
      <c r="F1319" s="25">
        <v>28.0</v>
      </c>
      <c r="G1319" s="25">
        <v>23.0</v>
      </c>
      <c r="H1319" s="25">
        <v>536.0</v>
      </c>
      <c r="I1319" s="25">
        <v>0.0</v>
      </c>
      <c r="J1319" s="25">
        <v>0.0</v>
      </c>
      <c r="K1319" s="25">
        <v>0.0</v>
      </c>
      <c r="L1319" s="25">
        <v>0.0</v>
      </c>
      <c r="M1319" s="25">
        <v>0.0</v>
      </c>
      <c r="N1319" s="25">
        <v>0.07306</v>
      </c>
      <c r="O1319" s="25">
        <v>12.32167</v>
      </c>
      <c r="P1319" s="25">
        <v>5.10069</v>
      </c>
      <c r="Q1319" s="25">
        <v>28.0</v>
      </c>
      <c r="R1319" s="25">
        <v>99.0</v>
      </c>
      <c r="S1319" s="25">
        <v>6.0</v>
      </c>
    </row>
    <row r="1320">
      <c r="A1320" s="58" t="s">
        <v>754</v>
      </c>
      <c r="B1320" s="25" t="s">
        <v>1</v>
      </c>
      <c r="C1320" s="25" t="s">
        <v>158</v>
      </c>
      <c r="D1320" s="25" t="s">
        <v>15</v>
      </c>
      <c r="E1320" s="25">
        <v>1528.0</v>
      </c>
      <c r="F1320" s="25">
        <v>6.0</v>
      </c>
      <c r="G1320" s="25">
        <v>5.0</v>
      </c>
      <c r="H1320" s="25">
        <v>124.0</v>
      </c>
      <c r="I1320" s="25">
        <v>0.0</v>
      </c>
      <c r="J1320" s="25">
        <v>0.0</v>
      </c>
      <c r="K1320" s="25">
        <v>0.0</v>
      </c>
      <c r="L1320" s="25">
        <v>0.0</v>
      </c>
      <c r="M1320" s="25">
        <v>0.0</v>
      </c>
      <c r="N1320" s="25">
        <v>0.05917</v>
      </c>
      <c r="O1320" s="25">
        <v>13.66611</v>
      </c>
      <c r="P1320" s="25">
        <v>5.83818</v>
      </c>
      <c r="Q1320" s="25">
        <v>6.0</v>
      </c>
      <c r="R1320" s="25">
        <v>99.0</v>
      </c>
      <c r="S1320" s="25">
        <v>6.0</v>
      </c>
    </row>
    <row r="1321">
      <c r="A1321" s="58" t="s">
        <v>754</v>
      </c>
      <c r="B1321" s="25" t="s">
        <v>1</v>
      </c>
      <c r="C1321" s="25" t="s">
        <v>228</v>
      </c>
      <c r="D1321" s="25" t="s">
        <v>15</v>
      </c>
      <c r="E1321" s="25">
        <v>39.0</v>
      </c>
      <c r="F1321" s="25">
        <v>0.0</v>
      </c>
      <c r="G1321" s="25">
        <v>0.0</v>
      </c>
      <c r="H1321" s="25">
        <v>2.0</v>
      </c>
      <c r="I1321" s="25">
        <v>0.0</v>
      </c>
      <c r="J1321" s="25">
        <v>0.0</v>
      </c>
      <c r="K1321" s="25">
        <v>0.0</v>
      </c>
      <c r="L1321" s="25">
        <v>0.0</v>
      </c>
      <c r="M1321" s="25">
        <v>0.0</v>
      </c>
      <c r="N1321" s="25">
        <v>0.08083</v>
      </c>
      <c r="O1321" s="25">
        <v>12.90972</v>
      </c>
      <c r="P1321" s="25">
        <v>4.62815</v>
      </c>
      <c r="Q1321" s="25">
        <v>0.0</v>
      </c>
      <c r="R1321" s="25">
        <v>99.0</v>
      </c>
      <c r="S1321" s="25">
        <v>6.0</v>
      </c>
    </row>
    <row r="1322">
      <c r="A1322" s="58" t="s">
        <v>754</v>
      </c>
      <c r="B1322" s="25" t="s">
        <v>1</v>
      </c>
      <c r="C1322" s="25" t="s">
        <v>219</v>
      </c>
      <c r="D1322" s="25" t="s">
        <v>15</v>
      </c>
      <c r="E1322" s="25">
        <v>123.0</v>
      </c>
      <c r="F1322" s="25">
        <v>0.0</v>
      </c>
      <c r="G1322" s="25">
        <v>0.0</v>
      </c>
      <c r="H1322" s="25">
        <v>10.0</v>
      </c>
      <c r="I1322" s="25">
        <v>0.0</v>
      </c>
      <c r="J1322" s="25">
        <v>0.0</v>
      </c>
      <c r="K1322" s="25">
        <v>0.0</v>
      </c>
      <c r="L1322" s="25">
        <v>0.0</v>
      </c>
      <c r="M1322" s="25">
        <v>0.0</v>
      </c>
      <c r="N1322" s="25">
        <v>0.05444</v>
      </c>
      <c r="O1322" s="25">
        <v>15.6825</v>
      </c>
      <c r="P1322" s="25">
        <v>5.24822</v>
      </c>
      <c r="Q1322" s="25">
        <v>0.0</v>
      </c>
      <c r="R1322" s="25">
        <v>99.0</v>
      </c>
      <c r="S1322" s="25">
        <v>6.0</v>
      </c>
    </row>
    <row r="1323">
      <c r="A1323" s="58" t="s">
        <v>754</v>
      </c>
      <c r="B1323" s="25" t="s">
        <v>1</v>
      </c>
      <c r="C1323" s="25" t="s">
        <v>265</v>
      </c>
      <c r="D1323" s="25" t="s">
        <v>15</v>
      </c>
      <c r="E1323" s="25">
        <v>7.0</v>
      </c>
      <c r="F1323" s="25">
        <v>0.0</v>
      </c>
      <c r="G1323" s="25">
        <v>0.0</v>
      </c>
      <c r="H1323" s="25">
        <v>0.0</v>
      </c>
      <c r="I1323" s="25">
        <v>0.0</v>
      </c>
      <c r="J1323" s="25">
        <v>0.0</v>
      </c>
      <c r="K1323" s="25">
        <v>0.0</v>
      </c>
      <c r="L1323" s="25">
        <v>0.0</v>
      </c>
      <c r="M1323" s="25">
        <v>0.0</v>
      </c>
      <c r="N1323" s="25">
        <v>0.09306</v>
      </c>
      <c r="O1323" s="25">
        <v>0.32861</v>
      </c>
      <c r="P1323" s="25">
        <v>0.12714</v>
      </c>
      <c r="Q1323" s="25">
        <v>0.0</v>
      </c>
      <c r="R1323" s="25">
        <v>99.0</v>
      </c>
      <c r="S1323" s="25">
        <v>6.0</v>
      </c>
    </row>
    <row r="1324">
      <c r="A1324" s="58" t="s">
        <v>754</v>
      </c>
      <c r="B1324" s="25" t="s">
        <v>1</v>
      </c>
      <c r="C1324" s="25" t="s">
        <v>218</v>
      </c>
      <c r="D1324" s="25" t="s">
        <v>15</v>
      </c>
      <c r="E1324" s="25">
        <v>54.0</v>
      </c>
      <c r="F1324" s="25">
        <v>0.0</v>
      </c>
      <c r="G1324" s="25">
        <v>0.0</v>
      </c>
      <c r="H1324" s="25">
        <v>5.0</v>
      </c>
      <c r="I1324" s="25">
        <v>0.0</v>
      </c>
      <c r="J1324" s="25">
        <v>0.0</v>
      </c>
      <c r="K1324" s="25">
        <v>0.0</v>
      </c>
      <c r="L1324" s="25">
        <v>0.0</v>
      </c>
      <c r="M1324" s="25">
        <v>0.0</v>
      </c>
      <c r="N1324" s="25">
        <v>0.04694</v>
      </c>
      <c r="O1324" s="25">
        <v>51.09139</v>
      </c>
      <c r="P1324" s="25">
        <v>6.90033</v>
      </c>
      <c r="Q1324" s="25">
        <v>0.0</v>
      </c>
      <c r="R1324" s="25">
        <v>99.0</v>
      </c>
      <c r="S1324" s="25">
        <v>6.0</v>
      </c>
    </row>
    <row r="1325">
      <c r="A1325" s="58" t="s">
        <v>754</v>
      </c>
      <c r="B1325" s="25" t="s">
        <v>1</v>
      </c>
      <c r="C1325" s="25" t="s">
        <v>127</v>
      </c>
      <c r="D1325" s="25" t="s">
        <v>15</v>
      </c>
      <c r="E1325" s="25">
        <v>677.0</v>
      </c>
      <c r="F1325" s="25">
        <v>0.0</v>
      </c>
      <c r="G1325" s="25">
        <v>0.0</v>
      </c>
      <c r="H1325" s="25">
        <v>58.0</v>
      </c>
      <c r="I1325" s="25">
        <v>0.0</v>
      </c>
      <c r="J1325" s="25">
        <v>0.0</v>
      </c>
      <c r="K1325" s="25">
        <v>0.0</v>
      </c>
      <c r="L1325" s="25">
        <v>0.0</v>
      </c>
      <c r="M1325" s="25">
        <v>0.0</v>
      </c>
      <c r="N1325" s="25">
        <v>0.05194</v>
      </c>
      <c r="O1325" s="25">
        <v>3.44</v>
      </c>
      <c r="P1325" s="25">
        <v>4.72116</v>
      </c>
      <c r="Q1325" s="25">
        <v>0.0</v>
      </c>
      <c r="R1325" s="25">
        <v>99.0</v>
      </c>
      <c r="S1325" s="25">
        <v>6.0</v>
      </c>
    </row>
    <row r="1326">
      <c r="A1326" s="58" t="s">
        <v>754</v>
      </c>
      <c r="B1326" s="25" t="s">
        <v>1</v>
      </c>
      <c r="C1326" s="25" t="s">
        <v>187</v>
      </c>
      <c r="D1326" s="25" t="s">
        <v>15</v>
      </c>
      <c r="E1326" s="25">
        <v>569.0</v>
      </c>
      <c r="F1326" s="25">
        <v>5.0</v>
      </c>
      <c r="G1326" s="25">
        <v>2.0</v>
      </c>
      <c r="H1326" s="25">
        <v>37.0</v>
      </c>
      <c r="I1326" s="25">
        <v>0.0</v>
      </c>
      <c r="J1326" s="25">
        <v>0.0</v>
      </c>
      <c r="K1326" s="25">
        <v>0.0</v>
      </c>
      <c r="L1326" s="25">
        <v>0.0</v>
      </c>
      <c r="M1326" s="25">
        <v>0.0</v>
      </c>
      <c r="N1326" s="25">
        <v>0.07667</v>
      </c>
      <c r="O1326" s="25">
        <v>8.55278</v>
      </c>
      <c r="P1326" s="25">
        <v>4.37172</v>
      </c>
      <c r="Q1326" s="25">
        <v>5.0</v>
      </c>
      <c r="R1326" s="25">
        <v>99.0</v>
      </c>
      <c r="S1326" s="25">
        <v>6.0</v>
      </c>
    </row>
    <row r="1327">
      <c r="A1327" s="58" t="s">
        <v>754</v>
      </c>
      <c r="B1327" s="25" t="s">
        <v>1</v>
      </c>
      <c r="C1327" s="25" t="s">
        <v>249</v>
      </c>
      <c r="D1327" s="25" t="s">
        <v>15</v>
      </c>
      <c r="E1327" s="25">
        <v>22.0</v>
      </c>
      <c r="F1327" s="25">
        <v>0.0</v>
      </c>
      <c r="G1327" s="25">
        <v>0.0</v>
      </c>
      <c r="H1327" s="25">
        <v>3.0</v>
      </c>
      <c r="I1327" s="25">
        <v>0.0</v>
      </c>
      <c r="J1327" s="25">
        <v>0.0</v>
      </c>
      <c r="K1327" s="25">
        <v>0.0</v>
      </c>
      <c r="L1327" s="25">
        <v>0.0</v>
      </c>
      <c r="M1327" s="25">
        <v>0.0</v>
      </c>
      <c r="N1327" s="25">
        <v>0.06528</v>
      </c>
      <c r="O1327" s="25">
        <v>7.52917</v>
      </c>
      <c r="P1327" s="25">
        <v>5.58218</v>
      </c>
      <c r="Q1327" s="25">
        <v>0.0</v>
      </c>
      <c r="R1327" s="25">
        <v>99.0</v>
      </c>
      <c r="S1327" s="25">
        <v>6.0</v>
      </c>
    </row>
    <row r="1328">
      <c r="A1328" s="58" t="s">
        <v>754</v>
      </c>
      <c r="B1328" s="25" t="s">
        <v>1</v>
      </c>
      <c r="C1328" s="25" t="s">
        <v>75</v>
      </c>
      <c r="D1328" s="25" t="s">
        <v>15</v>
      </c>
      <c r="E1328" s="25">
        <v>19425.0</v>
      </c>
      <c r="F1328" s="25">
        <v>110.0</v>
      </c>
      <c r="G1328" s="25">
        <v>75.0</v>
      </c>
      <c r="H1328" s="25">
        <v>1037.0</v>
      </c>
      <c r="I1328" s="25">
        <v>0.0</v>
      </c>
      <c r="J1328" s="25">
        <v>0.0</v>
      </c>
      <c r="K1328" s="25">
        <v>0.0</v>
      </c>
      <c r="L1328" s="25">
        <v>0.0</v>
      </c>
      <c r="M1328" s="25">
        <v>0.0</v>
      </c>
      <c r="N1328" s="25">
        <v>0.07</v>
      </c>
      <c r="O1328" s="25">
        <v>3.82556</v>
      </c>
      <c r="P1328" s="25">
        <v>2.50441</v>
      </c>
      <c r="Q1328" s="25">
        <v>110.0</v>
      </c>
      <c r="R1328" s="25">
        <v>99.0</v>
      </c>
      <c r="S1328" s="25">
        <v>6.0</v>
      </c>
    </row>
    <row r="1329">
      <c r="A1329" s="58" t="s">
        <v>754</v>
      </c>
      <c r="B1329" s="25" t="s">
        <v>1</v>
      </c>
      <c r="C1329" s="25" t="s">
        <v>118</v>
      </c>
      <c r="D1329" s="25" t="s">
        <v>15</v>
      </c>
      <c r="E1329" s="25">
        <v>8011.0</v>
      </c>
      <c r="F1329" s="25">
        <v>38.0</v>
      </c>
      <c r="G1329" s="25">
        <v>29.0</v>
      </c>
      <c r="H1329" s="25">
        <v>497.0</v>
      </c>
      <c r="I1329" s="25">
        <v>0.0</v>
      </c>
      <c r="J1329" s="25">
        <v>0.0</v>
      </c>
      <c r="K1329" s="25">
        <v>0.0</v>
      </c>
      <c r="L1329" s="25">
        <v>0.0</v>
      </c>
      <c r="M1329" s="25">
        <v>0.0</v>
      </c>
      <c r="N1329" s="25">
        <v>0.06333</v>
      </c>
      <c r="O1329" s="25">
        <v>2.88917</v>
      </c>
      <c r="P1329" s="25">
        <v>4.49604</v>
      </c>
      <c r="Q1329" s="25">
        <v>38.0</v>
      </c>
      <c r="R1329" s="25">
        <v>99.0</v>
      </c>
      <c r="S1329" s="25">
        <v>6.0</v>
      </c>
    </row>
    <row r="1330">
      <c r="A1330" s="58" t="s">
        <v>754</v>
      </c>
      <c r="B1330" s="25" t="s">
        <v>1</v>
      </c>
      <c r="C1330" s="25" t="s">
        <v>270</v>
      </c>
      <c r="D1330" s="25" t="s">
        <v>15</v>
      </c>
      <c r="E1330" s="25">
        <v>63.0</v>
      </c>
      <c r="F1330" s="25">
        <v>0.0</v>
      </c>
      <c r="G1330" s="25">
        <v>0.0</v>
      </c>
      <c r="H1330" s="25">
        <v>2.0</v>
      </c>
      <c r="I1330" s="25">
        <v>0.0</v>
      </c>
      <c r="J1330" s="25">
        <v>0.0</v>
      </c>
      <c r="K1330" s="25">
        <v>0.0</v>
      </c>
      <c r="L1330" s="25">
        <v>0.0</v>
      </c>
      <c r="M1330" s="25">
        <v>0.0</v>
      </c>
      <c r="N1330" s="25">
        <v>0.11722</v>
      </c>
      <c r="O1330" s="25">
        <v>25.15611</v>
      </c>
      <c r="P1330" s="25">
        <v>6.52774</v>
      </c>
      <c r="Q1330" s="25">
        <v>0.0</v>
      </c>
      <c r="R1330" s="25">
        <v>99.0</v>
      </c>
      <c r="S1330" s="25">
        <v>6.0</v>
      </c>
    </row>
    <row r="1331">
      <c r="A1331" s="58" t="s">
        <v>754</v>
      </c>
      <c r="B1331" s="25" t="s">
        <v>1</v>
      </c>
      <c r="C1331" s="25" t="s">
        <v>138</v>
      </c>
      <c r="D1331" s="25" t="s">
        <v>15</v>
      </c>
      <c r="E1331" s="25">
        <v>414.0</v>
      </c>
      <c r="F1331" s="25">
        <v>4.0</v>
      </c>
      <c r="G1331" s="25">
        <v>3.0</v>
      </c>
      <c r="H1331" s="25">
        <v>36.0</v>
      </c>
      <c r="I1331" s="25">
        <v>0.0</v>
      </c>
      <c r="J1331" s="25">
        <v>0.0</v>
      </c>
      <c r="K1331" s="25">
        <v>0.0</v>
      </c>
      <c r="L1331" s="25">
        <v>0.0</v>
      </c>
      <c r="M1331" s="25">
        <v>0.0</v>
      </c>
      <c r="N1331" s="25">
        <v>0.04917</v>
      </c>
      <c r="O1331" s="25">
        <v>3.21694</v>
      </c>
      <c r="P1331" s="25">
        <v>3.41037</v>
      </c>
      <c r="Q1331" s="25">
        <v>4.0</v>
      </c>
      <c r="R1331" s="25">
        <v>99.0</v>
      </c>
      <c r="S1331" s="25">
        <v>6.0</v>
      </c>
    </row>
    <row r="1332">
      <c r="A1332" s="58" t="s">
        <v>754</v>
      </c>
      <c r="B1332" s="25" t="s">
        <v>1</v>
      </c>
      <c r="C1332" s="25" t="s">
        <v>209</v>
      </c>
      <c r="D1332" s="25" t="s">
        <v>15</v>
      </c>
      <c r="E1332" s="25">
        <v>234.0</v>
      </c>
      <c r="F1332" s="25">
        <v>0.0</v>
      </c>
      <c r="G1332" s="25">
        <v>0.0</v>
      </c>
      <c r="H1332" s="25">
        <v>20.0</v>
      </c>
      <c r="I1332" s="25">
        <v>0.0</v>
      </c>
      <c r="J1332" s="25">
        <v>0.0</v>
      </c>
      <c r="K1332" s="25">
        <v>0.0</v>
      </c>
      <c r="L1332" s="25">
        <v>0.0</v>
      </c>
      <c r="M1332" s="25">
        <v>0.0</v>
      </c>
      <c r="N1332" s="25">
        <v>0.05167</v>
      </c>
      <c r="O1332" s="25">
        <v>1.74167</v>
      </c>
      <c r="P1332" s="25">
        <v>1.53774</v>
      </c>
      <c r="Q1332" s="25">
        <v>0.0</v>
      </c>
      <c r="R1332" s="25">
        <v>99.0</v>
      </c>
      <c r="S1332" s="25">
        <v>6.0</v>
      </c>
    </row>
    <row r="1333">
      <c r="A1333" s="58" t="s">
        <v>754</v>
      </c>
      <c r="B1333" s="25" t="s">
        <v>1</v>
      </c>
      <c r="C1333" s="25" t="s">
        <v>169</v>
      </c>
      <c r="D1333" s="25" t="s">
        <v>15</v>
      </c>
      <c r="E1333" s="25">
        <v>555.0</v>
      </c>
      <c r="F1333" s="25">
        <v>2.0</v>
      </c>
      <c r="G1333" s="25">
        <v>1.0</v>
      </c>
      <c r="H1333" s="25">
        <v>45.0</v>
      </c>
      <c r="I1333" s="25">
        <v>0.0</v>
      </c>
      <c r="J1333" s="25">
        <v>0.0</v>
      </c>
      <c r="K1333" s="25">
        <v>0.0</v>
      </c>
      <c r="L1333" s="25">
        <v>0.0</v>
      </c>
      <c r="M1333" s="25">
        <v>0.0</v>
      </c>
      <c r="N1333" s="25">
        <v>0.05556</v>
      </c>
      <c r="O1333" s="25">
        <v>2.04361</v>
      </c>
      <c r="P1333" s="25">
        <v>4.18926</v>
      </c>
      <c r="Q1333" s="25">
        <v>2.0</v>
      </c>
      <c r="R1333" s="25">
        <v>99.0</v>
      </c>
      <c r="S1333" s="25">
        <v>6.0</v>
      </c>
    </row>
    <row r="1334">
      <c r="A1334" s="58" t="s">
        <v>754</v>
      </c>
      <c r="B1334" s="25" t="s">
        <v>1</v>
      </c>
      <c r="C1334" s="25" t="s">
        <v>170</v>
      </c>
      <c r="D1334" s="25" t="s">
        <v>15</v>
      </c>
      <c r="E1334" s="25">
        <v>1817.0</v>
      </c>
      <c r="F1334" s="25">
        <v>7.0</v>
      </c>
      <c r="G1334" s="25">
        <v>2.0</v>
      </c>
      <c r="H1334" s="25">
        <v>161.0</v>
      </c>
      <c r="I1334" s="25">
        <v>0.0</v>
      </c>
      <c r="J1334" s="25">
        <v>0.0</v>
      </c>
      <c r="K1334" s="25">
        <v>0.0</v>
      </c>
      <c r="L1334" s="25">
        <v>0.0</v>
      </c>
      <c r="M1334" s="25">
        <v>0.0</v>
      </c>
      <c r="N1334" s="25">
        <v>0.05306</v>
      </c>
      <c r="O1334" s="25">
        <v>1.30889</v>
      </c>
      <c r="P1334" s="25">
        <v>3.3217</v>
      </c>
      <c r="Q1334" s="25">
        <v>7.0</v>
      </c>
      <c r="R1334" s="25">
        <v>99.0</v>
      </c>
      <c r="S1334" s="25">
        <v>6.0</v>
      </c>
    </row>
    <row r="1335">
      <c r="A1335" s="58" t="s">
        <v>754</v>
      </c>
      <c r="B1335" s="25" t="s">
        <v>1</v>
      </c>
      <c r="C1335" s="25" t="s">
        <v>264</v>
      </c>
      <c r="D1335" s="25" t="s">
        <v>15</v>
      </c>
      <c r="E1335" s="25">
        <v>5.0</v>
      </c>
      <c r="F1335" s="25">
        <v>0.0</v>
      </c>
      <c r="G1335" s="25">
        <v>0.0</v>
      </c>
      <c r="H1335" s="25">
        <v>0.0</v>
      </c>
      <c r="I1335" s="25">
        <v>0.0</v>
      </c>
      <c r="J1335" s="25">
        <v>0.0</v>
      </c>
      <c r="K1335" s="25">
        <v>0.0</v>
      </c>
      <c r="L1335" s="25">
        <v>0.0</v>
      </c>
      <c r="M1335" s="25">
        <v>0.0</v>
      </c>
      <c r="N1335" s="25">
        <v>0.02222</v>
      </c>
      <c r="O1335" s="25">
        <v>63.44694</v>
      </c>
      <c r="P1335" s="25">
        <v>18.69883</v>
      </c>
      <c r="Q1335" s="25">
        <v>0.0</v>
      </c>
      <c r="R1335" s="25">
        <v>99.0</v>
      </c>
      <c r="S1335" s="25">
        <v>6.0</v>
      </c>
    </row>
    <row r="1336">
      <c r="A1336" s="58" t="s">
        <v>754</v>
      </c>
      <c r="B1336" s="25" t="s">
        <v>1</v>
      </c>
      <c r="C1336" s="25" t="s">
        <v>99</v>
      </c>
      <c r="D1336" s="25" t="s">
        <v>15</v>
      </c>
      <c r="E1336" s="25">
        <v>301.0</v>
      </c>
      <c r="F1336" s="25">
        <v>1.0</v>
      </c>
      <c r="G1336" s="25">
        <v>1.0</v>
      </c>
      <c r="H1336" s="25">
        <v>20.0</v>
      </c>
      <c r="I1336" s="25">
        <v>0.0</v>
      </c>
      <c r="J1336" s="25">
        <v>0.0</v>
      </c>
      <c r="K1336" s="25">
        <v>0.0</v>
      </c>
      <c r="L1336" s="25">
        <v>0.0</v>
      </c>
      <c r="M1336" s="25">
        <v>0.0</v>
      </c>
      <c r="N1336" s="25">
        <v>0.08472</v>
      </c>
      <c r="O1336" s="25">
        <v>1.91806</v>
      </c>
      <c r="P1336" s="25">
        <v>4.15937</v>
      </c>
      <c r="Q1336" s="25">
        <v>1.0</v>
      </c>
      <c r="R1336" s="25">
        <v>99.0</v>
      </c>
      <c r="S1336" s="25">
        <v>6.0</v>
      </c>
    </row>
    <row r="1337">
      <c r="A1337" s="58" t="s">
        <v>754</v>
      </c>
      <c r="B1337" s="25" t="s">
        <v>1</v>
      </c>
      <c r="C1337" s="25" t="s">
        <v>283</v>
      </c>
      <c r="D1337" s="25" t="s">
        <v>15</v>
      </c>
      <c r="E1337" s="25">
        <v>12.0</v>
      </c>
      <c r="F1337" s="25">
        <v>0.0</v>
      </c>
      <c r="G1337" s="25">
        <v>0.0</v>
      </c>
      <c r="H1337" s="25">
        <v>2.0</v>
      </c>
      <c r="I1337" s="25">
        <v>0.0</v>
      </c>
      <c r="J1337" s="25">
        <v>0.0</v>
      </c>
      <c r="K1337" s="25">
        <v>0.0</v>
      </c>
      <c r="L1337" s="25">
        <v>0.0</v>
      </c>
      <c r="M1337" s="25">
        <v>0.0</v>
      </c>
      <c r="N1337" s="25">
        <v>0.08444</v>
      </c>
      <c r="O1337" s="25">
        <v>65.93333</v>
      </c>
      <c r="P1337" s="25">
        <v>13.46167</v>
      </c>
      <c r="Q1337" s="25">
        <v>0.0</v>
      </c>
      <c r="R1337" s="25">
        <v>99.0</v>
      </c>
      <c r="S1337" s="25">
        <v>6.0</v>
      </c>
    </row>
    <row r="1338">
      <c r="A1338" s="58" t="s">
        <v>754</v>
      </c>
      <c r="B1338" s="25" t="s">
        <v>1</v>
      </c>
      <c r="C1338" s="25" t="s">
        <v>171</v>
      </c>
      <c r="D1338" s="25" t="s">
        <v>15</v>
      </c>
      <c r="E1338" s="25">
        <v>637.0</v>
      </c>
      <c r="F1338" s="25">
        <v>3.0</v>
      </c>
      <c r="G1338" s="25">
        <v>2.0</v>
      </c>
      <c r="H1338" s="25">
        <v>43.0</v>
      </c>
      <c r="I1338" s="25">
        <v>0.0</v>
      </c>
      <c r="J1338" s="25">
        <v>0.0</v>
      </c>
      <c r="K1338" s="25">
        <v>0.0</v>
      </c>
      <c r="L1338" s="25">
        <v>0.0</v>
      </c>
      <c r="M1338" s="25">
        <v>0.0</v>
      </c>
      <c r="N1338" s="25">
        <v>0.06306</v>
      </c>
      <c r="O1338" s="25">
        <v>7.74944</v>
      </c>
      <c r="P1338" s="25">
        <v>5.17724</v>
      </c>
      <c r="Q1338" s="25">
        <v>3.0</v>
      </c>
      <c r="R1338" s="25">
        <v>99.0</v>
      </c>
      <c r="S1338" s="25">
        <v>6.0</v>
      </c>
    </row>
    <row r="1339">
      <c r="A1339" s="58" t="s">
        <v>754</v>
      </c>
      <c r="B1339" s="25" t="s">
        <v>1</v>
      </c>
      <c r="C1339" s="25" t="s">
        <v>165</v>
      </c>
      <c r="D1339" s="25" t="s">
        <v>15</v>
      </c>
      <c r="E1339" s="25">
        <v>2938.0</v>
      </c>
      <c r="F1339" s="25">
        <v>11.0</v>
      </c>
      <c r="G1339" s="25">
        <v>10.0</v>
      </c>
      <c r="H1339" s="25">
        <v>197.0</v>
      </c>
      <c r="I1339" s="25">
        <v>0.0</v>
      </c>
      <c r="J1339" s="25">
        <v>0.0</v>
      </c>
      <c r="K1339" s="25">
        <v>0.0</v>
      </c>
      <c r="L1339" s="25">
        <v>0.0</v>
      </c>
      <c r="M1339" s="25">
        <v>0.0</v>
      </c>
      <c r="N1339" s="25">
        <v>0.06528</v>
      </c>
      <c r="O1339" s="25">
        <v>6.13861</v>
      </c>
      <c r="P1339" s="25">
        <v>4.67648</v>
      </c>
      <c r="Q1339" s="25">
        <v>11.0</v>
      </c>
      <c r="R1339" s="25">
        <v>99.0</v>
      </c>
      <c r="S1339" s="25">
        <v>6.0</v>
      </c>
    </row>
    <row r="1340">
      <c r="A1340" s="58" t="s">
        <v>754</v>
      </c>
      <c r="B1340" s="25" t="s">
        <v>1</v>
      </c>
      <c r="C1340" s="25" t="s">
        <v>77</v>
      </c>
      <c r="D1340" s="25" t="s">
        <v>15</v>
      </c>
      <c r="E1340" s="25">
        <v>68609.0</v>
      </c>
      <c r="F1340" s="25">
        <v>277.0</v>
      </c>
      <c r="G1340" s="25">
        <v>228.0</v>
      </c>
      <c r="H1340" s="25">
        <v>3688.0</v>
      </c>
      <c r="I1340" s="25">
        <v>0.0</v>
      </c>
      <c r="J1340" s="25">
        <v>0.0</v>
      </c>
      <c r="K1340" s="25">
        <v>0.0</v>
      </c>
      <c r="L1340" s="25">
        <v>0.0</v>
      </c>
      <c r="M1340" s="25">
        <v>0.0</v>
      </c>
      <c r="N1340" s="25">
        <v>0.07528</v>
      </c>
      <c r="O1340" s="25">
        <v>16.16667</v>
      </c>
      <c r="P1340" s="25">
        <v>5.89721</v>
      </c>
      <c r="Q1340" s="25">
        <v>275.0</v>
      </c>
      <c r="R1340" s="25">
        <v>99.0</v>
      </c>
      <c r="S1340" s="25">
        <v>6.0</v>
      </c>
    </row>
    <row r="1341">
      <c r="A1341" s="58" t="s">
        <v>754</v>
      </c>
      <c r="B1341" s="25" t="s">
        <v>1</v>
      </c>
      <c r="C1341" s="25" t="s">
        <v>255</v>
      </c>
      <c r="D1341" s="25" t="s">
        <v>15</v>
      </c>
      <c r="E1341" s="25">
        <v>11.0</v>
      </c>
      <c r="F1341" s="25">
        <v>0.0</v>
      </c>
      <c r="G1341" s="25">
        <v>0.0</v>
      </c>
      <c r="H1341" s="25">
        <v>4.0</v>
      </c>
      <c r="I1341" s="25">
        <v>0.0</v>
      </c>
      <c r="J1341" s="25">
        <v>0.0</v>
      </c>
      <c r="K1341" s="25">
        <v>0.0</v>
      </c>
      <c r="L1341" s="25">
        <v>0.0</v>
      </c>
      <c r="M1341" s="25">
        <v>0.0</v>
      </c>
      <c r="N1341" s="25">
        <v>0.02972</v>
      </c>
      <c r="O1341" s="25">
        <v>0.05778</v>
      </c>
      <c r="P1341" s="25">
        <v>0.35384</v>
      </c>
      <c r="Q1341" s="25">
        <v>0.0</v>
      </c>
      <c r="R1341" s="25">
        <v>99.0</v>
      </c>
      <c r="S1341" s="25">
        <v>6.0</v>
      </c>
    </row>
    <row r="1342">
      <c r="A1342" s="58" t="s">
        <v>754</v>
      </c>
      <c r="B1342" s="25" t="s">
        <v>1</v>
      </c>
      <c r="C1342" s="25" t="s">
        <v>124</v>
      </c>
      <c r="D1342" s="25" t="s">
        <v>15</v>
      </c>
      <c r="E1342" s="25">
        <v>46.0</v>
      </c>
      <c r="F1342" s="25">
        <v>0.0</v>
      </c>
      <c r="G1342" s="25">
        <v>0.0</v>
      </c>
      <c r="H1342" s="25">
        <v>1.0</v>
      </c>
      <c r="I1342" s="25">
        <v>0.0</v>
      </c>
      <c r="J1342" s="25">
        <v>0.0</v>
      </c>
      <c r="K1342" s="25">
        <v>0.0</v>
      </c>
      <c r="L1342" s="25">
        <v>0.0</v>
      </c>
      <c r="M1342" s="25">
        <v>0.0</v>
      </c>
      <c r="N1342" s="25">
        <v>0.04583</v>
      </c>
      <c r="O1342" s="25">
        <v>2.14972</v>
      </c>
      <c r="P1342" s="25">
        <v>4.20313</v>
      </c>
      <c r="Q1342" s="25">
        <v>0.0</v>
      </c>
      <c r="R1342" s="25">
        <v>99.0</v>
      </c>
      <c r="S1342" s="25">
        <v>6.0</v>
      </c>
    </row>
    <row r="1343">
      <c r="A1343" s="58" t="s">
        <v>754</v>
      </c>
      <c r="B1343" s="25" t="s">
        <v>1</v>
      </c>
      <c r="C1343" s="25" t="s">
        <v>295</v>
      </c>
      <c r="D1343" s="25" t="s">
        <v>15</v>
      </c>
      <c r="E1343" s="25">
        <v>1.0</v>
      </c>
      <c r="F1343" s="25">
        <v>0.0</v>
      </c>
      <c r="G1343" s="25">
        <v>0.0</v>
      </c>
      <c r="H1343" s="25">
        <v>0.0</v>
      </c>
      <c r="I1343" s="25">
        <v>0.0</v>
      </c>
      <c r="J1343" s="25">
        <v>0.0</v>
      </c>
      <c r="K1343" s="25">
        <v>0.0</v>
      </c>
      <c r="L1343" s="25">
        <v>0.0</v>
      </c>
      <c r="M1343" s="25">
        <v>0.0</v>
      </c>
      <c r="N1343" s="25">
        <v>0.0625</v>
      </c>
      <c r="O1343" s="25">
        <v>0.0625</v>
      </c>
      <c r="P1343" s="25">
        <v>0.0625</v>
      </c>
      <c r="Q1343" s="25">
        <v>0.0</v>
      </c>
      <c r="R1343" s="25">
        <v>99.0</v>
      </c>
      <c r="S1343" s="25">
        <v>6.0</v>
      </c>
    </row>
    <row r="1344">
      <c r="A1344" s="58" t="s">
        <v>754</v>
      </c>
      <c r="B1344" s="25" t="s">
        <v>1</v>
      </c>
      <c r="C1344" s="25" t="s">
        <v>156</v>
      </c>
      <c r="D1344" s="25" t="s">
        <v>15</v>
      </c>
      <c r="E1344" s="25">
        <v>95.0</v>
      </c>
      <c r="F1344" s="25">
        <v>0.0</v>
      </c>
      <c r="G1344" s="25">
        <v>0.0</v>
      </c>
      <c r="H1344" s="25">
        <v>4.0</v>
      </c>
      <c r="I1344" s="25">
        <v>0.0</v>
      </c>
      <c r="J1344" s="25">
        <v>0.0</v>
      </c>
      <c r="K1344" s="25">
        <v>0.0</v>
      </c>
      <c r="L1344" s="25">
        <v>0.0</v>
      </c>
      <c r="M1344" s="25">
        <v>0.0</v>
      </c>
      <c r="N1344" s="25">
        <v>0.07389</v>
      </c>
      <c r="O1344" s="25">
        <v>30.445</v>
      </c>
      <c r="P1344" s="25">
        <v>5.72962</v>
      </c>
      <c r="Q1344" s="25">
        <v>0.0</v>
      </c>
      <c r="R1344" s="25">
        <v>99.0</v>
      </c>
      <c r="S1344" s="25">
        <v>6.0</v>
      </c>
    </row>
    <row r="1345">
      <c r="A1345" s="58" t="s">
        <v>754</v>
      </c>
      <c r="B1345" s="25" t="s">
        <v>1</v>
      </c>
      <c r="C1345" s="25" t="s">
        <v>104</v>
      </c>
      <c r="D1345" s="25" t="s">
        <v>15</v>
      </c>
      <c r="E1345" s="25">
        <v>670.0</v>
      </c>
      <c r="F1345" s="25">
        <v>4.0</v>
      </c>
      <c r="G1345" s="25">
        <v>1.0</v>
      </c>
      <c r="H1345" s="25">
        <v>48.0</v>
      </c>
      <c r="I1345" s="25">
        <v>0.0</v>
      </c>
      <c r="J1345" s="25">
        <v>0.0</v>
      </c>
      <c r="K1345" s="25">
        <v>0.0</v>
      </c>
      <c r="L1345" s="25">
        <v>0.0</v>
      </c>
      <c r="M1345" s="25">
        <v>0.0</v>
      </c>
      <c r="N1345" s="25">
        <v>0.05861</v>
      </c>
      <c r="O1345" s="25">
        <v>3.86083</v>
      </c>
      <c r="P1345" s="25">
        <v>4.29958</v>
      </c>
      <c r="Q1345" s="25">
        <v>4.0</v>
      </c>
      <c r="R1345" s="25">
        <v>99.0</v>
      </c>
      <c r="S1345" s="25">
        <v>6.0</v>
      </c>
    </row>
    <row r="1346">
      <c r="A1346" s="58" t="s">
        <v>754</v>
      </c>
      <c r="B1346" s="25" t="s">
        <v>1</v>
      </c>
      <c r="C1346" s="25" t="s">
        <v>180</v>
      </c>
      <c r="D1346" s="25" t="s">
        <v>15</v>
      </c>
      <c r="E1346" s="25">
        <v>1094.0</v>
      </c>
      <c r="F1346" s="25">
        <v>5.0</v>
      </c>
      <c r="G1346" s="25">
        <v>2.0</v>
      </c>
      <c r="H1346" s="25">
        <v>117.0</v>
      </c>
      <c r="I1346" s="25">
        <v>0.0</v>
      </c>
      <c r="J1346" s="25">
        <v>0.0</v>
      </c>
      <c r="K1346" s="25">
        <v>0.0</v>
      </c>
      <c r="L1346" s="25">
        <v>0.0</v>
      </c>
      <c r="M1346" s="25">
        <v>0.0</v>
      </c>
      <c r="N1346" s="25">
        <v>0.055</v>
      </c>
      <c r="O1346" s="25">
        <v>3.21333</v>
      </c>
      <c r="P1346" s="25">
        <v>3.31681</v>
      </c>
      <c r="Q1346" s="25">
        <v>5.0</v>
      </c>
      <c r="R1346" s="25">
        <v>99.0</v>
      </c>
      <c r="S1346" s="25">
        <v>6.0</v>
      </c>
    </row>
    <row r="1347">
      <c r="A1347" s="58" t="s">
        <v>754</v>
      </c>
      <c r="B1347" s="25" t="s">
        <v>1</v>
      </c>
      <c r="C1347" s="25" t="s">
        <v>89</v>
      </c>
      <c r="D1347" s="25" t="s">
        <v>15</v>
      </c>
      <c r="E1347" s="25">
        <v>22048.0</v>
      </c>
      <c r="F1347" s="25">
        <v>59.0</v>
      </c>
      <c r="G1347" s="25">
        <v>23.0</v>
      </c>
      <c r="H1347" s="25">
        <v>1494.0</v>
      </c>
      <c r="I1347" s="25">
        <v>0.0</v>
      </c>
      <c r="J1347" s="25">
        <v>0.0</v>
      </c>
      <c r="K1347" s="25">
        <v>0.0</v>
      </c>
      <c r="L1347" s="25">
        <v>0.0</v>
      </c>
      <c r="M1347" s="25">
        <v>0.0</v>
      </c>
      <c r="N1347" s="25">
        <v>0.07306</v>
      </c>
      <c r="O1347" s="25">
        <v>12.99972</v>
      </c>
      <c r="P1347" s="25">
        <v>5.41808</v>
      </c>
      <c r="Q1347" s="25">
        <v>51.0</v>
      </c>
      <c r="R1347" s="25">
        <v>99.0</v>
      </c>
      <c r="S1347" s="25">
        <v>6.0</v>
      </c>
    </row>
    <row r="1348">
      <c r="A1348" s="58" t="s">
        <v>754</v>
      </c>
      <c r="B1348" s="25" t="s">
        <v>1</v>
      </c>
      <c r="C1348" s="25" t="s">
        <v>60</v>
      </c>
      <c r="D1348" s="25" t="s">
        <v>15</v>
      </c>
      <c r="E1348" s="25">
        <v>139887.0</v>
      </c>
      <c r="F1348" s="25">
        <v>1410.0</v>
      </c>
      <c r="G1348" s="25">
        <v>1011.0</v>
      </c>
      <c r="H1348" s="25">
        <v>5936.0</v>
      </c>
      <c r="I1348" s="25">
        <v>0.0</v>
      </c>
      <c r="J1348" s="25">
        <v>0.0</v>
      </c>
      <c r="K1348" s="25">
        <v>0.0</v>
      </c>
      <c r="L1348" s="25">
        <v>0.0</v>
      </c>
      <c r="M1348" s="25">
        <v>0.0</v>
      </c>
      <c r="N1348" s="25">
        <v>0.07611</v>
      </c>
      <c r="O1348" s="25">
        <v>13.9525</v>
      </c>
      <c r="P1348" s="25">
        <v>5.56186</v>
      </c>
      <c r="Q1348" s="25">
        <v>1398.0</v>
      </c>
      <c r="R1348" s="25">
        <v>99.0</v>
      </c>
      <c r="S1348" s="25">
        <v>6.0</v>
      </c>
    </row>
    <row r="1349">
      <c r="A1349" s="58" t="s">
        <v>754</v>
      </c>
      <c r="B1349" s="25" t="s">
        <v>1</v>
      </c>
      <c r="C1349" s="25" t="s">
        <v>61</v>
      </c>
      <c r="D1349" s="25" t="s">
        <v>15</v>
      </c>
      <c r="E1349" s="25">
        <v>546390.0</v>
      </c>
      <c r="F1349" s="25">
        <v>4430.0</v>
      </c>
      <c r="G1349" s="25">
        <v>2935.0</v>
      </c>
      <c r="H1349" s="25">
        <v>27698.0</v>
      </c>
      <c r="I1349" s="25">
        <v>0.0</v>
      </c>
      <c r="J1349" s="25">
        <v>0.0</v>
      </c>
      <c r="K1349" s="25">
        <v>0.0</v>
      </c>
      <c r="L1349" s="25">
        <v>0.0</v>
      </c>
      <c r="M1349" s="25">
        <v>0.0</v>
      </c>
      <c r="N1349" s="25">
        <v>0.06167</v>
      </c>
      <c r="O1349" s="25">
        <v>14.94417</v>
      </c>
      <c r="P1349" s="25">
        <v>5.76235</v>
      </c>
      <c r="Q1349" s="25">
        <v>4309.0</v>
      </c>
      <c r="R1349" s="25">
        <v>99.0</v>
      </c>
      <c r="S1349" s="25">
        <v>6.0</v>
      </c>
    </row>
    <row r="1350">
      <c r="A1350" s="58" t="s">
        <v>754</v>
      </c>
      <c r="B1350" s="25" t="s">
        <v>1</v>
      </c>
      <c r="C1350" s="25" t="s">
        <v>195</v>
      </c>
      <c r="D1350" s="25" t="s">
        <v>15</v>
      </c>
      <c r="E1350" s="25">
        <v>22277.0</v>
      </c>
      <c r="F1350" s="25">
        <v>41.0</v>
      </c>
      <c r="G1350" s="25">
        <v>34.0</v>
      </c>
      <c r="H1350" s="25">
        <v>1273.0</v>
      </c>
      <c r="I1350" s="25">
        <v>0.0</v>
      </c>
      <c r="J1350" s="25">
        <v>0.0</v>
      </c>
      <c r="K1350" s="25">
        <v>0.0</v>
      </c>
      <c r="L1350" s="25">
        <v>0.0</v>
      </c>
      <c r="M1350" s="25">
        <v>0.0</v>
      </c>
      <c r="N1350" s="25">
        <v>0.06306</v>
      </c>
      <c r="O1350" s="25">
        <v>13.62972</v>
      </c>
      <c r="P1350" s="25">
        <v>5.31506</v>
      </c>
      <c r="Q1350" s="25">
        <v>41.0</v>
      </c>
      <c r="R1350" s="25">
        <v>99.0</v>
      </c>
      <c r="S1350" s="25">
        <v>6.0</v>
      </c>
    </row>
    <row r="1351">
      <c r="A1351" s="58" t="s">
        <v>754</v>
      </c>
      <c r="B1351" s="25" t="s">
        <v>1</v>
      </c>
      <c r="C1351" s="25" t="s">
        <v>110</v>
      </c>
      <c r="D1351" s="25" t="s">
        <v>15</v>
      </c>
      <c r="E1351" s="25">
        <v>265.0</v>
      </c>
      <c r="F1351" s="25">
        <v>4.0</v>
      </c>
      <c r="G1351" s="25">
        <v>2.0</v>
      </c>
      <c r="H1351" s="25">
        <v>31.0</v>
      </c>
      <c r="I1351" s="25">
        <v>0.0</v>
      </c>
      <c r="J1351" s="25">
        <v>0.0</v>
      </c>
      <c r="K1351" s="25">
        <v>0.0</v>
      </c>
      <c r="L1351" s="25">
        <v>0.0</v>
      </c>
      <c r="M1351" s="25">
        <v>0.0</v>
      </c>
      <c r="N1351" s="25">
        <v>0.05944</v>
      </c>
      <c r="O1351" s="25">
        <v>13.72194</v>
      </c>
      <c r="P1351" s="25">
        <v>5.45866</v>
      </c>
      <c r="Q1351" s="25">
        <v>4.0</v>
      </c>
      <c r="R1351" s="25">
        <v>99.0</v>
      </c>
      <c r="S1351" s="25">
        <v>6.0</v>
      </c>
    </row>
    <row r="1352">
      <c r="A1352" s="58" t="s">
        <v>754</v>
      </c>
      <c r="B1352" s="25" t="s">
        <v>1</v>
      </c>
      <c r="C1352" s="25" t="s">
        <v>58</v>
      </c>
      <c r="D1352" s="25" t="s">
        <v>15</v>
      </c>
      <c r="E1352" s="25">
        <v>1043.0</v>
      </c>
      <c r="F1352" s="25">
        <v>3.0</v>
      </c>
      <c r="G1352" s="25">
        <v>2.0</v>
      </c>
      <c r="H1352" s="25">
        <v>96.0</v>
      </c>
      <c r="I1352" s="25">
        <v>0.0</v>
      </c>
      <c r="J1352" s="25">
        <v>0.0</v>
      </c>
      <c r="K1352" s="25">
        <v>0.0</v>
      </c>
      <c r="L1352" s="25">
        <v>0.0</v>
      </c>
      <c r="M1352" s="25">
        <v>0.0</v>
      </c>
      <c r="N1352" s="25">
        <v>0.05278</v>
      </c>
      <c r="O1352" s="25">
        <v>2.08444</v>
      </c>
      <c r="P1352" s="25">
        <v>3.04516</v>
      </c>
      <c r="Q1352" s="25">
        <v>3.0</v>
      </c>
      <c r="R1352" s="25">
        <v>99.0</v>
      </c>
      <c r="S1352" s="25">
        <v>6.0</v>
      </c>
    </row>
    <row r="1353">
      <c r="A1353" s="58" t="s">
        <v>754</v>
      </c>
      <c r="B1353" s="25" t="s">
        <v>1</v>
      </c>
      <c r="C1353" s="25" t="s">
        <v>267</v>
      </c>
      <c r="D1353" s="25" t="s">
        <v>15</v>
      </c>
      <c r="E1353" s="25">
        <v>9.0</v>
      </c>
      <c r="F1353" s="25">
        <v>0.0</v>
      </c>
      <c r="G1353" s="25">
        <v>0.0</v>
      </c>
      <c r="H1353" s="25">
        <v>0.0</v>
      </c>
      <c r="I1353" s="25">
        <v>0.0</v>
      </c>
      <c r="J1353" s="25">
        <v>0.0</v>
      </c>
      <c r="K1353" s="25">
        <v>0.0</v>
      </c>
      <c r="L1353" s="25">
        <v>0.0</v>
      </c>
      <c r="M1353" s="25">
        <v>0.0</v>
      </c>
      <c r="N1353" s="25">
        <v>0.07639</v>
      </c>
      <c r="O1353" s="25">
        <v>68.77528</v>
      </c>
      <c r="P1353" s="25">
        <v>7.69765</v>
      </c>
      <c r="Q1353" s="25">
        <v>0.0</v>
      </c>
      <c r="R1353" s="25">
        <v>99.0</v>
      </c>
      <c r="S1353" s="25">
        <v>6.0</v>
      </c>
    </row>
    <row r="1354">
      <c r="A1354" s="58" t="s">
        <v>754</v>
      </c>
      <c r="B1354" s="25" t="s">
        <v>1</v>
      </c>
      <c r="C1354" s="25" t="s">
        <v>85</v>
      </c>
      <c r="D1354" s="25" t="s">
        <v>15</v>
      </c>
      <c r="E1354" s="25">
        <v>891.0</v>
      </c>
      <c r="F1354" s="25">
        <v>5.0</v>
      </c>
      <c r="G1354" s="25">
        <v>4.0</v>
      </c>
      <c r="H1354" s="25">
        <v>126.0</v>
      </c>
      <c r="I1354" s="25">
        <v>0.0</v>
      </c>
      <c r="J1354" s="25">
        <v>0.0</v>
      </c>
      <c r="K1354" s="25">
        <v>0.0</v>
      </c>
      <c r="L1354" s="25">
        <v>0.0</v>
      </c>
      <c r="M1354" s="25">
        <v>0.0</v>
      </c>
      <c r="N1354" s="25">
        <v>0.04472</v>
      </c>
      <c r="O1354" s="25">
        <v>1.94583</v>
      </c>
      <c r="P1354" s="25">
        <v>3.60171</v>
      </c>
      <c r="Q1354" s="25">
        <v>5.0</v>
      </c>
      <c r="R1354" s="25">
        <v>99.0</v>
      </c>
      <c r="S1354" s="25">
        <v>6.0</v>
      </c>
    </row>
    <row r="1355">
      <c r="A1355" s="58" t="s">
        <v>754</v>
      </c>
      <c r="B1355" s="25" t="s">
        <v>1</v>
      </c>
      <c r="C1355" s="25" t="s">
        <v>131</v>
      </c>
      <c r="D1355" s="25" t="s">
        <v>15</v>
      </c>
      <c r="E1355" s="25">
        <v>2676.0</v>
      </c>
      <c r="F1355" s="25">
        <v>12.0</v>
      </c>
      <c r="G1355" s="25">
        <v>2.0</v>
      </c>
      <c r="H1355" s="25">
        <v>277.0</v>
      </c>
      <c r="I1355" s="25">
        <v>0.0</v>
      </c>
      <c r="J1355" s="25">
        <v>0.0</v>
      </c>
      <c r="K1355" s="25">
        <v>0.0</v>
      </c>
      <c r="L1355" s="25">
        <v>0.0</v>
      </c>
      <c r="M1355" s="25">
        <v>0.0</v>
      </c>
      <c r="N1355" s="25">
        <v>0.04361</v>
      </c>
      <c r="O1355" s="25">
        <v>0.54056</v>
      </c>
      <c r="P1355" s="25">
        <v>1.09838</v>
      </c>
      <c r="Q1355" s="25">
        <v>12.0</v>
      </c>
      <c r="R1355" s="25">
        <v>99.0</v>
      </c>
      <c r="S1355" s="25">
        <v>6.0</v>
      </c>
    </row>
    <row r="1356">
      <c r="A1356" s="58" t="s">
        <v>754</v>
      </c>
      <c r="B1356" s="25" t="s">
        <v>1</v>
      </c>
      <c r="C1356" s="25" t="s">
        <v>272</v>
      </c>
      <c r="D1356" s="25" t="s">
        <v>15</v>
      </c>
      <c r="E1356" s="25">
        <v>3.0</v>
      </c>
      <c r="F1356" s="25">
        <v>0.0</v>
      </c>
      <c r="G1356" s="25">
        <v>0.0</v>
      </c>
      <c r="H1356" s="25">
        <v>0.0</v>
      </c>
      <c r="I1356" s="25">
        <v>0.0</v>
      </c>
      <c r="J1356" s="25">
        <v>0.0</v>
      </c>
      <c r="K1356" s="25">
        <v>0.0</v>
      </c>
      <c r="L1356" s="25">
        <v>0.0</v>
      </c>
      <c r="M1356" s="25">
        <v>0.0</v>
      </c>
      <c r="N1356" s="25">
        <v>0.06</v>
      </c>
      <c r="O1356" s="25">
        <v>0.07444</v>
      </c>
      <c r="P1356" s="25">
        <v>0.05778</v>
      </c>
      <c r="Q1356" s="25">
        <v>0.0</v>
      </c>
      <c r="R1356" s="25">
        <v>99.0</v>
      </c>
      <c r="S1356" s="25">
        <v>6.0</v>
      </c>
    </row>
    <row r="1357">
      <c r="A1357" s="58" t="s">
        <v>754</v>
      </c>
      <c r="B1357" s="25" t="s">
        <v>1</v>
      </c>
      <c r="C1357" s="25" t="s">
        <v>273</v>
      </c>
      <c r="D1357" s="25" t="s">
        <v>15</v>
      </c>
      <c r="E1357" s="25">
        <v>15.0</v>
      </c>
      <c r="F1357" s="25">
        <v>1.0</v>
      </c>
      <c r="G1357" s="25">
        <v>1.0</v>
      </c>
      <c r="H1357" s="25">
        <v>0.0</v>
      </c>
      <c r="I1357" s="25">
        <v>0.0</v>
      </c>
      <c r="J1357" s="25">
        <v>0.0</v>
      </c>
      <c r="K1357" s="25">
        <v>0.0</v>
      </c>
      <c r="L1357" s="25">
        <v>0.0</v>
      </c>
      <c r="M1357" s="25">
        <v>0.0</v>
      </c>
      <c r="N1357" s="25">
        <v>0.01833</v>
      </c>
      <c r="O1357" s="25">
        <v>1.82472</v>
      </c>
      <c r="P1357" s="25">
        <v>3.9578</v>
      </c>
      <c r="Q1357" s="25">
        <v>1.0</v>
      </c>
      <c r="R1357" s="25">
        <v>99.0</v>
      </c>
      <c r="S1357" s="25">
        <v>6.0</v>
      </c>
    </row>
    <row r="1358">
      <c r="A1358" s="58" t="s">
        <v>754</v>
      </c>
      <c r="B1358" s="25" t="s">
        <v>1</v>
      </c>
      <c r="C1358" s="25" t="s">
        <v>76</v>
      </c>
      <c r="D1358" s="25" t="s">
        <v>15</v>
      </c>
      <c r="E1358" s="25">
        <v>6590.0</v>
      </c>
      <c r="F1358" s="25">
        <v>28.0</v>
      </c>
      <c r="G1358" s="25">
        <v>5.0</v>
      </c>
      <c r="H1358" s="25">
        <v>580.0</v>
      </c>
      <c r="I1358" s="25">
        <v>0.0</v>
      </c>
      <c r="J1358" s="25">
        <v>0.0</v>
      </c>
      <c r="K1358" s="25">
        <v>0.0</v>
      </c>
      <c r="L1358" s="25">
        <v>0.0</v>
      </c>
      <c r="M1358" s="25">
        <v>0.0</v>
      </c>
      <c r="N1358" s="25">
        <v>0.05083</v>
      </c>
      <c r="O1358" s="25">
        <v>3.9025</v>
      </c>
      <c r="P1358" s="25">
        <v>4.56003</v>
      </c>
      <c r="Q1358" s="25">
        <v>28.0</v>
      </c>
      <c r="R1358" s="25">
        <v>99.0</v>
      </c>
      <c r="S1358" s="25">
        <v>6.0</v>
      </c>
    </row>
    <row r="1359">
      <c r="A1359" s="58" t="s">
        <v>754</v>
      </c>
      <c r="B1359" s="25" t="s">
        <v>1</v>
      </c>
      <c r="C1359" s="25" t="s">
        <v>153</v>
      </c>
      <c r="D1359" s="25" t="s">
        <v>15</v>
      </c>
      <c r="E1359" s="25">
        <v>219.0</v>
      </c>
      <c r="F1359" s="25">
        <v>0.0</v>
      </c>
      <c r="G1359" s="25">
        <v>0.0</v>
      </c>
      <c r="H1359" s="25">
        <v>15.0</v>
      </c>
      <c r="I1359" s="25">
        <v>0.0</v>
      </c>
      <c r="J1359" s="25">
        <v>0.0</v>
      </c>
      <c r="K1359" s="25">
        <v>0.0</v>
      </c>
      <c r="L1359" s="25">
        <v>0.0</v>
      </c>
      <c r="M1359" s="25">
        <v>0.0</v>
      </c>
      <c r="N1359" s="25">
        <v>0.06083</v>
      </c>
      <c r="O1359" s="25">
        <v>14.13611</v>
      </c>
      <c r="P1359" s="25">
        <v>5.54558</v>
      </c>
      <c r="Q1359" s="25">
        <v>0.0</v>
      </c>
      <c r="R1359" s="25">
        <v>99.0</v>
      </c>
      <c r="S1359" s="25">
        <v>6.0</v>
      </c>
    </row>
    <row r="1360">
      <c r="A1360" s="58" t="s">
        <v>754</v>
      </c>
      <c r="B1360" s="25" t="s">
        <v>1</v>
      </c>
      <c r="C1360" s="25" t="s">
        <v>223</v>
      </c>
      <c r="D1360" s="25" t="s">
        <v>15</v>
      </c>
      <c r="E1360" s="25">
        <v>192.0</v>
      </c>
      <c r="F1360" s="25">
        <v>2.0</v>
      </c>
      <c r="G1360" s="25">
        <v>2.0</v>
      </c>
      <c r="H1360" s="25">
        <v>19.0</v>
      </c>
      <c r="I1360" s="25">
        <v>0.0</v>
      </c>
      <c r="J1360" s="25">
        <v>0.0</v>
      </c>
      <c r="K1360" s="25">
        <v>0.0</v>
      </c>
      <c r="L1360" s="25">
        <v>0.0</v>
      </c>
      <c r="M1360" s="25">
        <v>0.0</v>
      </c>
      <c r="N1360" s="25">
        <v>0.04889</v>
      </c>
      <c r="O1360" s="25">
        <v>0.87139</v>
      </c>
      <c r="P1360" s="25">
        <v>3.65928</v>
      </c>
      <c r="Q1360" s="25">
        <v>2.0</v>
      </c>
      <c r="R1360" s="25">
        <v>99.0</v>
      </c>
      <c r="S1360" s="25">
        <v>6.0</v>
      </c>
    </row>
    <row r="1361">
      <c r="A1361" s="58" t="s">
        <v>754</v>
      </c>
      <c r="B1361" s="25" t="s">
        <v>1</v>
      </c>
      <c r="C1361" s="25" t="s">
        <v>120</v>
      </c>
      <c r="D1361" s="25" t="s">
        <v>16</v>
      </c>
      <c r="E1361" s="25">
        <v>300.0</v>
      </c>
      <c r="F1361" s="25">
        <v>35.0</v>
      </c>
      <c r="G1361" s="25">
        <v>8.0</v>
      </c>
      <c r="H1361" s="25">
        <v>53.0</v>
      </c>
      <c r="I1361" s="25">
        <v>0.0</v>
      </c>
      <c r="J1361" s="25">
        <v>0.0</v>
      </c>
      <c r="K1361" s="25">
        <v>0.0</v>
      </c>
      <c r="L1361" s="25">
        <v>0.0</v>
      </c>
      <c r="M1361" s="25">
        <v>0.0</v>
      </c>
      <c r="N1361" s="25">
        <v>0.07278</v>
      </c>
      <c r="O1361" s="25">
        <v>0.7775</v>
      </c>
      <c r="P1361" s="25">
        <v>0.64141</v>
      </c>
      <c r="Q1361" s="25">
        <v>33.0</v>
      </c>
      <c r="R1361" s="25">
        <v>99.0</v>
      </c>
      <c r="S1361" s="25">
        <v>7.0</v>
      </c>
    </row>
    <row r="1362">
      <c r="A1362" s="58" t="s">
        <v>754</v>
      </c>
      <c r="B1362" s="25" t="s">
        <v>1</v>
      </c>
      <c r="C1362" s="25" t="s">
        <v>54</v>
      </c>
      <c r="D1362" s="25" t="s">
        <v>16</v>
      </c>
      <c r="E1362" s="25">
        <v>18249.0</v>
      </c>
      <c r="F1362" s="25">
        <v>15021.0</v>
      </c>
      <c r="G1362" s="25">
        <v>5676.0</v>
      </c>
      <c r="H1362" s="25">
        <v>3620.0</v>
      </c>
      <c r="I1362" s="25">
        <v>0.0</v>
      </c>
      <c r="J1362" s="25">
        <v>0.0</v>
      </c>
      <c r="K1362" s="25">
        <v>0.0</v>
      </c>
      <c r="L1362" s="25">
        <v>0.0</v>
      </c>
      <c r="M1362" s="25">
        <v>0.0</v>
      </c>
      <c r="N1362" s="25">
        <v>0.12083</v>
      </c>
      <c r="O1362" s="25">
        <v>0.98722</v>
      </c>
      <c r="P1362" s="25">
        <v>0.60465</v>
      </c>
      <c r="Q1362" s="25">
        <v>12752.0</v>
      </c>
      <c r="R1362" s="25">
        <v>99.0</v>
      </c>
      <c r="S1362" s="25">
        <v>7.0</v>
      </c>
    </row>
    <row r="1363">
      <c r="A1363" s="58" t="s">
        <v>754</v>
      </c>
      <c r="B1363" s="25" t="s">
        <v>1</v>
      </c>
      <c r="C1363" s="25" t="s">
        <v>111</v>
      </c>
      <c r="D1363" s="25" t="s">
        <v>16</v>
      </c>
      <c r="E1363" s="25">
        <v>4709.0</v>
      </c>
      <c r="F1363" s="25">
        <v>1824.0</v>
      </c>
      <c r="G1363" s="25">
        <v>448.0</v>
      </c>
      <c r="H1363" s="25">
        <v>1128.0</v>
      </c>
      <c r="I1363" s="25">
        <v>0.0</v>
      </c>
      <c r="J1363" s="25">
        <v>0.0</v>
      </c>
      <c r="K1363" s="25">
        <v>0.0</v>
      </c>
      <c r="L1363" s="25">
        <v>0.0</v>
      </c>
      <c r="M1363" s="25">
        <v>0.0</v>
      </c>
      <c r="N1363" s="25">
        <v>0.05806</v>
      </c>
      <c r="O1363" s="25">
        <v>0.88889</v>
      </c>
      <c r="P1363" s="25">
        <v>0.69205</v>
      </c>
      <c r="Q1363" s="25">
        <v>1684.0</v>
      </c>
      <c r="R1363" s="25">
        <v>99.0</v>
      </c>
      <c r="S1363" s="25">
        <v>7.0</v>
      </c>
    </row>
    <row r="1364">
      <c r="A1364" s="58" t="s">
        <v>754</v>
      </c>
      <c r="B1364" s="25" t="s">
        <v>1</v>
      </c>
      <c r="C1364" s="25" t="s">
        <v>279</v>
      </c>
      <c r="D1364" s="25" t="s">
        <v>16</v>
      </c>
      <c r="E1364" s="25">
        <v>7.0</v>
      </c>
      <c r="F1364" s="25">
        <v>3.0</v>
      </c>
      <c r="G1364" s="25">
        <v>1.0</v>
      </c>
      <c r="H1364" s="25">
        <v>1.0</v>
      </c>
      <c r="I1364" s="25">
        <v>0.0</v>
      </c>
      <c r="J1364" s="25">
        <v>0.0</v>
      </c>
      <c r="K1364" s="25">
        <v>0.0</v>
      </c>
      <c r="L1364" s="25">
        <v>0.0</v>
      </c>
      <c r="M1364" s="25">
        <v>0.0</v>
      </c>
      <c r="N1364" s="25">
        <v>0.76972</v>
      </c>
      <c r="O1364" s="25">
        <v>7.70111</v>
      </c>
      <c r="P1364" s="25">
        <v>1.82052</v>
      </c>
      <c r="Q1364" s="25">
        <v>3.0</v>
      </c>
      <c r="R1364" s="25">
        <v>99.0</v>
      </c>
      <c r="S1364" s="25">
        <v>7.0</v>
      </c>
    </row>
    <row r="1365">
      <c r="A1365" s="58" t="s">
        <v>754</v>
      </c>
      <c r="B1365" s="25" t="s">
        <v>1</v>
      </c>
      <c r="C1365" s="25" t="s">
        <v>286</v>
      </c>
      <c r="D1365" s="25" t="s">
        <v>16</v>
      </c>
      <c r="E1365" s="25">
        <v>91.0</v>
      </c>
      <c r="F1365" s="25">
        <v>82.0</v>
      </c>
      <c r="G1365" s="25">
        <v>7.0</v>
      </c>
      <c r="H1365" s="25">
        <v>63.0</v>
      </c>
      <c r="I1365" s="25">
        <v>0.0</v>
      </c>
      <c r="J1365" s="25">
        <v>0.0</v>
      </c>
      <c r="K1365" s="25">
        <v>0.0</v>
      </c>
      <c r="L1365" s="25">
        <v>0.0</v>
      </c>
      <c r="M1365" s="25">
        <v>0.0</v>
      </c>
      <c r="N1365" s="25">
        <v>0.0025</v>
      </c>
      <c r="O1365" s="25">
        <v>0.57806</v>
      </c>
      <c r="P1365" s="25">
        <v>0.60203</v>
      </c>
      <c r="Q1365" s="25">
        <v>80.0</v>
      </c>
      <c r="R1365" s="25">
        <v>99.0</v>
      </c>
      <c r="S1365" s="25">
        <v>7.0</v>
      </c>
    </row>
    <row r="1366">
      <c r="A1366" s="58" t="s">
        <v>754</v>
      </c>
      <c r="B1366" s="25" t="s">
        <v>1</v>
      </c>
      <c r="C1366" s="25" t="s">
        <v>57</v>
      </c>
      <c r="D1366" s="25" t="s">
        <v>16</v>
      </c>
      <c r="E1366" s="25">
        <v>149.0</v>
      </c>
      <c r="F1366" s="25">
        <v>123.0</v>
      </c>
      <c r="G1366" s="25">
        <v>50.0</v>
      </c>
      <c r="H1366" s="25">
        <v>55.0</v>
      </c>
      <c r="I1366" s="25">
        <v>0.0</v>
      </c>
      <c r="J1366" s="25">
        <v>0.0</v>
      </c>
      <c r="K1366" s="25">
        <v>0.0</v>
      </c>
      <c r="L1366" s="25">
        <v>0.0</v>
      </c>
      <c r="M1366" s="25">
        <v>0.0</v>
      </c>
      <c r="N1366" s="25">
        <v>0.01917</v>
      </c>
      <c r="O1366" s="25">
        <v>1.17139</v>
      </c>
      <c r="P1366" s="25">
        <v>1.06189</v>
      </c>
      <c r="Q1366" s="25">
        <v>119.0</v>
      </c>
      <c r="R1366" s="25">
        <v>99.0</v>
      </c>
      <c r="S1366" s="25">
        <v>7.0</v>
      </c>
    </row>
    <row r="1367">
      <c r="A1367" s="58" t="s">
        <v>754</v>
      </c>
      <c r="B1367" s="25" t="s">
        <v>1</v>
      </c>
      <c r="C1367" s="25" t="s">
        <v>220</v>
      </c>
      <c r="D1367" s="25" t="s">
        <v>16</v>
      </c>
      <c r="E1367" s="25">
        <v>3.0</v>
      </c>
      <c r="F1367" s="25">
        <v>3.0</v>
      </c>
      <c r="G1367" s="25">
        <v>2.0</v>
      </c>
      <c r="H1367" s="25">
        <v>1.0</v>
      </c>
      <c r="I1367" s="25">
        <v>0.0</v>
      </c>
      <c r="J1367" s="25">
        <v>0.0</v>
      </c>
      <c r="K1367" s="25">
        <v>0.0</v>
      </c>
      <c r="L1367" s="25">
        <v>0.0</v>
      </c>
      <c r="M1367" s="25">
        <v>0.0</v>
      </c>
      <c r="N1367" s="25">
        <v>0.00861</v>
      </c>
      <c r="O1367" s="25">
        <v>2.5925</v>
      </c>
      <c r="P1367" s="25">
        <v>0.86787</v>
      </c>
      <c r="Q1367" s="25">
        <v>3.0</v>
      </c>
      <c r="R1367" s="25">
        <v>99.0</v>
      </c>
      <c r="S1367" s="25">
        <v>7.0</v>
      </c>
    </row>
    <row r="1368">
      <c r="A1368" s="58" t="s">
        <v>754</v>
      </c>
      <c r="B1368" s="25" t="s">
        <v>1</v>
      </c>
      <c r="C1368" s="25" t="s">
        <v>208</v>
      </c>
      <c r="D1368" s="25" t="s">
        <v>16</v>
      </c>
      <c r="E1368" s="25">
        <v>10.0</v>
      </c>
      <c r="F1368" s="25">
        <v>7.0</v>
      </c>
      <c r="G1368" s="25">
        <v>5.0</v>
      </c>
      <c r="H1368" s="25">
        <v>2.0</v>
      </c>
      <c r="I1368" s="25">
        <v>0.0</v>
      </c>
      <c r="J1368" s="25">
        <v>0.0</v>
      </c>
      <c r="K1368" s="25">
        <v>0.0</v>
      </c>
      <c r="L1368" s="25">
        <v>0.0</v>
      </c>
      <c r="M1368" s="25">
        <v>0.0</v>
      </c>
      <c r="N1368" s="25">
        <v>0.14333</v>
      </c>
      <c r="O1368" s="25">
        <v>1.17556</v>
      </c>
      <c r="P1368" s="25">
        <v>4.29914</v>
      </c>
      <c r="Q1368" s="25">
        <v>7.0</v>
      </c>
      <c r="R1368" s="25">
        <v>99.0</v>
      </c>
      <c r="S1368" s="25">
        <v>7.0</v>
      </c>
    </row>
    <row r="1369">
      <c r="A1369" s="58" t="s">
        <v>754</v>
      </c>
      <c r="B1369" s="25" t="s">
        <v>1</v>
      </c>
      <c r="C1369" s="25" t="s">
        <v>81</v>
      </c>
      <c r="D1369" s="25" t="s">
        <v>16</v>
      </c>
      <c r="E1369" s="25">
        <v>4309.0</v>
      </c>
      <c r="F1369" s="25">
        <v>4001.0</v>
      </c>
      <c r="G1369" s="25">
        <v>1188.0</v>
      </c>
      <c r="H1369" s="25">
        <v>1746.0</v>
      </c>
      <c r="I1369" s="25">
        <v>0.0</v>
      </c>
      <c r="J1369" s="25">
        <v>0.0</v>
      </c>
      <c r="K1369" s="25">
        <v>0.0</v>
      </c>
      <c r="L1369" s="25">
        <v>0.0</v>
      </c>
      <c r="M1369" s="25">
        <v>0.0</v>
      </c>
      <c r="N1369" s="25">
        <v>0.01056</v>
      </c>
      <c r="O1369" s="25">
        <v>1.0025</v>
      </c>
      <c r="P1369" s="25">
        <v>1.8182</v>
      </c>
      <c r="Q1369" s="25">
        <v>3838.0</v>
      </c>
      <c r="R1369" s="25">
        <v>99.0</v>
      </c>
      <c r="S1369" s="25">
        <v>7.0</v>
      </c>
    </row>
    <row r="1370">
      <c r="A1370" s="58" t="s">
        <v>754</v>
      </c>
      <c r="B1370" s="25" t="s">
        <v>1</v>
      </c>
      <c r="C1370" s="25" t="s">
        <v>210</v>
      </c>
      <c r="D1370" s="25" t="s">
        <v>16</v>
      </c>
      <c r="E1370" s="25">
        <v>603.0</v>
      </c>
      <c r="F1370" s="25">
        <v>240.0</v>
      </c>
      <c r="G1370" s="25">
        <v>57.0</v>
      </c>
      <c r="H1370" s="25">
        <v>165.0</v>
      </c>
      <c r="I1370" s="25">
        <v>0.0</v>
      </c>
      <c r="J1370" s="25">
        <v>0.0</v>
      </c>
      <c r="K1370" s="25">
        <v>0.0</v>
      </c>
      <c r="L1370" s="25">
        <v>0.0</v>
      </c>
      <c r="M1370" s="25">
        <v>0.0</v>
      </c>
      <c r="N1370" s="25">
        <v>0.05361</v>
      </c>
      <c r="O1370" s="25">
        <v>0.68833</v>
      </c>
      <c r="P1370" s="25">
        <v>0.56418</v>
      </c>
      <c r="Q1370" s="25">
        <v>233.0</v>
      </c>
      <c r="R1370" s="25">
        <v>99.0</v>
      </c>
      <c r="S1370" s="25">
        <v>7.0</v>
      </c>
    </row>
    <row r="1371">
      <c r="A1371" s="58" t="s">
        <v>754</v>
      </c>
      <c r="B1371" s="25" t="s">
        <v>1</v>
      </c>
      <c r="C1371" s="25" t="s">
        <v>199</v>
      </c>
      <c r="D1371" s="25" t="s">
        <v>16</v>
      </c>
      <c r="E1371" s="25">
        <v>44.0</v>
      </c>
      <c r="F1371" s="25">
        <v>16.0</v>
      </c>
      <c r="G1371" s="25">
        <v>9.0</v>
      </c>
      <c r="H1371" s="25">
        <v>5.0</v>
      </c>
      <c r="I1371" s="25">
        <v>0.0</v>
      </c>
      <c r="J1371" s="25">
        <v>0.0</v>
      </c>
      <c r="K1371" s="25">
        <v>0.0</v>
      </c>
      <c r="L1371" s="25">
        <v>0.0</v>
      </c>
      <c r="M1371" s="25">
        <v>0.0</v>
      </c>
      <c r="N1371" s="25">
        <v>0.12583</v>
      </c>
      <c r="O1371" s="25">
        <v>1.47972</v>
      </c>
      <c r="P1371" s="25">
        <v>1.89676</v>
      </c>
      <c r="Q1371" s="25">
        <v>16.0</v>
      </c>
      <c r="R1371" s="25">
        <v>99.0</v>
      </c>
      <c r="S1371" s="25">
        <v>7.0</v>
      </c>
    </row>
    <row r="1372">
      <c r="A1372" s="58" t="s">
        <v>754</v>
      </c>
      <c r="B1372" s="25" t="s">
        <v>1</v>
      </c>
      <c r="C1372" s="25" t="s">
        <v>73</v>
      </c>
      <c r="D1372" s="25" t="s">
        <v>16</v>
      </c>
      <c r="E1372" s="25">
        <v>8856.0</v>
      </c>
      <c r="F1372" s="25">
        <v>2415.0</v>
      </c>
      <c r="G1372" s="25">
        <v>338.0</v>
      </c>
      <c r="H1372" s="25">
        <v>1113.0</v>
      </c>
      <c r="I1372" s="25">
        <v>0.0</v>
      </c>
      <c r="J1372" s="25">
        <v>2.0</v>
      </c>
      <c r="K1372" s="25">
        <v>0.0</v>
      </c>
      <c r="L1372" s="25">
        <v>0.0</v>
      </c>
      <c r="M1372" s="25">
        <v>0.0</v>
      </c>
      <c r="N1372" s="25">
        <v>0.14389</v>
      </c>
      <c r="O1372" s="25">
        <v>2.05861</v>
      </c>
      <c r="P1372" s="25">
        <v>2.25914</v>
      </c>
      <c r="Q1372" s="25">
        <v>1984.0</v>
      </c>
      <c r="R1372" s="25">
        <v>99.0</v>
      </c>
      <c r="S1372" s="25">
        <v>7.0</v>
      </c>
    </row>
    <row r="1373">
      <c r="A1373" s="58" t="s">
        <v>754</v>
      </c>
      <c r="B1373" s="25" t="s">
        <v>1</v>
      </c>
      <c r="C1373" s="25" t="s">
        <v>125</v>
      </c>
      <c r="D1373" s="25" t="s">
        <v>16</v>
      </c>
      <c r="E1373" s="25">
        <v>2108.0</v>
      </c>
      <c r="F1373" s="25">
        <v>583.0</v>
      </c>
      <c r="G1373" s="25">
        <v>67.0</v>
      </c>
      <c r="H1373" s="25">
        <v>396.0</v>
      </c>
      <c r="I1373" s="25">
        <v>0.0</v>
      </c>
      <c r="J1373" s="25">
        <v>0.0</v>
      </c>
      <c r="K1373" s="25">
        <v>0.0</v>
      </c>
      <c r="L1373" s="25">
        <v>0.0</v>
      </c>
      <c r="M1373" s="25">
        <v>0.0</v>
      </c>
      <c r="N1373" s="25">
        <v>0.07472</v>
      </c>
      <c r="O1373" s="25">
        <v>1.02028</v>
      </c>
      <c r="P1373" s="25">
        <v>1.15961</v>
      </c>
      <c r="Q1373" s="25">
        <v>541.0</v>
      </c>
      <c r="R1373" s="25">
        <v>99.0</v>
      </c>
      <c r="S1373" s="25">
        <v>7.0</v>
      </c>
    </row>
    <row r="1374">
      <c r="A1374" s="58" t="s">
        <v>754</v>
      </c>
      <c r="B1374" s="25" t="s">
        <v>1</v>
      </c>
      <c r="C1374" s="25" t="s">
        <v>79</v>
      </c>
      <c r="D1374" s="25" t="s">
        <v>16</v>
      </c>
      <c r="E1374" s="25">
        <v>6155.0</v>
      </c>
      <c r="F1374" s="25">
        <v>1428.0</v>
      </c>
      <c r="G1374" s="25">
        <v>163.0</v>
      </c>
      <c r="H1374" s="25">
        <v>569.0</v>
      </c>
      <c r="I1374" s="25">
        <v>0.0</v>
      </c>
      <c r="J1374" s="25">
        <v>0.0</v>
      </c>
      <c r="K1374" s="25">
        <v>0.0</v>
      </c>
      <c r="L1374" s="25">
        <v>0.0</v>
      </c>
      <c r="M1374" s="25">
        <v>0.0</v>
      </c>
      <c r="N1374" s="25">
        <v>0.19389</v>
      </c>
      <c r="O1374" s="25">
        <v>1.54083</v>
      </c>
      <c r="P1374" s="25">
        <v>0.80193</v>
      </c>
      <c r="Q1374" s="25">
        <v>857.0</v>
      </c>
      <c r="R1374" s="25">
        <v>99.0</v>
      </c>
      <c r="S1374" s="25">
        <v>7.0</v>
      </c>
    </row>
    <row r="1375">
      <c r="A1375" s="58" t="s">
        <v>754</v>
      </c>
      <c r="B1375" s="25" t="s">
        <v>1</v>
      </c>
      <c r="C1375" s="25" t="s">
        <v>148</v>
      </c>
      <c r="D1375" s="25" t="s">
        <v>16</v>
      </c>
      <c r="E1375" s="25">
        <v>53.0</v>
      </c>
      <c r="F1375" s="25">
        <v>20.0</v>
      </c>
      <c r="G1375" s="25">
        <v>10.0</v>
      </c>
      <c r="H1375" s="25">
        <v>11.0</v>
      </c>
      <c r="I1375" s="25">
        <v>0.0</v>
      </c>
      <c r="J1375" s="25">
        <v>0.0</v>
      </c>
      <c r="K1375" s="25">
        <v>0.0</v>
      </c>
      <c r="L1375" s="25">
        <v>0.0</v>
      </c>
      <c r="M1375" s="25">
        <v>0.0</v>
      </c>
      <c r="N1375" s="25">
        <v>0.05389</v>
      </c>
      <c r="O1375" s="25">
        <v>0.31917</v>
      </c>
      <c r="P1375" s="25">
        <v>0.35552</v>
      </c>
      <c r="Q1375" s="25">
        <v>20.0</v>
      </c>
      <c r="R1375" s="25">
        <v>99.0</v>
      </c>
      <c r="S1375" s="25">
        <v>7.0</v>
      </c>
    </row>
    <row r="1376">
      <c r="A1376" s="58" t="s">
        <v>754</v>
      </c>
      <c r="B1376" s="25" t="s">
        <v>1</v>
      </c>
      <c r="C1376" s="25" t="s">
        <v>42</v>
      </c>
      <c r="D1376" s="25" t="s">
        <v>16</v>
      </c>
      <c r="E1376" s="25">
        <v>2024.0</v>
      </c>
      <c r="F1376" s="25">
        <v>442.0</v>
      </c>
      <c r="G1376" s="25">
        <v>91.0</v>
      </c>
      <c r="H1376" s="25">
        <v>233.0</v>
      </c>
      <c r="I1376" s="25">
        <v>0.0</v>
      </c>
      <c r="J1376" s="25">
        <v>0.0</v>
      </c>
      <c r="K1376" s="25">
        <v>0.0</v>
      </c>
      <c r="L1376" s="25">
        <v>0.0</v>
      </c>
      <c r="M1376" s="25">
        <v>0.0</v>
      </c>
      <c r="N1376" s="25">
        <v>0.09667</v>
      </c>
      <c r="O1376" s="25">
        <v>1.36194</v>
      </c>
      <c r="P1376" s="25">
        <v>0.82889</v>
      </c>
      <c r="Q1376" s="25">
        <v>366.0</v>
      </c>
      <c r="R1376" s="25">
        <v>99.0</v>
      </c>
      <c r="S1376" s="25">
        <v>7.0</v>
      </c>
    </row>
    <row r="1377">
      <c r="A1377" s="58" t="s">
        <v>754</v>
      </c>
      <c r="B1377" s="25" t="s">
        <v>1</v>
      </c>
      <c r="C1377" s="25" t="s">
        <v>63</v>
      </c>
      <c r="D1377" s="25" t="s">
        <v>16</v>
      </c>
      <c r="E1377" s="25">
        <v>18128.0</v>
      </c>
      <c r="F1377" s="25">
        <v>12552.0</v>
      </c>
      <c r="G1377" s="25">
        <v>2083.0</v>
      </c>
      <c r="H1377" s="25">
        <v>8050.0</v>
      </c>
      <c r="I1377" s="25">
        <v>0.0</v>
      </c>
      <c r="J1377" s="25">
        <v>0.0</v>
      </c>
      <c r="K1377" s="25">
        <v>0.0</v>
      </c>
      <c r="L1377" s="25">
        <v>0.0</v>
      </c>
      <c r="M1377" s="25">
        <v>0.0</v>
      </c>
      <c r="N1377" s="25">
        <v>0.01333</v>
      </c>
      <c r="O1377" s="25">
        <v>1.17694</v>
      </c>
      <c r="P1377" s="25">
        <v>1.54836</v>
      </c>
      <c r="Q1377" s="25">
        <v>11701.0</v>
      </c>
      <c r="R1377" s="25">
        <v>99.0</v>
      </c>
      <c r="S1377" s="25">
        <v>7.0</v>
      </c>
    </row>
    <row r="1378">
      <c r="A1378" s="58" t="s">
        <v>754</v>
      </c>
      <c r="B1378" s="25" t="s">
        <v>1</v>
      </c>
      <c r="C1378" s="25" t="s">
        <v>166</v>
      </c>
      <c r="D1378" s="25" t="s">
        <v>16</v>
      </c>
      <c r="E1378" s="25">
        <v>42.0</v>
      </c>
      <c r="F1378" s="25">
        <v>29.0</v>
      </c>
      <c r="G1378" s="25">
        <v>19.0</v>
      </c>
      <c r="H1378" s="25">
        <v>8.0</v>
      </c>
      <c r="I1378" s="25">
        <v>0.0</v>
      </c>
      <c r="J1378" s="25">
        <v>0.0</v>
      </c>
      <c r="K1378" s="25">
        <v>0.0</v>
      </c>
      <c r="L1378" s="25">
        <v>0.0</v>
      </c>
      <c r="M1378" s="25">
        <v>0.0</v>
      </c>
      <c r="N1378" s="25">
        <v>0.14944</v>
      </c>
      <c r="O1378" s="25">
        <v>2.65917</v>
      </c>
      <c r="P1378" s="25">
        <v>0.73866</v>
      </c>
      <c r="Q1378" s="25">
        <v>27.0</v>
      </c>
      <c r="R1378" s="25">
        <v>99.0</v>
      </c>
      <c r="S1378" s="25">
        <v>7.0</v>
      </c>
    </row>
    <row r="1379">
      <c r="A1379" s="58" t="s">
        <v>754</v>
      </c>
      <c r="B1379" s="25" t="s">
        <v>1</v>
      </c>
      <c r="C1379" s="25" t="s">
        <v>196</v>
      </c>
      <c r="D1379" s="25" t="s">
        <v>16</v>
      </c>
      <c r="E1379" s="25">
        <v>750.0</v>
      </c>
      <c r="F1379" s="25">
        <v>612.0</v>
      </c>
      <c r="G1379" s="25">
        <v>373.0</v>
      </c>
      <c r="H1379" s="25">
        <v>136.0</v>
      </c>
      <c r="I1379" s="25">
        <v>0.0</v>
      </c>
      <c r="J1379" s="25">
        <v>0.0</v>
      </c>
      <c r="K1379" s="25">
        <v>0.0</v>
      </c>
      <c r="L1379" s="25">
        <v>0.0</v>
      </c>
      <c r="M1379" s="25">
        <v>0.0</v>
      </c>
      <c r="N1379" s="25">
        <v>0.21667</v>
      </c>
      <c r="O1379" s="25">
        <v>3.32694</v>
      </c>
      <c r="P1379" s="25">
        <v>3.34898</v>
      </c>
      <c r="Q1379" s="25">
        <v>599.0</v>
      </c>
      <c r="R1379" s="25">
        <v>99.0</v>
      </c>
      <c r="S1379" s="25">
        <v>7.0</v>
      </c>
    </row>
    <row r="1380">
      <c r="A1380" s="58" t="s">
        <v>754</v>
      </c>
      <c r="B1380" s="25" t="s">
        <v>1</v>
      </c>
      <c r="C1380" s="25" t="s">
        <v>91</v>
      </c>
      <c r="D1380" s="25" t="s">
        <v>16</v>
      </c>
      <c r="E1380" s="25">
        <v>4424.0</v>
      </c>
      <c r="F1380" s="25">
        <v>1428.0</v>
      </c>
      <c r="G1380" s="25">
        <v>245.0</v>
      </c>
      <c r="H1380" s="25">
        <v>558.0</v>
      </c>
      <c r="I1380" s="25">
        <v>0.0</v>
      </c>
      <c r="J1380" s="25">
        <v>0.0</v>
      </c>
      <c r="K1380" s="25">
        <v>0.0</v>
      </c>
      <c r="L1380" s="25">
        <v>0.0</v>
      </c>
      <c r="M1380" s="25">
        <v>0.0</v>
      </c>
      <c r="N1380" s="25">
        <v>0.11111</v>
      </c>
      <c r="O1380" s="25">
        <v>1.33389</v>
      </c>
      <c r="P1380" s="25">
        <v>1.49956</v>
      </c>
      <c r="Q1380" s="25">
        <v>1078.0</v>
      </c>
      <c r="R1380" s="25">
        <v>99.0</v>
      </c>
      <c r="S1380" s="25">
        <v>7.0</v>
      </c>
    </row>
    <row r="1381">
      <c r="A1381" s="58" t="s">
        <v>754</v>
      </c>
      <c r="B1381" s="25" t="s">
        <v>1</v>
      </c>
      <c r="C1381" s="25" t="s">
        <v>206</v>
      </c>
      <c r="D1381" s="25" t="s">
        <v>16</v>
      </c>
      <c r="E1381" s="25">
        <v>40.0</v>
      </c>
      <c r="F1381" s="25">
        <v>29.0</v>
      </c>
      <c r="G1381" s="25">
        <v>14.0</v>
      </c>
      <c r="H1381" s="25">
        <v>9.0</v>
      </c>
      <c r="I1381" s="25">
        <v>0.0</v>
      </c>
      <c r="J1381" s="25">
        <v>0.0</v>
      </c>
      <c r="K1381" s="25">
        <v>0.0</v>
      </c>
      <c r="L1381" s="25">
        <v>0.0</v>
      </c>
      <c r="M1381" s="25">
        <v>0.0</v>
      </c>
      <c r="N1381" s="25">
        <v>0.09278</v>
      </c>
      <c r="O1381" s="25">
        <v>1.65833</v>
      </c>
      <c r="P1381" s="25">
        <v>0.7441</v>
      </c>
      <c r="Q1381" s="25">
        <v>29.0</v>
      </c>
      <c r="R1381" s="25">
        <v>99.0</v>
      </c>
      <c r="S1381" s="25">
        <v>7.0</v>
      </c>
    </row>
    <row r="1382">
      <c r="A1382" s="58" t="s">
        <v>754</v>
      </c>
      <c r="B1382" s="25" t="s">
        <v>1</v>
      </c>
      <c r="C1382" s="25" t="s">
        <v>95</v>
      </c>
      <c r="D1382" s="25" t="s">
        <v>16</v>
      </c>
      <c r="E1382" s="25">
        <v>6138.0</v>
      </c>
      <c r="F1382" s="25">
        <v>4407.0</v>
      </c>
      <c r="G1382" s="25">
        <v>797.0</v>
      </c>
      <c r="H1382" s="25">
        <v>921.0</v>
      </c>
      <c r="I1382" s="25">
        <v>0.0</v>
      </c>
      <c r="J1382" s="25">
        <v>0.0</v>
      </c>
      <c r="K1382" s="25">
        <v>0.0</v>
      </c>
      <c r="L1382" s="25">
        <v>0.0</v>
      </c>
      <c r="M1382" s="25">
        <v>0.0</v>
      </c>
      <c r="N1382" s="25">
        <v>0.28306</v>
      </c>
      <c r="O1382" s="25">
        <v>3.65028</v>
      </c>
      <c r="P1382" s="25">
        <v>2.7014</v>
      </c>
      <c r="Q1382" s="25">
        <v>2847.0</v>
      </c>
      <c r="R1382" s="25">
        <v>99.0</v>
      </c>
      <c r="S1382" s="25">
        <v>7.0</v>
      </c>
    </row>
    <row r="1383">
      <c r="A1383" s="58" t="s">
        <v>754</v>
      </c>
      <c r="B1383" s="25" t="s">
        <v>1</v>
      </c>
      <c r="C1383" s="25" t="s">
        <v>238</v>
      </c>
      <c r="D1383" s="25" t="s">
        <v>16</v>
      </c>
      <c r="E1383" s="25">
        <v>17.0</v>
      </c>
      <c r="F1383" s="25">
        <v>8.0</v>
      </c>
      <c r="G1383" s="25">
        <v>1.0</v>
      </c>
      <c r="H1383" s="25">
        <v>2.0</v>
      </c>
      <c r="I1383" s="25">
        <v>0.0</v>
      </c>
      <c r="J1383" s="25">
        <v>0.0</v>
      </c>
      <c r="K1383" s="25">
        <v>0.0</v>
      </c>
      <c r="L1383" s="25">
        <v>0.0</v>
      </c>
      <c r="M1383" s="25">
        <v>0.0</v>
      </c>
      <c r="N1383" s="25">
        <v>0.09056</v>
      </c>
      <c r="O1383" s="25">
        <v>0.37722</v>
      </c>
      <c r="P1383" s="25">
        <v>0.24286</v>
      </c>
      <c r="Q1383" s="25">
        <v>8.0</v>
      </c>
      <c r="R1383" s="25">
        <v>99.0</v>
      </c>
      <c r="S1383" s="25">
        <v>7.0</v>
      </c>
    </row>
    <row r="1384">
      <c r="A1384" s="58" t="s">
        <v>754</v>
      </c>
      <c r="B1384" s="25" t="s">
        <v>1</v>
      </c>
      <c r="C1384" s="25" t="s">
        <v>227</v>
      </c>
      <c r="D1384" s="25" t="s">
        <v>16</v>
      </c>
      <c r="E1384" s="25">
        <v>33.0</v>
      </c>
      <c r="F1384" s="25">
        <v>19.0</v>
      </c>
      <c r="G1384" s="25">
        <v>10.0</v>
      </c>
      <c r="H1384" s="25">
        <v>7.0</v>
      </c>
      <c r="I1384" s="25">
        <v>0.0</v>
      </c>
      <c r="J1384" s="25">
        <v>0.0</v>
      </c>
      <c r="K1384" s="25">
        <v>0.0</v>
      </c>
      <c r="L1384" s="25">
        <v>0.0</v>
      </c>
      <c r="M1384" s="25">
        <v>0.0</v>
      </c>
      <c r="N1384" s="25">
        <v>0.04556</v>
      </c>
      <c r="O1384" s="25">
        <v>0.50917</v>
      </c>
      <c r="P1384" s="25">
        <v>0.26098</v>
      </c>
      <c r="Q1384" s="25">
        <v>19.0</v>
      </c>
      <c r="R1384" s="25">
        <v>99.0</v>
      </c>
      <c r="S1384" s="25">
        <v>7.0</v>
      </c>
    </row>
    <row r="1385">
      <c r="A1385" s="58" t="s">
        <v>754</v>
      </c>
      <c r="B1385" s="25" t="s">
        <v>1</v>
      </c>
      <c r="C1385" s="25" t="s">
        <v>56</v>
      </c>
      <c r="D1385" s="25" t="s">
        <v>16</v>
      </c>
      <c r="E1385" s="25">
        <v>583.0</v>
      </c>
      <c r="F1385" s="25">
        <v>539.0</v>
      </c>
      <c r="G1385" s="25">
        <v>139.0</v>
      </c>
      <c r="H1385" s="25">
        <v>239.0</v>
      </c>
      <c r="I1385" s="25">
        <v>0.0</v>
      </c>
      <c r="J1385" s="25">
        <v>0.0</v>
      </c>
      <c r="K1385" s="25">
        <v>0.0</v>
      </c>
      <c r="L1385" s="25">
        <v>0.0</v>
      </c>
      <c r="M1385" s="25">
        <v>0.0</v>
      </c>
      <c r="N1385" s="25">
        <v>0.00861</v>
      </c>
      <c r="O1385" s="25">
        <v>0.8075</v>
      </c>
      <c r="P1385" s="25">
        <v>2.87925</v>
      </c>
      <c r="Q1385" s="25">
        <v>508.0</v>
      </c>
      <c r="R1385" s="25">
        <v>99.0</v>
      </c>
      <c r="S1385" s="25">
        <v>7.0</v>
      </c>
    </row>
    <row r="1386">
      <c r="A1386" s="58" t="s">
        <v>754</v>
      </c>
      <c r="B1386" s="25" t="s">
        <v>1</v>
      </c>
      <c r="C1386" s="25" t="s">
        <v>252</v>
      </c>
      <c r="D1386" s="25" t="s">
        <v>16</v>
      </c>
      <c r="E1386" s="25">
        <v>5.0</v>
      </c>
      <c r="F1386" s="25">
        <v>3.0</v>
      </c>
      <c r="G1386" s="25">
        <v>2.0</v>
      </c>
      <c r="H1386" s="25">
        <v>1.0</v>
      </c>
      <c r="I1386" s="25">
        <v>0.0</v>
      </c>
      <c r="J1386" s="25">
        <v>0.0</v>
      </c>
      <c r="K1386" s="25">
        <v>0.0</v>
      </c>
      <c r="L1386" s="25">
        <v>0.0</v>
      </c>
      <c r="M1386" s="25">
        <v>0.0</v>
      </c>
      <c r="N1386" s="25">
        <v>0.04889</v>
      </c>
      <c r="O1386" s="25">
        <v>112.64806</v>
      </c>
      <c r="P1386" s="25">
        <v>22.87522</v>
      </c>
      <c r="Q1386" s="25">
        <v>3.0</v>
      </c>
      <c r="R1386" s="25">
        <v>99.0</v>
      </c>
      <c r="S1386" s="25">
        <v>7.0</v>
      </c>
    </row>
    <row r="1387">
      <c r="A1387" s="58" t="s">
        <v>754</v>
      </c>
      <c r="B1387" s="25" t="s">
        <v>1</v>
      </c>
      <c r="C1387" s="25" t="s">
        <v>143</v>
      </c>
      <c r="D1387" s="25" t="s">
        <v>16</v>
      </c>
      <c r="E1387" s="25">
        <v>696.0</v>
      </c>
      <c r="F1387" s="25">
        <v>420.0</v>
      </c>
      <c r="G1387" s="25">
        <v>88.0</v>
      </c>
      <c r="H1387" s="25">
        <v>214.0</v>
      </c>
      <c r="I1387" s="25">
        <v>0.0</v>
      </c>
      <c r="J1387" s="25">
        <v>0.0</v>
      </c>
      <c r="K1387" s="25">
        <v>0.0</v>
      </c>
      <c r="L1387" s="25">
        <v>0.0</v>
      </c>
      <c r="M1387" s="25">
        <v>0.0</v>
      </c>
      <c r="N1387" s="25">
        <v>0.03917</v>
      </c>
      <c r="O1387" s="25">
        <v>0.62194</v>
      </c>
      <c r="P1387" s="25">
        <v>1.66112</v>
      </c>
      <c r="Q1387" s="25">
        <v>398.0</v>
      </c>
      <c r="R1387" s="25">
        <v>99.0</v>
      </c>
      <c r="S1387" s="25">
        <v>7.0</v>
      </c>
    </row>
    <row r="1388">
      <c r="A1388" s="58" t="s">
        <v>754</v>
      </c>
      <c r="B1388" s="25" t="s">
        <v>1</v>
      </c>
      <c r="C1388" s="25" t="s">
        <v>237</v>
      </c>
      <c r="D1388" s="25" t="s">
        <v>16</v>
      </c>
      <c r="E1388" s="25">
        <v>70.0</v>
      </c>
      <c r="F1388" s="25">
        <v>61.0</v>
      </c>
      <c r="G1388" s="25">
        <v>34.0</v>
      </c>
      <c r="H1388" s="25">
        <v>20.0</v>
      </c>
      <c r="I1388" s="25">
        <v>0.0</v>
      </c>
      <c r="J1388" s="25">
        <v>0.0</v>
      </c>
      <c r="K1388" s="25">
        <v>0.0</v>
      </c>
      <c r="L1388" s="25">
        <v>0.0</v>
      </c>
      <c r="M1388" s="25">
        <v>0.0</v>
      </c>
      <c r="N1388" s="25">
        <v>0.07278</v>
      </c>
      <c r="O1388" s="25">
        <v>3.21667</v>
      </c>
      <c r="P1388" s="25">
        <v>2.06248</v>
      </c>
      <c r="Q1388" s="25">
        <v>61.0</v>
      </c>
      <c r="R1388" s="25">
        <v>99.0</v>
      </c>
      <c r="S1388" s="25">
        <v>7.0</v>
      </c>
    </row>
    <row r="1389">
      <c r="A1389" s="58" t="s">
        <v>754</v>
      </c>
      <c r="B1389" s="25" t="s">
        <v>1</v>
      </c>
      <c r="C1389" s="25" t="s">
        <v>52</v>
      </c>
      <c r="D1389" s="25" t="s">
        <v>16</v>
      </c>
      <c r="E1389" s="25">
        <v>12280.0</v>
      </c>
      <c r="F1389" s="25">
        <v>11334.0</v>
      </c>
      <c r="G1389" s="25">
        <v>3641.0</v>
      </c>
      <c r="H1389" s="25">
        <v>5156.0</v>
      </c>
      <c r="I1389" s="25">
        <v>0.0</v>
      </c>
      <c r="J1389" s="25">
        <v>0.0</v>
      </c>
      <c r="K1389" s="25">
        <v>0.0</v>
      </c>
      <c r="L1389" s="25">
        <v>0.0</v>
      </c>
      <c r="M1389" s="25">
        <v>0.0</v>
      </c>
      <c r="N1389" s="25">
        <v>0.01056</v>
      </c>
      <c r="O1389" s="25">
        <v>1.11639</v>
      </c>
      <c r="P1389" s="25">
        <v>2.08189</v>
      </c>
      <c r="Q1389" s="25">
        <v>10717.0</v>
      </c>
      <c r="R1389" s="25">
        <v>99.0</v>
      </c>
      <c r="S1389" s="25">
        <v>7.0</v>
      </c>
    </row>
    <row r="1390">
      <c r="A1390" s="58" t="s">
        <v>754</v>
      </c>
      <c r="B1390" s="25" t="s">
        <v>1</v>
      </c>
      <c r="C1390" s="25" t="s">
        <v>232</v>
      </c>
      <c r="D1390" s="25" t="s">
        <v>16</v>
      </c>
      <c r="E1390" s="25">
        <v>19.0</v>
      </c>
      <c r="F1390" s="25">
        <v>15.0</v>
      </c>
      <c r="G1390" s="25">
        <v>7.0</v>
      </c>
      <c r="H1390" s="25">
        <v>4.0</v>
      </c>
      <c r="I1390" s="25">
        <v>0.0</v>
      </c>
      <c r="J1390" s="25">
        <v>0.0</v>
      </c>
      <c r="K1390" s="25">
        <v>0.0</v>
      </c>
      <c r="L1390" s="25">
        <v>0.0</v>
      </c>
      <c r="M1390" s="25">
        <v>0.0</v>
      </c>
      <c r="N1390" s="25">
        <v>0.06111</v>
      </c>
      <c r="O1390" s="25">
        <v>1.82111</v>
      </c>
      <c r="P1390" s="25">
        <v>3.63211</v>
      </c>
      <c r="Q1390" s="25">
        <v>14.0</v>
      </c>
      <c r="R1390" s="25">
        <v>99.0</v>
      </c>
      <c r="S1390" s="25">
        <v>7.0</v>
      </c>
    </row>
    <row r="1391">
      <c r="A1391" s="58" t="s">
        <v>754</v>
      </c>
      <c r="B1391" s="25" t="s">
        <v>1</v>
      </c>
      <c r="C1391" s="25" t="s">
        <v>229</v>
      </c>
      <c r="D1391" s="25" t="s">
        <v>16</v>
      </c>
      <c r="E1391" s="25">
        <v>67.0</v>
      </c>
      <c r="F1391" s="25">
        <v>57.0</v>
      </c>
      <c r="G1391" s="25">
        <v>16.0</v>
      </c>
      <c r="H1391" s="25">
        <v>21.0</v>
      </c>
      <c r="I1391" s="25">
        <v>0.0</v>
      </c>
      <c r="J1391" s="25">
        <v>0.0</v>
      </c>
      <c r="K1391" s="25">
        <v>0.0</v>
      </c>
      <c r="L1391" s="25">
        <v>0.0</v>
      </c>
      <c r="M1391" s="25">
        <v>0.0</v>
      </c>
      <c r="N1391" s="25">
        <v>0.03056</v>
      </c>
      <c r="O1391" s="25">
        <v>0.48194</v>
      </c>
      <c r="P1391" s="25">
        <v>0.2855</v>
      </c>
      <c r="Q1391" s="25">
        <v>51.0</v>
      </c>
      <c r="R1391" s="25">
        <v>99.0</v>
      </c>
      <c r="S1391" s="25">
        <v>7.0</v>
      </c>
    </row>
    <row r="1392">
      <c r="A1392" s="58" t="s">
        <v>754</v>
      </c>
      <c r="B1392" s="25" t="s">
        <v>1</v>
      </c>
      <c r="C1392" s="25" t="s">
        <v>177</v>
      </c>
      <c r="D1392" s="25" t="s">
        <v>16</v>
      </c>
      <c r="E1392" s="25">
        <v>1625.0</v>
      </c>
      <c r="F1392" s="25">
        <v>1242.0</v>
      </c>
      <c r="G1392" s="25">
        <v>465.0</v>
      </c>
      <c r="H1392" s="25">
        <v>562.0</v>
      </c>
      <c r="I1392" s="25">
        <v>0.0</v>
      </c>
      <c r="J1392" s="25">
        <v>0.0</v>
      </c>
      <c r="K1392" s="25">
        <v>0.0</v>
      </c>
      <c r="L1392" s="25">
        <v>0.0</v>
      </c>
      <c r="M1392" s="25">
        <v>0.0</v>
      </c>
      <c r="N1392" s="25">
        <v>0.03083</v>
      </c>
      <c r="O1392" s="25">
        <v>1.10167</v>
      </c>
      <c r="P1392" s="25">
        <v>0.65365</v>
      </c>
      <c r="Q1392" s="25">
        <v>1199.0</v>
      </c>
      <c r="R1392" s="25">
        <v>99.0</v>
      </c>
      <c r="S1392" s="25">
        <v>7.0</v>
      </c>
    </row>
    <row r="1393">
      <c r="A1393" s="58" t="s">
        <v>754</v>
      </c>
      <c r="B1393" s="25" t="s">
        <v>1</v>
      </c>
      <c r="C1393" s="25" t="s">
        <v>115</v>
      </c>
      <c r="D1393" s="25" t="s">
        <v>16</v>
      </c>
      <c r="E1393" s="25">
        <v>72.0</v>
      </c>
      <c r="F1393" s="25">
        <v>29.0</v>
      </c>
      <c r="G1393" s="25">
        <v>14.0</v>
      </c>
      <c r="H1393" s="25">
        <v>12.0</v>
      </c>
      <c r="I1393" s="25">
        <v>0.0</v>
      </c>
      <c r="J1393" s="25">
        <v>0.0</v>
      </c>
      <c r="K1393" s="25">
        <v>0.0</v>
      </c>
      <c r="L1393" s="25">
        <v>0.0</v>
      </c>
      <c r="M1393" s="25">
        <v>0.0</v>
      </c>
      <c r="N1393" s="25">
        <v>0.09444</v>
      </c>
      <c r="O1393" s="25">
        <v>0.67083</v>
      </c>
      <c r="P1393" s="25">
        <v>0.28574</v>
      </c>
      <c r="Q1393" s="25">
        <v>29.0</v>
      </c>
      <c r="R1393" s="25">
        <v>99.0</v>
      </c>
      <c r="S1393" s="25">
        <v>7.0</v>
      </c>
    </row>
    <row r="1394">
      <c r="A1394" s="58" t="s">
        <v>754</v>
      </c>
      <c r="B1394" s="25" t="s">
        <v>1</v>
      </c>
      <c r="C1394" s="25" t="s">
        <v>278</v>
      </c>
      <c r="D1394" s="25" t="s">
        <v>16</v>
      </c>
      <c r="E1394" s="25">
        <v>24.0</v>
      </c>
      <c r="F1394" s="25">
        <v>12.0</v>
      </c>
      <c r="G1394" s="25">
        <v>5.0</v>
      </c>
      <c r="H1394" s="25">
        <v>6.0</v>
      </c>
      <c r="I1394" s="25">
        <v>0.0</v>
      </c>
      <c r="J1394" s="25">
        <v>0.0</v>
      </c>
      <c r="K1394" s="25">
        <v>0.0</v>
      </c>
      <c r="L1394" s="25">
        <v>0.0</v>
      </c>
      <c r="M1394" s="25">
        <v>0.0</v>
      </c>
      <c r="N1394" s="25">
        <v>0.02333</v>
      </c>
      <c r="O1394" s="25">
        <v>0.15111</v>
      </c>
      <c r="P1394" s="25">
        <v>0.06216</v>
      </c>
      <c r="Q1394" s="25">
        <v>12.0</v>
      </c>
      <c r="R1394" s="25">
        <v>99.0</v>
      </c>
      <c r="S1394" s="25">
        <v>7.0</v>
      </c>
    </row>
    <row r="1395">
      <c r="A1395" s="58" t="s">
        <v>754</v>
      </c>
      <c r="B1395" s="25" t="s">
        <v>1</v>
      </c>
      <c r="C1395" s="25" t="s">
        <v>213</v>
      </c>
      <c r="D1395" s="25" t="s">
        <v>16</v>
      </c>
      <c r="E1395" s="25">
        <v>647.0</v>
      </c>
      <c r="F1395" s="25">
        <v>622.0</v>
      </c>
      <c r="G1395" s="25">
        <v>180.0</v>
      </c>
      <c r="H1395" s="25">
        <v>283.0</v>
      </c>
      <c r="I1395" s="25">
        <v>0.0</v>
      </c>
      <c r="J1395" s="25">
        <v>1.0</v>
      </c>
      <c r="K1395" s="25">
        <v>0.0</v>
      </c>
      <c r="L1395" s="25">
        <v>0.0</v>
      </c>
      <c r="M1395" s="25">
        <v>0.0</v>
      </c>
      <c r="N1395" s="25">
        <v>0.00778</v>
      </c>
      <c r="O1395" s="25">
        <v>1.03361</v>
      </c>
      <c r="P1395" s="25">
        <v>1.12879</v>
      </c>
      <c r="Q1395" s="25">
        <v>586.0</v>
      </c>
      <c r="R1395" s="25">
        <v>99.0</v>
      </c>
      <c r="S1395" s="25">
        <v>7.0</v>
      </c>
    </row>
    <row r="1396">
      <c r="A1396" s="58" t="s">
        <v>754</v>
      </c>
      <c r="B1396" s="25" t="s">
        <v>1</v>
      </c>
      <c r="C1396" s="25" t="s">
        <v>135</v>
      </c>
      <c r="D1396" s="25" t="s">
        <v>16</v>
      </c>
      <c r="E1396" s="25">
        <v>3929.0</v>
      </c>
      <c r="F1396" s="25">
        <v>3232.0</v>
      </c>
      <c r="G1396" s="25">
        <v>475.0</v>
      </c>
      <c r="H1396" s="25">
        <v>278.0</v>
      </c>
      <c r="I1396" s="25">
        <v>0.0</v>
      </c>
      <c r="J1396" s="25">
        <v>0.0</v>
      </c>
      <c r="K1396" s="25">
        <v>0.0</v>
      </c>
      <c r="L1396" s="25">
        <v>0.0</v>
      </c>
      <c r="M1396" s="25">
        <v>0.0</v>
      </c>
      <c r="N1396" s="25">
        <v>0.31861</v>
      </c>
      <c r="O1396" s="25">
        <v>4.36611</v>
      </c>
      <c r="P1396" s="25">
        <v>2.75991</v>
      </c>
      <c r="Q1396" s="25">
        <v>2292.0</v>
      </c>
      <c r="R1396" s="25">
        <v>99.0</v>
      </c>
      <c r="S1396" s="25">
        <v>7.0</v>
      </c>
    </row>
    <row r="1397">
      <c r="A1397" s="58" t="s">
        <v>754</v>
      </c>
      <c r="B1397" s="25" t="s">
        <v>1</v>
      </c>
      <c r="C1397" s="25" t="s">
        <v>66</v>
      </c>
      <c r="D1397" s="25" t="s">
        <v>16</v>
      </c>
      <c r="E1397" s="25">
        <v>97049.0</v>
      </c>
      <c r="F1397" s="25">
        <v>87035.0</v>
      </c>
      <c r="G1397" s="25">
        <v>14815.0</v>
      </c>
      <c r="H1397" s="25">
        <v>51946.0</v>
      </c>
      <c r="I1397" s="25">
        <v>0.0</v>
      </c>
      <c r="J1397" s="25">
        <v>0.0</v>
      </c>
      <c r="K1397" s="25">
        <v>0.0</v>
      </c>
      <c r="L1397" s="25">
        <v>0.0</v>
      </c>
      <c r="M1397" s="25">
        <v>0.0</v>
      </c>
      <c r="N1397" s="25">
        <v>0.00583</v>
      </c>
      <c r="O1397" s="25">
        <v>0.24361</v>
      </c>
      <c r="P1397" s="25">
        <v>0.31744</v>
      </c>
      <c r="Q1397" s="25">
        <v>80049.0</v>
      </c>
      <c r="R1397" s="25">
        <v>99.0</v>
      </c>
      <c r="S1397" s="25">
        <v>7.0</v>
      </c>
    </row>
    <row r="1398">
      <c r="A1398" s="58" t="s">
        <v>754</v>
      </c>
      <c r="B1398" s="25" t="s">
        <v>1</v>
      </c>
      <c r="C1398" s="25" t="s">
        <v>139</v>
      </c>
      <c r="D1398" s="25" t="s">
        <v>16</v>
      </c>
      <c r="E1398" s="25">
        <v>46.0</v>
      </c>
      <c r="F1398" s="25">
        <v>35.0</v>
      </c>
      <c r="G1398" s="25">
        <v>11.0</v>
      </c>
      <c r="H1398" s="25">
        <v>9.0</v>
      </c>
      <c r="I1398" s="25">
        <v>0.0</v>
      </c>
      <c r="J1398" s="25">
        <v>0.0</v>
      </c>
      <c r="K1398" s="25">
        <v>0.0</v>
      </c>
      <c r="L1398" s="25">
        <v>0.0</v>
      </c>
      <c r="M1398" s="25">
        <v>0.0</v>
      </c>
      <c r="N1398" s="25">
        <v>0.12806</v>
      </c>
      <c r="O1398" s="25">
        <v>2.37806</v>
      </c>
      <c r="P1398" s="25">
        <v>1.58599</v>
      </c>
      <c r="Q1398" s="25">
        <v>33.0</v>
      </c>
      <c r="R1398" s="25">
        <v>99.0</v>
      </c>
      <c r="S1398" s="25">
        <v>7.0</v>
      </c>
    </row>
    <row r="1399">
      <c r="A1399" s="58" t="s">
        <v>754</v>
      </c>
      <c r="B1399" s="25" t="s">
        <v>1</v>
      </c>
      <c r="C1399" s="25" t="s">
        <v>103</v>
      </c>
      <c r="D1399" s="25" t="s">
        <v>16</v>
      </c>
      <c r="E1399" s="25">
        <v>26.0</v>
      </c>
      <c r="F1399" s="25">
        <v>12.0</v>
      </c>
      <c r="G1399" s="25">
        <v>11.0</v>
      </c>
      <c r="H1399" s="25">
        <v>4.0</v>
      </c>
      <c r="I1399" s="25">
        <v>0.0</v>
      </c>
      <c r="J1399" s="25">
        <v>0.0</v>
      </c>
      <c r="K1399" s="25">
        <v>0.0</v>
      </c>
      <c r="L1399" s="25">
        <v>0.0</v>
      </c>
      <c r="M1399" s="25">
        <v>0.0</v>
      </c>
      <c r="N1399" s="25">
        <v>0.10028</v>
      </c>
      <c r="O1399" s="25">
        <v>1.18444</v>
      </c>
      <c r="P1399" s="25">
        <v>0.39624</v>
      </c>
      <c r="Q1399" s="25">
        <v>12.0</v>
      </c>
      <c r="R1399" s="25">
        <v>99.0</v>
      </c>
      <c r="S1399" s="25">
        <v>7.0</v>
      </c>
    </row>
    <row r="1400">
      <c r="A1400" s="58" t="s">
        <v>754</v>
      </c>
      <c r="B1400" s="25" t="s">
        <v>1</v>
      </c>
      <c r="C1400" s="25" t="s">
        <v>290</v>
      </c>
      <c r="D1400" s="25" t="s">
        <v>16</v>
      </c>
      <c r="E1400" s="25">
        <v>8.0</v>
      </c>
      <c r="F1400" s="25">
        <v>3.0</v>
      </c>
      <c r="G1400" s="25">
        <v>2.0</v>
      </c>
      <c r="H1400" s="25">
        <v>0.0</v>
      </c>
      <c r="I1400" s="25">
        <v>0.0</v>
      </c>
      <c r="J1400" s="25">
        <v>0.0</v>
      </c>
      <c r="K1400" s="25">
        <v>0.0</v>
      </c>
      <c r="L1400" s="25">
        <v>0.0</v>
      </c>
      <c r="M1400" s="25">
        <v>0.0</v>
      </c>
      <c r="N1400" s="25">
        <v>0.12444</v>
      </c>
      <c r="O1400" s="25">
        <v>1.36389</v>
      </c>
      <c r="P1400" s="25">
        <v>0.31708</v>
      </c>
      <c r="Q1400" s="25">
        <v>3.0</v>
      </c>
      <c r="R1400" s="25">
        <v>99.0</v>
      </c>
      <c r="S1400" s="25">
        <v>7.0</v>
      </c>
    </row>
    <row r="1401">
      <c r="A1401" s="58" t="s">
        <v>754</v>
      </c>
      <c r="B1401" s="25" t="s">
        <v>1</v>
      </c>
      <c r="C1401" s="25" t="s">
        <v>207</v>
      </c>
      <c r="D1401" s="25" t="s">
        <v>16</v>
      </c>
      <c r="E1401" s="25">
        <v>96.0</v>
      </c>
      <c r="F1401" s="25">
        <v>11.0</v>
      </c>
      <c r="G1401" s="25">
        <v>6.0</v>
      </c>
      <c r="H1401" s="25">
        <v>18.0</v>
      </c>
      <c r="I1401" s="25">
        <v>0.0</v>
      </c>
      <c r="J1401" s="25">
        <v>0.0</v>
      </c>
      <c r="K1401" s="25">
        <v>0.0</v>
      </c>
      <c r="L1401" s="25">
        <v>0.0</v>
      </c>
      <c r="M1401" s="25">
        <v>0.0</v>
      </c>
      <c r="N1401" s="25">
        <v>0.09083</v>
      </c>
      <c r="O1401" s="25">
        <v>0.51139</v>
      </c>
      <c r="P1401" s="25">
        <v>0.29079</v>
      </c>
      <c r="Q1401" s="25">
        <v>11.0</v>
      </c>
      <c r="R1401" s="25">
        <v>99.0</v>
      </c>
      <c r="S1401" s="25">
        <v>7.0</v>
      </c>
    </row>
    <row r="1402">
      <c r="A1402" s="58" t="s">
        <v>754</v>
      </c>
      <c r="B1402" s="25" t="s">
        <v>1</v>
      </c>
      <c r="C1402" s="25" t="s">
        <v>90</v>
      </c>
      <c r="D1402" s="25" t="s">
        <v>16</v>
      </c>
      <c r="E1402" s="25">
        <v>1235.0</v>
      </c>
      <c r="F1402" s="25">
        <v>1046.0</v>
      </c>
      <c r="G1402" s="25">
        <v>394.0</v>
      </c>
      <c r="H1402" s="25">
        <v>410.0</v>
      </c>
      <c r="I1402" s="25">
        <v>0.0</v>
      </c>
      <c r="J1402" s="25">
        <v>0.0</v>
      </c>
      <c r="K1402" s="25">
        <v>0.0</v>
      </c>
      <c r="L1402" s="25">
        <v>0.0</v>
      </c>
      <c r="M1402" s="25">
        <v>0.0</v>
      </c>
      <c r="N1402" s="25">
        <v>0.04389</v>
      </c>
      <c r="O1402" s="25">
        <v>1.54028</v>
      </c>
      <c r="P1402" s="25">
        <v>2.14651</v>
      </c>
      <c r="Q1402" s="25">
        <v>973.0</v>
      </c>
      <c r="R1402" s="25">
        <v>99.0</v>
      </c>
      <c r="S1402" s="25">
        <v>7.0</v>
      </c>
    </row>
    <row r="1403">
      <c r="A1403" s="58" t="s">
        <v>754</v>
      </c>
      <c r="B1403" s="25" t="s">
        <v>1</v>
      </c>
      <c r="C1403" s="25" t="s">
        <v>172</v>
      </c>
      <c r="D1403" s="25" t="s">
        <v>16</v>
      </c>
      <c r="E1403" s="25">
        <v>385.0</v>
      </c>
      <c r="F1403" s="25">
        <v>195.0</v>
      </c>
      <c r="G1403" s="25">
        <v>58.0</v>
      </c>
      <c r="H1403" s="25">
        <v>66.0</v>
      </c>
      <c r="I1403" s="25">
        <v>0.0</v>
      </c>
      <c r="J1403" s="25">
        <v>0.0</v>
      </c>
      <c r="K1403" s="25">
        <v>0.0</v>
      </c>
      <c r="L1403" s="25">
        <v>0.0</v>
      </c>
      <c r="M1403" s="25">
        <v>0.0</v>
      </c>
      <c r="N1403" s="25">
        <v>0.25361</v>
      </c>
      <c r="O1403" s="25">
        <v>6.6925</v>
      </c>
      <c r="P1403" s="25">
        <v>2.15235</v>
      </c>
      <c r="Q1403" s="25">
        <v>194.0</v>
      </c>
      <c r="R1403" s="25">
        <v>99.0</v>
      </c>
      <c r="S1403" s="25">
        <v>7.0</v>
      </c>
    </row>
    <row r="1404">
      <c r="A1404" s="58" t="s">
        <v>754</v>
      </c>
      <c r="B1404" s="25" t="s">
        <v>1</v>
      </c>
      <c r="C1404" s="25" t="s">
        <v>132</v>
      </c>
      <c r="D1404" s="25" t="s">
        <v>16</v>
      </c>
      <c r="E1404" s="25">
        <v>2072.0</v>
      </c>
      <c r="F1404" s="25">
        <v>1738.0</v>
      </c>
      <c r="G1404" s="25">
        <v>503.0</v>
      </c>
      <c r="H1404" s="25">
        <v>773.0</v>
      </c>
      <c r="I1404" s="25">
        <v>0.0</v>
      </c>
      <c r="J1404" s="25">
        <v>0.0</v>
      </c>
      <c r="K1404" s="25">
        <v>0.0</v>
      </c>
      <c r="L1404" s="25">
        <v>0.0</v>
      </c>
      <c r="M1404" s="25">
        <v>0.0</v>
      </c>
      <c r="N1404" s="25">
        <v>0.01889</v>
      </c>
      <c r="O1404" s="25">
        <v>0.82361</v>
      </c>
      <c r="P1404" s="25">
        <v>1.67009</v>
      </c>
      <c r="Q1404" s="25">
        <v>1668.0</v>
      </c>
      <c r="R1404" s="25">
        <v>99.0</v>
      </c>
      <c r="S1404" s="25">
        <v>7.0</v>
      </c>
    </row>
    <row r="1405">
      <c r="A1405" s="58" t="s">
        <v>754</v>
      </c>
      <c r="B1405" s="25" t="s">
        <v>1</v>
      </c>
      <c r="C1405" s="25" t="s">
        <v>224</v>
      </c>
      <c r="D1405" s="25" t="s">
        <v>16</v>
      </c>
      <c r="E1405" s="25">
        <v>16.0</v>
      </c>
      <c r="F1405" s="25">
        <v>10.0</v>
      </c>
      <c r="G1405" s="25">
        <v>2.0</v>
      </c>
      <c r="H1405" s="25">
        <v>2.0</v>
      </c>
      <c r="I1405" s="25">
        <v>0.0</v>
      </c>
      <c r="J1405" s="25">
        <v>0.0</v>
      </c>
      <c r="K1405" s="25">
        <v>0.0</v>
      </c>
      <c r="L1405" s="25">
        <v>0.0</v>
      </c>
      <c r="M1405" s="25">
        <v>0.0</v>
      </c>
      <c r="N1405" s="25">
        <v>0.23806</v>
      </c>
      <c r="O1405" s="25">
        <v>14.95972</v>
      </c>
      <c r="P1405" s="25">
        <v>13.6976</v>
      </c>
      <c r="Q1405" s="25">
        <v>7.0</v>
      </c>
      <c r="R1405" s="25">
        <v>99.0</v>
      </c>
      <c r="S1405" s="25">
        <v>7.0</v>
      </c>
    </row>
    <row r="1406">
      <c r="A1406" s="58" t="s">
        <v>754</v>
      </c>
      <c r="B1406" s="25" t="s">
        <v>1</v>
      </c>
      <c r="C1406" s="25" t="s">
        <v>188</v>
      </c>
      <c r="D1406" s="25" t="s">
        <v>16</v>
      </c>
      <c r="E1406" s="25">
        <v>148.0</v>
      </c>
      <c r="F1406" s="25">
        <v>40.0</v>
      </c>
      <c r="G1406" s="25">
        <v>14.0</v>
      </c>
      <c r="H1406" s="25">
        <v>30.0</v>
      </c>
      <c r="I1406" s="25">
        <v>0.0</v>
      </c>
      <c r="J1406" s="25">
        <v>0.0</v>
      </c>
      <c r="K1406" s="25">
        <v>0.0</v>
      </c>
      <c r="L1406" s="25">
        <v>0.0</v>
      </c>
      <c r="M1406" s="25">
        <v>0.0</v>
      </c>
      <c r="N1406" s="25">
        <v>0.0775</v>
      </c>
      <c r="O1406" s="25">
        <v>1.23194</v>
      </c>
      <c r="P1406" s="25">
        <v>0.80043</v>
      </c>
      <c r="Q1406" s="25">
        <v>39.0</v>
      </c>
      <c r="R1406" s="25">
        <v>99.0</v>
      </c>
      <c r="S1406" s="25">
        <v>7.0</v>
      </c>
    </row>
    <row r="1407">
      <c r="A1407" s="58" t="s">
        <v>754</v>
      </c>
      <c r="B1407" s="25" t="s">
        <v>1</v>
      </c>
      <c r="C1407" s="25" t="s">
        <v>186</v>
      </c>
      <c r="D1407" s="25" t="s">
        <v>16</v>
      </c>
      <c r="E1407" s="25">
        <v>125.0</v>
      </c>
      <c r="F1407" s="25">
        <v>36.0</v>
      </c>
      <c r="G1407" s="25">
        <v>11.0</v>
      </c>
      <c r="H1407" s="25">
        <v>21.0</v>
      </c>
      <c r="I1407" s="25">
        <v>0.0</v>
      </c>
      <c r="J1407" s="25">
        <v>0.0</v>
      </c>
      <c r="K1407" s="25">
        <v>0.0</v>
      </c>
      <c r="L1407" s="25">
        <v>0.0</v>
      </c>
      <c r="M1407" s="25">
        <v>0.0</v>
      </c>
      <c r="N1407" s="25">
        <v>0.06639</v>
      </c>
      <c r="O1407" s="25">
        <v>1.14389</v>
      </c>
      <c r="P1407" s="25">
        <v>0.89503</v>
      </c>
      <c r="Q1407" s="25">
        <v>34.0</v>
      </c>
      <c r="R1407" s="25">
        <v>99.0</v>
      </c>
      <c r="S1407" s="25">
        <v>7.0</v>
      </c>
    </row>
    <row r="1408">
      <c r="A1408" s="58" t="s">
        <v>754</v>
      </c>
      <c r="B1408" s="25" t="s">
        <v>1</v>
      </c>
      <c r="C1408" s="25" t="s">
        <v>269</v>
      </c>
      <c r="D1408" s="25" t="s">
        <v>16</v>
      </c>
      <c r="E1408" s="25">
        <v>2.0</v>
      </c>
      <c r="F1408" s="25">
        <v>2.0</v>
      </c>
      <c r="G1408" s="25">
        <v>2.0</v>
      </c>
      <c r="H1408" s="25">
        <v>0.0</v>
      </c>
      <c r="I1408" s="25">
        <v>0.0</v>
      </c>
      <c r="J1408" s="25">
        <v>0.0</v>
      </c>
      <c r="K1408" s="25">
        <v>0.0</v>
      </c>
      <c r="L1408" s="25">
        <v>0.0</v>
      </c>
      <c r="M1408" s="25">
        <v>0.0</v>
      </c>
      <c r="N1408" s="25">
        <v>0.35958</v>
      </c>
      <c r="O1408" s="25">
        <v>0.35958</v>
      </c>
      <c r="P1408" s="25">
        <v>0.35958</v>
      </c>
      <c r="Q1408" s="25">
        <v>2.0</v>
      </c>
      <c r="R1408" s="25">
        <v>99.0</v>
      </c>
      <c r="S1408" s="25">
        <v>7.0</v>
      </c>
    </row>
    <row r="1409">
      <c r="A1409" s="58" t="s">
        <v>754</v>
      </c>
      <c r="B1409" s="25" t="s">
        <v>1</v>
      </c>
      <c r="C1409" s="25" t="s">
        <v>183</v>
      </c>
      <c r="D1409" s="25" t="s">
        <v>16</v>
      </c>
      <c r="E1409" s="25">
        <v>345.0</v>
      </c>
      <c r="F1409" s="25">
        <v>255.0</v>
      </c>
      <c r="G1409" s="25">
        <v>98.0</v>
      </c>
      <c r="H1409" s="25">
        <v>117.0</v>
      </c>
      <c r="I1409" s="25">
        <v>0.0</v>
      </c>
      <c r="J1409" s="25">
        <v>0.0</v>
      </c>
      <c r="K1409" s="25">
        <v>0.0</v>
      </c>
      <c r="L1409" s="25">
        <v>0.0</v>
      </c>
      <c r="M1409" s="25">
        <v>0.0</v>
      </c>
      <c r="N1409" s="25">
        <v>0.02861</v>
      </c>
      <c r="O1409" s="25">
        <v>1.28583</v>
      </c>
      <c r="P1409" s="25">
        <v>1.58032</v>
      </c>
      <c r="Q1409" s="25">
        <v>244.0</v>
      </c>
      <c r="R1409" s="25">
        <v>99.0</v>
      </c>
      <c r="S1409" s="25">
        <v>7.0</v>
      </c>
    </row>
    <row r="1410">
      <c r="A1410" s="58" t="s">
        <v>754</v>
      </c>
      <c r="B1410" s="25" t="s">
        <v>1</v>
      </c>
      <c r="C1410" s="25" t="s">
        <v>93</v>
      </c>
      <c r="D1410" s="25" t="s">
        <v>16</v>
      </c>
      <c r="E1410" s="25">
        <v>784.0</v>
      </c>
      <c r="F1410" s="25">
        <v>379.0</v>
      </c>
      <c r="G1410" s="25">
        <v>115.0</v>
      </c>
      <c r="H1410" s="25">
        <v>120.0</v>
      </c>
      <c r="I1410" s="25">
        <v>0.0</v>
      </c>
      <c r="J1410" s="25">
        <v>0.0</v>
      </c>
      <c r="K1410" s="25">
        <v>0.0</v>
      </c>
      <c r="L1410" s="25">
        <v>0.0</v>
      </c>
      <c r="M1410" s="25">
        <v>0.0</v>
      </c>
      <c r="N1410" s="25">
        <v>0.12472</v>
      </c>
      <c r="O1410" s="25">
        <v>1.34056</v>
      </c>
      <c r="P1410" s="25">
        <v>1.43136</v>
      </c>
      <c r="Q1410" s="25">
        <v>317.0</v>
      </c>
      <c r="R1410" s="25">
        <v>99.0</v>
      </c>
      <c r="S1410" s="25">
        <v>7.0</v>
      </c>
    </row>
    <row r="1411">
      <c r="A1411" s="58" t="s">
        <v>754</v>
      </c>
      <c r="B1411" s="25" t="s">
        <v>1</v>
      </c>
      <c r="C1411" s="25" t="s">
        <v>106</v>
      </c>
      <c r="D1411" s="25" t="s">
        <v>16</v>
      </c>
      <c r="E1411" s="25">
        <v>1427.0</v>
      </c>
      <c r="F1411" s="25">
        <v>790.0</v>
      </c>
      <c r="G1411" s="25">
        <v>495.0</v>
      </c>
      <c r="H1411" s="25">
        <v>253.0</v>
      </c>
      <c r="I1411" s="25">
        <v>0.0</v>
      </c>
      <c r="J1411" s="25">
        <v>0.0</v>
      </c>
      <c r="K1411" s="25">
        <v>0.0</v>
      </c>
      <c r="L1411" s="25">
        <v>0.0</v>
      </c>
      <c r="M1411" s="25">
        <v>0.0</v>
      </c>
      <c r="N1411" s="25">
        <v>0.10333</v>
      </c>
      <c r="O1411" s="25">
        <v>1.90917</v>
      </c>
      <c r="P1411" s="25">
        <v>1.43343</v>
      </c>
      <c r="Q1411" s="25">
        <v>780.0</v>
      </c>
      <c r="R1411" s="25">
        <v>99.0</v>
      </c>
      <c r="S1411" s="25">
        <v>7.0</v>
      </c>
    </row>
    <row r="1412">
      <c r="A1412" s="58" t="s">
        <v>754</v>
      </c>
      <c r="B1412" s="25" t="s">
        <v>1</v>
      </c>
      <c r="C1412" s="25" t="s">
        <v>123</v>
      </c>
      <c r="D1412" s="25" t="s">
        <v>16</v>
      </c>
      <c r="E1412" s="25">
        <v>43.0</v>
      </c>
      <c r="F1412" s="25">
        <v>18.0</v>
      </c>
      <c r="G1412" s="25">
        <v>4.0</v>
      </c>
      <c r="H1412" s="25">
        <v>10.0</v>
      </c>
      <c r="I1412" s="25">
        <v>0.0</v>
      </c>
      <c r="J1412" s="25">
        <v>0.0</v>
      </c>
      <c r="K1412" s="25">
        <v>0.0</v>
      </c>
      <c r="L1412" s="25">
        <v>0.0</v>
      </c>
      <c r="M1412" s="25">
        <v>0.0</v>
      </c>
      <c r="N1412" s="25">
        <v>0.03167</v>
      </c>
      <c r="O1412" s="25">
        <v>0.62</v>
      </c>
      <c r="P1412" s="25">
        <v>0.77292</v>
      </c>
      <c r="Q1412" s="25">
        <v>15.0</v>
      </c>
      <c r="R1412" s="25">
        <v>99.0</v>
      </c>
      <c r="S1412" s="25">
        <v>7.0</v>
      </c>
    </row>
    <row r="1413">
      <c r="A1413" s="58" t="s">
        <v>754</v>
      </c>
      <c r="B1413" s="25" t="s">
        <v>1</v>
      </c>
      <c r="C1413" s="25" t="s">
        <v>121</v>
      </c>
      <c r="D1413" s="25" t="s">
        <v>16</v>
      </c>
      <c r="E1413" s="25">
        <v>741.0</v>
      </c>
      <c r="F1413" s="25">
        <v>569.0</v>
      </c>
      <c r="G1413" s="25">
        <v>114.0</v>
      </c>
      <c r="H1413" s="25">
        <v>267.0</v>
      </c>
      <c r="I1413" s="25">
        <v>0.0</v>
      </c>
      <c r="J1413" s="25">
        <v>0.0</v>
      </c>
      <c r="K1413" s="25">
        <v>0.0</v>
      </c>
      <c r="L1413" s="25">
        <v>0.0</v>
      </c>
      <c r="M1413" s="25">
        <v>0.0</v>
      </c>
      <c r="N1413" s="25">
        <v>0.02361</v>
      </c>
      <c r="O1413" s="25">
        <v>1.44278</v>
      </c>
      <c r="P1413" s="25">
        <v>1.52401</v>
      </c>
      <c r="Q1413" s="25">
        <v>530.0</v>
      </c>
      <c r="R1413" s="25">
        <v>99.0</v>
      </c>
      <c r="S1413" s="25">
        <v>7.0</v>
      </c>
    </row>
    <row r="1414">
      <c r="A1414" s="58" t="s">
        <v>754</v>
      </c>
      <c r="B1414" s="25" t="s">
        <v>1</v>
      </c>
      <c r="C1414" s="25" t="s">
        <v>69</v>
      </c>
      <c r="D1414" s="25" t="s">
        <v>16</v>
      </c>
      <c r="E1414" s="25">
        <v>1888.0</v>
      </c>
      <c r="F1414" s="25">
        <v>1364.0</v>
      </c>
      <c r="G1414" s="25">
        <v>585.0</v>
      </c>
      <c r="H1414" s="25">
        <v>575.0</v>
      </c>
      <c r="I1414" s="25">
        <v>0.0</v>
      </c>
      <c r="J1414" s="25">
        <v>0.0</v>
      </c>
      <c r="K1414" s="25">
        <v>0.0</v>
      </c>
      <c r="L1414" s="25">
        <v>0.0</v>
      </c>
      <c r="M1414" s="25">
        <v>0.0</v>
      </c>
      <c r="N1414" s="25">
        <v>0.04694</v>
      </c>
      <c r="O1414" s="25">
        <v>1.395</v>
      </c>
      <c r="P1414" s="25">
        <v>0.97288</v>
      </c>
      <c r="Q1414" s="25">
        <v>1312.0</v>
      </c>
      <c r="R1414" s="25">
        <v>99.0</v>
      </c>
      <c r="S1414" s="25">
        <v>7.0</v>
      </c>
    </row>
    <row r="1415">
      <c r="A1415" s="58" t="s">
        <v>754</v>
      </c>
      <c r="B1415" s="25" t="s">
        <v>1</v>
      </c>
      <c r="C1415" s="25" t="s">
        <v>96</v>
      </c>
      <c r="D1415" s="25" t="s">
        <v>16</v>
      </c>
      <c r="E1415" s="25">
        <v>2212.0</v>
      </c>
      <c r="F1415" s="25">
        <v>425.0</v>
      </c>
      <c r="G1415" s="25">
        <v>56.0</v>
      </c>
      <c r="H1415" s="25">
        <v>315.0</v>
      </c>
      <c r="I1415" s="25">
        <v>0.0</v>
      </c>
      <c r="J1415" s="25">
        <v>0.0</v>
      </c>
      <c r="K1415" s="25">
        <v>0.0</v>
      </c>
      <c r="L1415" s="25">
        <v>0.0</v>
      </c>
      <c r="M1415" s="25">
        <v>0.0</v>
      </c>
      <c r="N1415" s="25">
        <v>0.07444</v>
      </c>
      <c r="O1415" s="25">
        <v>0.72944</v>
      </c>
      <c r="P1415" s="25">
        <v>0.66765</v>
      </c>
      <c r="Q1415" s="25">
        <v>387.0</v>
      </c>
      <c r="R1415" s="25">
        <v>99.0</v>
      </c>
      <c r="S1415" s="25">
        <v>7.0</v>
      </c>
    </row>
    <row r="1416">
      <c r="A1416" s="58" t="s">
        <v>754</v>
      </c>
      <c r="B1416" s="25" t="s">
        <v>1</v>
      </c>
      <c r="C1416" s="25" t="s">
        <v>59</v>
      </c>
      <c r="D1416" s="25" t="s">
        <v>16</v>
      </c>
      <c r="E1416" s="25">
        <v>38.0</v>
      </c>
      <c r="F1416" s="25">
        <v>0.0</v>
      </c>
      <c r="G1416" s="25">
        <v>0.0</v>
      </c>
      <c r="H1416" s="25">
        <v>3.0</v>
      </c>
      <c r="I1416" s="25">
        <v>0.0</v>
      </c>
      <c r="J1416" s="25">
        <v>0.0</v>
      </c>
      <c r="K1416" s="25">
        <v>0.0</v>
      </c>
      <c r="L1416" s="25">
        <v>0.0</v>
      </c>
      <c r="M1416" s="25">
        <v>0.0</v>
      </c>
      <c r="N1416" s="25">
        <v>0.04667</v>
      </c>
      <c r="O1416" s="25">
        <v>0.71528</v>
      </c>
      <c r="P1416" s="25">
        <v>0.21757</v>
      </c>
      <c r="Q1416" s="25">
        <v>0.0</v>
      </c>
      <c r="R1416" s="25">
        <v>99.0</v>
      </c>
      <c r="S1416" s="25">
        <v>7.0</v>
      </c>
    </row>
    <row r="1417">
      <c r="A1417" s="58" t="s">
        <v>754</v>
      </c>
      <c r="B1417" s="25" t="s">
        <v>1</v>
      </c>
      <c r="C1417" s="25" t="s">
        <v>137</v>
      </c>
      <c r="D1417" s="25" t="s">
        <v>16</v>
      </c>
      <c r="E1417" s="25">
        <v>105.0</v>
      </c>
      <c r="F1417" s="25">
        <v>4.0</v>
      </c>
      <c r="G1417" s="25">
        <v>4.0</v>
      </c>
      <c r="H1417" s="25">
        <v>57.0</v>
      </c>
      <c r="I1417" s="25">
        <v>0.0</v>
      </c>
      <c r="J1417" s="25">
        <v>0.0</v>
      </c>
      <c r="K1417" s="25">
        <v>0.0</v>
      </c>
      <c r="L1417" s="25">
        <v>0.0</v>
      </c>
      <c r="M1417" s="25">
        <v>0.0</v>
      </c>
      <c r="N1417" s="25">
        <v>0.00778</v>
      </c>
      <c r="O1417" s="25">
        <v>0.30944</v>
      </c>
      <c r="P1417" s="25">
        <v>0.34027</v>
      </c>
      <c r="Q1417" s="25">
        <v>4.0</v>
      </c>
      <c r="R1417" s="25">
        <v>99.0</v>
      </c>
      <c r="S1417" s="25">
        <v>7.0</v>
      </c>
    </row>
    <row r="1418">
      <c r="A1418" s="58" t="s">
        <v>754</v>
      </c>
      <c r="B1418" s="25" t="s">
        <v>1</v>
      </c>
      <c r="C1418" s="25" t="s">
        <v>72</v>
      </c>
      <c r="D1418" s="25" t="s">
        <v>16</v>
      </c>
      <c r="E1418" s="25">
        <v>12764.0</v>
      </c>
      <c r="F1418" s="25">
        <v>8781.0</v>
      </c>
      <c r="G1418" s="25">
        <v>1005.0</v>
      </c>
      <c r="H1418" s="25">
        <v>6304.0</v>
      </c>
      <c r="I1418" s="25">
        <v>0.0</v>
      </c>
      <c r="J1418" s="25">
        <v>0.0</v>
      </c>
      <c r="K1418" s="25">
        <v>0.0</v>
      </c>
      <c r="L1418" s="25">
        <v>0.0</v>
      </c>
      <c r="M1418" s="25">
        <v>0.0</v>
      </c>
      <c r="N1418" s="25">
        <v>0.05389</v>
      </c>
      <c r="O1418" s="25">
        <v>1.01694</v>
      </c>
      <c r="P1418" s="25">
        <v>1.0502</v>
      </c>
      <c r="Q1418" s="25">
        <v>4263.0</v>
      </c>
      <c r="R1418" s="25">
        <v>99.0</v>
      </c>
      <c r="S1418" s="25">
        <v>7.0</v>
      </c>
    </row>
    <row r="1419">
      <c r="A1419" s="58" t="s">
        <v>754</v>
      </c>
      <c r="B1419" s="25" t="s">
        <v>1</v>
      </c>
      <c r="C1419" s="25" t="s">
        <v>46</v>
      </c>
      <c r="D1419" s="25" t="s">
        <v>16</v>
      </c>
      <c r="E1419" s="25">
        <v>888.0</v>
      </c>
      <c r="F1419" s="25">
        <v>789.0</v>
      </c>
      <c r="G1419" s="25">
        <v>238.0</v>
      </c>
      <c r="H1419" s="25">
        <v>354.0</v>
      </c>
      <c r="I1419" s="25">
        <v>0.0</v>
      </c>
      <c r="J1419" s="25">
        <v>0.0</v>
      </c>
      <c r="K1419" s="25">
        <v>0.0</v>
      </c>
      <c r="L1419" s="25">
        <v>0.0</v>
      </c>
      <c r="M1419" s="25">
        <v>0.0</v>
      </c>
      <c r="N1419" s="25">
        <v>0.01306</v>
      </c>
      <c r="O1419" s="25">
        <v>0.72306</v>
      </c>
      <c r="P1419" s="25">
        <v>0.94397</v>
      </c>
      <c r="Q1419" s="25">
        <v>745.0</v>
      </c>
      <c r="R1419" s="25">
        <v>99.0</v>
      </c>
      <c r="S1419" s="25">
        <v>7.0</v>
      </c>
    </row>
    <row r="1420">
      <c r="A1420" s="58" t="s">
        <v>754</v>
      </c>
      <c r="B1420" s="25" t="s">
        <v>1</v>
      </c>
      <c r="C1420" s="25" t="s">
        <v>67</v>
      </c>
      <c r="D1420" s="25" t="s">
        <v>16</v>
      </c>
      <c r="E1420" s="25">
        <v>8304.0</v>
      </c>
      <c r="F1420" s="25">
        <v>4233.0</v>
      </c>
      <c r="G1420" s="25">
        <v>907.0</v>
      </c>
      <c r="H1420" s="25">
        <v>1983.0</v>
      </c>
      <c r="I1420" s="25">
        <v>0.0</v>
      </c>
      <c r="J1420" s="25">
        <v>0.0</v>
      </c>
      <c r="K1420" s="25">
        <v>0.0</v>
      </c>
      <c r="L1420" s="25">
        <v>0.0</v>
      </c>
      <c r="M1420" s="25">
        <v>0.0</v>
      </c>
      <c r="N1420" s="25">
        <v>0.05833</v>
      </c>
      <c r="O1420" s="25">
        <v>0.84722</v>
      </c>
      <c r="P1420" s="25">
        <v>0.8041</v>
      </c>
      <c r="Q1420" s="25">
        <v>3506.0</v>
      </c>
      <c r="R1420" s="25">
        <v>99.0</v>
      </c>
      <c r="S1420" s="25">
        <v>7.0</v>
      </c>
    </row>
    <row r="1421">
      <c r="A1421" s="58" t="s">
        <v>754</v>
      </c>
      <c r="B1421" s="25" t="s">
        <v>1</v>
      </c>
      <c r="C1421" s="25" t="s">
        <v>184</v>
      </c>
      <c r="D1421" s="25" t="s">
        <v>16</v>
      </c>
      <c r="E1421" s="25">
        <v>198.0</v>
      </c>
      <c r="F1421" s="25">
        <v>163.0</v>
      </c>
      <c r="G1421" s="25">
        <v>43.0</v>
      </c>
      <c r="H1421" s="25">
        <v>74.0</v>
      </c>
      <c r="I1421" s="25">
        <v>0.0</v>
      </c>
      <c r="J1421" s="25">
        <v>0.0</v>
      </c>
      <c r="K1421" s="25">
        <v>0.0</v>
      </c>
      <c r="L1421" s="25">
        <v>0.0</v>
      </c>
      <c r="M1421" s="25">
        <v>0.0</v>
      </c>
      <c r="N1421" s="25">
        <v>0.01722</v>
      </c>
      <c r="O1421" s="25">
        <v>0.865</v>
      </c>
      <c r="P1421" s="25">
        <v>2.48681</v>
      </c>
      <c r="Q1421" s="25">
        <v>155.0</v>
      </c>
      <c r="R1421" s="25">
        <v>99.0</v>
      </c>
      <c r="S1421" s="25">
        <v>7.0</v>
      </c>
    </row>
    <row r="1422">
      <c r="A1422" s="58" t="s">
        <v>754</v>
      </c>
      <c r="B1422" s="25" t="s">
        <v>1</v>
      </c>
      <c r="C1422" s="25" t="s">
        <v>258</v>
      </c>
      <c r="D1422" s="25" t="s">
        <v>16</v>
      </c>
      <c r="E1422" s="25">
        <v>9.0</v>
      </c>
      <c r="F1422" s="25">
        <v>4.0</v>
      </c>
      <c r="G1422" s="25">
        <v>0.0</v>
      </c>
      <c r="H1422" s="25">
        <v>2.0</v>
      </c>
      <c r="I1422" s="25">
        <v>0.0</v>
      </c>
      <c r="J1422" s="25">
        <v>0.0</v>
      </c>
      <c r="K1422" s="25">
        <v>0.0</v>
      </c>
      <c r="L1422" s="25">
        <v>0.0</v>
      </c>
      <c r="M1422" s="25">
        <v>0.0</v>
      </c>
      <c r="N1422" s="25">
        <v>0.06056</v>
      </c>
      <c r="O1422" s="25">
        <v>0.35</v>
      </c>
      <c r="P1422" s="25">
        <v>0.08154</v>
      </c>
      <c r="Q1422" s="25">
        <v>4.0</v>
      </c>
      <c r="R1422" s="25">
        <v>99.0</v>
      </c>
      <c r="S1422" s="25">
        <v>7.0</v>
      </c>
    </row>
    <row r="1423">
      <c r="A1423" s="58" t="s">
        <v>754</v>
      </c>
      <c r="B1423" s="25" t="s">
        <v>1</v>
      </c>
      <c r="C1423" s="25" t="s">
        <v>176</v>
      </c>
      <c r="D1423" s="25" t="s">
        <v>16</v>
      </c>
      <c r="E1423" s="25">
        <v>625.0</v>
      </c>
      <c r="F1423" s="25">
        <v>312.0</v>
      </c>
      <c r="G1423" s="25">
        <v>143.0</v>
      </c>
      <c r="H1423" s="25">
        <v>121.0</v>
      </c>
      <c r="I1423" s="25">
        <v>0.0</v>
      </c>
      <c r="J1423" s="25">
        <v>0.0</v>
      </c>
      <c r="K1423" s="25">
        <v>0.0</v>
      </c>
      <c r="L1423" s="25">
        <v>0.0</v>
      </c>
      <c r="M1423" s="25">
        <v>0.0</v>
      </c>
      <c r="N1423" s="25">
        <v>0.07833</v>
      </c>
      <c r="O1423" s="25">
        <v>1.2</v>
      </c>
      <c r="P1423" s="25">
        <v>0.74441</v>
      </c>
      <c r="Q1423" s="25">
        <v>296.0</v>
      </c>
      <c r="R1423" s="25">
        <v>99.0</v>
      </c>
      <c r="S1423" s="25">
        <v>7.0</v>
      </c>
    </row>
    <row r="1424">
      <c r="A1424" s="58" t="s">
        <v>754</v>
      </c>
      <c r="B1424" s="25" t="s">
        <v>1</v>
      </c>
      <c r="C1424" s="25" t="s">
        <v>221</v>
      </c>
      <c r="D1424" s="25" t="s">
        <v>16</v>
      </c>
      <c r="E1424" s="25">
        <v>554.0</v>
      </c>
      <c r="F1424" s="25">
        <v>384.0</v>
      </c>
      <c r="G1424" s="25">
        <v>144.0</v>
      </c>
      <c r="H1424" s="25">
        <v>176.0</v>
      </c>
      <c r="I1424" s="25">
        <v>0.0</v>
      </c>
      <c r="J1424" s="25">
        <v>0.0</v>
      </c>
      <c r="K1424" s="25">
        <v>0.0</v>
      </c>
      <c r="L1424" s="25">
        <v>0.0</v>
      </c>
      <c r="M1424" s="25">
        <v>0.0</v>
      </c>
      <c r="N1424" s="25">
        <v>0.02861</v>
      </c>
      <c r="O1424" s="25">
        <v>1.05083</v>
      </c>
      <c r="P1424" s="25">
        <v>0.75752</v>
      </c>
      <c r="Q1424" s="25">
        <v>369.0</v>
      </c>
      <c r="R1424" s="25">
        <v>99.0</v>
      </c>
      <c r="S1424" s="25">
        <v>7.0</v>
      </c>
    </row>
    <row r="1425">
      <c r="A1425" s="58" t="s">
        <v>754</v>
      </c>
      <c r="B1425" s="25" t="s">
        <v>1</v>
      </c>
      <c r="C1425" s="25" t="s">
        <v>215</v>
      </c>
      <c r="D1425" s="25" t="s">
        <v>16</v>
      </c>
      <c r="E1425" s="25">
        <v>41.0</v>
      </c>
      <c r="F1425" s="25">
        <v>26.0</v>
      </c>
      <c r="G1425" s="25">
        <v>6.0</v>
      </c>
      <c r="H1425" s="25">
        <v>13.0</v>
      </c>
      <c r="I1425" s="25">
        <v>0.0</v>
      </c>
      <c r="J1425" s="25">
        <v>0.0</v>
      </c>
      <c r="K1425" s="25">
        <v>0.0</v>
      </c>
      <c r="L1425" s="25">
        <v>0.0</v>
      </c>
      <c r="M1425" s="25">
        <v>0.0</v>
      </c>
      <c r="N1425" s="25">
        <v>0.04611</v>
      </c>
      <c r="O1425" s="25">
        <v>1.01361</v>
      </c>
      <c r="P1425" s="25">
        <v>0.65157</v>
      </c>
      <c r="Q1425" s="25">
        <v>26.0</v>
      </c>
      <c r="R1425" s="25">
        <v>99.0</v>
      </c>
      <c r="S1425" s="25">
        <v>7.0</v>
      </c>
    </row>
    <row r="1426">
      <c r="A1426" s="58" t="s">
        <v>754</v>
      </c>
      <c r="B1426" s="25" t="s">
        <v>1</v>
      </c>
      <c r="C1426" s="25" t="s">
        <v>231</v>
      </c>
      <c r="D1426" s="25" t="s">
        <v>16</v>
      </c>
      <c r="E1426" s="25">
        <v>42.0</v>
      </c>
      <c r="F1426" s="25">
        <v>12.0</v>
      </c>
      <c r="G1426" s="25">
        <v>8.0</v>
      </c>
      <c r="H1426" s="25">
        <v>5.0</v>
      </c>
      <c r="I1426" s="25">
        <v>0.0</v>
      </c>
      <c r="J1426" s="25">
        <v>0.0</v>
      </c>
      <c r="K1426" s="25">
        <v>0.0</v>
      </c>
      <c r="L1426" s="25">
        <v>0.0</v>
      </c>
      <c r="M1426" s="25">
        <v>0.0</v>
      </c>
      <c r="N1426" s="25">
        <v>0.07222</v>
      </c>
      <c r="O1426" s="25">
        <v>1.05333</v>
      </c>
      <c r="P1426" s="25">
        <v>0.24974</v>
      </c>
      <c r="Q1426" s="25">
        <v>11.0</v>
      </c>
      <c r="R1426" s="25">
        <v>99.0</v>
      </c>
      <c r="S1426" s="25">
        <v>7.0</v>
      </c>
    </row>
    <row r="1427">
      <c r="A1427" s="58" t="s">
        <v>754</v>
      </c>
      <c r="B1427" s="25" t="s">
        <v>1</v>
      </c>
      <c r="C1427" s="25" t="s">
        <v>259</v>
      </c>
      <c r="D1427" s="25" t="s">
        <v>16</v>
      </c>
      <c r="E1427" s="25">
        <v>1.0</v>
      </c>
      <c r="F1427" s="25">
        <v>0.0</v>
      </c>
      <c r="G1427" s="25">
        <v>0.0</v>
      </c>
      <c r="H1427" s="25">
        <v>0.0</v>
      </c>
      <c r="I1427" s="25">
        <v>0.0</v>
      </c>
      <c r="J1427" s="25">
        <v>0.0</v>
      </c>
      <c r="K1427" s="25">
        <v>0.0</v>
      </c>
      <c r="L1427" s="25">
        <v>0.0</v>
      </c>
      <c r="M1427" s="25">
        <v>0.0</v>
      </c>
      <c r="N1427" s="25">
        <v>2.07944</v>
      </c>
      <c r="O1427" s="25">
        <v>2.07944</v>
      </c>
      <c r="P1427" s="25">
        <v>2.07944</v>
      </c>
      <c r="Q1427" s="25">
        <v>0.0</v>
      </c>
      <c r="R1427" s="25">
        <v>99.0</v>
      </c>
      <c r="S1427" s="25">
        <v>7.0</v>
      </c>
    </row>
    <row r="1428">
      <c r="A1428" s="58" t="s">
        <v>754</v>
      </c>
      <c r="B1428" s="25" t="s">
        <v>1</v>
      </c>
      <c r="C1428" s="25" t="s">
        <v>198</v>
      </c>
      <c r="D1428" s="25" t="s">
        <v>16</v>
      </c>
      <c r="E1428" s="25">
        <v>64.0</v>
      </c>
      <c r="F1428" s="25">
        <v>34.0</v>
      </c>
      <c r="G1428" s="25">
        <v>19.0</v>
      </c>
      <c r="H1428" s="25">
        <v>19.0</v>
      </c>
      <c r="I1428" s="25">
        <v>0.0</v>
      </c>
      <c r="J1428" s="25">
        <v>0.0</v>
      </c>
      <c r="K1428" s="25">
        <v>0.0</v>
      </c>
      <c r="L1428" s="25">
        <v>0.0</v>
      </c>
      <c r="M1428" s="25">
        <v>0.0</v>
      </c>
      <c r="N1428" s="25">
        <v>0.115</v>
      </c>
      <c r="O1428" s="25">
        <v>0.85889</v>
      </c>
      <c r="P1428" s="25">
        <v>1.18712</v>
      </c>
      <c r="Q1428" s="25">
        <v>34.0</v>
      </c>
      <c r="R1428" s="25">
        <v>99.0</v>
      </c>
      <c r="S1428" s="25">
        <v>7.0</v>
      </c>
    </row>
    <row r="1429">
      <c r="A1429" s="58" t="s">
        <v>754</v>
      </c>
      <c r="B1429" s="25" t="s">
        <v>1</v>
      </c>
      <c r="C1429" s="25" t="s">
        <v>119</v>
      </c>
      <c r="D1429" s="25" t="s">
        <v>16</v>
      </c>
      <c r="E1429" s="25">
        <v>1682.0</v>
      </c>
      <c r="F1429" s="25">
        <v>513.0</v>
      </c>
      <c r="G1429" s="25">
        <v>81.0</v>
      </c>
      <c r="H1429" s="25">
        <v>279.0</v>
      </c>
      <c r="I1429" s="25">
        <v>0.0</v>
      </c>
      <c r="J1429" s="25">
        <v>0.0</v>
      </c>
      <c r="K1429" s="25">
        <v>0.0</v>
      </c>
      <c r="L1429" s="25">
        <v>0.0</v>
      </c>
      <c r="M1429" s="25">
        <v>0.0</v>
      </c>
      <c r="N1429" s="25">
        <v>0.10306</v>
      </c>
      <c r="O1429" s="25">
        <v>1.34028</v>
      </c>
      <c r="P1429" s="25">
        <v>1.502</v>
      </c>
      <c r="Q1429" s="25">
        <v>461.0</v>
      </c>
      <c r="R1429" s="25">
        <v>99.0</v>
      </c>
      <c r="S1429" s="25">
        <v>7.0</v>
      </c>
    </row>
    <row r="1430">
      <c r="A1430" s="58" t="s">
        <v>754</v>
      </c>
      <c r="B1430" s="25" t="s">
        <v>1</v>
      </c>
      <c r="C1430" s="25" t="s">
        <v>70</v>
      </c>
      <c r="D1430" s="25" t="s">
        <v>16</v>
      </c>
      <c r="E1430" s="25">
        <v>47001.0</v>
      </c>
      <c r="F1430" s="25">
        <v>22842.0</v>
      </c>
      <c r="G1430" s="25">
        <v>2338.0</v>
      </c>
      <c r="H1430" s="25">
        <v>4119.0</v>
      </c>
      <c r="I1430" s="25">
        <v>0.0</v>
      </c>
      <c r="J1430" s="25">
        <v>0.0</v>
      </c>
      <c r="K1430" s="25">
        <v>0.0</v>
      </c>
      <c r="L1430" s="25">
        <v>0.0</v>
      </c>
      <c r="M1430" s="25">
        <v>0.0</v>
      </c>
      <c r="N1430" s="25">
        <v>0.22222</v>
      </c>
      <c r="O1430" s="25">
        <v>2.02694</v>
      </c>
      <c r="P1430" s="25">
        <v>2.0908</v>
      </c>
      <c r="Q1430" s="25">
        <v>13522.0</v>
      </c>
      <c r="R1430" s="25">
        <v>99.0</v>
      </c>
      <c r="S1430" s="25">
        <v>7.0</v>
      </c>
    </row>
    <row r="1431">
      <c r="A1431" s="58" t="s">
        <v>754</v>
      </c>
      <c r="B1431" s="25" t="s">
        <v>1</v>
      </c>
      <c r="C1431" s="25" t="s">
        <v>149</v>
      </c>
      <c r="D1431" s="25" t="s">
        <v>16</v>
      </c>
      <c r="E1431" s="25">
        <v>70.0</v>
      </c>
      <c r="F1431" s="25">
        <v>19.0</v>
      </c>
      <c r="G1431" s="25">
        <v>3.0</v>
      </c>
      <c r="H1431" s="25">
        <v>11.0</v>
      </c>
      <c r="I1431" s="25">
        <v>0.0</v>
      </c>
      <c r="J1431" s="25">
        <v>0.0</v>
      </c>
      <c r="K1431" s="25">
        <v>0.0</v>
      </c>
      <c r="L1431" s="25">
        <v>0.0</v>
      </c>
      <c r="M1431" s="25">
        <v>0.0</v>
      </c>
      <c r="N1431" s="25">
        <v>0.13222</v>
      </c>
      <c r="O1431" s="25">
        <v>1.41444</v>
      </c>
      <c r="P1431" s="25">
        <v>0.71177</v>
      </c>
      <c r="Q1431" s="25">
        <v>17.0</v>
      </c>
      <c r="R1431" s="25">
        <v>99.0</v>
      </c>
      <c r="S1431" s="25">
        <v>7.0</v>
      </c>
    </row>
    <row r="1432">
      <c r="A1432" s="58" t="s">
        <v>754</v>
      </c>
      <c r="B1432" s="25" t="s">
        <v>1</v>
      </c>
      <c r="C1432" s="25" t="s">
        <v>182</v>
      </c>
      <c r="D1432" s="25" t="s">
        <v>16</v>
      </c>
      <c r="E1432" s="25">
        <v>24.0</v>
      </c>
      <c r="F1432" s="25">
        <v>11.0</v>
      </c>
      <c r="G1432" s="25">
        <v>4.0</v>
      </c>
      <c r="H1432" s="25">
        <v>5.0</v>
      </c>
      <c r="I1432" s="25">
        <v>0.0</v>
      </c>
      <c r="J1432" s="25">
        <v>0.0</v>
      </c>
      <c r="K1432" s="25">
        <v>0.0</v>
      </c>
      <c r="L1432" s="25">
        <v>0.0</v>
      </c>
      <c r="M1432" s="25">
        <v>0.0</v>
      </c>
      <c r="N1432" s="25">
        <v>0.07556</v>
      </c>
      <c r="O1432" s="25">
        <v>0.24583</v>
      </c>
      <c r="P1432" s="25">
        <v>0.21235</v>
      </c>
      <c r="Q1432" s="25">
        <v>9.0</v>
      </c>
      <c r="R1432" s="25">
        <v>99.0</v>
      </c>
      <c r="S1432" s="25">
        <v>7.0</v>
      </c>
    </row>
    <row r="1433">
      <c r="A1433" s="58" t="s">
        <v>754</v>
      </c>
      <c r="B1433" s="25" t="s">
        <v>1</v>
      </c>
      <c r="C1433" s="25" t="s">
        <v>217</v>
      </c>
      <c r="D1433" s="25" t="s">
        <v>16</v>
      </c>
      <c r="E1433" s="25">
        <v>281.0</v>
      </c>
      <c r="F1433" s="25">
        <v>45.0</v>
      </c>
      <c r="G1433" s="25">
        <v>23.0</v>
      </c>
      <c r="H1433" s="25">
        <v>17.0</v>
      </c>
      <c r="I1433" s="25">
        <v>0.0</v>
      </c>
      <c r="J1433" s="25">
        <v>0.0</v>
      </c>
      <c r="K1433" s="25">
        <v>0.0</v>
      </c>
      <c r="L1433" s="25">
        <v>0.0</v>
      </c>
      <c r="M1433" s="25">
        <v>0.0</v>
      </c>
      <c r="N1433" s="25">
        <v>0.10944</v>
      </c>
      <c r="O1433" s="25">
        <v>1.77139</v>
      </c>
      <c r="P1433" s="25">
        <v>1.05185</v>
      </c>
      <c r="Q1433" s="25">
        <v>44.0</v>
      </c>
      <c r="R1433" s="25">
        <v>99.0</v>
      </c>
      <c r="S1433" s="25">
        <v>7.0</v>
      </c>
    </row>
    <row r="1434">
      <c r="A1434" s="58" t="s">
        <v>754</v>
      </c>
      <c r="B1434" s="25" t="s">
        <v>1</v>
      </c>
      <c r="C1434" s="25" t="s">
        <v>216</v>
      </c>
      <c r="D1434" s="25" t="s">
        <v>16</v>
      </c>
      <c r="E1434" s="25">
        <v>62.0</v>
      </c>
      <c r="F1434" s="25">
        <v>23.0</v>
      </c>
      <c r="G1434" s="25">
        <v>13.0</v>
      </c>
      <c r="H1434" s="25">
        <v>10.0</v>
      </c>
      <c r="I1434" s="25">
        <v>0.0</v>
      </c>
      <c r="J1434" s="25">
        <v>0.0</v>
      </c>
      <c r="K1434" s="25">
        <v>0.0</v>
      </c>
      <c r="L1434" s="25">
        <v>0.0</v>
      </c>
      <c r="M1434" s="25">
        <v>0.0</v>
      </c>
      <c r="N1434" s="25">
        <v>0.10111</v>
      </c>
      <c r="O1434" s="25">
        <v>1.24889</v>
      </c>
      <c r="P1434" s="25">
        <v>0.75197</v>
      </c>
      <c r="Q1434" s="25">
        <v>23.0</v>
      </c>
      <c r="R1434" s="25">
        <v>99.0</v>
      </c>
      <c r="S1434" s="25">
        <v>7.0</v>
      </c>
    </row>
    <row r="1435">
      <c r="A1435" s="58" t="s">
        <v>754</v>
      </c>
      <c r="B1435" s="25" t="s">
        <v>1</v>
      </c>
      <c r="C1435" s="25" t="s">
        <v>48</v>
      </c>
      <c r="D1435" s="25" t="s">
        <v>16</v>
      </c>
      <c r="E1435" s="25">
        <v>1980.0</v>
      </c>
      <c r="F1435" s="25">
        <v>1096.0</v>
      </c>
      <c r="G1435" s="25">
        <v>243.0</v>
      </c>
      <c r="H1435" s="25">
        <v>381.0</v>
      </c>
      <c r="I1435" s="25">
        <v>0.0</v>
      </c>
      <c r="J1435" s="25">
        <v>0.0</v>
      </c>
      <c r="K1435" s="25">
        <v>0.0</v>
      </c>
      <c r="L1435" s="25">
        <v>0.0</v>
      </c>
      <c r="M1435" s="25">
        <v>0.0</v>
      </c>
      <c r="N1435" s="25">
        <v>0.08111</v>
      </c>
      <c r="O1435" s="25">
        <v>0.82306</v>
      </c>
      <c r="P1435" s="25">
        <v>0.66226</v>
      </c>
      <c r="Q1435" s="25">
        <v>869.0</v>
      </c>
      <c r="R1435" s="25">
        <v>99.0</v>
      </c>
      <c r="S1435" s="25">
        <v>7.0</v>
      </c>
    </row>
    <row r="1436">
      <c r="A1436" s="58" t="s">
        <v>754</v>
      </c>
      <c r="B1436" s="25" t="s">
        <v>1</v>
      </c>
      <c r="C1436" s="25" t="s">
        <v>74</v>
      </c>
      <c r="D1436" s="25" t="s">
        <v>16</v>
      </c>
      <c r="E1436" s="25">
        <v>15853.0</v>
      </c>
      <c r="F1436" s="25">
        <v>5401.0</v>
      </c>
      <c r="G1436" s="25">
        <v>833.0</v>
      </c>
      <c r="H1436" s="25">
        <v>3129.0</v>
      </c>
      <c r="I1436" s="25">
        <v>0.0</v>
      </c>
      <c r="J1436" s="25">
        <v>0.0</v>
      </c>
      <c r="K1436" s="25">
        <v>0.0</v>
      </c>
      <c r="L1436" s="25">
        <v>0.0</v>
      </c>
      <c r="M1436" s="25">
        <v>0.0</v>
      </c>
      <c r="N1436" s="25">
        <v>0.08722</v>
      </c>
      <c r="O1436" s="25">
        <v>1.14611</v>
      </c>
      <c r="P1436" s="25">
        <v>1.28793</v>
      </c>
      <c r="Q1436" s="25">
        <v>4631.0</v>
      </c>
      <c r="R1436" s="25">
        <v>99.0</v>
      </c>
      <c r="S1436" s="25">
        <v>7.0</v>
      </c>
    </row>
    <row r="1437">
      <c r="A1437" s="58" t="s">
        <v>754</v>
      </c>
      <c r="B1437" s="25" t="s">
        <v>1</v>
      </c>
      <c r="C1437" s="25" t="s">
        <v>82</v>
      </c>
      <c r="D1437" s="25" t="s">
        <v>16</v>
      </c>
      <c r="E1437" s="25">
        <v>4438.0</v>
      </c>
      <c r="F1437" s="25">
        <v>2298.0</v>
      </c>
      <c r="G1437" s="25">
        <v>454.0</v>
      </c>
      <c r="H1437" s="25">
        <v>493.0</v>
      </c>
      <c r="I1437" s="25">
        <v>0.0</v>
      </c>
      <c r="J1437" s="25">
        <v>0.0</v>
      </c>
      <c r="K1437" s="25">
        <v>0.0</v>
      </c>
      <c r="L1437" s="25">
        <v>0.0</v>
      </c>
      <c r="M1437" s="25">
        <v>0.0</v>
      </c>
      <c r="N1437" s="25">
        <v>0.18667</v>
      </c>
      <c r="O1437" s="25">
        <v>1.95417</v>
      </c>
      <c r="P1437" s="25">
        <v>2.34619</v>
      </c>
      <c r="Q1437" s="25">
        <v>1656.0</v>
      </c>
      <c r="R1437" s="25">
        <v>99.0</v>
      </c>
      <c r="S1437" s="25">
        <v>7.0</v>
      </c>
    </row>
    <row r="1438">
      <c r="A1438" s="58" t="s">
        <v>754</v>
      </c>
      <c r="B1438" s="25" t="s">
        <v>1</v>
      </c>
      <c r="C1438" s="25" t="s">
        <v>179</v>
      </c>
      <c r="D1438" s="25" t="s">
        <v>16</v>
      </c>
      <c r="E1438" s="25">
        <v>105.0</v>
      </c>
      <c r="F1438" s="25">
        <v>41.0</v>
      </c>
      <c r="G1438" s="25">
        <v>4.0</v>
      </c>
      <c r="H1438" s="25">
        <v>7.0</v>
      </c>
      <c r="I1438" s="25">
        <v>0.0</v>
      </c>
      <c r="J1438" s="25">
        <v>0.0</v>
      </c>
      <c r="K1438" s="25">
        <v>0.0</v>
      </c>
      <c r="L1438" s="25">
        <v>0.0</v>
      </c>
      <c r="M1438" s="25">
        <v>0.0</v>
      </c>
      <c r="N1438" s="25">
        <v>0.07056</v>
      </c>
      <c r="O1438" s="25">
        <v>1.87056</v>
      </c>
      <c r="P1438" s="25">
        <v>0.51638</v>
      </c>
      <c r="Q1438" s="25">
        <v>13.0</v>
      </c>
      <c r="R1438" s="25">
        <v>99.0</v>
      </c>
      <c r="S1438" s="25">
        <v>7.0</v>
      </c>
    </row>
    <row r="1439">
      <c r="A1439" s="58" t="s">
        <v>754</v>
      </c>
      <c r="B1439" s="25" t="s">
        <v>1</v>
      </c>
      <c r="C1439" s="25" t="s">
        <v>114</v>
      </c>
      <c r="D1439" s="25" t="s">
        <v>16</v>
      </c>
      <c r="E1439" s="25">
        <v>1944.0</v>
      </c>
      <c r="F1439" s="25">
        <v>1385.0</v>
      </c>
      <c r="G1439" s="25">
        <v>791.0</v>
      </c>
      <c r="H1439" s="25">
        <v>452.0</v>
      </c>
      <c r="I1439" s="25">
        <v>0.0</v>
      </c>
      <c r="J1439" s="25">
        <v>0.0</v>
      </c>
      <c r="K1439" s="25">
        <v>0.0</v>
      </c>
      <c r="L1439" s="25">
        <v>0.0</v>
      </c>
      <c r="M1439" s="25">
        <v>0.0</v>
      </c>
      <c r="N1439" s="25">
        <v>0.07806</v>
      </c>
      <c r="O1439" s="25">
        <v>1.84278</v>
      </c>
      <c r="P1439" s="25">
        <v>1.47379</v>
      </c>
      <c r="Q1439" s="25">
        <v>1321.0</v>
      </c>
      <c r="R1439" s="25">
        <v>99.0</v>
      </c>
      <c r="S1439" s="25">
        <v>7.0</v>
      </c>
    </row>
    <row r="1440">
      <c r="A1440" s="58" t="s">
        <v>754</v>
      </c>
      <c r="B1440" s="25" t="s">
        <v>1</v>
      </c>
      <c r="C1440" s="25" t="s">
        <v>222</v>
      </c>
      <c r="D1440" s="25" t="s">
        <v>16</v>
      </c>
      <c r="E1440" s="25">
        <v>57.0</v>
      </c>
      <c r="F1440" s="25">
        <v>12.0</v>
      </c>
      <c r="G1440" s="25">
        <v>4.0</v>
      </c>
      <c r="H1440" s="25">
        <v>6.0</v>
      </c>
      <c r="I1440" s="25">
        <v>0.0</v>
      </c>
      <c r="J1440" s="25">
        <v>0.0</v>
      </c>
      <c r="K1440" s="25">
        <v>0.0</v>
      </c>
      <c r="L1440" s="25">
        <v>0.0</v>
      </c>
      <c r="M1440" s="25">
        <v>0.0</v>
      </c>
      <c r="N1440" s="25">
        <v>0.13778</v>
      </c>
      <c r="O1440" s="25">
        <v>0.78556</v>
      </c>
      <c r="P1440" s="25">
        <v>0.36582</v>
      </c>
      <c r="Q1440" s="25">
        <v>12.0</v>
      </c>
      <c r="R1440" s="25">
        <v>99.0</v>
      </c>
      <c r="S1440" s="25">
        <v>7.0</v>
      </c>
    </row>
    <row r="1441">
      <c r="A1441" s="58" t="s">
        <v>754</v>
      </c>
      <c r="B1441" s="25" t="s">
        <v>1</v>
      </c>
      <c r="C1441" s="25" t="s">
        <v>212</v>
      </c>
      <c r="D1441" s="25" t="s">
        <v>16</v>
      </c>
      <c r="E1441" s="25">
        <v>32.0</v>
      </c>
      <c r="F1441" s="25">
        <v>20.0</v>
      </c>
      <c r="G1441" s="25">
        <v>5.0</v>
      </c>
      <c r="H1441" s="25">
        <v>7.0</v>
      </c>
      <c r="I1441" s="25">
        <v>0.0</v>
      </c>
      <c r="J1441" s="25">
        <v>0.0</v>
      </c>
      <c r="K1441" s="25">
        <v>0.0</v>
      </c>
      <c r="L1441" s="25">
        <v>0.0</v>
      </c>
      <c r="M1441" s="25">
        <v>0.0</v>
      </c>
      <c r="N1441" s="25">
        <v>0.0675</v>
      </c>
      <c r="O1441" s="25">
        <v>3.37139</v>
      </c>
      <c r="P1441" s="25">
        <v>0.9684</v>
      </c>
      <c r="Q1441" s="25">
        <v>16.0</v>
      </c>
      <c r="R1441" s="25">
        <v>99.0</v>
      </c>
      <c r="S1441" s="25">
        <v>7.0</v>
      </c>
    </row>
    <row r="1442">
      <c r="A1442" s="58" t="s">
        <v>754</v>
      </c>
      <c r="B1442" s="25" t="s">
        <v>1</v>
      </c>
      <c r="C1442" s="25" t="s">
        <v>163</v>
      </c>
      <c r="D1442" s="25" t="s">
        <v>16</v>
      </c>
      <c r="E1442" s="25">
        <v>93.0</v>
      </c>
      <c r="F1442" s="25">
        <v>42.0</v>
      </c>
      <c r="G1442" s="25">
        <v>17.0</v>
      </c>
      <c r="H1442" s="25">
        <v>8.0</v>
      </c>
      <c r="I1442" s="25">
        <v>0.0</v>
      </c>
      <c r="J1442" s="25">
        <v>0.0</v>
      </c>
      <c r="K1442" s="25">
        <v>0.0</v>
      </c>
      <c r="L1442" s="25">
        <v>0.0</v>
      </c>
      <c r="M1442" s="25">
        <v>0.0</v>
      </c>
      <c r="N1442" s="25">
        <v>0.19778</v>
      </c>
      <c r="O1442" s="25">
        <v>3.06333</v>
      </c>
      <c r="P1442" s="25">
        <v>2.53924</v>
      </c>
      <c r="Q1442" s="25">
        <v>37.0</v>
      </c>
      <c r="R1442" s="25">
        <v>99.0</v>
      </c>
      <c r="S1442" s="25">
        <v>7.0</v>
      </c>
    </row>
    <row r="1443">
      <c r="A1443" s="58" t="s">
        <v>754</v>
      </c>
      <c r="B1443" s="25" t="s">
        <v>1</v>
      </c>
      <c r="C1443" s="25" t="s">
        <v>191</v>
      </c>
      <c r="D1443" s="25" t="s">
        <v>16</v>
      </c>
      <c r="E1443" s="25">
        <v>21.0</v>
      </c>
      <c r="F1443" s="25">
        <v>11.0</v>
      </c>
      <c r="G1443" s="25">
        <v>6.0</v>
      </c>
      <c r="H1443" s="25">
        <v>5.0</v>
      </c>
      <c r="I1443" s="25">
        <v>0.0</v>
      </c>
      <c r="J1443" s="25">
        <v>0.0</v>
      </c>
      <c r="K1443" s="25">
        <v>0.0</v>
      </c>
      <c r="L1443" s="25">
        <v>0.0</v>
      </c>
      <c r="M1443" s="25">
        <v>0.0</v>
      </c>
      <c r="N1443" s="25">
        <v>0.02139</v>
      </c>
      <c r="O1443" s="25">
        <v>0.73222</v>
      </c>
      <c r="P1443" s="25">
        <v>2.60856</v>
      </c>
      <c r="Q1443" s="25">
        <v>11.0</v>
      </c>
      <c r="R1443" s="25">
        <v>99.0</v>
      </c>
      <c r="S1443" s="25">
        <v>7.0</v>
      </c>
    </row>
    <row r="1444">
      <c r="A1444" s="58" t="s">
        <v>754</v>
      </c>
      <c r="B1444" s="25" t="s">
        <v>1</v>
      </c>
      <c r="C1444" s="25" t="s">
        <v>201</v>
      </c>
      <c r="D1444" s="25" t="s">
        <v>16</v>
      </c>
      <c r="E1444" s="25">
        <v>319.0</v>
      </c>
      <c r="F1444" s="25">
        <v>252.0</v>
      </c>
      <c r="G1444" s="25">
        <v>77.0</v>
      </c>
      <c r="H1444" s="25">
        <v>113.0</v>
      </c>
      <c r="I1444" s="25">
        <v>0.0</v>
      </c>
      <c r="J1444" s="25">
        <v>0.0</v>
      </c>
      <c r="K1444" s="25">
        <v>0.0</v>
      </c>
      <c r="L1444" s="25">
        <v>0.0</v>
      </c>
      <c r="M1444" s="25">
        <v>0.0</v>
      </c>
      <c r="N1444" s="25">
        <v>0.01917</v>
      </c>
      <c r="O1444" s="25">
        <v>0.71056</v>
      </c>
      <c r="P1444" s="25">
        <v>1.65888</v>
      </c>
      <c r="Q1444" s="25">
        <v>242.0</v>
      </c>
      <c r="R1444" s="25">
        <v>99.0</v>
      </c>
      <c r="S1444" s="25">
        <v>7.0</v>
      </c>
    </row>
    <row r="1445">
      <c r="A1445" s="58" t="s">
        <v>754</v>
      </c>
      <c r="B1445" s="25" t="s">
        <v>1</v>
      </c>
      <c r="C1445" s="25" t="s">
        <v>144</v>
      </c>
      <c r="D1445" s="25" t="s">
        <v>16</v>
      </c>
      <c r="E1445" s="25">
        <v>29.0</v>
      </c>
      <c r="F1445" s="25">
        <v>7.0</v>
      </c>
      <c r="G1445" s="25">
        <v>2.0</v>
      </c>
      <c r="H1445" s="25">
        <v>6.0</v>
      </c>
      <c r="I1445" s="25">
        <v>0.0</v>
      </c>
      <c r="J1445" s="25">
        <v>0.0</v>
      </c>
      <c r="K1445" s="25">
        <v>0.0</v>
      </c>
      <c r="L1445" s="25">
        <v>0.0</v>
      </c>
      <c r="M1445" s="25">
        <v>0.0</v>
      </c>
      <c r="N1445" s="25">
        <v>0.04167</v>
      </c>
      <c r="O1445" s="25">
        <v>1.51861</v>
      </c>
      <c r="P1445" s="25">
        <v>0.54545</v>
      </c>
      <c r="Q1445" s="25">
        <v>7.0</v>
      </c>
      <c r="R1445" s="25">
        <v>99.0</v>
      </c>
      <c r="S1445" s="25">
        <v>7.0</v>
      </c>
    </row>
    <row r="1446">
      <c r="A1446" s="58" t="s">
        <v>754</v>
      </c>
      <c r="B1446" s="25" t="s">
        <v>1</v>
      </c>
      <c r="C1446" s="25" t="s">
        <v>145</v>
      </c>
      <c r="D1446" s="25" t="s">
        <v>16</v>
      </c>
      <c r="E1446" s="25">
        <v>50.0</v>
      </c>
      <c r="F1446" s="25">
        <v>7.0</v>
      </c>
      <c r="G1446" s="25">
        <v>1.0</v>
      </c>
      <c r="H1446" s="25">
        <v>10.0</v>
      </c>
      <c r="I1446" s="25">
        <v>0.0</v>
      </c>
      <c r="J1446" s="25">
        <v>0.0</v>
      </c>
      <c r="K1446" s="25">
        <v>0.0</v>
      </c>
      <c r="L1446" s="25">
        <v>0.0</v>
      </c>
      <c r="M1446" s="25">
        <v>0.0</v>
      </c>
      <c r="N1446" s="25">
        <v>0.07056</v>
      </c>
      <c r="O1446" s="25">
        <v>0.43306</v>
      </c>
      <c r="P1446" s="25">
        <v>0.19199</v>
      </c>
      <c r="Q1446" s="25">
        <v>7.0</v>
      </c>
      <c r="R1446" s="25">
        <v>99.0</v>
      </c>
      <c r="S1446" s="25">
        <v>7.0</v>
      </c>
    </row>
    <row r="1447">
      <c r="A1447" s="58" t="s">
        <v>754</v>
      </c>
      <c r="B1447" s="25" t="s">
        <v>1</v>
      </c>
      <c r="C1447" s="25" t="s">
        <v>282</v>
      </c>
      <c r="D1447" s="25" t="s">
        <v>16</v>
      </c>
      <c r="E1447" s="25">
        <v>5.0</v>
      </c>
      <c r="F1447" s="25">
        <v>2.0</v>
      </c>
      <c r="G1447" s="25">
        <v>2.0</v>
      </c>
      <c r="H1447" s="25">
        <v>1.0</v>
      </c>
      <c r="I1447" s="25">
        <v>0.0</v>
      </c>
      <c r="J1447" s="25">
        <v>0.0</v>
      </c>
      <c r="K1447" s="25">
        <v>0.0</v>
      </c>
      <c r="L1447" s="25">
        <v>0.0</v>
      </c>
      <c r="M1447" s="25">
        <v>0.0</v>
      </c>
      <c r="N1447" s="25">
        <v>0.24389</v>
      </c>
      <c r="O1447" s="25">
        <v>0.73389</v>
      </c>
      <c r="P1447" s="25">
        <v>0.35133</v>
      </c>
      <c r="Q1447" s="25">
        <v>2.0</v>
      </c>
      <c r="R1447" s="25">
        <v>99.0</v>
      </c>
      <c r="S1447" s="25">
        <v>7.0</v>
      </c>
    </row>
    <row r="1448">
      <c r="A1448" s="58" t="s">
        <v>754</v>
      </c>
      <c r="B1448" s="25" t="s">
        <v>1</v>
      </c>
      <c r="C1448" s="25" t="s">
        <v>211</v>
      </c>
      <c r="D1448" s="25" t="s">
        <v>16</v>
      </c>
      <c r="E1448" s="25">
        <v>77.0</v>
      </c>
      <c r="F1448" s="25">
        <v>51.0</v>
      </c>
      <c r="G1448" s="25">
        <v>38.0</v>
      </c>
      <c r="H1448" s="25">
        <v>14.0</v>
      </c>
      <c r="I1448" s="25">
        <v>0.0</v>
      </c>
      <c r="J1448" s="25">
        <v>0.0</v>
      </c>
      <c r="K1448" s="25">
        <v>0.0</v>
      </c>
      <c r="L1448" s="25">
        <v>0.0</v>
      </c>
      <c r="M1448" s="25">
        <v>0.0</v>
      </c>
      <c r="N1448" s="25">
        <v>0.06639</v>
      </c>
      <c r="O1448" s="25">
        <v>1.25361</v>
      </c>
      <c r="P1448" s="25">
        <v>1.17448</v>
      </c>
      <c r="Q1448" s="25">
        <v>51.0</v>
      </c>
      <c r="R1448" s="25">
        <v>99.0</v>
      </c>
      <c r="S1448" s="25">
        <v>7.0</v>
      </c>
    </row>
    <row r="1449">
      <c r="A1449" s="58" t="s">
        <v>754</v>
      </c>
      <c r="B1449" s="25" t="s">
        <v>1</v>
      </c>
      <c r="C1449" s="25" t="s">
        <v>164</v>
      </c>
      <c r="D1449" s="25" t="s">
        <v>16</v>
      </c>
      <c r="E1449" s="25">
        <v>108.0</v>
      </c>
      <c r="F1449" s="25">
        <v>20.0</v>
      </c>
      <c r="G1449" s="25">
        <v>7.0</v>
      </c>
      <c r="H1449" s="25">
        <v>23.0</v>
      </c>
      <c r="I1449" s="25">
        <v>0.0</v>
      </c>
      <c r="J1449" s="25">
        <v>0.0</v>
      </c>
      <c r="K1449" s="25">
        <v>0.0</v>
      </c>
      <c r="L1449" s="25">
        <v>0.0</v>
      </c>
      <c r="M1449" s="25">
        <v>0.0</v>
      </c>
      <c r="N1449" s="25">
        <v>0.05611</v>
      </c>
      <c r="O1449" s="25">
        <v>0.73306</v>
      </c>
      <c r="P1449" s="25">
        <v>0.46393</v>
      </c>
      <c r="Q1449" s="25">
        <v>20.0</v>
      </c>
      <c r="R1449" s="25">
        <v>99.0</v>
      </c>
      <c r="S1449" s="25">
        <v>7.0</v>
      </c>
    </row>
    <row r="1450">
      <c r="A1450" s="58" t="s">
        <v>754</v>
      </c>
      <c r="B1450" s="25" t="s">
        <v>1</v>
      </c>
      <c r="C1450" s="25" t="s">
        <v>200</v>
      </c>
      <c r="D1450" s="25" t="s">
        <v>16</v>
      </c>
      <c r="E1450" s="25">
        <v>307.0</v>
      </c>
      <c r="F1450" s="25">
        <v>246.0</v>
      </c>
      <c r="G1450" s="25">
        <v>66.0</v>
      </c>
      <c r="H1450" s="25">
        <v>125.0</v>
      </c>
      <c r="I1450" s="25">
        <v>0.0</v>
      </c>
      <c r="J1450" s="25">
        <v>0.0</v>
      </c>
      <c r="K1450" s="25">
        <v>0.0</v>
      </c>
      <c r="L1450" s="25">
        <v>0.0</v>
      </c>
      <c r="M1450" s="25">
        <v>0.0</v>
      </c>
      <c r="N1450" s="25">
        <v>0.015</v>
      </c>
      <c r="O1450" s="25">
        <v>0.40694</v>
      </c>
      <c r="P1450" s="25">
        <v>0.36761</v>
      </c>
      <c r="Q1450" s="25">
        <v>237.0</v>
      </c>
      <c r="R1450" s="25">
        <v>99.0</v>
      </c>
      <c r="S1450" s="25">
        <v>7.0</v>
      </c>
    </row>
    <row r="1451">
      <c r="A1451" s="58" t="s">
        <v>754</v>
      </c>
      <c r="B1451" s="25" t="s">
        <v>1</v>
      </c>
      <c r="C1451" s="25" t="s">
        <v>160</v>
      </c>
      <c r="D1451" s="25" t="s">
        <v>16</v>
      </c>
      <c r="E1451" s="25">
        <v>1091.0</v>
      </c>
      <c r="F1451" s="25">
        <v>742.0</v>
      </c>
      <c r="G1451" s="25">
        <v>362.0</v>
      </c>
      <c r="H1451" s="25">
        <v>225.0</v>
      </c>
      <c r="I1451" s="25">
        <v>0.0</v>
      </c>
      <c r="J1451" s="25">
        <v>0.0</v>
      </c>
      <c r="K1451" s="25">
        <v>0.0</v>
      </c>
      <c r="L1451" s="25">
        <v>0.0</v>
      </c>
      <c r="M1451" s="25">
        <v>0.0</v>
      </c>
      <c r="N1451" s="25">
        <v>0.12222</v>
      </c>
      <c r="O1451" s="25">
        <v>2.80028</v>
      </c>
      <c r="P1451" s="25">
        <v>1.30354</v>
      </c>
      <c r="Q1451" s="25">
        <v>714.0</v>
      </c>
      <c r="R1451" s="25">
        <v>99.0</v>
      </c>
      <c r="S1451" s="25">
        <v>7.0</v>
      </c>
    </row>
    <row r="1452">
      <c r="A1452" s="58" t="s">
        <v>754</v>
      </c>
      <c r="B1452" s="25" t="s">
        <v>1</v>
      </c>
      <c r="C1452" s="25" t="s">
        <v>109</v>
      </c>
      <c r="D1452" s="25" t="s">
        <v>16</v>
      </c>
      <c r="E1452" s="25">
        <v>1528.0</v>
      </c>
      <c r="F1452" s="25">
        <v>1103.0</v>
      </c>
      <c r="G1452" s="25">
        <v>576.0</v>
      </c>
      <c r="H1452" s="25">
        <v>410.0</v>
      </c>
      <c r="I1452" s="25">
        <v>0.0</v>
      </c>
      <c r="J1452" s="25">
        <v>1.0</v>
      </c>
      <c r="K1452" s="25">
        <v>0.0</v>
      </c>
      <c r="L1452" s="25">
        <v>0.0</v>
      </c>
      <c r="M1452" s="25">
        <v>0.0</v>
      </c>
      <c r="N1452" s="25">
        <v>0.05667</v>
      </c>
      <c r="O1452" s="25">
        <v>1.66833</v>
      </c>
      <c r="P1452" s="25">
        <v>1.04109</v>
      </c>
      <c r="Q1452" s="25">
        <v>1082.0</v>
      </c>
      <c r="R1452" s="25">
        <v>99.0</v>
      </c>
      <c r="S1452" s="25">
        <v>7.0</v>
      </c>
    </row>
    <row r="1453">
      <c r="A1453" s="58" t="s">
        <v>754</v>
      </c>
      <c r="B1453" s="25" t="s">
        <v>1</v>
      </c>
      <c r="C1453" s="25" t="s">
        <v>185</v>
      </c>
      <c r="D1453" s="25" t="s">
        <v>16</v>
      </c>
      <c r="E1453" s="25">
        <v>229.0</v>
      </c>
      <c r="F1453" s="25">
        <v>110.0</v>
      </c>
      <c r="G1453" s="25">
        <v>45.0</v>
      </c>
      <c r="H1453" s="25">
        <v>69.0</v>
      </c>
      <c r="I1453" s="25">
        <v>0.0</v>
      </c>
      <c r="J1453" s="25">
        <v>0.0</v>
      </c>
      <c r="K1453" s="25">
        <v>0.0</v>
      </c>
      <c r="L1453" s="25">
        <v>0.0</v>
      </c>
      <c r="M1453" s="25">
        <v>0.0</v>
      </c>
      <c r="N1453" s="25">
        <v>0.05417</v>
      </c>
      <c r="O1453" s="25">
        <v>1.09222</v>
      </c>
      <c r="P1453" s="25">
        <v>0.84454</v>
      </c>
      <c r="Q1453" s="25">
        <v>110.0</v>
      </c>
      <c r="R1453" s="25">
        <v>99.0</v>
      </c>
      <c r="S1453" s="25">
        <v>7.0</v>
      </c>
    </row>
    <row r="1454">
      <c r="A1454" s="58" t="s">
        <v>754</v>
      </c>
      <c r="B1454" s="25" t="s">
        <v>1</v>
      </c>
      <c r="C1454" s="25" t="s">
        <v>44</v>
      </c>
      <c r="D1454" s="25" t="s">
        <v>16</v>
      </c>
      <c r="E1454" s="25">
        <v>78233.0</v>
      </c>
      <c r="F1454" s="25">
        <v>26424.0</v>
      </c>
      <c r="G1454" s="25">
        <v>8141.0</v>
      </c>
      <c r="H1454" s="25">
        <v>17097.0</v>
      </c>
      <c r="I1454" s="25">
        <v>0.0</v>
      </c>
      <c r="J1454" s="25">
        <v>0.0</v>
      </c>
      <c r="K1454" s="25">
        <v>0.0</v>
      </c>
      <c r="L1454" s="25">
        <v>0.0</v>
      </c>
      <c r="M1454" s="25">
        <v>0.0</v>
      </c>
      <c r="N1454" s="25">
        <v>0.03917</v>
      </c>
      <c r="O1454" s="25">
        <v>0.28306</v>
      </c>
      <c r="P1454" s="25">
        <v>0.51132</v>
      </c>
      <c r="Q1454" s="25">
        <v>23728.0</v>
      </c>
      <c r="R1454" s="25">
        <v>99.0</v>
      </c>
      <c r="S1454" s="25">
        <v>7.0</v>
      </c>
    </row>
    <row r="1455">
      <c r="A1455" s="58" t="s">
        <v>754</v>
      </c>
      <c r="B1455" s="25" t="s">
        <v>1</v>
      </c>
      <c r="C1455" s="25" t="s">
        <v>128</v>
      </c>
      <c r="D1455" s="25" t="s">
        <v>16</v>
      </c>
      <c r="E1455" s="25">
        <v>20010.0</v>
      </c>
      <c r="F1455" s="25">
        <v>19243.0</v>
      </c>
      <c r="G1455" s="25">
        <v>4068.0</v>
      </c>
      <c r="H1455" s="25">
        <v>10718.0</v>
      </c>
      <c r="I1455" s="25">
        <v>0.0</v>
      </c>
      <c r="J1455" s="25">
        <v>0.0</v>
      </c>
      <c r="K1455" s="25">
        <v>0.0</v>
      </c>
      <c r="L1455" s="25">
        <v>0.0</v>
      </c>
      <c r="M1455" s="25">
        <v>0.0</v>
      </c>
      <c r="N1455" s="25">
        <v>0.005</v>
      </c>
      <c r="O1455" s="25">
        <v>0.34444</v>
      </c>
      <c r="P1455" s="25">
        <v>2.24432</v>
      </c>
      <c r="Q1455" s="25">
        <v>17977.0</v>
      </c>
      <c r="R1455" s="25">
        <v>99.0</v>
      </c>
      <c r="S1455" s="25">
        <v>7.0</v>
      </c>
    </row>
    <row r="1456">
      <c r="A1456" s="58" t="s">
        <v>754</v>
      </c>
      <c r="B1456" s="25" t="s">
        <v>1</v>
      </c>
      <c r="C1456" s="25" t="s">
        <v>193</v>
      </c>
      <c r="D1456" s="25" t="s">
        <v>16</v>
      </c>
      <c r="E1456" s="25">
        <v>34.0</v>
      </c>
      <c r="F1456" s="25">
        <v>21.0</v>
      </c>
      <c r="G1456" s="25">
        <v>1.0</v>
      </c>
      <c r="H1456" s="25">
        <v>8.0</v>
      </c>
      <c r="I1456" s="25">
        <v>0.0</v>
      </c>
      <c r="J1456" s="25">
        <v>0.0</v>
      </c>
      <c r="K1456" s="25">
        <v>0.0</v>
      </c>
      <c r="L1456" s="25">
        <v>0.0</v>
      </c>
      <c r="M1456" s="25">
        <v>0.0</v>
      </c>
      <c r="N1456" s="25">
        <v>0.12806</v>
      </c>
      <c r="O1456" s="25">
        <v>2.73611</v>
      </c>
      <c r="P1456" s="25">
        <v>1.05976</v>
      </c>
      <c r="Q1456" s="25">
        <v>20.0</v>
      </c>
      <c r="R1456" s="25">
        <v>99.0</v>
      </c>
      <c r="S1456" s="25">
        <v>7.0</v>
      </c>
    </row>
    <row r="1457">
      <c r="A1457" s="58" t="s">
        <v>754</v>
      </c>
      <c r="B1457" s="25" t="s">
        <v>1</v>
      </c>
      <c r="C1457" s="25" t="s">
        <v>62</v>
      </c>
      <c r="D1457" s="25" t="s">
        <v>16</v>
      </c>
      <c r="E1457" s="25">
        <v>17102.0</v>
      </c>
      <c r="F1457" s="25">
        <v>2440.0</v>
      </c>
      <c r="G1457" s="25">
        <v>344.0</v>
      </c>
      <c r="H1457" s="25">
        <v>1883.0</v>
      </c>
      <c r="I1457" s="25">
        <v>0.0</v>
      </c>
      <c r="J1457" s="25">
        <v>0.0</v>
      </c>
      <c r="K1457" s="25">
        <v>0.0</v>
      </c>
      <c r="L1457" s="25">
        <v>0.0</v>
      </c>
      <c r="M1457" s="25">
        <v>0.0</v>
      </c>
      <c r="N1457" s="25">
        <v>0.09</v>
      </c>
      <c r="O1457" s="25">
        <v>1.00222</v>
      </c>
      <c r="P1457" s="25">
        <v>0.90154</v>
      </c>
      <c r="Q1457" s="25">
        <v>1963.0</v>
      </c>
      <c r="R1457" s="25">
        <v>99.0</v>
      </c>
      <c r="S1457" s="25">
        <v>7.0</v>
      </c>
    </row>
    <row r="1458">
      <c r="A1458" s="58" t="s">
        <v>754</v>
      </c>
      <c r="B1458" s="25" t="s">
        <v>1</v>
      </c>
      <c r="C1458" s="25" t="s">
        <v>129</v>
      </c>
      <c r="D1458" s="25" t="s">
        <v>16</v>
      </c>
      <c r="E1458" s="25">
        <v>1810.0</v>
      </c>
      <c r="F1458" s="25">
        <v>545.0</v>
      </c>
      <c r="G1458" s="25">
        <v>68.0</v>
      </c>
      <c r="H1458" s="25">
        <v>310.0</v>
      </c>
      <c r="I1458" s="25">
        <v>0.0</v>
      </c>
      <c r="J1458" s="25">
        <v>0.0</v>
      </c>
      <c r="K1458" s="25">
        <v>0.0</v>
      </c>
      <c r="L1458" s="25">
        <v>0.0</v>
      </c>
      <c r="M1458" s="25">
        <v>0.0</v>
      </c>
      <c r="N1458" s="25">
        <v>0.08972</v>
      </c>
      <c r="O1458" s="25">
        <v>1.39056</v>
      </c>
      <c r="P1458" s="25">
        <v>1.62341</v>
      </c>
      <c r="Q1458" s="25">
        <v>463.0</v>
      </c>
      <c r="R1458" s="25">
        <v>99.0</v>
      </c>
      <c r="S1458" s="25">
        <v>7.0</v>
      </c>
    </row>
    <row r="1459">
      <c r="A1459" s="58" t="s">
        <v>754</v>
      </c>
      <c r="B1459" s="25" t="s">
        <v>1</v>
      </c>
      <c r="C1459" s="25" t="s">
        <v>230</v>
      </c>
      <c r="D1459" s="25" t="s">
        <v>16</v>
      </c>
      <c r="E1459" s="25">
        <v>33.0</v>
      </c>
      <c r="F1459" s="25">
        <v>4.0</v>
      </c>
      <c r="G1459" s="25">
        <v>0.0</v>
      </c>
      <c r="H1459" s="25">
        <v>3.0</v>
      </c>
      <c r="I1459" s="25">
        <v>0.0</v>
      </c>
      <c r="J1459" s="25">
        <v>0.0</v>
      </c>
      <c r="K1459" s="25">
        <v>0.0</v>
      </c>
      <c r="L1459" s="25">
        <v>0.0</v>
      </c>
      <c r="M1459" s="25">
        <v>0.0</v>
      </c>
      <c r="N1459" s="25">
        <v>0.12306</v>
      </c>
      <c r="O1459" s="25">
        <v>0.77417</v>
      </c>
      <c r="P1459" s="25">
        <v>0.51024</v>
      </c>
      <c r="Q1459" s="25">
        <v>4.0</v>
      </c>
      <c r="R1459" s="25">
        <v>99.0</v>
      </c>
      <c r="S1459" s="25">
        <v>7.0</v>
      </c>
    </row>
    <row r="1460">
      <c r="A1460" s="58" t="s">
        <v>754</v>
      </c>
      <c r="B1460" s="25" t="s">
        <v>1</v>
      </c>
      <c r="C1460" s="25" t="s">
        <v>87</v>
      </c>
      <c r="D1460" s="25" t="s">
        <v>16</v>
      </c>
      <c r="E1460" s="25">
        <v>2584.0</v>
      </c>
      <c r="F1460" s="25">
        <v>1580.0</v>
      </c>
      <c r="G1460" s="25">
        <v>824.0</v>
      </c>
      <c r="H1460" s="25">
        <v>646.0</v>
      </c>
      <c r="I1460" s="25">
        <v>0.0</v>
      </c>
      <c r="J1460" s="25">
        <v>0.0</v>
      </c>
      <c r="K1460" s="25">
        <v>0.0</v>
      </c>
      <c r="L1460" s="25">
        <v>0.0</v>
      </c>
      <c r="M1460" s="25">
        <v>0.0</v>
      </c>
      <c r="N1460" s="25">
        <v>0.05278</v>
      </c>
      <c r="O1460" s="25">
        <v>1.50639</v>
      </c>
      <c r="P1460" s="25">
        <v>0.97436</v>
      </c>
      <c r="Q1460" s="25">
        <v>1527.0</v>
      </c>
      <c r="R1460" s="25">
        <v>99.0</v>
      </c>
      <c r="S1460" s="25">
        <v>7.0</v>
      </c>
    </row>
    <row r="1461">
      <c r="A1461" s="58" t="s">
        <v>754</v>
      </c>
      <c r="B1461" s="25" t="s">
        <v>1</v>
      </c>
      <c r="C1461" s="25" t="s">
        <v>112</v>
      </c>
      <c r="D1461" s="25" t="s">
        <v>16</v>
      </c>
      <c r="E1461" s="25">
        <v>3565.0</v>
      </c>
      <c r="F1461" s="25">
        <v>2642.0</v>
      </c>
      <c r="G1461" s="25">
        <v>1443.0</v>
      </c>
      <c r="H1461" s="25">
        <v>861.0</v>
      </c>
      <c r="I1461" s="25">
        <v>0.0</v>
      </c>
      <c r="J1461" s="25">
        <v>0.0</v>
      </c>
      <c r="K1461" s="25">
        <v>0.0</v>
      </c>
      <c r="L1461" s="25">
        <v>0.0</v>
      </c>
      <c r="M1461" s="25">
        <v>0.0</v>
      </c>
      <c r="N1461" s="25">
        <v>0.09167</v>
      </c>
      <c r="O1461" s="25">
        <v>1.63611</v>
      </c>
      <c r="P1461" s="25">
        <v>1.22104</v>
      </c>
      <c r="Q1461" s="25">
        <v>2569.0</v>
      </c>
      <c r="R1461" s="25">
        <v>99.0</v>
      </c>
      <c r="S1461" s="25">
        <v>7.0</v>
      </c>
    </row>
    <row r="1462">
      <c r="A1462" s="58" t="s">
        <v>754</v>
      </c>
      <c r="B1462" s="25" t="s">
        <v>1</v>
      </c>
      <c r="C1462" s="25" t="s">
        <v>154</v>
      </c>
      <c r="D1462" s="25" t="s">
        <v>16</v>
      </c>
      <c r="E1462" s="25">
        <v>632.0</v>
      </c>
      <c r="F1462" s="25">
        <v>404.0</v>
      </c>
      <c r="G1462" s="25">
        <v>171.0</v>
      </c>
      <c r="H1462" s="25">
        <v>116.0</v>
      </c>
      <c r="I1462" s="25">
        <v>0.0</v>
      </c>
      <c r="J1462" s="25">
        <v>0.0</v>
      </c>
      <c r="K1462" s="25">
        <v>0.0</v>
      </c>
      <c r="L1462" s="25">
        <v>0.0</v>
      </c>
      <c r="M1462" s="25">
        <v>0.0</v>
      </c>
      <c r="N1462" s="25">
        <v>0.12167</v>
      </c>
      <c r="O1462" s="25">
        <v>1.88222</v>
      </c>
      <c r="P1462" s="25">
        <v>1.78078</v>
      </c>
      <c r="Q1462" s="25">
        <v>325.0</v>
      </c>
      <c r="R1462" s="25">
        <v>99.0</v>
      </c>
      <c r="S1462" s="25">
        <v>7.0</v>
      </c>
    </row>
    <row r="1463">
      <c r="A1463" s="58" t="s">
        <v>754</v>
      </c>
      <c r="B1463" s="25" t="s">
        <v>1</v>
      </c>
      <c r="C1463" s="25" t="s">
        <v>126</v>
      </c>
      <c r="D1463" s="25" t="s">
        <v>16</v>
      </c>
      <c r="E1463" s="25">
        <v>2322.0</v>
      </c>
      <c r="F1463" s="25">
        <v>1892.0</v>
      </c>
      <c r="G1463" s="25">
        <v>1137.0</v>
      </c>
      <c r="H1463" s="25">
        <v>494.0</v>
      </c>
      <c r="I1463" s="25">
        <v>0.0</v>
      </c>
      <c r="J1463" s="25">
        <v>0.0</v>
      </c>
      <c r="K1463" s="25">
        <v>0.0</v>
      </c>
      <c r="L1463" s="25">
        <v>0.0</v>
      </c>
      <c r="M1463" s="25">
        <v>0.0</v>
      </c>
      <c r="N1463" s="25">
        <v>0.1075</v>
      </c>
      <c r="O1463" s="25">
        <v>2.14028</v>
      </c>
      <c r="P1463" s="25">
        <v>1.79251</v>
      </c>
      <c r="Q1463" s="25">
        <v>1863.0</v>
      </c>
      <c r="R1463" s="25">
        <v>99.0</v>
      </c>
      <c r="S1463" s="25">
        <v>7.0</v>
      </c>
    </row>
    <row r="1464">
      <c r="A1464" s="58" t="s">
        <v>754</v>
      </c>
      <c r="B1464" s="25" t="s">
        <v>1</v>
      </c>
      <c r="C1464" s="25" t="s">
        <v>233</v>
      </c>
      <c r="D1464" s="25" t="s">
        <v>16</v>
      </c>
      <c r="E1464" s="25">
        <v>47.0</v>
      </c>
      <c r="F1464" s="25">
        <v>8.0</v>
      </c>
      <c r="G1464" s="25">
        <v>4.0</v>
      </c>
      <c r="H1464" s="25">
        <v>7.0</v>
      </c>
      <c r="I1464" s="25">
        <v>0.0</v>
      </c>
      <c r="J1464" s="25">
        <v>0.0</v>
      </c>
      <c r="K1464" s="25">
        <v>0.0</v>
      </c>
      <c r="L1464" s="25">
        <v>0.0</v>
      </c>
      <c r="M1464" s="25">
        <v>0.0</v>
      </c>
      <c r="N1464" s="25">
        <v>0.11806</v>
      </c>
      <c r="O1464" s="25">
        <v>0.97361</v>
      </c>
      <c r="P1464" s="25">
        <v>1.31121</v>
      </c>
      <c r="Q1464" s="25">
        <v>8.0</v>
      </c>
      <c r="R1464" s="25">
        <v>99.0</v>
      </c>
      <c r="S1464" s="25">
        <v>7.0</v>
      </c>
    </row>
    <row r="1465">
      <c r="A1465" s="58" t="s">
        <v>754</v>
      </c>
      <c r="B1465" s="25" t="s">
        <v>1</v>
      </c>
      <c r="C1465" s="25" t="s">
        <v>105</v>
      </c>
      <c r="D1465" s="25" t="s">
        <v>16</v>
      </c>
      <c r="E1465" s="25">
        <v>5039.0</v>
      </c>
      <c r="F1465" s="25">
        <v>982.0</v>
      </c>
      <c r="G1465" s="25">
        <v>234.0</v>
      </c>
      <c r="H1465" s="25">
        <v>701.0</v>
      </c>
      <c r="I1465" s="25">
        <v>0.0</v>
      </c>
      <c r="J1465" s="25">
        <v>0.0</v>
      </c>
      <c r="K1465" s="25">
        <v>0.0</v>
      </c>
      <c r="L1465" s="25">
        <v>0.0</v>
      </c>
      <c r="M1465" s="25">
        <v>0.0</v>
      </c>
      <c r="N1465" s="25">
        <v>0.07611</v>
      </c>
      <c r="O1465" s="25">
        <v>0.88056</v>
      </c>
      <c r="P1465" s="25">
        <v>0.77666</v>
      </c>
      <c r="Q1465" s="25">
        <v>831.0</v>
      </c>
      <c r="R1465" s="25">
        <v>99.0</v>
      </c>
      <c r="S1465" s="25">
        <v>7.0</v>
      </c>
    </row>
    <row r="1466">
      <c r="A1466" s="58" t="s">
        <v>754</v>
      </c>
      <c r="B1466" s="25" t="s">
        <v>1</v>
      </c>
      <c r="C1466" s="25" t="s">
        <v>150</v>
      </c>
      <c r="D1466" s="25" t="s">
        <v>16</v>
      </c>
      <c r="E1466" s="25">
        <v>777.0</v>
      </c>
      <c r="F1466" s="25">
        <v>706.0</v>
      </c>
      <c r="G1466" s="25">
        <v>255.0</v>
      </c>
      <c r="H1466" s="25">
        <v>303.0</v>
      </c>
      <c r="I1466" s="25">
        <v>0.0</v>
      </c>
      <c r="J1466" s="25">
        <v>0.0</v>
      </c>
      <c r="K1466" s="25">
        <v>0.0</v>
      </c>
      <c r="L1466" s="25">
        <v>0.0</v>
      </c>
      <c r="M1466" s="25">
        <v>0.0</v>
      </c>
      <c r="N1466" s="25">
        <v>0.01583</v>
      </c>
      <c r="O1466" s="25">
        <v>1.13</v>
      </c>
      <c r="P1466" s="25">
        <v>1.88752</v>
      </c>
      <c r="Q1466" s="25">
        <v>678.0</v>
      </c>
      <c r="R1466" s="25">
        <v>99.0</v>
      </c>
      <c r="S1466" s="25">
        <v>7.0</v>
      </c>
    </row>
    <row r="1467">
      <c r="A1467" s="58" t="s">
        <v>754</v>
      </c>
      <c r="B1467" s="25" t="s">
        <v>1</v>
      </c>
      <c r="C1467" s="25" t="s">
        <v>136</v>
      </c>
      <c r="D1467" s="25" t="s">
        <v>16</v>
      </c>
      <c r="E1467" s="25">
        <v>1591.0</v>
      </c>
      <c r="F1467" s="25">
        <v>916.0</v>
      </c>
      <c r="G1467" s="25">
        <v>330.0</v>
      </c>
      <c r="H1467" s="25">
        <v>466.0</v>
      </c>
      <c r="I1467" s="25">
        <v>0.0</v>
      </c>
      <c r="J1467" s="25">
        <v>1.0</v>
      </c>
      <c r="K1467" s="25">
        <v>0.0</v>
      </c>
      <c r="L1467" s="25">
        <v>0.0</v>
      </c>
      <c r="M1467" s="25">
        <v>0.0</v>
      </c>
      <c r="N1467" s="25">
        <v>0.03917</v>
      </c>
      <c r="O1467" s="25">
        <v>1.05028</v>
      </c>
      <c r="P1467" s="25">
        <v>1.26236</v>
      </c>
      <c r="Q1467" s="25">
        <v>855.0</v>
      </c>
      <c r="R1467" s="25">
        <v>99.0</v>
      </c>
      <c r="S1467" s="25">
        <v>7.0</v>
      </c>
    </row>
    <row r="1468">
      <c r="A1468" s="58" t="s">
        <v>754</v>
      </c>
      <c r="B1468" s="25" t="s">
        <v>1</v>
      </c>
      <c r="C1468" s="25" t="s">
        <v>261</v>
      </c>
      <c r="D1468" s="25" t="s">
        <v>16</v>
      </c>
      <c r="E1468" s="25">
        <v>80.0</v>
      </c>
      <c r="F1468" s="25">
        <v>74.0</v>
      </c>
      <c r="G1468" s="25">
        <v>43.0</v>
      </c>
      <c r="H1468" s="25">
        <v>25.0</v>
      </c>
      <c r="I1468" s="25">
        <v>0.0</v>
      </c>
      <c r="J1468" s="25">
        <v>0.0</v>
      </c>
      <c r="K1468" s="25">
        <v>0.0</v>
      </c>
      <c r="L1468" s="25">
        <v>0.0</v>
      </c>
      <c r="M1468" s="25">
        <v>0.0</v>
      </c>
      <c r="N1468" s="25">
        <v>0.02583</v>
      </c>
      <c r="O1468" s="25">
        <v>1.20806</v>
      </c>
      <c r="P1468" s="25">
        <v>0.95229</v>
      </c>
      <c r="Q1468" s="25">
        <v>73.0</v>
      </c>
      <c r="R1468" s="25">
        <v>99.0</v>
      </c>
      <c r="S1468" s="25">
        <v>7.0</v>
      </c>
    </row>
    <row r="1469">
      <c r="A1469" s="58" t="s">
        <v>754</v>
      </c>
      <c r="B1469" s="25" t="s">
        <v>1</v>
      </c>
      <c r="C1469" s="25" t="s">
        <v>102</v>
      </c>
      <c r="D1469" s="25" t="s">
        <v>16</v>
      </c>
      <c r="E1469" s="25">
        <v>6095.0</v>
      </c>
      <c r="F1469" s="25">
        <v>935.0</v>
      </c>
      <c r="G1469" s="25">
        <v>156.0</v>
      </c>
      <c r="H1469" s="25">
        <v>527.0</v>
      </c>
      <c r="I1469" s="25">
        <v>0.0</v>
      </c>
      <c r="J1469" s="25">
        <v>0.0</v>
      </c>
      <c r="K1469" s="25">
        <v>0.0</v>
      </c>
      <c r="L1469" s="25">
        <v>0.0</v>
      </c>
      <c r="M1469" s="25">
        <v>0.0</v>
      </c>
      <c r="N1469" s="25">
        <v>0.10417</v>
      </c>
      <c r="O1469" s="25">
        <v>1.05639</v>
      </c>
      <c r="P1469" s="25">
        <v>0.82814</v>
      </c>
      <c r="Q1469" s="25">
        <v>669.0</v>
      </c>
      <c r="R1469" s="25">
        <v>99.0</v>
      </c>
      <c r="S1469" s="25">
        <v>7.0</v>
      </c>
    </row>
    <row r="1470">
      <c r="A1470" s="58" t="s">
        <v>754</v>
      </c>
      <c r="B1470" s="25" t="s">
        <v>1</v>
      </c>
      <c r="C1470" s="25" t="s">
        <v>130</v>
      </c>
      <c r="D1470" s="25" t="s">
        <v>16</v>
      </c>
      <c r="E1470" s="25">
        <v>273.0</v>
      </c>
      <c r="F1470" s="25">
        <v>221.0</v>
      </c>
      <c r="G1470" s="25">
        <v>47.0</v>
      </c>
      <c r="H1470" s="25">
        <v>118.0</v>
      </c>
      <c r="I1470" s="25">
        <v>0.0</v>
      </c>
      <c r="J1470" s="25">
        <v>0.0</v>
      </c>
      <c r="K1470" s="25">
        <v>0.0</v>
      </c>
      <c r="L1470" s="25">
        <v>0.0</v>
      </c>
      <c r="M1470" s="25">
        <v>0.0</v>
      </c>
      <c r="N1470" s="25">
        <v>0.00778</v>
      </c>
      <c r="O1470" s="25">
        <v>0.39583</v>
      </c>
      <c r="P1470" s="25">
        <v>0.32647</v>
      </c>
      <c r="Q1470" s="25">
        <v>216.0</v>
      </c>
      <c r="R1470" s="25">
        <v>99.0</v>
      </c>
      <c r="S1470" s="25">
        <v>7.0</v>
      </c>
    </row>
    <row r="1471">
      <c r="A1471" s="58" t="s">
        <v>754</v>
      </c>
      <c r="B1471" s="25" t="s">
        <v>1</v>
      </c>
      <c r="C1471" s="25" t="s">
        <v>122</v>
      </c>
      <c r="D1471" s="25" t="s">
        <v>16</v>
      </c>
      <c r="E1471" s="25">
        <v>433.0</v>
      </c>
      <c r="F1471" s="25">
        <v>418.0</v>
      </c>
      <c r="G1471" s="25">
        <v>91.0</v>
      </c>
      <c r="H1471" s="25">
        <v>157.0</v>
      </c>
      <c r="I1471" s="25">
        <v>0.0</v>
      </c>
      <c r="J1471" s="25">
        <v>0.0</v>
      </c>
      <c r="K1471" s="25">
        <v>0.0</v>
      </c>
      <c r="L1471" s="25">
        <v>0.0</v>
      </c>
      <c r="M1471" s="25">
        <v>0.0</v>
      </c>
      <c r="N1471" s="25">
        <v>0.01722</v>
      </c>
      <c r="O1471" s="25">
        <v>0.62389</v>
      </c>
      <c r="P1471" s="25">
        <v>0.61065</v>
      </c>
      <c r="Q1471" s="25">
        <v>376.0</v>
      </c>
      <c r="R1471" s="25">
        <v>99.0</v>
      </c>
      <c r="S1471" s="25">
        <v>7.0</v>
      </c>
    </row>
    <row r="1472">
      <c r="A1472" s="58" t="s">
        <v>754</v>
      </c>
      <c r="B1472" s="25" t="s">
        <v>1</v>
      </c>
      <c r="C1472" s="25" t="s">
        <v>133</v>
      </c>
      <c r="D1472" s="25" t="s">
        <v>16</v>
      </c>
      <c r="E1472" s="25">
        <v>801.0</v>
      </c>
      <c r="F1472" s="25">
        <v>554.0</v>
      </c>
      <c r="G1472" s="25">
        <v>199.0</v>
      </c>
      <c r="H1472" s="25">
        <v>219.0</v>
      </c>
      <c r="I1472" s="25">
        <v>0.0</v>
      </c>
      <c r="J1472" s="25">
        <v>0.0</v>
      </c>
      <c r="K1472" s="25">
        <v>0.0</v>
      </c>
      <c r="L1472" s="25">
        <v>0.0</v>
      </c>
      <c r="M1472" s="25">
        <v>0.0</v>
      </c>
      <c r="N1472" s="25">
        <v>0.05139</v>
      </c>
      <c r="O1472" s="25">
        <v>1.47278</v>
      </c>
      <c r="P1472" s="25">
        <v>1.33071</v>
      </c>
      <c r="Q1472" s="25">
        <v>538.0</v>
      </c>
      <c r="R1472" s="25">
        <v>99.0</v>
      </c>
      <c r="S1472" s="25">
        <v>7.0</v>
      </c>
    </row>
    <row r="1473">
      <c r="A1473" s="58" t="s">
        <v>754</v>
      </c>
      <c r="B1473" s="25" t="s">
        <v>1</v>
      </c>
      <c r="C1473" s="25" t="s">
        <v>167</v>
      </c>
      <c r="D1473" s="25" t="s">
        <v>16</v>
      </c>
      <c r="E1473" s="25">
        <v>907.0</v>
      </c>
      <c r="F1473" s="25">
        <v>268.0</v>
      </c>
      <c r="G1473" s="25">
        <v>88.0</v>
      </c>
      <c r="H1473" s="25">
        <v>135.0</v>
      </c>
      <c r="I1473" s="25">
        <v>0.0</v>
      </c>
      <c r="J1473" s="25">
        <v>0.0</v>
      </c>
      <c r="K1473" s="25">
        <v>0.0</v>
      </c>
      <c r="L1473" s="25">
        <v>0.0</v>
      </c>
      <c r="M1473" s="25">
        <v>0.0</v>
      </c>
      <c r="N1473" s="25">
        <v>0.07528</v>
      </c>
      <c r="O1473" s="25">
        <v>1.03972</v>
      </c>
      <c r="P1473" s="25">
        <v>0.84275</v>
      </c>
      <c r="Q1473" s="25">
        <v>248.0</v>
      </c>
      <c r="R1473" s="25">
        <v>99.0</v>
      </c>
      <c r="S1473" s="25">
        <v>7.0</v>
      </c>
    </row>
    <row r="1474">
      <c r="A1474" s="58" t="s">
        <v>754</v>
      </c>
      <c r="B1474" s="25" t="s">
        <v>1</v>
      </c>
      <c r="C1474" s="25" t="s">
        <v>263</v>
      </c>
      <c r="D1474" s="25" t="s">
        <v>16</v>
      </c>
      <c r="E1474" s="25">
        <v>16.0</v>
      </c>
      <c r="F1474" s="25">
        <v>14.0</v>
      </c>
      <c r="G1474" s="25">
        <v>5.0</v>
      </c>
      <c r="H1474" s="25">
        <v>4.0</v>
      </c>
      <c r="I1474" s="25">
        <v>0.0</v>
      </c>
      <c r="J1474" s="25">
        <v>0.0</v>
      </c>
      <c r="K1474" s="25">
        <v>0.0</v>
      </c>
      <c r="L1474" s="25">
        <v>0.0</v>
      </c>
      <c r="M1474" s="25">
        <v>0.0</v>
      </c>
      <c r="N1474" s="25">
        <v>0.00667</v>
      </c>
      <c r="O1474" s="25">
        <v>0.89639</v>
      </c>
      <c r="P1474" s="25">
        <v>0.1717</v>
      </c>
      <c r="Q1474" s="25">
        <v>14.0</v>
      </c>
      <c r="R1474" s="25">
        <v>99.0</v>
      </c>
      <c r="S1474" s="25">
        <v>7.0</v>
      </c>
    </row>
    <row r="1475">
      <c r="A1475" s="58" t="s">
        <v>754</v>
      </c>
      <c r="B1475" s="25" t="s">
        <v>1</v>
      </c>
      <c r="C1475" s="25" t="s">
        <v>202</v>
      </c>
      <c r="D1475" s="25" t="s">
        <v>16</v>
      </c>
      <c r="E1475" s="25">
        <v>15.0</v>
      </c>
      <c r="F1475" s="25">
        <v>7.0</v>
      </c>
      <c r="G1475" s="25">
        <v>4.0</v>
      </c>
      <c r="H1475" s="25">
        <v>4.0</v>
      </c>
      <c r="I1475" s="25">
        <v>0.0</v>
      </c>
      <c r="J1475" s="25">
        <v>0.0</v>
      </c>
      <c r="K1475" s="25">
        <v>0.0</v>
      </c>
      <c r="L1475" s="25">
        <v>0.0</v>
      </c>
      <c r="M1475" s="25">
        <v>0.0</v>
      </c>
      <c r="N1475" s="25">
        <v>0.04556</v>
      </c>
      <c r="O1475" s="25">
        <v>0.76639</v>
      </c>
      <c r="P1475" s="25">
        <v>0.21431</v>
      </c>
      <c r="Q1475" s="25">
        <v>7.0</v>
      </c>
      <c r="R1475" s="25">
        <v>99.0</v>
      </c>
      <c r="S1475" s="25">
        <v>7.0</v>
      </c>
    </row>
    <row r="1476">
      <c r="A1476" s="58" t="s">
        <v>754</v>
      </c>
      <c r="B1476" s="25" t="s">
        <v>1</v>
      </c>
      <c r="C1476" s="25" t="s">
        <v>162</v>
      </c>
      <c r="D1476" s="25" t="s">
        <v>16</v>
      </c>
      <c r="E1476" s="25">
        <v>1237.0</v>
      </c>
      <c r="F1476" s="25">
        <v>218.0</v>
      </c>
      <c r="G1476" s="25">
        <v>57.0</v>
      </c>
      <c r="H1476" s="25">
        <v>193.0</v>
      </c>
      <c r="I1476" s="25">
        <v>0.0</v>
      </c>
      <c r="J1476" s="25">
        <v>0.0</v>
      </c>
      <c r="K1476" s="25">
        <v>0.0</v>
      </c>
      <c r="L1476" s="25">
        <v>0.0</v>
      </c>
      <c r="M1476" s="25">
        <v>0.0</v>
      </c>
      <c r="N1476" s="25">
        <v>0.06639</v>
      </c>
      <c r="O1476" s="25">
        <v>0.77361</v>
      </c>
      <c r="P1476" s="25">
        <v>0.74635</v>
      </c>
      <c r="Q1476" s="25">
        <v>206.0</v>
      </c>
      <c r="R1476" s="25">
        <v>99.0</v>
      </c>
      <c r="S1476" s="25">
        <v>7.0</v>
      </c>
    </row>
    <row r="1477">
      <c r="A1477" s="58" t="s">
        <v>754</v>
      </c>
      <c r="B1477" s="25" t="s">
        <v>1</v>
      </c>
      <c r="C1477" s="25" t="s">
        <v>287</v>
      </c>
      <c r="D1477" s="25" t="s">
        <v>16</v>
      </c>
      <c r="E1477" s="25">
        <v>87.0</v>
      </c>
      <c r="F1477" s="25">
        <v>82.0</v>
      </c>
      <c r="G1477" s="25">
        <v>2.0</v>
      </c>
      <c r="H1477" s="25">
        <v>73.0</v>
      </c>
      <c r="I1477" s="25">
        <v>0.0</v>
      </c>
      <c r="J1477" s="25">
        <v>0.0</v>
      </c>
      <c r="K1477" s="25">
        <v>0.0</v>
      </c>
      <c r="L1477" s="25">
        <v>0.0</v>
      </c>
      <c r="M1477" s="25">
        <v>0.0</v>
      </c>
      <c r="N1477" s="25">
        <v>0.00278</v>
      </c>
      <c r="O1477" s="25">
        <v>0.02361</v>
      </c>
      <c r="P1477" s="25">
        <v>0.03724</v>
      </c>
      <c r="Q1477" s="25">
        <v>81.0</v>
      </c>
      <c r="R1477" s="25">
        <v>99.0</v>
      </c>
      <c r="S1477" s="25">
        <v>7.0</v>
      </c>
    </row>
    <row r="1478">
      <c r="A1478" s="58" t="s">
        <v>754</v>
      </c>
      <c r="B1478" s="25" t="s">
        <v>1</v>
      </c>
      <c r="C1478" s="25" t="s">
        <v>3</v>
      </c>
      <c r="D1478" s="25" t="s">
        <v>16</v>
      </c>
      <c r="E1478" s="25">
        <v>1163383.0</v>
      </c>
      <c r="F1478" s="25">
        <v>657077.0</v>
      </c>
      <c r="G1478" s="25">
        <v>133172.0</v>
      </c>
      <c r="H1478" s="25">
        <v>301901.0</v>
      </c>
      <c r="I1478" s="25">
        <v>0.0</v>
      </c>
      <c r="J1478" s="25">
        <v>15.0</v>
      </c>
      <c r="K1478" s="25">
        <v>0.0</v>
      </c>
      <c r="L1478" s="25">
        <v>0.0</v>
      </c>
      <c r="M1478" s="25">
        <v>0.0</v>
      </c>
      <c r="N1478" s="25">
        <v>0.06194</v>
      </c>
      <c r="O1478" s="25">
        <v>1.08917</v>
      </c>
      <c r="P1478" s="25">
        <v>1.40477</v>
      </c>
      <c r="Q1478" s="25">
        <v>523730.0</v>
      </c>
      <c r="R1478" s="25">
        <v>99.0</v>
      </c>
      <c r="S1478" s="25">
        <v>7.0</v>
      </c>
    </row>
    <row r="1479">
      <c r="A1479" s="58" t="s">
        <v>754</v>
      </c>
      <c r="B1479" s="25" t="s">
        <v>1</v>
      </c>
      <c r="C1479" s="25" t="s">
        <v>151</v>
      </c>
      <c r="D1479" s="25" t="s">
        <v>16</v>
      </c>
      <c r="E1479" s="25">
        <v>1308.0</v>
      </c>
      <c r="F1479" s="25">
        <v>741.0</v>
      </c>
      <c r="G1479" s="25">
        <v>354.0</v>
      </c>
      <c r="H1479" s="25">
        <v>297.0</v>
      </c>
      <c r="I1479" s="25">
        <v>0.0</v>
      </c>
      <c r="J1479" s="25">
        <v>0.0</v>
      </c>
      <c r="K1479" s="25">
        <v>0.0</v>
      </c>
      <c r="L1479" s="25">
        <v>0.0</v>
      </c>
      <c r="M1479" s="25">
        <v>0.0</v>
      </c>
      <c r="N1479" s="25">
        <v>0.07222</v>
      </c>
      <c r="O1479" s="25">
        <v>1.40139</v>
      </c>
      <c r="P1479" s="25">
        <v>1.10055</v>
      </c>
      <c r="Q1479" s="25">
        <v>716.0</v>
      </c>
      <c r="R1479" s="25">
        <v>99.0</v>
      </c>
      <c r="S1479" s="25">
        <v>7.0</v>
      </c>
    </row>
    <row r="1480">
      <c r="A1480" s="58" t="s">
        <v>754</v>
      </c>
      <c r="B1480" s="25" t="s">
        <v>1</v>
      </c>
      <c r="C1480" s="25" t="s">
        <v>190</v>
      </c>
      <c r="D1480" s="25" t="s">
        <v>16</v>
      </c>
      <c r="E1480" s="25">
        <v>316.0</v>
      </c>
      <c r="F1480" s="25">
        <v>198.0</v>
      </c>
      <c r="G1480" s="25">
        <v>34.0</v>
      </c>
      <c r="H1480" s="25">
        <v>107.0</v>
      </c>
      <c r="I1480" s="25">
        <v>0.0</v>
      </c>
      <c r="J1480" s="25">
        <v>0.0</v>
      </c>
      <c r="K1480" s="25">
        <v>0.0</v>
      </c>
      <c r="L1480" s="25">
        <v>0.0</v>
      </c>
      <c r="M1480" s="25">
        <v>0.0</v>
      </c>
      <c r="N1480" s="25">
        <v>0.04667</v>
      </c>
      <c r="O1480" s="25">
        <v>0.96972</v>
      </c>
      <c r="P1480" s="25">
        <v>0.76582</v>
      </c>
      <c r="Q1480" s="25">
        <v>181.0</v>
      </c>
      <c r="R1480" s="25">
        <v>99.0</v>
      </c>
      <c r="S1480" s="25">
        <v>7.0</v>
      </c>
    </row>
    <row r="1481">
      <c r="A1481" s="58" t="s">
        <v>754</v>
      </c>
      <c r="B1481" s="25" t="s">
        <v>1</v>
      </c>
      <c r="C1481" s="25" t="s">
        <v>240</v>
      </c>
      <c r="D1481" s="25" t="s">
        <v>16</v>
      </c>
      <c r="E1481" s="25">
        <v>49.0</v>
      </c>
      <c r="F1481" s="25">
        <v>46.0</v>
      </c>
      <c r="G1481" s="25">
        <v>22.0</v>
      </c>
      <c r="H1481" s="25">
        <v>14.0</v>
      </c>
      <c r="I1481" s="25">
        <v>0.0</v>
      </c>
      <c r="J1481" s="25">
        <v>0.0</v>
      </c>
      <c r="K1481" s="25">
        <v>0.0</v>
      </c>
      <c r="L1481" s="25">
        <v>0.0</v>
      </c>
      <c r="M1481" s="25">
        <v>0.0</v>
      </c>
      <c r="N1481" s="25">
        <v>0.04833</v>
      </c>
      <c r="O1481" s="25">
        <v>1.99056</v>
      </c>
      <c r="P1481" s="25">
        <v>0.52873</v>
      </c>
      <c r="Q1481" s="25">
        <v>46.0</v>
      </c>
      <c r="R1481" s="25">
        <v>99.0</v>
      </c>
      <c r="S1481" s="25">
        <v>7.0</v>
      </c>
    </row>
    <row r="1482">
      <c r="A1482" s="58" t="s">
        <v>754</v>
      </c>
      <c r="B1482" s="25" t="s">
        <v>1</v>
      </c>
      <c r="C1482" s="25" t="s">
        <v>197</v>
      </c>
      <c r="D1482" s="25" t="s">
        <v>16</v>
      </c>
      <c r="E1482" s="25">
        <v>778.0</v>
      </c>
      <c r="F1482" s="25">
        <v>398.0</v>
      </c>
      <c r="G1482" s="25">
        <v>175.0</v>
      </c>
      <c r="H1482" s="25">
        <v>201.0</v>
      </c>
      <c r="I1482" s="25">
        <v>0.0</v>
      </c>
      <c r="J1482" s="25">
        <v>0.0</v>
      </c>
      <c r="K1482" s="25">
        <v>0.0</v>
      </c>
      <c r="L1482" s="25">
        <v>0.0</v>
      </c>
      <c r="M1482" s="25">
        <v>0.0</v>
      </c>
      <c r="N1482" s="25">
        <v>0.04722</v>
      </c>
      <c r="O1482" s="25">
        <v>1.36028</v>
      </c>
      <c r="P1482" s="25">
        <v>1.57483</v>
      </c>
      <c r="Q1482" s="25">
        <v>385.0</v>
      </c>
      <c r="R1482" s="25">
        <v>99.0</v>
      </c>
      <c r="S1482" s="25">
        <v>7.0</v>
      </c>
    </row>
    <row r="1483">
      <c r="A1483" s="58" t="s">
        <v>754</v>
      </c>
      <c r="B1483" s="25" t="s">
        <v>1</v>
      </c>
      <c r="C1483" s="25" t="s">
        <v>256</v>
      </c>
      <c r="D1483" s="25" t="s">
        <v>16</v>
      </c>
      <c r="E1483" s="25">
        <v>134.0</v>
      </c>
      <c r="F1483" s="25">
        <v>122.0</v>
      </c>
      <c r="G1483" s="25">
        <v>34.0</v>
      </c>
      <c r="H1483" s="25">
        <v>53.0</v>
      </c>
      <c r="I1483" s="25">
        <v>0.0</v>
      </c>
      <c r="J1483" s="25">
        <v>0.0</v>
      </c>
      <c r="K1483" s="25">
        <v>0.0</v>
      </c>
      <c r="L1483" s="25">
        <v>0.0</v>
      </c>
      <c r="M1483" s="25">
        <v>0.0</v>
      </c>
      <c r="N1483" s="25">
        <v>0.00861</v>
      </c>
      <c r="O1483" s="25">
        <v>0.50111</v>
      </c>
      <c r="P1483" s="25">
        <v>0.1484</v>
      </c>
      <c r="Q1483" s="25">
        <v>120.0</v>
      </c>
      <c r="R1483" s="25">
        <v>99.0</v>
      </c>
      <c r="S1483" s="25">
        <v>7.0</v>
      </c>
    </row>
    <row r="1484">
      <c r="A1484" s="58" t="s">
        <v>754</v>
      </c>
      <c r="B1484" s="25" t="s">
        <v>1</v>
      </c>
      <c r="C1484" s="25" t="s">
        <v>251</v>
      </c>
      <c r="D1484" s="25" t="s">
        <v>16</v>
      </c>
      <c r="E1484" s="25">
        <v>35.0</v>
      </c>
      <c r="F1484" s="25">
        <v>27.0</v>
      </c>
      <c r="G1484" s="25">
        <v>14.0</v>
      </c>
      <c r="H1484" s="25">
        <v>11.0</v>
      </c>
      <c r="I1484" s="25">
        <v>0.0</v>
      </c>
      <c r="J1484" s="25">
        <v>0.0</v>
      </c>
      <c r="K1484" s="25">
        <v>0.0</v>
      </c>
      <c r="L1484" s="25">
        <v>0.0</v>
      </c>
      <c r="M1484" s="25">
        <v>0.0</v>
      </c>
      <c r="N1484" s="25">
        <v>0.06833</v>
      </c>
      <c r="O1484" s="25">
        <v>1.02028</v>
      </c>
      <c r="P1484" s="25">
        <v>0.32111</v>
      </c>
      <c r="Q1484" s="25">
        <v>27.0</v>
      </c>
      <c r="R1484" s="25">
        <v>99.0</v>
      </c>
      <c r="S1484" s="25">
        <v>7.0</v>
      </c>
    </row>
    <row r="1485">
      <c r="A1485" s="58" t="s">
        <v>754</v>
      </c>
      <c r="B1485" s="25" t="s">
        <v>1</v>
      </c>
      <c r="C1485" s="25" t="s">
        <v>159</v>
      </c>
      <c r="D1485" s="25" t="s">
        <v>16</v>
      </c>
      <c r="E1485" s="25">
        <v>2456.0</v>
      </c>
      <c r="F1485" s="25">
        <v>2145.0</v>
      </c>
      <c r="G1485" s="25">
        <v>725.0</v>
      </c>
      <c r="H1485" s="25">
        <v>917.0</v>
      </c>
      <c r="I1485" s="25">
        <v>0.0</v>
      </c>
      <c r="J1485" s="25">
        <v>0.0</v>
      </c>
      <c r="K1485" s="25">
        <v>0.0</v>
      </c>
      <c r="L1485" s="25">
        <v>0.0</v>
      </c>
      <c r="M1485" s="25">
        <v>0.0</v>
      </c>
      <c r="N1485" s="25">
        <v>0.01611</v>
      </c>
      <c r="O1485" s="25">
        <v>1.00806</v>
      </c>
      <c r="P1485" s="25">
        <v>1.05066</v>
      </c>
      <c r="Q1485" s="25">
        <v>2028.0</v>
      </c>
      <c r="R1485" s="25">
        <v>99.0</v>
      </c>
      <c r="S1485" s="25">
        <v>7.0</v>
      </c>
    </row>
    <row r="1486">
      <c r="A1486" s="58" t="s">
        <v>754</v>
      </c>
      <c r="B1486" s="25" t="s">
        <v>1</v>
      </c>
      <c r="C1486" s="25" t="s">
        <v>175</v>
      </c>
      <c r="D1486" s="25" t="s">
        <v>16</v>
      </c>
      <c r="E1486" s="25">
        <v>541.0</v>
      </c>
      <c r="F1486" s="25">
        <v>158.0</v>
      </c>
      <c r="G1486" s="25">
        <v>76.0</v>
      </c>
      <c r="H1486" s="25">
        <v>67.0</v>
      </c>
      <c r="I1486" s="25">
        <v>0.0</v>
      </c>
      <c r="J1486" s="25">
        <v>0.0</v>
      </c>
      <c r="K1486" s="25">
        <v>0.0</v>
      </c>
      <c r="L1486" s="25">
        <v>0.0</v>
      </c>
      <c r="M1486" s="25">
        <v>0.0</v>
      </c>
      <c r="N1486" s="25">
        <v>0.07389</v>
      </c>
      <c r="O1486" s="25">
        <v>0.61278</v>
      </c>
      <c r="P1486" s="25">
        <v>1.21293</v>
      </c>
      <c r="Q1486" s="25">
        <v>152.0</v>
      </c>
      <c r="R1486" s="25">
        <v>99.0</v>
      </c>
      <c r="S1486" s="25">
        <v>7.0</v>
      </c>
    </row>
    <row r="1487">
      <c r="A1487" s="58" t="s">
        <v>754</v>
      </c>
      <c r="B1487" s="25" t="s">
        <v>1</v>
      </c>
      <c r="C1487" s="25" t="s">
        <v>134</v>
      </c>
      <c r="D1487" s="25" t="s">
        <v>16</v>
      </c>
      <c r="E1487" s="25">
        <v>266.0</v>
      </c>
      <c r="F1487" s="25">
        <v>62.0</v>
      </c>
      <c r="G1487" s="25">
        <v>23.0</v>
      </c>
      <c r="H1487" s="25">
        <v>16.0</v>
      </c>
      <c r="I1487" s="25">
        <v>0.0</v>
      </c>
      <c r="J1487" s="25">
        <v>0.0</v>
      </c>
      <c r="K1487" s="25">
        <v>0.0</v>
      </c>
      <c r="L1487" s="25">
        <v>0.0</v>
      </c>
      <c r="M1487" s="25">
        <v>0.0</v>
      </c>
      <c r="N1487" s="25">
        <v>0.14278</v>
      </c>
      <c r="O1487" s="25">
        <v>1.04889</v>
      </c>
      <c r="P1487" s="25">
        <v>0.98546</v>
      </c>
      <c r="Q1487" s="25">
        <v>57.0</v>
      </c>
      <c r="R1487" s="25">
        <v>99.0</v>
      </c>
      <c r="S1487" s="25">
        <v>7.0</v>
      </c>
    </row>
    <row r="1488">
      <c r="A1488" s="58" t="s">
        <v>754</v>
      </c>
      <c r="B1488" s="25" t="s">
        <v>1</v>
      </c>
      <c r="C1488" s="25" t="s">
        <v>194</v>
      </c>
      <c r="D1488" s="25" t="s">
        <v>16</v>
      </c>
      <c r="E1488" s="25">
        <v>259.0</v>
      </c>
      <c r="F1488" s="25">
        <v>216.0</v>
      </c>
      <c r="G1488" s="25">
        <v>81.0</v>
      </c>
      <c r="H1488" s="25">
        <v>120.0</v>
      </c>
      <c r="I1488" s="25">
        <v>0.0</v>
      </c>
      <c r="J1488" s="25">
        <v>0.0</v>
      </c>
      <c r="K1488" s="25">
        <v>0.0</v>
      </c>
      <c r="L1488" s="25">
        <v>0.0</v>
      </c>
      <c r="M1488" s="25">
        <v>0.0</v>
      </c>
      <c r="N1488" s="25">
        <v>0.02028</v>
      </c>
      <c r="O1488" s="25">
        <v>1.33472</v>
      </c>
      <c r="P1488" s="25">
        <v>1.28743</v>
      </c>
      <c r="Q1488" s="25">
        <v>190.0</v>
      </c>
      <c r="R1488" s="25">
        <v>99.0</v>
      </c>
      <c r="S1488" s="25">
        <v>7.0</v>
      </c>
    </row>
    <row r="1489">
      <c r="A1489" s="58" t="s">
        <v>754</v>
      </c>
      <c r="B1489" s="25" t="s">
        <v>1</v>
      </c>
      <c r="C1489" s="25" t="s">
        <v>288</v>
      </c>
      <c r="D1489" s="25" t="s">
        <v>16</v>
      </c>
      <c r="E1489" s="25">
        <v>5.0</v>
      </c>
      <c r="F1489" s="25">
        <v>2.0</v>
      </c>
      <c r="G1489" s="25">
        <v>2.0</v>
      </c>
      <c r="H1489" s="25">
        <v>0.0</v>
      </c>
      <c r="I1489" s="25">
        <v>0.0</v>
      </c>
      <c r="J1489" s="25">
        <v>0.0</v>
      </c>
      <c r="K1489" s="25">
        <v>0.0</v>
      </c>
      <c r="L1489" s="25">
        <v>0.0</v>
      </c>
      <c r="M1489" s="25">
        <v>0.0</v>
      </c>
      <c r="N1489" s="25">
        <v>0.23806</v>
      </c>
      <c r="O1489" s="25">
        <v>12.38444</v>
      </c>
      <c r="P1489" s="25">
        <v>2.75222</v>
      </c>
      <c r="Q1489" s="25">
        <v>2.0</v>
      </c>
      <c r="R1489" s="25">
        <v>99.0</v>
      </c>
      <c r="S1489" s="25">
        <v>7.0</v>
      </c>
    </row>
    <row r="1490">
      <c r="A1490" s="58" t="s">
        <v>754</v>
      </c>
      <c r="B1490" s="25" t="s">
        <v>1</v>
      </c>
      <c r="C1490" s="25" t="s">
        <v>192</v>
      </c>
      <c r="D1490" s="25" t="s">
        <v>16</v>
      </c>
      <c r="E1490" s="25">
        <v>152.0</v>
      </c>
      <c r="F1490" s="25">
        <v>70.0</v>
      </c>
      <c r="G1490" s="25">
        <v>10.0</v>
      </c>
      <c r="H1490" s="25">
        <v>26.0</v>
      </c>
      <c r="I1490" s="25">
        <v>0.0</v>
      </c>
      <c r="J1490" s="25">
        <v>0.0</v>
      </c>
      <c r="K1490" s="25">
        <v>0.0</v>
      </c>
      <c r="L1490" s="25">
        <v>0.0</v>
      </c>
      <c r="M1490" s="25">
        <v>0.0</v>
      </c>
      <c r="N1490" s="25">
        <v>0.11861</v>
      </c>
      <c r="O1490" s="25">
        <v>2.02972</v>
      </c>
      <c r="P1490" s="25">
        <v>2.63835</v>
      </c>
      <c r="Q1490" s="25">
        <v>54.0</v>
      </c>
      <c r="R1490" s="25">
        <v>99.0</v>
      </c>
      <c r="S1490" s="25">
        <v>7.0</v>
      </c>
    </row>
    <row r="1491">
      <c r="A1491" s="58" t="s">
        <v>754</v>
      </c>
      <c r="B1491" s="25" t="s">
        <v>1</v>
      </c>
      <c r="C1491" s="25" t="s">
        <v>181</v>
      </c>
      <c r="D1491" s="25" t="s">
        <v>16</v>
      </c>
      <c r="E1491" s="25">
        <v>408.0</v>
      </c>
      <c r="F1491" s="25">
        <v>44.0</v>
      </c>
      <c r="G1491" s="25">
        <v>15.0</v>
      </c>
      <c r="H1491" s="25">
        <v>50.0</v>
      </c>
      <c r="I1491" s="25">
        <v>0.0</v>
      </c>
      <c r="J1491" s="25">
        <v>0.0</v>
      </c>
      <c r="K1491" s="25">
        <v>0.0</v>
      </c>
      <c r="L1491" s="25">
        <v>0.0</v>
      </c>
      <c r="M1491" s="25">
        <v>0.0</v>
      </c>
      <c r="N1491" s="25">
        <v>0.07083</v>
      </c>
      <c r="O1491" s="25">
        <v>0.57389</v>
      </c>
      <c r="P1491" s="25">
        <v>0.68107</v>
      </c>
      <c r="Q1491" s="25">
        <v>44.0</v>
      </c>
      <c r="R1491" s="25">
        <v>99.0</v>
      </c>
      <c r="S1491" s="25">
        <v>7.0</v>
      </c>
    </row>
    <row r="1492">
      <c r="A1492" s="58" t="s">
        <v>754</v>
      </c>
      <c r="B1492" s="25" t="s">
        <v>1</v>
      </c>
      <c r="C1492" s="25" t="s">
        <v>152</v>
      </c>
      <c r="D1492" s="25" t="s">
        <v>16</v>
      </c>
      <c r="E1492" s="25">
        <v>319.0</v>
      </c>
      <c r="F1492" s="25">
        <v>132.0</v>
      </c>
      <c r="G1492" s="25">
        <v>83.0</v>
      </c>
      <c r="H1492" s="25">
        <v>38.0</v>
      </c>
      <c r="I1492" s="25">
        <v>0.0</v>
      </c>
      <c r="J1492" s="25">
        <v>0.0</v>
      </c>
      <c r="K1492" s="25">
        <v>0.0</v>
      </c>
      <c r="L1492" s="25">
        <v>0.0</v>
      </c>
      <c r="M1492" s="25">
        <v>0.0</v>
      </c>
      <c r="N1492" s="25">
        <v>0.07417</v>
      </c>
      <c r="O1492" s="25">
        <v>1.48194</v>
      </c>
      <c r="P1492" s="25">
        <v>1.32344</v>
      </c>
      <c r="Q1492" s="25">
        <v>127.0</v>
      </c>
      <c r="R1492" s="25">
        <v>99.0</v>
      </c>
      <c r="S1492" s="25">
        <v>7.0</v>
      </c>
    </row>
    <row r="1493">
      <c r="A1493" s="58" t="s">
        <v>754</v>
      </c>
      <c r="B1493" s="25" t="s">
        <v>1</v>
      </c>
      <c r="C1493" s="25" t="s">
        <v>203</v>
      </c>
      <c r="D1493" s="25" t="s">
        <v>16</v>
      </c>
      <c r="E1493" s="25">
        <v>53.0</v>
      </c>
      <c r="F1493" s="25">
        <v>14.0</v>
      </c>
      <c r="G1493" s="25">
        <v>1.0</v>
      </c>
      <c r="H1493" s="25">
        <v>5.0</v>
      </c>
      <c r="I1493" s="25">
        <v>0.0</v>
      </c>
      <c r="J1493" s="25">
        <v>0.0</v>
      </c>
      <c r="K1493" s="25">
        <v>0.0</v>
      </c>
      <c r="L1493" s="25">
        <v>0.0</v>
      </c>
      <c r="M1493" s="25">
        <v>0.0</v>
      </c>
      <c r="N1493" s="25">
        <v>0.08639</v>
      </c>
      <c r="O1493" s="25">
        <v>2.7125</v>
      </c>
      <c r="P1493" s="25">
        <v>3.69277</v>
      </c>
      <c r="Q1493" s="25">
        <v>11.0</v>
      </c>
      <c r="R1493" s="25">
        <v>99.0</v>
      </c>
      <c r="S1493" s="25">
        <v>7.0</v>
      </c>
    </row>
    <row r="1494">
      <c r="A1494" s="58" t="s">
        <v>754</v>
      </c>
      <c r="B1494" s="25" t="s">
        <v>1</v>
      </c>
      <c r="C1494" s="25" t="s">
        <v>92</v>
      </c>
      <c r="D1494" s="25" t="s">
        <v>16</v>
      </c>
      <c r="E1494" s="25">
        <v>3158.0</v>
      </c>
      <c r="F1494" s="25">
        <v>2434.0</v>
      </c>
      <c r="G1494" s="25">
        <v>368.0</v>
      </c>
      <c r="H1494" s="25">
        <v>1291.0</v>
      </c>
      <c r="I1494" s="25">
        <v>0.0</v>
      </c>
      <c r="J1494" s="25">
        <v>0.0</v>
      </c>
      <c r="K1494" s="25">
        <v>0.0</v>
      </c>
      <c r="L1494" s="25">
        <v>0.0</v>
      </c>
      <c r="M1494" s="25">
        <v>0.0</v>
      </c>
      <c r="N1494" s="25">
        <v>0.01028</v>
      </c>
      <c r="O1494" s="25">
        <v>0.48639</v>
      </c>
      <c r="P1494" s="25">
        <v>1.39719</v>
      </c>
      <c r="Q1494" s="25">
        <v>2286.0</v>
      </c>
      <c r="R1494" s="25">
        <v>99.0</v>
      </c>
      <c r="S1494" s="25">
        <v>7.0</v>
      </c>
    </row>
    <row r="1495">
      <c r="A1495" s="58" t="s">
        <v>754</v>
      </c>
      <c r="B1495" s="25" t="s">
        <v>1</v>
      </c>
      <c r="C1495" s="25" t="s">
        <v>289</v>
      </c>
      <c r="D1495" s="25" t="s">
        <v>16</v>
      </c>
      <c r="E1495" s="25">
        <v>4.0</v>
      </c>
      <c r="F1495" s="25">
        <v>3.0</v>
      </c>
      <c r="G1495" s="25">
        <v>1.0</v>
      </c>
      <c r="H1495" s="25">
        <v>2.0</v>
      </c>
      <c r="I1495" s="25">
        <v>0.0</v>
      </c>
      <c r="J1495" s="25">
        <v>0.0</v>
      </c>
      <c r="K1495" s="25">
        <v>0.0</v>
      </c>
      <c r="L1495" s="25">
        <v>0.0</v>
      </c>
      <c r="M1495" s="25">
        <v>0.0</v>
      </c>
      <c r="N1495" s="25">
        <v>0.00333</v>
      </c>
      <c r="O1495" s="25">
        <v>0.41306</v>
      </c>
      <c r="P1495" s="25">
        <v>0.10556</v>
      </c>
      <c r="Q1495" s="25">
        <v>3.0</v>
      </c>
      <c r="R1495" s="25">
        <v>99.0</v>
      </c>
      <c r="S1495" s="25">
        <v>7.0</v>
      </c>
    </row>
    <row r="1496">
      <c r="A1496" s="58" t="s">
        <v>754</v>
      </c>
      <c r="B1496" s="25" t="s">
        <v>1</v>
      </c>
      <c r="C1496" s="25" t="s">
        <v>205</v>
      </c>
      <c r="D1496" s="25" t="s">
        <v>16</v>
      </c>
      <c r="E1496" s="25">
        <v>384.0</v>
      </c>
      <c r="F1496" s="25">
        <v>307.0</v>
      </c>
      <c r="G1496" s="25">
        <v>97.0</v>
      </c>
      <c r="H1496" s="25">
        <v>166.0</v>
      </c>
      <c r="I1496" s="25">
        <v>0.0</v>
      </c>
      <c r="J1496" s="25">
        <v>0.0</v>
      </c>
      <c r="K1496" s="25">
        <v>0.0</v>
      </c>
      <c r="L1496" s="25">
        <v>0.0</v>
      </c>
      <c r="M1496" s="25">
        <v>0.0</v>
      </c>
      <c r="N1496" s="25">
        <v>0.01139</v>
      </c>
      <c r="O1496" s="25">
        <v>0.98056</v>
      </c>
      <c r="P1496" s="25">
        <v>0.68368</v>
      </c>
      <c r="Q1496" s="25">
        <v>296.0</v>
      </c>
      <c r="R1496" s="25">
        <v>99.0</v>
      </c>
      <c r="S1496" s="25">
        <v>7.0</v>
      </c>
    </row>
    <row r="1497">
      <c r="A1497" s="58" t="s">
        <v>754</v>
      </c>
      <c r="B1497" s="25" t="s">
        <v>1</v>
      </c>
      <c r="C1497" s="25" t="s">
        <v>250</v>
      </c>
      <c r="D1497" s="25" t="s">
        <v>16</v>
      </c>
      <c r="E1497" s="25">
        <v>67.0</v>
      </c>
      <c r="F1497" s="25">
        <v>62.0</v>
      </c>
      <c r="G1497" s="25">
        <v>0.0</v>
      </c>
      <c r="H1497" s="25">
        <v>56.0</v>
      </c>
      <c r="I1497" s="25">
        <v>0.0</v>
      </c>
      <c r="J1497" s="25">
        <v>0.0</v>
      </c>
      <c r="K1497" s="25">
        <v>0.0</v>
      </c>
      <c r="L1497" s="25">
        <v>0.0</v>
      </c>
      <c r="M1497" s="25">
        <v>0.0</v>
      </c>
      <c r="N1497" s="25">
        <v>0.00222</v>
      </c>
      <c r="O1497" s="25">
        <v>0.08806</v>
      </c>
      <c r="P1497" s="25">
        <v>0.02707</v>
      </c>
      <c r="Q1497" s="25">
        <v>62.0</v>
      </c>
      <c r="R1497" s="25">
        <v>99.0</v>
      </c>
      <c r="S1497" s="25">
        <v>7.0</v>
      </c>
    </row>
    <row r="1498">
      <c r="A1498" s="58" t="s">
        <v>754</v>
      </c>
      <c r="B1498" s="25" t="s">
        <v>1</v>
      </c>
      <c r="C1498" s="25" t="s">
        <v>280</v>
      </c>
      <c r="D1498" s="25" t="s">
        <v>16</v>
      </c>
      <c r="E1498" s="25">
        <v>442.0</v>
      </c>
      <c r="F1498" s="25">
        <v>425.0</v>
      </c>
      <c r="G1498" s="25">
        <v>120.0</v>
      </c>
      <c r="H1498" s="25">
        <v>189.0</v>
      </c>
      <c r="I1498" s="25">
        <v>0.0</v>
      </c>
      <c r="J1498" s="25">
        <v>0.0</v>
      </c>
      <c r="K1498" s="25">
        <v>0.0</v>
      </c>
      <c r="L1498" s="25">
        <v>0.0</v>
      </c>
      <c r="M1498" s="25">
        <v>0.0</v>
      </c>
      <c r="N1498" s="25">
        <v>0.00667</v>
      </c>
      <c r="O1498" s="25">
        <v>0.41917</v>
      </c>
      <c r="P1498" s="25">
        <v>1.84504</v>
      </c>
      <c r="Q1498" s="25">
        <v>410.0</v>
      </c>
      <c r="R1498" s="25">
        <v>99.0</v>
      </c>
      <c r="S1498" s="25">
        <v>7.0</v>
      </c>
    </row>
    <row r="1499">
      <c r="A1499" s="58" t="s">
        <v>754</v>
      </c>
      <c r="B1499" s="25" t="s">
        <v>1</v>
      </c>
      <c r="C1499" s="25" t="s">
        <v>173</v>
      </c>
      <c r="D1499" s="25" t="s">
        <v>16</v>
      </c>
      <c r="E1499" s="25">
        <v>262.0</v>
      </c>
      <c r="F1499" s="25">
        <v>159.0</v>
      </c>
      <c r="G1499" s="25">
        <v>51.0</v>
      </c>
      <c r="H1499" s="25">
        <v>80.0</v>
      </c>
      <c r="I1499" s="25">
        <v>0.0</v>
      </c>
      <c r="J1499" s="25">
        <v>0.0</v>
      </c>
      <c r="K1499" s="25">
        <v>0.0</v>
      </c>
      <c r="L1499" s="25">
        <v>0.0</v>
      </c>
      <c r="M1499" s="25">
        <v>0.0</v>
      </c>
      <c r="N1499" s="25">
        <v>0.04556</v>
      </c>
      <c r="O1499" s="25">
        <v>0.89639</v>
      </c>
      <c r="P1499" s="25">
        <v>1.43365</v>
      </c>
      <c r="Q1499" s="25">
        <v>157.0</v>
      </c>
      <c r="R1499" s="25">
        <v>99.0</v>
      </c>
      <c r="S1499" s="25">
        <v>7.0</v>
      </c>
    </row>
    <row r="1500">
      <c r="A1500" s="58" t="s">
        <v>754</v>
      </c>
      <c r="B1500" s="25" t="s">
        <v>1</v>
      </c>
      <c r="C1500" s="25" t="s">
        <v>291</v>
      </c>
      <c r="D1500" s="25" t="s">
        <v>16</v>
      </c>
      <c r="E1500" s="25">
        <v>2.0</v>
      </c>
      <c r="F1500" s="25">
        <v>1.0</v>
      </c>
      <c r="G1500" s="25">
        <v>1.0</v>
      </c>
      <c r="H1500" s="25">
        <v>0.0</v>
      </c>
      <c r="I1500" s="25">
        <v>0.0</v>
      </c>
      <c r="J1500" s="25">
        <v>0.0</v>
      </c>
      <c r="K1500" s="25">
        <v>0.0</v>
      </c>
      <c r="L1500" s="25">
        <v>0.0</v>
      </c>
      <c r="M1500" s="25">
        <v>0.0</v>
      </c>
      <c r="N1500" s="25">
        <v>0.09375</v>
      </c>
      <c r="O1500" s="25">
        <v>0.09375</v>
      </c>
      <c r="P1500" s="25">
        <v>0.09375</v>
      </c>
      <c r="Q1500" s="25">
        <v>1.0</v>
      </c>
      <c r="R1500" s="25">
        <v>99.0</v>
      </c>
      <c r="S1500" s="25">
        <v>7.0</v>
      </c>
    </row>
    <row r="1501">
      <c r="A1501" s="58" t="s">
        <v>754</v>
      </c>
      <c r="B1501" s="25" t="s">
        <v>1</v>
      </c>
      <c r="C1501" s="25" t="s">
        <v>116</v>
      </c>
      <c r="D1501" s="25" t="s">
        <v>16</v>
      </c>
      <c r="E1501" s="25">
        <v>8351.0</v>
      </c>
      <c r="F1501" s="25">
        <v>4401.0</v>
      </c>
      <c r="G1501" s="25">
        <v>966.0</v>
      </c>
      <c r="H1501" s="25">
        <v>1715.0</v>
      </c>
      <c r="I1501" s="25">
        <v>0.0</v>
      </c>
      <c r="J1501" s="25">
        <v>0.0</v>
      </c>
      <c r="K1501" s="25">
        <v>0.0</v>
      </c>
      <c r="L1501" s="25">
        <v>0.0</v>
      </c>
      <c r="M1501" s="25">
        <v>0.0</v>
      </c>
      <c r="N1501" s="25">
        <v>0.08972</v>
      </c>
      <c r="O1501" s="25">
        <v>1.36694</v>
      </c>
      <c r="P1501" s="25">
        <v>1.57247</v>
      </c>
      <c r="Q1501" s="25">
        <v>3619.0</v>
      </c>
      <c r="R1501" s="25">
        <v>99.0</v>
      </c>
      <c r="S1501" s="25">
        <v>7.0</v>
      </c>
    </row>
    <row r="1502">
      <c r="A1502" s="58" t="s">
        <v>754</v>
      </c>
      <c r="B1502" s="25" t="s">
        <v>1</v>
      </c>
      <c r="C1502" s="25" t="s">
        <v>225</v>
      </c>
      <c r="D1502" s="25" t="s">
        <v>16</v>
      </c>
      <c r="E1502" s="25">
        <v>99.0</v>
      </c>
      <c r="F1502" s="25">
        <v>77.0</v>
      </c>
      <c r="G1502" s="25">
        <v>31.0</v>
      </c>
      <c r="H1502" s="25">
        <v>33.0</v>
      </c>
      <c r="I1502" s="25">
        <v>0.0</v>
      </c>
      <c r="J1502" s="25">
        <v>0.0</v>
      </c>
      <c r="K1502" s="25">
        <v>0.0</v>
      </c>
      <c r="L1502" s="25">
        <v>0.0</v>
      </c>
      <c r="M1502" s="25">
        <v>0.0</v>
      </c>
      <c r="N1502" s="25">
        <v>0.02083</v>
      </c>
      <c r="O1502" s="25">
        <v>1.40889</v>
      </c>
      <c r="P1502" s="25">
        <v>1.59679</v>
      </c>
      <c r="Q1502" s="25">
        <v>76.0</v>
      </c>
      <c r="R1502" s="25">
        <v>99.0</v>
      </c>
      <c r="S1502" s="25">
        <v>7.0</v>
      </c>
    </row>
    <row r="1503">
      <c r="A1503" s="58" t="s">
        <v>754</v>
      </c>
      <c r="B1503" s="25" t="s">
        <v>1</v>
      </c>
      <c r="C1503" s="25" t="s">
        <v>214</v>
      </c>
      <c r="D1503" s="25" t="s">
        <v>16</v>
      </c>
      <c r="E1503" s="25">
        <v>305.0</v>
      </c>
      <c r="F1503" s="25">
        <v>286.0</v>
      </c>
      <c r="G1503" s="25">
        <v>99.0</v>
      </c>
      <c r="H1503" s="25">
        <v>111.0</v>
      </c>
      <c r="I1503" s="25">
        <v>0.0</v>
      </c>
      <c r="J1503" s="25">
        <v>0.0</v>
      </c>
      <c r="K1503" s="25">
        <v>0.0</v>
      </c>
      <c r="L1503" s="25">
        <v>0.0</v>
      </c>
      <c r="M1503" s="25">
        <v>0.0</v>
      </c>
      <c r="N1503" s="25">
        <v>0.01278</v>
      </c>
      <c r="O1503" s="25">
        <v>1.10528</v>
      </c>
      <c r="P1503" s="25">
        <v>0.6467</v>
      </c>
      <c r="Q1503" s="25">
        <v>273.0</v>
      </c>
      <c r="R1503" s="25">
        <v>99.0</v>
      </c>
      <c r="S1503" s="25">
        <v>7.0</v>
      </c>
    </row>
    <row r="1504">
      <c r="A1504" s="58" t="s">
        <v>754</v>
      </c>
      <c r="B1504" s="25" t="s">
        <v>1</v>
      </c>
      <c r="C1504" s="25" t="s">
        <v>234</v>
      </c>
      <c r="D1504" s="25" t="s">
        <v>16</v>
      </c>
      <c r="E1504" s="25">
        <v>56.0</v>
      </c>
      <c r="F1504" s="25">
        <v>45.0</v>
      </c>
      <c r="G1504" s="25">
        <v>9.0</v>
      </c>
      <c r="H1504" s="25">
        <v>17.0</v>
      </c>
      <c r="I1504" s="25">
        <v>0.0</v>
      </c>
      <c r="J1504" s="25">
        <v>0.0</v>
      </c>
      <c r="K1504" s="25">
        <v>0.0</v>
      </c>
      <c r="L1504" s="25">
        <v>0.0</v>
      </c>
      <c r="M1504" s="25">
        <v>0.0</v>
      </c>
      <c r="N1504" s="25">
        <v>0.01528</v>
      </c>
      <c r="O1504" s="25">
        <v>1.39667</v>
      </c>
      <c r="P1504" s="25">
        <v>1.24123</v>
      </c>
      <c r="Q1504" s="25">
        <v>42.0</v>
      </c>
      <c r="R1504" s="25">
        <v>99.0</v>
      </c>
      <c r="S1504" s="25">
        <v>7.0</v>
      </c>
    </row>
    <row r="1505">
      <c r="A1505" s="58" t="s">
        <v>754</v>
      </c>
      <c r="B1505" s="25" t="s">
        <v>1</v>
      </c>
      <c r="C1505" s="25" t="s">
        <v>155</v>
      </c>
      <c r="D1505" s="25" t="s">
        <v>16</v>
      </c>
      <c r="E1505" s="25">
        <v>1207.0</v>
      </c>
      <c r="F1505" s="25">
        <v>780.0</v>
      </c>
      <c r="G1505" s="25">
        <v>391.0</v>
      </c>
      <c r="H1505" s="25">
        <v>331.0</v>
      </c>
      <c r="I1505" s="25">
        <v>0.0</v>
      </c>
      <c r="J1505" s="25">
        <v>0.0</v>
      </c>
      <c r="K1505" s="25">
        <v>0.0</v>
      </c>
      <c r="L1505" s="25">
        <v>0.0</v>
      </c>
      <c r="M1505" s="25">
        <v>0.0</v>
      </c>
      <c r="N1505" s="25">
        <v>0.04556</v>
      </c>
      <c r="O1505" s="25">
        <v>1.23889</v>
      </c>
      <c r="P1505" s="25">
        <v>1.34795</v>
      </c>
      <c r="Q1505" s="25">
        <v>747.0</v>
      </c>
      <c r="R1505" s="25">
        <v>99.0</v>
      </c>
      <c r="S1505" s="25">
        <v>7.0</v>
      </c>
    </row>
    <row r="1506">
      <c r="A1506" s="58" t="s">
        <v>754</v>
      </c>
      <c r="B1506" s="25" t="s">
        <v>1</v>
      </c>
      <c r="C1506" s="25" t="s">
        <v>64</v>
      </c>
      <c r="D1506" s="25" t="s">
        <v>16</v>
      </c>
      <c r="E1506" s="25">
        <v>10349.0</v>
      </c>
      <c r="F1506" s="25">
        <v>3497.0</v>
      </c>
      <c r="G1506" s="25">
        <v>621.0</v>
      </c>
      <c r="H1506" s="25">
        <v>2061.0</v>
      </c>
      <c r="I1506" s="25">
        <v>0.0</v>
      </c>
      <c r="J1506" s="25">
        <v>0.0</v>
      </c>
      <c r="K1506" s="25">
        <v>0.0</v>
      </c>
      <c r="L1506" s="25">
        <v>0.0</v>
      </c>
      <c r="M1506" s="25">
        <v>0.0</v>
      </c>
      <c r="N1506" s="25">
        <v>0.08028</v>
      </c>
      <c r="O1506" s="25">
        <v>1.0625</v>
      </c>
      <c r="P1506" s="25">
        <v>0.75697</v>
      </c>
      <c r="Q1506" s="25">
        <v>3124.0</v>
      </c>
      <c r="R1506" s="25">
        <v>99.0</v>
      </c>
      <c r="S1506" s="25">
        <v>7.0</v>
      </c>
    </row>
    <row r="1507">
      <c r="A1507" s="58" t="s">
        <v>754</v>
      </c>
      <c r="B1507" s="25" t="s">
        <v>1</v>
      </c>
      <c r="C1507" s="25" t="s">
        <v>147</v>
      </c>
      <c r="D1507" s="25" t="s">
        <v>16</v>
      </c>
      <c r="E1507" s="25">
        <v>34.0</v>
      </c>
      <c r="F1507" s="25">
        <v>16.0</v>
      </c>
      <c r="G1507" s="25">
        <v>9.0</v>
      </c>
      <c r="H1507" s="25">
        <v>6.0</v>
      </c>
      <c r="I1507" s="25">
        <v>0.0</v>
      </c>
      <c r="J1507" s="25">
        <v>0.0</v>
      </c>
      <c r="K1507" s="25">
        <v>0.0</v>
      </c>
      <c r="L1507" s="25">
        <v>0.0</v>
      </c>
      <c r="M1507" s="25">
        <v>0.0</v>
      </c>
      <c r="N1507" s="25">
        <v>0.07139</v>
      </c>
      <c r="O1507" s="25">
        <v>1.38222</v>
      </c>
      <c r="P1507" s="25">
        <v>0.43526</v>
      </c>
      <c r="Q1507" s="25">
        <v>16.0</v>
      </c>
      <c r="R1507" s="25">
        <v>99.0</v>
      </c>
      <c r="S1507" s="25">
        <v>7.0</v>
      </c>
    </row>
    <row r="1508">
      <c r="A1508" s="58" t="s">
        <v>754</v>
      </c>
      <c r="B1508" s="25" t="s">
        <v>1</v>
      </c>
      <c r="C1508" s="25" t="s">
        <v>50</v>
      </c>
      <c r="D1508" s="25" t="s">
        <v>16</v>
      </c>
      <c r="E1508" s="25">
        <v>1157.0</v>
      </c>
      <c r="F1508" s="25">
        <v>245.0</v>
      </c>
      <c r="G1508" s="25">
        <v>38.0</v>
      </c>
      <c r="H1508" s="25">
        <v>169.0</v>
      </c>
      <c r="I1508" s="25">
        <v>0.0</v>
      </c>
      <c r="J1508" s="25">
        <v>0.0</v>
      </c>
      <c r="K1508" s="25">
        <v>0.0</v>
      </c>
      <c r="L1508" s="25">
        <v>0.0</v>
      </c>
      <c r="M1508" s="25">
        <v>0.0</v>
      </c>
      <c r="N1508" s="25">
        <v>0.10972</v>
      </c>
      <c r="O1508" s="25">
        <v>1.11833</v>
      </c>
      <c r="P1508" s="25">
        <v>1.20796</v>
      </c>
      <c r="Q1508" s="25">
        <v>216.0</v>
      </c>
      <c r="R1508" s="25">
        <v>99.0</v>
      </c>
      <c r="S1508" s="25">
        <v>7.0</v>
      </c>
    </row>
    <row r="1509">
      <c r="A1509" s="58" t="s">
        <v>754</v>
      </c>
      <c r="B1509" s="25" t="s">
        <v>1</v>
      </c>
      <c r="C1509" s="25" t="s">
        <v>140</v>
      </c>
      <c r="D1509" s="25" t="s">
        <v>16</v>
      </c>
      <c r="E1509" s="25">
        <v>138.0</v>
      </c>
      <c r="F1509" s="25">
        <v>112.0</v>
      </c>
      <c r="G1509" s="25">
        <v>40.0</v>
      </c>
      <c r="H1509" s="25">
        <v>41.0</v>
      </c>
      <c r="I1509" s="25">
        <v>0.0</v>
      </c>
      <c r="J1509" s="25">
        <v>0.0</v>
      </c>
      <c r="K1509" s="25">
        <v>0.0</v>
      </c>
      <c r="L1509" s="25">
        <v>0.0</v>
      </c>
      <c r="M1509" s="25">
        <v>0.0</v>
      </c>
      <c r="N1509" s="25">
        <v>0.02444</v>
      </c>
      <c r="O1509" s="25">
        <v>0.95056</v>
      </c>
      <c r="P1509" s="25">
        <v>0.88483</v>
      </c>
      <c r="Q1509" s="25">
        <v>107.0</v>
      </c>
      <c r="R1509" s="25">
        <v>99.0</v>
      </c>
      <c r="S1509" s="25">
        <v>7.0</v>
      </c>
    </row>
    <row r="1510">
      <c r="A1510" s="58" t="s">
        <v>754</v>
      </c>
      <c r="B1510" s="25" t="s">
        <v>1</v>
      </c>
      <c r="C1510" s="25" t="s">
        <v>178</v>
      </c>
      <c r="D1510" s="25" t="s">
        <v>16</v>
      </c>
      <c r="E1510" s="25">
        <v>74.0</v>
      </c>
      <c r="F1510" s="25">
        <v>23.0</v>
      </c>
      <c r="G1510" s="25">
        <v>6.0</v>
      </c>
      <c r="H1510" s="25">
        <v>8.0</v>
      </c>
      <c r="I1510" s="25">
        <v>0.0</v>
      </c>
      <c r="J1510" s="25">
        <v>0.0</v>
      </c>
      <c r="K1510" s="25">
        <v>0.0</v>
      </c>
      <c r="L1510" s="25">
        <v>0.0</v>
      </c>
      <c r="M1510" s="25">
        <v>0.0</v>
      </c>
      <c r="N1510" s="25">
        <v>0.12167</v>
      </c>
      <c r="O1510" s="25">
        <v>0.94722</v>
      </c>
      <c r="P1510" s="25">
        <v>0.45309</v>
      </c>
      <c r="Q1510" s="25">
        <v>21.0</v>
      </c>
      <c r="R1510" s="25">
        <v>99.0</v>
      </c>
      <c r="S1510" s="25">
        <v>7.0</v>
      </c>
    </row>
    <row r="1511">
      <c r="A1511" s="58" t="s">
        <v>754</v>
      </c>
      <c r="B1511" s="25" t="s">
        <v>1</v>
      </c>
      <c r="C1511" s="25" t="s">
        <v>71</v>
      </c>
      <c r="D1511" s="25" t="s">
        <v>16</v>
      </c>
      <c r="E1511" s="25">
        <v>103352.0</v>
      </c>
      <c r="F1511" s="25">
        <v>81478.0</v>
      </c>
      <c r="G1511" s="25">
        <v>8430.0</v>
      </c>
      <c r="H1511" s="25">
        <v>20024.0</v>
      </c>
      <c r="I1511" s="25">
        <v>0.0</v>
      </c>
      <c r="J1511" s="25">
        <v>1.0</v>
      </c>
      <c r="K1511" s="25">
        <v>0.0</v>
      </c>
      <c r="L1511" s="25">
        <v>0.0</v>
      </c>
      <c r="M1511" s="25">
        <v>0.0</v>
      </c>
      <c r="N1511" s="25">
        <v>0.14667</v>
      </c>
      <c r="O1511" s="25">
        <v>2.4125</v>
      </c>
      <c r="P1511" s="25">
        <v>2.5095</v>
      </c>
      <c r="Q1511" s="25">
        <v>42552.0</v>
      </c>
      <c r="R1511" s="25">
        <v>99.0</v>
      </c>
      <c r="S1511" s="25">
        <v>7.0</v>
      </c>
    </row>
    <row r="1512">
      <c r="A1512" s="58" t="s">
        <v>754</v>
      </c>
      <c r="B1512" s="25" t="s">
        <v>1</v>
      </c>
      <c r="C1512" s="25" t="s">
        <v>275</v>
      </c>
      <c r="D1512" s="25" t="s">
        <v>16</v>
      </c>
      <c r="E1512" s="25">
        <v>1.0</v>
      </c>
      <c r="F1512" s="25">
        <v>1.0</v>
      </c>
      <c r="G1512" s="25">
        <v>0.0</v>
      </c>
      <c r="H1512" s="25">
        <v>0.0</v>
      </c>
      <c r="I1512" s="25">
        <v>0.0</v>
      </c>
      <c r="J1512" s="25">
        <v>0.0</v>
      </c>
      <c r="K1512" s="25">
        <v>0.0</v>
      </c>
      <c r="L1512" s="25">
        <v>0.0</v>
      </c>
      <c r="M1512" s="25">
        <v>0.0</v>
      </c>
      <c r="N1512" s="25">
        <v>1.29111</v>
      </c>
      <c r="O1512" s="25">
        <v>1.29111</v>
      </c>
      <c r="P1512" s="25">
        <v>1.29111</v>
      </c>
      <c r="Q1512" s="25">
        <v>1.0</v>
      </c>
      <c r="R1512" s="25">
        <v>99.0</v>
      </c>
      <c r="S1512" s="25">
        <v>7.0</v>
      </c>
    </row>
    <row r="1513">
      <c r="A1513" s="58" t="s">
        <v>754</v>
      </c>
      <c r="B1513" s="25" t="s">
        <v>1</v>
      </c>
      <c r="C1513" s="25" t="s">
        <v>266</v>
      </c>
      <c r="D1513" s="25" t="s">
        <v>16</v>
      </c>
      <c r="E1513" s="25">
        <v>3.0</v>
      </c>
      <c r="F1513" s="25">
        <v>1.0</v>
      </c>
      <c r="G1513" s="25">
        <v>1.0</v>
      </c>
      <c r="H1513" s="25">
        <v>0.0</v>
      </c>
      <c r="I1513" s="25">
        <v>0.0</v>
      </c>
      <c r="J1513" s="25">
        <v>0.0</v>
      </c>
      <c r="K1513" s="25">
        <v>0.0</v>
      </c>
      <c r="L1513" s="25">
        <v>0.0</v>
      </c>
      <c r="M1513" s="25">
        <v>0.0</v>
      </c>
      <c r="N1513" s="25">
        <v>0.36528</v>
      </c>
      <c r="O1513" s="25">
        <v>0.85333</v>
      </c>
      <c r="P1513" s="25">
        <v>0.42722</v>
      </c>
      <c r="Q1513" s="25">
        <v>1.0</v>
      </c>
      <c r="R1513" s="25">
        <v>99.0</v>
      </c>
      <c r="S1513" s="25">
        <v>7.0</v>
      </c>
    </row>
    <row r="1514">
      <c r="A1514" s="58" t="s">
        <v>754</v>
      </c>
      <c r="B1514" s="25" t="s">
        <v>1</v>
      </c>
      <c r="C1514" s="25" t="s">
        <v>88</v>
      </c>
      <c r="D1514" s="25" t="s">
        <v>16</v>
      </c>
      <c r="E1514" s="25">
        <v>4059.0</v>
      </c>
      <c r="F1514" s="25">
        <v>577.0</v>
      </c>
      <c r="G1514" s="25">
        <v>92.0</v>
      </c>
      <c r="H1514" s="25">
        <v>402.0</v>
      </c>
      <c r="I1514" s="25">
        <v>0.0</v>
      </c>
      <c r="J1514" s="25">
        <v>0.0</v>
      </c>
      <c r="K1514" s="25">
        <v>0.0</v>
      </c>
      <c r="L1514" s="25">
        <v>0.0</v>
      </c>
      <c r="M1514" s="25">
        <v>0.0</v>
      </c>
      <c r="N1514" s="25">
        <v>0.07972</v>
      </c>
      <c r="O1514" s="25">
        <v>0.64417</v>
      </c>
      <c r="P1514" s="25">
        <v>0.48325</v>
      </c>
      <c r="Q1514" s="25">
        <v>513.0</v>
      </c>
      <c r="R1514" s="25">
        <v>99.0</v>
      </c>
      <c r="S1514" s="25">
        <v>7.0</v>
      </c>
    </row>
    <row r="1515">
      <c r="A1515" s="58" t="s">
        <v>754</v>
      </c>
      <c r="B1515" s="25" t="s">
        <v>1</v>
      </c>
      <c r="C1515" s="25" t="s">
        <v>80</v>
      </c>
      <c r="D1515" s="25" t="s">
        <v>16</v>
      </c>
      <c r="E1515" s="25">
        <v>4471.0</v>
      </c>
      <c r="F1515" s="25">
        <v>487.0</v>
      </c>
      <c r="G1515" s="25">
        <v>114.0</v>
      </c>
      <c r="H1515" s="25">
        <v>415.0</v>
      </c>
      <c r="I1515" s="25">
        <v>0.0</v>
      </c>
      <c r="J1515" s="25">
        <v>0.0</v>
      </c>
      <c r="K1515" s="25">
        <v>0.0</v>
      </c>
      <c r="L1515" s="25">
        <v>0.0</v>
      </c>
      <c r="M1515" s="25">
        <v>0.0</v>
      </c>
      <c r="N1515" s="25">
        <v>0.09333</v>
      </c>
      <c r="O1515" s="25">
        <v>0.98528</v>
      </c>
      <c r="P1515" s="25">
        <v>0.8655</v>
      </c>
      <c r="Q1515" s="25">
        <v>440.0</v>
      </c>
      <c r="R1515" s="25">
        <v>99.0</v>
      </c>
      <c r="S1515" s="25">
        <v>7.0</v>
      </c>
    </row>
    <row r="1516">
      <c r="A1516" s="58" t="s">
        <v>754</v>
      </c>
      <c r="B1516" s="25" t="s">
        <v>1</v>
      </c>
      <c r="C1516" s="25" t="s">
        <v>65</v>
      </c>
      <c r="D1516" s="25" t="s">
        <v>16</v>
      </c>
      <c r="E1516" s="25">
        <v>15735.0</v>
      </c>
      <c r="F1516" s="25">
        <v>4234.0</v>
      </c>
      <c r="G1516" s="25">
        <v>985.0</v>
      </c>
      <c r="H1516" s="25">
        <v>2979.0</v>
      </c>
      <c r="I1516" s="25">
        <v>0.0</v>
      </c>
      <c r="J1516" s="25">
        <v>0.0</v>
      </c>
      <c r="K1516" s="25">
        <v>0.0</v>
      </c>
      <c r="L1516" s="25">
        <v>0.0</v>
      </c>
      <c r="M1516" s="25">
        <v>0.0</v>
      </c>
      <c r="N1516" s="25">
        <v>0.06611</v>
      </c>
      <c r="O1516" s="25">
        <v>0.86</v>
      </c>
      <c r="P1516" s="25">
        <v>1.29269</v>
      </c>
      <c r="Q1516" s="25">
        <v>3852.0</v>
      </c>
      <c r="R1516" s="25">
        <v>99.0</v>
      </c>
      <c r="S1516" s="25">
        <v>7.0</v>
      </c>
    </row>
    <row r="1517">
      <c r="A1517" s="58" t="s">
        <v>754</v>
      </c>
      <c r="B1517" s="25" t="s">
        <v>1</v>
      </c>
      <c r="C1517" s="25" t="s">
        <v>268</v>
      </c>
      <c r="D1517" s="25" t="s">
        <v>16</v>
      </c>
      <c r="E1517" s="25">
        <v>3.0</v>
      </c>
      <c r="F1517" s="25">
        <v>1.0</v>
      </c>
      <c r="G1517" s="25">
        <v>0.0</v>
      </c>
      <c r="H1517" s="25">
        <v>2.0</v>
      </c>
      <c r="I1517" s="25">
        <v>0.0</v>
      </c>
      <c r="J1517" s="25">
        <v>0.0</v>
      </c>
      <c r="K1517" s="25">
        <v>0.0</v>
      </c>
      <c r="L1517" s="25">
        <v>0.0</v>
      </c>
      <c r="M1517" s="25">
        <v>0.0</v>
      </c>
      <c r="N1517" s="25">
        <v>0.00611</v>
      </c>
      <c r="O1517" s="25">
        <v>0.05417</v>
      </c>
      <c r="P1517" s="25">
        <v>0.0213</v>
      </c>
      <c r="Q1517" s="25">
        <v>1.0</v>
      </c>
      <c r="R1517" s="25">
        <v>99.0</v>
      </c>
      <c r="S1517" s="25">
        <v>7.0</v>
      </c>
    </row>
    <row r="1518">
      <c r="A1518" s="58" t="s">
        <v>754</v>
      </c>
      <c r="B1518" s="25" t="s">
        <v>1</v>
      </c>
      <c r="C1518" s="25" t="s">
        <v>83</v>
      </c>
      <c r="D1518" s="25" t="s">
        <v>16</v>
      </c>
      <c r="E1518" s="25">
        <v>3520.0</v>
      </c>
      <c r="F1518" s="25">
        <v>1393.0</v>
      </c>
      <c r="G1518" s="25">
        <v>495.0</v>
      </c>
      <c r="H1518" s="25">
        <v>628.0</v>
      </c>
      <c r="I1518" s="25">
        <v>0.0</v>
      </c>
      <c r="J1518" s="25">
        <v>0.0</v>
      </c>
      <c r="K1518" s="25">
        <v>0.0</v>
      </c>
      <c r="L1518" s="25">
        <v>0.0</v>
      </c>
      <c r="M1518" s="25">
        <v>0.0</v>
      </c>
      <c r="N1518" s="25">
        <v>0.0925</v>
      </c>
      <c r="O1518" s="25">
        <v>1.19056</v>
      </c>
      <c r="P1518" s="25">
        <v>1.15895</v>
      </c>
      <c r="Q1518" s="25">
        <v>1307.0</v>
      </c>
      <c r="R1518" s="25">
        <v>99.0</v>
      </c>
      <c r="S1518" s="25">
        <v>7.0</v>
      </c>
    </row>
    <row r="1519">
      <c r="A1519" s="58" t="s">
        <v>754</v>
      </c>
      <c r="B1519" s="25" t="s">
        <v>1</v>
      </c>
      <c r="C1519" s="25" t="s">
        <v>189</v>
      </c>
      <c r="D1519" s="25" t="s">
        <v>16</v>
      </c>
      <c r="E1519" s="25">
        <v>241.0</v>
      </c>
      <c r="F1519" s="25">
        <v>173.0</v>
      </c>
      <c r="G1519" s="25">
        <v>66.0</v>
      </c>
      <c r="H1519" s="25">
        <v>78.0</v>
      </c>
      <c r="I1519" s="25">
        <v>0.0</v>
      </c>
      <c r="J1519" s="25">
        <v>0.0</v>
      </c>
      <c r="K1519" s="25">
        <v>0.0</v>
      </c>
      <c r="L1519" s="25">
        <v>0.0</v>
      </c>
      <c r="M1519" s="25">
        <v>0.0</v>
      </c>
      <c r="N1519" s="25">
        <v>0.04083</v>
      </c>
      <c r="O1519" s="25">
        <v>0.75361</v>
      </c>
      <c r="P1519" s="25">
        <v>1.31639</v>
      </c>
      <c r="Q1519" s="25">
        <v>164.0</v>
      </c>
      <c r="R1519" s="25">
        <v>99.0</v>
      </c>
      <c r="S1519" s="25">
        <v>7.0</v>
      </c>
    </row>
    <row r="1520">
      <c r="A1520" s="58" t="s">
        <v>754</v>
      </c>
      <c r="B1520" s="25" t="s">
        <v>1</v>
      </c>
      <c r="C1520" s="25" t="s">
        <v>226</v>
      </c>
      <c r="D1520" s="25" t="s">
        <v>16</v>
      </c>
      <c r="E1520" s="25">
        <v>14.0</v>
      </c>
      <c r="F1520" s="25">
        <v>12.0</v>
      </c>
      <c r="G1520" s="25">
        <v>9.0</v>
      </c>
      <c r="H1520" s="25">
        <v>3.0</v>
      </c>
      <c r="I1520" s="25">
        <v>0.0</v>
      </c>
      <c r="J1520" s="25">
        <v>0.0</v>
      </c>
      <c r="K1520" s="25">
        <v>0.0</v>
      </c>
      <c r="L1520" s="25">
        <v>0.0</v>
      </c>
      <c r="M1520" s="25">
        <v>0.0</v>
      </c>
      <c r="N1520" s="25">
        <v>0.18333</v>
      </c>
      <c r="O1520" s="25">
        <v>1.37833</v>
      </c>
      <c r="P1520" s="25">
        <v>0.45028</v>
      </c>
      <c r="Q1520" s="25">
        <v>11.0</v>
      </c>
      <c r="R1520" s="25">
        <v>99.0</v>
      </c>
      <c r="S1520" s="25">
        <v>7.0</v>
      </c>
    </row>
    <row r="1521">
      <c r="A1521" s="58" t="s">
        <v>754</v>
      </c>
      <c r="B1521" s="25" t="s">
        <v>1</v>
      </c>
      <c r="C1521" s="25" t="s">
        <v>146</v>
      </c>
      <c r="D1521" s="25" t="s">
        <v>16</v>
      </c>
      <c r="E1521" s="25">
        <v>304.0</v>
      </c>
      <c r="F1521" s="25">
        <v>256.0</v>
      </c>
      <c r="G1521" s="25">
        <v>60.0</v>
      </c>
      <c r="H1521" s="25">
        <v>132.0</v>
      </c>
      <c r="I1521" s="25">
        <v>0.0</v>
      </c>
      <c r="J1521" s="25">
        <v>0.0</v>
      </c>
      <c r="K1521" s="25">
        <v>0.0</v>
      </c>
      <c r="L1521" s="25">
        <v>0.0</v>
      </c>
      <c r="M1521" s="25">
        <v>0.0</v>
      </c>
      <c r="N1521" s="25">
        <v>0.0075</v>
      </c>
      <c r="O1521" s="25">
        <v>0.36861</v>
      </c>
      <c r="P1521" s="25">
        <v>2.87579</v>
      </c>
      <c r="Q1521" s="25">
        <v>241.0</v>
      </c>
      <c r="R1521" s="25">
        <v>99.0</v>
      </c>
      <c r="S1521" s="25">
        <v>7.0</v>
      </c>
    </row>
    <row r="1522">
      <c r="A1522" s="58" t="s">
        <v>754</v>
      </c>
      <c r="B1522" s="25" t="s">
        <v>1</v>
      </c>
      <c r="C1522" s="25" t="s">
        <v>97</v>
      </c>
      <c r="D1522" s="25" t="s">
        <v>16</v>
      </c>
      <c r="E1522" s="25">
        <v>1225.0</v>
      </c>
      <c r="F1522" s="25">
        <v>1161.0</v>
      </c>
      <c r="G1522" s="25">
        <v>412.0</v>
      </c>
      <c r="H1522" s="25">
        <v>521.0</v>
      </c>
      <c r="I1522" s="25">
        <v>0.0</v>
      </c>
      <c r="J1522" s="25">
        <v>0.0</v>
      </c>
      <c r="K1522" s="25">
        <v>0.0</v>
      </c>
      <c r="L1522" s="25">
        <v>0.0</v>
      </c>
      <c r="M1522" s="25">
        <v>0.0</v>
      </c>
      <c r="N1522" s="25">
        <v>0.00889</v>
      </c>
      <c r="O1522" s="25">
        <v>0.92361</v>
      </c>
      <c r="P1522" s="25">
        <v>2.64398</v>
      </c>
      <c r="Q1522" s="25">
        <v>1107.0</v>
      </c>
      <c r="R1522" s="25">
        <v>99.0</v>
      </c>
      <c r="S1522" s="25">
        <v>7.0</v>
      </c>
    </row>
    <row r="1523">
      <c r="A1523" s="58" t="s">
        <v>754</v>
      </c>
      <c r="B1523" s="25" t="s">
        <v>1</v>
      </c>
      <c r="C1523" s="25" t="s">
        <v>84</v>
      </c>
      <c r="D1523" s="25" t="s">
        <v>16</v>
      </c>
      <c r="E1523" s="25">
        <v>8937.0</v>
      </c>
      <c r="F1523" s="25">
        <v>5468.0</v>
      </c>
      <c r="G1523" s="25">
        <v>3039.0</v>
      </c>
      <c r="H1523" s="25">
        <v>1937.0</v>
      </c>
      <c r="I1523" s="25">
        <v>0.0</v>
      </c>
      <c r="J1523" s="25">
        <v>0.0</v>
      </c>
      <c r="K1523" s="25">
        <v>0.0</v>
      </c>
      <c r="L1523" s="25">
        <v>0.0</v>
      </c>
      <c r="M1523" s="25">
        <v>0.0</v>
      </c>
      <c r="N1523" s="25">
        <v>0.09528</v>
      </c>
      <c r="O1523" s="25">
        <v>2.04556</v>
      </c>
      <c r="P1523" s="25">
        <v>2.57435</v>
      </c>
      <c r="Q1523" s="25">
        <v>5262.0</v>
      </c>
      <c r="R1523" s="25">
        <v>99.0</v>
      </c>
      <c r="S1523" s="25">
        <v>7.0</v>
      </c>
    </row>
    <row r="1524">
      <c r="A1524" s="58" t="s">
        <v>754</v>
      </c>
      <c r="B1524" s="25" t="s">
        <v>1</v>
      </c>
      <c r="C1524" s="25" t="s">
        <v>86</v>
      </c>
      <c r="D1524" s="25" t="s">
        <v>16</v>
      </c>
      <c r="E1524" s="25">
        <v>7636.0</v>
      </c>
      <c r="F1524" s="25">
        <v>3221.0</v>
      </c>
      <c r="G1524" s="25">
        <v>1700.0</v>
      </c>
      <c r="H1524" s="25">
        <v>1419.0</v>
      </c>
      <c r="I1524" s="25">
        <v>0.0</v>
      </c>
      <c r="J1524" s="25">
        <v>0.0</v>
      </c>
      <c r="K1524" s="25">
        <v>0.0</v>
      </c>
      <c r="L1524" s="25">
        <v>0.0</v>
      </c>
      <c r="M1524" s="25">
        <v>0.0</v>
      </c>
      <c r="N1524" s="25">
        <v>0.08944</v>
      </c>
      <c r="O1524" s="25">
        <v>1.62278</v>
      </c>
      <c r="P1524" s="25">
        <v>1.54822</v>
      </c>
      <c r="Q1524" s="25">
        <v>3151.0</v>
      </c>
      <c r="R1524" s="25">
        <v>99.0</v>
      </c>
      <c r="S1524" s="25">
        <v>7.0</v>
      </c>
    </row>
    <row r="1525">
      <c r="A1525" s="58" t="s">
        <v>754</v>
      </c>
      <c r="B1525" s="25" t="s">
        <v>1</v>
      </c>
      <c r="C1525" s="25" t="s">
        <v>108</v>
      </c>
      <c r="D1525" s="25" t="s">
        <v>16</v>
      </c>
      <c r="E1525" s="25">
        <v>1633.0</v>
      </c>
      <c r="F1525" s="25">
        <v>1255.0</v>
      </c>
      <c r="G1525" s="25">
        <v>762.0</v>
      </c>
      <c r="H1525" s="25">
        <v>380.0</v>
      </c>
      <c r="I1525" s="25">
        <v>0.0</v>
      </c>
      <c r="J1525" s="25">
        <v>0.0</v>
      </c>
      <c r="K1525" s="25">
        <v>0.0</v>
      </c>
      <c r="L1525" s="25">
        <v>0.0</v>
      </c>
      <c r="M1525" s="25">
        <v>0.0</v>
      </c>
      <c r="N1525" s="25">
        <v>0.09778</v>
      </c>
      <c r="O1525" s="25">
        <v>1.7225</v>
      </c>
      <c r="P1525" s="25">
        <v>1.33134</v>
      </c>
      <c r="Q1525" s="25">
        <v>1218.0</v>
      </c>
      <c r="R1525" s="25">
        <v>99.0</v>
      </c>
      <c r="S1525" s="25">
        <v>7.0</v>
      </c>
    </row>
    <row r="1526">
      <c r="A1526" s="58" t="s">
        <v>754</v>
      </c>
      <c r="B1526" s="25" t="s">
        <v>1</v>
      </c>
      <c r="C1526" s="25" t="s">
        <v>101</v>
      </c>
      <c r="D1526" s="25" t="s">
        <v>16</v>
      </c>
      <c r="E1526" s="25">
        <v>281.0</v>
      </c>
      <c r="F1526" s="25">
        <v>151.0</v>
      </c>
      <c r="G1526" s="25">
        <v>72.0</v>
      </c>
      <c r="H1526" s="25">
        <v>48.0</v>
      </c>
      <c r="I1526" s="25">
        <v>0.0</v>
      </c>
      <c r="J1526" s="25">
        <v>0.0</v>
      </c>
      <c r="K1526" s="25">
        <v>0.0</v>
      </c>
      <c r="L1526" s="25">
        <v>0.0</v>
      </c>
      <c r="M1526" s="25">
        <v>0.0</v>
      </c>
      <c r="N1526" s="25">
        <v>0.16</v>
      </c>
      <c r="O1526" s="25">
        <v>1.98861</v>
      </c>
      <c r="P1526" s="25">
        <v>2.45666</v>
      </c>
      <c r="Q1526" s="25">
        <v>125.0</v>
      </c>
      <c r="R1526" s="25">
        <v>99.0</v>
      </c>
      <c r="S1526" s="25">
        <v>7.0</v>
      </c>
    </row>
    <row r="1527">
      <c r="A1527" s="58" t="s">
        <v>754</v>
      </c>
      <c r="B1527" s="25" t="s">
        <v>1</v>
      </c>
      <c r="C1527" s="25" t="s">
        <v>141</v>
      </c>
      <c r="D1527" s="25" t="s">
        <v>16</v>
      </c>
      <c r="E1527" s="25">
        <v>2209.0</v>
      </c>
      <c r="F1527" s="25">
        <v>435.0</v>
      </c>
      <c r="G1527" s="25">
        <v>108.0</v>
      </c>
      <c r="H1527" s="25">
        <v>273.0</v>
      </c>
      <c r="I1527" s="25">
        <v>0.0</v>
      </c>
      <c r="J1527" s="25">
        <v>0.0</v>
      </c>
      <c r="K1527" s="25">
        <v>0.0</v>
      </c>
      <c r="L1527" s="25">
        <v>0.0</v>
      </c>
      <c r="M1527" s="25">
        <v>0.0</v>
      </c>
      <c r="N1527" s="25">
        <v>0.0825</v>
      </c>
      <c r="O1527" s="25">
        <v>1.09583</v>
      </c>
      <c r="P1527" s="25">
        <v>0.74215</v>
      </c>
      <c r="Q1527" s="25">
        <v>401.0</v>
      </c>
      <c r="R1527" s="25">
        <v>99.0</v>
      </c>
      <c r="S1527" s="25">
        <v>7.0</v>
      </c>
    </row>
    <row r="1528">
      <c r="A1528" s="58" t="s">
        <v>754</v>
      </c>
      <c r="B1528" s="25" t="s">
        <v>1</v>
      </c>
      <c r="C1528" s="25" t="s">
        <v>113</v>
      </c>
      <c r="D1528" s="25" t="s">
        <v>16</v>
      </c>
      <c r="E1528" s="25">
        <v>320.0</v>
      </c>
      <c r="F1528" s="25">
        <v>127.0</v>
      </c>
      <c r="G1528" s="25">
        <v>33.0</v>
      </c>
      <c r="H1528" s="25">
        <v>31.0</v>
      </c>
      <c r="I1528" s="25">
        <v>0.0</v>
      </c>
      <c r="J1528" s="25">
        <v>0.0</v>
      </c>
      <c r="K1528" s="25">
        <v>0.0</v>
      </c>
      <c r="L1528" s="25">
        <v>0.0</v>
      </c>
      <c r="M1528" s="25">
        <v>0.0</v>
      </c>
      <c r="N1528" s="25">
        <v>0.12472</v>
      </c>
      <c r="O1528" s="25">
        <v>1.67833</v>
      </c>
      <c r="P1528" s="25">
        <v>1.84065</v>
      </c>
      <c r="Q1528" s="25">
        <v>99.0</v>
      </c>
      <c r="R1528" s="25">
        <v>99.0</v>
      </c>
      <c r="S1528" s="25">
        <v>7.0</v>
      </c>
    </row>
    <row r="1529">
      <c r="A1529" s="58" t="s">
        <v>754</v>
      </c>
      <c r="B1529" s="25" t="s">
        <v>1</v>
      </c>
      <c r="C1529" s="25" t="s">
        <v>55</v>
      </c>
      <c r="D1529" s="25" t="s">
        <v>16</v>
      </c>
      <c r="E1529" s="25">
        <v>3201.0</v>
      </c>
      <c r="F1529" s="25">
        <v>2143.0</v>
      </c>
      <c r="G1529" s="25">
        <v>985.0</v>
      </c>
      <c r="H1529" s="25">
        <v>971.0</v>
      </c>
      <c r="I1529" s="25">
        <v>0.0</v>
      </c>
      <c r="J1529" s="25">
        <v>0.0</v>
      </c>
      <c r="K1529" s="25">
        <v>0.0</v>
      </c>
      <c r="L1529" s="25">
        <v>0.0</v>
      </c>
      <c r="M1529" s="25">
        <v>0.0</v>
      </c>
      <c r="N1529" s="25">
        <v>0.045</v>
      </c>
      <c r="O1529" s="25">
        <v>1.43417</v>
      </c>
      <c r="P1529" s="25">
        <v>1.12593</v>
      </c>
      <c r="Q1529" s="25">
        <v>2061.0</v>
      </c>
      <c r="R1529" s="25">
        <v>99.0</v>
      </c>
      <c r="S1529" s="25">
        <v>7.0</v>
      </c>
    </row>
    <row r="1530">
      <c r="A1530" s="58" t="s">
        <v>754</v>
      </c>
      <c r="B1530" s="25" t="s">
        <v>1</v>
      </c>
      <c r="C1530" s="25" t="s">
        <v>168</v>
      </c>
      <c r="D1530" s="25" t="s">
        <v>16</v>
      </c>
      <c r="E1530" s="25">
        <v>5064.0</v>
      </c>
      <c r="F1530" s="25">
        <v>4425.0</v>
      </c>
      <c r="G1530" s="25">
        <v>2432.0</v>
      </c>
      <c r="H1530" s="25">
        <v>1782.0</v>
      </c>
      <c r="I1530" s="25">
        <v>0.0</v>
      </c>
      <c r="J1530" s="25">
        <v>0.0</v>
      </c>
      <c r="K1530" s="25">
        <v>0.0</v>
      </c>
      <c r="L1530" s="25">
        <v>0.0</v>
      </c>
      <c r="M1530" s="25">
        <v>0.0</v>
      </c>
      <c r="N1530" s="25">
        <v>0.03889</v>
      </c>
      <c r="O1530" s="25">
        <v>1.46944</v>
      </c>
      <c r="P1530" s="25">
        <v>1.35688</v>
      </c>
      <c r="Q1530" s="25">
        <v>4276.0</v>
      </c>
      <c r="R1530" s="25">
        <v>99.0</v>
      </c>
      <c r="S1530" s="25">
        <v>7.0</v>
      </c>
    </row>
    <row r="1531">
      <c r="A1531" s="58" t="s">
        <v>754</v>
      </c>
      <c r="B1531" s="25" t="s">
        <v>1</v>
      </c>
      <c r="C1531" s="25" t="s">
        <v>117</v>
      </c>
      <c r="D1531" s="25" t="s">
        <v>16</v>
      </c>
      <c r="E1531" s="25">
        <v>125.0</v>
      </c>
      <c r="F1531" s="25">
        <v>58.0</v>
      </c>
      <c r="G1531" s="25">
        <v>25.0</v>
      </c>
      <c r="H1531" s="25">
        <v>23.0</v>
      </c>
      <c r="I1531" s="25">
        <v>0.0</v>
      </c>
      <c r="J1531" s="25">
        <v>0.0</v>
      </c>
      <c r="K1531" s="25">
        <v>0.0</v>
      </c>
      <c r="L1531" s="25">
        <v>0.0</v>
      </c>
      <c r="M1531" s="25">
        <v>0.0</v>
      </c>
      <c r="N1531" s="25">
        <v>0.04611</v>
      </c>
      <c r="O1531" s="25">
        <v>1.25861</v>
      </c>
      <c r="P1531" s="25">
        <v>3.00942</v>
      </c>
      <c r="Q1531" s="25">
        <v>55.0</v>
      </c>
      <c r="R1531" s="25">
        <v>99.0</v>
      </c>
      <c r="S1531" s="25">
        <v>7.0</v>
      </c>
    </row>
    <row r="1532">
      <c r="A1532" s="58" t="s">
        <v>754</v>
      </c>
      <c r="B1532" s="25" t="s">
        <v>1</v>
      </c>
      <c r="C1532" s="25" t="s">
        <v>293</v>
      </c>
      <c r="D1532" s="25" t="s">
        <v>16</v>
      </c>
      <c r="E1532" s="25">
        <v>1.0</v>
      </c>
      <c r="F1532" s="25">
        <v>1.0</v>
      </c>
      <c r="G1532" s="25">
        <v>0.0</v>
      </c>
      <c r="H1532" s="25">
        <v>1.0</v>
      </c>
      <c r="I1532" s="25">
        <v>0.0</v>
      </c>
      <c r="J1532" s="25">
        <v>0.0</v>
      </c>
      <c r="K1532" s="25">
        <v>0.0</v>
      </c>
      <c r="L1532" s="25">
        <v>0.0</v>
      </c>
      <c r="M1532" s="25">
        <v>0.0</v>
      </c>
      <c r="N1532" s="25">
        <v>0.00417</v>
      </c>
      <c r="O1532" s="25">
        <v>0.00417</v>
      </c>
      <c r="P1532" s="25">
        <v>0.00417</v>
      </c>
      <c r="Q1532" s="25">
        <v>1.0</v>
      </c>
      <c r="R1532" s="25">
        <v>99.0</v>
      </c>
      <c r="S1532" s="25">
        <v>7.0</v>
      </c>
    </row>
    <row r="1533">
      <c r="A1533" s="58" t="s">
        <v>754</v>
      </c>
      <c r="B1533" s="25" t="s">
        <v>1</v>
      </c>
      <c r="C1533" s="25" t="s">
        <v>257</v>
      </c>
      <c r="D1533" s="25" t="s">
        <v>16</v>
      </c>
      <c r="E1533" s="25">
        <v>7.0</v>
      </c>
      <c r="F1533" s="25">
        <v>0.0</v>
      </c>
      <c r="G1533" s="25">
        <v>0.0</v>
      </c>
      <c r="H1533" s="25">
        <v>2.0</v>
      </c>
      <c r="I1533" s="25">
        <v>0.0</v>
      </c>
      <c r="J1533" s="25">
        <v>0.0</v>
      </c>
      <c r="K1533" s="25">
        <v>0.0</v>
      </c>
      <c r="L1533" s="25">
        <v>0.0</v>
      </c>
      <c r="M1533" s="25">
        <v>0.0</v>
      </c>
      <c r="N1533" s="25">
        <v>0.02389</v>
      </c>
      <c r="O1533" s="25">
        <v>0.56472</v>
      </c>
      <c r="P1533" s="25">
        <v>0.11484</v>
      </c>
      <c r="Q1533" s="25">
        <v>0.0</v>
      </c>
      <c r="R1533" s="25">
        <v>99.0</v>
      </c>
      <c r="S1533" s="25">
        <v>7.0</v>
      </c>
    </row>
    <row r="1534">
      <c r="A1534" s="58" t="s">
        <v>754</v>
      </c>
      <c r="B1534" s="25" t="s">
        <v>1</v>
      </c>
      <c r="C1534" s="25" t="s">
        <v>284</v>
      </c>
      <c r="D1534" s="25" t="s">
        <v>16</v>
      </c>
      <c r="E1534" s="25">
        <v>4.0</v>
      </c>
      <c r="F1534" s="25">
        <v>3.0</v>
      </c>
      <c r="G1534" s="25">
        <v>0.0</v>
      </c>
      <c r="H1534" s="25">
        <v>2.0</v>
      </c>
      <c r="I1534" s="25">
        <v>0.0</v>
      </c>
      <c r="J1534" s="25">
        <v>0.0</v>
      </c>
      <c r="K1534" s="25">
        <v>0.0</v>
      </c>
      <c r="L1534" s="25">
        <v>0.0</v>
      </c>
      <c r="M1534" s="25">
        <v>0.0</v>
      </c>
      <c r="N1534" s="25">
        <v>0.00917</v>
      </c>
      <c r="O1534" s="25">
        <v>0.12222</v>
      </c>
      <c r="P1534" s="25">
        <v>0.03819</v>
      </c>
      <c r="Q1534" s="25">
        <v>3.0</v>
      </c>
      <c r="R1534" s="25">
        <v>99.0</v>
      </c>
      <c r="S1534" s="25">
        <v>7.0</v>
      </c>
    </row>
    <row r="1535">
      <c r="A1535" s="58" t="s">
        <v>754</v>
      </c>
      <c r="B1535" s="25" t="s">
        <v>1</v>
      </c>
      <c r="C1535" s="25" t="s">
        <v>296</v>
      </c>
      <c r="D1535" s="25" t="s">
        <v>16</v>
      </c>
      <c r="E1535" s="25">
        <v>2.0</v>
      </c>
      <c r="F1535" s="25">
        <v>2.0</v>
      </c>
      <c r="G1535" s="25">
        <v>1.0</v>
      </c>
      <c r="H1535" s="25">
        <v>1.0</v>
      </c>
      <c r="I1535" s="25">
        <v>0.0</v>
      </c>
      <c r="J1535" s="25">
        <v>0.0</v>
      </c>
      <c r="K1535" s="25">
        <v>0.0</v>
      </c>
      <c r="L1535" s="25">
        <v>0.0</v>
      </c>
      <c r="M1535" s="25">
        <v>0.0</v>
      </c>
      <c r="N1535" s="25">
        <v>1.66486</v>
      </c>
      <c r="O1535" s="25">
        <v>1.66486</v>
      </c>
      <c r="P1535" s="25">
        <v>1.66486</v>
      </c>
      <c r="Q1535" s="25">
        <v>2.0</v>
      </c>
      <c r="R1535" s="25">
        <v>99.0</v>
      </c>
      <c r="S1535" s="25">
        <v>7.0</v>
      </c>
    </row>
    <row r="1536">
      <c r="A1536" s="58" t="s">
        <v>754</v>
      </c>
      <c r="B1536" s="25" t="s">
        <v>1</v>
      </c>
      <c r="C1536" s="25" t="s">
        <v>262</v>
      </c>
      <c r="D1536" s="25" t="s">
        <v>16</v>
      </c>
      <c r="E1536" s="25">
        <v>2.0</v>
      </c>
      <c r="F1536" s="25">
        <v>0.0</v>
      </c>
      <c r="G1536" s="25">
        <v>0.0</v>
      </c>
      <c r="H1536" s="25">
        <v>0.0</v>
      </c>
      <c r="I1536" s="25">
        <v>0.0</v>
      </c>
      <c r="J1536" s="25">
        <v>0.0</v>
      </c>
      <c r="K1536" s="25">
        <v>0.0</v>
      </c>
      <c r="L1536" s="25">
        <v>0.0</v>
      </c>
      <c r="M1536" s="25">
        <v>0.0</v>
      </c>
      <c r="N1536" s="25">
        <v>0.03194</v>
      </c>
      <c r="O1536" s="25">
        <v>0.03194</v>
      </c>
      <c r="P1536" s="25">
        <v>0.03194</v>
      </c>
      <c r="Q1536" s="25">
        <v>0.0</v>
      </c>
      <c r="R1536" s="25">
        <v>99.0</v>
      </c>
      <c r="S1536" s="25">
        <v>7.0</v>
      </c>
    </row>
    <row r="1537">
      <c r="A1537" s="58" t="s">
        <v>754</v>
      </c>
      <c r="B1537" s="25" t="s">
        <v>1</v>
      </c>
      <c r="C1537" s="25" t="s">
        <v>68</v>
      </c>
      <c r="D1537" s="25" t="s">
        <v>16</v>
      </c>
      <c r="E1537" s="25">
        <v>81220.0</v>
      </c>
      <c r="F1537" s="25">
        <v>14548.0</v>
      </c>
      <c r="G1537" s="25">
        <v>1224.0</v>
      </c>
      <c r="H1537" s="25">
        <v>7176.0</v>
      </c>
      <c r="I1537" s="25">
        <v>0.0</v>
      </c>
      <c r="J1537" s="25">
        <v>0.0</v>
      </c>
      <c r="K1537" s="25">
        <v>0.0</v>
      </c>
      <c r="L1537" s="25">
        <v>0.0</v>
      </c>
      <c r="M1537" s="25">
        <v>0.0</v>
      </c>
      <c r="N1537" s="25">
        <v>0.10417</v>
      </c>
      <c r="O1537" s="25">
        <v>1.09611</v>
      </c>
      <c r="P1537" s="25">
        <v>0.87466</v>
      </c>
      <c r="Q1537" s="25">
        <v>10846.0</v>
      </c>
      <c r="R1537" s="25">
        <v>99.0</v>
      </c>
      <c r="S1537" s="25">
        <v>7.0</v>
      </c>
    </row>
    <row r="1538">
      <c r="A1538" s="58" t="s">
        <v>754</v>
      </c>
      <c r="B1538" s="25" t="s">
        <v>1</v>
      </c>
      <c r="C1538" s="25" t="s">
        <v>98</v>
      </c>
      <c r="D1538" s="25" t="s">
        <v>16</v>
      </c>
      <c r="E1538" s="25">
        <v>599.0</v>
      </c>
      <c r="F1538" s="25">
        <v>172.0</v>
      </c>
      <c r="G1538" s="25">
        <v>67.0</v>
      </c>
      <c r="H1538" s="25">
        <v>86.0</v>
      </c>
      <c r="I1538" s="25">
        <v>0.0</v>
      </c>
      <c r="J1538" s="25">
        <v>0.0</v>
      </c>
      <c r="K1538" s="25">
        <v>0.0</v>
      </c>
      <c r="L1538" s="25">
        <v>0.0</v>
      </c>
      <c r="M1538" s="25">
        <v>0.0</v>
      </c>
      <c r="N1538" s="25">
        <v>0.12</v>
      </c>
      <c r="O1538" s="25">
        <v>1.14639</v>
      </c>
      <c r="P1538" s="25">
        <v>0.73883</v>
      </c>
      <c r="Q1538" s="25">
        <v>166.0</v>
      </c>
      <c r="R1538" s="25">
        <v>99.0</v>
      </c>
      <c r="S1538" s="25">
        <v>7.0</v>
      </c>
    </row>
    <row r="1539">
      <c r="A1539" s="58" t="s">
        <v>754</v>
      </c>
      <c r="B1539" s="25" t="s">
        <v>1</v>
      </c>
      <c r="C1539" s="25" t="s">
        <v>100</v>
      </c>
      <c r="D1539" s="25" t="s">
        <v>16</v>
      </c>
      <c r="E1539" s="25">
        <v>3705.0</v>
      </c>
      <c r="F1539" s="25">
        <v>2168.0</v>
      </c>
      <c r="G1539" s="25">
        <v>823.0</v>
      </c>
      <c r="H1539" s="25">
        <v>979.0</v>
      </c>
      <c r="I1539" s="25">
        <v>0.0</v>
      </c>
      <c r="J1539" s="25">
        <v>0.0</v>
      </c>
      <c r="K1539" s="25">
        <v>0.0</v>
      </c>
      <c r="L1539" s="25">
        <v>0.0</v>
      </c>
      <c r="M1539" s="25">
        <v>0.0</v>
      </c>
      <c r="N1539" s="25">
        <v>0.05</v>
      </c>
      <c r="O1539" s="25">
        <v>1.34</v>
      </c>
      <c r="P1539" s="25">
        <v>1.18385</v>
      </c>
      <c r="Q1539" s="25">
        <v>2054.0</v>
      </c>
      <c r="R1539" s="25">
        <v>99.0</v>
      </c>
      <c r="S1539" s="25">
        <v>7.0</v>
      </c>
    </row>
    <row r="1540">
      <c r="A1540" s="58" t="s">
        <v>754</v>
      </c>
      <c r="B1540" s="25" t="s">
        <v>1</v>
      </c>
      <c r="C1540" s="25" t="s">
        <v>239</v>
      </c>
      <c r="D1540" s="25" t="s">
        <v>16</v>
      </c>
      <c r="E1540" s="25">
        <v>49.0</v>
      </c>
      <c r="F1540" s="25">
        <v>34.0</v>
      </c>
      <c r="G1540" s="25">
        <v>10.0</v>
      </c>
      <c r="H1540" s="25">
        <v>20.0</v>
      </c>
      <c r="I1540" s="25">
        <v>0.0</v>
      </c>
      <c r="J1540" s="25">
        <v>0.0</v>
      </c>
      <c r="K1540" s="25">
        <v>0.0</v>
      </c>
      <c r="L1540" s="25">
        <v>0.0</v>
      </c>
      <c r="M1540" s="25">
        <v>0.0</v>
      </c>
      <c r="N1540" s="25">
        <v>0.00861</v>
      </c>
      <c r="O1540" s="25">
        <v>1.20778</v>
      </c>
      <c r="P1540" s="25">
        <v>0.31696</v>
      </c>
      <c r="Q1540" s="25">
        <v>31.0</v>
      </c>
      <c r="R1540" s="25">
        <v>99.0</v>
      </c>
      <c r="S1540" s="25">
        <v>7.0</v>
      </c>
    </row>
    <row r="1541">
      <c r="A1541" s="58" t="s">
        <v>754</v>
      </c>
      <c r="B1541" s="25" t="s">
        <v>1</v>
      </c>
      <c r="C1541" s="25" t="s">
        <v>204</v>
      </c>
      <c r="D1541" s="25" t="s">
        <v>16</v>
      </c>
      <c r="E1541" s="25">
        <v>40.0</v>
      </c>
      <c r="F1541" s="25">
        <v>10.0</v>
      </c>
      <c r="G1541" s="25">
        <v>5.0</v>
      </c>
      <c r="H1541" s="25">
        <v>5.0</v>
      </c>
      <c r="I1541" s="25">
        <v>0.0</v>
      </c>
      <c r="J1541" s="25">
        <v>0.0</v>
      </c>
      <c r="K1541" s="25">
        <v>0.0</v>
      </c>
      <c r="L1541" s="25">
        <v>0.0</v>
      </c>
      <c r="M1541" s="25">
        <v>0.0</v>
      </c>
      <c r="N1541" s="25">
        <v>0.06472</v>
      </c>
      <c r="O1541" s="25">
        <v>0.43667</v>
      </c>
      <c r="P1541" s="25">
        <v>0.28171</v>
      </c>
      <c r="Q1541" s="25">
        <v>8.0</v>
      </c>
      <c r="R1541" s="25">
        <v>99.0</v>
      </c>
      <c r="S1541" s="25">
        <v>7.0</v>
      </c>
    </row>
    <row r="1542">
      <c r="A1542" s="58" t="s">
        <v>754</v>
      </c>
      <c r="B1542" s="25" t="s">
        <v>1</v>
      </c>
      <c r="C1542" s="25" t="s">
        <v>161</v>
      </c>
      <c r="D1542" s="25" t="s">
        <v>16</v>
      </c>
      <c r="E1542" s="25">
        <v>1713.0</v>
      </c>
      <c r="F1542" s="25">
        <v>989.0</v>
      </c>
      <c r="G1542" s="25">
        <v>194.0</v>
      </c>
      <c r="H1542" s="25">
        <v>432.0</v>
      </c>
      <c r="I1542" s="25">
        <v>0.0</v>
      </c>
      <c r="J1542" s="25">
        <v>0.0</v>
      </c>
      <c r="K1542" s="25">
        <v>0.0</v>
      </c>
      <c r="L1542" s="25">
        <v>0.0</v>
      </c>
      <c r="M1542" s="25">
        <v>0.0</v>
      </c>
      <c r="N1542" s="25">
        <v>0.07639</v>
      </c>
      <c r="O1542" s="25">
        <v>3.01056</v>
      </c>
      <c r="P1542" s="25">
        <v>1.64797</v>
      </c>
      <c r="Q1542" s="25">
        <v>945.0</v>
      </c>
      <c r="R1542" s="25">
        <v>99.0</v>
      </c>
      <c r="S1542" s="25">
        <v>7.0</v>
      </c>
    </row>
    <row r="1543">
      <c r="A1543" s="58" t="s">
        <v>754</v>
      </c>
      <c r="B1543" s="25" t="s">
        <v>1</v>
      </c>
      <c r="C1543" s="25" t="s">
        <v>236</v>
      </c>
      <c r="D1543" s="25" t="s">
        <v>16</v>
      </c>
      <c r="E1543" s="25">
        <v>11.0</v>
      </c>
      <c r="F1543" s="25">
        <v>5.0</v>
      </c>
      <c r="G1543" s="25">
        <v>2.0</v>
      </c>
      <c r="H1543" s="25">
        <v>3.0</v>
      </c>
      <c r="I1543" s="25">
        <v>0.0</v>
      </c>
      <c r="J1543" s="25">
        <v>0.0</v>
      </c>
      <c r="K1543" s="25">
        <v>0.0</v>
      </c>
      <c r="L1543" s="25">
        <v>0.0</v>
      </c>
      <c r="M1543" s="25">
        <v>0.0</v>
      </c>
      <c r="N1543" s="25">
        <v>0.02972</v>
      </c>
      <c r="O1543" s="25">
        <v>0.22361</v>
      </c>
      <c r="P1543" s="25">
        <v>0.08917</v>
      </c>
      <c r="Q1543" s="25">
        <v>5.0</v>
      </c>
      <c r="R1543" s="25">
        <v>99.0</v>
      </c>
      <c r="S1543" s="25">
        <v>7.0</v>
      </c>
    </row>
    <row r="1544">
      <c r="A1544" s="58" t="s">
        <v>754</v>
      </c>
      <c r="B1544" s="25" t="s">
        <v>1</v>
      </c>
      <c r="C1544" s="25" t="s">
        <v>142</v>
      </c>
      <c r="D1544" s="25" t="s">
        <v>16</v>
      </c>
      <c r="E1544" s="25">
        <v>928.0</v>
      </c>
      <c r="F1544" s="25">
        <v>623.0</v>
      </c>
      <c r="G1544" s="25">
        <v>284.0</v>
      </c>
      <c r="H1544" s="25">
        <v>283.0</v>
      </c>
      <c r="I1544" s="25">
        <v>0.0</v>
      </c>
      <c r="J1544" s="25">
        <v>0.0</v>
      </c>
      <c r="K1544" s="25">
        <v>0.0</v>
      </c>
      <c r="L1544" s="25">
        <v>0.0</v>
      </c>
      <c r="M1544" s="25">
        <v>0.0</v>
      </c>
      <c r="N1544" s="25">
        <v>0.05417</v>
      </c>
      <c r="O1544" s="25">
        <v>1.44778</v>
      </c>
      <c r="P1544" s="25">
        <v>0.91233</v>
      </c>
      <c r="Q1544" s="25">
        <v>606.0</v>
      </c>
      <c r="R1544" s="25">
        <v>99.0</v>
      </c>
      <c r="S1544" s="25">
        <v>7.0</v>
      </c>
    </row>
    <row r="1545">
      <c r="A1545" s="58" t="s">
        <v>754</v>
      </c>
      <c r="B1545" s="25" t="s">
        <v>1</v>
      </c>
      <c r="C1545" s="25" t="s">
        <v>157</v>
      </c>
      <c r="D1545" s="25" t="s">
        <v>16</v>
      </c>
      <c r="E1545" s="25">
        <v>931.0</v>
      </c>
      <c r="F1545" s="25">
        <v>439.0</v>
      </c>
      <c r="G1545" s="25">
        <v>258.0</v>
      </c>
      <c r="H1545" s="25">
        <v>194.0</v>
      </c>
      <c r="I1545" s="25">
        <v>0.0</v>
      </c>
      <c r="J1545" s="25">
        <v>0.0</v>
      </c>
      <c r="K1545" s="25">
        <v>0.0</v>
      </c>
      <c r="L1545" s="25">
        <v>0.0</v>
      </c>
      <c r="M1545" s="25">
        <v>0.0</v>
      </c>
      <c r="N1545" s="25">
        <v>0.06417</v>
      </c>
      <c r="O1545" s="25">
        <v>1.52722</v>
      </c>
      <c r="P1545" s="25">
        <v>1.48754</v>
      </c>
      <c r="Q1545" s="25">
        <v>432.0</v>
      </c>
      <c r="R1545" s="25">
        <v>99.0</v>
      </c>
      <c r="S1545" s="25">
        <v>7.0</v>
      </c>
    </row>
    <row r="1546">
      <c r="A1546" s="58" t="s">
        <v>754</v>
      </c>
      <c r="B1546" s="25" t="s">
        <v>1</v>
      </c>
      <c r="C1546" s="25" t="s">
        <v>281</v>
      </c>
      <c r="D1546" s="25" t="s">
        <v>16</v>
      </c>
      <c r="E1546" s="25">
        <v>5.0</v>
      </c>
      <c r="F1546" s="25">
        <v>4.0</v>
      </c>
      <c r="G1546" s="25">
        <v>4.0</v>
      </c>
      <c r="H1546" s="25">
        <v>0.0</v>
      </c>
      <c r="I1546" s="25">
        <v>0.0</v>
      </c>
      <c r="J1546" s="25">
        <v>0.0</v>
      </c>
      <c r="K1546" s="25">
        <v>0.0</v>
      </c>
      <c r="L1546" s="25">
        <v>0.0</v>
      </c>
      <c r="M1546" s="25">
        <v>0.0</v>
      </c>
      <c r="N1546" s="25">
        <v>0.5725</v>
      </c>
      <c r="O1546" s="25">
        <v>6.10639</v>
      </c>
      <c r="P1546" s="25">
        <v>1.63883</v>
      </c>
      <c r="Q1546" s="25">
        <v>4.0</v>
      </c>
      <c r="R1546" s="25">
        <v>99.0</v>
      </c>
      <c r="S1546" s="25">
        <v>7.0</v>
      </c>
    </row>
    <row r="1547">
      <c r="A1547" s="58" t="s">
        <v>754</v>
      </c>
      <c r="B1547" s="25" t="s">
        <v>1</v>
      </c>
      <c r="C1547" s="25" t="s">
        <v>107</v>
      </c>
      <c r="D1547" s="25" t="s">
        <v>16</v>
      </c>
      <c r="E1547" s="25">
        <v>869.0</v>
      </c>
      <c r="F1547" s="25">
        <v>86.0</v>
      </c>
      <c r="G1547" s="25">
        <v>26.0</v>
      </c>
      <c r="H1547" s="25">
        <v>175.0</v>
      </c>
      <c r="I1547" s="25">
        <v>0.0</v>
      </c>
      <c r="J1547" s="25">
        <v>0.0</v>
      </c>
      <c r="K1547" s="25">
        <v>0.0</v>
      </c>
      <c r="L1547" s="25">
        <v>0.0</v>
      </c>
      <c r="M1547" s="25">
        <v>0.0</v>
      </c>
      <c r="N1547" s="25">
        <v>0.05833</v>
      </c>
      <c r="O1547" s="25">
        <v>0.52306</v>
      </c>
      <c r="P1547" s="25">
        <v>0.61616</v>
      </c>
      <c r="Q1547" s="25">
        <v>77.0</v>
      </c>
      <c r="R1547" s="25">
        <v>99.0</v>
      </c>
      <c r="S1547" s="25">
        <v>7.0</v>
      </c>
    </row>
    <row r="1548">
      <c r="A1548" s="58" t="s">
        <v>754</v>
      </c>
      <c r="B1548" s="25" t="s">
        <v>1</v>
      </c>
      <c r="C1548" s="25" t="s">
        <v>94</v>
      </c>
      <c r="D1548" s="25" t="s">
        <v>16</v>
      </c>
      <c r="E1548" s="25">
        <v>2424.0</v>
      </c>
      <c r="F1548" s="25">
        <v>1437.0</v>
      </c>
      <c r="G1548" s="25">
        <v>662.0</v>
      </c>
      <c r="H1548" s="25">
        <v>448.0</v>
      </c>
      <c r="I1548" s="25">
        <v>0.0</v>
      </c>
      <c r="J1548" s="25">
        <v>0.0</v>
      </c>
      <c r="K1548" s="25">
        <v>0.0</v>
      </c>
      <c r="L1548" s="25">
        <v>0.0</v>
      </c>
      <c r="M1548" s="25">
        <v>0.0</v>
      </c>
      <c r="N1548" s="25">
        <v>0.07833</v>
      </c>
      <c r="O1548" s="25">
        <v>1.69167</v>
      </c>
      <c r="P1548" s="25">
        <v>1.22649</v>
      </c>
      <c r="Q1548" s="25">
        <v>1359.0</v>
      </c>
      <c r="R1548" s="25">
        <v>99.0</v>
      </c>
      <c r="S1548" s="25">
        <v>7.0</v>
      </c>
    </row>
    <row r="1549">
      <c r="A1549" s="58" t="s">
        <v>754</v>
      </c>
      <c r="B1549" s="25" t="s">
        <v>1</v>
      </c>
      <c r="C1549" s="25" t="s">
        <v>174</v>
      </c>
      <c r="D1549" s="25" t="s">
        <v>16</v>
      </c>
      <c r="E1549" s="25">
        <v>2471.0</v>
      </c>
      <c r="F1549" s="25">
        <v>2211.0</v>
      </c>
      <c r="G1549" s="25">
        <v>1423.0</v>
      </c>
      <c r="H1549" s="25">
        <v>521.0</v>
      </c>
      <c r="I1549" s="25">
        <v>0.0</v>
      </c>
      <c r="J1549" s="25">
        <v>0.0</v>
      </c>
      <c r="K1549" s="25">
        <v>0.0</v>
      </c>
      <c r="L1549" s="25">
        <v>0.0</v>
      </c>
      <c r="M1549" s="25">
        <v>0.0</v>
      </c>
      <c r="N1549" s="25">
        <v>0.13222</v>
      </c>
      <c r="O1549" s="25">
        <v>1.82389</v>
      </c>
      <c r="P1549" s="25">
        <v>1.5754</v>
      </c>
      <c r="Q1549" s="25">
        <v>2174.0</v>
      </c>
      <c r="R1549" s="25">
        <v>99.0</v>
      </c>
      <c r="S1549" s="25">
        <v>7.0</v>
      </c>
    </row>
    <row r="1550">
      <c r="A1550" s="58" t="s">
        <v>754</v>
      </c>
      <c r="B1550" s="25" t="s">
        <v>1</v>
      </c>
      <c r="C1550" s="25" t="s">
        <v>254</v>
      </c>
      <c r="D1550" s="25" t="s">
        <v>16</v>
      </c>
      <c r="E1550" s="25">
        <v>11.0</v>
      </c>
      <c r="F1550" s="25">
        <v>4.0</v>
      </c>
      <c r="G1550" s="25">
        <v>0.0</v>
      </c>
      <c r="H1550" s="25">
        <v>5.0</v>
      </c>
      <c r="I1550" s="25">
        <v>0.0</v>
      </c>
      <c r="J1550" s="25">
        <v>0.0</v>
      </c>
      <c r="K1550" s="25">
        <v>0.0</v>
      </c>
      <c r="L1550" s="25">
        <v>0.0</v>
      </c>
      <c r="M1550" s="25">
        <v>0.0</v>
      </c>
      <c r="N1550" s="25">
        <v>0.01333</v>
      </c>
      <c r="O1550" s="25">
        <v>0.03944</v>
      </c>
      <c r="P1550" s="25">
        <v>0.03008</v>
      </c>
      <c r="Q1550" s="25">
        <v>4.0</v>
      </c>
      <c r="R1550" s="25">
        <v>99.0</v>
      </c>
      <c r="S1550" s="25">
        <v>7.0</v>
      </c>
    </row>
    <row r="1551">
      <c r="A1551" s="58" t="s">
        <v>754</v>
      </c>
      <c r="B1551" s="25" t="s">
        <v>1</v>
      </c>
      <c r="C1551" s="25" t="s">
        <v>78</v>
      </c>
      <c r="D1551" s="25" t="s">
        <v>16</v>
      </c>
      <c r="E1551" s="25">
        <v>3597.0</v>
      </c>
      <c r="F1551" s="25">
        <v>2558.0</v>
      </c>
      <c r="G1551" s="25">
        <v>596.0</v>
      </c>
      <c r="H1551" s="25">
        <v>1301.0</v>
      </c>
      <c r="I1551" s="25">
        <v>0.0</v>
      </c>
      <c r="J1551" s="25">
        <v>0.0</v>
      </c>
      <c r="K1551" s="25">
        <v>0.0</v>
      </c>
      <c r="L1551" s="25">
        <v>0.0</v>
      </c>
      <c r="M1551" s="25">
        <v>0.0</v>
      </c>
      <c r="N1551" s="25">
        <v>0.02944</v>
      </c>
      <c r="O1551" s="25">
        <v>0.91611</v>
      </c>
      <c r="P1551" s="25">
        <v>0.89404</v>
      </c>
      <c r="Q1551" s="25">
        <v>2379.0</v>
      </c>
      <c r="R1551" s="25">
        <v>99.0</v>
      </c>
      <c r="S1551" s="25">
        <v>7.0</v>
      </c>
    </row>
    <row r="1552">
      <c r="A1552" s="58" t="s">
        <v>754</v>
      </c>
      <c r="B1552" s="25" t="s">
        <v>1</v>
      </c>
      <c r="C1552" s="25" t="s">
        <v>158</v>
      </c>
      <c r="D1552" s="25" t="s">
        <v>16</v>
      </c>
      <c r="E1552" s="25">
        <v>863.0</v>
      </c>
      <c r="F1552" s="25">
        <v>674.0</v>
      </c>
      <c r="G1552" s="25">
        <v>341.0</v>
      </c>
      <c r="H1552" s="25">
        <v>209.0</v>
      </c>
      <c r="I1552" s="25">
        <v>0.0</v>
      </c>
      <c r="J1552" s="25">
        <v>0.0</v>
      </c>
      <c r="K1552" s="25">
        <v>0.0</v>
      </c>
      <c r="L1552" s="25">
        <v>0.0</v>
      </c>
      <c r="M1552" s="25">
        <v>0.0</v>
      </c>
      <c r="N1552" s="25">
        <v>0.04972</v>
      </c>
      <c r="O1552" s="25">
        <v>1.40389</v>
      </c>
      <c r="P1552" s="25">
        <v>1.55822</v>
      </c>
      <c r="Q1552" s="25">
        <v>658.0</v>
      </c>
      <c r="R1552" s="25">
        <v>99.0</v>
      </c>
      <c r="S1552" s="25">
        <v>7.0</v>
      </c>
    </row>
    <row r="1553">
      <c r="A1553" s="58" t="s">
        <v>754</v>
      </c>
      <c r="B1553" s="25" t="s">
        <v>1</v>
      </c>
      <c r="C1553" s="25" t="s">
        <v>228</v>
      </c>
      <c r="D1553" s="25" t="s">
        <v>16</v>
      </c>
      <c r="E1553" s="25">
        <v>25.0</v>
      </c>
      <c r="F1553" s="25">
        <v>19.0</v>
      </c>
      <c r="G1553" s="25">
        <v>7.0</v>
      </c>
      <c r="H1553" s="25">
        <v>5.0</v>
      </c>
      <c r="I1553" s="25">
        <v>0.0</v>
      </c>
      <c r="J1553" s="25">
        <v>0.0</v>
      </c>
      <c r="K1553" s="25">
        <v>0.0</v>
      </c>
      <c r="L1553" s="25">
        <v>0.0</v>
      </c>
      <c r="M1553" s="25">
        <v>0.0</v>
      </c>
      <c r="N1553" s="25">
        <v>0.0875</v>
      </c>
      <c r="O1553" s="25">
        <v>0.58722</v>
      </c>
      <c r="P1553" s="25">
        <v>0.26702</v>
      </c>
      <c r="Q1553" s="25">
        <v>13.0</v>
      </c>
      <c r="R1553" s="25">
        <v>99.0</v>
      </c>
      <c r="S1553" s="25">
        <v>7.0</v>
      </c>
    </row>
    <row r="1554">
      <c r="A1554" s="58" t="s">
        <v>754</v>
      </c>
      <c r="B1554" s="25" t="s">
        <v>1</v>
      </c>
      <c r="C1554" s="25" t="s">
        <v>219</v>
      </c>
      <c r="D1554" s="25" t="s">
        <v>16</v>
      </c>
      <c r="E1554" s="25">
        <v>87.0</v>
      </c>
      <c r="F1554" s="25">
        <v>39.0</v>
      </c>
      <c r="G1554" s="25">
        <v>24.0</v>
      </c>
      <c r="H1554" s="25">
        <v>7.0</v>
      </c>
      <c r="I1554" s="25">
        <v>0.0</v>
      </c>
      <c r="J1554" s="25">
        <v>0.0</v>
      </c>
      <c r="K1554" s="25">
        <v>0.0</v>
      </c>
      <c r="L1554" s="25">
        <v>0.0</v>
      </c>
      <c r="M1554" s="25">
        <v>0.0</v>
      </c>
      <c r="N1554" s="25">
        <v>0.19528</v>
      </c>
      <c r="O1554" s="25">
        <v>1.80333</v>
      </c>
      <c r="P1554" s="25">
        <v>2.05644</v>
      </c>
      <c r="Q1554" s="25">
        <v>33.0</v>
      </c>
      <c r="R1554" s="25">
        <v>99.0</v>
      </c>
      <c r="S1554" s="25">
        <v>7.0</v>
      </c>
    </row>
    <row r="1555">
      <c r="A1555" s="58" t="s">
        <v>754</v>
      </c>
      <c r="B1555" s="25" t="s">
        <v>1</v>
      </c>
      <c r="C1555" s="25" t="s">
        <v>265</v>
      </c>
      <c r="D1555" s="25" t="s">
        <v>16</v>
      </c>
      <c r="E1555" s="25">
        <v>3.0</v>
      </c>
      <c r="F1555" s="25">
        <v>2.0</v>
      </c>
      <c r="G1555" s="25">
        <v>1.0</v>
      </c>
      <c r="H1555" s="25">
        <v>1.0</v>
      </c>
      <c r="I1555" s="25">
        <v>0.0</v>
      </c>
      <c r="J1555" s="25">
        <v>0.0</v>
      </c>
      <c r="K1555" s="25">
        <v>0.0</v>
      </c>
      <c r="L1555" s="25">
        <v>0.0</v>
      </c>
      <c r="M1555" s="25">
        <v>0.0</v>
      </c>
      <c r="N1555" s="25">
        <v>1.06556</v>
      </c>
      <c r="O1555" s="25">
        <v>2.33111</v>
      </c>
      <c r="P1555" s="25">
        <v>1.13287</v>
      </c>
      <c r="Q1555" s="25">
        <v>2.0</v>
      </c>
      <c r="R1555" s="25">
        <v>99.0</v>
      </c>
      <c r="S1555" s="25">
        <v>7.0</v>
      </c>
    </row>
    <row r="1556">
      <c r="A1556" s="58" t="s">
        <v>754</v>
      </c>
      <c r="B1556" s="25" t="s">
        <v>1</v>
      </c>
      <c r="C1556" s="25" t="s">
        <v>218</v>
      </c>
      <c r="D1556" s="25" t="s">
        <v>16</v>
      </c>
      <c r="E1556" s="25">
        <v>18.0</v>
      </c>
      <c r="F1556" s="25">
        <v>14.0</v>
      </c>
      <c r="G1556" s="25">
        <v>7.0</v>
      </c>
      <c r="H1556" s="25">
        <v>7.0</v>
      </c>
      <c r="I1556" s="25">
        <v>0.0</v>
      </c>
      <c r="J1556" s="25">
        <v>0.0</v>
      </c>
      <c r="K1556" s="25">
        <v>0.0</v>
      </c>
      <c r="L1556" s="25">
        <v>0.0</v>
      </c>
      <c r="M1556" s="25">
        <v>0.0</v>
      </c>
      <c r="N1556" s="25">
        <v>0.03556</v>
      </c>
      <c r="O1556" s="25">
        <v>1.74333</v>
      </c>
      <c r="P1556" s="25">
        <v>0.47111</v>
      </c>
      <c r="Q1556" s="25">
        <v>14.0</v>
      </c>
      <c r="R1556" s="25">
        <v>99.0</v>
      </c>
      <c r="S1556" s="25">
        <v>7.0</v>
      </c>
    </row>
    <row r="1557">
      <c r="A1557" s="58" t="s">
        <v>754</v>
      </c>
      <c r="B1557" s="25" t="s">
        <v>1</v>
      </c>
      <c r="C1557" s="25" t="s">
        <v>127</v>
      </c>
      <c r="D1557" s="25" t="s">
        <v>16</v>
      </c>
      <c r="E1557" s="25">
        <v>230.0</v>
      </c>
      <c r="F1557" s="25">
        <v>122.0</v>
      </c>
      <c r="G1557" s="25">
        <v>39.0</v>
      </c>
      <c r="H1557" s="25">
        <v>60.0</v>
      </c>
      <c r="I1557" s="25">
        <v>0.0</v>
      </c>
      <c r="J1557" s="25">
        <v>0.0</v>
      </c>
      <c r="K1557" s="25">
        <v>0.0</v>
      </c>
      <c r="L1557" s="25">
        <v>0.0</v>
      </c>
      <c r="M1557" s="25">
        <v>0.0</v>
      </c>
      <c r="N1557" s="25">
        <v>0.05722</v>
      </c>
      <c r="O1557" s="25">
        <v>0.82778</v>
      </c>
      <c r="P1557" s="25">
        <v>0.80519</v>
      </c>
      <c r="Q1557" s="25">
        <v>109.0</v>
      </c>
      <c r="R1557" s="25">
        <v>99.0</v>
      </c>
      <c r="S1557" s="25">
        <v>7.0</v>
      </c>
    </row>
    <row r="1558">
      <c r="A1558" s="58" t="s">
        <v>754</v>
      </c>
      <c r="B1558" s="25" t="s">
        <v>1</v>
      </c>
      <c r="C1558" s="25" t="s">
        <v>187</v>
      </c>
      <c r="D1558" s="25" t="s">
        <v>16</v>
      </c>
      <c r="E1558" s="25">
        <v>132.0</v>
      </c>
      <c r="F1558" s="25">
        <v>57.0</v>
      </c>
      <c r="G1558" s="25">
        <v>31.0</v>
      </c>
      <c r="H1558" s="25">
        <v>25.0</v>
      </c>
      <c r="I1558" s="25">
        <v>0.0</v>
      </c>
      <c r="J1558" s="25">
        <v>0.0</v>
      </c>
      <c r="K1558" s="25">
        <v>0.0</v>
      </c>
      <c r="L1558" s="25">
        <v>0.0</v>
      </c>
      <c r="M1558" s="25">
        <v>0.0</v>
      </c>
      <c r="N1558" s="25">
        <v>0.14444</v>
      </c>
      <c r="O1558" s="25">
        <v>1.225</v>
      </c>
      <c r="P1558" s="25">
        <v>1.74088</v>
      </c>
      <c r="Q1558" s="25">
        <v>55.0</v>
      </c>
      <c r="R1558" s="25">
        <v>99.0</v>
      </c>
      <c r="S1558" s="25">
        <v>7.0</v>
      </c>
    </row>
    <row r="1559">
      <c r="A1559" s="58" t="s">
        <v>754</v>
      </c>
      <c r="B1559" s="25" t="s">
        <v>1</v>
      </c>
      <c r="C1559" s="25" t="s">
        <v>249</v>
      </c>
      <c r="D1559" s="25" t="s">
        <v>16</v>
      </c>
      <c r="E1559" s="25">
        <v>10.0</v>
      </c>
      <c r="F1559" s="25">
        <v>9.0</v>
      </c>
      <c r="G1559" s="25">
        <v>5.0</v>
      </c>
      <c r="H1559" s="25">
        <v>3.0</v>
      </c>
      <c r="I1559" s="25">
        <v>0.0</v>
      </c>
      <c r="J1559" s="25">
        <v>0.0</v>
      </c>
      <c r="K1559" s="25">
        <v>0.0</v>
      </c>
      <c r="L1559" s="25">
        <v>0.0</v>
      </c>
      <c r="M1559" s="25">
        <v>0.0</v>
      </c>
      <c r="N1559" s="25">
        <v>0.07417</v>
      </c>
      <c r="O1559" s="25">
        <v>2.65167</v>
      </c>
      <c r="P1559" s="25">
        <v>0.8105</v>
      </c>
      <c r="Q1559" s="25">
        <v>9.0</v>
      </c>
      <c r="R1559" s="25">
        <v>99.0</v>
      </c>
      <c r="S1559" s="25">
        <v>7.0</v>
      </c>
    </row>
    <row r="1560">
      <c r="A1560" s="58" t="s">
        <v>754</v>
      </c>
      <c r="B1560" s="25" t="s">
        <v>1</v>
      </c>
      <c r="C1560" s="25" t="s">
        <v>75</v>
      </c>
      <c r="D1560" s="25" t="s">
        <v>16</v>
      </c>
      <c r="E1560" s="25">
        <v>6049.0</v>
      </c>
      <c r="F1560" s="25">
        <v>1412.0</v>
      </c>
      <c r="G1560" s="25">
        <v>194.0</v>
      </c>
      <c r="H1560" s="25">
        <v>933.0</v>
      </c>
      <c r="I1560" s="25">
        <v>0.0</v>
      </c>
      <c r="J1560" s="25">
        <v>0.0</v>
      </c>
      <c r="K1560" s="25">
        <v>0.0</v>
      </c>
      <c r="L1560" s="25">
        <v>0.0</v>
      </c>
      <c r="M1560" s="25">
        <v>0.0</v>
      </c>
      <c r="N1560" s="25">
        <v>0.07306</v>
      </c>
      <c r="O1560" s="25">
        <v>0.82917</v>
      </c>
      <c r="P1560" s="25">
        <v>0.57113</v>
      </c>
      <c r="Q1560" s="25">
        <v>1241.0</v>
      </c>
      <c r="R1560" s="25">
        <v>99.0</v>
      </c>
      <c r="S1560" s="25">
        <v>7.0</v>
      </c>
    </row>
    <row r="1561">
      <c r="A1561" s="58" t="s">
        <v>754</v>
      </c>
      <c r="B1561" s="25" t="s">
        <v>1</v>
      </c>
      <c r="C1561" s="25" t="s">
        <v>118</v>
      </c>
      <c r="D1561" s="25" t="s">
        <v>16</v>
      </c>
      <c r="E1561" s="25">
        <v>2000.0</v>
      </c>
      <c r="F1561" s="25">
        <v>817.0</v>
      </c>
      <c r="G1561" s="25">
        <v>292.0</v>
      </c>
      <c r="H1561" s="25">
        <v>370.0</v>
      </c>
      <c r="I1561" s="25">
        <v>0.0</v>
      </c>
      <c r="J1561" s="25">
        <v>0.0</v>
      </c>
      <c r="K1561" s="25">
        <v>0.0</v>
      </c>
      <c r="L1561" s="25">
        <v>0.0</v>
      </c>
      <c r="M1561" s="25">
        <v>0.0</v>
      </c>
      <c r="N1561" s="25">
        <v>0.08667</v>
      </c>
      <c r="O1561" s="25">
        <v>1.32389</v>
      </c>
      <c r="P1561" s="25">
        <v>1.15835</v>
      </c>
      <c r="Q1561" s="25">
        <v>763.0</v>
      </c>
      <c r="R1561" s="25">
        <v>99.0</v>
      </c>
      <c r="S1561" s="25">
        <v>7.0</v>
      </c>
    </row>
    <row r="1562">
      <c r="A1562" s="58" t="s">
        <v>754</v>
      </c>
      <c r="B1562" s="25" t="s">
        <v>1</v>
      </c>
      <c r="C1562" s="25" t="s">
        <v>270</v>
      </c>
      <c r="D1562" s="25" t="s">
        <v>16</v>
      </c>
      <c r="E1562" s="25">
        <v>2.0</v>
      </c>
      <c r="F1562" s="25">
        <v>0.0</v>
      </c>
      <c r="G1562" s="25">
        <v>0.0</v>
      </c>
      <c r="H1562" s="25">
        <v>0.0</v>
      </c>
      <c r="I1562" s="25">
        <v>0.0</v>
      </c>
      <c r="J1562" s="25">
        <v>0.0</v>
      </c>
      <c r="K1562" s="25">
        <v>0.0</v>
      </c>
      <c r="L1562" s="25">
        <v>0.0</v>
      </c>
      <c r="M1562" s="25">
        <v>0.0</v>
      </c>
      <c r="N1562" s="25">
        <v>0.04014</v>
      </c>
      <c r="O1562" s="25">
        <v>0.04014</v>
      </c>
      <c r="P1562" s="25">
        <v>0.04014</v>
      </c>
      <c r="Q1562" s="25">
        <v>0.0</v>
      </c>
      <c r="R1562" s="25">
        <v>99.0</v>
      </c>
      <c r="S1562" s="25">
        <v>7.0</v>
      </c>
    </row>
    <row r="1563">
      <c r="A1563" s="58" t="s">
        <v>754</v>
      </c>
      <c r="B1563" s="25" t="s">
        <v>1</v>
      </c>
      <c r="C1563" s="25" t="s">
        <v>138</v>
      </c>
      <c r="D1563" s="25" t="s">
        <v>16</v>
      </c>
      <c r="E1563" s="25">
        <v>1415.0</v>
      </c>
      <c r="F1563" s="25">
        <v>1273.0</v>
      </c>
      <c r="G1563" s="25">
        <v>626.0</v>
      </c>
      <c r="H1563" s="25">
        <v>476.0</v>
      </c>
      <c r="I1563" s="25">
        <v>0.0</v>
      </c>
      <c r="J1563" s="25">
        <v>0.0</v>
      </c>
      <c r="K1563" s="25">
        <v>0.0</v>
      </c>
      <c r="L1563" s="25">
        <v>0.0</v>
      </c>
      <c r="M1563" s="25">
        <v>0.0</v>
      </c>
      <c r="N1563" s="25">
        <v>0.03722</v>
      </c>
      <c r="O1563" s="25">
        <v>1.83194</v>
      </c>
      <c r="P1563" s="25">
        <v>1.39405</v>
      </c>
      <c r="Q1563" s="25">
        <v>1242.0</v>
      </c>
      <c r="R1563" s="25">
        <v>99.0</v>
      </c>
      <c r="S1563" s="25">
        <v>7.0</v>
      </c>
    </row>
    <row r="1564">
      <c r="A1564" s="58" t="s">
        <v>754</v>
      </c>
      <c r="B1564" s="25" t="s">
        <v>1</v>
      </c>
      <c r="C1564" s="25" t="s">
        <v>209</v>
      </c>
      <c r="D1564" s="25" t="s">
        <v>16</v>
      </c>
      <c r="E1564" s="25">
        <v>53.0</v>
      </c>
      <c r="F1564" s="25">
        <v>32.0</v>
      </c>
      <c r="G1564" s="25">
        <v>10.0</v>
      </c>
      <c r="H1564" s="25">
        <v>17.0</v>
      </c>
      <c r="I1564" s="25">
        <v>0.0</v>
      </c>
      <c r="J1564" s="25">
        <v>0.0</v>
      </c>
      <c r="K1564" s="25">
        <v>0.0</v>
      </c>
      <c r="L1564" s="25">
        <v>0.0</v>
      </c>
      <c r="M1564" s="25">
        <v>0.0</v>
      </c>
      <c r="N1564" s="25">
        <v>0.03</v>
      </c>
      <c r="O1564" s="25">
        <v>0.75111</v>
      </c>
      <c r="P1564" s="25">
        <v>0.2535</v>
      </c>
      <c r="Q1564" s="25">
        <v>31.0</v>
      </c>
      <c r="R1564" s="25">
        <v>99.0</v>
      </c>
      <c r="S1564" s="25">
        <v>7.0</v>
      </c>
    </row>
    <row r="1565">
      <c r="A1565" s="58" t="s">
        <v>754</v>
      </c>
      <c r="B1565" s="25" t="s">
        <v>1</v>
      </c>
      <c r="C1565" s="25" t="s">
        <v>169</v>
      </c>
      <c r="D1565" s="25" t="s">
        <v>16</v>
      </c>
      <c r="E1565" s="25">
        <v>322.0</v>
      </c>
      <c r="F1565" s="25">
        <v>128.0</v>
      </c>
      <c r="G1565" s="25">
        <v>54.0</v>
      </c>
      <c r="H1565" s="25">
        <v>62.0</v>
      </c>
      <c r="I1565" s="25">
        <v>0.0</v>
      </c>
      <c r="J1565" s="25">
        <v>0.0</v>
      </c>
      <c r="K1565" s="25">
        <v>0.0</v>
      </c>
      <c r="L1565" s="25">
        <v>0.0</v>
      </c>
      <c r="M1565" s="25">
        <v>0.0</v>
      </c>
      <c r="N1565" s="25">
        <v>0.09639</v>
      </c>
      <c r="O1565" s="25">
        <v>1.64944</v>
      </c>
      <c r="P1565" s="25">
        <v>1.33928</v>
      </c>
      <c r="Q1565" s="25">
        <v>116.0</v>
      </c>
      <c r="R1565" s="25">
        <v>99.0</v>
      </c>
      <c r="S1565" s="25">
        <v>7.0</v>
      </c>
    </row>
    <row r="1566">
      <c r="A1566" s="58" t="s">
        <v>754</v>
      </c>
      <c r="B1566" s="25" t="s">
        <v>1</v>
      </c>
      <c r="C1566" s="25" t="s">
        <v>170</v>
      </c>
      <c r="D1566" s="25" t="s">
        <v>16</v>
      </c>
      <c r="E1566" s="25">
        <v>9209.0</v>
      </c>
      <c r="F1566" s="25">
        <v>8342.0</v>
      </c>
      <c r="G1566" s="25">
        <v>2062.0</v>
      </c>
      <c r="H1566" s="25">
        <v>4234.0</v>
      </c>
      <c r="I1566" s="25">
        <v>0.0</v>
      </c>
      <c r="J1566" s="25">
        <v>0.0</v>
      </c>
      <c r="K1566" s="25">
        <v>0.0</v>
      </c>
      <c r="L1566" s="25">
        <v>0.0</v>
      </c>
      <c r="M1566" s="25">
        <v>0.0</v>
      </c>
      <c r="N1566" s="25">
        <v>0.00611</v>
      </c>
      <c r="O1566" s="25">
        <v>0.48583</v>
      </c>
      <c r="P1566" s="25">
        <v>1.80564</v>
      </c>
      <c r="Q1566" s="25">
        <v>7810.0</v>
      </c>
      <c r="R1566" s="25">
        <v>99.0</v>
      </c>
      <c r="S1566" s="25">
        <v>7.0</v>
      </c>
    </row>
    <row r="1567">
      <c r="A1567" s="58" t="s">
        <v>754</v>
      </c>
      <c r="B1567" s="25" t="s">
        <v>1</v>
      </c>
      <c r="C1567" s="25" t="s">
        <v>264</v>
      </c>
      <c r="D1567" s="25" t="s">
        <v>16</v>
      </c>
      <c r="E1567" s="25">
        <v>5.0</v>
      </c>
      <c r="F1567" s="25">
        <v>4.0</v>
      </c>
      <c r="G1567" s="25">
        <v>1.0</v>
      </c>
      <c r="H1567" s="25">
        <v>1.0</v>
      </c>
      <c r="I1567" s="25">
        <v>0.0</v>
      </c>
      <c r="J1567" s="25">
        <v>0.0</v>
      </c>
      <c r="K1567" s="25">
        <v>0.0</v>
      </c>
      <c r="L1567" s="25">
        <v>0.0</v>
      </c>
      <c r="M1567" s="25">
        <v>0.0</v>
      </c>
      <c r="N1567" s="25">
        <v>0.00639</v>
      </c>
      <c r="O1567" s="25">
        <v>0.09833</v>
      </c>
      <c r="P1567" s="25">
        <v>0.02711</v>
      </c>
      <c r="Q1567" s="25">
        <v>4.0</v>
      </c>
      <c r="R1567" s="25">
        <v>99.0</v>
      </c>
      <c r="S1567" s="25">
        <v>7.0</v>
      </c>
    </row>
    <row r="1568">
      <c r="A1568" s="58" t="s">
        <v>754</v>
      </c>
      <c r="B1568" s="25" t="s">
        <v>1</v>
      </c>
      <c r="C1568" s="25" t="s">
        <v>99</v>
      </c>
      <c r="D1568" s="25" t="s">
        <v>16</v>
      </c>
      <c r="E1568" s="25">
        <v>186.0</v>
      </c>
      <c r="F1568" s="25">
        <v>91.0</v>
      </c>
      <c r="G1568" s="25">
        <v>37.0</v>
      </c>
      <c r="H1568" s="25">
        <v>48.0</v>
      </c>
      <c r="I1568" s="25">
        <v>0.0</v>
      </c>
      <c r="J1568" s="25">
        <v>0.0</v>
      </c>
      <c r="K1568" s="25">
        <v>0.0</v>
      </c>
      <c r="L1568" s="25">
        <v>0.0</v>
      </c>
      <c r="M1568" s="25">
        <v>0.0</v>
      </c>
      <c r="N1568" s="25">
        <v>0.05056</v>
      </c>
      <c r="O1568" s="25">
        <v>1.58056</v>
      </c>
      <c r="P1568" s="25">
        <v>2.32129</v>
      </c>
      <c r="Q1568" s="25">
        <v>87.0</v>
      </c>
      <c r="R1568" s="25">
        <v>99.0</v>
      </c>
      <c r="S1568" s="25">
        <v>7.0</v>
      </c>
    </row>
    <row r="1569">
      <c r="A1569" s="58" t="s">
        <v>754</v>
      </c>
      <c r="B1569" s="25" t="s">
        <v>1</v>
      </c>
      <c r="C1569" s="25" t="s">
        <v>283</v>
      </c>
      <c r="D1569" s="25" t="s">
        <v>16</v>
      </c>
      <c r="E1569" s="25">
        <v>1.0</v>
      </c>
      <c r="F1569" s="25">
        <v>0.0</v>
      </c>
      <c r="G1569" s="25">
        <v>0.0</v>
      </c>
      <c r="H1569" s="25">
        <v>1.0</v>
      </c>
      <c r="I1569" s="25">
        <v>0.0</v>
      </c>
      <c r="J1569" s="25">
        <v>0.0</v>
      </c>
      <c r="K1569" s="25">
        <v>0.0</v>
      </c>
      <c r="L1569" s="25">
        <v>0.0</v>
      </c>
      <c r="M1569" s="25">
        <v>0.0</v>
      </c>
      <c r="N1569" s="25">
        <v>0.00889</v>
      </c>
      <c r="O1569" s="25">
        <v>0.00889</v>
      </c>
      <c r="P1569" s="25">
        <v>0.00889</v>
      </c>
      <c r="Q1569" s="25">
        <v>0.0</v>
      </c>
      <c r="R1569" s="25">
        <v>99.0</v>
      </c>
      <c r="S1569" s="25">
        <v>7.0</v>
      </c>
    </row>
    <row r="1570">
      <c r="A1570" s="58" t="s">
        <v>754</v>
      </c>
      <c r="B1570" s="25" t="s">
        <v>1</v>
      </c>
      <c r="C1570" s="25" t="s">
        <v>171</v>
      </c>
      <c r="D1570" s="25" t="s">
        <v>16</v>
      </c>
      <c r="E1570" s="25">
        <v>272.0</v>
      </c>
      <c r="F1570" s="25">
        <v>205.0</v>
      </c>
      <c r="G1570" s="25">
        <v>85.0</v>
      </c>
      <c r="H1570" s="25">
        <v>85.0</v>
      </c>
      <c r="I1570" s="25">
        <v>0.0</v>
      </c>
      <c r="J1570" s="25">
        <v>0.0</v>
      </c>
      <c r="K1570" s="25">
        <v>0.0</v>
      </c>
      <c r="L1570" s="25">
        <v>0.0</v>
      </c>
      <c r="M1570" s="25">
        <v>0.0</v>
      </c>
      <c r="N1570" s="25">
        <v>0.05056</v>
      </c>
      <c r="O1570" s="25">
        <v>1.53194</v>
      </c>
      <c r="P1570" s="25">
        <v>1.13439</v>
      </c>
      <c r="Q1570" s="25">
        <v>192.0</v>
      </c>
      <c r="R1570" s="25">
        <v>99.0</v>
      </c>
      <c r="S1570" s="25">
        <v>7.0</v>
      </c>
    </row>
    <row r="1571">
      <c r="A1571" s="58" t="s">
        <v>754</v>
      </c>
      <c r="B1571" s="25" t="s">
        <v>1</v>
      </c>
      <c r="C1571" s="25" t="s">
        <v>165</v>
      </c>
      <c r="D1571" s="25" t="s">
        <v>16</v>
      </c>
      <c r="E1571" s="25">
        <v>2232.0</v>
      </c>
      <c r="F1571" s="25">
        <v>1466.0</v>
      </c>
      <c r="G1571" s="25">
        <v>445.0</v>
      </c>
      <c r="H1571" s="25">
        <v>776.0</v>
      </c>
      <c r="I1571" s="25">
        <v>0.0</v>
      </c>
      <c r="J1571" s="25">
        <v>0.0</v>
      </c>
      <c r="K1571" s="25">
        <v>0.0</v>
      </c>
      <c r="L1571" s="25">
        <v>0.0</v>
      </c>
      <c r="M1571" s="25">
        <v>0.0</v>
      </c>
      <c r="N1571" s="25">
        <v>0.03611</v>
      </c>
      <c r="O1571" s="25">
        <v>1.40556</v>
      </c>
      <c r="P1571" s="25">
        <v>1.67004</v>
      </c>
      <c r="Q1571" s="25">
        <v>1367.0</v>
      </c>
      <c r="R1571" s="25">
        <v>99.0</v>
      </c>
      <c r="S1571" s="25">
        <v>7.0</v>
      </c>
    </row>
    <row r="1572">
      <c r="A1572" s="58" t="s">
        <v>754</v>
      </c>
      <c r="B1572" s="25" t="s">
        <v>1</v>
      </c>
      <c r="C1572" s="25" t="s">
        <v>77</v>
      </c>
      <c r="D1572" s="25" t="s">
        <v>16</v>
      </c>
      <c r="E1572" s="25">
        <v>17230.0</v>
      </c>
      <c r="F1572" s="25">
        <v>7158.0</v>
      </c>
      <c r="G1572" s="25">
        <v>2070.0</v>
      </c>
      <c r="H1572" s="25">
        <v>3417.0</v>
      </c>
      <c r="I1572" s="25">
        <v>0.0</v>
      </c>
      <c r="J1572" s="25">
        <v>0.0</v>
      </c>
      <c r="K1572" s="25">
        <v>0.0</v>
      </c>
      <c r="L1572" s="25">
        <v>0.0</v>
      </c>
      <c r="M1572" s="25">
        <v>0.0</v>
      </c>
      <c r="N1572" s="25">
        <v>0.07639</v>
      </c>
      <c r="O1572" s="25">
        <v>1.40861</v>
      </c>
      <c r="P1572" s="25">
        <v>1.90259</v>
      </c>
      <c r="Q1572" s="25">
        <v>6616.0</v>
      </c>
      <c r="R1572" s="25">
        <v>99.0</v>
      </c>
      <c r="S1572" s="25">
        <v>7.0</v>
      </c>
    </row>
    <row r="1573">
      <c r="A1573" s="58" t="s">
        <v>754</v>
      </c>
      <c r="B1573" s="25" t="s">
        <v>1</v>
      </c>
      <c r="C1573" s="25" t="s">
        <v>255</v>
      </c>
      <c r="D1573" s="25" t="s">
        <v>16</v>
      </c>
      <c r="E1573" s="25">
        <v>6.0</v>
      </c>
      <c r="F1573" s="25">
        <v>6.0</v>
      </c>
      <c r="G1573" s="25">
        <v>1.0</v>
      </c>
      <c r="H1573" s="25">
        <v>1.0</v>
      </c>
      <c r="I1573" s="25">
        <v>0.0</v>
      </c>
      <c r="J1573" s="25">
        <v>0.0</v>
      </c>
      <c r="K1573" s="25">
        <v>0.0</v>
      </c>
      <c r="L1573" s="25">
        <v>0.0</v>
      </c>
      <c r="M1573" s="25">
        <v>0.0</v>
      </c>
      <c r="N1573" s="25">
        <v>0.03528</v>
      </c>
      <c r="O1573" s="25">
        <v>0.61306</v>
      </c>
      <c r="P1573" s="25">
        <v>0.17097</v>
      </c>
      <c r="Q1573" s="25">
        <v>4.0</v>
      </c>
      <c r="R1573" s="25">
        <v>99.0</v>
      </c>
      <c r="S1573" s="25">
        <v>7.0</v>
      </c>
    </row>
    <row r="1574">
      <c r="A1574" s="58" t="s">
        <v>754</v>
      </c>
      <c r="B1574" s="25" t="s">
        <v>1</v>
      </c>
      <c r="C1574" s="25" t="s">
        <v>124</v>
      </c>
      <c r="D1574" s="25" t="s">
        <v>16</v>
      </c>
      <c r="E1574" s="25">
        <v>10.0</v>
      </c>
      <c r="F1574" s="25">
        <v>4.0</v>
      </c>
      <c r="G1574" s="25">
        <v>3.0</v>
      </c>
      <c r="H1574" s="25">
        <v>0.0</v>
      </c>
      <c r="I1574" s="25">
        <v>0.0</v>
      </c>
      <c r="J1574" s="25">
        <v>0.0</v>
      </c>
      <c r="K1574" s="25">
        <v>0.0</v>
      </c>
      <c r="L1574" s="25">
        <v>0.0</v>
      </c>
      <c r="M1574" s="25">
        <v>0.0</v>
      </c>
      <c r="N1574" s="25">
        <v>0.41028</v>
      </c>
      <c r="O1574" s="25">
        <v>6.97806</v>
      </c>
      <c r="P1574" s="25">
        <v>7.07239</v>
      </c>
      <c r="Q1574" s="25">
        <v>4.0</v>
      </c>
      <c r="R1574" s="25">
        <v>99.0</v>
      </c>
      <c r="S1574" s="25">
        <v>7.0</v>
      </c>
    </row>
    <row r="1575">
      <c r="A1575" s="58" t="s">
        <v>754</v>
      </c>
      <c r="B1575" s="25" t="s">
        <v>1</v>
      </c>
      <c r="C1575" s="25" t="s">
        <v>156</v>
      </c>
      <c r="D1575" s="25" t="s">
        <v>16</v>
      </c>
      <c r="E1575" s="25">
        <v>20.0</v>
      </c>
      <c r="F1575" s="25">
        <v>8.0</v>
      </c>
      <c r="G1575" s="25">
        <v>1.0</v>
      </c>
      <c r="H1575" s="25">
        <v>2.0</v>
      </c>
      <c r="I1575" s="25">
        <v>0.0</v>
      </c>
      <c r="J1575" s="25">
        <v>0.0</v>
      </c>
      <c r="K1575" s="25">
        <v>0.0</v>
      </c>
      <c r="L1575" s="25">
        <v>0.0</v>
      </c>
      <c r="M1575" s="25">
        <v>0.0</v>
      </c>
      <c r="N1575" s="25">
        <v>0.05778</v>
      </c>
      <c r="O1575" s="25">
        <v>0.36306</v>
      </c>
      <c r="P1575" s="25">
        <v>0.50749</v>
      </c>
      <c r="Q1575" s="25">
        <v>8.0</v>
      </c>
      <c r="R1575" s="25">
        <v>99.0</v>
      </c>
      <c r="S1575" s="25">
        <v>7.0</v>
      </c>
    </row>
    <row r="1576">
      <c r="A1576" s="58" t="s">
        <v>754</v>
      </c>
      <c r="B1576" s="25" t="s">
        <v>1</v>
      </c>
      <c r="C1576" s="25" t="s">
        <v>104</v>
      </c>
      <c r="D1576" s="25" t="s">
        <v>16</v>
      </c>
      <c r="E1576" s="25">
        <v>459.0</v>
      </c>
      <c r="F1576" s="25">
        <v>182.0</v>
      </c>
      <c r="G1576" s="25">
        <v>54.0</v>
      </c>
      <c r="H1576" s="25">
        <v>92.0</v>
      </c>
      <c r="I1576" s="25">
        <v>0.0</v>
      </c>
      <c r="J1576" s="25">
        <v>0.0</v>
      </c>
      <c r="K1576" s="25">
        <v>0.0</v>
      </c>
      <c r="L1576" s="25">
        <v>0.0</v>
      </c>
      <c r="M1576" s="25">
        <v>0.0</v>
      </c>
      <c r="N1576" s="25">
        <v>0.11111</v>
      </c>
      <c r="O1576" s="25">
        <v>1.39472</v>
      </c>
      <c r="P1576" s="25">
        <v>0.84775</v>
      </c>
      <c r="Q1576" s="25">
        <v>144.0</v>
      </c>
      <c r="R1576" s="25">
        <v>99.0</v>
      </c>
      <c r="S1576" s="25">
        <v>7.0</v>
      </c>
    </row>
    <row r="1577">
      <c r="A1577" s="58" t="s">
        <v>754</v>
      </c>
      <c r="B1577" s="25" t="s">
        <v>1</v>
      </c>
      <c r="C1577" s="25" t="s">
        <v>180</v>
      </c>
      <c r="D1577" s="25" t="s">
        <v>16</v>
      </c>
      <c r="E1577" s="25">
        <v>2904.0</v>
      </c>
      <c r="F1577" s="25">
        <v>2753.0</v>
      </c>
      <c r="G1577" s="25">
        <v>840.0</v>
      </c>
      <c r="H1577" s="25">
        <v>1205.0</v>
      </c>
      <c r="I1577" s="25">
        <v>0.0</v>
      </c>
      <c r="J1577" s="25">
        <v>0.0</v>
      </c>
      <c r="K1577" s="25">
        <v>0.0</v>
      </c>
      <c r="L1577" s="25">
        <v>0.0</v>
      </c>
      <c r="M1577" s="25">
        <v>0.0</v>
      </c>
      <c r="N1577" s="25">
        <v>0.00861</v>
      </c>
      <c r="O1577" s="25">
        <v>0.82639</v>
      </c>
      <c r="P1577" s="25">
        <v>0.38386</v>
      </c>
      <c r="Q1577" s="25">
        <v>2648.0</v>
      </c>
      <c r="R1577" s="25">
        <v>99.0</v>
      </c>
      <c r="S1577" s="25">
        <v>7.0</v>
      </c>
    </row>
    <row r="1578">
      <c r="A1578" s="58" t="s">
        <v>754</v>
      </c>
      <c r="B1578" s="25" t="s">
        <v>1</v>
      </c>
      <c r="C1578" s="25" t="s">
        <v>89</v>
      </c>
      <c r="D1578" s="25" t="s">
        <v>16</v>
      </c>
      <c r="E1578" s="25">
        <v>21678.0</v>
      </c>
      <c r="F1578" s="25">
        <v>8119.0</v>
      </c>
      <c r="G1578" s="25">
        <v>1663.0</v>
      </c>
      <c r="H1578" s="25">
        <v>2260.0</v>
      </c>
      <c r="I1578" s="25">
        <v>0.0</v>
      </c>
      <c r="J1578" s="25">
        <v>0.0</v>
      </c>
      <c r="K1578" s="25">
        <v>0.0</v>
      </c>
      <c r="L1578" s="25">
        <v>0.0</v>
      </c>
      <c r="M1578" s="25">
        <v>0.0</v>
      </c>
      <c r="N1578" s="25">
        <v>0.11361</v>
      </c>
      <c r="O1578" s="25">
        <v>1.09972</v>
      </c>
      <c r="P1578" s="25">
        <v>0.70922</v>
      </c>
      <c r="Q1578" s="25">
        <v>5067.0</v>
      </c>
      <c r="R1578" s="25">
        <v>99.0</v>
      </c>
      <c r="S1578" s="25">
        <v>7.0</v>
      </c>
    </row>
    <row r="1579">
      <c r="A1579" s="58" t="s">
        <v>754</v>
      </c>
      <c r="B1579" s="25" t="s">
        <v>1</v>
      </c>
      <c r="C1579" s="25" t="s">
        <v>60</v>
      </c>
      <c r="D1579" s="25" t="s">
        <v>16</v>
      </c>
      <c r="E1579" s="25">
        <v>42471.0</v>
      </c>
      <c r="F1579" s="25">
        <v>18260.0</v>
      </c>
      <c r="G1579" s="25">
        <v>2364.0</v>
      </c>
      <c r="H1579" s="25">
        <v>7193.0</v>
      </c>
      <c r="I1579" s="25">
        <v>0.0</v>
      </c>
      <c r="J1579" s="25">
        <v>3.0</v>
      </c>
      <c r="K1579" s="25">
        <v>0.0</v>
      </c>
      <c r="L1579" s="25">
        <v>0.0</v>
      </c>
      <c r="M1579" s="25">
        <v>0.0</v>
      </c>
      <c r="N1579" s="25">
        <v>0.12944</v>
      </c>
      <c r="O1579" s="25">
        <v>1.82361</v>
      </c>
      <c r="P1579" s="25">
        <v>2.5333</v>
      </c>
      <c r="Q1579" s="25">
        <v>13505.0</v>
      </c>
      <c r="R1579" s="25">
        <v>99.0</v>
      </c>
      <c r="S1579" s="25">
        <v>7.0</v>
      </c>
    </row>
    <row r="1580">
      <c r="A1580" s="58" t="s">
        <v>754</v>
      </c>
      <c r="B1580" s="25" t="s">
        <v>1</v>
      </c>
      <c r="C1580" s="25" t="s">
        <v>61</v>
      </c>
      <c r="D1580" s="25" t="s">
        <v>16</v>
      </c>
      <c r="E1580" s="25">
        <v>231704.0</v>
      </c>
      <c r="F1580" s="25">
        <v>119609.0</v>
      </c>
      <c r="G1580" s="25">
        <v>19897.0</v>
      </c>
      <c r="H1580" s="25">
        <v>64108.0</v>
      </c>
      <c r="I1580" s="25">
        <v>0.0</v>
      </c>
      <c r="J1580" s="25">
        <v>6.0</v>
      </c>
      <c r="K1580" s="25">
        <v>0.0</v>
      </c>
      <c r="L1580" s="25">
        <v>0.0</v>
      </c>
      <c r="M1580" s="25">
        <v>0.0</v>
      </c>
      <c r="N1580" s="25">
        <v>0.06417</v>
      </c>
      <c r="O1580" s="25">
        <v>1.14611</v>
      </c>
      <c r="P1580" s="25">
        <v>1.58822</v>
      </c>
      <c r="Q1580" s="25">
        <v>103482.0</v>
      </c>
      <c r="R1580" s="25">
        <v>99.0</v>
      </c>
      <c r="S1580" s="25">
        <v>7.0</v>
      </c>
    </row>
    <row r="1581">
      <c r="A1581" s="58" t="s">
        <v>754</v>
      </c>
      <c r="B1581" s="25" t="s">
        <v>1</v>
      </c>
      <c r="C1581" s="25" t="s">
        <v>195</v>
      </c>
      <c r="D1581" s="25" t="s">
        <v>16</v>
      </c>
      <c r="E1581" s="25">
        <v>25946.0</v>
      </c>
      <c r="F1581" s="25">
        <v>25334.0</v>
      </c>
      <c r="G1581" s="25">
        <v>4896.0</v>
      </c>
      <c r="H1581" s="25">
        <v>16230.0</v>
      </c>
      <c r="I1581" s="25">
        <v>0.0</v>
      </c>
      <c r="J1581" s="25">
        <v>0.0</v>
      </c>
      <c r="K1581" s="25">
        <v>0.0</v>
      </c>
      <c r="L1581" s="25">
        <v>0.0</v>
      </c>
      <c r="M1581" s="25">
        <v>0.0</v>
      </c>
      <c r="N1581" s="25">
        <v>0.00472</v>
      </c>
      <c r="O1581" s="25">
        <v>0.16083</v>
      </c>
      <c r="P1581" s="25">
        <v>2.07857</v>
      </c>
      <c r="Q1581" s="25">
        <v>23750.0</v>
      </c>
      <c r="R1581" s="25">
        <v>99.0</v>
      </c>
      <c r="S1581" s="25">
        <v>7.0</v>
      </c>
    </row>
    <row r="1582">
      <c r="A1582" s="58" t="s">
        <v>754</v>
      </c>
      <c r="B1582" s="25" t="s">
        <v>1</v>
      </c>
      <c r="C1582" s="25" t="s">
        <v>110</v>
      </c>
      <c r="D1582" s="25" t="s">
        <v>16</v>
      </c>
      <c r="E1582" s="25">
        <v>216.0</v>
      </c>
      <c r="F1582" s="25">
        <v>193.0</v>
      </c>
      <c r="G1582" s="25">
        <v>78.0</v>
      </c>
      <c r="H1582" s="25">
        <v>77.0</v>
      </c>
      <c r="I1582" s="25">
        <v>0.0</v>
      </c>
      <c r="J1582" s="25">
        <v>0.0</v>
      </c>
      <c r="K1582" s="25">
        <v>0.0</v>
      </c>
      <c r="L1582" s="25">
        <v>0.0</v>
      </c>
      <c r="M1582" s="25">
        <v>0.0</v>
      </c>
      <c r="N1582" s="25">
        <v>0.03111</v>
      </c>
      <c r="O1582" s="25">
        <v>1.33444</v>
      </c>
      <c r="P1582" s="25">
        <v>3.10499</v>
      </c>
      <c r="Q1582" s="25">
        <v>183.0</v>
      </c>
      <c r="R1582" s="25">
        <v>99.0</v>
      </c>
      <c r="S1582" s="25">
        <v>7.0</v>
      </c>
    </row>
    <row r="1583">
      <c r="A1583" s="58" t="s">
        <v>754</v>
      </c>
      <c r="B1583" s="25" t="s">
        <v>1</v>
      </c>
      <c r="C1583" s="25" t="s">
        <v>58</v>
      </c>
      <c r="D1583" s="25" t="s">
        <v>16</v>
      </c>
      <c r="E1583" s="25">
        <v>546.0</v>
      </c>
      <c r="F1583" s="25">
        <v>214.0</v>
      </c>
      <c r="G1583" s="25">
        <v>61.0</v>
      </c>
      <c r="H1583" s="25">
        <v>139.0</v>
      </c>
      <c r="I1583" s="25">
        <v>0.0</v>
      </c>
      <c r="J1583" s="25">
        <v>0.0</v>
      </c>
      <c r="K1583" s="25">
        <v>0.0</v>
      </c>
      <c r="L1583" s="25">
        <v>0.0</v>
      </c>
      <c r="M1583" s="25">
        <v>0.0</v>
      </c>
      <c r="N1583" s="25">
        <v>0.05972</v>
      </c>
      <c r="O1583" s="25">
        <v>0.61194</v>
      </c>
      <c r="P1583" s="25">
        <v>0.86605</v>
      </c>
      <c r="Q1583" s="25">
        <v>204.0</v>
      </c>
      <c r="R1583" s="25">
        <v>99.0</v>
      </c>
      <c r="S1583" s="25">
        <v>7.0</v>
      </c>
    </row>
    <row r="1584">
      <c r="A1584" s="58" t="s">
        <v>754</v>
      </c>
      <c r="B1584" s="25" t="s">
        <v>1</v>
      </c>
      <c r="C1584" s="25" t="s">
        <v>267</v>
      </c>
      <c r="D1584" s="25" t="s">
        <v>16</v>
      </c>
      <c r="E1584" s="25">
        <v>1.0</v>
      </c>
      <c r="F1584" s="25">
        <v>0.0</v>
      </c>
      <c r="G1584" s="25">
        <v>0.0</v>
      </c>
      <c r="H1584" s="25">
        <v>0.0</v>
      </c>
      <c r="I1584" s="25">
        <v>0.0</v>
      </c>
      <c r="J1584" s="25">
        <v>0.0</v>
      </c>
      <c r="K1584" s="25">
        <v>0.0</v>
      </c>
      <c r="L1584" s="25">
        <v>0.0</v>
      </c>
      <c r="M1584" s="25">
        <v>0.0</v>
      </c>
      <c r="N1584" s="25">
        <v>0.09861</v>
      </c>
      <c r="O1584" s="25">
        <v>0.09861</v>
      </c>
      <c r="P1584" s="25">
        <v>0.09861</v>
      </c>
      <c r="Q1584" s="25">
        <v>0.0</v>
      </c>
      <c r="R1584" s="25">
        <v>99.0</v>
      </c>
      <c r="S1584" s="25">
        <v>7.0</v>
      </c>
    </row>
    <row r="1585">
      <c r="A1585" s="58" t="s">
        <v>754</v>
      </c>
      <c r="B1585" s="25" t="s">
        <v>1</v>
      </c>
      <c r="C1585" s="25" t="s">
        <v>292</v>
      </c>
      <c r="D1585" s="25" t="s">
        <v>16</v>
      </c>
      <c r="E1585" s="25">
        <v>1.0</v>
      </c>
      <c r="F1585" s="25">
        <v>0.0</v>
      </c>
      <c r="G1585" s="25">
        <v>0.0</v>
      </c>
      <c r="H1585" s="25">
        <v>0.0</v>
      </c>
      <c r="I1585" s="25">
        <v>0.0</v>
      </c>
      <c r="J1585" s="25">
        <v>0.0</v>
      </c>
      <c r="K1585" s="25">
        <v>0.0</v>
      </c>
      <c r="L1585" s="25">
        <v>0.0</v>
      </c>
      <c r="M1585" s="25">
        <v>0.0</v>
      </c>
      <c r="N1585" s="25">
        <v>35.2</v>
      </c>
      <c r="O1585" s="25">
        <v>35.2</v>
      </c>
      <c r="P1585" s="25">
        <v>35.2</v>
      </c>
      <c r="Q1585" s="25">
        <v>0.0</v>
      </c>
      <c r="R1585" s="25">
        <v>99.0</v>
      </c>
      <c r="S1585" s="25">
        <v>7.0</v>
      </c>
    </row>
    <row r="1586">
      <c r="A1586" s="58" t="s">
        <v>754</v>
      </c>
      <c r="B1586" s="25" t="s">
        <v>1</v>
      </c>
      <c r="C1586" s="25" t="s">
        <v>85</v>
      </c>
      <c r="D1586" s="25" t="s">
        <v>16</v>
      </c>
      <c r="E1586" s="25">
        <v>1332.0</v>
      </c>
      <c r="F1586" s="25">
        <v>1219.0</v>
      </c>
      <c r="G1586" s="25">
        <v>209.0</v>
      </c>
      <c r="H1586" s="25">
        <v>619.0</v>
      </c>
      <c r="I1586" s="25">
        <v>0.0</v>
      </c>
      <c r="J1586" s="25">
        <v>0.0</v>
      </c>
      <c r="K1586" s="25">
        <v>0.0</v>
      </c>
      <c r="L1586" s="25">
        <v>0.0</v>
      </c>
      <c r="M1586" s="25">
        <v>0.0</v>
      </c>
      <c r="N1586" s="25">
        <v>0.00639</v>
      </c>
      <c r="O1586" s="25">
        <v>0.31472</v>
      </c>
      <c r="P1586" s="25">
        <v>0.82455</v>
      </c>
      <c r="Q1586" s="25">
        <v>1139.0</v>
      </c>
      <c r="R1586" s="25">
        <v>99.0</v>
      </c>
      <c r="S1586" s="25">
        <v>7.0</v>
      </c>
    </row>
    <row r="1587">
      <c r="A1587" s="58" t="s">
        <v>754</v>
      </c>
      <c r="B1587" s="25" t="s">
        <v>1</v>
      </c>
      <c r="C1587" s="25" t="s">
        <v>131</v>
      </c>
      <c r="D1587" s="25" t="s">
        <v>16</v>
      </c>
      <c r="E1587" s="25">
        <v>48912.0</v>
      </c>
      <c r="F1587" s="25">
        <v>40248.0</v>
      </c>
      <c r="G1587" s="25">
        <v>6292.0</v>
      </c>
      <c r="H1587" s="25">
        <v>12349.0</v>
      </c>
      <c r="I1587" s="25">
        <v>0.0</v>
      </c>
      <c r="J1587" s="25">
        <v>0.0</v>
      </c>
      <c r="K1587" s="25">
        <v>0.0</v>
      </c>
      <c r="L1587" s="25">
        <v>0.0</v>
      </c>
      <c r="M1587" s="25">
        <v>0.0</v>
      </c>
      <c r="N1587" s="25">
        <v>0.06444</v>
      </c>
      <c r="O1587" s="25">
        <v>0.86917</v>
      </c>
      <c r="P1587" s="25">
        <v>1.14062</v>
      </c>
      <c r="Q1587" s="25">
        <v>27115.0</v>
      </c>
      <c r="R1587" s="25">
        <v>99.0</v>
      </c>
      <c r="S1587" s="25">
        <v>7.0</v>
      </c>
    </row>
    <row r="1588">
      <c r="A1588" s="58" t="s">
        <v>754</v>
      </c>
      <c r="B1588" s="25" t="s">
        <v>1</v>
      </c>
      <c r="C1588" s="25" t="s">
        <v>273</v>
      </c>
      <c r="D1588" s="25" t="s">
        <v>16</v>
      </c>
      <c r="E1588" s="25">
        <v>6.0</v>
      </c>
      <c r="F1588" s="25">
        <v>5.0</v>
      </c>
      <c r="G1588" s="25">
        <v>1.0</v>
      </c>
      <c r="H1588" s="25">
        <v>4.0</v>
      </c>
      <c r="I1588" s="25">
        <v>0.0</v>
      </c>
      <c r="J1588" s="25">
        <v>0.0</v>
      </c>
      <c r="K1588" s="25">
        <v>0.0</v>
      </c>
      <c r="L1588" s="25">
        <v>0.0</v>
      </c>
      <c r="M1588" s="25">
        <v>0.0</v>
      </c>
      <c r="N1588" s="25">
        <v>0.0025</v>
      </c>
      <c r="O1588" s="25">
        <v>1.01833</v>
      </c>
      <c r="P1588" s="25">
        <v>0.17213</v>
      </c>
      <c r="Q1588" s="25">
        <v>5.0</v>
      </c>
      <c r="R1588" s="25">
        <v>99.0</v>
      </c>
      <c r="S1588" s="25">
        <v>7.0</v>
      </c>
    </row>
    <row r="1589">
      <c r="A1589" s="58" t="s">
        <v>754</v>
      </c>
      <c r="B1589" s="25" t="s">
        <v>1</v>
      </c>
      <c r="C1589" s="25" t="s">
        <v>76</v>
      </c>
      <c r="D1589" s="25" t="s">
        <v>16</v>
      </c>
      <c r="E1589" s="25">
        <v>1882.0</v>
      </c>
      <c r="F1589" s="25">
        <v>803.0</v>
      </c>
      <c r="G1589" s="25">
        <v>248.0</v>
      </c>
      <c r="H1589" s="25">
        <v>257.0</v>
      </c>
      <c r="I1589" s="25">
        <v>0.0</v>
      </c>
      <c r="J1589" s="25">
        <v>0.0</v>
      </c>
      <c r="K1589" s="25">
        <v>0.0</v>
      </c>
      <c r="L1589" s="25">
        <v>0.0</v>
      </c>
      <c r="M1589" s="25">
        <v>0.0</v>
      </c>
      <c r="N1589" s="25">
        <v>0.11583</v>
      </c>
      <c r="O1589" s="25">
        <v>1.25694</v>
      </c>
      <c r="P1589" s="25">
        <v>1.31763</v>
      </c>
      <c r="Q1589" s="25">
        <v>718.0</v>
      </c>
      <c r="R1589" s="25">
        <v>99.0</v>
      </c>
      <c r="S1589" s="25">
        <v>7.0</v>
      </c>
    </row>
    <row r="1590">
      <c r="A1590" s="58" t="s">
        <v>754</v>
      </c>
      <c r="B1590" s="25" t="s">
        <v>1</v>
      </c>
      <c r="C1590" s="25" t="s">
        <v>153</v>
      </c>
      <c r="D1590" s="25" t="s">
        <v>16</v>
      </c>
      <c r="E1590" s="25">
        <v>92.0</v>
      </c>
      <c r="F1590" s="25">
        <v>62.0</v>
      </c>
      <c r="G1590" s="25">
        <v>34.0</v>
      </c>
      <c r="H1590" s="25">
        <v>25.0</v>
      </c>
      <c r="I1590" s="25">
        <v>0.0</v>
      </c>
      <c r="J1590" s="25">
        <v>0.0</v>
      </c>
      <c r="K1590" s="25">
        <v>0.0</v>
      </c>
      <c r="L1590" s="25">
        <v>0.0</v>
      </c>
      <c r="M1590" s="25">
        <v>0.0</v>
      </c>
      <c r="N1590" s="25">
        <v>0.0775</v>
      </c>
      <c r="O1590" s="25">
        <v>1.69444</v>
      </c>
      <c r="P1590" s="25">
        <v>0.92547</v>
      </c>
      <c r="Q1590" s="25">
        <v>61.0</v>
      </c>
      <c r="R1590" s="25">
        <v>99.0</v>
      </c>
      <c r="S1590" s="25">
        <v>7.0</v>
      </c>
    </row>
    <row r="1591">
      <c r="A1591" s="58" t="s">
        <v>754</v>
      </c>
      <c r="B1591" s="25" t="s">
        <v>1</v>
      </c>
      <c r="C1591" s="25" t="s">
        <v>223</v>
      </c>
      <c r="D1591" s="25" t="s">
        <v>16</v>
      </c>
      <c r="E1591" s="25">
        <v>113.0</v>
      </c>
      <c r="F1591" s="25">
        <v>100.0</v>
      </c>
      <c r="G1591" s="25">
        <v>55.0</v>
      </c>
      <c r="H1591" s="25">
        <v>35.0</v>
      </c>
      <c r="I1591" s="25">
        <v>0.0</v>
      </c>
      <c r="J1591" s="25">
        <v>0.0</v>
      </c>
      <c r="K1591" s="25">
        <v>0.0</v>
      </c>
      <c r="L1591" s="25">
        <v>0.0</v>
      </c>
      <c r="M1591" s="25">
        <v>0.0</v>
      </c>
      <c r="N1591" s="25">
        <v>0.02139</v>
      </c>
      <c r="O1591" s="25">
        <v>1.66556</v>
      </c>
      <c r="P1591" s="25">
        <v>0.5872</v>
      </c>
      <c r="Q1591" s="25">
        <v>99.0</v>
      </c>
      <c r="R1591" s="25">
        <v>99.0</v>
      </c>
      <c r="S1591" s="25">
        <v>7.0</v>
      </c>
    </row>
    <row r="1592">
      <c r="A1592" s="58" t="s">
        <v>754</v>
      </c>
      <c r="B1592" s="25" t="s">
        <v>1</v>
      </c>
      <c r="C1592" s="25" t="s">
        <v>120</v>
      </c>
      <c r="D1592" s="25" t="s">
        <v>17</v>
      </c>
      <c r="E1592" s="25">
        <v>62.0</v>
      </c>
      <c r="F1592" s="25">
        <v>5.0</v>
      </c>
      <c r="G1592" s="25">
        <v>0.0</v>
      </c>
      <c r="H1592" s="25">
        <v>3.0</v>
      </c>
      <c r="I1592" s="25">
        <v>0.0</v>
      </c>
      <c r="J1592" s="25">
        <v>0.0</v>
      </c>
      <c r="K1592" s="25">
        <v>0.0</v>
      </c>
      <c r="L1592" s="25">
        <v>0.0</v>
      </c>
      <c r="M1592" s="25">
        <v>0.0</v>
      </c>
      <c r="N1592" s="25">
        <v>0.46667</v>
      </c>
      <c r="O1592" s="25">
        <v>1.88361</v>
      </c>
      <c r="P1592" s="25">
        <v>1.23483</v>
      </c>
      <c r="Q1592" s="25">
        <v>3.0</v>
      </c>
      <c r="R1592" s="25">
        <v>99.0</v>
      </c>
      <c r="S1592" s="25">
        <v>8.0</v>
      </c>
    </row>
    <row r="1593">
      <c r="A1593" s="58" t="s">
        <v>754</v>
      </c>
      <c r="B1593" s="25" t="s">
        <v>1</v>
      </c>
      <c r="C1593" s="25" t="s">
        <v>253</v>
      </c>
      <c r="D1593" s="25" t="s">
        <v>17</v>
      </c>
      <c r="E1593" s="25">
        <v>2.0</v>
      </c>
      <c r="F1593" s="25">
        <v>1.0</v>
      </c>
      <c r="G1593" s="25">
        <v>0.0</v>
      </c>
      <c r="H1593" s="25">
        <v>0.0</v>
      </c>
      <c r="I1593" s="25">
        <v>0.0</v>
      </c>
      <c r="J1593" s="25">
        <v>0.0</v>
      </c>
      <c r="K1593" s="25">
        <v>0.0</v>
      </c>
      <c r="L1593" s="25">
        <v>0.0</v>
      </c>
      <c r="M1593" s="25">
        <v>0.0</v>
      </c>
      <c r="N1593" s="25">
        <v>14.37708</v>
      </c>
      <c r="O1593" s="25">
        <v>14.37708</v>
      </c>
      <c r="P1593" s="25">
        <v>14.37708</v>
      </c>
      <c r="Q1593" s="25">
        <v>1.0</v>
      </c>
      <c r="R1593" s="25">
        <v>99.0</v>
      </c>
      <c r="S1593" s="25">
        <v>8.0</v>
      </c>
    </row>
    <row r="1594">
      <c r="A1594" s="58" t="s">
        <v>754</v>
      </c>
      <c r="B1594" s="25" t="s">
        <v>1</v>
      </c>
      <c r="C1594" s="25" t="s">
        <v>54</v>
      </c>
      <c r="D1594" s="25" t="s">
        <v>17</v>
      </c>
      <c r="E1594" s="25">
        <v>457.0</v>
      </c>
      <c r="F1594" s="25">
        <v>187.0</v>
      </c>
      <c r="G1594" s="25">
        <v>12.0</v>
      </c>
      <c r="H1594" s="25">
        <v>44.0</v>
      </c>
      <c r="I1594" s="25">
        <v>0.0</v>
      </c>
      <c r="J1594" s="25">
        <v>0.0</v>
      </c>
      <c r="K1594" s="25">
        <v>0.0</v>
      </c>
      <c r="L1594" s="25">
        <v>0.0</v>
      </c>
      <c r="M1594" s="25">
        <v>0.0</v>
      </c>
      <c r="N1594" s="25">
        <v>0.43667</v>
      </c>
      <c r="O1594" s="25">
        <v>1.91139</v>
      </c>
      <c r="P1594" s="25">
        <v>1.73018</v>
      </c>
      <c r="Q1594" s="25">
        <v>145.0</v>
      </c>
      <c r="R1594" s="25">
        <v>99.0</v>
      </c>
      <c r="S1594" s="25">
        <v>8.0</v>
      </c>
    </row>
    <row r="1595">
      <c r="A1595" s="58" t="s">
        <v>754</v>
      </c>
      <c r="B1595" s="25" t="s">
        <v>1</v>
      </c>
      <c r="C1595" s="25" t="s">
        <v>111</v>
      </c>
      <c r="D1595" s="25" t="s">
        <v>17</v>
      </c>
      <c r="E1595" s="25">
        <v>1836.0</v>
      </c>
      <c r="F1595" s="25">
        <v>423.0</v>
      </c>
      <c r="G1595" s="25">
        <v>63.0</v>
      </c>
      <c r="H1595" s="25">
        <v>23.0</v>
      </c>
      <c r="I1595" s="25">
        <v>0.0</v>
      </c>
      <c r="J1595" s="25">
        <v>0.0</v>
      </c>
      <c r="K1595" s="25">
        <v>0.0</v>
      </c>
      <c r="L1595" s="25">
        <v>0.0</v>
      </c>
      <c r="M1595" s="25">
        <v>0.0</v>
      </c>
      <c r="N1595" s="25">
        <v>0.42556</v>
      </c>
      <c r="O1595" s="25">
        <v>2.50972</v>
      </c>
      <c r="P1595" s="25">
        <v>2.05587</v>
      </c>
      <c r="Q1595" s="25">
        <v>383.0</v>
      </c>
      <c r="R1595" s="25">
        <v>99.0</v>
      </c>
      <c r="S1595" s="25">
        <v>8.0</v>
      </c>
    </row>
    <row r="1596">
      <c r="A1596" s="58" t="s">
        <v>754</v>
      </c>
      <c r="B1596" s="25" t="s">
        <v>1</v>
      </c>
      <c r="C1596" s="25" t="s">
        <v>279</v>
      </c>
      <c r="D1596" s="25" t="s">
        <v>17</v>
      </c>
      <c r="E1596" s="25">
        <v>4.0</v>
      </c>
      <c r="F1596" s="25">
        <v>2.0</v>
      </c>
      <c r="G1596" s="25">
        <v>0.0</v>
      </c>
      <c r="H1596" s="25">
        <v>0.0</v>
      </c>
      <c r="I1596" s="25">
        <v>0.0</v>
      </c>
      <c r="J1596" s="25">
        <v>0.0</v>
      </c>
      <c r="K1596" s="25">
        <v>0.0</v>
      </c>
      <c r="L1596" s="25">
        <v>0.0</v>
      </c>
      <c r="M1596" s="25">
        <v>0.0</v>
      </c>
      <c r="N1596" s="25">
        <v>0.44361</v>
      </c>
      <c r="O1596" s="25">
        <v>2.78111</v>
      </c>
      <c r="P1596" s="25">
        <v>1.37618</v>
      </c>
      <c r="Q1596" s="25">
        <v>2.0</v>
      </c>
      <c r="R1596" s="25">
        <v>99.0</v>
      </c>
      <c r="S1596" s="25">
        <v>8.0</v>
      </c>
    </row>
    <row r="1597">
      <c r="A1597" s="58" t="s">
        <v>754</v>
      </c>
      <c r="B1597" s="25" t="s">
        <v>1</v>
      </c>
      <c r="C1597" s="25" t="s">
        <v>286</v>
      </c>
      <c r="D1597" s="25" t="s">
        <v>17</v>
      </c>
      <c r="E1597" s="25">
        <v>2.0</v>
      </c>
      <c r="F1597" s="25">
        <v>0.0</v>
      </c>
      <c r="G1597" s="25">
        <v>0.0</v>
      </c>
      <c r="H1597" s="25">
        <v>0.0</v>
      </c>
      <c r="I1597" s="25">
        <v>0.0</v>
      </c>
      <c r="J1597" s="25">
        <v>0.0</v>
      </c>
      <c r="K1597" s="25">
        <v>0.0</v>
      </c>
      <c r="L1597" s="25">
        <v>0.0</v>
      </c>
      <c r="M1597" s="25">
        <v>0.0</v>
      </c>
      <c r="N1597" s="25">
        <v>0.16278</v>
      </c>
      <c r="O1597" s="25">
        <v>0.16278</v>
      </c>
      <c r="P1597" s="25">
        <v>0.16278</v>
      </c>
      <c r="Q1597" s="25">
        <v>0.0</v>
      </c>
      <c r="R1597" s="25">
        <v>99.0</v>
      </c>
      <c r="S1597" s="25">
        <v>8.0</v>
      </c>
    </row>
    <row r="1598">
      <c r="A1598" s="58" t="s">
        <v>754</v>
      </c>
      <c r="B1598" s="25" t="s">
        <v>1</v>
      </c>
      <c r="C1598" s="25" t="s">
        <v>57</v>
      </c>
      <c r="D1598" s="25" t="s">
        <v>17</v>
      </c>
      <c r="E1598" s="25">
        <v>4.0</v>
      </c>
      <c r="F1598" s="25">
        <v>2.0</v>
      </c>
      <c r="G1598" s="25">
        <v>0.0</v>
      </c>
      <c r="H1598" s="25">
        <v>0.0</v>
      </c>
      <c r="I1598" s="25">
        <v>0.0</v>
      </c>
      <c r="J1598" s="25">
        <v>0.0</v>
      </c>
      <c r="K1598" s="25">
        <v>0.0</v>
      </c>
      <c r="L1598" s="25">
        <v>0.0</v>
      </c>
      <c r="M1598" s="25">
        <v>0.0</v>
      </c>
      <c r="N1598" s="25">
        <v>0.60611</v>
      </c>
      <c r="O1598" s="25">
        <v>0.91056</v>
      </c>
      <c r="P1598" s="25">
        <v>0.58111</v>
      </c>
      <c r="Q1598" s="25">
        <v>1.0</v>
      </c>
      <c r="R1598" s="25">
        <v>99.0</v>
      </c>
      <c r="S1598" s="25">
        <v>8.0</v>
      </c>
    </row>
    <row r="1599">
      <c r="A1599" s="58" t="s">
        <v>754</v>
      </c>
      <c r="B1599" s="25" t="s">
        <v>1</v>
      </c>
      <c r="C1599" s="25" t="s">
        <v>220</v>
      </c>
      <c r="D1599" s="25" t="s">
        <v>17</v>
      </c>
      <c r="E1599" s="25">
        <v>3.0</v>
      </c>
      <c r="F1599" s="25">
        <v>0.0</v>
      </c>
      <c r="G1599" s="25">
        <v>0.0</v>
      </c>
      <c r="H1599" s="25">
        <v>0.0</v>
      </c>
      <c r="I1599" s="25">
        <v>0.0</v>
      </c>
      <c r="J1599" s="25">
        <v>0.0</v>
      </c>
      <c r="K1599" s="25">
        <v>0.0</v>
      </c>
      <c r="L1599" s="25">
        <v>0.0</v>
      </c>
      <c r="M1599" s="25">
        <v>0.0</v>
      </c>
      <c r="N1599" s="25">
        <v>0.48972</v>
      </c>
      <c r="O1599" s="25">
        <v>0.59944</v>
      </c>
      <c r="P1599" s="25">
        <v>0.40519</v>
      </c>
      <c r="Q1599" s="25">
        <v>0.0</v>
      </c>
      <c r="R1599" s="25">
        <v>99.0</v>
      </c>
      <c r="S1599" s="25">
        <v>8.0</v>
      </c>
    </row>
    <row r="1600">
      <c r="A1600" s="58" t="s">
        <v>754</v>
      </c>
      <c r="B1600" s="25" t="s">
        <v>1</v>
      </c>
      <c r="C1600" s="25" t="s">
        <v>208</v>
      </c>
      <c r="D1600" s="25" t="s">
        <v>17</v>
      </c>
      <c r="E1600" s="25">
        <v>7.0</v>
      </c>
      <c r="F1600" s="25">
        <v>2.0</v>
      </c>
      <c r="G1600" s="25">
        <v>0.0</v>
      </c>
      <c r="H1600" s="25">
        <v>0.0</v>
      </c>
      <c r="I1600" s="25">
        <v>0.0</v>
      </c>
      <c r="J1600" s="25">
        <v>0.0</v>
      </c>
      <c r="K1600" s="25">
        <v>0.0</v>
      </c>
      <c r="L1600" s="25">
        <v>0.0</v>
      </c>
      <c r="M1600" s="25">
        <v>0.0</v>
      </c>
      <c r="N1600" s="25">
        <v>0.32889</v>
      </c>
      <c r="O1600" s="25">
        <v>0.94861</v>
      </c>
      <c r="P1600" s="25">
        <v>0.37389</v>
      </c>
      <c r="Q1600" s="25">
        <v>2.0</v>
      </c>
      <c r="R1600" s="25">
        <v>99.0</v>
      </c>
      <c r="S1600" s="25">
        <v>8.0</v>
      </c>
    </row>
    <row r="1601">
      <c r="A1601" s="58" t="s">
        <v>754</v>
      </c>
      <c r="B1601" s="25" t="s">
        <v>1</v>
      </c>
      <c r="C1601" s="25" t="s">
        <v>81</v>
      </c>
      <c r="D1601" s="25" t="s">
        <v>17</v>
      </c>
      <c r="E1601" s="25">
        <v>85.0</v>
      </c>
      <c r="F1601" s="25">
        <v>21.0</v>
      </c>
      <c r="G1601" s="25">
        <v>0.0</v>
      </c>
      <c r="H1601" s="25">
        <v>0.0</v>
      </c>
      <c r="I1601" s="25">
        <v>0.0</v>
      </c>
      <c r="J1601" s="25">
        <v>0.0</v>
      </c>
      <c r="K1601" s="25">
        <v>0.0</v>
      </c>
      <c r="L1601" s="25">
        <v>0.0</v>
      </c>
      <c r="M1601" s="25">
        <v>0.0</v>
      </c>
      <c r="N1601" s="25">
        <v>0.33222</v>
      </c>
      <c r="O1601" s="25">
        <v>1.46972</v>
      </c>
      <c r="P1601" s="25">
        <v>1.20827</v>
      </c>
      <c r="Q1601" s="25">
        <v>18.0</v>
      </c>
      <c r="R1601" s="25">
        <v>99.0</v>
      </c>
      <c r="S1601" s="25">
        <v>8.0</v>
      </c>
    </row>
    <row r="1602">
      <c r="A1602" s="58" t="s">
        <v>754</v>
      </c>
      <c r="B1602" s="25" t="s">
        <v>1</v>
      </c>
      <c r="C1602" s="25" t="s">
        <v>210</v>
      </c>
      <c r="D1602" s="25" t="s">
        <v>17</v>
      </c>
      <c r="E1602" s="25">
        <v>34.0</v>
      </c>
      <c r="F1602" s="25">
        <v>1.0</v>
      </c>
      <c r="G1602" s="25">
        <v>0.0</v>
      </c>
      <c r="H1602" s="25">
        <v>0.0</v>
      </c>
      <c r="I1602" s="25">
        <v>0.0</v>
      </c>
      <c r="J1602" s="25">
        <v>0.0</v>
      </c>
      <c r="K1602" s="25">
        <v>0.0</v>
      </c>
      <c r="L1602" s="25">
        <v>0.0</v>
      </c>
      <c r="M1602" s="25">
        <v>0.0</v>
      </c>
      <c r="N1602" s="25">
        <v>0.09722</v>
      </c>
      <c r="O1602" s="25">
        <v>0.82778</v>
      </c>
      <c r="P1602" s="25">
        <v>0.32274</v>
      </c>
      <c r="Q1602" s="25">
        <v>1.0</v>
      </c>
      <c r="R1602" s="25">
        <v>99.0</v>
      </c>
      <c r="S1602" s="25">
        <v>8.0</v>
      </c>
    </row>
    <row r="1603">
      <c r="A1603" s="58" t="s">
        <v>754</v>
      </c>
      <c r="B1603" s="25" t="s">
        <v>1</v>
      </c>
      <c r="C1603" s="25" t="s">
        <v>199</v>
      </c>
      <c r="D1603" s="25" t="s">
        <v>17</v>
      </c>
      <c r="E1603" s="25">
        <v>48.0</v>
      </c>
      <c r="F1603" s="25">
        <v>22.0</v>
      </c>
      <c r="G1603" s="25">
        <v>0.0</v>
      </c>
      <c r="H1603" s="25">
        <v>0.0</v>
      </c>
      <c r="I1603" s="25">
        <v>0.0</v>
      </c>
      <c r="J1603" s="25">
        <v>0.0</v>
      </c>
      <c r="K1603" s="25">
        <v>0.0</v>
      </c>
      <c r="L1603" s="25">
        <v>0.0</v>
      </c>
      <c r="M1603" s="25">
        <v>0.0</v>
      </c>
      <c r="N1603" s="25">
        <v>0.49778</v>
      </c>
      <c r="O1603" s="25">
        <v>1.69667</v>
      </c>
      <c r="P1603" s="25">
        <v>2.51097</v>
      </c>
      <c r="Q1603" s="25">
        <v>19.0</v>
      </c>
      <c r="R1603" s="25">
        <v>99.0</v>
      </c>
      <c r="S1603" s="25">
        <v>8.0</v>
      </c>
    </row>
    <row r="1604">
      <c r="A1604" s="58" t="s">
        <v>754</v>
      </c>
      <c r="B1604" s="25" t="s">
        <v>1</v>
      </c>
      <c r="C1604" s="25" t="s">
        <v>73</v>
      </c>
      <c r="D1604" s="25" t="s">
        <v>17</v>
      </c>
      <c r="E1604" s="25">
        <v>29627.0</v>
      </c>
      <c r="F1604" s="25">
        <v>14275.0</v>
      </c>
      <c r="G1604" s="25">
        <v>295.0</v>
      </c>
      <c r="H1604" s="25">
        <v>462.0</v>
      </c>
      <c r="I1604" s="25">
        <v>0.0</v>
      </c>
      <c r="J1604" s="25">
        <v>0.0</v>
      </c>
      <c r="K1604" s="25">
        <v>0.0</v>
      </c>
      <c r="L1604" s="25">
        <v>0.0</v>
      </c>
      <c r="M1604" s="25">
        <v>0.0</v>
      </c>
      <c r="N1604" s="25">
        <v>0.48333</v>
      </c>
      <c r="O1604" s="25">
        <v>2.52722</v>
      </c>
      <c r="P1604" s="25">
        <v>2.62828</v>
      </c>
      <c r="Q1604" s="25">
        <v>9976.0</v>
      </c>
      <c r="R1604" s="25">
        <v>99.0</v>
      </c>
      <c r="S1604" s="25">
        <v>8.0</v>
      </c>
    </row>
    <row r="1605">
      <c r="A1605" s="58" t="s">
        <v>754</v>
      </c>
      <c r="B1605" s="25" t="s">
        <v>1</v>
      </c>
      <c r="C1605" s="25" t="s">
        <v>125</v>
      </c>
      <c r="D1605" s="25" t="s">
        <v>17</v>
      </c>
      <c r="E1605" s="25">
        <v>3267.0</v>
      </c>
      <c r="F1605" s="25">
        <v>1328.0</v>
      </c>
      <c r="G1605" s="25">
        <v>60.0</v>
      </c>
      <c r="H1605" s="25">
        <v>38.0</v>
      </c>
      <c r="I1605" s="25">
        <v>0.0</v>
      </c>
      <c r="J1605" s="25">
        <v>0.0</v>
      </c>
      <c r="K1605" s="25">
        <v>0.0</v>
      </c>
      <c r="L1605" s="25">
        <v>0.0</v>
      </c>
      <c r="M1605" s="25">
        <v>0.0</v>
      </c>
      <c r="N1605" s="25">
        <v>0.40917</v>
      </c>
      <c r="O1605" s="25">
        <v>1.93944</v>
      </c>
      <c r="P1605" s="25">
        <v>1.64038</v>
      </c>
      <c r="Q1605" s="25">
        <v>951.0</v>
      </c>
      <c r="R1605" s="25">
        <v>99.0</v>
      </c>
      <c r="S1605" s="25">
        <v>8.0</v>
      </c>
    </row>
    <row r="1606">
      <c r="A1606" s="58" t="s">
        <v>754</v>
      </c>
      <c r="B1606" s="25" t="s">
        <v>1</v>
      </c>
      <c r="C1606" s="25" t="s">
        <v>79</v>
      </c>
      <c r="D1606" s="25" t="s">
        <v>17</v>
      </c>
      <c r="E1606" s="25">
        <v>231.0</v>
      </c>
      <c r="F1606" s="25">
        <v>46.0</v>
      </c>
      <c r="G1606" s="25">
        <v>0.0</v>
      </c>
      <c r="H1606" s="25">
        <v>10.0</v>
      </c>
      <c r="I1606" s="25">
        <v>0.0</v>
      </c>
      <c r="J1606" s="25">
        <v>0.0</v>
      </c>
      <c r="K1606" s="25">
        <v>0.0</v>
      </c>
      <c r="L1606" s="25">
        <v>0.0</v>
      </c>
      <c r="M1606" s="25">
        <v>0.0</v>
      </c>
      <c r="N1606" s="25">
        <v>0.34806</v>
      </c>
      <c r="O1606" s="25">
        <v>1.66917</v>
      </c>
      <c r="P1606" s="25">
        <v>1.29048</v>
      </c>
      <c r="Q1606" s="25">
        <v>34.0</v>
      </c>
      <c r="R1606" s="25">
        <v>99.0</v>
      </c>
      <c r="S1606" s="25">
        <v>8.0</v>
      </c>
    </row>
    <row r="1607">
      <c r="A1607" s="58" t="s">
        <v>754</v>
      </c>
      <c r="B1607" s="25" t="s">
        <v>1</v>
      </c>
      <c r="C1607" s="25" t="s">
        <v>148</v>
      </c>
      <c r="D1607" s="25" t="s">
        <v>17</v>
      </c>
      <c r="E1607" s="25">
        <v>28.0</v>
      </c>
      <c r="F1607" s="25">
        <v>7.0</v>
      </c>
      <c r="G1607" s="25">
        <v>0.0</v>
      </c>
      <c r="H1607" s="25">
        <v>0.0</v>
      </c>
      <c r="I1607" s="25">
        <v>0.0</v>
      </c>
      <c r="J1607" s="25">
        <v>0.0</v>
      </c>
      <c r="K1607" s="25">
        <v>0.0</v>
      </c>
      <c r="L1607" s="25">
        <v>0.0</v>
      </c>
      <c r="M1607" s="25">
        <v>0.0</v>
      </c>
      <c r="N1607" s="25">
        <v>0.44333</v>
      </c>
      <c r="O1607" s="25">
        <v>1.45806</v>
      </c>
      <c r="P1607" s="25">
        <v>1.19456</v>
      </c>
      <c r="Q1607" s="25">
        <v>7.0</v>
      </c>
      <c r="R1607" s="25">
        <v>99.0</v>
      </c>
      <c r="S1607" s="25">
        <v>8.0</v>
      </c>
    </row>
    <row r="1608">
      <c r="A1608" s="58" t="s">
        <v>754</v>
      </c>
      <c r="B1608" s="25" t="s">
        <v>1</v>
      </c>
      <c r="C1608" s="25" t="s">
        <v>42</v>
      </c>
      <c r="D1608" s="25" t="s">
        <v>17</v>
      </c>
      <c r="E1608" s="25">
        <v>401.0</v>
      </c>
      <c r="F1608" s="25">
        <v>49.0</v>
      </c>
      <c r="G1608" s="25">
        <v>0.0</v>
      </c>
      <c r="H1608" s="25">
        <v>10.0</v>
      </c>
      <c r="I1608" s="25">
        <v>0.0</v>
      </c>
      <c r="J1608" s="25">
        <v>0.0</v>
      </c>
      <c r="K1608" s="25">
        <v>0.0</v>
      </c>
      <c r="L1608" s="25">
        <v>0.0</v>
      </c>
      <c r="M1608" s="25">
        <v>0.0</v>
      </c>
      <c r="N1608" s="25">
        <v>0.25778</v>
      </c>
      <c r="O1608" s="25">
        <v>1.515</v>
      </c>
      <c r="P1608" s="25">
        <v>0.8125</v>
      </c>
      <c r="Q1608" s="25">
        <v>30.0</v>
      </c>
      <c r="R1608" s="25">
        <v>99.0</v>
      </c>
      <c r="S1608" s="25">
        <v>8.0</v>
      </c>
    </row>
    <row r="1609">
      <c r="A1609" s="58" t="s">
        <v>754</v>
      </c>
      <c r="B1609" s="25" t="s">
        <v>1</v>
      </c>
      <c r="C1609" s="25" t="s">
        <v>63</v>
      </c>
      <c r="D1609" s="25" t="s">
        <v>17</v>
      </c>
      <c r="E1609" s="25">
        <v>464.0</v>
      </c>
      <c r="F1609" s="25">
        <v>42.0</v>
      </c>
      <c r="G1609" s="25">
        <v>2.0</v>
      </c>
      <c r="H1609" s="25">
        <v>11.0</v>
      </c>
      <c r="I1609" s="25">
        <v>0.0</v>
      </c>
      <c r="J1609" s="25">
        <v>0.0</v>
      </c>
      <c r="K1609" s="25">
        <v>0.0</v>
      </c>
      <c r="L1609" s="25">
        <v>0.0</v>
      </c>
      <c r="M1609" s="25">
        <v>0.0</v>
      </c>
      <c r="N1609" s="25">
        <v>0.34278</v>
      </c>
      <c r="O1609" s="25">
        <v>3.06222</v>
      </c>
      <c r="P1609" s="25">
        <v>1.96898</v>
      </c>
      <c r="Q1609" s="25">
        <v>36.0</v>
      </c>
      <c r="R1609" s="25">
        <v>99.0</v>
      </c>
      <c r="S1609" s="25">
        <v>8.0</v>
      </c>
    </row>
    <row r="1610">
      <c r="A1610" s="58" t="s">
        <v>754</v>
      </c>
      <c r="B1610" s="25" t="s">
        <v>1</v>
      </c>
      <c r="C1610" s="25" t="s">
        <v>166</v>
      </c>
      <c r="D1610" s="25" t="s">
        <v>17</v>
      </c>
      <c r="E1610" s="25">
        <v>11.0</v>
      </c>
      <c r="F1610" s="25">
        <v>6.0</v>
      </c>
      <c r="G1610" s="25">
        <v>0.0</v>
      </c>
      <c r="H1610" s="25">
        <v>0.0</v>
      </c>
      <c r="I1610" s="25">
        <v>0.0</v>
      </c>
      <c r="J1610" s="25">
        <v>0.0</v>
      </c>
      <c r="K1610" s="25">
        <v>0.0</v>
      </c>
      <c r="L1610" s="25">
        <v>0.0</v>
      </c>
      <c r="M1610" s="25">
        <v>0.0</v>
      </c>
      <c r="N1610" s="25">
        <v>0.74194</v>
      </c>
      <c r="O1610" s="25">
        <v>1.55389</v>
      </c>
      <c r="P1610" s="25">
        <v>0.83563</v>
      </c>
      <c r="Q1610" s="25">
        <v>5.0</v>
      </c>
      <c r="R1610" s="25">
        <v>99.0</v>
      </c>
      <c r="S1610" s="25">
        <v>8.0</v>
      </c>
    </row>
    <row r="1611">
      <c r="A1611" s="58" t="s">
        <v>754</v>
      </c>
      <c r="B1611" s="25" t="s">
        <v>1</v>
      </c>
      <c r="C1611" s="25" t="s">
        <v>196</v>
      </c>
      <c r="D1611" s="25" t="s">
        <v>17</v>
      </c>
      <c r="E1611" s="25">
        <v>6.0</v>
      </c>
      <c r="F1611" s="25">
        <v>1.0</v>
      </c>
      <c r="G1611" s="25">
        <v>0.0</v>
      </c>
      <c r="H1611" s="25">
        <v>1.0</v>
      </c>
      <c r="I1611" s="25">
        <v>0.0</v>
      </c>
      <c r="J1611" s="25">
        <v>0.0</v>
      </c>
      <c r="K1611" s="25">
        <v>0.0</v>
      </c>
      <c r="L1611" s="25">
        <v>0.0</v>
      </c>
      <c r="M1611" s="25">
        <v>0.0</v>
      </c>
      <c r="N1611" s="25">
        <v>0.29833</v>
      </c>
      <c r="O1611" s="25">
        <v>1.06667</v>
      </c>
      <c r="P1611" s="25">
        <v>0.41755</v>
      </c>
      <c r="Q1611" s="25">
        <v>1.0</v>
      </c>
      <c r="R1611" s="25">
        <v>99.0</v>
      </c>
      <c r="S1611" s="25">
        <v>8.0</v>
      </c>
    </row>
    <row r="1612">
      <c r="A1612" s="58" t="s">
        <v>754</v>
      </c>
      <c r="B1612" s="25" t="s">
        <v>1</v>
      </c>
      <c r="C1612" s="25" t="s">
        <v>91</v>
      </c>
      <c r="D1612" s="25" t="s">
        <v>17</v>
      </c>
      <c r="E1612" s="25">
        <v>4615.0</v>
      </c>
      <c r="F1612" s="25">
        <v>2378.0</v>
      </c>
      <c r="G1612" s="25">
        <v>153.0</v>
      </c>
      <c r="H1612" s="25">
        <v>79.0</v>
      </c>
      <c r="I1612" s="25">
        <v>0.0</v>
      </c>
      <c r="J1612" s="25">
        <v>0.0</v>
      </c>
      <c r="K1612" s="25">
        <v>0.0</v>
      </c>
      <c r="L1612" s="25">
        <v>0.0</v>
      </c>
      <c r="M1612" s="25">
        <v>0.0</v>
      </c>
      <c r="N1612" s="25">
        <v>0.44139</v>
      </c>
      <c r="O1612" s="25">
        <v>2.24806</v>
      </c>
      <c r="P1612" s="25">
        <v>1.80506</v>
      </c>
      <c r="Q1612" s="25">
        <v>1589.0</v>
      </c>
      <c r="R1612" s="25">
        <v>99.0</v>
      </c>
      <c r="S1612" s="25">
        <v>8.0</v>
      </c>
    </row>
    <row r="1613">
      <c r="A1613" s="58" t="s">
        <v>754</v>
      </c>
      <c r="B1613" s="25" t="s">
        <v>1</v>
      </c>
      <c r="C1613" s="25" t="s">
        <v>206</v>
      </c>
      <c r="D1613" s="25" t="s">
        <v>17</v>
      </c>
      <c r="E1613" s="25">
        <v>7.0</v>
      </c>
      <c r="F1613" s="25">
        <v>2.0</v>
      </c>
      <c r="G1613" s="25">
        <v>0.0</v>
      </c>
      <c r="H1613" s="25">
        <v>0.0</v>
      </c>
      <c r="I1613" s="25">
        <v>0.0</v>
      </c>
      <c r="J1613" s="25">
        <v>0.0</v>
      </c>
      <c r="K1613" s="25">
        <v>0.0</v>
      </c>
      <c r="L1613" s="25">
        <v>0.0</v>
      </c>
      <c r="M1613" s="25">
        <v>0.0</v>
      </c>
      <c r="N1613" s="25">
        <v>0.55222</v>
      </c>
      <c r="O1613" s="25">
        <v>78.18611</v>
      </c>
      <c r="P1613" s="25">
        <v>11.6725</v>
      </c>
      <c r="Q1613" s="25">
        <v>2.0</v>
      </c>
      <c r="R1613" s="25">
        <v>99.0</v>
      </c>
      <c r="S1613" s="25">
        <v>8.0</v>
      </c>
    </row>
    <row r="1614">
      <c r="A1614" s="58" t="s">
        <v>754</v>
      </c>
      <c r="B1614" s="25" t="s">
        <v>1</v>
      </c>
      <c r="C1614" s="25" t="s">
        <v>95</v>
      </c>
      <c r="D1614" s="25" t="s">
        <v>17</v>
      </c>
      <c r="E1614" s="25">
        <v>797.0</v>
      </c>
      <c r="F1614" s="25">
        <v>572.0</v>
      </c>
      <c r="G1614" s="25">
        <v>76.0</v>
      </c>
      <c r="H1614" s="25">
        <v>125.0</v>
      </c>
      <c r="I1614" s="25">
        <v>0.0</v>
      </c>
      <c r="J1614" s="25">
        <v>0.0</v>
      </c>
      <c r="K1614" s="25">
        <v>0.0</v>
      </c>
      <c r="L1614" s="25">
        <v>0.0</v>
      </c>
      <c r="M1614" s="25">
        <v>0.0</v>
      </c>
      <c r="N1614" s="25">
        <v>0.3775</v>
      </c>
      <c r="O1614" s="25">
        <v>3.18222</v>
      </c>
      <c r="P1614" s="25">
        <v>2.10682</v>
      </c>
      <c r="Q1614" s="25">
        <v>447.0</v>
      </c>
      <c r="R1614" s="25">
        <v>99.0</v>
      </c>
      <c r="S1614" s="25">
        <v>8.0</v>
      </c>
    </row>
    <row r="1615">
      <c r="A1615" s="58" t="s">
        <v>754</v>
      </c>
      <c r="B1615" s="25" t="s">
        <v>1</v>
      </c>
      <c r="C1615" s="25" t="s">
        <v>238</v>
      </c>
      <c r="D1615" s="25" t="s">
        <v>17</v>
      </c>
      <c r="E1615" s="25">
        <v>40.0</v>
      </c>
      <c r="F1615" s="25">
        <v>15.0</v>
      </c>
      <c r="G1615" s="25">
        <v>0.0</v>
      </c>
      <c r="H1615" s="25">
        <v>0.0</v>
      </c>
      <c r="I1615" s="25">
        <v>0.0</v>
      </c>
      <c r="J1615" s="25">
        <v>0.0</v>
      </c>
      <c r="K1615" s="25">
        <v>0.0</v>
      </c>
      <c r="L1615" s="25">
        <v>0.0</v>
      </c>
      <c r="M1615" s="25">
        <v>0.0</v>
      </c>
      <c r="N1615" s="25">
        <v>0.38889</v>
      </c>
      <c r="O1615" s="25">
        <v>1.03861</v>
      </c>
      <c r="P1615" s="25">
        <v>0.74793</v>
      </c>
      <c r="Q1615" s="25">
        <v>11.0</v>
      </c>
      <c r="R1615" s="25">
        <v>99.0</v>
      </c>
      <c r="S1615" s="25">
        <v>8.0</v>
      </c>
    </row>
    <row r="1616">
      <c r="A1616" s="58" t="s">
        <v>754</v>
      </c>
      <c r="B1616" s="25" t="s">
        <v>1</v>
      </c>
      <c r="C1616" s="25" t="s">
        <v>227</v>
      </c>
      <c r="D1616" s="25" t="s">
        <v>17</v>
      </c>
      <c r="E1616" s="25">
        <v>9.0</v>
      </c>
      <c r="F1616" s="25">
        <v>0.0</v>
      </c>
      <c r="G1616" s="25">
        <v>0.0</v>
      </c>
      <c r="H1616" s="25">
        <v>0.0</v>
      </c>
      <c r="I1616" s="25">
        <v>0.0</v>
      </c>
      <c r="J1616" s="25">
        <v>0.0</v>
      </c>
      <c r="K1616" s="25">
        <v>0.0</v>
      </c>
      <c r="L1616" s="25">
        <v>0.0</v>
      </c>
      <c r="M1616" s="25">
        <v>0.0</v>
      </c>
      <c r="N1616" s="25">
        <v>0.13778</v>
      </c>
      <c r="O1616" s="25">
        <v>1.76778</v>
      </c>
      <c r="P1616" s="25">
        <v>0.53506</v>
      </c>
      <c r="Q1616" s="25">
        <v>0.0</v>
      </c>
      <c r="R1616" s="25">
        <v>99.0</v>
      </c>
      <c r="S1616" s="25">
        <v>8.0</v>
      </c>
    </row>
    <row r="1617">
      <c r="A1617" s="58" t="s">
        <v>754</v>
      </c>
      <c r="B1617" s="25" t="s">
        <v>1</v>
      </c>
      <c r="C1617" s="25" t="s">
        <v>56</v>
      </c>
      <c r="D1617" s="25" t="s">
        <v>17</v>
      </c>
      <c r="E1617" s="25">
        <v>10.0</v>
      </c>
      <c r="F1617" s="25">
        <v>2.0</v>
      </c>
      <c r="G1617" s="25">
        <v>0.0</v>
      </c>
      <c r="H1617" s="25">
        <v>0.0</v>
      </c>
      <c r="I1617" s="25">
        <v>0.0</v>
      </c>
      <c r="J1617" s="25">
        <v>0.0</v>
      </c>
      <c r="K1617" s="25">
        <v>0.0</v>
      </c>
      <c r="L1617" s="25">
        <v>0.0</v>
      </c>
      <c r="M1617" s="25">
        <v>0.0</v>
      </c>
      <c r="N1617" s="25">
        <v>0.20583</v>
      </c>
      <c r="O1617" s="25">
        <v>0.78889</v>
      </c>
      <c r="P1617" s="25">
        <v>0.39317</v>
      </c>
      <c r="Q1617" s="25">
        <v>2.0</v>
      </c>
      <c r="R1617" s="25">
        <v>99.0</v>
      </c>
      <c r="S1617" s="25">
        <v>8.0</v>
      </c>
    </row>
    <row r="1618">
      <c r="A1618" s="58" t="s">
        <v>754</v>
      </c>
      <c r="B1618" s="25" t="s">
        <v>1</v>
      </c>
      <c r="C1618" s="25" t="s">
        <v>143</v>
      </c>
      <c r="D1618" s="25" t="s">
        <v>17</v>
      </c>
      <c r="E1618" s="25">
        <v>101.0</v>
      </c>
      <c r="F1618" s="25">
        <v>7.0</v>
      </c>
      <c r="G1618" s="25">
        <v>0.0</v>
      </c>
      <c r="H1618" s="25">
        <v>0.0</v>
      </c>
      <c r="I1618" s="25">
        <v>0.0</v>
      </c>
      <c r="J1618" s="25">
        <v>0.0</v>
      </c>
      <c r="K1618" s="25">
        <v>0.0</v>
      </c>
      <c r="L1618" s="25">
        <v>0.0</v>
      </c>
      <c r="M1618" s="25">
        <v>0.0</v>
      </c>
      <c r="N1618" s="25">
        <v>0.385</v>
      </c>
      <c r="O1618" s="25">
        <v>1.26917</v>
      </c>
      <c r="P1618" s="25">
        <v>1.10185</v>
      </c>
      <c r="Q1618" s="25">
        <v>6.0</v>
      </c>
      <c r="R1618" s="25">
        <v>99.0</v>
      </c>
      <c r="S1618" s="25">
        <v>8.0</v>
      </c>
    </row>
    <row r="1619">
      <c r="A1619" s="58" t="s">
        <v>754</v>
      </c>
      <c r="B1619" s="25" t="s">
        <v>1</v>
      </c>
      <c r="C1619" s="25" t="s">
        <v>237</v>
      </c>
      <c r="D1619" s="25" t="s">
        <v>17</v>
      </c>
      <c r="E1619" s="25">
        <v>3.0</v>
      </c>
      <c r="F1619" s="25">
        <v>1.0</v>
      </c>
      <c r="G1619" s="25">
        <v>0.0</v>
      </c>
      <c r="H1619" s="25">
        <v>0.0</v>
      </c>
      <c r="I1619" s="25">
        <v>0.0</v>
      </c>
      <c r="J1619" s="25">
        <v>0.0</v>
      </c>
      <c r="K1619" s="25">
        <v>0.0</v>
      </c>
      <c r="L1619" s="25">
        <v>0.0</v>
      </c>
      <c r="M1619" s="25">
        <v>0.0</v>
      </c>
      <c r="N1619" s="25">
        <v>0.56472</v>
      </c>
      <c r="O1619" s="25">
        <v>0.63278</v>
      </c>
      <c r="P1619" s="25">
        <v>0.40398</v>
      </c>
      <c r="Q1619" s="25">
        <v>1.0</v>
      </c>
      <c r="R1619" s="25">
        <v>99.0</v>
      </c>
      <c r="S1619" s="25">
        <v>8.0</v>
      </c>
    </row>
    <row r="1620">
      <c r="A1620" s="58" t="s">
        <v>754</v>
      </c>
      <c r="B1620" s="25" t="s">
        <v>1</v>
      </c>
      <c r="C1620" s="25" t="s">
        <v>52</v>
      </c>
      <c r="D1620" s="25" t="s">
        <v>17</v>
      </c>
      <c r="E1620" s="25">
        <v>403.0</v>
      </c>
      <c r="F1620" s="25">
        <v>80.0</v>
      </c>
      <c r="G1620" s="25">
        <v>1.0</v>
      </c>
      <c r="H1620" s="25">
        <v>5.0</v>
      </c>
      <c r="I1620" s="25">
        <v>0.0</v>
      </c>
      <c r="J1620" s="25">
        <v>0.0</v>
      </c>
      <c r="K1620" s="25">
        <v>0.0</v>
      </c>
      <c r="L1620" s="25">
        <v>0.0</v>
      </c>
      <c r="M1620" s="25">
        <v>0.0</v>
      </c>
      <c r="N1620" s="25">
        <v>0.41833</v>
      </c>
      <c r="O1620" s="25">
        <v>1.52139</v>
      </c>
      <c r="P1620" s="25">
        <v>0.91232</v>
      </c>
      <c r="Q1620" s="25">
        <v>68.0</v>
      </c>
      <c r="R1620" s="25">
        <v>99.0</v>
      </c>
      <c r="S1620" s="25">
        <v>8.0</v>
      </c>
    </row>
    <row r="1621">
      <c r="A1621" s="58" t="s">
        <v>754</v>
      </c>
      <c r="B1621" s="25" t="s">
        <v>1</v>
      </c>
      <c r="C1621" s="25" t="s">
        <v>232</v>
      </c>
      <c r="D1621" s="25" t="s">
        <v>17</v>
      </c>
      <c r="E1621" s="25">
        <v>9.0</v>
      </c>
      <c r="F1621" s="25">
        <v>2.0</v>
      </c>
      <c r="G1621" s="25">
        <v>0.0</v>
      </c>
      <c r="H1621" s="25">
        <v>0.0</v>
      </c>
      <c r="I1621" s="25">
        <v>0.0</v>
      </c>
      <c r="J1621" s="25">
        <v>0.0</v>
      </c>
      <c r="K1621" s="25">
        <v>0.0</v>
      </c>
      <c r="L1621" s="25">
        <v>0.0</v>
      </c>
      <c r="M1621" s="25">
        <v>0.0</v>
      </c>
      <c r="N1621" s="25">
        <v>0.34306</v>
      </c>
      <c r="O1621" s="25">
        <v>0.65167</v>
      </c>
      <c r="P1621" s="25">
        <v>0.31645</v>
      </c>
      <c r="Q1621" s="25">
        <v>2.0</v>
      </c>
      <c r="R1621" s="25">
        <v>99.0</v>
      </c>
      <c r="S1621" s="25">
        <v>8.0</v>
      </c>
    </row>
    <row r="1622">
      <c r="A1622" s="58" t="s">
        <v>754</v>
      </c>
      <c r="B1622" s="25" t="s">
        <v>1</v>
      </c>
      <c r="C1622" s="25" t="s">
        <v>229</v>
      </c>
      <c r="D1622" s="25" t="s">
        <v>17</v>
      </c>
      <c r="E1622" s="25">
        <v>1.0</v>
      </c>
      <c r="F1622" s="25">
        <v>0.0</v>
      </c>
      <c r="G1622" s="25">
        <v>0.0</v>
      </c>
      <c r="H1622" s="25">
        <v>0.0</v>
      </c>
      <c r="I1622" s="25">
        <v>0.0</v>
      </c>
      <c r="J1622" s="25">
        <v>0.0</v>
      </c>
      <c r="K1622" s="25">
        <v>0.0</v>
      </c>
      <c r="L1622" s="25">
        <v>0.0</v>
      </c>
      <c r="M1622" s="25">
        <v>0.0</v>
      </c>
      <c r="N1622" s="25">
        <v>0.12167</v>
      </c>
      <c r="O1622" s="25">
        <v>0.12167</v>
      </c>
      <c r="P1622" s="25">
        <v>0.12167</v>
      </c>
      <c r="Q1622" s="25">
        <v>0.0</v>
      </c>
      <c r="R1622" s="25">
        <v>99.0</v>
      </c>
      <c r="S1622" s="25">
        <v>8.0</v>
      </c>
    </row>
    <row r="1623">
      <c r="A1623" s="58" t="s">
        <v>754</v>
      </c>
      <c r="B1623" s="25" t="s">
        <v>1</v>
      </c>
      <c r="C1623" s="25" t="s">
        <v>177</v>
      </c>
      <c r="D1623" s="25" t="s">
        <v>17</v>
      </c>
      <c r="E1623" s="25">
        <v>124.0</v>
      </c>
      <c r="F1623" s="25">
        <v>15.0</v>
      </c>
      <c r="G1623" s="25">
        <v>0.0</v>
      </c>
      <c r="H1623" s="25">
        <v>1.0</v>
      </c>
      <c r="I1623" s="25">
        <v>0.0</v>
      </c>
      <c r="J1623" s="25">
        <v>0.0</v>
      </c>
      <c r="K1623" s="25">
        <v>0.0</v>
      </c>
      <c r="L1623" s="25">
        <v>0.0</v>
      </c>
      <c r="M1623" s="25">
        <v>0.0</v>
      </c>
      <c r="N1623" s="25">
        <v>0.42639</v>
      </c>
      <c r="O1623" s="25">
        <v>3.30389</v>
      </c>
      <c r="P1623" s="25">
        <v>1.486</v>
      </c>
      <c r="Q1623" s="25">
        <v>14.0</v>
      </c>
      <c r="R1623" s="25">
        <v>99.0</v>
      </c>
      <c r="S1623" s="25">
        <v>8.0</v>
      </c>
    </row>
    <row r="1624">
      <c r="A1624" s="58" t="s">
        <v>754</v>
      </c>
      <c r="B1624" s="25" t="s">
        <v>1</v>
      </c>
      <c r="C1624" s="25" t="s">
        <v>115</v>
      </c>
      <c r="D1624" s="25" t="s">
        <v>17</v>
      </c>
      <c r="E1624" s="25">
        <v>18.0</v>
      </c>
      <c r="F1624" s="25">
        <v>1.0</v>
      </c>
      <c r="G1624" s="25">
        <v>0.0</v>
      </c>
      <c r="H1624" s="25">
        <v>0.0</v>
      </c>
      <c r="I1624" s="25">
        <v>0.0</v>
      </c>
      <c r="J1624" s="25">
        <v>0.0</v>
      </c>
      <c r="K1624" s="25">
        <v>0.0</v>
      </c>
      <c r="L1624" s="25">
        <v>0.0</v>
      </c>
      <c r="M1624" s="25">
        <v>0.0</v>
      </c>
      <c r="N1624" s="25">
        <v>0.37639</v>
      </c>
      <c r="O1624" s="25">
        <v>1.80778</v>
      </c>
      <c r="P1624" s="25">
        <v>0.74182</v>
      </c>
      <c r="Q1624" s="25">
        <v>1.0</v>
      </c>
      <c r="R1624" s="25">
        <v>99.0</v>
      </c>
      <c r="S1624" s="25">
        <v>8.0</v>
      </c>
    </row>
    <row r="1625">
      <c r="A1625" s="58" t="s">
        <v>754</v>
      </c>
      <c r="B1625" s="25" t="s">
        <v>1</v>
      </c>
      <c r="C1625" s="25" t="s">
        <v>278</v>
      </c>
      <c r="D1625" s="25" t="s">
        <v>17</v>
      </c>
      <c r="E1625" s="25">
        <v>5.0</v>
      </c>
      <c r="F1625" s="25">
        <v>0.0</v>
      </c>
      <c r="G1625" s="25">
        <v>0.0</v>
      </c>
      <c r="H1625" s="25">
        <v>0.0</v>
      </c>
      <c r="I1625" s="25">
        <v>0.0</v>
      </c>
      <c r="J1625" s="25">
        <v>0.0</v>
      </c>
      <c r="K1625" s="25">
        <v>0.0</v>
      </c>
      <c r="L1625" s="25">
        <v>0.0</v>
      </c>
      <c r="M1625" s="25">
        <v>0.0</v>
      </c>
      <c r="N1625" s="25">
        <v>0.13722</v>
      </c>
      <c r="O1625" s="25">
        <v>2.4875</v>
      </c>
      <c r="P1625" s="25">
        <v>0.70678</v>
      </c>
      <c r="Q1625" s="25">
        <v>0.0</v>
      </c>
      <c r="R1625" s="25">
        <v>99.0</v>
      </c>
      <c r="S1625" s="25">
        <v>8.0</v>
      </c>
    </row>
    <row r="1626">
      <c r="A1626" s="58" t="s">
        <v>754</v>
      </c>
      <c r="B1626" s="25" t="s">
        <v>1</v>
      </c>
      <c r="C1626" s="25" t="s">
        <v>213</v>
      </c>
      <c r="D1626" s="25" t="s">
        <v>17</v>
      </c>
      <c r="E1626" s="25">
        <v>2.0</v>
      </c>
      <c r="F1626" s="25">
        <v>1.0</v>
      </c>
      <c r="G1626" s="25">
        <v>0.0</v>
      </c>
      <c r="H1626" s="25">
        <v>0.0</v>
      </c>
      <c r="I1626" s="25">
        <v>0.0</v>
      </c>
      <c r="J1626" s="25">
        <v>0.0</v>
      </c>
      <c r="K1626" s="25">
        <v>0.0</v>
      </c>
      <c r="L1626" s="25">
        <v>0.0</v>
      </c>
      <c r="M1626" s="25">
        <v>0.0</v>
      </c>
      <c r="N1626" s="25">
        <v>0.56917</v>
      </c>
      <c r="O1626" s="25">
        <v>0.56917</v>
      </c>
      <c r="P1626" s="25">
        <v>0.56917</v>
      </c>
      <c r="Q1626" s="25">
        <v>1.0</v>
      </c>
      <c r="R1626" s="25">
        <v>99.0</v>
      </c>
      <c r="S1626" s="25">
        <v>8.0</v>
      </c>
    </row>
    <row r="1627">
      <c r="A1627" s="58" t="s">
        <v>754</v>
      </c>
      <c r="B1627" s="25" t="s">
        <v>1</v>
      </c>
      <c r="C1627" s="25" t="s">
        <v>135</v>
      </c>
      <c r="D1627" s="25" t="s">
        <v>17</v>
      </c>
      <c r="E1627" s="25">
        <v>15337.0</v>
      </c>
      <c r="F1627" s="25">
        <v>11553.0</v>
      </c>
      <c r="G1627" s="25">
        <v>1254.0</v>
      </c>
      <c r="H1627" s="25">
        <v>599.0</v>
      </c>
      <c r="I1627" s="25">
        <v>0.0</v>
      </c>
      <c r="J1627" s="25">
        <v>0.0</v>
      </c>
      <c r="K1627" s="25">
        <v>0.0</v>
      </c>
      <c r="L1627" s="25">
        <v>0.0</v>
      </c>
      <c r="M1627" s="25">
        <v>0.0</v>
      </c>
      <c r="N1627" s="25">
        <v>0.43639</v>
      </c>
      <c r="O1627" s="25">
        <v>4.20778</v>
      </c>
      <c r="P1627" s="25">
        <v>3.07658</v>
      </c>
      <c r="Q1627" s="25">
        <v>8165.0</v>
      </c>
      <c r="R1627" s="25">
        <v>99.0</v>
      </c>
      <c r="S1627" s="25">
        <v>8.0</v>
      </c>
    </row>
    <row r="1628">
      <c r="A1628" s="58" t="s">
        <v>754</v>
      </c>
      <c r="B1628" s="25" t="s">
        <v>1</v>
      </c>
      <c r="C1628" s="25" t="s">
        <v>66</v>
      </c>
      <c r="D1628" s="25" t="s">
        <v>17</v>
      </c>
      <c r="E1628" s="25">
        <v>25021.0</v>
      </c>
      <c r="F1628" s="25">
        <v>11750.0</v>
      </c>
      <c r="G1628" s="25">
        <v>168.0</v>
      </c>
      <c r="H1628" s="25">
        <v>240.0</v>
      </c>
      <c r="I1628" s="25">
        <v>0.0</v>
      </c>
      <c r="J1628" s="25">
        <v>0.0</v>
      </c>
      <c r="K1628" s="25">
        <v>0.0</v>
      </c>
      <c r="L1628" s="25">
        <v>0.0</v>
      </c>
      <c r="M1628" s="25">
        <v>0.0</v>
      </c>
      <c r="N1628" s="25">
        <v>0.40278</v>
      </c>
      <c r="O1628" s="25">
        <v>1.80083</v>
      </c>
      <c r="P1628" s="25">
        <v>1.7481</v>
      </c>
      <c r="Q1628" s="25">
        <v>7733.0</v>
      </c>
      <c r="R1628" s="25">
        <v>99.0</v>
      </c>
      <c r="S1628" s="25">
        <v>8.0</v>
      </c>
    </row>
    <row r="1629">
      <c r="A1629" s="58" t="s">
        <v>754</v>
      </c>
      <c r="B1629" s="25" t="s">
        <v>1</v>
      </c>
      <c r="C1629" s="25" t="s">
        <v>139</v>
      </c>
      <c r="D1629" s="25" t="s">
        <v>17</v>
      </c>
      <c r="E1629" s="25">
        <v>6.0</v>
      </c>
      <c r="F1629" s="25">
        <v>4.0</v>
      </c>
      <c r="G1629" s="25">
        <v>0.0</v>
      </c>
      <c r="H1629" s="25">
        <v>0.0</v>
      </c>
      <c r="I1629" s="25">
        <v>0.0</v>
      </c>
      <c r="J1629" s="25">
        <v>0.0</v>
      </c>
      <c r="K1629" s="25">
        <v>0.0</v>
      </c>
      <c r="L1629" s="25">
        <v>0.0</v>
      </c>
      <c r="M1629" s="25">
        <v>0.0</v>
      </c>
      <c r="N1629" s="25">
        <v>0.31861</v>
      </c>
      <c r="O1629" s="25">
        <v>2.0075</v>
      </c>
      <c r="P1629" s="25">
        <v>0.72144</v>
      </c>
      <c r="Q1629" s="25">
        <v>4.0</v>
      </c>
      <c r="R1629" s="25">
        <v>99.0</v>
      </c>
      <c r="S1629" s="25">
        <v>8.0</v>
      </c>
    </row>
    <row r="1630">
      <c r="A1630" s="58" t="s">
        <v>754</v>
      </c>
      <c r="B1630" s="25" t="s">
        <v>1</v>
      </c>
      <c r="C1630" s="25" t="s">
        <v>103</v>
      </c>
      <c r="D1630" s="25" t="s">
        <v>17</v>
      </c>
      <c r="E1630" s="25">
        <v>10.0</v>
      </c>
      <c r="F1630" s="25">
        <v>6.0</v>
      </c>
      <c r="G1630" s="25">
        <v>0.0</v>
      </c>
      <c r="H1630" s="25">
        <v>0.0</v>
      </c>
      <c r="I1630" s="25">
        <v>0.0</v>
      </c>
      <c r="J1630" s="25">
        <v>0.0</v>
      </c>
      <c r="K1630" s="25">
        <v>0.0</v>
      </c>
      <c r="L1630" s="25">
        <v>0.0</v>
      </c>
      <c r="M1630" s="25">
        <v>0.0</v>
      </c>
      <c r="N1630" s="25">
        <v>1.01611</v>
      </c>
      <c r="O1630" s="25">
        <v>1.30167</v>
      </c>
      <c r="P1630" s="25">
        <v>0.79906</v>
      </c>
      <c r="Q1630" s="25">
        <v>5.0</v>
      </c>
      <c r="R1630" s="25">
        <v>99.0</v>
      </c>
      <c r="S1630" s="25">
        <v>8.0</v>
      </c>
    </row>
    <row r="1631">
      <c r="A1631" s="58" t="s">
        <v>754</v>
      </c>
      <c r="B1631" s="25" t="s">
        <v>1</v>
      </c>
      <c r="C1631" s="25" t="s">
        <v>207</v>
      </c>
      <c r="D1631" s="25" t="s">
        <v>17</v>
      </c>
      <c r="E1631" s="25">
        <v>18.0</v>
      </c>
      <c r="F1631" s="25">
        <v>1.0</v>
      </c>
      <c r="G1631" s="25">
        <v>0.0</v>
      </c>
      <c r="H1631" s="25">
        <v>0.0</v>
      </c>
      <c r="I1631" s="25">
        <v>0.0</v>
      </c>
      <c r="J1631" s="25">
        <v>0.0</v>
      </c>
      <c r="K1631" s="25">
        <v>0.0</v>
      </c>
      <c r="L1631" s="25">
        <v>0.0</v>
      </c>
      <c r="M1631" s="25">
        <v>0.0</v>
      </c>
      <c r="N1631" s="25">
        <v>0.55944</v>
      </c>
      <c r="O1631" s="25">
        <v>1.39833</v>
      </c>
      <c r="P1631" s="25">
        <v>0.78218</v>
      </c>
      <c r="Q1631" s="25">
        <v>1.0</v>
      </c>
      <c r="R1631" s="25">
        <v>99.0</v>
      </c>
      <c r="S1631" s="25">
        <v>8.0</v>
      </c>
    </row>
    <row r="1632">
      <c r="A1632" s="58" t="s">
        <v>754</v>
      </c>
      <c r="B1632" s="25" t="s">
        <v>1</v>
      </c>
      <c r="C1632" s="25" t="s">
        <v>90</v>
      </c>
      <c r="D1632" s="25" t="s">
        <v>17</v>
      </c>
      <c r="E1632" s="25">
        <v>48.0</v>
      </c>
      <c r="F1632" s="25">
        <v>17.0</v>
      </c>
      <c r="G1632" s="25">
        <v>0.0</v>
      </c>
      <c r="H1632" s="25">
        <v>0.0</v>
      </c>
      <c r="I1632" s="25">
        <v>0.0</v>
      </c>
      <c r="J1632" s="25">
        <v>0.0</v>
      </c>
      <c r="K1632" s="25">
        <v>0.0</v>
      </c>
      <c r="L1632" s="25">
        <v>0.0</v>
      </c>
      <c r="M1632" s="25">
        <v>0.0</v>
      </c>
      <c r="N1632" s="25">
        <v>0.485</v>
      </c>
      <c r="O1632" s="25">
        <v>1.48639</v>
      </c>
      <c r="P1632" s="25">
        <v>1.15951</v>
      </c>
      <c r="Q1632" s="25">
        <v>15.0</v>
      </c>
      <c r="R1632" s="25">
        <v>99.0</v>
      </c>
      <c r="S1632" s="25">
        <v>8.0</v>
      </c>
    </row>
    <row r="1633">
      <c r="A1633" s="58" t="s">
        <v>754</v>
      </c>
      <c r="B1633" s="25" t="s">
        <v>1</v>
      </c>
      <c r="C1633" s="25" t="s">
        <v>172</v>
      </c>
      <c r="D1633" s="25" t="s">
        <v>17</v>
      </c>
      <c r="E1633" s="25">
        <v>14.0</v>
      </c>
      <c r="F1633" s="25">
        <v>6.0</v>
      </c>
      <c r="G1633" s="25">
        <v>1.0</v>
      </c>
      <c r="H1633" s="25">
        <v>0.0</v>
      </c>
      <c r="I1633" s="25">
        <v>0.0</v>
      </c>
      <c r="J1633" s="25">
        <v>0.0</v>
      </c>
      <c r="K1633" s="25">
        <v>0.0</v>
      </c>
      <c r="L1633" s="25">
        <v>0.0</v>
      </c>
      <c r="M1633" s="25">
        <v>0.0</v>
      </c>
      <c r="N1633" s="25">
        <v>0.49556</v>
      </c>
      <c r="O1633" s="25">
        <v>4.31361</v>
      </c>
      <c r="P1633" s="25">
        <v>1.24462</v>
      </c>
      <c r="Q1633" s="25">
        <v>6.0</v>
      </c>
      <c r="R1633" s="25">
        <v>99.0</v>
      </c>
      <c r="S1633" s="25">
        <v>8.0</v>
      </c>
    </row>
    <row r="1634">
      <c r="A1634" s="58" t="s">
        <v>754</v>
      </c>
      <c r="B1634" s="25" t="s">
        <v>1</v>
      </c>
      <c r="C1634" s="25" t="s">
        <v>132</v>
      </c>
      <c r="D1634" s="25" t="s">
        <v>17</v>
      </c>
      <c r="E1634" s="25">
        <v>122.0</v>
      </c>
      <c r="F1634" s="25">
        <v>47.0</v>
      </c>
      <c r="G1634" s="25">
        <v>1.0</v>
      </c>
      <c r="H1634" s="25">
        <v>1.0</v>
      </c>
      <c r="I1634" s="25">
        <v>0.0</v>
      </c>
      <c r="J1634" s="25">
        <v>0.0</v>
      </c>
      <c r="K1634" s="25">
        <v>0.0</v>
      </c>
      <c r="L1634" s="25">
        <v>0.0</v>
      </c>
      <c r="M1634" s="25">
        <v>0.0</v>
      </c>
      <c r="N1634" s="25">
        <v>0.36694</v>
      </c>
      <c r="O1634" s="25">
        <v>1.56222</v>
      </c>
      <c r="P1634" s="25">
        <v>0.74949</v>
      </c>
      <c r="Q1634" s="25">
        <v>32.0</v>
      </c>
      <c r="R1634" s="25">
        <v>99.0</v>
      </c>
      <c r="S1634" s="25">
        <v>8.0</v>
      </c>
    </row>
    <row r="1635">
      <c r="A1635" s="58" t="s">
        <v>754</v>
      </c>
      <c r="B1635" s="25" t="s">
        <v>1</v>
      </c>
      <c r="C1635" s="25" t="s">
        <v>224</v>
      </c>
      <c r="D1635" s="25" t="s">
        <v>17</v>
      </c>
      <c r="E1635" s="25">
        <v>3.0</v>
      </c>
      <c r="F1635" s="25">
        <v>0.0</v>
      </c>
      <c r="G1635" s="25">
        <v>0.0</v>
      </c>
      <c r="H1635" s="25">
        <v>0.0</v>
      </c>
      <c r="I1635" s="25">
        <v>0.0</v>
      </c>
      <c r="J1635" s="25">
        <v>0.0</v>
      </c>
      <c r="K1635" s="25">
        <v>0.0</v>
      </c>
      <c r="L1635" s="25">
        <v>0.0</v>
      </c>
      <c r="M1635" s="25">
        <v>0.0</v>
      </c>
      <c r="N1635" s="25">
        <v>0.30861</v>
      </c>
      <c r="O1635" s="25">
        <v>1.07944</v>
      </c>
      <c r="P1635" s="25">
        <v>0.46843</v>
      </c>
      <c r="Q1635" s="25">
        <v>0.0</v>
      </c>
      <c r="R1635" s="25">
        <v>99.0</v>
      </c>
      <c r="S1635" s="25">
        <v>8.0</v>
      </c>
    </row>
    <row r="1636">
      <c r="A1636" s="58" t="s">
        <v>754</v>
      </c>
      <c r="B1636" s="25" t="s">
        <v>1</v>
      </c>
      <c r="C1636" s="25" t="s">
        <v>188</v>
      </c>
      <c r="D1636" s="25" t="s">
        <v>17</v>
      </c>
      <c r="E1636" s="25">
        <v>38.0</v>
      </c>
      <c r="F1636" s="25">
        <v>8.0</v>
      </c>
      <c r="G1636" s="25">
        <v>0.0</v>
      </c>
      <c r="H1636" s="25">
        <v>0.0</v>
      </c>
      <c r="I1636" s="25">
        <v>0.0</v>
      </c>
      <c r="J1636" s="25">
        <v>0.0</v>
      </c>
      <c r="K1636" s="25">
        <v>0.0</v>
      </c>
      <c r="L1636" s="25">
        <v>0.0</v>
      </c>
      <c r="M1636" s="25">
        <v>0.0</v>
      </c>
      <c r="N1636" s="25">
        <v>0.26</v>
      </c>
      <c r="O1636" s="25">
        <v>1.46444</v>
      </c>
      <c r="P1636" s="25">
        <v>1.95594</v>
      </c>
      <c r="Q1636" s="25">
        <v>5.0</v>
      </c>
      <c r="R1636" s="25">
        <v>99.0</v>
      </c>
      <c r="S1636" s="25">
        <v>8.0</v>
      </c>
    </row>
    <row r="1637">
      <c r="A1637" s="58" t="s">
        <v>754</v>
      </c>
      <c r="B1637" s="25" t="s">
        <v>1</v>
      </c>
      <c r="C1637" s="25" t="s">
        <v>186</v>
      </c>
      <c r="D1637" s="25" t="s">
        <v>17</v>
      </c>
      <c r="E1637" s="25">
        <v>20.0</v>
      </c>
      <c r="F1637" s="25">
        <v>0.0</v>
      </c>
      <c r="G1637" s="25">
        <v>0.0</v>
      </c>
      <c r="H1637" s="25">
        <v>0.0</v>
      </c>
      <c r="I1637" s="25">
        <v>0.0</v>
      </c>
      <c r="J1637" s="25">
        <v>0.0</v>
      </c>
      <c r="K1637" s="25">
        <v>0.0</v>
      </c>
      <c r="L1637" s="25">
        <v>0.0</v>
      </c>
      <c r="M1637" s="25">
        <v>0.0</v>
      </c>
      <c r="N1637" s="25">
        <v>0.47694</v>
      </c>
      <c r="O1637" s="25">
        <v>3.44694</v>
      </c>
      <c r="P1637" s="25">
        <v>5.43837</v>
      </c>
      <c r="Q1637" s="25">
        <v>0.0</v>
      </c>
      <c r="R1637" s="25">
        <v>99.0</v>
      </c>
      <c r="S1637" s="25">
        <v>8.0</v>
      </c>
    </row>
    <row r="1638">
      <c r="A1638" s="58" t="s">
        <v>754</v>
      </c>
      <c r="B1638" s="25" t="s">
        <v>1</v>
      </c>
      <c r="C1638" s="25" t="s">
        <v>183</v>
      </c>
      <c r="D1638" s="25" t="s">
        <v>17</v>
      </c>
      <c r="E1638" s="25">
        <v>45.0</v>
      </c>
      <c r="F1638" s="25">
        <v>10.0</v>
      </c>
      <c r="G1638" s="25">
        <v>0.0</v>
      </c>
      <c r="H1638" s="25">
        <v>0.0</v>
      </c>
      <c r="I1638" s="25">
        <v>0.0</v>
      </c>
      <c r="J1638" s="25">
        <v>0.0</v>
      </c>
      <c r="K1638" s="25">
        <v>0.0</v>
      </c>
      <c r="L1638" s="25">
        <v>0.0</v>
      </c>
      <c r="M1638" s="25">
        <v>0.0</v>
      </c>
      <c r="N1638" s="25">
        <v>0.29361</v>
      </c>
      <c r="O1638" s="25">
        <v>1.62278</v>
      </c>
      <c r="P1638" s="25">
        <v>0.64802</v>
      </c>
      <c r="Q1638" s="25">
        <v>10.0</v>
      </c>
      <c r="R1638" s="25">
        <v>99.0</v>
      </c>
      <c r="S1638" s="25">
        <v>8.0</v>
      </c>
    </row>
    <row r="1639">
      <c r="A1639" s="58" t="s">
        <v>754</v>
      </c>
      <c r="B1639" s="25" t="s">
        <v>1</v>
      </c>
      <c r="C1639" s="25" t="s">
        <v>93</v>
      </c>
      <c r="D1639" s="25" t="s">
        <v>17</v>
      </c>
      <c r="E1639" s="25">
        <v>155.0</v>
      </c>
      <c r="F1639" s="25">
        <v>19.0</v>
      </c>
      <c r="G1639" s="25">
        <v>0.0</v>
      </c>
      <c r="H1639" s="25">
        <v>0.0</v>
      </c>
      <c r="I1639" s="25">
        <v>0.0</v>
      </c>
      <c r="J1639" s="25">
        <v>0.0</v>
      </c>
      <c r="K1639" s="25">
        <v>0.0</v>
      </c>
      <c r="L1639" s="25">
        <v>0.0</v>
      </c>
      <c r="M1639" s="25">
        <v>0.0</v>
      </c>
      <c r="N1639" s="25">
        <v>0.39861</v>
      </c>
      <c r="O1639" s="25">
        <v>1.90111</v>
      </c>
      <c r="P1639" s="25">
        <v>1.77807</v>
      </c>
      <c r="Q1639" s="25">
        <v>16.0</v>
      </c>
      <c r="R1639" s="25">
        <v>99.0</v>
      </c>
      <c r="S1639" s="25">
        <v>8.0</v>
      </c>
    </row>
    <row r="1640">
      <c r="A1640" s="58" t="s">
        <v>754</v>
      </c>
      <c r="B1640" s="25" t="s">
        <v>1</v>
      </c>
      <c r="C1640" s="25" t="s">
        <v>106</v>
      </c>
      <c r="D1640" s="25" t="s">
        <v>17</v>
      </c>
      <c r="E1640" s="25">
        <v>304.0</v>
      </c>
      <c r="F1640" s="25">
        <v>44.0</v>
      </c>
      <c r="G1640" s="25">
        <v>1.0</v>
      </c>
      <c r="H1640" s="25">
        <v>1.0</v>
      </c>
      <c r="I1640" s="25">
        <v>0.0</v>
      </c>
      <c r="J1640" s="25">
        <v>0.0</v>
      </c>
      <c r="K1640" s="25">
        <v>0.0</v>
      </c>
      <c r="L1640" s="25">
        <v>0.0</v>
      </c>
      <c r="M1640" s="25">
        <v>0.0</v>
      </c>
      <c r="N1640" s="25">
        <v>0.51806</v>
      </c>
      <c r="O1640" s="25">
        <v>1.70861</v>
      </c>
      <c r="P1640" s="25">
        <v>2.03925</v>
      </c>
      <c r="Q1640" s="25">
        <v>32.0</v>
      </c>
      <c r="R1640" s="25">
        <v>99.0</v>
      </c>
      <c r="S1640" s="25">
        <v>8.0</v>
      </c>
    </row>
    <row r="1641">
      <c r="A1641" s="58" t="s">
        <v>754</v>
      </c>
      <c r="B1641" s="25" t="s">
        <v>1</v>
      </c>
      <c r="C1641" s="25" t="s">
        <v>123</v>
      </c>
      <c r="D1641" s="25" t="s">
        <v>17</v>
      </c>
      <c r="E1641" s="25">
        <v>12.0</v>
      </c>
      <c r="F1641" s="25">
        <v>0.0</v>
      </c>
      <c r="G1641" s="25">
        <v>0.0</v>
      </c>
      <c r="H1641" s="25">
        <v>0.0</v>
      </c>
      <c r="I1641" s="25">
        <v>0.0</v>
      </c>
      <c r="J1641" s="25">
        <v>0.0</v>
      </c>
      <c r="K1641" s="25">
        <v>0.0</v>
      </c>
      <c r="L1641" s="25">
        <v>0.0</v>
      </c>
      <c r="M1641" s="25">
        <v>0.0</v>
      </c>
      <c r="N1641" s="25">
        <v>0.75583</v>
      </c>
      <c r="O1641" s="25">
        <v>1.00833</v>
      </c>
      <c r="P1641" s="25">
        <v>0.69433</v>
      </c>
      <c r="Q1641" s="25">
        <v>0.0</v>
      </c>
      <c r="R1641" s="25">
        <v>99.0</v>
      </c>
      <c r="S1641" s="25">
        <v>8.0</v>
      </c>
    </row>
    <row r="1642">
      <c r="A1642" s="58" t="s">
        <v>754</v>
      </c>
      <c r="B1642" s="25" t="s">
        <v>1</v>
      </c>
      <c r="C1642" s="25" t="s">
        <v>121</v>
      </c>
      <c r="D1642" s="25" t="s">
        <v>17</v>
      </c>
      <c r="E1642" s="25">
        <v>70.0</v>
      </c>
      <c r="F1642" s="25">
        <v>27.0</v>
      </c>
      <c r="G1642" s="25">
        <v>1.0</v>
      </c>
      <c r="H1642" s="25">
        <v>0.0</v>
      </c>
      <c r="I1642" s="25">
        <v>0.0</v>
      </c>
      <c r="J1642" s="25">
        <v>0.0</v>
      </c>
      <c r="K1642" s="25">
        <v>0.0</v>
      </c>
      <c r="L1642" s="25">
        <v>0.0</v>
      </c>
      <c r="M1642" s="25">
        <v>0.0</v>
      </c>
      <c r="N1642" s="25">
        <v>0.44472</v>
      </c>
      <c r="O1642" s="25">
        <v>3.56333</v>
      </c>
      <c r="P1642" s="25">
        <v>1.83719</v>
      </c>
      <c r="Q1642" s="25">
        <v>17.0</v>
      </c>
      <c r="R1642" s="25">
        <v>99.0</v>
      </c>
      <c r="S1642" s="25">
        <v>8.0</v>
      </c>
    </row>
    <row r="1643">
      <c r="A1643" s="58" t="s">
        <v>754</v>
      </c>
      <c r="B1643" s="25" t="s">
        <v>1</v>
      </c>
      <c r="C1643" s="25" t="s">
        <v>69</v>
      </c>
      <c r="D1643" s="25" t="s">
        <v>17</v>
      </c>
      <c r="E1643" s="25">
        <v>323.0</v>
      </c>
      <c r="F1643" s="25">
        <v>47.0</v>
      </c>
      <c r="G1643" s="25">
        <v>1.0</v>
      </c>
      <c r="H1643" s="25">
        <v>0.0</v>
      </c>
      <c r="I1643" s="25">
        <v>0.0</v>
      </c>
      <c r="J1643" s="25">
        <v>0.0</v>
      </c>
      <c r="K1643" s="25">
        <v>0.0</v>
      </c>
      <c r="L1643" s="25">
        <v>0.0</v>
      </c>
      <c r="M1643" s="25">
        <v>0.0</v>
      </c>
      <c r="N1643" s="25">
        <v>0.36139</v>
      </c>
      <c r="O1643" s="25">
        <v>1.51722</v>
      </c>
      <c r="P1643" s="25">
        <v>1.0822</v>
      </c>
      <c r="Q1643" s="25">
        <v>41.0</v>
      </c>
      <c r="R1643" s="25">
        <v>99.0</v>
      </c>
      <c r="S1643" s="25">
        <v>8.0</v>
      </c>
    </row>
    <row r="1644">
      <c r="A1644" s="58" t="s">
        <v>754</v>
      </c>
      <c r="B1644" s="25" t="s">
        <v>1</v>
      </c>
      <c r="C1644" s="25" t="s">
        <v>96</v>
      </c>
      <c r="D1644" s="25" t="s">
        <v>17</v>
      </c>
      <c r="E1644" s="25">
        <v>1941.0</v>
      </c>
      <c r="F1644" s="25">
        <v>1112.0</v>
      </c>
      <c r="G1644" s="25">
        <v>165.0</v>
      </c>
      <c r="H1644" s="25">
        <v>27.0</v>
      </c>
      <c r="I1644" s="25">
        <v>0.0</v>
      </c>
      <c r="J1644" s="25">
        <v>0.0</v>
      </c>
      <c r="K1644" s="25">
        <v>0.0</v>
      </c>
      <c r="L1644" s="25">
        <v>0.0</v>
      </c>
      <c r="M1644" s="25">
        <v>0.0</v>
      </c>
      <c r="N1644" s="25">
        <v>0.34528</v>
      </c>
      <c r="O1644" s="25">
        <v>2.04806</v>
      </c>
      <c r="P1644" s="25">
        <v>1.15481</v>
      </c>
      <c r="Q1644" s="25">
        <v>885.0</v>
      </c>
      <c r="R1644" s="25">
        <v>99.0</v>
      </c>
      <c r="S1644" s="25">
        <v>8.0</v>
      </c>
    </row>
    <row r="1645">
      <c r="A1645" s="58" t="s">
        <v>754</v>
      </c>
      <c r="B1645" s="25" t="s">
        <v>1</v>
      </c>
      <c r="C1645" s="25" t="s">
        <v>59</v>
      </c>
      <c r="D1645" s="25" t="s">
        <v>17</v>
      </c>
      <c r="E1645" s="25">
        <v>9.0</v>
      </c>
      <c r="F1645" s="25">
        <v>1.0</v>
      </c>
      <c r="G1645" s="25">
        <v>0.0</v>
      </c>
      <c r="H1645" s="25">
        <v>0.0</v>
      </c>
      <c r="I1645" s="25">
        <v>0.0</v>
      </c>
      <c r="J1645" s="25">
        <v>0.0</v>
      </c>
      <c r="K1645" s="25">
        <v>0.0</v>
      </c>
      <c r="L1645" s="25">
        <v>0.0</v>
      </c>
      <c r="M1645" s="25">
        <v>0.0</v>
      </c>
      <c r="N1645" s="25">
        <v>0.17611</v>
      </c>
      <c r="O1645" s="25">
        <v>1.16306</v>
      </c>
      <c r="P1645" s="25">
        <v>0.3959</v>
      </c>
      <c r="Q1645" s="25">
        <v>1.0</v>
      </c>
      <c r="R1645" s="25">
        <v>99.0</v>
      </c>
      <c r="S1645" s="25">
        <v>8.0</v>
      </c>
    </row>
    <row r="1646">
      <c r="A1646" s="58" t="s">
        <v>754</v>
      </c>
      <c r="B1646" s="25" t="s">
        <v>1</v>
      </c>
      <c r="C1646" s="25" t="s">
        <v>137</v>
      </c>
      <c r="D1646" s="25" t="s">
        <v>17</v>
      </c>
      <c r="E1646" s="25">
        <v>5.0</v>
      </c>
      <c r="F1646" s="25">
        <v>1.0</v>
      </c>
      <c r="G1646" s="25">
        <v>0.0</v>
      </c>
      <c r="H1646" s="25">
        <v>0.0</v>
      </c>
      <c r="I1646" s="25">
        <v>0.0</v>
      </c>
      <c r="J1646" s="25">
        <v>0.0</v>
      </c>
      <c r="K1646" s="25">
        <v>0.0</v>
      </c>
      <c r="L1646" s="25">
        <v>0.0</v>
      </c>
      <c r="M1646" s="25">
        <v>0.0</v>
      </c>
      <c r="N1646" s="25">
        <v>1.20417</v>
      </c>
      <c r="O1646" s="25">
        <v>2.99833</v>
      </c>
      <c r="P1646" s="25">
        <v>1.24256</v>
      </c>
      <c r="Q1646" s="25">
        <v>1.0</v>
      </c>
      <c r="R1646" s="25">
        <v>99.0</v>
      </c>
      <c r="S1646" s="25">
        <v>8.0</v>
      </c>
    </row>
    <row r="1647">
      <c r="A1647" s="58" t="s">
        <v>754</v>
      </c>
      <c r="B1647" s="25" t="s">
        <v>1</v>
      </c>
      <c r="C1647" s="25" t="s">
        <v>72</v>
      </c>
      <c r="D1647" s="25" t="s">
        <v>17</v>
      </c>
      <c r="E1647" s="25">
        <v>928.0</v>
      </c>
      <c r="F1647" s="25">
        <v>671.0</v>
      </c>
      <c r="G1647" s="25">
        <v>9.0</v>
      </c>
      <c r="H1647" s="25">
        <v>562.0</v>
      </c>
      <c r="I1647" s="25">
        <v>0.0</v>
      </c>
      <c r="J1647" s="25">
        <v>0.0</v>
      </c>
      <c r="K1647" s="25">
        <v>0.0</v>
      </c>
      <c r="L1647" s="25">
        <v>0.0</v>
      </c>
      <c r="M1647" s="25">
        <v>0.0</v>
      </c>
      <c r="N1647" s="25">
        <v>0.55861</v>
      </c>
      <c r="O1647" s="25">
        <v>2.30528</v>
      </c>
      <c r="P1647" s="25">
        <v>1.28482</v>
      </c>
      <c r="Q1647" s="25">
        <v>219.0</v>
      </c>
      <c r="R1647" s="25">
        <v>99.0</v>
      </c>
      <c r="S1647" s="25">
        <v>8.0</v>
      </c>
    </row>
    <row r="1648">
      <c r="A1648" s="58" t="s">
        <v>754</v>
      </c>
      <c r="B1648" s="25" t="s">
        <v>1</v>
      </c>
      <c r="C1648" s="25" t="s">
        <v>46</v>
      </c>
      <c r="D1648" s="25" t="s">
        <v>17</v>
      </c>
      <c r="E1648" s="25">
        <v>22.0</v>
      </c>
      <c r="F1648" s="25">
        <v>5.0</v>
      </c>
      <c r="G1648" s="25">
        <v>0.0</v>
      </c>
      <c r="H1648" s="25">
        <v>0.0</v>
      </c>
      <c r="I1648" s="25">
        <v>0.0</v>
      </c>
      <c r="J1648" s="25">
        <v>0.0</v>
      </c>
      <c r="K1648" s="25">
        <v>0.0</v>
      </c>
      <c r="L1648" s="25">
        <v>0.0</v>
      </c>
      <c r="M1648" s="25">
        <v>0.0</v>
      </c>
      <c r="N1648" s="25">
        <v>0.19889</v>
      </c>
      <c r="O1648" s="25">
        <v>1.11056</v>
      </c>
      <c r="P1648" s="25">
        <v>0.49284</v>
      </c>
      <c r="Q1648" s="25">
        <v>5.0</v>
      </c>
      <c r="R1648" s="25">
        <v>99.0</v>
      </c>
      <c r="S1648" s="25">
        <v>8.0</v>
      </c>
    </row>
    <row r="1649">
      <c r="A1649" s="58" t="s">
        <v>754</v>
      </c>
      <c r="B1649" s="25" t="s">
        <v>1</v>
      </c>
      <c r="C1649" s="25" t="s">
        <v>67</v>
      </c>
      <c r="D1649" s="25" t="s">
        <v>17</v>
      </c>
      <c r="E1649" s="25">
        <v>1538.0</v>
      </c>
      <c r="F1649" s="25">
        <v>386.0</v>
      </c>
      <c r="G1649" s="25">
        <v>43.0</v>
      </c>
      <c r="H1649" s="25">
        <v>21.0</v>
      </c>
      <c r="I1649" s="25">
        <v>0.0</v>
      </c>
      <c r="J1649" s="25">
        <v>0.0</v>
      </c>
      <c r="K1649" s="25">
        <v>0.0</v>
      </c>
      <c r="L1649" s="25">
        <v>0.0</v>
      </c>
      <c r="M1649" s="25">
        <v>0.0</v>
      </c>
      <c r="N1649" s="25">
        <v>0.36583</v>
      </c>
      <c r="O1649" s="25">
        <v>1.79278</v>
      </c>
      <c r="P1649" s="25">
        <v>1.27721</v>
      </c>
      <c r="Q1649" s="25">
        <v>293.0</v>
      </c>
      <c r="R1649" s="25">
        <v>99.0</v>
      </c>
      <c r="S1649" s="25">
        <v>8.0</v>
      </c>
    </row>
    <row r="1650">
      <c r="A1650" s="58" t="s">
        <v>754</v>
      </c>
      <c r="B1650" s="25" t="s">
        <v>1</v>
      </c>
      <c r="C1650" s="25" t="s">
        <v>184</v>
      </c>
      <c r="D1650" s="25" t="s">
        <v>17</v>
      </c>
      <c r="E1650" s="25">
        <v>13.0</v>
      </c>
      <c r="F1650" s="25">
        <v>3.0</v>
      </c>
      <c r="G1650" s="25">
        <v>0.0</v>
      </c>
      <c r="H1650" s="25">
        <v>0.0</v>
      </c>
      <c r="I1650" s="25">
        <v>0.0</v>
      </c>
      <c r="J1650" s="25">
        <v>0.0</v>
      </c>
      <c r="K1650" s="25">
        <v>0.0</v>
      </c>
      <c r="L1650" s="25">
        <v>0.0</v>
      </c>
      <c r="M1650" s="25">
        <v>0.0</v>
      </c>
      <c r="N1650" s="25">
        <v>0.08944</v>
      </c>
      <c r="O1650" s="25">
        <v>0.76833</v>
      </c>
      <c r="P1650" s="25">
        <v>0.30506</v>
      </c>
      <c r="Q1650" s="25">
        <v>2.0</v>
      </c>
      <c r="R1650" s="25">
        <v>99.0</v>
      </c>
      <c r="S1650" s="25">
        <v>8.0</v>
      </c>
    </row>
    <row r="1651">
      <c r="A1651" s="58" t="s">
        <v>754</v>
      </c>
      <c r="B1651" s="25" t="s">
        <v>1</v>
      </c>
      <c r="C1651" s="25" t="s">
        <v>258</v>
      </c>
      <c r="D1651" s="25" t="s">
        <v>17</v>
      </c>
      <c r="E1651" s="25">
        <v>1.0</v>
      </c>
      <c r="F1651" s="25">
        <v>0.0</v>
      </c>
      <c r="G1651" s="25">
        <v>0.0</v>
      </c>
      <c r="H1651" s="25">
        <v>0.0</v>
      </c>
      <c r="I1651" s="25">
        <v>0.0</v>
      </c>
      <c r="J1651" s="25">
        <v>0.0</v>
      </c>
      <c r="K1651" s="25">
        <v>0.0</v>
      </c>
      <c r="L1651" s="25">
        <v>0.0</v>
      </c>
      <c r="M1651" s="25">
        <v>0.0</v>
      </c>
      <c r="N1651" s="25">
        <v>0.14944</v>
      </c>
      <c r="O1651" s="25">
        <v>0.14944</v>
      </c>
      <c r="P1651" s="25">
        <v>0.14944</v>
      </c>
      <c r="Q1651" s="25">
        <v>0.0</v>
      </c>
      <c r="R1651" s="25">
        <v>99.0</v>
      </c>
      <c r="S1651" s="25">
        <v>8.0</v>
      </c>
    </row>
    <row r="1652">
      <c r="A1652" s="58" t="s">
        <v>754</v>
      </c>
      <c r="B1652" s="25" t="s">
        <v>1</v>
      </c>
      <c r="C1652" s="25" t="s">
        <v>176</v>
      </c>
      <c r="D1652" s="25" t="s">
        <v>17</v>
      </c>
      <c r="E1652" s="25">
        <v>721.0</v>
      </c>
      <c r="F1652" s="25">
        <v>316.0</v>
      </c>
      <c r="G1652" s="25">
        <v>7.0</v>
      </c>
      <c r="H1652" s="25">
        <v>17.0</v>
      </c>
      <c r="I1652" s="25">
        <v>0.0</v>
      </c>
      <c r="J1652" s="25">
        <v>0.0</v>
      </c>
      <c r="K1652" s="25">
        <v>0.0</v>
      </c>
      <c r="L1652" s="25">
        <v>0.0</v>
      </c>
      <c r="M1652" s="25">
        <v>0.0</v>
      </c>
      <c r="N1652" s="25">
        <v>0.44694</v>
      </c>
      <c r="O1652" s="25">
        <v>1.68889</v>
      </c>
      <c r="P1652" s="25">
        <v>1.12047</v>
      </c>
      <c r="Q1652" s="25">
        <v>265.0</v>
      </c>
      <c r="R1652" s="25">
        <v>99.0</v>
      </c>
      <c r="S1652" s="25">
        <v>8.0</v>
      </c>
    </row>
    <row r="1653">
      <c r="A1653" s="58" t="s">
        <v>754</v>
      </c>
      <c r="B1653" s="25" t="s">
        <v>1</v>
      </c>
      <c r="C1653" s="25" t="s">
        <v>221</v>
      </c>
      <c r="D1653" s="25" t="s">
        <v>17</v>
      </c>
      <c r="E1653" s="25">
        <v>57.0</v>
      </c>
      <c r="F1653" s="25">
        <v>4.0</v>
      </c>
      <c r="G1653" s="25">
        <v>0.0</v>
      </c>
      <c r="H1653" s="25">
        <v>0.0</v>
      </c>
      <c r="I1653" s="25">
        <v>0.0</v>
      </c>
      <c r="J1653" s="25">
        <v>0.0</v>
      </c>
      <c r="K1653" s="25">
        <v>0.0</v>
      </c>
      <c r="L1653" s="25">
        <v>0.0</v>
      </c>
      <c r="M1653" s="25">
        <v>0.0</v>
      </c>
      <c r="N1653" s="25">
        <v>0.51528</v>
      </c>
      <c r="O1653" s="25">
        <v>1.72556</v>
      </c>
      <c r="P1653" s="25">
        <v>0.82864</v>
      </c>
      <c r="Q1653" s="25">
        <v>4.0</v>
      </c>
      <c r="R1653" s="25">
        <v>99.0</v>
      </c>
      <c r="S1653" s="25">
        <v>8.0</v>
      </c>
    </row>
    <row r="1654">
      <c r="A1654" s="58" t="s">
        <v>754</v>
      </c>
      <c r="B1654" s="25" t="s">
        <v>1</v>
      </c>
      <c r="C1654" s="25" t="s">
        <v>215</v>
      </c>
      <c r="D1654" s="25" t="s">
        <v>17</v>
      </c>
      <c r="E1654" s="25">
        <v>5.0</v>
      </c>
      <c r="F1654" s="25">
        <v>0.0</v>
      </c>
      <c r="G1654" s="25">
        <v>0.0</v>
      </c>
      <c r="H1654" s="25">
        <v>0.0</v>
      </c>
      <c r="I1654" s="25">
        <v>0.0</v>
      </c>
      <c r="J1654" s="25">
        <v>0.0</v>
      </c>
      <c r="K1654" s="25">
        <v>0.0</v>
      </c>
      <c r="L1654" s="25">
        <v>0.0</v>
      </c>
      <c r="M1654" s="25">
        <v>0.0</v>
      </c>
      <c r="N1654" s="25">
        <v>0.23667</v>
      </c>
      <c r="O1654" s="25">
        <v>1.52444</v>
      </c>
      <c r="P1654" s="25">
        <v>0.56467</v>
      </c>
      <c r="Q1654" s="25">
        <v>0.0</v>
      </c>
      <c r="R1654" s="25">
        <v>99.0</v>
      </c>
      <c r="S1654" s="25">
        <v>8.0</v>
      </c>
    </row>
    <row r="1655">
      <c r="A1655" s="58" t="s">
        <v>754</v>
      </c>
      <c r="B1655" s="25" t="s">
        <v>1</v>
      </c>
      <c r="C1655" s="25" t="s">
        <v>231</v>
      </c>
      <c r="D1655" s="25" t="s">
        <v>17</v>
      </c>
      <c r="E1655" s="25">
        <v>5.0</v>
      </c>
      <c r="F1655" s="25">
        <v>0.0</v>
      </c>
      <c r="G1655" s="25">
        <v>0.0</v>
      </c>
      <c r="H1655" s="25">
        <v>0.0</v>
      </c>
      <c r="I1655" s="25">
        <v>0.0</v>
      </c>
      <c r="J1655" s="25">
        <v>0.0</v>
      </c>
      <c r="K1655" s="25">
        <v>0.0</v>
      </c>
      <c r="L1655" s="25">
        <v>0.0</v>
      </c>
      <c r="M1655" s="25">
        <v>0.0</v>
      </c>
      <c r="N1655" s="25">
        <v>0.29694</v>
      </c>
      <c r="O1655" s="25">
        <v>1.40972</v>
      </c>
      <c r="P1655" s="25">
        <v>0.60022</v>
      </c>
      <c r="Q1655" s="25">
        <v>0.0</v>
      </c>
      <c r="R1655" s="25">
        <v>99.0</v>
      </c>
      <c r="S1655" s="25">
        <v>8.0</v>
      </c>
    </row>
    <row r="1656">
      <c r="A1656" s="58" t="s">
        <v>754</v>
      </c>
      <c r="B1656" s="25" t="s">
        <v>1</v>
      </c>
      <c r="C1656" s="25" t="s">
        <v>259</v>
      </c>
      <c r="D1656" s="25" t="s">
        <v>17</v>
      </c>
      <c r="E1656" s="25">
        <v>1.0</v>
      </c>
      <c r="F1656" s="25">
        <v>0.0</v>
      </c>
      <c r="G1656" s="25">
        <v>0.0</v>
      </c>
      <c r="H1656" s="25">
        <v>0.0</v>
      </c>
      <c r="I1656" s="25">
        <v>0.0</v>
      </c>
      <c r="J1656" s="25">
        <v>0.0</v>
      </c>
      <c r="K1656" s="25">
        <v>0.0</v>
      </c>
      <c r="L1656" s="25">
        <v>0.0</v>
      </c>
      <c r="M1656" s="25">
        <v>0.0</v>
      </c>
      <c r="N1656" s="25">
        <v>0.14083</v>
      </c>
      <c r="O1656" s="25">
        <v>0.14083</v>
      </c>
      <c r="P1656" s="25">
        <v>0.14083</v>
      </c>
      <c r="Q1656" s="25">
        <v>0.0</v>
      </c>
      <c r="R1656" s="25">
        <v>99.0</v>
      </c>
      <c r="S1656" s="25">
        <v>8.0</v>
      </c>
    </row>
    <row r="1657">
      <c r="A1657" s="58" t="s">
        <v>754</v>
      </c>
      <c r="B1657" s="25" t="s">
        <v>1</v>
      </c>
      <c r="C1657" s="25" t="s">
        <v>198</v>
      </c>
      <c r="D1657" s="25" t="s">
        <v>17</v>
      </c>
      <c r="E1657" s="25">
        <v>14.0</v>
      </c>
      <c r="F1657" s="25">
        <v>1.0</v>
      </c>
      <c r="G1657" s="25">
        <v>0.0</v>
      </c>
      <c r="H1657" s="25">
        <v>0.0</v>
      </c>
      <c r="I1657" s="25">
        <v>0.0</v>
      </c>
      <c r="J1657" s="25">
        <v>0.0</v>
      </c>
      <c r="K1657" s="25">
        <v>0.0</v>
      </c>
      <c r="L1657" s="25">
        <v>0.0</v>
      </c>
      <c r="M1657" s="25">
        <v>0.0</v>
      </c>
      <c r="N1657" s="25">
        <v>0.17472</v>
      </c>
      <c r="O1657" s="25">
        <v>1.21472</v>
      </c>
      <c r="P1657" s="25">
        <v>4.97802</v>
      </c>
      <c r="Q1657" s="25">
        <v>1.0</v>
      </c>
      <c r="R1657" s="25">
        <v>99.0</v>
      </c>
      <c r="S1657" s="25">
        <v>8.0</v>
      </c>
    </row>
    <row r="1658">
      <c r="A1658" s="58" t="s">
        <v>754</v>
      </c>
      <c r="B1658" s="25" t="s">
        <v>1</v>
      </c>
      <c r="C1658" s="25" t="s">
        <v>119</v>
      </c>
      <c r="D1658" s="25" t="s">
        <v>17</v>
      </c>
      <c r="E1658" s="25">
        <v>9448.0</v>
      </c>
      <c r="F1658" s="25">
        <v>3487.0</v>
      </c>
      <c r="G1658" s="25">
        <v>69.0</v>
      </c>
      <c r="H1658" s="25">
        <v>156.0</v>
      </c>
      <c r="I1658" s="25">
        <v>0.0</v>
      </c>
      <c r="J1658" s="25">
        <v>0.0</v>
      </c>
      <c r="K1658" s="25">
        <v>0.0</v>
      </c>
      <c r="L1658" s="25">
        <v>0.0</v>
      </c>
      <c r="M1658" s="25">
        <v>0.0</v>
      </c>
      <c r="N1658" s="25">
        <v>0.46111</v>
      </c>
      <c r="O1658" s="25">
        <v>1.84972</v>
      </c>
      <c r="P1658" s="25">
        <v>1.50223</v>
      </c>
      <c r="Q1658" s="25">
        <v>2630.0</v>
      </c>
      <c r="R1658" s="25">
        <v>99.0</v>
      </c>
      <c r="S1658" s="25">
        <v>8.0</v>
      </c>
    </row>
    <row r="1659">
      <c r="A1659" s="58" t="s">
        <v>754</v>
      </c>
      <c r="B1659" s="25" t="s">
        <v>1</v>
      </c>
      <c r="C1659" s="25" t="s">
        <v>70</v>
      </c>
      <c r="D1659" s="25" t="s">
        <v>17</v>
      </c>
      <c r="E1659" s="25">
        <v>34443.0</v>
      </c>
      <c r="F1659" s="25">
        <v>16456.0</v>
      </c>
      <c r="G1659" s="25">
        <v>1225.0</v>
      </c>
      <c r="H1659" s="25">
        <v>725.0</v>
      </c>
      <c r="I1659" s="25">
        <v>0.0</v>
      </c>
      <c r="J1659" s="25">
        <v>0.0</v>
      </c>
      <c r="K1659" s="25">
        <v>0.0</v>
      </c>
      <c r="L1659" s="25">
        <v>0.0</v>
      </c>
      <c r="M1659" s="25">
        <v>0.0</v>
      </c>
      <c r="N1659" s="25">
        <v>0.46611</v>
      </c>
      <c r="O1659" s="25">
        <v>3.58639</v>
      </c>
      <c r="P1659" s="25">
        <v>2.80786</v>
      </c>
      <c r="Q1659" s="25">
        <v>11791.0</v>
      </c>
      <c r="R1659" s="25">
        <v>99.0</v>
      </c>
      <c r="S1659" s="25">
        <v>8.0</v>
      </c>
    </row>
    <row r="1660">
      <c r="A1660" s="58" t="s">
        <v>754</v>
      </c>
      <c r="B1660" s="25" t="s">
        <v>1</v>
      </c>
      <c r="C1660" s="25" t="s">
        <v>149</v>
      </c>
      <c r="D1660" s="25" t="s">
        <v>17</v>
      </c>
      <c r="E1660" s="25">
        <v>45.0</v>
      </c>
      <c r="F1660" s="25">
        <v>12.0</v>
      </c>
      <c r="G1660" s="25">
        <v>1.0</v>
      </c>
      <c r="H1660" s="25">
        <v>0.0</v>
      </c>
      <c r="I1660" s="25">
        <v>0.0</v>
      </c>
      <c r="J1660" s="25">
        <v>0.0</v>
      </c>
      <c r="K1660" s="25">
        <v>0.0</v>
      </c>
      <c r="L1660" s="25">
        <v>0.0</v>
      </c>
      <c r="M1660" s="25">
        <v>0.0</v>
      </c>
      <c r="N1660" s="25">
        <v>0.29889</v>
      </c>
      <c r="O1660" s="25">
        <v>1.53861</v>
      </c>
      <c r="P1660" s="25">
        <v>3.26218</v>
      </c>
      <c r="Q1660" s="25">
        <v>8.0</v>
      </c>
      <c r="R1660" s="25">
        <v>99.0</v>
      </c>
      <c r="S1660" s="25">
        <v>8.0</v>
      </c>
    </row>
    <row r="1661">
      <c r="A1661" s="58" t="s">
        <v>754</v>
      </c>
      <c r="B1661" s="25" t="s">
        <v>1</v>
      </c>
      <c r="C1661" s="25" t="s">
        <v>182</v>
      </c>
      <c r="D1661" s="25" t="s">
        <v>17</v>
      </c>
      <c r="E1661" s="25">
        <v>20.0</v>
      </c>
      <c r="F1661" s="25">
        <v>5.0</v>
      </c>
      <c r="G1661" s="25">
        <v>0.0</v>
      </c>
      <c r="H1661" s="25">
        <v>0.0</v>
      </c>
      <c r="I1661" s="25">
        <v>0.0</v>
      </c>
      <c r="J1661" s="25">
        <v>0.0</v>
      </c>
      <c r="K1661" s="25">
        <v>0.0</v>
      </c>
      <c r="L1661" s="25">
        <v>0.0</v>
      </c>
      <c r="M1661" s="25">
        <v>0.0</v>
      </c>
      <c r="N1661" s="25">
        <v>0.17722</v>
      </c>
      <c r="O1661" s="25">
        <v>1.26694</v>
      </c>
      <c r="P1661" s="25">
        <v>0.41871</v>
      </c>
      <c r="Q1661" s="25">
        <v>5.0</v>
      </c>
      <c r="R1661" s="25">
        <v>99.0</v>
      </c>
      <c r="S1661" s="25">
        <v>8.0</v>
      </c>
    </row>
    <row r="1662">
      <c r="A1662" s="58" t="s">
        <v>754</v>
      </c>
      <c r="B1662" s="25" t="s">
        <v>1</v>
      </c>
      <c r="C1662" s="25" t="s">
        <v>217</v>
      </c>
      <c r="D1662" s="25" t="s">
        <v>17</v>
      </c>
      <c r="E1662" s="25">
        <v>11.0</v>
      </c>
      <c r="F1662" s="25">
        <v>0.0</v>
      </c>
      <c r="G1662" s="25">
        <v>0.0</v>
      </c>
      <c r="H1662" s="25">
        <v>0.0</v>
      </c>
      <c r="I1662" s="25">
        <v>0.0</v>
      </c>
      <c r="J1662" s="25">
        <v>0.0</v>
      </c>
      <c r="K1662" s="25">
        <v>0.0</v>
      </c>
      <c r="L1662" s="25">
        <v>0.0</v>
      </c>
      <c r="M1662" s="25">
        <v>0.0</v>
      </c>
      <c r="N1662" s="25">
        <v>0.475</v>
      </c>
      <c r="O1662" s="25">
        <v>1.44389</v>
      </c>
      <c r="P1662" s="25">
        <v>0.79667</v>
      </c>
      <c r="Q1662" s="25">
        <v>0.0</v>
      </c>
      <c r="R1662" s="25">
        <v>99.0</v>
      </c>
      <c r="S1662" s="25">
        <v>8.0</v>
      </c>
    </row>
    <row r="1663">
      <c r="A1663" s="58" t="s">
        <v>754</v>
      </c>
      <c r="B1663" s="25" t="s">
        <v>1</v>
      </c>
      <c r="C1663" s="25" t="s">
        <v>216</v>
      </c>
      <c r="D1663" s="25" t="s">
        <v>17</v>
      </c>
      <c r="E1663" s="25">
        <v>17.0</v>
      </c>
      <c r="F1663" s="25">
        <v>2.0</v>
      </c>
      <c r="G1663" s="25">
        <v>0.0</v>
      </c>
      <c r="H1663" s="25">
        <v>0.0</v>
      </c>
      <c r="I1663" s="25">
        <v>0.0</v>
      </c>
      <c r="J1663" s="25">
        <v>0.0</v>
      </c>
      <c r="K1663" s="25">
        <v>0.0</v>
      </c>
      <c r="L1663" s="25">
        <v>0.0</v>
      </c>
      <c r="M1663" s="25">
        <v>0.0</v>
      </c>
      <c r="N1663" s="25">
        <v>0.18278</v>
      </c>
      <c r="O1663" s="25">
        <v>0.97639</v>
      </c>
      <c r="P1663" s="25">
        <v>0.43415</v>
      </c>
      <c r="Q1663" s="25">
        <v>2.0</v>
      </c>
      <c r="R1663" s="25">
        <v>99.0</v>
      </c>
      <c r="S1663" s="25">
        <v>8.0</v>
      </c>
    </row>
    <row r="1664">
      <c r="A1664" s="58" t="s">
        <v>754</v>
      </c>
      <c r="B1664" s="25" t="s">
        <v>1</v>
      </c>
      <c r="C1664" s="25" t="s">
        <v>48</v>
      </c>
      <c r="D1664" s="25" t="s">
        <v>17</v>
      </c>
      <c r="E1664" s="25">
        <v>437.0</v>
      </c>
      <c r="F1664" s="25">
        <v>61.0</v>
      </c>
      <c r="G1664" s="25">
        <v>0.0</v>
      </c>
      <c r="H1664" s="25">
        <v>3.0</v>
      </c>
      <c r="I1664" s="25">
        <v>0.0</v>
      </c>
      <c r="J1664" s="25">
        <v>0.0</v>
      </c>
      <c r="K1664" s="25">
        <v>0.0</v>
      </c>
      <c r="L1664" s="25">
        <v>0.0</v>
      </c>
      <c r="M1664" s="25">
        <v>0.0</v>
      </c>
      <c r="N1664" s="25">
        <v>0.33083</v>
      </c>
      <c r="O1664" s="25">
        <v>1.40889</v>
      </c>
      <c r="P1664" s="25">
        <v>0.95756</v>
      </c>
      <c r="Q1664" s="25">
        <v>26.0</v>
      </c>
      <c r="R1664" s="25">
        <v>99.0</v>
      </c>
      <c r="S1664" s="25">
        <v>8.0</v>
      </c>
    </row>
    <row r="1665">
      <c r="A1665" s="58" t="s">
        <v>754</v>
      </c>
      <c r="B1665" s="25" t="s">
        <v>1</v>
      </c>
      <c r="C1665" s="25" t="s">
        <v>74</v>
      </c>
      <c r="D1665" s="25" t="s">
        <v>17</v>
      </c>
      <c r="E1665" s="25">
        <v>9908.0</v>
      </c>
      <c r="F1665" s="25">
        <v>3077.0</v>
      </c>
      <c r="G1665" s="25">
        <v>68.0</v>
      </c>
      <c r="H1665" s="25">
        <v>82.0</v>
      </c>
      <c r="I1665" s="25">
        <v>0.0</v>
      </c>
      <c r="J1665" s="25">
        <v>0.0</v>
      </c>
      <c r="K1665" s="25">
        <v>0.0</v>
      </c>
      <c r="L1665" s="25">
        <v>0.0</v>
      </c>
      <c r="M1665" s="25">
        <v>0.0</v>
      </c>
      <c r="N1665" s="25">
        <v>0.36639</v>
      </c>
      <c r="O1665" s="25">
        <v>1.66972</v>
      </c>
      <c r="P1665" s="25">
        <v>1.19463</v>
      </c>
      <c r="Q1665" s="25">
        <v>2298.0</v>
      </c>
      <c r="R1665" s="25">
        <v>99.0</v>
      </c>
      <c r="S1665" s="25">
        <v>8.0</v>
      </c>
    </row>
    <row r="1666">
      <c r="A1666" s="58" t="s">
        <v>754</v>
      </c>
      <c r="B1666" s="25" t="s">
        <v>1</v>
      </c>
      <c r="C1666" s="25" t="s">
        <v>82</v>
      </c>
      <c r="D1666" s="25" t="s">
        <v>17</v>
      </c>
      <c r="E1666" s="25">
        <v>1237.0</v>
      </c>
      <c r="F1666" s="25">
        <v>199.0</v>
      </c>
      <c r="G1666" s="25">
        <v>10.0</v>
      </c>
      <c r="H1666" s="25">
        <v>10.0</v>
      </c>
      <c r="I1666" s="25">
        <v>0.0</v>
      </c>
      <c r="J1666" s="25">
        <v>0.0</v>
      </c>
      <c r="K1666" s="25">
        <v>0.0</v>
      </c>
      <c r="L1666" s="25">
        <v>0.0</v>
      </c>
      <c r="M1666" s="25">
        <v>0.0</v>
      </c>
      <c r="N1666" s="25">
        <v>0.42583</v>
      </c>
      <c r="O1666" s="25">
        <v>2.16333</v>
      </c>
      <c r="P1666" s="25">
        <v>1.76428</v>
      </c>
      <c r="Q1666" s="25">
        <v>166.0</v>
      </c>
      <c r="R1666" s="25">
        <v>99.0</v>
      </c>
      <c r="S1666" s="25">
        <v>8.0</v>
      </c>
    </row>
    <row r="1667">
      <c r="A1667" s="58" t="s">
        <v>754</v>
      </c>
      <c r="B1667" s="25" t="s">
        <v>1</v>
      </c>
      <c r="C1667" s="25" t="s">
        <v>179</v>
      </c>
      <c r="D1667" s="25" t="s">
        <v>17</v>
      </c>
      <c r="E1667" s="25">
        <v>7.0</v>
      </c>
      <c r="F1667" s="25">
        <v>1.0</v>
      </c>
      <c r="G1667" s="25">
        <v>0.0</v>
      </c>
      <c r="H1667" s="25">
        <v>0.0</v>
      </c>
      <c r="I1667" s="25">
        <v>0.0</v>
      </c>
      <c r="J1667" s="25">
        <v>0.0</v>
      </c>
      <c r="K1667" s="25">
        <v>0.0</v>
      </c>
      <c r="L1667" s="25">
        <v>0.0</v>
      </c>
      <c r="M1667" s="25">
        <v>0.0</v>
      </c>
      <c r="N1667" s="25">
        <v>0.88222</v>
      </c>
      <c r="O1667" s="25">
        <v>2.73889</v>
      </c>
      <c r="P1667" s="25">
        <v>1.07405</v>
      </c>
      <c r="Q1667" s="25">
        <v>1.0</v>
      </c>
      <c r="R1667" s="25">
        <v>99.0</v>
      </c>
      <c r="S1667" s="25">
        <v>8.0</v>
      </c>
    </row>
    <row r="1668">
      <c r="A1668" s="58" t="s">
        <v>754</v>
      </c>
      <c r="B1668" s="25" t="s">
        <v>1</v>
      </c>
      <c r="C1668" s="25" t="s">
        <v>114</v>
      </c>
      <c r="D1668" s="25" t="s">
        <v>17</v>
      </c>
      <c r="E1668" s="25">
        <v>175.0</v>
      </c>
      <c r="F1668" s="25">
        <v>49.0</v>
      </c>
      <c r="G1668" s="25">
        <v>0.0</v>
      </c>
      <c r="H1668" s="25">
        <v>0.0</v>
      </c>
      <c r="I1668" s="25">
        <v>0.0</v>
      </c>
      <c r="J1668" s="25">
        <v>0.0</v>
      </c>
      <c r="K1668" s="25">
        <v>0.0</v>
      </c>
      <c r="L1668" s="25">
        <v>0.0</v>
      </c>
      <c r="M1668" s="25">
        <v>0.0</v>
      </c>
      <c r="N1668" s="25">
        <v>0.34806</v>
      </c>
      <c r="O1668" s="25">
        <v>1.81333</v>
      </c>
      <c r="P1668" s="25">
        <v>1.36316</v>
      </c>
      <c r="Q1668" s="25">
        <v>44.0</v>
      </c>
      <c r="R1668" s="25">
        <v>99.0</v>
      </c>
      <c r="S1668" s="25">
        <v>8.0</v>
      </c>
    </row>
    <row r="1669">
      <c r="A1669" s="58" t="s">
        <v>754</v>
      </c>
      <c r="B1669" s="25" t="s">
        <v>1</v>
      </c>
      <c r="C1669" s="25" t="s">
        <v>222</v>
      </c>
      <c r="D1669" s="25" t="s">
        <v>17</v>
      </c>
      <c r="E1669" s="25">
        <v>16.0</v>
      </c>
      <c r="F1669" s="25">
        <v>4.0</v>
      </c>
      <c r="G1669" s="25">
        <v>1.0</v>
      </c>
      <c r="H1669" s="25">
        <v>0.0</v>
      </c>
      <c r="I1669" s="25">
        <v>0.0</v>
      </c>
      <c r="J1669" s="25">
        <v>0.0</v>
      </c>
      <c r="K1669" s="25">
        <v>0.0</v>
      </c>
      <c r="L1669" s="25">
        <v>0.0</v>
      </c>
      <c r="M1669" s="25">
        <v>0.0</v>
      </c>
      <c r="N1669" s="25">
        <v>0.20722</v>
      </c>
      <c r="O1669" s="25">
        <v>0.77111</v>
      </c>
      <c r="P1669" s="25">
        <v>0.32335</v>
      </c>
      <c r="Q1669" s="25">
        <v>4.0</v>
      </c>
      <c r="R1669" s="25">
        <v>99.0</v>
      </c>
      <c r="S1669" s="25">
        <v>8.0</v>
      </c>
    </row>
    <row r="1670">
      <c r="A1670" s="58" t="s">
        <v>754</v>
      </c>
      <c r="B1670" s="25" t="s">
        <v>1</v>
      </c>
      <c r="C1670" s="25" t="s">
        <v>212</v>
      </c>
      <c r="D1670" s="25" t="s">
        <v>17</v>
      </c>
      <c r="E1670" s="25">
        <v>2.0</v>
      </c>
      <c r="F1670" s="25">
        <v>1.0</v>
      </c>
      <c r="G1670" s="25">
        <v>0.0</v>
      </c>
      <c r="H1670" s="25">
        <v>0.0</v>
      </c>
      <c r="I1670" s="25">
        <v>0.0</v>
      </c>
      <c r="J1670" s="25">
        <v>0.0</v>
      </c>
      <c r="K1670" s="25">
        <v>0.0</v>
      </c>
      <c r="L1670" s="25">
        <v>0.0</v>
      </c>
      <c r="M1670" s="25">
        <v>0.0</v>
      </c>
      <c r="N1670" s="25">
        <v>0.29556</v>
      </c>
      <c r="O1670" s="25">
        <v>0.29556</v>
      </c>
      <c r="P1670" s="25">
        <v>0.29556</v>
      </c>
      <c r="Q1670" s="25">
        <v>1.0</v>
      </c>
      <c r="R1670" s="25">
        <v>99.0</v>
      </c>
      <c r="S1670" s="25">
        <v>8.0</v>
      </c>
    </row>
    <row r="1671">
      <c r="A1671" s="58" t="s">
        <v>754</v>
      </c>
      <c r="B1671" s="25" t="s">
        <v>1</v>
      </c>
      <c r="C1671" s="25" t="s">
        <v>163</v>
      </c>
      <c r="D1671" s="25" t="s">
        <v>17</v>
      </c>
      <c r="E1671" s="25">
        <v>64.0</v>
      </c>
      <c r="F1671" s="25">
        <v>16.0</v>
      </c>
      <c r="G1671" s="25">
        <v>1.0</v>
      </c>
      <c r="H1671" s="25">
        <v>0.0</v>
      </c>
      <c r="I1671" s="25">
        <v>0.0</v>
      </c>
      <c r="J1671" s="25">
        <v>0.0</v>
      </c>
      <c r="K1671" s="25">
        <v>0.0</v>
      </c>
      <c r="L1671" s="25">
        <v>0.0</v>
      </c>
      <c r="M1671" s="25">
        <v>0.0</v>
      </c>
      <c r="N1671" s="25">
        <v>0.33722</v>
      </c>
      <c r="O1671" s="25">
        <v>1.99417</v>
      </c>
      <c r="P1671" s="25">
        <v>0.88559</v>
      </c>
      <c r="Q1671" s="25">
        <v>13.0</v>
      </c>
      <c r="R1671" s="25">
        <v>99.0</v>
      </c>
      <c r="S1671" s="25">
        <v>8.0</v>
      </c>
    </row>
    <row r="1672">
      <c r="A1672" s="58" t="s">
        <v>754</v>
      </c>
      <c r="B1672" s="25" t="s">
        <v>1</v>
      </c>
      <c r="C1672" s="25" t="s">
        <v>191</v>
      </c>
      <c r="D1672" s="25" t="s">
        <v>17</v>
      </c>
      <c r="E1672" s="25">
        <v>7.0</v>
      </c>
      <c r="F1672" s="25">
        <v>3.0</v>
      </c>
      <c r="G1672" s="25">
        <v>0.0</v>
      </c>
      <c r="H1672" s="25">
        <v>1.0</v>
      </c>
      <c r="I1672" s="25">
        <v>0.0</v>
      </c>
      <c r="J1672" s="25">
        <v>0.0</v>
      </c>
      <c r="K1672" s="25">
        <v>0.0</v>
      </c>
      <c r="L1672" s="25">
        <v>0.0</v>
      </c>
      <c r="M1672" s="25">
        <v>0.0</v>
      </c>
      <c r="N1672" s="25">
        <v>0.41472</v>
      </c>
      <c r="O1672" s="25">
        <v>0.70361</v>
      </c>
      <c r="P1672" s="25">
        <v>0.43004</v>
      </c>
      <c r="Q1672" s="25">
        <v>1.0</v>
      </c>
      <c r="R1672" s="25">
        <v>99.0</v>
      </c>
      <c r="S1672" s="25">
        <v>8.0</v>
      </c>
    </row>
    <row r="1673">
      <c r="A1673" s="58" t="s">
        <v>754</v>
      </c>
      <c r="B1673" s="25" t="s">
        <v>1</v>
      </c>
      <c r="C1673" s="25" t="s">
        <v>201</v>
      </c>
      <c r="D1673" s="25" t="s">
        <v>17</v>
      </c>
      <c r="E1673" s="25">
        <v>15.0</v>
      </c>
      <c r="F1673" s="25">
        <v>3.0</v>
      </c>
      <c r="G1673" s="25">
        <v>0.0</v>
      </c>
      <c r="H1673" s="25">
        <v>0.0</v>
      </c>
      <c r="I1673" s="25">
        <v>0.0</v>
      </c>
      <c r="J1673" s="25">
        <v>0.0</v>
      </c>
      <c r="K1673" s="25">
        <v>0.0</v>
      </c>
      <c r="L1673" s="25">
        <v>0.0</v>
      </c>
      <c r="M1673" s="25">
        <v>0.0</v>
      </c>
      <c r="N1673" s="25">
        <v>0.24944</v>
      </c>
      <c r="O1673" s="25">
        <v>1.51444</v>
      </c>
      <c r="P1673" s="25">
        <v>0.48709</v>
      </c>
      <c r="Q1673" s="25">
        <v>3.0</v>
      </c>
      <c r="R1673" s="25">
        <v>99.0</v>
      </c>
      <c r="S1673" s="25">
        <v>8.0</v>
      </c>
    </row>
    <row r="1674">
      <c r="A1674" s="58" t="s">
        <v>754</v>
      </c>
      <c r="B1674" s="25" t="s">
        <v>1</v>
      </c>
      <c r="C1674" s="25" t="s">
        <v>144</v>
      </c>
      <c r="D1674" s="25" t="s">
        <v>17</v>
      </c>
      <c r="E1674" s="25">
        <v>81.0</v>
      </c>
      <c r="F1674" s="25">
        <v>43.0</v>
      </c>
      <c r="G1674" s="25">
        <v>0.0</v>
      </c>
      <c r="H1674" s="25">
        <v>0.0</v>
      </c>
      <c r="I1674" s="25">
        <v>0.0</v>
      </c>
      <c r="J1674" s="25">
        <v>0.0</v>
      </c>
      <c r="K1674" s="25">
        <v>0.0</v>
      </c>
      <c r="L1674" s="25">
        <v>0.0</v>
      </c>
      <c r="M1674" s="25">
        <v>0.0</v>
      </c>
      <c r="N1674" s="25">
        <v>0.64278</v>
      </c>
      <c r="O1674" s="25">
        <v>2.17972</v>
      </c>
      <c r="P1674" s="25">
        <v>2.81301</v>
      </c>
      <c r="Q1674" s="25">
        <v>31.0</v>
      </c>
      <c r="R1674" s="25">
        <v>99.0</v>
      </c>
      <c r="S1674" s="25">
        <v>8.0</v>
      </c>
    </row>
    <row r="1675">
      <c r="A1675" s="58" t="s">
        <v>754</v>
      </c>
      <c r="B1675" s="25" t="s">
        <v>1</v>
      </c>
      <c r="C1675" s="25" t="s">
        <v>145</v>
      </c>
      <c r="D1675" s="25" t="s">
        <v>17</v>
      </c>
      <c r="E1675" s="25">
        <v>23.0</v>
      </c>
      <c r="F1675" s="25">
        <v>2.0</v>
      </c>
      <c r="G1675" s="25">
        <v>0.0</v>
      </c>
      <c r="H1675" s="25">
        <v>0.0</v>
      </c>
      <c r="I1675" s="25">
        <v>0.0</v>
      </c>
      <c r="J1675" s="25">
        <v>0.0</v>
      </c>
      <c r="K1675" s="25">
        <v>0.0</v>
      </c>
      <c r="L1675" s="25">
        <v>0.0</v>
      </c>
      <c r="M1675" s="25">
        <v>0.0</v>
      </c>
      <c r="N1675" s="25">
        <v>0.24417</v>
      </c>
      <c r="O1675" s="25">
        <v>1.05333</v>
      </c>
      <c r="P1675" s="25">
        <v>0.40347</v>
      </c>
      <c r="Q1675" s="25">
        <v>2.0</v>
      </c>
      <c r="R1675" s="25">
        <v>99.0</v>
      </c>
      <c r="S1675" s="25">
        <v>8.0</v>
      </c>
    </row>
    <row r="1676">
      <c r="A1676" s="58" t="s">
        <v>754</v>
      </c>
      <c r="B1676" s="25" t="s">
        <v>1</v>
      </c>
      <c r="C1676" s="25" t="s">
        <v>211</v>
      </c>
      <c r="D1676" s="25" t="s">
        <v>17</v>
      </c>
      <c r="E1676" s="25">
        <v>10.0</v>
      </c>
      <c r="F1676" s="25">
        <v>0.0</v>
      </c>
      <c r="G1676" s="25">
        <v>0.0</v>
      </c>
      <c r="H1676" s="25">
        <v>0.0</v>
      </c>
      <c r="I1676" s="25">
        <v>0.0</v>
      </c>
      <c r="J1676" s="25">
        <v>0.0</v>
      </c>
      <c r="K1676" s="25">
        <v>0.0</v>
      </c>
      <c r="L1676" s="25">
        <v>0.0</v>
      </c>
      <c r="M1676" s="25">
        <v>0.0</v>
      </c>
      <c r="N1676" s="25">
        <v>0.38028</v>
      </c>
      <c r="O1676" s="25">
        <v>1.05417</v>
      </c>
      <c r="P1676" s="25">
        <v>0.56619</v>
      </c>
      <c r="Q1676" s="25">
        <v>0.0</v>
      </c>
      <c r="R1676" s="25">
        <v>99.0</v>
      </c>
      <c r="S1676" s="25">
        <v>8.0</v>
      </c>
    </row>
    <row r="1677">
      <c r="A1677" s="58" t="s">
        <v>754</v>
      </c>
      <c r="B1677" s="25" t="s">
        <v>1</v>
      </c>
      <c r="C1677" s="25" t="s">
        <v>164</v>
      </c>
      <c r="D1677" s="25" t="s">
        <v>17</v>
      </c>
      <c r="E1677" s="25">
        <v>15.0</v>
      </c>
      <c r="F1677" s="25">
        <v>0.0</v>
      </c>
      <c r="G1677" s="25">
        <v>0.0</v>
      </c>
      <c r="H1677" s="25">
        <v>0.0</v>
      </c>
      <c r="I1677" s="25">
        <v>0.0</v>
      </c>
      <c r="J1677" s="25">
        <v>0.0</v>
      </c>
      <c r="K1677" s="25">
        <v>0.0</v>
      </c>
      <c r="L1677" s="25">
        <v>0.0</v>
      </c>
      <c r="M1677" s="25">
        <v>0.0</v>
      </c>
      <c r="N1677" s="25">
        <v>0.37667</v>
      </c>
      <c r="O1677" s="25">
        <v>1.63611</v>
      </c>
      <c r="P1677" s="25">
        <v>0.65498</v>
      </c>
      <c r="Q1677" s="25">
        <v>0.0</v>
      </c>
      <c r="R1677" s="25">
        <v>99.0</v>
      </c>
      <c r="S1677" s="25">
        <v>8.0</v>
      </c>
    </row>
    <row r="1678">
      <c r="A1678" s="58" t="s">
        <v>754</v>
      </c>
      <c r="B1678" s="25" t="s">
        <v>1</v>
      </c>
      <c r="C1678" s="25" t="s">
        <v>200</v>
      </c>
      <c r="D1678" s="25" t="s">
        <v>17</v>
      </c>
      <c r="E1678" s="25">
        <v>21.0</v>
      </c>
      <c r="F1678" s="25">
        <v>4.0</v>
      </c>
      <c r="G1678" s="25">
        <v>1.0</v>
      </c>
      <c r="H1678" s="25">
        <v>0.0</v>
      </c>
      <c r="I1678" s="25">
        <v>0.0</v>
      </c>
      <c r="J1678" s="25">
        <v>0.0</v>
      </c>
      <c r="K1678" s="25">
        <v>0.0</v>
      </c>
      <c r="L1678" s="25">
        <v>0.0</v>
      </c>
      <c r="M1678" s="25">
        <v>0.0</v>
      </c>
      <c r="N1678" s="25">
        <v>0.50889</v>
      </c>
      <c r="O1678" s="25">
        <v>1.43806</v>
      </c>
      <c r="P1678" s="25">
        <v>0.66681</v>
      </c>
      <c r="Q1678" s="25">
        <v>4.0</v>
      </c>
      <c r="R1678" s="25">
        <v>99.0</v>
      </c>
      <c r="S1678" s="25">
        <v>8.0</v>
      </c>
    </row>
    <row r="1679">
      <c r="A1679" s="58" t="s">
        <v>754</v>
      </c>
      <c r="B1679" s="25" t="s">
        <v>1</v>
      </c>
      <c r="C1679" s="25" t="s">
        <v>160</v>
      </c>
      <c r="D1679" s="25" t="s">
        <v>17</v>
      </c>
      <c r="E1679" s="25">
        <v>51.0</v>
      </c>
      <c r="F1679" s="25">
        <v>16.0</v>
      </c>
      <c r="G1679" s="25">
        <v>2.0</v>
      </c>
      <c r="H1679" s="25">
        <v>0.0</v>
      </c>
      <c r="I1679" s="25">
        <v>0.0</v>
      </c>
      <c r="J1679" s="25">
        <v>0.0</v>
      </c>
      <c r="K1679" s="25">
        <v>0.0</v>
      </c>
      <c r="L1679" s="25">
        <v>0.0</v>
      </c>
      <c r="M1679" s="25">
        <v>0.0</v>
      </c>
      <c r="N1679" s="25">
        <v>0.71778</v>
      </c>
      <c r="O1679" s="25">
        <v>6.64528</v>
      </c>
      <c r="P1679" s="25">
        <v>4.77823</v>
      </c>
      <c r="Q1679" s="25">
        <v>12.0</v>
      </c>
      <c r="R1679" s="25">
        <v>99.0</v>
      </c>
      <c r="S1679" s="25">
        <v>8.0</v>
      </c>
    </row>
    <row r="1680">
      <c r="A1680" s="58" t="s">
        <v>754</v>
      </c>
      <c r="B1680" s="25" t="s">
        <v>1</v>
      </c>
      <c r="C1680" s="25" t="s">
        <v>109</v>
      </c>
      <c r="D1680" s="25" t="s">
        <v>17</v>
      </c>
      <c r="E1680" s="25">
        <v>232.0</v>
      </c>
      <c r="F1680" s="25">
        <v>36.0</v>
      </c>
      <c r="G1680" s="25">
        <v>0.0</v>
      </c>
      <c r="H1680" s="25">
        <v>1.0</v>
      </c>
      <c r="I1680" s="25">
        <v>0.0</v>
      </c>
      <c r="J1680" s="25">
        <v>0.0</v>
      </c>
      <c r="K1680" s="25">
        <v>0.0</v>
      </c>
      <c r="L1680" s="25">
        <v>0.0</v>
      </c>
      <c r="M1680" s="25">
        <v>0.0</v>
      </c>
      <c r="N1680" s="25">
        <v>0.39167</v>
      </c>
      <c r="O1680" s="25">
        <v>2.13083</v>
      </c>
      <c r="P1680" s="25">
        <v>1.727</v>
      </c>
      <c r="Q1680" s="25">
        <v>30.0</v>
      </c>
      <c r="R1680" s="25">
        <v>99.0</v>
      </c>
      <c r="S1680" s="25">
        <v>8.0</v>
      </c>
    </row>
    <row r="1681">
      <c r="A1681" s="58" t="s">
        <v>754</v>
      </c>
      <c r="B1681" s="25" t="s">
        <v>1</v>
      </c>
      <c r="C1681" s="25" t="s">
        <v>185</v>
      </c>
      <c r="D1681" s="25" t="s">
        <v>17</v>
      </c>
      <c r="E1681" s="25">
        <v>62.0</v>
      </c>
      <c r="F1681" s="25">
        <v>22.0</v>
      </c>
      <c r="G1681" s="25">
        <v>0.0</v>
      </c>
      <c r="H1681" s="25">
        <v>0.0</v>
      </c>
      <c r="I1681" s="25">
        <v>0.0</v>
      </c>
      <c r="J1681" s="25">
        <v>0.0</v>
      </c>
      <c r="K1681" s="25">
        <v>0.0</v>
      </c>
      <c r="L1681" s="25">
        <v>0.0</v>
      </c>
      <c r="M1681" s="25">
        <v>0.0</v>
      </c>
      <c r="N1681" s="25">
        <v>0.53806</v>
      </c>
      <c r="O1681" s="25">
        <v>4.45167</v>
      </c>
      <c r="P1681" s="25">
        <v>3.83733</v>
      </c>
      <c r="Q1681" s="25">
        <v>14.0</v>
      </c>
      <c r="R1681" s="25">
        <v>99.0</v>
      </c>
      <c r="S1681" s="25">
        <v>8.0</v>
      </c>
    </row>
    <row r="1682">
      <c r="A1682" s="58" t="s">
        <v>754</v>
      </c>
      <c r="B1682" s="25" t="s">
        <v>1</v>
      </c>
      <c r="C1682" s="25" t="s">
        <v>44</v>
      </c>
      <c r="D1682" s="25" t="s">
        <v>17</v>
      </c>
      <c r="E1682" s="25">
        <v>15902.0</v>
      </c>
      <c r="F1682" s="25">
        <v>626.0</v>
      </c>
      <c r="G1682" s="25">
        <v>9.0</v>
      </c>
      <c r="H1682" s="25">
        <v>21.0</v>
      </c>
      <c r="I1682" s="25">
        <v>0.0</v>
      </c>
      <c r="J1682" s="25">
        <v>0.0</v>
      </c>
      <c r="K1682" s="25">
        <v>0.0</v>
      </c>
      <c r="L1682" s="25">
        <v>0.0</v>
      </c>
      <c r="M1682" s="25">
        <v>0.0</v>
      </c>
      <c r="N1682" s="25">
        <v>0.12722</v>
      </c>
      <c r="O1682" s="25">
        <v>0.78</v>
      </c>
      <c r="P1682" s="25">
        <v>0.30915</v>
      </c>
      <c r="Q1682" s="25">
        <v>564.0</v>
      </c>
      <c r="R1682" s="25">
        <v>99.0</v>
      </c>
      <c r="S1682" s="25">
        <v>8.0</v>
      </c>
    </row>
    <row r="1683">
      <c r="A1683" s="58" t="s">
        <v>754</v>
      </c>
      <c r="B1683" s="25" t="s">
        <v>1</v>
      </c>
      <c r="C1683" s="25" t="s">
        <v>128</v>
      </c>
      <c r="D1683" s="25" t="s">
        <v>17</v>
      </c>
      <c r="E1683" s="25">
        <v>136.0</v>
      </c>
      <c r="F1683" s="25">
        <v>31.0</v>
      </c>
      <c r="G1683" s="25">
        <v>2.0</v>
      </c>
      <c r="H1683" s="25">
        <v>3.0</v>
      </c>
      <c r="I1683" s="25">
        <v>0.0</v>
      </c>
      <c r="J1683" s="25">
        <v>0.0</v>
      </c>
      <c r="K1683" s="25">
        <v>0.0</v>
      </c>
      <c r="L1683" s="25">
        <v>0.0</v>
      </c>
      <c r="M1683" s="25">
        <v>0.0</v>
      </c>
      <c r="N1683" s="25">
        <v>0.35972</v>
      </c>
      <c r="O1683" s="25">
        <v>2.1875</v>
      </c>
      <c r="P1683" s="25">
        <v>2.83624</v>
      </c>
      <c r="Q1683" s="25">
        <v>25.0</v>
      </c>
      <c r="R1683" s="25">
        <v>99.0</v>
      </c>
      <c r="S1683" s="25">
        <v>8.0</v>
      </c>
    </row>
    <row r="1684">
      <c r="A1684" s="58" t="s">
        <v>754</v>
      </c>
      <c r="B1684" s="25" t="s">
        <v>1</v>
      </c>
      <c r="C1684" s="25" t="s">
        <v>193</v>
      </c>
      <c r="D1684" s="25" t="s">
        <v>17</v>
      </c>
      <c r="E1684" s="25">
        <v>17.0</v>
      </c>
      <c r="F1684" s="25">
        <v>9.0</v>
      </c>
      <c r="G1684" s="25">
        <v>0.0</v>
      </c>
      <c r="H1684" s="25">
        <v>1.0</v>
      </c>
      <c r="I1684" s="25">
        <v>0.0</v>
      </c>
      <c r="J1684" s="25">
        <v>0.0</v>
      </c>
      <c r="K1684" s="25">
        <v>0.0</v>
      </c>
      <c r="L1684" s="25">
        <v>0.0</v>
      </c>
      <c r="M1684" s="25">
        <v>0.0</v>
      </c>
      <c r="N1684" s="25">
        <v>0.15</v>
      </c>
      <c r="O1684" s="25">
        <v>1.92</v>
      </c>
      <c r="P1684" s="25">
        <v>0.41366</v>
      </c>
      <c r="Q1684" s="25">
        <v>7.0</v>
      </c>
      <c r="R1684" s="25">
        <v>99.0</v>
      </c>
      <c r="S1684" s="25">
        <v>8.0</v>
      </c>
    </row>
    <row r="1685">
      <c r="A1685" s="58" t="s">
        <v>754</v>
      </c>
      <c r="B1685" s="25" t="s">
        <v>1</v>
      </c>
      <c r="C1685" s="25" t="s">
        <v>62</v>
      </c>
      <c r="D1685" s="25" t="s">
        <v>17</v>
      </c>
      <c r="E1685" s="25">
        <v>3564.0</v>
      </c>
      <c r="F1685" s="25">
        <v>210.0</v>
      </c>
      <c r="G1685" s="25">
        <v>6.0</v>
      </c>
      <c r="H1685" s="25">
        <v>8.0</v>
      </c>
      <c r="I1685" s="25">
        <v>0.0</v>
      </c>
      <c r="J1685" s="25">
        <v>0.0</v>
      </c>
      <c r="K1685" s="25">
        <v>0.0</v>
      </c>
      <c r="L1685" s="25">
        <v>0.0</v>
      </c>
      <c r="M1685" s="25">
        <v>0.0</v>
      </c>
      <c r="N1685" s="25">
        <v>0.38111</v>
      </c>
      <c r="O1685" s="25">
        <v>1.55917</v>
      </c>
      <c r="P1685" s="25">
        <v>1.02567</v>
      </c>
      <c r="Q1685" s="25">
        <v>196.0</v>
      </c>
      <c r="R1685" s="25">
        <v>99.0</v>
      </c>
      <c r="S1685" s="25">
        <v>8.0</v>
      </c>
    </row>
    <row r="1686">
      <c r="A1686" s="58" t="s">
        <v>754</v>
      </c>
      <c r="B1686" s="25" t="s">
        <v>1</v>
      </c>
      <c r="C1686" s="25" t="s">
        <v>129</v>
      </c>
      <c r="D1686" s="25" t="s">
        <v>17</v>
      </c>
      <c r="E1686" s="25">
        <v>4180.0</v>
      </c>
      <c r="F1686" s="25">
        <v>2049.0</v>
      </c>
      <c r="G1686" s="25">
        <v>88.0</v>
      </c>
      <c r="H1686" s="25">
        <v>63.0</v>
      </c>
      <c r="I1686" s="25">
        <v>0.0</v>
      </c>
      <c r="J1686" s="25">
        <v>0.0</v>
      </c>
      <c r="K1686" s="25">
        <v>0.0</v>
      </c>
      <c r="L1686" s="25">
        <v>0.0</v>
      </c>
      <c r="M1686" s="25">
        <v>0.0</v>
      </c>
      <c r="N1686" s="25">
        <v>0.54917</v>
      </c>
      <c r="O1686" s="25">
        <v>3.19694</v>
      </c>
      <c r="P1686" s="25">
        <v>2.46736</v>
      </c>
      <c r="Q1686" s="25">
        <v>1546.0</v>
      </c>
      <c r="R1686" s="25">
        <v>99.0</v>
      </c>
      <c r="S1686" s="25">
        <v>8.0</v>
      </c>
    </row>
    <row r="1687">
      <c r="A1687" s="58" t="s">
        <v>754</v>
      </c>
      <c r="B1687" s="25" t="s">
        <v>1</v>
      </c>
      <c r="C1687" s="25" t="s">
        <v>230</v>
      </c>
      <c r="D1687" s="25" t="s">
        <v>17</v>
      </c>
      <c r="E1687" s="25">
        <v>509.0</v>
      </c>
      <c r="F1687" s="25">
        <v>304.0</v>
      </c>
      <c r="G1687" s="25">
        <v>12.0</v>
      </c>
      <c r="H1687" s="25">
        <v>6.0</v>
      </c>
      <c r="I1687" s="25">
        <v>0.0</v>
      </c>
      <c r="J1687" s="25">
        <v>0.0</v>
      </c>
      <c r="K1687" s="25">
        <v>0.0</v>
      </c>
      <c r="L1687" s="25">
        <v>0.0</v>
      </c>
      <c r="M1687" s="25">
        <v>0.0</v>
      </c>
      <c r="N1687" s="25">
        <v>0.47472</v>
      </c>
      <c r="O1687" s="25">
        <v>5.895</v>
      </c>
      <c r="P1687" s="25">
        <v>1.82736</v>
      </c>
      <c r="Q1687" s="25">
        <v>138.0</v>
      </c>
      <c r="R1687" s="25">
        <v>99.0</v>
      </c>
      <c r="S1687" s="25">
        <v>8.0</v>
      </c>
    </row>
    <row r="1688">
      <c r="A1688" s="58" t="s">
        <v>754</v>
      </c>
      <c r="B1688" s="25" t="s">
        <v>1</v>
      </c>
      <c r="C1688" s="25" t="s">
        <v>87</v>
      </c>
      <c r="D1688" s="25" t="s">
        <v>17</v>
      </c>
      <c r="E1688" s="25">
        <v>172.0</v>
      </c>
      <c r="F1688" s="25">
        <v>36.0</v>
      </c>
      <c r="G1688" s="25">
        <v>8.0</v>
      </c>
      <c r="H1688" s="25">
        <v>1.0</v>
      </c>
      <c r="I1688" s="25">
        <v>0.0</v>
      </c>
      <c r="J1688" s="25">
        <v>0.0</v>
      </c>
      <c r="K1688" s="25">
        <v>0.0</v>
      </c>
      <c r="L1688" s="25">
        <v>0.0</v>
      </c>
      <c r="M1688" s="25">
        <v>0.0</v>
      </c>
      <c r="N1688" s="25">
        <v>0.34583</v>
      </c>
      <c r="O1688" s="25">
        <v>2.39333</v>
      </c>
      <c r="P1688" s="25">
        <v>1.13123</v>
      </c>
      <c r="Q1688" s="25">
        <v>35.0</v>
      </c>
      <c r="R1688" s="25">
        <v>99.0</v>
      </c>
      <c r="S1688" s="25">
        <v>8.0</v>
      </c>
    </row>
    <row r="1689">
      <c r="A1689" s="58" t="s">
        <v>754</v>
      </c>
      <c r="B1689" s="25" t="s">
        <v>1</v>
      </c>
      <c r="C1689" s="25" t="s">
        <v>112</v>
      </c>
      <c r="D1689" s="25" t="s">
        <v>17</v>
      </c>
      <c r="E1689" s="25">
        <v>325.0</v>
      </c>
      <c r="F1689" s="25">
        <v>59.0</v>
      </c>
      <c r="G1689" s="25">
        <v>2.0</v>
      </c>
      <c r="H1689" s="25">
        <v>5.0</v>
      </c>
      <c r="I1689" s="25">
        <v>0.0</v>
      </c>
      <c r="J1689" s="25">
        <v>0.0</v>
      </c>
      <c r="K1689" s="25">
        <v>0.0</v>
      </c>
      <c r="L1689" s="25">
        <v>0.0</v>
      </c>
      <c r="M1689" s="25">
        <v>0.0</v>
      </c>
      <c r="N1689" s="25">
        <v>0.34778</v>
      </c>
      <c r="O1689" s="25">
        <v>2.21111</v>
      </c>
      <c r="P1689" s="25">
        <v>1.6424</v>
      </c>
      <c r="Q1689" s="25">
        <v>55.0</v>
      </c>
      <c r="R1689" s="25">
        <v>99.0</v>
      </c>
      <c r="S1689" s="25">
        <v>8.0</v>
      </c>
    </row>
    <row r="1690">
      <c r="A1690" s="58" t="s">
        <v>754</v>
      </c>
      <c r="B1690" s="25" t="s">
        <v>1</v>
      </c>
      <c r="C1690" s="25" t="s">
        <v>154</v>
      </c>
      <c r="D1690" s="25" t="s">
        <v>17</v>
      </c>
      <c r="E1690" s="25">
        <v>125.0</v>
      </c>
      <c r="F1690" s="25">
        <v>32.0</v>
      </c>
      <c r="G1690" s="25">
        <v>1.0</v>
      </c>
      <c r="H1690" s="25">
        <v>1.0</v>
      </c>
      <c r="I1690" s="25">
        <v>0.0</v>
      </c>
      <c r="J1690" s="25">
        <v>0.0</v>
      </c>
      <c r="K1690" s="25">
        <v>0.0</v>
      </c>
      <c r="L1690" s="25">
        <v>0.0</v>
      </c>
      <c r="M1690" s="25">
        <v>0.0</v>
      </c>
      <c r="N1690" s="25">
        <v>0.38417</v>
      </c>
      <c r="O1690" s="25">
        <v>1.54806</v>
      </c>
      <c r="P1690" s="25">
        <v>1.72533</v>
      </c>
      <c r="Q1690" s="25">
        <v>24.0</v>
      </c>
      <c r="R1690" s="25">
        <v>99.0</v>
      </c>
      <c r="S1690" s="25">
        <v>8.0</v>
      </c>
    </row>
    <row r="1691">
      <c r="A1691" s="58" t="s">
        <v>754</v>
      </c>
      <c r="B1691" s="25" t="s">
        <v>1</v>
      </c>
      <c r="C1691" s="25" t="s">
        <v>126</v>
      </c>
      <c r="D1691" s="25" t="s">
        <v>17</v>
      </c>
      <c r="E1691" s="25">
        <v>79.0</v>
      </c>
      <c r="F1691" s="25">
        <v>18.0</v>
      </c>
      <c r="G1691" s="25">
        <v>0.0</v>
      </c>
      <c r="H1691" s="25">
        <v>0.0</v>
      </c>
      <c r="I1691" s="25">
        <v>0.0</v>
      </c>
      <c r="J1691" s="25">
        <v>0.0</v>
      </c>
      <c r="K1691" s="25">
        <v>0.0</v>
      </c>
      <c r="L1691" s="25">
        <v>0.0</v>
      </c>
      <c r="M1691" s="25">
        <v>0.0</v>
      </c>
      <c r="N1691" s="25">
        <v>0.27278</v>
      </c>
      <c r="O1691" s="25">
        <v>1.34917</v>
      </c>
      <c r="P1691" s="25">
        <v>1.45809</v>
      </c>
      <c r="Q1691" s="25">
        <v>16.0</v>
      </c>
      <c r="R1691" s="25">
        <v>99.0</v>
      </c>
      <c r="S1691" s="25">
        <v>8.0</v>
      </c>
    </row>
    <row r="1692">
      <c r="A1692" s="58" t="s">
        <v>754</v>
      </c>
      <c r="B1692" s="25" t="s">
        <v>1</v>
      </c>
      <c r="C1692" s="25" t="s">
        <v>233</v>
      </c>
      <c r="D1692" s="25" t="s">
        <v>17</v>
      </c>
      <c r="E1692" s="25">
        <v>139.0</v>
      </c>
      <c r="F1692" s="25">
        <v>76.0</v>
      </c>
      <c r="G1692" s="25">
        <v>2.0</v>
      </c>
      <c r="H1692" s="25">
        <v>0.0</v>
      </c>
      <c r="I1692" s="25">
        <v>0.0</v>
      </c>
      <c r="J1692" s="25">
        <v>0.0</v>
      </c>
      <c r="K1692" s="25">
        <v>0.0</v>
      </c>
      <c r="L1692" s="25">
        <v>0.0</v>
      </c>
      <c r="M1692" s="25">
        <v>0.0</v>
      </c>
      <c r="N1692" s="25">
        <v>0.39944</v>
      </c>
      <c r="O1692" s="25">
        <v>2.64917</v>
      </c>
      <c r="P1692" s="25">
        <v>2.22181</v>
      </c>
      <c r="Q1692" s="25">
        <v>55.0</v>
      </c>
      <c r="R1692" s="25">
        <v>99.0</v>
      </c>
      <c r="S1692" s="25">
        <v>8.0</v>
      </c>
    </row>
    <row r="1693">
      <c r="A1693" s="58" t="s">
        <v>754</v>
      </c>
      <c r="B1693" s="25" t="s">
        <v>1</v>
      </c>
      <c r="C1693" s="25" t="s">
        <v>105</v>
      </c>
      <c r="D1693" s="25" t="s">
        <v>17</v>
      </c>
      <c r="E1693" s="25">
        <v>634.0</v>
      </c>
      <c r="F1693" s="25">
        <v>44.0</v>
      </c>
      <c r="G1693" s="25">
        <v>2.0</v>
      </c>
      <c r="H1693" s="25">
        <v>4.0</v>
      </c>
      <c r="I1693" s="25">
        <v>0.0</v>
      </c>
      <c r="J1693" s="25">
        <v>0.0</v>
      </c>
      <c r="K1693" s="25">
        <v>0.0</v>
      </c>
      <c r="L1693" s="25">
        <v>0.0</v>
      </c>
      <c r="M1693" s="25">
        <v>0.0</v>
      </c>
      <c r="N1693" s="25">
        <v>0.31167</v>
      </c>
      <c r="O1693" s="25">
        <v>1.70389</v>
      </c>
      <c r="P1693" s="25">
        <v>1.0957</v>
      </c>
      <c r="Q1693" s="25">
        <v>43.0</v>
      </c>
      <c r="R1693" s="25">
        <v>99.0</v>
      </c>
      <c r="S1693" s="25">
        <v>8.0</v>
      </c>
    </row>
    <row r="1694">
      <c r="A1694" s="58" t="s">
        <v>754</v>
      </c>
      <c r="B1694" s="25" t="s">
        <v>1</v>
      </c>
      <c r="C1694" s="25" t="s">
        <v>150</v>
      </c>
      <c r="D1694" s="25" t="s">
        <v>17</v>
      </c>
      <c r="E1694" s="25">
        <v>5.0</v>
      </c>
      <c r="F1694" s="25">
        <v>0.0</v>
      </c>
      <c r="G1694" s="25">
        <v>0.0</v>
      </c>
      <c r="H1694" s="25">
        <v>0.0</v>
      </c>
      <c r="I1694" s="25">
        <v>0.0</v>
      </c>
      <c r="J1694" s="25">
        <v>0.0</v>
      </c>
      <c r="K1694" s="25">
        <v>0.0</v>
      </c>
      <c r="L1694" s="25">
        <v>0.0</v>
      </c>
      <c r="M1694" s="25">
        <v>0.0</v>
      </c>
      <c r="N1694" s="25">
        <v>0.37444</v>
      </c>
      <c r="O1694" s="25">
        <v>0.74139</v>
      </c>
      <c r="P1694" s="25">
        <v>0.33639</v>
      </c>
      <c r="Q1694" s="25">
        <v>0.0</v>
      </c>
      <c r="R1694" s="25">
        <v>99.0</v>
      </c>
      <c r="S1694" s="25">
        <v>8.0</v>
      </c>
    </row>
    <row r="1695">
      <c r="A1695" s="58" t="s">
        <v>754</v>
      </c>
      <c r="B1695" s="25" t="s">
        <v>1</v>
      </c>
      <c r="C1695" s="25" t="s">
        <v>136</v>
      </c>
      <c r="D1695" s="25" t="s">
        <v>17</v>
      </c>
      <c r="E1695" s="25">
        <v>230.0</v>
      </c>
      <c r="F1695" s="25">
        <v>29.0</v>
      </c>
      <c r="G1695" s="25">
        <v>0.0</v>
      </c>
      <c r="H1695" s="25">
        <v>0.0</v>
      </c>
      <c r="I1695" s="25">
        <v>0.0</v>
      </c>
      <c r="J1695" s="25">
        <v>0.0</v>
      </c>
      <c r="K1695" s="25">
        <v>0.0</v>
      </c>
      <c r="L1695" s="25">
        <v>0.0</v>
      </c>
      <c r="M1695" s="25">
        <v>0.0</v>
      </c>
      <c r="N1695" s="25">
        <v>0.30806</v>
      </c>
      <c r="O1695" s="25">
        <v>1.37972</v>
      </c>
      <c r="P1695" s="25">
        <v>0.91004</v>
      </c>
      <c r="Q1695" s="25">
        <v>18.0</v>
      </c>
      <c r="R1695" s="25">
        <v>99.0</v>
      </c>
      <c r="S1695" s="25">
        <v>8.0</v>
      </c>
    </row>
    <row r="1696">
      <c r="A1696" s="58" t="s">
        <v>754</v>
      </c>
      <c r="B1696" s="25" t="s">
        <v>1</v>
      </c>
      <c r="C1696" s="25" t="s">
        <v>102</v>
      </c>
      <c r="D1696" s="25" t="s">
        <v>17</v>
      </c>
      <c r="E1696" s="25">
        <v>1026.0</v>
      </c>
      <c r="F1696" s="25">
        <v>88.0</v>
      </c>
      <c r="G1696" s="25">
        <v>3.0</v>
      </c>
      <c r="H1696" s="25">
        <v>4.0</v>
      </c>
      <c r="I1696" s="25">
        <v>0.0</v>
      </c>
      <c r="J1696" s="25">
        <v>0.0</v>
      </c>
      <c r="K1696" s="25">
        <v>0.0</v>
      </c>
      <c r="L1696" s="25">
        <v>0.0</v>
      </c>
      <c r="M1696" s="25">
        <v>0.0</v>
      </c>
      <c r="N1696" s="25">
        <v>0.31167</v>
      </c>
      <c r="O1696" s="25">
        <v>1.79111</v>
      </c>
      <c r="P1696" s="25">
        <v>1.1606</v>
      </c>
      <c r="Q1696" s="25">
        <v>74.0</v>
      </c>
      <c r="R1696" s="25">
        <v>99.0</v>
      </c>
      <c r="S1696" s="25">
        <v>8.0</v>
      </c>
    </row>
    <row r="1697">
      <c r="A1697" s="58" t="s">
        <v>754</v>
      </c>
      <c r="B1697" s="25" t="s">
        <v>1</v>
      </c>
      <c r="C1697" s="25" t="s">
        <v>130</v>
      </c>
      <c r="D1697" s="25" t="s">
        <v>17</v>
      </c>
      <c r="E1697" s="25">
        <v>6.0</v>
      </c>
      <c r="F1697" s="25">
        <v>0.0</v>
      </c>
      <c r="G1697" s="25">
        <v>0.0</v>
      </c>
      <c r="H1697" s="25">
        <v>0.0</v>
      </c>
      <c r="I1697" s="25">
        <v>0.0</v>
      </c>
      <c r="J1697" s="25">
        <v>0.0</v>
      </c>
      <c r="K1697" s="25">
        <v>0.0</v>
      </c>
      <c r="L1697" s="25">
        <v>0.0</v>
      </c>
      <c r="M1697" s="25">
        <v>0.0</v>
      </c>
      <c r="N1697" s="25">
        <v>0.11111</v>
      </c>
      <c r="O1697" s="25">
        <v>1.16</v>
      </c>
      <c r="P1697" s="25">
        <v>0.31875</v>
      </c>
      <c r="Q1697" s="25">
        <v>0.0</v>
      </c>
      <c r="R1697" s="25">
        <v>99.0</v>
      </c>
      <c r="S1697" s="25">
        <v>8.0</v>
      </c>
    </row>
    <row r="1698">
      <c r="A1698" s="58" t="s">
        <v>754</v>
      </c>
      <c r="B1698" s="25" t="s">
        <v>1</v>
      </c>
      <c r="C1698" s="25" t="s">
        <v>122</v>
      </c>
      <c r="D1698" s="25" t="s">
        <v>17</v>
      </c>
      <c r="E1698" s="25">
        <v>2.0</v>
      </c>
      <c r="F1698" s="25">
        <v>1.0</v>
      </c>
      <c r="G1698" s="25">
        <v>0.0</v>
      </c>
      <c r="H1698" s="25">
        <v>0.0</v>
      </c>
      <c r="I1698" s="25">
        <v>0.0</v>
      </c>
      <c r="J1698" s="25">
        <v>0.0</v>
      </c>
      <c r="K1698" s="25">
        <v>0.0</v>
      </c>
      <c r="L1698" s="25">
        <v>0.0</v>
      </c>
      <c r="M1698" s="25">
        <v>0.0</v>
      </c>
      <c r="N1698" s="25">
        <v>0.55431</v>
      </c>
      <c r="O1698" s="25">
        <v>0.55431</v>
      </c>
      <c r="P1698" s="25">
        <v>0.55431</v>
      </c>
      <c r="Q1698" s="25">
        <v>1.0</v>
      </c>
      <c r="R1698" s="25">
        <v>99.0</v>
      </c>
      <c r="S1698" s="25">
        <v>8.0</v>
      </c>
    </row>
    <row r="1699">
      <c r="A1699" s="58" t="s">
        <v>754</v>
      </c>
      <c r="B1699" s="25" t="s">
        <v>1</v>
      </c>
      <c r="C1699" s="25" t="s">
        <v>133</v>
      </c>
      <c r="D1699" s="25" t="s">
        <v>17</v>
      </c>
      <c r="E1699" s="25">
        <v>397.0</v>
      </c>
      <c r="F1699" s="25">
        <v>143.0</v>
      </c>
      <c r="G1699" s="25">
        <v>3.0</v>
      </c>
      <c r="H1699" s="25">
        <v>7.0</v>
      </c>
      <c r="I1699" s="25">
        <v>0.0</v>
      </c>
      <c r="J1699" s="25">
        <v>0.0</v>
      </c>
      <c r="K1699" s="25">
        <v>0.0</v>
      </c>
      <c r="L1699" s="25">
        <v>0.0</v>
      </c>
      <c r="M1699" s="25">
        <v>0.0</v>
      </c>
      <c r="N1699" s="25">
        <v>0.41694</v>
      </c>
      <c r="O1699" s="25">
        <v>1.56417</v>
      </c>
      <c r="P1699" s="25">
        <v>1.12809</v>
      </c>
      <c r="Q1699" s="25">
        <v>122.0</v>
      </c>
      <c r="R1699" s="25">
        <v>99.0</v>
      </c>
      <c r="S1699" s="25">
        <v>8.0</v>
      </c>
    </row>
    <row r="1700">
      <c r="A1700" s="58" t="s">
        <v>754</v>
      </c>
      <c r="B1700" s="25" t="s">
        <v>1</v>
      </c>
      <c r="C1700" s="25" t="s">
        <v>167</v>
      </c>
      <c r="D1700" s="25" t="s">
        <v>17</v>
      </c>
      <c r="E1700" s="25">
        <v>170.0</v>
      </c>
      <c r="F1700" s="25">
        <v>23.0</v>
      </c>
      <c r="G1700" s="25">
        <v>4.0</v>
      </c>
      <c r="H1700" s="25">
        <v>1.0</v>
      </c>
      <c r="I1700" s="25">
        <v>0.0</v>
      </c>
      <c r="J1700" s="25">
        <v>0.0</v>
      </c>
      <c r="K1700" s="25">
        <v>0.0</v>
      </c>
      <c r="L1700" s="25">
        <v>0.0</v>
      </c>
      <c r="M1700" s="25">
        <v>0.0</v>
      </c>
      <c r="N1700" s="25">
        <v>0.36</v>
      </c>
      <c r="O1700" s="25">
        <v>1.99472</v>
      </c>
      <c r="P1700" s="25">
        <v>1.5032</v>
      </c>
      <c r="Q1700" s="25">
        <v>23.0</v>
      </c>
      <c r="R1700" s="25">
        <v>99.0</v>
      </c>
      <c r="S1700" s="25">
        <v>8.0</v>
      </c>
    </row>
    <row r="1701">
      <c r="A1701" s="58" t="s">
        <v>754</v>
      </c>
      <c r="B1701" s="25" t="s">
        <v>1</v>
      </c>
      <c r="C1701" s="25" t="s">
        <v>202</v>
      </c>
      <c r="D1701" s="25" t="s">
        <v>17</v>
      </c>
      <c r="E1701" s="25">
        <v>1.0</v>
      </c>
      <c r="F1701" s="25">
        <v>0.0</v>
      </c>
      <c r="G1701" s="25">
        <v>0.0</v>
      </c>
      <c r="H1701" s="25">
        <v>0.0</v>
      </c>
      <c r="I1701" s="25">
        <v>0.0</v>
      </c>
      <c r="J1701" s="25">
        <v>0.0</v>
      </c>
      <c r="K1701" s="25">
        <v>0.0</v>
      </c>
      <c r="L1701" s="25">
        <v>0.0</v>
      </c>
      <c r="M1701" s="25">
        <v>0.0</v>
      </c>
      <c r="N1701" s="25">
        <v>0.09389</v>
      </c>
      <c r="O1701" s="25">
        <v>0.09389</v>
      </c>
      <c r="P1701" s="25">
        <v>0.09389</v>
      </c>
      <c r="Q1701" s="25">
        <v>0.0</v>
      </c>
      <c r="R1701" s="25">
        <v>99.0</v>
      </c>
      <c r="S1701" s="25">
        <v>8.0</v>
      </c>
    </row>
    <row r="1702">
      <c r="A1702" s="58" t="s">
        <v>754</v>
      </c>
      <c r="B1702" s="25" t="s">
        <v>1</v>
      </c>
      <c r="C1702" s="25" t="s">
        <v>162</v>
      </c>
      <c r="D1702" s="25" t="s">
        <v>17</v>
      </c>
      <c r="E1702" s="25">
        <v>231.0</v>
      </c>
      <c r="F1702" s="25">
        <v>28.0</v>
      </c>
      <c r="G1702" s="25">
        <v>0.0</v>
      </c>
      <c r="H1702" s="25">
        <v>2.0</v>
      </c>
      <c r="I1702" s="25">
        <v>0.0</v>
      </c>
      <c r="J1702" s="25">
        <v>0.0</v>
      </c>
      <c r="K1702" s="25">
        <v>0.0</v>
      </c>
      <c r="L1702" s="25">
        <v>0.0</v>
      </c>
      <c r="M1702" s="25">
        <v>0.0</v>
      </c>
      <c r="N1702" s="25">
        <v>0.27611</v>
      </c>
      <c r="O1702" s="25">
        <v>1.33028</v>
      </c>
      <c r="P1702" s="25">
        <v>0.95322</v>
      </c>
      <c r="Q1702" s="25">
        <v>28.0</v>
      </c>
      <c r="R1702" s="25">
        <v>99.0</v>
      </c>
      <c r="S1702" s="25">
        <v>8.0</v>
      </c>
    </row>
    <row r="1703">
      <c r="A1703" s="58" t="s">
        <v>754</v>
      </c>
      <c r="B1703" s="25" t="s">
        <v>1</v>
      </c>
      <c r="C1703" s="25" t="s">
        <v>287</v>
      </c>
      <c r="D1703" s="25" t="s">
        <v>17</v>
      </c>
      <c r="E1703" s="25">
        <v>1.0</v>
      </c>
      <c r="F1703" s="25">
        <v>0.0</v>
      </c>
      <c r="G1703" s="25">
        <v>0.0</v>
      </c>
      <c r="H1703" s="25">
        <v>0.0</v>
      </c>
      <c r="I1703" s="25">
        <v>0.0</v>
      </c>
      <c r="J1703" s="25">
        <v>0.0</v>
      </c>
      <c r="K1703" s="25">
        <v>0.0</v>
      </c>
      <c r="L1703" s="25">
        <v>0.0</v>
      </c>
      <c r="M1703" s="25">
        <v>0.0</v>
      </c>
      <c r="N1703" s="25">
        <v>6.75667</v>
      </c>
      <c r="O1703" s="25">
        <v>6.75667</v>
      </c>
      <c r="P1703" s="25">
        <v>6.75667</v>
      </c>
      <c r="Q1703" s="25">
        <v>0.0</v>
      </c>
      <c r="R1703" s="25">
        <v>99.0</v>
      </c>
      <c r="S1703" s="25">
        <v>8.0</v>
      </c>
    </row>
    <row r="1704">
      <c r="A1704" s="58" t="s">
        <v>754</v>
      </c>
      <c r="B1704" s="25" t="s">
        <v>1</v>
      </c>
      <c r="C1704" s="25" t="s">
        <v>3</v>
      </c>
      <c r="D1704" s="25" t="s">
        <v>17</v>
      </c>
      <c r="E1704" s="25">
        <v>654715.0</v>
      </c>
      <c r="F1704" s="25">
        <v>293018.0</v>
      </c>
      <c r="G1704" s="25">
        <v>8657.0</v>
      </c>
      <c r="H1704" s="25">
        <v>9410.0</v>
      </c>
      <c r="I1704" s="25">
        <v>0.0</v>
      </c>
      <c r="J1704" s="25">
        <v>0.0</v>
      </c>
      <c r="K1704" s="25">
        <v>0.0</v>
      </c>
      <c r="L1704" s="25">
        <v>0.0</v>
      </c>
      <c r="M1704" s="25">
        <v>0.0</v>
      </c>
      <c r="N1704" s="25">
        <v>0.41806</v>
      </c>
      <c r="O1704" s="25">
        <v>1.98611</v>
      </c>
      <c r="P1704" s="25">
        <v>1.94557</v>
      </c>
      <c r="Q1704" s="25">
        <v>202098.0</v>
      </c>
      <c r="R1704" s="25">
        <v>99.0</v>
      </c>
      <c r="S1704" s="25">
        <v>8.0</v>
      </c>
    </row>
    <row r="1705">
      <c r="A1705" s="58" t="s">
        <v>754</v>
      </c>
      <c r="B1705" s="25" t="s">
        <v>1</v>
      </c>
      <c r="C1705" s="25" t="s">
        <v>151</v>
      </c>
      <c r="D1705" s="25" t="s">
        <v>17</v>
      </c>
      <c r="E1705" s="25">
        <v>406.0</v>
      </c>
      <c r="F1705" s="25">
        <v>94.0</v>
      </c>
      <c r="G1705" s="25">
        <v>3.0</v>
      </c>
      <c r="H1705" s="25">
        <v>5.0</v>
      </c>
      <c r="I1705" s="25">
        <v>0.0</v>
      </c>
      <c r="J1705" s="25">
        <v>0.0</v>
      </c>
      <c r="K1705" s="25">
        <v>0.0</v>
      </c>
      <c r="L1705" s="25">
        <v>0.0</v>
      </c>
      <c r="M1705" s="25">
        <v>0.0</v>
      </c>
      <c r="N1705" s="25">
        <v>0.45833</v>
      </c>
      <c r="O1705" s="25">
        <v>2.24444</v>
      </c>
      <c r="P1705" s="25">
        <v>2.28129</v>
      </c>
      <c r="Q1705" s="25">
        <v>87.0</v>
      </c>
      <c r="R1705" s="25">
        <v>99.0</v>
      </c>
      <c r="S1705" s="25">
        <v>8.0</v>
      </c>
    </row>
    <row r="1706">
      <c r="A1706" s="58" t="s">
        <v>754</v>
      </c>
      <c r="B1706" s="25" t="s">
        <v>1</v>
      </c>
      <c r="C1706" s="25" t="s">
        <v>190</v>
      </c>
      <c r="D1706" s="25" t="s">
        <v>17</v>
      </c>
      <c r="E1706" s="25">
        <v>128.0</v>
      </c>
      <c r="F1706" s="25">
        <v>51.0</v>
      </c>
      <c r="G1706" s="25">
        <v>4.0</v>
      </c>
      <c r="H1706" s="25">
        <v>1.0</v>
      </c>
      <c r="I1706" s="25">
        <v>0.0</v>
      </c>
      <c r="J1706" s="25">
        <v>0.0</v>
      </c>
      <c r="K1706" s="25">
        <v>0.0</v>
      </c>
      <c r="L1706" s="25">
        <v>0.0</v>
      </c>
      <c r="M1706" s="25">
        <v>0.0</v>
      </c>
      <c r="N1706" s="25">
        <v>0.71222</v>
      </c>
      <c r="O1706" s="25">
        <v>6.00722</v>
      </c>
      <c r="P1706" s="25">
        <v>3.77586</v>
      </c>
      <c r="Q1706" s="25">
        <v>46.0</v>
      </c>
      <c r="R1706" s="25">
        <v>99.0</v>
      </c>
      <c r="S1706" s="25">
        <v>8.0</v>
      </c>
    </row>
    <row r="1707">
      <c r="A1707" s="58" t="s">
        <v>754</v>
      </c>
      <c r="B1707" s="25" t="s">
        <v>1</v>
      </c>
      <c r="C1707" s="25" t="s">
        <v>240</v>
      </c>
      <c r="D1707" s="25" t="s">
        <v>17</v>
      </c>
      <c r="E1707" s="25">
        <v>1.0</v>
      </c>
      <c r="F1707" s="25">
        <v>0.0</v>
      </c>
      <c r="G1707" s="25">
        <v>0.0</v>
      </c>
      <c r="H1707" s="25">
        <v>0.0</v>
      </c>
      <c r="I1707" s="25">
        <v>0.0</v>
      </c>
      <c r="J1707" s="25">
        <v>0.0</v>
      </c>
      <c r="K1707" s="25">
        <v>0.0</v>
      </c>
      <c r="L1707" s="25">
        <v>0.0</v>
      </c>
      <c r="M1707" s="25">
        <v>0.0</v>
      </c>
      <c r="N1707" s="25">
        <v>0.25972</v>
      </c>
      <c r="O1707" s="25">
        <v>0.25972</v>
      </c>
      <c r="P1707" s="25">
        <v>0.25972</v>
      </c>
      <c r="Q1707" s="25">
        <v>0.0</v>
      </c>
      <c r="R1707" s="25">
        <v>99.0</v>
      </c>
      <c r="S1707" s="25">
        <v>8.0</v>
      </c>
    </row>
    <row r="1708">
      <c r="A1708" s="58" t="s">
        <v>754</v>
      </c>
      <c r="B1708" s="25" t="s">
        <v>1</v>
      </c>
      <c r="C1708" s="25" t="s">
        <v>197</v>
      </c>
      <c r="D1708" s="25" t="s">
        <v>17</v>
      </c>
      <c r="E1708" s="25">
        <v>88.0</v>
      </c>
      <c r="F1708" s="25">
        <v>12.0</v>
      </c>
      <c r="G1708" s="25">
        <v>0.0</v>
      </c>
      <c r="H1708" s="25">
        <v>0.0</v>
      </c>
      <c r="I1708" s="25">
        <v>0.0</v>
      </c>
      <c r="J1708" s="25">
        <v>0.0</v>
      </c>
      <c r="K1708" s="25">
        <v>0.0</v>
      </c>
      <c r="L1708" s="25">
        <v>0.0</v>
      </c>
      <c r="M1708" s="25">
        <v>0.0</v>
      </c>
      <c r="N1708" s="25">
        <v>0.39556</v>
      </c>
      <c r="O1708" s="25">
        <v>2.59056</v>
      </c>
      <c r="P1708" s="25">
        <v>1.33574</v>
      </c>
      <c r="Q1708" s="25">
        <v>12.0</v>
      </c>
      <c r="R1708" s="25">
        <v>99.0</v>
      </c>
      <c r="S1708" s="25">
        <v>8.0</v>
      </c>
    </row>
    <row r="1709">
      <c r="A1709" s="58" t="s">
        <v>754</v>
      </c>
      <c r="B1709" s="25" t="s">
        <v>1</v>
      </c>
      <c r="C1709" s="25" t="s">
        <v>256</v>
      </c>
      <c r="D1709" s="25" t="s">
        <v>17</v>
      </c>
      <c r="E1709" s="25">
        <v>3.0</v>
      </c>
      <c r="F1709" s="25">
        <v>2.0</v>
      </c>
      <c r="G1709" s="25">
        <v>0.0</v>
      </c>
      <c r="H1709" s="25">
        <v>0.0</v>
      </c>
      <c r="I1709" s="25">
        <v>0.0</v>
      </c>
      <c r="J1709" s="25">
        <v>0.0</v>
      </c>
      <c r="K1709" s="25">
        <v>0.0</v>
      </c>
      <c r="L1709" s="25">
        <v>0.0</v>
      </c>
      <c r="M1709" s="25">
        <v>0.0</v>
      </c>
      <c r="N1709" s="25">
        <v>0.49167</v>
      </c>
      <c r="O1709" s="25">
        <v>1.05056</v>
      </c>
      <c r="P1709" s="25">
        <v>0.54333</v>
      </c>
      <c r="Q1709" s="25">
        <v>2.0</v>
      </c>
      <c r="R1709" s="25">
        <v>99.0</v>
      </c>
      <c r="S1709" s="25">
        <v>8.0</v>
      </c>
    </row>
    <row r="1710">
      <c r="A1710" s="58" t="s">
        <v>754</v>
      </c>
      <c r="B1710" s="25" t="s">
        <v>1</v>
      </c>
      <c r="C1710" s="25" t="s">
        <v>251</v>
      </c>
      <c r="D1710" s="25" t="s">
        <v>17</v>
      </c>
      <c r="E1710" s="25">
        <v>5.0</v>
      </c>
      <c r="F1710" s="25">
        <v>1.0</v>
      </c>
      <c r="G1710" s="25">
        <v>0.0</v>
      </c>
      <c r="H1710" s="25">
        <v>0.0</v>
      </c>
      <c r="I1710" s="25">
        <v>0.0</v>
      </c>
      <c r="J1710" s="25">
        <v>0.0</v>
      </c>
      <c r="K1710" s="25">
        <v>0.0</v>
      </c>
      <c r="L1710" s="25">
        <v>0.0</v>
      </c>
      <c r="M1710" s="25">
        <v>0.0</v>
      </c>
      <c r="N1710" s="25">
        <v>0.29694</v>
      </c>
      <c r="O1710" s="25">
        <v>0.69806</v>
      </c>
      <c r="P1710" s="25">
        <v>0.33133</v>
      </c>
      <c r="Q1710" s="25">
        <v>1.0</v>
      </c>
      <c r="R1710" s="25">
        <v>99.0</v>
      </c>
      <c r="S1710" s="25">
        <v>8.0</v>
      </c>
    </row>
    <row r="1711">
      <c r="A1711" s="58" t="s">
        <v>754</v>
      </c>
      <c r="B1711" s="25" t="s">
        <v>1</v>
      </c>
      <c r="C1711" s="25" t="s">
        <v>159</v>
      </c>
      <c r="D1711" s="25" t="s">
        <v>17</v>
      </c>
      <c r="E1711" s="25">
        <v>86.0</v>
      </c>
      <c r="F1711" s="25">
        <v>7.0</v>
      </c>
      <c r="G1711" s="25">
        <v>0.0</v>
      </c>
      <c r="H1711" s="25">
        <v>0.0</v>
      </c>
      <c r="I1711" s="25">
        <v>0.0</v>
      </c>
      <c r="J1711" s="25">
        <v>0.0</v>
      </c>
      <c r="K1711" s="25">
        <v>0.0</v>
      </c>
      <c r="L1711" s="25">
        <v>0.0</v>
      </c>
      <c r="M1711" s="25">
        <v>0.0</v>
      </c>
      <c r="N1711" s="25">
        <v>0.51972</v>
      </c>
      <c r="O1711" s="25">
        <v>3.26111</v>
      </c>
      <c r="P1711" s="25">
        <v>1.36913</v>
      </c>
      <c r="Q1711" s="25">
        <v>7.0</v>
      </c>
      <c r="R1711" s="25">
        <v>99.0</v>
      </c>
      <c r="S1711" s="25">
        <v>8.0</v>
      </c>
    </row>
    <row r="1712">
      <c r="A1712" s="58" t="s">
        <v>754</v>
      </c>
      <c r="B1712" s="25" t="s">
        <v>1</v>
      </c>
      <c r="C1712" s="25" t="s">
        <v>175</v>
      </c>
      <c r="D1712" s="25" t="s">
        <v>17</v>
      </c>
      <c r="E1712" s="25">
        <v>43.0</v>
      </c>
      <c r="F1712" s="25">
        <v>4.0</v>
      </c>
      <c r="G1712" s="25">
        <v>0.0</v>
      </c>
      <c r="H1712" s="25">
        <v>0.0</v>
      </c>
      <c r="I1712" s="25">
        <v>0.0</v>
      </c>
      <c r="J1712" s="25">
        <v>0.0</v>
      </c>
      <c r="K1712" s="25">
        <v>0.0</v>
      </c>
      <c r="L1712" s="25">
        <v>0.0</v>
      </c>
      <c r="M1712" s="25">
        <v>0.0</v>
      </c>
      <c r="N1712" s="25">
        <v>0.51722</v>
      </c>
      <c r="O1712" s="25">
        <v>11.18528</v>
      </c>
      <c r="P1712" s="25">
        <v>6.06057</v>
      </c>
      <c r="Q1712" s="25">
        <v>4.0</v>
      </c>
      <c r="R1712" s="25">
        <v>99.0</v>
      </c>
      <c r="S1712" s="25">
        <v>8.0</v>
      </c>
    </row>
    <row r="1713">
      <c r="A1713" s="58" t="s">
        <v>754</v>
      </c>
      <c r="B1713" s="25" t="s">
        <v>1</v>
      </c>
      <c r="C1713" s="25" t="s">
        <v>134</v>
      </c>
      <c r="D1713" s="25" t="s">
        <v>17</v>
      </c>
      <c r="E1713" s="25">
        <v>77.0</v>
      </c>
      <c r="F1713" s="25">
        <v>8.0</v>
      </c>
      <c r="G1713" s="25">
        <v>1.0</v>
      </c>
      <c r="H1713" s="25">
        <v>0.0</v>
      </c>
      <c r="I1713" s="25">
        <v>0.0</v>
      </c>
      <c r="J1713" s="25">
        <v>0.0</v>
      </c>
      <c r="K1713" s="25">
        <v>0.0</v>
      </c>
      <c r="L1713" s="25">
        <v>0.0</v>
      </c>
      <c r="M1713" s="25">
        <v>0.0</v>
      </c>
      <c r="N1713" s="25">
        <v>0.35222</v>
      </c>
      <c r="O1713" s="25">
        <v>1.35583</v>
      </c>
      <c r="P1713" s="25">
        <v>1.44213</v>
      </c>
      <c r="Q1713" s="25">
        <v>8.0</v>
      </c>
      <c r="R1713" s="25">
        <v>99.0</v>
      </c>
      <c r="S1713" s="25">
        <v>8.0</v>
      </c>
    </row>
    <row r="1714">
      <c r="A1714" s="58" t="s">
        <v>754</v>
      </c>
      <c r="B1714" s="25" t="s">
        <v>1</v>
      </c>
      <c r="C1714" s="25" t="s">
        <v>194</v>
      </c>
      <c r="D1714" s="25" t="s">
        <v>17</v>
      </c>
      <c r="E1714" s="25">
        <v>19.0</v>
      </c>
      <c r="F1714" s="25">
        <v>2.0</v>
      </c>
      <c r="G1714" s="25">
        <v>0.0</v>
      </c>
      <c r="H1714" s="25">
        <v>0.0</v>
      </c>
      <c r="I1714" s="25">
        <v>0.0</v>
      </c>
      <c r="J1714" s="25">
        <v>0.0</v>
      </c>
      <c r="K1714" s="25">
        <v>0.0</v>
      </c>
      <c r="L1714" s="25">
        <v>0.0</v>
      </c>
      <c r="M1714" s="25">
        <v>0.0</v>
      </c>
      <c r="N1714" s="25">
        <v>0.30778</v>
      </c>
      <c r="O1714" s="25">
        <v>13.33056</v>
      </c>
      <c r="P1714" s="25">
        <v>2.46974</v>
      </c>
      <c r="Q1714" s="25">
        <v>1.0</v>
      </c>
      <c r="R1714" s="25">
        <v>99.0</v>
      </c>
      <c r="S1714" s="25">
        <v>8.0</v>
      </c>
    </row>
    <row r="1715">
      <c r="A1715" s="58" t="s">
        <v>754</v>
      </c>
      <c r="B1715" s="25" t="s">
        <v>1</v>
      </c>
      <c r="C1715" s="25" t="s">
        <v>288</v>
      </c>
      <c r="D1715" s="25" t="s">
        <v>17</v>
      </c>
      <c r="E1715" s="25">
        <v>1.0</v>
      </c>
      <c r="F1715" s="25">
        <v>0.0</v>
      </c>
      <c r="G1715" s="25">
        <v>0.0</v>
      </c>
      <c r="H1715" s="25">
        <v>0.0</v>
      </c>
      <c r="I1715" s="25">
        <v>0.0</v>
      </c>
      <c r="J1715" s="25">
        <v>0.0</v>
      </c>
      <c r="K1715" s="25">
        <v>0.0</v>
      </c>
      <c r="L1715" s="25">
        <v>0.0</v>
      </c>
      <c r="M1715" s="25">
        <v>0.0</v>
      </c>
      <c r="N1715" s="25">
        <v>0.41361</v>
      </c>
      <c r="O1715" s="25">
        <v>0.41361</v>
      </c>
      <c r="P1715" s="25">
        <v>0.41361</v>
      </c>
      <c r="Q1715" s="25">
        <v>0.0</v>
      </c>
      <c r="R1715" s="25">
        <v>99.0</v>
      </c>
      <c r="S1715" s="25">
        <v>8.0</v>
      </c>
    </row>
    <row r="1716">
      <c r="A1716" s="58" t="s">
        <v>754</v>
      </c>
      <c r="B1716" s="25" t="s">
        <v>1</v>
      </c>
      <c r="C1716" s="25" t="s">
        <v>192</v>
      </c>
      <c r="D1716" s="25" t="s">
        <v>17</v>
      </c>
      <c r="E1716" s="25">
        <v>69.0</v>
      </c>
      <c r="F1716" s="25">
        <v>19.0</v>
      </c>
      <c r="G1716" s="25">
        <v>0.0</v>
      </c>
      <c r="H1716" s="25">
        <v>0.0</v>
      </c>
      <c r="I1716" s="25">
        <v>0.0</v>
      </c>
      <c r="J1716" s="25">
        <v>0.0</v>
      </c>
      <c r="K1716" s="25">
        <v>0.0</v>
      </c>
      <c r="L1716" s="25">
        <v>0.0</v>
      </c>
      <c r="M1716" s="25">
        <v>0.0</v>
      </c>
      <c r="N1716" s="25">
        <v>0.42889</v>
      </c>
      <c r="O1716" s="25">
        <v>1.76583</v>
      </c>
      <c r="P1716" s="25">
        <v>1.67758</v>
      </c>
      <c r="Q1716" s="25">
        <v>17.0</v>
      </c>
      <c r="R1716" s="25">
        <v>99.0</v>
      </c>
      <c r="S1716" s="25">
        <v>8.0</v>
      </c>
    </row>
    <row r="1717">
      <c r="A1717" s="58" t="s">
        <v>754</v>
      </c>
      <c r="B1717" s="25" t="s">
        <v>1</v>
      </c>
      <c r="C1717" s="25" t="s">
        <v>181</v>
      </c>
      <c r="D1717" s="25" t="s">
        <v>17</v>
      </c>
      <c r="E1717" s="25">
        <v>91.0</v>
      </c>
      <c r="F1717" s="25">
        <v>4.0</v>
      </c>
      <c r="G1717" s="25">
        <v>0.0</v>
      </c>
      <c r="H1717" s="25">
        <v>0.0</v>
      </c>
      <c r="I1717" s="25">
        <v>0.0</v>
      </c>
      <c r="J1717" s="25">
        <v>0.0</v>
      </c>
      <c r="K1717" s="25">
        <v>0.0</v>
      </c>
      <c r="L1717" s="25">
        <v>0.0</v>
      </c>
      <c r="M1717" s="25">
        <v>0.0</v>
      </c>
      <c r="N1717" s="25">
        <v>0.43333</v>
      </c>
      <c r="O1717" s="25">
        <v>1.56889</v>
      </c>
      <c r="P1717" s="25">
        <v>1.08828</v>
      </c>
      <c r="Q1717" s="25">
        <v>4.0</v>
      </c>
      <c r="R1717" s="25">
        <v>99.0</v>
      </c>
      <c r="S1717" s="25">
        <v>8.0</v>
      </c>
    </row>
    <row r="1718">
      <c r="A1718" s="58" t="s">
        <v>754</v>
      </c>
      <c r="B1718" s="25" t="s">
        <v>1</v>
      </c>
      <c r="C1718" s="25" t="s">
        <v>152</v>
      </c>
      <c r="D1718" s="25" t="s">
        <v>17</v>
      </c>
      <c r="E1718" s="25">
        <v>153.0</v>
      </c>
      <c r="F1718" s="25">
        <v>105.0</v>
      </c>
      <c r="G1718" s="25">
        <v>13.0</v>
      </c>
      <c r="H1718" s="25">
        <v>8.0</v>
      </c>
      <c r="I1718" s="25">
        <v>0.0</v>
      </c>
      <c r="J1718" s="25">
        <v>0.0</v>
      </c>
      <c r="K1718" s="25">
        <v>0.0</v>
      </c>
      <c r="L1718" s="25">
        <v>0.0</v>
      </c>
      <c r="M1718" s="25">
        <v>0.0</v>
      </c>
      <c r="N1718" s="25">
        <v>0.47444</v>
      </c>
      <c r="O1718" s="25">
        <v>3.96167</v>
      </c>
      <c r="P1718" s="25">
        <v>2.73748</v>
      </c>
      <c r="Q1718" s="25">
        <v>79.0</v>
      </c>
      <c r="R1718" s="25">
        <v>99.0</v>
      </c>
      <c r="S1718" s="25">
        <v>8.0</v>
      </c>
    </row>
    <row r="1719">
      <c r="A1719" s="58" t="s">
        <v>754</v>
      </c>
      <c r="B1719" s="25" t="s">
        <v>1</v>
      </c>
      <c r="C1719" s="25" t="s">
        <v>203</v>
      </c>
      <c r="D1719" s="25" t="s">
        <v>17</v>
      </c>
      <c r="E1719" s="25">
        <v>21.0</v>
      </c>
      <c r="F1719" s="25">
        <v>1.0</v>
      </c>
      <c r="G1719" s="25">
        <v>0.0</v>
      </c>
      <c r="H1719" s="25">
        <v>0.0</v>
      </c>
      <c r="I1719" s="25">
        <v>0.0</v>
      </c>
      <c r="J1719" s="25">
        <v>0.0</v>
      </c>
      <c r="K1719" s="25">
        <v>0.0</v>
      </c>
      <c r="L1719" s="25">
        <v>0.0</v>
      </c>
      <c r="M1719" s="25">
        <v>0.0</v>
      </c>
      <c r="N1719" s="25">
        <v>0.51694</v>
      </c>
      <c r="O1719" s="25">
        <v>2.47361</v>
      </c>
      <c r="P1719" s="25">
        <v>1.1605</v>
      </c>
      <c r="Q1719" s="25">
        <v>1.0</v>
      </c>
      <c r="R1719" s="25">
        <v>99.0</v>
      </c>
      <c r="S1719" s="25">
        <v>8.0</v>
      </c>
    </row>
    <row r="1720">
      <c r="A1720" s="58" t="s">
        <v>754</v>
      </c>
      <c r="B1720" s="25" t="s">
        <v>1</v>
      </c>
      <c r="C1720" s="25" t="s">
        <v>92</v>
      </c>
      <c r="D1720" s="25" t="s">
        <v>17</v>
      </c>
      <c r="E1720" s="25">
        <v>481.0</v>
      </c>
      <c r="F1720" s="25">
        <v>144.0</v>
      </c>
      <c r="G1720" s="25">
        <v>2.0</v>
      </c>
      <c r="H1720" s="25">
        <v>11.0</v>
      </c>
      <c r="I1720" s="25">
        <v>0.0</v>
      </c>
      <c r="J1720" s="25">
        <v>0.0</v>
      </c>
      <c r="K1720" s="25">
        <v>0.0</v>
      </c>
      <c r="L1720" s="25">
        <v>0.0</v>
      </c>
      <c r="M1720" s="25">
        <v>0.0</v>
      </c>
      <c r="N1720" s="25">
        <v>0.42194</v>
      </c>
      <c r="O1720" s="25">
        <v>2.25</v>
      </c>
      <c r="P1720" s="25">
        <v>1.62034</v>
      </c>
      <c r="Q1720" s="25">
        <v>108.0</v>
      </c>
      <c r="R1720" s="25">
        <v>99.0</v>
      </c>
      <c r="S1720" s="25">
        <v>8.0</v>
      </c>
    </row>
    <row r="1721">
      <c r="A1721" s="58" t="s">
        <v>754</v>
      </c>
      <c r="B1721" s="25" t="s">
        <v>1</v>
      </c>
      <c r="C1721" s="25" t="s">
        <v>205</v>
      </c>
      <c r="D1721" s="25" t="s">
        <v>17</v>
      </c>
      <c r="E1721" s="25">
        <v>9.0</v>
      </c>
      <c r="F1721" s="25">
        <v>1.0</v>
      </c>
      <c r="G1721" s="25">
        <v>0.0</v>
      </c>
      <c r="H1721" s="25">
        <v>0.0</v>
      </c>
      <c r="I1721" s="25">
        <v>0.0</v>
      </c>
      <c r="J1721" s="25">
        <v>0.0</v>
      </c>
      <c r="K1721" s="25">
        <v>0.0</v>
      </c>
      <c r="L1721" s="25">
        <v>0.0</v>
      </c>
      <c r="M1721" s="25">
        <v>0.0</v>
      </c>
      <c r="N1721" s="25">
        <v>0.54361</v>
      </c>
      <c r="O1721" s="25">
        <v>9.28944</v>
      </c>
      <c r="P1721" s="25">
        <v>1.66577</v>
      </c>
      <c r="Q1721" s="25">
        <v>1.0</v>
      </c>
      <c r="R1721" s="25">
        <v>99.0</v>
      </c>
      <c r="S1721" s="25">
        <v>8.0</v>
      </c>
    </row>
    <row r="1722">
      <c r="A1722" s="58" t="s">
        <v>754</v>
      </c>
      <c r="B1722" s="25" t="s">
        <v>1</v>
      </c>
      <c r="C1722" s="25" t="s">
        <v>250</v>
      </c>
      <c r="D1722" s="25" t="s">
        <v>17</v>
      </c>
      <c r="E1722" s="25">
        <v>3.0</v>
      </c>
      <c r="F1722" s="25">
        <v>0.0</v>
      </c>
      <c r="G1722" s="25">
        <v>0.0</v>
      </c>
      <c r="H1722" s="25">
        <v>0.0</v>
      </c>
      <c r="I1722" s="25">
        <v>0.0</v>
      </c>
      <c r="J1722" s="25">
        <v>0.0</v>
      </c>
      <c r="K1722" s="25">
        <v>0.0</v>
      </c>
      <c r="L1722" s="25">
        <v>0.0</v>
      </c>
      <c r="M1722" s="25">
        <v>0.0</v>
      </c>
      <c r="N1722" s="25">
        <v>0.26389</v>
      </c>
      <c r="O1722" s="25">
        <v>0.33889</v>
      </c>
      <c r="P1722" s="25">
        <v>0.255</v>
      </c>
      <c r="Q1722" s="25">
        <v>0.0</v>
      </c>
      <c r="R1722" s="25">
        <v>99.0</v>
      </c>
      <c r="S1722" s="25">
        <v>8.0</v>
      </c>
    </row>
    <row r="1723">
      <c r="A1723" s="58" t="s">
        <v>754</v>
      </c>
      <c r="B1723" s="25" t="s">
        <v>1</v>
      </c>
      <c r="C1723" s="25" t="s">
        <v>280</v>
      </c>
      <c r="D1723" s="25" t="s">
        <v>17</v>
      </c>
      <c r="E1723" s="25">
        <v>2.0</v>
      </c>
      <c r="F1723" s="25">
        <v>1.0</v>
      </c>
      <c r="G1723" s="25">
        <v>0.0</v>
      </c>
      <c r="H1723" s="25">
        <v>0.0</v>
      </c>
      <c r="I1723" s="25">
        <v>0.0</v>
      </c>
      <c r="J1723" s="25">
        <v>0.0</v>
      </c>
      <c r="K1723" s="25">
        <v>0.0</v>
      </c>
      <c r="L1723" s="25">
        <v>0.0</v>
      </c>
      <c r="M1723" s="25">
        <v>0.0</v>
      </c>
      <c r="N1723" s="25">
        <v>0.09417</v>
      </c>
      <c r="O1723" s="25">
        <v>0.09417</v>
      </c>
      <c r="P1723" s="25">
        <v>0.09417</v>
      </c>
      <c r="Q1723" s="25">
        <v>1.0</v>
      </c>
      <c r="R1723" s="25">
        <v>99.0</v>
      </c>
      <c r="S1723" s="25">
        <v>8.0</v>
      </c>
    </row>
    <row r="1724">
      <c r="A1724" s="58" t="s">
        <v>754</v>
      </c>
      <c r="B1724" s="25" t="s">
        <v>1</v>
      </c>
      <c r="C1724" s="25" t="s">
        <v>173</v>
      </c>
      <c r="D1724" s="25" t="s">
        <v>17</v>
      </c>
      <c r="E1724" s="25">
        <v>42.0</v>
      </c>
      <c r="F1724" s="25">
        <v>2.0</v>
      </c>
      <c r="G1724" s="25">
        <v>0.0</v>
      </c>
      <c r="H1724" s="25">
        <v>0.0</v>
      </c>
      <c r="I1724" s="25">
        <v>0.0</v>
      </c>
      <c r="J1724" s="25">
        <v>0.0</v>
      </c>
      <c r="K1724" s="25">
        <v>0.0</v>
      </c>
      <c r="L1724" s="25">
        <v>0.0</v>
      </c>
      <c r="M1724" s="25">
        <v>0.0</v>
      </c>
      <c r="N1724" s="25">
        <v>0.61611</v>
      </c>
      <c r="O1724" s="25">
        <v>2.50167</v>
      </c>
      <c r="P1724" s="25">
        <v>4.00024</v>
      </c>
      <c r="Q1724" s="25">
        <v>2.0</v>
      </c>
      <c r="R1724" s="25">
        <v>99.0</v>
      </c>
      <c r="S1724" s="25">
        <v>8.0</v>
      </c>
    </row>
    <row r="1725">
      <c r="A1725" s="58" t="s">
        <v>754</v>
      </c>
      <c r="B1725" s="25" t="s">
        <v>1</v>
      </c>
      <c r="C1725" s="25" t="s">
        <v>291</v>
      </c>
      <c r="D1725" s="25" t="s">
        <v>17</v>
      </c>
      <c r="E1725" s="25">
        <v>2.0</v>
      </c>
      <c r="F1725" s="25">
        <v>0.0</v>
      </c>
      <c r="G1725" s="25">
        <v>0.0</v>
      </c>
      <c r="H1725" s="25">
        <v>0.0</v>
      </c>
      <c r="I1725" s="25">
        <v>0.0</v>
      </c>
      <c r="J1725" s="25">
        <v>0.0</v>
      </c>
      <c r="K1725" s="25">
        <v>0.0</v>
      </c>
      <c r="L1725" s="25">
        <v>0.0</v>
      </c>
      <c r="M1725" s="25">
        <v>0.0</v>
      </c>
      <c r="N1725" s="25">
        <v>1.21653</v>
      </c>
      <c r="O1725" s="25">
        <v>1.21653</v>
      </c>
      <c r="P1725" s="25">
        <v>1.21653</v>
      </c>
      <c r="Q1725" s="25">
        <v>0.0</v>
      </c>
      <c r="R1725" s="25">
        <v>99.0</v>
      </c>
      <c r="S1725" s="25">
        <v>8.0</v>
      </c>
    </row>
    <row r="1726">
      <c r="A1726" s="58" t="s">
        <v>754</v>
      </c>
      <c r="B1726" s="25" t="s">
        <v>1</v>
      </c>
      <c r="C1726" s="25" t="s">
        <v>116</v>
      </c>
      <c r="D1726" s="25" t="s">
        <v>17</v>
      </c>
      <c r="E1726" s="25">
        <v>1037.0</v>
      </c>
      <c r="F1726" s="25">
        <v>264.0</v>
      </c>
      <c r="G1726" s="25">
        <v>10.0</v>
      </c>
      <c r="H1726" s="25">
        <v>6.0</v>
      </c>
      <c r="I1726" s="25">
        <v>0.0</v>
      </c>
      <c r="J1726" s="25">
        <v>0.0</v>
      </c>
      <c r="K1726" s="25">
        <v>0.0</v>
      </c>
      <c r="L1726" s="25">
        <v>0.0</v>
      </c>
      <c r="M1726" s="25">
        <v>0.0</v>
      </c>
      <c r="N1726" s="25">
        <v>0.39583</v>
      </c>
      <c r="O1726" s="25">
        <v>1.83861</v>
      </c>
      <c r="P1726" s="25">
        <v>1.39499</v>
      </c>
      <c r="Q1726" s="25">
        <v>200.0</v>
      </c>
      <c r="R1726" s="25">
        <v>99.0</v>
      </c>
      <c r="S1726" s="25">
        <v>8.0</v>
      </c>
    </row>
    <row r="1727">
      <c r="A1727" s="58" t="s">
        <v>754</v>
      </c>
      <c r="B1727" s="25" t="s">
        <v>1</v>
      </c>
      <c r="C1727" s="25" t="s">
        <v>225</v>
      </c>
      <c r="D1727" s="25" t="s">
        <v>17</v>
      </c>
      <c r="E1727" s="25">
        <v>5.0</v>
      </c>
      <c r="F1727" s="25">
        <v>2.0</v>
      </c>
      <c r="G1727" s="25">
        <v>0.0</v>
      </c>
      <c r="H1727" s="25">
        <v>0.0</v>
      </c>
      <c r="I1727" s="25">
        <v>0.0</v>
      </c>
      <c r="J1727" s="25">
        <v>0.0</v>
      </c>
      <c r="K1727" s="25">
        <v>0.0</v>
      </c>
      <c r="L1727" s="25">
        <v>0.0</v>
      </c>
      <c r="M1727" s="25">
        <v>0.0</v>
      </c>
      <c r="N1727" s="25">
        <v>0.99194</v>
      </c>
      <c r="O1727" s="25">
        <v>1.58333</v>
      </c>
      <c r="P1727" s="25">
        <v>0.85028</v>
      </c>
      <c r="Q1727" s="25">
        <v>1.0</v>
      </c>
      <c r="R1727" s="25">
        <v>99.0</v>
      </c>
      <c r="S1727" s="25">
        <v>8.0</v>
      </c>
    </row>
    <row r="1728">
      <c r="A1728" s="58" t="s">
        <v>754</v>
      </c>
      <c r="B1728" s="25" t="s">
        <v>1</v>
      </c>
      <c r="C1728" s="25" t="s">
        <v>214</v>
      </c>
      <c r="D1728" s="25" t="s">
        <v>17</v>
      </c>
      <c r="E1728" s="25">
        <v>9.0</v>
      </c>
      <c r="F1728" s="25">
        <v>1.0</v>
      </c>
      <c r="G1728" s="25">
        <v>0.0</v>
      </c>
      <c r="H1728" s="25">
        <v>0.0</v>
      </c>
      <c r="I1728" s="25">
        <v>0.0</v>
      </c>
      <c r="J1728" s="25">
        <v>0.0</v>
      </c>
      <c r="K1728" s="25">
        <v>0.0</v>
      </c>
      <c r="L1728" s="25">
        <v>0.0</v>
      </c>
      <c r="M1728" s="25">
        <v>0.0</v>
      </c>
      <c r="N1728" s="25">
        <v>0.23028</v>
      </c>
      <c r="O1728" s="25">
        <v>1.28667</v>
      </c>
      <c r="P1728" s="25">
        <v>0.37519</v>
      </c>
      <c r="Q1728" s="25">
        <v>1.0</v>
      </c>
      <c r="R1728" s="25">
        <v>99.0</v>
      </c>
      <c r="S1728" s="25">
        <v>8.0</v>
      </c>
    </row>
    <row r="1729">
      <c r="A1729" s="58" t="s">
        <v>754</v>
      </c>
      <c r="B1729" s="25" t="s">
        <v>1</v>
      </c>
      <c r="C1729" s="25" t="s">
        <v>234</v>
      </c>
      <c r="D1729" s="25" t="s">
        <v>17</v>
      </c>
      <c r="E1729" s="25">
        <v>5.0</v>
      </c>
      <c r="F1729" s="25">
        <v>1.0</v>
      </c>
      <c r="G1729" s="25">
        <v>0.0</v>
      </c>
      <c r="H1729" s="25">
        <v>0.0</v>
      </c>
      <c r="I1729" s="25">
        <v>0.0</v>
      </c>
      <c r="J1729" s="25">
        <v>0.0</v>
      </c>
      <c r="K1729" s="25">
        <v>0.0</v>
      </c>
      <c r="L1729" s="25">
        <v>0.0</v>
      </c>
      <c r="M1729" s="25">
        <v>0.0</v>
      </c>
      <c r="N1729" s="25">
        <v>0.32611</v>
      </c>
      <c r="O1729" s="25">
        <v>0.90556</v>
      </c>
      <c r="P1729" s="25">
        <v>0.44261</v>
      </c>
      <c r="Q1729" s="25">
        <v>1.0</v>
      </c>
      <c r="R1729" s="25">
        <v>99.0</v>
      </c>
      <c r="S1729" s="25">
        <v>8.0</v>
      </c>
    </row>
    <row r="1730">
      <c r="A1730" s="58" t="s">
        <v>754</v>
      </c>
      <c r="B1730" s="25" t="s">
        <v>1</v>
      </c>
      <c r="C1730" s="25" t="s">
        <v>155</v>
      </c>
      <c r="D1730" s="25" t="s">
        <v>17</v>
      </c>
      <c r="E1730" s="25">
        <v>98.0</v>
      </c>
      <c r="F1730" s="25">
        <v>5.0</v>
      </c>
      <c r="G1730" s="25">
        <v>0.0</v>
      </c>
      <c r="H1730" s="25">
        <v>0.0</v>
      </c>
      <c r="I1730" s="25">
        <v>0.0</v>
      </c>
      <c r="J1730" s="25">
        <v>0.0</v>
      </c>
      <c r="K1730" s="25">
        <v>0.0</v>
      </c>
      <c r="L1730" s="25">
        <v>0.0</v>
      </c>
      <c r="M1730" s="25">
        <v>0.0</v>
      </c>
      <c r="N1730" s="25">
        <v>0.23111</v>
      </c>
      <c r="O1730" s="25">
        <v>1.03833</v>
      </c>
      <c r="P1730" s="25">
        <v>0.39467</v>
      </c>
      <c r="Q1730" s="25">
        <v>5.0</v>
      </c>
      <c r="R1730" s="25">
        <v>99.0</v>
      </c>
      <c r="S1730" s="25">
        <v>8.0</v>
      </c>
    </row>
    <row r="1731">
      <c r="A1731" s="58" t="s">
        <v>754</v>
      </c>
      <c r="B1731" s="25" t="s">
        <v>1</v>
      </c>
      <c r="C1731" s="25" t="s">
        <v>64</v>
      </c>
      <c r="D1731" s="25" t="s">
        <v>17</v>
      </c>
      <c r="E1731" s="25">
        <v>5868.0</v>
      </c>
      <c r="F1731" s="25">
        <v>3097.0</v>
      </c>
      <c r="G1731" s="25">
        <v>132.0</v>
      </c>
      <c r="H1731" s="25">
        <v>177.0</v>
      </c>
      <c r="I1731" s="25">
        <v>0.0</v>
      </c>
      <c r="J1731" s="25">
        <v>0.0</v>
      </c>
      <c r="K1731" s="25">
        <v>0.0</v>
      </c>
      <c r="L1731" s="25">
        <v>0.0</v>
      </c>
      <c r="M1731" s="25">
        <v>0.0</v>
      </c>
      <c r="N1731" s="25">
        <v>0.4175</v>
      </c>
      <c r="O1731" s="25">
        <v>1.79583</v>
      </c>
      <c r="P1731" s="25">
        <v>1.07741</v>
      </c>
      <c r="Q1731" s="25">
        <v>2283.0</v>
      </c>
      <c r="R1731" s="25">
        <v>99.0</v>
      </c>
      <c r="S1731" s="25">
        <v>8.0</v>
      </c>
    </row>
    <row r="1732">
      <c r="A1732" s="58" t="s">
        <v>754</v>
      </c>
      <c r="B1732" s="25" t="s">
        <v>1</v>
      </c>
      <c r="C1732" s="25" t="s">
        <v>147</v>
      </c>
      <c r="D1732" s="25" t="s">
        <v>17</v>
      </c>
      <c r="E1732" s="25">
        <v>11.0</v>
      </c>
      <c r="F1732" s="25">
        <v>0.0</v>
      </c>
      <c r="G1732" s="25">
        <v>0.0</v>
      </c>
      <c r="H1732" s="25">
        <v>0.0</v>
      </c>
      <c r="I1732" s="25">
        <v>0.0</v>
      </c>
      <c r="J1732" s="25">
        <v>0.0</v>
      </c>
      <c r="K1732" s="25">
        <v>0.0</v>
      </c>
      <c r="L1732" s="25">
        <v>0.0</v>
      </c>
      <c r="M1732" s="25">
        <v>0.0</v>
      </c>
      <c r="N1732" s="25">
        <v>0.12639</v>
      </c>
      <c r="O1732" s="25">
        <v>0.81278</v>
      </c>
      <c r="P1732" s="25">
        <v>0.74376</v>
      </c>
      <c r="Q1732" s="25">
        <v>0.0</v>
      </c>
      <c r="R1732" s="25">
        <v>99.0</v>
      </c>
      <c r="S1732" s="25">
        <v>8.0</v>
      </c>
    </row>
    <row r="1733">
      <c r="A1733" s="58" t="s">
        <v>754</v>
      </c>
      <c r="B1733" s="25" t="s">
        <v>1</v>
      </c>
      <c r="C1733" s="25" t="s">
        <v>50</v>
      </c>
      <c r="D1733" s="25" t="s">
        <v>17</v>
      </c>
      <c r="E1733" s="25">
        <v>1848.0</v>
      </c>
      <c r="F1733" s="25">
        <v>720.0</v>
      </c>
      <c r="G1733" s="25">
        <v>7.0</v>
      </c>
      <c r="H1733" s="25">
        <v>10.0</v>
      </c>
      <c r="I1733" s="25">
        <v>0.0</v>
      </c>
      <c r="J1733" s="25">
        <v>0.0</v>
      </c>
      <c r="K1733" s="25">
        <v>0.0</v>
      </c>
      <c r="L1733" s="25">
        <v>0.0</v>
      </c>
      <c r="M1733" s="25">
        <v>0.0</v>
      </c>
      <c r="N1733" s="25">
        <v>0.45306</v>
      </c>
      <c r="O1733" s="25">
        <v>2.17667</v>
      </c>
      <c r="P1733" s="25">
        <v>2.14587</v>
      </c>
      <c r="Q1733" s="25">
        <v>538.0</v>
      </c>
      <c r="R1733" s="25">
        <v>99.0</v>
      </c>
      <c r="S1733" s="25">
        <v>8.0</v>
      </c>
    </row>
    <row r="1734">
      <c r="A1734" s="58" t="s">
        <v>754</v>
      </c>
      <c r="B1734" s="25" t="s">
        <v>1</v>
      </c>
      <c r="C1734" s="25" t="s">
        <v>140</v>
      </c>
      <c r="D1734" s="25" t="s">
        <v>17</v>
      </c>
      <c r="E1734" s="25">
        <v>3.0</v>
      </c>
      <c r="F1734" s="25">
        <v>1.0</v>
      </c>
      <c r="G1734" s="25">
        <v>0.0</v>
      </c>
      <c r="H1734" s="25">
        <v>0.0</v>
      </c>
      <c r="I1734" s="25">
        <v>0.0</v>
      </c>
      <c r="J1734" s="25">
        <v>0.0</v>
      </c>
      <c r="K1734" s="25">
        <v>0.0</v>
      </c>
      <c r="L1734" s="25">
        <v>0.0</v>
      </c>
      <c r="M1734" s="25">
        <v>0.0</v>
      </c>
      <c r="N1734" s="25">
        <v>0.46</v>
      </c>
      <c r="O1734" s="25">
        <v>6.49056</v>
      </c>
      <c r="P1734" s="25">
        <v>2.3338</v>
      </c>
      <c r="Q1734" s="25">
        <v>1.0</v>
      </c>
      <c r="R1734" s="25">
        <v>99.0</v>
      </c>
      <c r="S1734" s="25">
        <v>8.0</v>
      </c>
    </row>
    <row r="1735">
      <c r="A1735" s="58" t="s">
        <v>754</v>
      </c>
      <c r="B1735" s="25" t="s">
        <v>1</v>
      </c>
      <c r="C1735" s="25" t="s">
        <v>178</v>
      </c>
      <c r="D1735" s="25" t="s">
        <v>17</v>
      </c>
      <c r="E1735" s="25">
        <v>20.0</v>
      </c>
      <c r="F1735" s="25">
        <v>1.0</v>
      </c>
      <c r="G1735" s="25">
        <v>0.0</v>
      </c>
      <c r="H1735" s="25">
        <v>0.0</v>
      </c>
      <c r="I1735" s="25">
        <v>0.0</v>
      </c>
      <c r="J1735" s="25">
        <v>0.0</v>
      </c>
      <c r="K1735" s="25">
        <v>0.0</v>
      </c>
      <c r="L1735" s="25">
        <v>0.0</v>
      </c>
      <c r="M1735" s="25">
        <v>0.0</v>
      </c>
      <c r="N1735" s="25">
        <v>0.20972</v>
      </c>
      <c r="O1735" s="25">
        <v>1.505</v>
      </c>
      <c r="P1735" s="25">
        <v>0.64464</v>
      </c>
      <c r="Q1735" s="25">
        <v>1.0</v>
      </c>
      <c r="R1735" s="25">
        <v>99.0</v>
      </c>
      <c r="S1735" s="25">
        <v>8.0</v>
      </c>
    </row>
    <row r="1736">
      <c r="A1736" s="58" t="s">
        <v>754</v>
      </c>
      <c r="B1736" s="25" t="s">
        <v>1</v>
      </c>
      <c r="C1736" s="25" t="s">
        <v>71</v>
      </c>
      <c r="D1736" s="25" t="s">
        <v>17</v>
      </c>
      <c r="E1736" s="25">
        <v>4422.0</v>
      </c>
      <c r="F1736" s="25">
        <v>1173.0</v>
      </c>
      <c r="G1736" s="25">
        <v>77.0</v>
      </c>
      <c r="H1736" s="25">
        <v>240.0</v>
      </c>
      <c r="I1736" s="25">
        <v>0.0</v>
      </c>
      <c r="J1736" s="25">
        <v>0.0</v>
      </c>
      <c r="K1736" s="25">
        <v>0.0</v>
      </c>
      <c r="L1736" s="25">
        <v>0.0</v>
      </c>
      <c r="M1736" s="25">
        <v>0.0</v>
      </c>
      <c r="N1736" s="25">
        <v>0.42444</v>
      </c>
      <c r="O1736" s="25">
        <v>2.85361</v>
      </c>
      <c r="P1736" s="25">
        <v>2.41739</v>
      </c>
      <c r="Q1736" s="25">
        <v>942.0</v>
      </c>
      <c r="R1736" s="25">
        <v>99.0</v>
      </c>
      <c r="S1736" s="25">
        <v>8.0</v>
      </c>
    </row>
    <row r="1737">
      <c r="A1737" s="58" t="s">
        <v>754</v>
      </c>
      <c r="B1737" s="25" t="s">
        <v>1</v>
      </c>
      <c r="C1737" s="25" t="s">
        <v>266</v>
      </c>
      <c r="D1737" s="25" t="s">
        <v>17</v>
      </c>
      <c r="E1737" s="25">
        <v>1.0</v>
      </c>
      <c r="F1737" s="25">
        <v>0.0</v>
      </c>
      <c r="G1737" s="25">
        <v>0.0</v>
      </c>
      <c r="H1737" s="25">
        <v>0.0</v>
      </c>
      <c r="I1737" s="25">
        <v>0.0</v>
      </c>
      <c r="J1737" s="25">
        <v>0.0</v>
      </c>
      <c r="K1737" s="25">
        <v>0.0</v>
      </c>
      <c r="L1737" s="25">
        <v>0.0</v>
      </c>
      <c r="M1737" s="25">
        <v>0.0</v>
      </c>
      <c r="N1737" s="25">
        <v>0.07278</v>
      </c>
      <c r="O1737" s="25">
        <v>0.07278</v>
      </c>
      <c r="P1737" s="25">
        <v>0.07278</v>
      </c>
      <c r="Q1737" s="25">
        <v>0.0</v>
      </c>
      <c r="R1737" s="25">
        <v>99.0</v>
      </c>
      <c r="S1737" s="25">
        <v>8.0</v>
      </c>
    </row>
    <row r="1738">
      <c r="A1738" s="58" t="s">
        <v>754</v>
      </c>
      <c r="B1738" s="25" t="s">
        <v>1</v>
      </c>
      <c r="C1738" s="25" t="s">
        <v>88</v>
      </c>
      <c r="D1738" s="25" t="s">
        <v>17</v>
      </c>
      <c r="E1738" s="25">
        <v>2590.0</v>
      </c>
      <c r="F1738" s="25">
        <v>1173.0</v>
      </c>
      <c r="G1738" s="25">
        <v>122.0</v>
      </c>
      <c r="H1738" s="25">
        <v>27.0</v>
      </c>
      <c r="I1738" s="25">
        <v>0.0</v>
      </c>
      <c r="J1738" s="25">
        <v>0.0</v>
      </c>
      <c r="K1738" s="25">
        <v>0.0</v>
      </c>
      <c r="L1738" s="25">
        <v>0.0</v>
      </c>
      <c r="M1738" s="25">
        <v>0.0</v>
      </c>
      <c r="N1738" s="25">
        <v>0.33278</v>
      </c>
      <c r="O1738" s="25">
        <v>1.74389</v>
      </c>
      <c r="P1738" s="25">
        <v>1.24896</v>
      </c>
      <c r="Q1738" s="25">
        <v>900.0</v>
      </c>
      <c r="R1738" s="25">
        <v>99.0</v>
      </c>
      <c r="S1738" s="25">
        <v>8.0</v>
      </c>
    </row>
    <row r="1739">
      <c r="A1739" s="58" t="s">
        <v>754</v>
      </c>
      <c r="B1739" s="25" t="s">
        <v>1</v>
      </c>
      <c r="C1739" s="25" t="s">
        <v>80</v>
      </c>
      <c r="D1739" s="25" t="s">
        <v>17</v>
      </c>
      <c r="E1739" s="25">
        <v>481.0</v>
      </c>
      <c r="F1739" s="25">
        <v>58.0</v>
      </c>
      <c r="G1739" s="25">
        <v>3.0</v>
      </c>
      <c r="H1739" s="25">
        <v>3.0</v>
      </c>
      <c r="I1739" s="25">
        <v>0.0</v>
      </c>
      <c r="J1739" s="25">
        <v>0.0</v>
      </c>
      <c r="K1739" s="25">
        <v>0.0</v>
      </c>
      <c r="L1739" s="25">
        <v>0.0</v>
      </c>
      <c r="M1739" s="25">
        <v>0.0</v>
      </c>
      <c r="N1739" s="25">
        <v>0.30722</v>
      </c>
      <c r="O1739" s="25">
        <v>1.56028</v>
      </c>
      <c r="P1739" s="25">
        <v>0.64957</v>
      </c>
      <c r="Q1739" s="25">
        <v>44.0</v>
      </c>
      <c r="R1739" s="25">
        <v>99.0</v>
      </c>
      <c r="S1739" s="25">
        <v>8.0</v>
      </c>
    </row>
    <row r="1740">
      <c r="A1740" s="58" t="s">
        <v>754</v>
      </c>
      <c r="B1740" s="25" t="s">
        <v>1</v>
      </c>
      <c r="C1740" s="25" t="s">
        <v>65</v>
      </c>
      <c r="D1740" s="25" t="s">
        <v>17</v>
      </c>
      <c r="E1740" s="25">
        <v>3152.0</v>
      </c>
      <c r="F1740" s="25">
        <v>223.0</v>
      </c>
      <c r="G1740" s="25">
        <v>10.0</v>
      </c>
      <c r="H1740" s="25">
        <v>7.0</v>
      </c>
      <c r="I1740" s="25">
        <v>0.0</v>
      </c>
      <c r="J1740" s="25">
        <v>0.0</v>
      </c>
      <c r="K1740" s="25">
        <v>0.0</v>
      </c>
      <c r="L1740" s="25">
        <v>0.0</v>
      </c>
      <c r="M1740" s="25">
        <v>0.0</v>
      </c>
      <c r="N1740" s="25">
        <v>0.33833</v>
      </c>
      <c r="O1740" s="25">
        <v>1.74917</v>
      </c>
      <c r="P1740" s="25">
        <v>1.70548</v>
      </c>
      <c r="Q1740" s="25">
        <v>201.0</v>
      </c>
      <c r="R1740" s="25">
        <v>99.0</v>
      </c>
      <c r="S1740" s="25">
        <v>8.0</v>
      </c>
    </row>
    <row r="1741">
      <c r="A1741" s="58" t="s">
        <v>754</v>
      </c>
      <c r="B1741" s="25" t="s">
        <v>1</v>
      </c>
      <c r="C1741" s="25" t="s">
        <v>268</v>
      </c>
      <c r="D1741" s="25" t="s">
        <v>17</v>
      </c>
      <c r="E1741" s="25">
        <v>1.0</v>
      </c>
      <c r="F1741" s="25">
        <v>1.0</v>
      </c>
      <c r="G1741" s="25">
        <v>0.0</v>
      </c>
      <c r="H1741" s="25">
        <v>0.0</v>
      </c>
      <c r="I1741" s="25">
        <v>0.0</v>
      </c>
      <c r="J1741" s="25">
        <v>0.0</v>
      </c>
      <c r="K1741" s="25">
        <v>0.0</v>
      </c>
      <c r="L1741" s="25">
        <v>0.0</v>
      </c>
      <c r="M1741" s="25">
        <v>0.0</v>
      </c>
      <c r="N1741" s="25">
        <v>0.72028</v>
      </c>
      <c r="O1741" s="25">
        <v>0.72028</v>
      </c>
      <c r="P1741" s="25">
        <v>0.72028</v>
      </c>
      <c r="Q1741" s="25">
        <v>1.0</v>
      </c>
      <c r="R1741" s="25">
        <v>99.0</v>
      </c>
      <c r="S1741" s="25">
        <v>8.0</v>
      </c>
    </row>
    <row r="1742">
      <c r="A1742" s="58" t="s">
        <v>754</v>
      </c>
      <c r="B1742" s="25" t="s">
        <v>1</v>
      </c>
      <c r="C1742" s="25" t="s">
        <v>83</v>
      </c>
      <c r="D1742" s="25" t="s">
        <v>17</v>
      </c>
      <c r="E1742" s="25">
        <v>1562.0</v>
      </c>
      <c r="F1742" s="25">
        <v>847.0</v>
      </c>
      <c r="G1742" s="25">
        <v>248.0</v>
      </c>
      <c r="H1742" s="25">
        <v>60.0</v>
      </c>
      <c r="I1742" s="25">
        <v>0.0</v>
      </c>
      <c r="J1742" s="25">
        <v>0.0</v>
      </c>
      <c r="K1742" s="25">
        <v>0.0</v>
      </c>
      <c r="L1742" s="25">
        <v>0.0</v>
      </c>
      <c r="M1742" s="25">
        <v>0.0</v>
      </c>
      <c r="N1742" s="25">
        <v>0.41472</v>
      </c>
      <c r="O1742" s="25">
        <v>2.54583</v>
      </c>
      <c r="P1742" s="25">
        <v>2.3503</v>
      </c>
      <c r="Q1742" s="25">
        <v>778.0</v>
      </c>
      <c r="R1742" s="25">
        <v>99.0</v>
      </c>
      <c r="S1742" s="25">
        <v>8.0</v>
      </c>
    </row>
    <row r="1743">
      <c r="A1743" s="58" t="s">
        <v>754</v>
      </c>
      <c r="B1743" s="25" t="s">
        <v>1</v>
      </c>
      <c r="C1743" s="25" t="s">
        <v>189</v>
      </c>
      <c r="D1743" s="25" t="s">
        <v>17</v>
      </c>
      <c r="E1743" s="25">
        <v>32.0</v>
      </c>
      <c r="F1743" s="25">
        <v>10.0</v>
      </c>
      <c r="G1743" s="25">
        <v>0.0</v>
      </c>
      <c r="H1743" s="25">
        <v>0.0</v>
      </c>
      <c r="I1743" s="25">
        <v>0.0</v>
      </c>
      <c r="J1743" s="25">
        <v>0.0</v>
      </c>
      <c r="K1743" s="25">
        <v>0.0</v>
      </c>
      <c r="L1743" s="25">
        <v>0.0</v>
      </c>
      <c r="M1743" s="25">
        <v>0.0</v>
      </c>
      <c r="N1743" s="25">
        <v>0.55917</v>
      </c>
      <c r="O1743" s="25">
        <v>1.44278</v>
      </c>
      <c r="P1743" s="25">
        <v>0.63576</v>
      </c>
      <c r="Q1743" s="25">
        <v>9.0</v>
      </c>
      <c r="R1743" s="25">
        <v>99.0</v>
      </c>
      <c r="S1743" s="25">
        <v>8.0</v>
      </c>
    </row>
    <row r="1744">
      <c r="A1744" s="58" t="s">
        <v>754</v>
      </c>
      <c r="B1744" s="25" t="s">
        <v>1</v>
      </c>
      <c r="C1744" s="25" t="s">
        <v>146</v>
      </c>
      <c r="D1744" s="25" t="s">
        <v>17</v>
      </c>
      <c r="E1744" s="25">
        <v>17.0</v>
      </c>
      <c r="F1744" s="25">
        <v>3.0</v>
      </c>
      <c r="G1744" s="25">
        <v>0.0</v>
      </c>
      <c r="H1744" s="25">
        <v>0.0</v>
      </c>
      <c r="I1744" s="25">
        <v>0.0</v>
      </c>
      <c r="J1744" s="25">
        <v>0.0</v>
      </c>
      <c r="K1744" s="25">
        <v>0.0</v>
      </c>
      <c r="L1744" s="25">
        <v>0.0</v>
      </c>
      <c r="M1744" s="25">
        <v>0.0</v>
      </c>
      <c r="N1744" s="25">
        <v>0.22278</v>
      </c>
      <c r="O1744" s="25">
        <v>2.56528</v>
      </c>
      <c r="P1744" s="25">
        <v>0.67453</v>
      </c>
      <c r="Q1744" s="25">
        <v>3.0</v>
      </c>
      <c r="R1744" s="25">
        <v>99.0</v>
      </c>
      <c r="S1744" s="25">
        <v>8.0</v>
      </c>
    </row>
    <row r="1745">
      <c r="A1745" s="58" t="s">
        <v>754</v>
      </c>
      <c r="B1745" s="25" t="s">
        <v>1</v>
      </c>
      <c r="C1745" s="25" t="s">
        <v>97</v>
      </c>
      <c r="D1745" s="25" t="s">
        <v>17</v>
      </c>
      <c r="E1745" s="25">
        <v>12.0</v>
      </c>
      <c r="F1745" s="25">
        <v>1.0</v>
      </c>
      <c r="G1745" s="25">
        <v>0.0</v>
      </c>
      <c r="H1745" s="25">
        <v>0.0</v>
      </c>
      <c r="I1745" s="25">
        <v>0.0</v>
      </c>
      <c r="J1745" s="25">
        <v>0.0</v>
      </c>
      <c r="K1745" s="25">
        <v>0.0</v>
      </c>
      <c r="L1745" s="25">
        <v>0.0</v>
      </c>
      <c r="M1745" s="25">
        <v>0.0</v>
      </c>
      <c r="N1745" s="25">
        <v>0.33778</v>
      </c>
      <c r="O1745" s="25">
        <v>6.70389</v>
      </c>
      <c r="P1745" s="25">
        <v>1.6285</v>
      </c>
      <c r="Q1745" s="25">
        <v>1.0</v>
      </c>
      <c r="R1745" s="25">
        <v>99.0</v>
      </c>
      <c r="S1745" s="25">
        <v>8.0</v>
      </c>
    </row>
    <row r="1746">
      <c r="A1746" s="58" t="s">
        <v>754</v>
      </c>
      <c r="B1746" s="25" t="s">
        <v>1</v>
      </c>
      <c r="C1746" s="25" t="s">
        <v>84</v>
      </c>
      <c r="D1746" s="25" t="s">
        <v>17</v>
      </c>
      <c r="E1746" s="25">
        <v>234.0</v>
      </c>
      <c r="F1746" s="25">
        <v>27.0</v>
      </c>
      <c r="G1746" s="25">
        <v>3.0</v>
      </c>
      <c r="H1746" s="25">
        <v>1.0</v>
      </c>
      <c r="I1746" s="25">
        <v>0.0</v>
      </c>
      <c r="J1746" s="25">
        <v>0.0</v>
      </c>
      <c r="K1746" s="25">
        <v>0.0</v>
      </c>
      <c r="L1746" s="25">
        <v>0.0</v>
      </c>
      <c r="M1746" s="25">
        <v>0.0</v>
      </c>
      <c r="N1746" s="25">
        <v>0.41944</v>
      </c>
      <c r="O1746" s="25">
        <v>3.22417</v>
      </c>
      <c r="P1746" s="25">
        <v>2.67074</v>
      </c>
      <c r="Q1746" s="25">
        <v>24.0</v>
      </c>
      <c r="R1746" s="25">
        <v>99.0</v>
      </c>
      <c r="S1746" s="25">
        <v>8.0</v>
      </c>
    </row>
    <row r="1747">
      <c r="A1747" s="58" t="s">
        <v>754</v>
      </c>
      <c r="B1747" s="25" t="s">
        <v>1</v>
      </c>
      <c r="C1747" s="25" t="s">
        <v>86</v>
      </c>
      <c r="D1747" s="25" t="s">
        <v>17</v>
      </c>
      <c r="E1747" s="25">
        <v>2607.0</v>
      </c>
      <c r="F1747" s="25">
        <v>780.0</v>
      </c>
      <c r="G1747" s="25">
        <v>56.0</v>
      </c>
      <c r="H1747" s="25">
        <v>20.0</v>
      </c>
      <c r="I1747" s="25">
        <v>0.0</v>
      </c>
      <c r="J1747" s="25">
        <v>0.0</v>
      </c>
      <c r="K1747" s="25">
        <v>0.0</v>
      </c>
      <c r="L1747" s="25">
        <v>0.0</v>
      </c>
      <c r="M1747" s="25">
        <v>0.0</v>
      </c>
      <c r="N1747" s="25">
        <v>0.46972</v>
      </c>
      <c r="O1747" s="25">
        <v>2.45222</v>
      </c>
      <c r="P1747" s="25">
        <v>2.15549</v>
      </c>
      <c r="Q1747" s="25">
        <v>608.0</v>
      </c>
      <c r="R1747" s="25">
        <v>99.0</v>
      </c>
      <c r="S1747" s="25">
        <v>8.0</v>
      </c>
    </row>
    <row r="1748">
      <c r="A1748" s="58" t="s">
        <v>754</v>
      </c>
      <c r="B1748" s="25" t="s">
        <v>1</v>
      </c>
      <c r="C1748" s="25" t="s">
        <v>108</v>
      </c>
      <c r="D1748" s="25" t="s">
        <v>17</v>
      </c>
      <c r="E1748" s="25">
        <v>158.0</v>
      </c>
      <c r="F1748" s="25">
        <v>50.0</v>
      </c>
      <c r="G1748" s="25">
        <v>3.0</v>
      </c>
      <c r="H1748" s="25">
        <v>0.0</v>
      </c>
      <c r="I1748" s="25">
        <v>0.0</v>
      </c>
      <c r="J1748" s="25">
        <v>0.0</v>
      </c>
      <c r="K1748" s="25">
        <v>0.0</v>
      </c>
      <c r="L1748" s="25">
        <v>0.0</v>
      </c>
      <c r="M1748" s="25">
        <v>0.0</v>
      </c>
      <c r="N1748" s="25">
        <v>0.60556</v>
      </c>
      <c r="O1748" s="25">
        <v>2.95556</v>
      </c>
      <c r="P1748" s="25">
        <v>2.2098</v>
      </c>
      <c r="Q1748" s="25">
        <v>29.0</v>
      </c>
      <c r="R1748" s="25">
        <v>99.0</v>
      </c>
      <c r="S1748" s="25">
        <v>8.0</v>
      </c>
    </row>
    <row r="1749">
      <c r="A1749" s="58" t="s">
        <v>754</v>
      </c>
      <c r="B1749" s="25" t="s">
        <v>1</v>
      </c>
      <c r="C1749" s="25" t="s">
        <v>101</v>
      </c>
      <c r="D1749" s="25" t="s">
        <v>17</v>
      </c>
      <c r="E1749" s="25">
        <v>107.0</v>
      </c>
      <c r="F1749" s="25">
        <v>32.0</v>
      </c>
      <c r="G1749" s="25">
        <v>0.0</v>
      </c>
      <c r="H1749" s="25">
        <v>2.0</v>
      </c>
      <c r="I1749" s="25">
        <v>0.0</v>
      </c>
      <c r="J1749" s="25">
        <v>0.0</v>
      </c>
      <c r="K1749" s="25">
        <v>0.0</v>
      </c>
      <c r="L1749" s="25">
        <v>0.0</v>
      </c>
      <c r="M1749" s="25">
        <v>0.0</v>
      </c>
      <c r="N1749" s="25">
        <v>0.48361</v>
      </c>
      <c r="O1749" s="25">
        <v>1.56667</v>
      </c>
      <c r="P1749" s="25">
        <v>1.24367</v>
      </c>
      <c r="Q1749" s="25">
        <v>23.0</v>
      </c>
      <c r="R1749" s="25">
        <v>99.0</v>
      </c>
      <c r="S1749" s="25">
        <v>8.0</v>
      </c>
    </row>
    <row r="1750">
      <c r="A1750" s="58" t="s">
        <v>754</v>
      </c>
      <c r="B1750" s="25" t="s">
        <v>1</v>
      </c>
      <c r="C1750" s="25" t="s">
        <v>141</v>
      </c>
      <c r="D1750" s="25" t="s">
        <v>17</v>
      </c>
      <c r="E1750" s="25">
        <v>300.0</v>
      </c>
      <c r="F1750" s="25">
        <v>18.0</v>
      </c>
      <c r="G1750" s="25">
        <v>0.0</v>
      </c>
      <c r="H1750" s="25">
        <v>0.0</v>
      </c>
      <c r="I1750" s="25">
        <v>0.0</v>
      </c>
      <c r="J1750" s="25">
        <v>0.0</v>
      </c>
      <c r="K1750" s="25">
        <v>0.0</v>
      </c>
      <c r="L1750" s="25">
        <v>0.0</v>
      </c>
      <c r="M1750" s="25">
        <v>0.0</v>
      </c>
      <c r="N1750" s="25">
        <v>0.26694</v>
      </c>
      <c r="O1750" s="25">
        <v>1.23306</v>
      </c>
      <c r="P1750" s="25">
        <v>0.85352</v>
      </c>
      <c r="Q1750" s="25">
        <v>18.0</v>
      </c>
      <c r="R1750" s="25">
        <v>99.0</v>
      </c>
      <c r="S1750" s="25">
        <v>8.0</v>
      </c>
    </row>
    <row r="1751">
      <c r="A1751" s="58" t="s">
        <v>754</v>
      </c>
      <c r="B1751" s="25" t="s">
        <v>1</v>
      </c>
      <c r="C1751" s="25" t="s">
        <v>113</v>
      </c>
      <c r="D1751" s="25" t="s">
        <v>17</v>
      </c>
      <c r="E1751" s="25">
        <v>346.0</v>
      </c>
      <c r="F1751" s="25">
        <v>136.0</v>
      </c>
      <c r="G1751" s="25">
        <v>3.0</v>
      </c>
      <c r="H1751" s="25">
        <v>1.0</v>
      </c>
      <c r="I1751" s="25">
        <v>0.0</v>
      </c>
      <c r="J1751" s="25">
        <v>0.0</v>
      </c>
      <c r="K1751" s="25">
        <v>0.0</v>
      </c>
      <c r="L1751" s="25">
        <v>0.0</v>
      </c>
      <c r="M1751" s="25">
        <v>0.0</v>
      </c>
      <c r="N1751" s="25">
        <v>0.42361</v>
      </c>
      <c r="O1751" s="25">
        <v>2.64944</v>
      </c>
      <c r="P1751" s="25">
        <v>2.02451</v>
      </c>
      <c r="Q1751" s="25">
        <v>114.0</v>
      </c>
      <c r="R1751" s="25">
        <v>99.0</v>
      </c>
      <c r="S1751" s="25">
        <v>8.0</v>
      </c>
    </row>
    <row r="1752">
      <c r="A1752" s="58" t="s">
        <v>754</v>
      </c>
      <c r="B1752" s="25" t="s">
        <v>1</v>
      </c>
      <c r="C1752" s="25" t="s">
        <v>55</v>
      </c>
      <c r="D1752" s="25" t="s">
        <v>17</v>
      </c>
      <c r="E1752" s="25">
        <v>340.0</v>
      </c>
      <c r="F1752" s="25">
        <v>40.0</v>
      </c>
      <c r="G1752" s="25">
        <v>2.0</v>
      </c>
      <c r="H1752" s="25">
        <v>0.0</v>
      </c>
      <c r="I1752" s="25">
        <v>0.0</v>
      </c>
      <c r="J1752" s="25">
        <v>0.0</v>
      </c>
      <c r="K1752" s="25">
        <v>0.0</v>
      </c>
      <c r="L1752" s="25">
        <v>0.0</v>
      </c>
      <c r="M1752" s="25">
        <v>0.0</v>
      </c>
      <c r="N1752" s="25">
        <v>0.49056</v>
      </c>
      <c r="O1752" s="25">
        <v>1.98944</v>
      </c>
      <c r="P1752" s="25">
        <v>1.29772</v>
      </c>
      <c r="Q1752" s="25">
        <v>38.0</v>
      </c>
      <c r="R1752" s="25">
        <v>99.0</v>
      </c>
      <c r="S1752" s="25">
        <v>8.0</v>
      </c>
    </row>
    <row r="1753">
      <c r="A1753" s="58" t="s">
        <v>754</v>
      </c>
      <c r="B1753" s="25" t="s">
        <v>1</v>
      </c>
      <c r="C1753" s="25" t="s">
        <v>168</v>
      </c>
      <c r="D1753" s="25" t="s">
        <v>17</v>
      </c>
      <c r="E1753" s="25">
        <v>119.0</v>
      </c>
      <c r="F1753" s="25">
        <v>27.0</v>
      </c>
      <c r="G1753" s="25">
        <v>2.0</v>
      </c>
      <c r="H1753" s="25">
        <v>3.0</v>
      </c>
      <c r="I1753" s="25">
        <v>0.0</v>
      </c>
      <c r="J1753" s="25">
        <v>0.0</v>
      </c>
      <c r="K1753" s="25">
        <v>0.0</v>
      </c>
      <c r="L1753" s="25">
        <v>0.0</v>
      </c>
      <c r="M1753" s="25">
        <v>0.0</v>
      </c>
      <c r="N1753" s="25">
        <v>0.32139</v>
      </c>
      <c r="O1753" s="25">
        <v>1.12</v>
      </c>
      <c r="P1753" s="25">
        <v>0.87241</v>
      </c>
      <c r="Q1753" s="25">
        <v>22.0</v>
      </c>
      <c r="R1753" s="25">
        <v>99.0</v>
      </c>
      <c r="S1753" s="25">
        <v>8.0</v>
      </c>
    </row>
    <row r="1754">
      <c r="A1754" s="58" t="s">
        <v>754</v>
      </c>
      <c r="B1754" s="25" t="s">
        <v>1</v>
      </c>
      <c r="C1754" s="25" t="s">
        <v>117</v>
      </c>
      <c r="D1754" s="25" t="s">
        <v>17</v>
      </c>
      <c r="E1754" s="25">
        <v>20.0</v>
      </c>
      <c r="F1754" s="25">
        <v>4.0</v>
      </c>
      <c r="G1754" s="25">
        <v>0.0</v>
      </c>
      <c r="H1754" s="25">
        <v>0.0</v>
      </c>
      <c r="I1754" s="25">
        <v>0.0</v>
      </c>
      <c r="J1754" s="25">
        <v>0.0</v>
      </c>
      <c r="K1754" s="25">
        <v>0.0</v>
      </c>
      <c r="L1754" s="25">
        <v>0.0</v>
      </c>
      <c r="M1754" s="25">
        <v>0.0</v>
      </c>
      <c r="N1754" s="25">
        <v>0.47528</v>
      </c>
      <c r="O1754" s="25">
        <v>1.60694</v>
      </c>
      <c r="P1754" s="25">
        <v>1.62533</v>
      </c>
      <c r="Q1754" s="25">
        <v>4.0</v>
      </c>
      <c r="R1754" s="25">
        <v>99.0</v>
      </c>
      <c r="S1754" s="25">
        <v>8.0</v>
      </c>
    </row>
    <row r="1755">
      <c r="A1755" s="58" t="s">
        <v>754</v>
      </c>
      <c r="B1755" s="25" t="s">
        <v>1</v>
      </c>
      <c r="C1755" s="25" t="s">
        <v>257</v>
      </c>
      <c r="D1755" s="25" t="s">
        <v>17</v>
      </c>
      <c r="E1755" s="25">
        <v>5.0</v>
      </c>
      <c r="F1755" s="25">
        <v>0.0</v>
      </c>
      <c r="G1755" s="25">
        <v>0.0</v>
      </c>
      <c r="H1755" s="25">
        <v>0.0</v>
      </c>
      <c r="I1755" s="25">
        <v>0.0</v>
      </c>
      <c r="J1755" s="25">
        <v>0.0</v>
      </c>
      <c r="K1755" s="25">
        <v>0.0</v>
      </c>
      <c r="L1755" s="25">
        <v>0.0</v>
      </c>
      <c r="M1755" s="25">
        <v>0.0</v>
      </c>
      <c r="N1755" s="25">
        <v>0.34278</v>
      </c>
      <c r="O1755" s="25">
        <v>1.19472</v>
      </c>
      <c r="P1755" s="25">
        <v>0.43678</v>
      </c>
      <c r="Q1755" s="25">
        <v>0.0</v>
      </c>
      <c r="R1755" s="25">
        <v>99.0</v>
      </c>
      <c r="S1755" s="25">
        <v>8.0</v>
      </c>
    </row>
    <row r="1756">
      <c r="A1756" s="58" t="s">
        <v>754</v>
      </c>
      <c r="B1756" s="25" t="s">
        <v>1</v>
      </c>
      <c r="C1756" s="25" t="s">
        <v>68</v>
      </c>
      <c r="D1756" s="25" t="s">
        <v>17</v>
      </c>
      <c r="E1756" s="25">
        <v>19095.0</v>
      </c>
      <c r="F1756" s="25">
        <v>3691.0</v>
      </c>
      <c r="G1756" s="25">
        <v>30.0</v>
      </c>
      <c r="H1756" s="25">
        <v>163.0</v>
      </c>
      <c r="I1756" s="25">
        <v>0.0</v>
      </c>
      <c r="J1756" s="25">
        <v>0.0</v>
      </c>
      <c r="K1756" s="25">
        <v>0.0</v>
      </c>
      <c r="L1756" s="25">
        <v>0.0</v>
      </c>
      <c r="M1756" s="25">
        <v>0.0</v>
      </c>
      <c r="N1756" s="25">
        <v>0.31028</v>
      </c>
      <c r="O1756" s="25">
        <v>1.49556</v>
      </c>
      <c r="P1756" s="25">
        <v>1.16166</v>
      </c>
      <c r="Q1756" s="25">
        <v>2898.0</v>
      </c>
      <c r="R1756" s="25">
        <v>99.0</v>
      </c>
      <c r="S1756" s="25">
        <v>8.0</v>
      </c>
    </row>
    <row r="1757">
      <c r="A1757" s="58" t="s">
        <v>754</v>
      </c>
      <c r="B1757" s="25" t="s">
        <v>1</v>
      </c>
      <c r="C1757" s="25" t="s">
        <v>98</v>
      </c>
      <c r="D1757" s="25" t="s">
        <v>17</v>
      </c>
      <c r="E1757" s="25">
        <v>166.0</v>
      </c>
      <c r="F1757" s="25">
        <v>19.0</v>
      </c>
      <c r="G1757" s="25">
        <v>1.0</v>
      </c>
      <c r="H1757" s="25">
        <v>0.0</v>
      </c>
      <c r="I1757" s="25">
        <v>0.0</v>
      </c>
      <c r="J1757" s="25">
        <v>0.0</v>
      </c>
      <c r="K1757" s="25">
        <v>0.0</v>
      </c>
      <c r="L1757" s="25">
        <v>0.0</v>
      </c>
      <c r="M1757" s="25">
        <v>0.0</v>
      </c>
      <c r="N1757" s="25">
        <v>0.36833</v>
      </c>
      <c r="O1757" s="25">
        <v>1.32639</v>
      </c>
      <c r="P1757" s="25">
        <v>1.31128</v>
      </c>
      <c r="Q1757" s="25">
        <v>18.0</v>
      </c>
      <c r="R1757" s="25">
        <v>99.0</v>
      </c>
      <c r="S1757" s="25">
        <v>8.0</v>
      </c>
    </row>
    <row r="1758">
      <c r="A1758" s="58" t="s">
        <v>754</v>
      </c>
      <c r="B1758" s="25" t="s">
        <v>1</v>
      </c>
      <c r="C1758" s="25" t="s">
        <v>100</v>
      </c>
      <c r="D1758" s="25" t="s">
        <v>17</v>
      </c>
      <c r="E1758" s="25">
        <v>467.0</v>
      </c>
      <c r="F1758" s="25">
        <v>54.0</v>
      </c>
      <c r="G1758" s="25">
        <v>3.0</v>
      </c>
      <c r="H1758" s="25">
        <v>3.0</v>
      </c>
      <c r="I1758" s="25">
        <v>0.0</v>
      </c>
      <c r="J1758" s="25">
        <v>0.0</v>
      </c>
      <c r="K1758" s="25">
        <v>0.0</v>
      </c>
      <c r="L1758" s="25">
        <v>0.0</v>
      </c>
      <c r="M1758" s="25">
        <v>0.0</v>
      </c>
      <c r="N1758" s="25">
        <v>0.385</v>
      </c>
      <c r="O1758" s="25">
        <v>1.81444</v>
      </c>
      <c r="P1758" s="25">
        <v>1.73202</v>
      </c>
      <c r="Q1758" s="25">
        <v>48.0</v>
      </c>
      <c r="R1758" s="25">
        <v>99.0</v>
      </c>
      <c r="S1758" s="25">
        <v>8.0</v>
      </c>
    </row>
    <row r="1759">
      <c r="A1759" s="58" t="s">
        <v>754</v>
      </c>
      <c r="B1759" s="25" t="s">
        <v>1</v>
      </c>
      <c r="C1759" s="25" t="s">
        <v>204</v>
      </c>
      <c r="D1759" s="25" t="s">
        <v>17</v>
      </c>
      <c r="E1759" s="25">
        <v>7.0</v>
      </c>
      <c r="F1759" s="25">
        <v>1.0</v>
      </c>
      <c r="G1759" s="25">
        <v>1.0</v>
      </c>
      <c r="H1759" s="25">
        <v>0.0</v>
      </c>
      <c r="I1759" s="25">
        <v>0.0</v>
      </c>
      <c r="J1759" s="25">
        <v>0.0</v>
      </c>
      <c r="K1759" s="25">
        <v>0.0</v>
      </c>
      <c r="L1759" s="25">
        <v>0.0</v>
      </c>
      <c r="M1759" s="25">
        <v>0.0</v>
      </c>
      <c r="N1759" s="25">
        <v>1.19833</v>
      </c>
      <c r="O1759" s="25">
        <v>93.075</v>
      </c>
      <c r="P1759" s="25">
        <v>13.98369</v>
      </c>
      <c r="Q1759" s="25">
        <v>1.0</v>
      </c>
      <c r="R1759" s="25">
        <v>99.0</v>
      </c>
      <c r="S1759" s="25">
        <v>8.0</v>
      </c>
    </row>
    <row r="1760">
      <c r="A1760" s="58" t="s">
        <v>754</v>
      </c>
      <c r="B1760" s="25" t="s">
        <v>1</v>
      </c>
      <c r="C1760" s="25" t="s">
        <v>161</v>
      </c>
      <c r="D1760" s="25" t="s">
        <v>17</v>
      </c>
      <c r="E1760" s="25">
        <v>99.0</v>
      </c>
      <c r="F1760" s="25">
        <v>24.0</v>
      </c>
      <c r="G1760" s="25">
        <v>1.0</v>
      </c>
      <c r="H1760" s="25">
        <v>3.0</v>
      </c>
      <c r="I1760" s="25">
        <v>0.0</v>
      </c>
      <c r="J1760" s="25">
        <v>0.0</v>
      </c>
      <c r="K1760" s="25">
        <v>0.0</v>
      </c>
      <c r="L1760" s="25">
        <v>0.0</v>
      </c>
      <c r="M1760" s="25">
        <v>0.0</v>
      </c>
      <c r="N1760" s="25">
        <v>0.33583</v>
      </c>
      <c r="O1760" s="25">
        <v>1.55083</v>
      </c>
      <c r="P1760" s="25">
        <v>1.47924</v>
      </c>
      <c r="Q1760" s="25">
        <v>20.0</v>
      </c>
      <c r="R1760" s="25">
        <v>99.0</v>
      </c>
      <c r="S1760" s="25">
        <v>8.0</v>
      </c>
    </row>
    <row r="1761">
      <c r="A1761" s="58" t="s">
        <v>754</v>
      </c>
      <c r="B1761" s="25" t="s">
        <v>1</v>
      </c>
      <c r="C1761" s="25" t="s">
        <v>236</v>
      </c>
      <c r="D1761" s="25" t="s">
        <v>17</v>
      </c>
      <c r="E1761" s="25">
        <v>3.0</v>
      </c>
      <c r="F1761" s="25">
        <v>1.0</v>
      </c>
      <c r="G1761" s="25">
        <v>0.0</v>
      </c>
      <c r="H1761" s="25">
        <v>0.0</v>
      </c>
      <c r="I1761" s="25">
        <v>0.0</v>
      </c>
      <c r="J1761" s="25">
        <v>0.0</v>
      </c>
      <c r="K1761" s="25">
        <v>0.0</v>
      </c>
      <c r="L1761" s="25">
        <v>0.0</v>
      </c>
      <c r="M1761" s="25">
        <v>0.0</v>
      </c>
      <c r="N1761" s="25">
        <v>1.35639</v>
      </c>
      <c r="O1761" s="25">
        <v>1.47722</v>
      </c>
      <c r="P1761" s="25">
        <v>0.96361</v>
      </c>
      <c r="Q1761" s="25">
        <v>1.0</v>
      </c>
      <c r="R1761" s="25">
        <v>99.0</v>
      </c>
      <c r="S1761" s="25">
        <v>8.0</v>
      </c>
    </row>
    <row r="1762">
      <c r="A1762" s="58" t="s">
        <v>754</v>
      </c>
      <c r="B1762" s="25" t="s">
        <v>1</v>
      </c>
      <c r="C1762" s="25" t="s">
        <v>142</v>
      </c>
      <c r="D1762" s="25" t="s">
        <v>17</v>
      </c>
      <c r="E1762" s="25">
        <v>139.0</v>
      </c>
      <c r="F1762" s="25">
        <v>9.0</v>
      </c>
      <c r="G1762" s="25">
        <v>0.0</v>
      </c>
      <c r="H1762" s="25">
        <v>0.0</v>
      </c>
      <c r="I1762" s="25">
        <v>0.0</v>
      </c>
      <c r="J1762" s="25">
        <v>0.0</v>
      </c>
      <c r="K1762" s="25">
        <v>0.0</v>
      </c>
      <c r="L1762" s="25">
        <v>0.0</v>
      </c>
      <c r="M1762" s="25">
        <v>0.0</v>
      </c>
      <c r="N1762" s="25">
        <v>0.2925</v>
      </c>
      <c r="O1762" s="25">
        <v>1.47556</v>
      </c>
      <c r="P1762" s="25">
        <v>0.58562</v>
      </c>
      <c r="Q1762" s="25">
        <v>9.0</v>
      </c>
      <c r="R1762" s="25">
        <v>99.0</v>
      </c>
      <c r="S1762" s="25">
        <v>8.0</v>
      </c>
    </row>
    <row r="1763">
      <c r="A1763" s="58" t="s">
        <v>754</v>
      </c>
      <c r="B1763" s="25" t="s">
        <v>1</v>
      </c>
      <c r="C1763" s="25" t="s">
        <v>157</v>
      </c>
      <c r="D1763" s="25" t="s">
        <v>17</v>
      </c>
      <c r="E1763" s="25">
        <v>300.0</v>
      </c>
      <c r="F1763" s="25">
        <v>56.0</v>
      </c>
      <c r="G1763" s="25">
        <v>0.0</v>
      </c>
      <c r="H1763" s="25">
        <v>0.0</v>
      </c>
      <c r="I1763" s="25">
        <v>0.0</v>
      </c>
      <c r="J1763" s="25">
        <v>0.0</v>
      </c>
      <c r="K1763" s="25">
        <v>0.0</v>
      </c>
      <c r="L1763" s="25">
        <v>0.0</v>
      </c>
      <c r="M1763" s="25">
        <v>0.0</v>
      </c>
      <c r="N1763" s="25">
        <v>0.42639</v>
      </c>
      <c r="O1763" s="25">
        <v>1.68472</v>
      </c>
      <c r="P1763" s="25">
        <v>1.50708</v>
      </c>
      <c r="Q1763" s="25">
        <v>43.0</v>
      </c>
      <c r="R1763" s="25">
        <v>99.0</v>
      </c>
      <c r="S1763" s="25">
        <v>8.0</v>
      </c>
    </row>
    <row r="1764">
      <c r="A1764" s="58" t="s">
        <v>754</v>
      </c>
      <c r="B1764" s="25" t="s">
        <v>1</v>
      </c>
      <c r="C1764" s="25" t="s">
        <v>107</v>
      </c>
      <c r="D1764" s="25" t="s">
        <v>17</v>
      </c>
      <c r="E1764" s="25">
        <v>243.0</v>
      </c>
      <c r="F1764" s="25">
        <v>1.0</v>
      </c>
      <c r="G1764" s="25">
        <v>0.0</v>
      </c>
      <c r="H1764" s="25">
        <v>0.0</v>
      </c>
      <c r="I1764" s="25">
        <v>0.0</v>
      </c>
      <c r="J1764" s="25">
        <v>0.0</v>
      </c>
      <c r="K1764" s="25">
        <v>0.0</v>
      </c>
      <c r="L1764" s="25">
        <v>0.0</v>
      </c>
      <c r="M1764" s="25">
        <v>0.0</v>
      </c>
      <c r="N1764" s="25">
        <v>0.24861</v>
      </c>
      <c r="O1764" s="25">
        <v>1.6375</v>
      </c>
      <c r="P1764" s="25">
        <v>1.06236</v>
      </c>
      <c r="Q1764" s="25">
        <v>1.0</v>
      </c>
      <c r="R1764" s="25">
        <v>99.0</v>
      </c>
      <c r="S1764" s="25">
        <v>8.0</v>
      </c>
    </row>
    <row r="1765">
      <c r="A1765" s="58" t="s">
        <v>754</v>
      </c>
      <c r="B1765" s="25" t="s">
        <v>1</v>
      </c>
      <c r="C1765" s="25" t="s">
        <v>94</v>
      </c>
      <c r="D1765" s="25" t="s">
        <v>17</v>
      </c>
      <c r="E1765" s="25">
        <v>254.0</v>
      </c>
      <c r="F1765" s="25">
        <v>84.0</v>
      </c>
      <c r="G1765" s="25">
        <v>12.0</v>
      </c>
      <c r="H1765" s="25">
        <v>2.0</v>
      </c>
      <c r="I1765" s="25">
        <v>0.0</v>
      </c>
      <c r="J1765" s="25">
        <v>0.0</v>
      </c>
      <c r="K1765" s="25">
        <v>0.0</v>
      </c>
      <c r="L1765" s="25">
        <v>0.0</v>
      </c>
      <c r="M1765" s="25">
        <v>0.0</v>
      </c>
      <c r="N1765" s="25">
        <v>0.41917</v>
      </c>
      <c r="O1765" s="25">
        <v>1.83</v>
      </c>
      <c r="P1765" s="25">
        <v>1.66628</v>
      </c>
      <c r="Q1765" s="25">
        <v>77.0</v>
      </c>
      <c r="R1765" s="25">
        <v>99.0</v>
      </c>
      <c r="S1765" s="25">
        <v>8.0</v>
      </c>
    </row>
    <row r="1766">
      <c r="A1766" s="58" t="s">
        <v>754</v>
      </c>
      <c r="B1766" s="25" t="s">
        <v>1</v>
      </c>
      <c r="C1766" s="25" t="s">
        <v>174</v>
      </c>
      <c r="D1766" s="25" t="s">
        <v>17</v>
      </c>
      <c r="E1766" s="25">
        <v>26.0</v>
      </c>
      <c r="F1766" s="25">
        <v>3.0</v>
      </c>
      <c r="G1766" s="25">
        <v>0.0</v>
      </c>
      <c r="H1766" s="25">
        <v>0.0</v>
      </c>
      <c r="I1766" s="25">
        <v>0.0</v>
      </c>
      <c r="J1766" s="25">
        <v>0.0</v>
      </c>
      <c r="K1766" s="25">
        <v>0.0</v>
      </c>
      <c r="L1766" s="25">
        <v>0.0</v>
      </c>
      <c r="M1766" s="25">
        <v>0.0</v>
      </c>
      <c r="N1766" s="25">
        <v>0.58083</v>
      </c>
      <c r="O1766" s="25">
        <v>1.54694</v>
      </c>
      <c r="P1766" s="25">
        <v>1.25943</v>
      </c>
      <c r="Q1766" s="25">
        <v>3.0</v>
      </c>
      <c r="R1766" s="25">
        <v>99.0</v>
      </c>
      <c r="S1766" s="25">
        <v>8.0</v>
      </c>
    </row>
    <row r="1767">
      <c r="A1767" s="58" t="s">
        <v>754</v>
      </c>
      <c r="B1767" s="25" t="s">
        <v>1</v>
      </c>
      <c r="C1767" s="25" t="s">
        <v>254</v>
      </c>
      <c r="D1767" s="25" t="s">
        <v>17</v>
      </c>
      <c r="E1767" s="25">
        <v>1.0</v>
      </c>
      <c r="F1767" s="25">
        <v>0.0</v>
      </c>
      <c r="G1767" s="25">
        <v>0.0</v>
      </c>
      <c r="H1767" s="25">
        <v>0.0</v>
      </c>
      <c r="I1767" s="25">
        <v>0.0</v>
      </c>
      <c r="J1767" s="25">
        <v>0.0</v>
      </c>
      <c r="K1767" s="25">
        <v>0.0</v>
      </c>
      <c r="L1767" s="25">
        <v>0.0</v>
      </c>
      <c r="M1767" s="25">
        <v>0.0</v>
      </c>
      <c r="N1767" s="25">
        <v>0.04111</v>
      </c>
      <c r="O1767" s="25">
        <v>0.04111</v>
      </c>
      <c r="P1767" s="25">
        <v>0.04111</v>
      </c>
      <c r="Q1767" s="25">
        <v>0.0</v>
      </c>
      <c r="R1767" s="25">
        <v>99.0</v>
      </c>
      <c r="S1767" s="25">
        <v>8.0</v>
      </c>
    </row>
    <row r="1768">
      <c r="A1768" s="58" t="s">
        <v>754</v>
      </c>
      <c r="B1768" s="25" t="s">
        <v>1</v>
      </c>
      <c r="C1768" s="25" t="s">
        <v>78</v>
      </c>
      <c r="D1768" s="25" t="s">
        <v>17</v>
      </c>
      <c r="E1768" s="25">
        <v>884.0</v>
      </c>
      <c r="F1768" s="25">
        <v>207.0</v>
      </c>
      <c r="G1768" s="25">
        <v>8.0</v>
      </c>
      <c r="H1768" s="25">
        <v>6.0</v>
      </c>
      <c r="I1768" s="25">
        <v>0.0</v>
      </c>
      <c r="J1768" s="25">
        <v>0.0</v>
      </c>
      <c r="K1768" s="25">
        <v>0.0</v>
      </c>
      <c r="L1768" s="25">
        <v>0.0</v>
      </c>
      <c r="M1768" s="25">
        <v>0.0</v>
      </c>
      <c r="N1768" s="25">
        <v>0.43028</v>
      </c>
      <c r="O1768" s="25">
        <v>1.95028</v>
      </c>
      <c r="P1768" s="25">
        <v>1.80279</v>
      </c>
      <c r="Q1768" s="25">
        <v>167.0</v>
      </c>
      <c r="R1768" s="25">
        <v>99.0</v>
      </c>
      <c r="S1768" s="25">
        <v>8.0</v>
      </c>
    </row>
    <row r="1769">
      <c r="A1769" s="58" t="s">
        <v>754</v>
      </c>
      <c r="B1769" s="25" t="s">
        <v>1</v>
      </c>
      <c r="C1769" s="25" t="s">
        <v>158</v>
      </c>
      <c r="D1769" s="25" t="s">
        <v>17</v>
      </c>
      <c r="E1769" s="25">
        <v>54.0</v>
      </c>
      <c r="F1769" s="25">
        <v>4.0</v>
      </c>
      <c r="G1769" s="25">
        <v>0.0</v>
      </c>
      <c r="H1769" s="25">
        <v>0.0</v>
      </c>
      <c r="I1769" s="25">
        <v>0.0</v>
      </c>
      <c r="J1769" s="25">
        <v>0.0</v>
      </c>
      <c r="K1769" s="25">
        <v>0.0</v>
      </c>
      <c r="L1769" s="25">
        <v>0.0</v>
      </c>
      <c r="M1769" s="25">
        <v>0.0</v>
      </c>
      <c r="N1769" s="25">
        <v>0.24583</v>
      </c>
      <c r="O1769" s="25">
        <v>1.43167</v>
      </c>
      <c r="P1769" s="25">
        <v>0.63032</v>
      </c>
      <c r="Q1769" s="25">
        <v>4.0</v>
      </c>
      <c r="R1769" s="25">
        <v>99.0</v>
      </c>
      <c r="S1769" s="25">
        <v>8.0</v>
      </c>
    </row>
    <row r="1770">
      <c r="A1770" s="58" t="s">
        <v>754</v>
      </c>
      <c r="B1770" s="25" t="s">
        <v>1</v>
      </c>
      <c r="C1770" s="25" t="s">
        <v>228</v>
      </c>
      <c r="D1770" s="25" t="s">
        <v>17</v>
      </c>
      <c r="E1770" s="25">
        <v>3.0</v>
      </c>
      <c r="F1770" s="25">
        <v>0.0</v>
      </c>
      <c r="G1770" s="25">
        <v>0.0</v>
      </c>
      <c r="H1770" s="25">
        <v>0.0</v>
      </c>
      <c r="I1770" s="25">
        <v>0.0</v>
      </c>
      <c r="J1770" s="25">
        <v>0.0</v>
      </c>
      <c r="K1770" s="25">
        <v>0.0</v>
      </c>
      <c r="L1770" s="25">
        <v>0.0</v>
      </c>
      <c r="M1770" s="25">
        <v>0.0</v>
      </c>
      <c r="N1770" s="25">
        <v>0.10278</v>
      </c>
      <c r="O1770" s="25">
        <v>0.32472</v>
      </c>
      <c r="P1770" s="25">
        <v>0.15722</v>
      </c>
      <c r="Q1770" s="25">
        <v>0.0</v>
      </c>
      <c r="R1770" s="25">
        <v>99.0</v>
      </c>
      <c r="S1770" s="25">
        <v>8.0</v>
      </c>
    </row>
    <row r="1771">
      <c r="A1771" s="58" t="s">
        <v>754</v>
      </c>
      <c r="B1771" s="25" t="s">
        <v>1</v>
      </c>
      <c r="C1771" s="25" t="s">
        <v>219</v>
      </c>
      <c r="D1771" s="25" t="s">
        <v>17</v>
      </c>
      <c r="E1771" s="25">
        <v>18.0</v>
      </c>
      <c r="F1771" s="25">
        <v>5.0</v>
      </c>
      <c r="G1771" s="25">
        <v>0.0</v>
      </c>
      <c r="H1771" s="25">
        <v>0.0</v>
      </c>
      <c r="I1771" s="25">
        <v>0.0</v>
      </c>
      <c r="J1771" s="25">
        <v>0.0</v>
      </c>
      <c r="K1771" s="25">
        <v>0.0</v>
      </c>
      <c r="L1771" s="25">
        <v>0.0</v>
      </c>
      <c r="M1771" s="25">
        <v>0.0</v>
      </c>
      <c r="N1771" s="25">
        <v>0.52917</v>
      </c>
      <c r="O1771" s="25">
        <v>2.19389</v>
      </c>
      <c r="P1771" s="25">
        <v>0.77406</v>
      </c>
      <c r="Q1771" s="25">
        <v>2.0</v>
      </c>
      <c r="R1771" s="25">
        <v>99.0</v>
      </c>
      <c r="S1771" s="25">
        <v>8.0</v>
      </c>
    </row>
    <row r="1772">
      <c r="A1772" s="58" t="s">
        <v>754</v>
      </c>
      <c r="B1772" s="25" t="s">
        <v>1</v>
      </c>
      <c r="C1772" s="25" t="s">
        <v>218</v>
      </c>
      <c r="D1772" s="25" t="s">
        <v>17</v>
      </c>
      <c r="E1772" s="25">
        <v>3.0</v>
      </c>
      <c r="F1772" s="25">
        <v>0.0</v>
      </c>
      <c r="G1772" s="25">
        <v>0.0</v>
      </c>
      <c r="H1772" s="25">
        <v>0.0</v>
      </c>
      <c r="I1772" s="25">
        <v>0.0</v>
      </c>
      <c r="J1772" s="25">
        <v>0.0</v>
      </c>
      <c r="K1772" s="25">
        <v>0.0</v>
      </c>
      <c r="L1772" s="25">
        <v>0.0</v>
      </c>
      <c r="M1772" s="25">
        <v>0.0</v>
      </c>
      <c r="N1772" s="25">
        <v>0.57361</v>
      </c>
      <c r="O1772" s="25">
        <v>5.66111</v>
      </c>
      <c r="P1772" s="25">
        <v>2.21056</v>
      </c>
      <c r="Q1772" s="25">
        <v>0.0</v>
      </c>
      <c r="R1772" s="25">
        <v>99.0</v>
      </c>
      <c r="S1772" s="25">
        <v>8.0</v>
      </c>
    </row>
    <row r="1773">
      <c r="A1773" s="58" t="s">
        <v>754</v>
      </c>
      <c r="B1773" s="25" t="s">
        <v>1</v>
      </c>
      <c r="C1773" s="25" t="s">
        <v>127</v>
      </c>
      <c r="D1773" s="25" t="s">
        <v>17</v>
      </c>
      <c r="E1773" s="25">
        <v>52.0</v>
      </c>
      <c r="F1773" s="25">
        <v>9.0</v>
      </c>
      <c r="G1773" s="25">
        <v>0.0</v>
      </c>
      <c r="H1773" s="25">
        <v>0.0</v>
      </c>
      <c r="I1773" s="25">
        <v>0.0</v>
      </c>
      <c r="J1773" s="25">
        <v>0.0</v>
      </c>
      <c r="K1773" s="25">
        <v>0.0</v>
      </c>
      <c r="L1773" s="25">
        <v>0.0</v>
      </c>
      <c r="M1773" s="25">
        <v>0.0</v>
      </c>
      <c r="N1773" s="25">
        <v>0.24417</v>
      </c>
      <c r="O1773" s="25">
        <v>0.98917</v>
      </c>
      <c r="P1773" s="25">
        <v>0.74827</v>
      </c>
      <c r="Q1773" s="25">
        <v>8.0</v>
      </c>
      <c r="R1773" s="25">
        <v>99.0</v>
      </c>
      <c r="S1773" s="25">
        <v>8.0</v>
      </c>
    </row>
    <row r="1774">
      <c r="A1774" s="58" t="s">
        <v>754</v>
      </c>
      <c r="B1774" s="25" t="s">
        <v>1</v>
      </c>
      <c r="C1774" s="25" t="s">
        <v>187</v>
      </c>
      <c r="D1774" s="25" t="s">
        <v>17</v>
      </c>
      <c r="E1774" s="25">
        <v>33.0</v>
      </c>
      <c r="F1774" s="25">
        <v>3.0</v>
      </c>
      <c r="G1774" s="25">
        <v>0.0</v>
      </c>
      <c r="H1774" s="25">
        <v>0.0</v>
      </c>
      <c r="I1774" s="25">
        <v>0.0</v>
      </c>
      <c r="J1774" s="25">
        <v>0.0</v>
      </c>
      <c r="K1774" s="25">
        <v>0.0</v>
      </c>
      <c r="L1774" s="25">
        <v>0.0</v>
      </c>
      <c r="M1774" s="25">
        <v>0.0</v>
      </c>
      <c r="N1774" s="25">
        <v>0.285</v>
      </c>
      <c r="O1774" s="25">
        <v>1.55444</v>
      </c>
      <c r="P1774" s="25">
        <v>0.78524</v>
      </c>
      <c r="Q1774" s="25">
        <v>3.0</v>
      </c>
      <c r="R1774" s="25">
        <v>99.0</v>
      </c>
      <c r="S1774" s="25">
        <v>8.0</v>
      </c>
    </row>
    <row r="1775">
      <c r="A1775" s="58" t="s">
        <v>754</v>
      </c>
      <c r="B1775" s="25" t="s">
        <v>1</v>
      </c>
      <c r="C1775" s="25" t="s">
        <v>75</v>
      </c>
      <c r="D1775" s="25" t="s">
        <v>17</v>
      </c>
      <c r="E1775" s="25">
        <v>3859.0</v>
      </c>
      <c r="F1775" s="25">
        <v>1838.0</v>
      </c>
      <c r="G1775" s="25">
        <v>237.0</v>
      </c>
      <c r="H1775" s="25">
        <v>47.0</v>
      </c>
      <c r="I1775" s="25">
        <v>0.0</v>
      </c>
      <c r="J1775" s="25">
        <v>0.0</v>
      </c>
      <c r="K1775" s="25">
        <v>0.0</v>
      </c>
      <c r="L1775" s="25">
        <v>0.0</v>
      </c>
      <c r="M1775" s="25">
        <v>0.0</v>
      </c>
      <c r="N1775" s="25">
        <v>0.37639</v>
      </c>
      <c r="O1775" s="25">
        <v>2.61056</v>
      </c>
      <c r="P1775" s="25">
        <v>1.47759</v>
      </c>
      <c r="Q1775" s="25">
        <v>1430.0</v>
      </c>
      <c r="R1775" s="25">
        <v>99.0</v>
      </c>
      <c r="S1775" s="25">
        <v>8.0</v>
      </c>
    </row>
    <row r="1776">
      <c r="A1776" s="58" t="s">
        <v>754</v>
      </c>
      <c r="B1776" s="25" t="s">
        <v>1</v>
      </c>
      <c r="C1776" s="25" t="s">
        <v>118</v>
      </c>
      <c r="D1776" s="25" t="s">
        <v>17</v>
      </c>
      <c r="E1776" s="25">
        <v>2337.0</v>
      </c>
      <c r="F1776" s="25">
        <v>1148.0</v>
      </c>
      <c r="G1776" s="25">
        <v>57.0</v>
      </c>
      <c r="H1776" s="25">
        <v>23.0</v>
      </c>
      <c r="I1776" s="25">
        <v>0.0</v>
      </c>
      <c r="J1776" s="25">
        <v>0.0</v>
      </c>
      <c r="K1776" s="25">
        <v>0.0</v>
      </c>
      <c r="L1776" s="25">
        <v>0.0</v>
      </c>
      <c r="M1776" s="25">
        <v>0.0</v>
      </c>
      <c r="N1776" s="25">
        <v>0.435</v>
      </c>
      <c r="O1776" s="25">
        <v>1.95194</v>
      </c>
      <c r="P1776" s="25">
        <v>1.67298</v>
      </c>
      <c r="Q1776" s="25">
        <v>826.0</v>
      </c>
      <c r="R1776" s="25">
        <v>99.0</v>
      </c>
      <c r="S1776" s="25">
        <v>8.0</v>
      </c>
    </row>
    <row r="1777">
      <c r="A1777" s="58" t="s">
        <v>754</v>
      </c>
      <c r="B1777" s="25" t="s">
        <v>1</v>
      </c>
      <c r="C1777" s="25" t="s">
        <v>138</v>
      </c>
      <c r="D1777" s="25" t="s">
        <v>17</v>
      </c>
      <c r="E1777" s="25">
        <v>5.0</v>
      </c>
      <c r="F1777" s="25">
        <v>1.0</v>
      </c>
      <c r="G1777" s="25">
        <v>1.0</v>
      </c>
      <c r="H1777" s="25">
        <v>0.0</v>
      </c>
      <c r="I1777" s="25">
        <v>0.0</v>
      </c>
      <c r="J1777" s="25">
        <v>0.0</v>
      </c>
      <c r="K1777" s="25">
        <v>0.0</v>
      </c>
      <c r="L1777" s="25">
        <v>0.0</v>
      </c>
      <c r="M1777" s="25">
        <v>0.0</v>
      </c>
      <c r="N1777" s="25">
        <v>0.49722</v>
      </c>
      <c r="O1777" s="25">
        <v>19.35611</v>
      </c>
      <c r="P1777" s="25">
        <v>4.44528</v>
      </c>
      <c r="Q1777" s="25">
        <v>1.0</v>
      </c>
      <c r="R1777" s="25">
        <v>99.0</v>
      </c>
      <c r="S1777" s="25">
        <v>8.0</v>
      </c>
    </row>
    <row r="1778">
      <c r="A1778" s="58" t="s">
        <v>754</v>
      </c>
      <c r="B1778" s="25" t="s">
        <v>1</v>
      </c>
      <c r="C1778" s="25" t="s">
        <v>209</v>
      </c>
      <c r="D1778" s="25" t="s">
        <v>17</v>
      </c>
      <c r="E1778" s="25">
        <v>2.0</v>
      </c>
      <c r="F1778" s="25">
        <v>1.0</v>
      </c>
      <c r="G1778" s="25">
        <v>0.0</v>
      </c>
      <c r="H1778" s="25">
        <v>0.0</v>
      </c>
      <c r="I1778" s="25">
        <v>0.0</v>
      </c>
      <c r="J1778" s="25">
        <v>0.0</v>
      </c>
      <c r="K1778" s="25">
        <v>0.0</v>
      </c>
      <c r="L1778" s="25">
        <v>0.0</v>
      </c>
      <c r="M1778" s="25">
        <v>0.0</v>
      </c>
      <c r="N1778" s="25">
        <v>0.27778</v>
      </c>
      <c r="O1778" s="25">
        <v>0.27778</v>
      </c>
      <c r="P1778" s="25">
        <v>0.27778</v>
      </c>
      <c r="Q1778" s="25">
        <v>1.0</v>
      </c>
      <c r="R1778" s="25">
        <v>99.0</v>
      </c>
      <c r="S1778" s="25">
        <v>8.0</v>
      </c>
    </row>
    <row r="1779">
      <c r="A1779" s="58" t="s">
        <v>754</v>
      </c>
      <c r="B1779" s="25" t="s">
        <v>1</v>
      </c>
      <c r="C1779" s="25" t="s">
        <v>169</v>
      </c>
      <c r="D1779" s="25" t="s">
        <v>17</v>
      </c>
      <c r="E1779" s="25">
        <v>57.0</v>
      </c>
      <c r="F1779" s="25">
        <v>3.0</v>
      </c>
      <c r="G1779" s="25">
        <v>0.0</v>
      </c>
      <c r="H1779" s="25">
        <v>0.0</v>
      </c>
      <c r="I1779" s="25">
        <v>0.0</v>
      </c>
      <c r="J1779" s="25">
        <v>0.0</v>
      </c>
      <c r="K1779" s="25">
        <v>0.0</v>
      </c>
      <c r="L1779" s="25">
        <v>0.0</v>
      </c>
      <c r="M1779" s="25">
        <v>0.0</v>
      </c>
      <c r="N1779" s="25">
        <v>0.49333</v>
      </c>
      <c r="O1779" s="25">
        <v>2.76639</v>
      </c>
      <c r="P1779" s="25">
        <v>2.5543</v>
      </c>
      <c r="Q1779" s="25">
        <v>3.0</v>
      </c>
      <c r="R1779" s="25">
        <v>99.0</v>
      </c>
      <c r="S1779" s="25">
        <v>8.0</v>
      </c>
    </row>
    <row r="1780">
      <c r="A1780" s="58" t="s">
        <v>754</v>
      </c>
      <c r="B1780" s="25" t="s">
        <v>1</v>
      </c>
      <c r="C1780" s="25" t="s">
        <v>170</v>
      </c>
      <c r="D1780" s="25" t="s">
        <v>17</v>
      </c>
      <c r="E1780" s="25">
        <v>370.0</v>
      </c>
      <c r="F1780" s="25">
        <v>63.0</v>
      </c>
      <c r="G1780" s="25">
        <v>2.0</v>
      </c>
      <c r="H1780" s="25">
        <v>0.0</v>
      </c>
      <c r="I1780" s="25">
        <v>0.0</v>
      </c>
      <c r="J1780" s="25">
        <v>0.0</v>
      </c>
      <c r="K1780" s="25">
        <v>0.0</v>
      </c>
      <c r="L1780" s="25">
        <v>0.0</v>
      </c>
      <c r="M1780" s="25">
        <v>0.0</v>
      </c>
      <c r="N1780" s="25">
        <v>0.32333</v>
      </c>
      <c r="O1780" s="25">
        <v>1.69806</v>
      </c>
      <c r="P1780" s="25">
        <v>1.51633</v>
      </c>
      <c r="Q1780" s="25">
        <v>36.0</v>
      </c>
      <c r="R1780" s="25">
        <v>99.0</v>
      </c>
      <c r="S1780" s="25">
        <v>8.0</v>
      </c>
    </row>
    <row r="1781">
      <c r="A1781" s="58" t="s">
        <v>754</v>
      </c>
      <c r="B1781" s="25" t="s">
        <v>1</v>
      </c>
      <c r="C1781" s="25" t="s">
        <v>99</v>
      </c>
      <c r="D1781" s="25" t="s">
        <v>17</v>
      </c>
      <c r="E1781" s="25">
        <v>32.0</v>
      </c>
      <c r="F1781" s="25">
        <v>3.0</v>
      </c>
      <c r="G1781" s="25">
        <v>0.0</v>
      </c>
      <c r="H1781" s="25">
        <v>1.0</v>
      </c>
      <c r="I1781" s="25">
        <v>0.0</v>
      </c>
      <c r="J1781" s="25">
        <v>0.0</v>
      </c>
      <c r="K1781" s="25">
        <v>0.0</v>
      </c>
      <c r="L1781" s="25">
        <v>0.0</v>
      </c>
      <c r="M1781" s="25">
        <v>0.0</v>
      </c>
      <c r="N1781" s="25">
        <v>0.41361</v>
      </c>
      <c r="O1781" s="25">
        <v>1.71861</v>
      </c>
      <c r="P1781" s="25">
        <v>1.2215</v>
      </c>
      <c r="Q1781" s="25">
        <v>3.0</v>
      </c>
      <c r="R1781" s="25">
        <v>99.0</v>
      </c>
      <c r="S1781" s="25">
        <v>8.0</v>
      </c>
    </row>
    <row r="1782">
      <c r="A1782" s="58" t="s">
        <v>754</v>
      </c>
      <c r="B1782" s="25" t="s">
        <v>1</v>
      </c>
      <c r="C1782" s="25" t="s">
        <v>283</v>
      </c>
      <c r="D1782" s="25" t="s">
        <v>17</v>
      </c>
      <c r="E1782" s="25">
        <v>1.0</v>
      </c>
      <c r="F1782" s="25">
        <v>0.0</v>
      </c>
      <c r="G1782" s="25">
        <v>0.0</v>
      </c>
      <c r="H1782" s="25">
        <v>0.0</v>
      </c>
      <c r="I1782" s="25">
        <v>0.0</v>
      </c>
      <c r="J1782" s="25">
        <v>0.0</v>
      </c>
      <c r="K1782" s="25">
        <v>0.0</v>
      </c>
      <c r="L1782" s="25">
        <v>0.0</v>
      </c>
      <c r="M1782" s="25">
        <v>0.0</v>
      </c>
      <c r="N1782" s="25">
        <v>0.0925</v>
      </c>
      <c r="O1782" s="25">
        <v>0.0925</v>
      </c>
      <c r="P1782" s="25">
        <v>0.0925</v>
      </c>
      <c r="Q1782" s="25">
        <v>0.0</v>
      </c>
      <c r="R1782" s="25">
        <v>99.0</v>
      </c>
      <c r="S1782" s="25">
        <v>8.0</v>
      </c>
    </row>
    <row r="1783">
      <c r="A1783" s="58" t="s">
        <v>754</v>
      </c>
      <c r="B1783" s="25" t="s">
        <v>1</v>
      </c>
      <c r="C1783" s="25" t="s">
        <v>171</v>
      </c>
      <c r="D1783" s="25" t="s">
        <v>17</v>
      </c>
      <c r="E1783" s="25">
        <v>15.0</v>
      </c>
      <c r="F1783" s="25">
        <v>4.0</v>
      </c>
      <c r="G1783" s="25">
        <v>0.0</v>
      </c>
      <c r="H1783" s="25">
        <v>0.0</v>
      </c>
      <c r="I1783" s="25">
        <v>0.0</v>
      </c>
      <c r="J1783" s="25">
        <v>0.0</v>
      </c>
      <c r="K1783" s="25">
        <v>0.0</v>
      </c>
      <c r="L1783" s="25">
        <v>0.0</v>
      </c>
      <c r="M1783" s="25">
        <v>0.0</v>
      </c>
      <c r="N1783" s="25">
        <v>0.3675</v>
      </c>
      <c r="O1783" s="25">
        <v>1.08917</v>
      </c>
      <c r="P1783" s="25">
        <v>0.66865</v>
      </c>
      <c r="Q1783" s="25">
        <v>4.0</v>
      </c>
      <c r="R1783" s="25">
        <v>99.0</v>
      </c>
      <c r="S1783" s="25">
        <v>8.0</v>
      </c>
    </row>
    <row r="1784">
      <c r="A1784" s="58" t="s">
        <v>754</v>
      </c>
      <c r="B1784" s="25" t="s">
        <v>1</v>
      </c>
      <c r="C1784" s="25" t="s">
        <v>165</v>
      </c>
      <c r="D1784" s="25" t="s">
        <v>17</v>
      </c>
      <c r="E1784" s="25">
        <v>155.0</v>
      </c>
      <c r="F1784" s="25">
        <v>27.0</v>
      </c>
      <c r="G1784" s="25">
        <v>2.0</v>
      </c>
      <c r="H1784" s="25">
        <v>2.0</v>
      </c>
      <c r="I1784" s="25">
        <v>0.0</v>
      </c>
      <c r="J1784" s="25">
        <v>0.0</v>
      </c>
      <c r="K1784" s="25">
        <v>0.0</v>
      </c>
      <c r="L1784" s="25">
        <v>0.0</v>
      </c>
      <c r="M1784" s="25">
        <v>0.0</v>
      </c>
      <c r="N1784" s="25">
        <v>0.45083</v>
      </c>
      <c r="O1784" s="25">
        <v>2.16</v>
      </c>
      <c r="P1784" s="25">
        <v>1.8208</v>
      </c>
      <c r="Q1784" s="25">
        <v>26.0</v>
      </c>
      <c r="R1784" s="25">
        <v>99.0</v>
      </c>
      <c r="S1784" s="25">
        <v>8.0</v>
      </c>
    </row>
    <row r="1785">
      <c r="A1785" s="58" t="s">
        <v>754</v>
      </c>
      <c r="B1785" s="25" t="s">
        <v>1</v>
      </c>
      <c r="C1785" s="25" t="s">
        <v>77</v>
      </c>
      <c r="D1785" s="25" t="s">
        <v>17</v>
      </c>
      <c r="E1785" s="25">
        <v>2138.0</v>
      </c>
      <c r="F1785" s="25">
        <v>204.0</v>
      </c>
      <c r="G1785" s="25">
        <v>7.0</v>
      </c>
      <c r="H1785" s="25">
        <v>9.0</v>
      </c>
      <c r="I1785" s="25">
        <v>0.0</v>
      </c>
      <c r="J1785" s="25">
        <v>0.0</v>
      </c>
      <c r="K1785" s="25">
        <v>0.0</v>
      </c>
      <c r="L1785" s="25">
        <v>0.0</v>
      </c>
      <c r="M1785" s="25">
        <v>0.0</v>
      </c>
      <c r="N1785" s="25">
        <v>0.44944</v>
      </c>
      <c r="O1785" s="25">
        <v>2.40833</v>
      </c>
      <c r="P1785" s="25">
        <v>1.69074</v>
      </c>
      <c r="Q1785" s="25">
        <v>175.0</v>
      </c>
      <c r="R1785" s="25">
        <v>99.0</v>
      </c>
      <c r="S1785" s="25">
        <v>8.0</v>
      </c>
    </row>
    <row r="1786">
      <c r="A1786" s="58" t="s">
        <v>754</v>
      </c>
      <c r="B1786" s="25" t="s">
        <v>1</v>
      </c>
      <c r="C1786" s="25" t="s">
        <v>124</v>
      </c>
      <c r="D1786" s="25" t="s">
        <v>17</v>
      </c>
      <c r="E1786" s="25">
        <v>6.0</v>
      </c>
      <c r="F1786" s="25">
        <v>0.0</v>
      </c>
      <c r="G1786" s="25">
        <v>0.0</v>
      </c>
      <c r="H1786" s="25">
        <v>0.0</v>
      </c>
      <c r="I1786" s="25">
        <v>0.0</v>
      </c>
      <c r="J1786" s="25">
        <v>0.0</v>
      </c>
      <c r="K1786" s="25">
        <v>0.0</v>
      </c>
      <c r="L1786" s="25">
        <v>0.0</v>
      </c>
      <c r="M1786" s="25">
        <v>0.0</v>
      </c>
      <c r="N1786" s="25">
        <v>0.16639</v>
      </c>
      <c r="O1786" s="25">
        <v>1.16722</v>
      </c>
      <c r="P1786" s="25">
        <v>0.46106</v>
      </c>
      <c r="Q1786" s="25">
        <v>0.0</v>
      </c>
      <c r="R1786" s="25">
        <v>99.0</v>
      </c>
      <c r="S1786" s="25">
        <v>8.0</v>
      </c>
    </row>
    <row r="1787">
      <c r="A1787" s="58" t="s">
        <v>754</v>
      </c>
      <c r="B1787" s="25" t="s">
        <v>1</v>
      </c>
      <c r="C1787" s="25" t="s">
        <v>156</v>
      </c>
      <c r="D1787" s="25" t="s">
        <v>17</v>
      </c>
      <c r="E1787" s="25">
        <v>31.0</v>
      </c>
      <c r="F1787" s="25">
        <v>12.0</v>
      </c>
      <c r="G1787" s="25">
        <v>0.0</v>
      </c>
      <c r="H1787" s="25">
        <v>0.0</v>
      </c>
      <c r="I1787" s="25">
        <v>0.0</v>
      </c>
      <c r="J1787" s="25">
        <v>0.0</v>
      </c>
      <c r="K1787" s="25">
        <v>0.0</v>
      </c>
      <c r="L1787" s="25">
        <v>0.0</v>
      </c>
      <c r="M1787" s="25">
        <v>0.0</v>
      </c>
      <c r="N1787" s="25">
        <v>0.61056</v>
      </c>
      <c r="O1787" s="25">
        <v>1.08417</v>
      </c>
      <c r="P1787" s="25">
        <v>0.61113</v>
      </c>
      <c r="Q1787" s="25">
        <v>10.0</v>
      </c>
      <c r="R1787" s="25">
        <v>99.0</v>
      </c>
      <c r="S1787" s="25">
        <v>8.0</v>
      </c>
    </row>
    <row r="1788">
      <c r="A1788" s="58" t="s">
        <v>754</v>
      </c>
      <c r="B1788" s="25" t="s">
        <v>1</v>
      </c>
      <c r="C1788" s="25" t="s">
        <v>104</v>
      </c>
      <c r="D1788" s="25" t="s">
        <v>17</v>
      </c>
      <c r="E1788" s="25">
        <v>179.0</v>
      </c>
      <c r="F1788" s="25">
        <v>44.0</v>
      </c>
      <c r="G1788" s="25">
        <v>3.0</v>
      </c>
      <c r="H1788" s="25">
        <v>0.0</v>
      </c>
      <c r="I1788" s="25">
        <v>0.0</v>
      </c>
      <c r="J1788" s="25">
        <v>0.0</v>
      </c>
      <c r="K1788" s="25">
        <v>0.0</v>
      </c>
      <c r="L1788" s="25">
        <v>0.0</v>
      </c>
      <c r="M1788" s="25">
        <v>0.0</v>
      </c>
      <c r="N1788" s="25">
        <v>0.44917</v>
      </c>
      <c r="O1788" s="25">
        <v>1.58944</v>
      </c>
      <c r="P1788" s="25">
        <v>1.14363</v>
      </c>
      <c r="Q1788" s="25">
        <v>28.0</v>
      </c>
      <c r="R1788" s="25">
        <v>99.0</v>
      </c>
      <c r="S1788" s="25">
        <v>8.0</v>
      </c>
    </row>
    <row r="1789">
      <c r="A1789" s="58" t="s">
        <v>754</v>
      </c>
      <c r="B1789" s="25" t="s">
        <v>1</v>
      </c>
      <c r="C1789" s="25" t="s">
        <v>180</v>
      </c>
      <c r="D1789" s="25" t="s">
        <v>17</v>
      </c>
      <c r="E1789" s="25">
        <v>28.0</v>
      </c>
      <c r="F1789" s="25">
        <v>3.0</v>
      </c>
      <c r="G1789" s="25">
        <v>0.0</v>
      </c>
      <c r="H1789" s="25">
        <v>0.0</v>
      </c>
      <c r="I1789" s="25">
        <v>0.0</v>
      </c>
      <c r="J1789" s="25">
        <v>0.0</v>
      </c>
      <c r="K1789" s="25">
        <v>0.0</v>
      </c>
      <c r="L1789" s="25">
        <v>0.0</v>
      </c>
      <c r="M1789" s="25">
        <v>0.0</v>
      </c>
      <c r="N1789" s="25">
        <v>0.22528</v>
      </c>
      <c r="O1789" s="25">
        <v>4.67167</v>
      </c>
      <c r="P1789" s="25">
        <v>1.13101</v>
      </c>
      <c r="Q1789" s="25">
        <v>3.0</v>
      </c>
      <c r="R1789" s="25">
        <v>99.0</v>
      </c>
      <c r="S1789" s="25">
        <v>8.0</v>
      </c>
    </row>
    <row r="1790">
      <c r="A1790" s="58" t="s">
        <v>754</v>
      </c>
      <c r="B1790" s="25" t="s">
        <v>1</v>
      </c>
      <c r="C1790" s="25" t="s">
        <v>89</v>
      </c>
      <c r="D1790" s="25" t="s">
        <v>17</v>
      </c>
      <c r="E1790" s="25">
        <v>2287.0</v>
      </c>
      <c r="F1790" s="25">
        <v>155.0</v>
      </c>
      <c r="G1790" s="25">
        <v>10.0</v>
      </c>
      <c r="H1790" s="25">
        <v>30.0</v>
      </c>
      <c r="I1790" s="25">
        <v>0.0</v>
      </c>
      <c r="J1790" s="25">
        <v>0.0</v>
      </c>
      <c r="K1790" s="25">
        <v>0.0</v>
      </c>
      <c r="L1790" s="25">
        <v>0.0</v>
      </c>
      <c r="M1790" s="25">
        <v>0.0</v>
      </c>
      <c r="N1790" s="25">
        <v>0.30611</v>
      </c>
      <c r="O1790" s="25">
        <v>1.50639</v>
      </c>
      <c r="P1790" s="25">
        <v>0.9637</v>
      </c>
      <c r="Q1790" s="25">
        <v>126.0</v>
      </c>
      <c r="R1790" s="25">
        <v>99.0</v>
      </c>
      <c r="S1790" s="25">
        <v>8.0</v>
      </c>
    </row>
    <row r="1791">
      <c r="A1791" s="58" t="s">
        <v>754</v>
      </c>
      <c r="B1791" s="25" t="s">
        <v>1</v>
      </c>
      <c r="C1791" s="25" t="s">
        <v>60</v>
      </c>
      <c r="D1791" s="25" t="s">
        <v>17</v>
      </c>
      <c r="E1791" s="25">
        <v>84281.0</v>
      </c>
      <c r="F1791" s="25">
        <v>43680.0</v>
      </c>
      <c r="G1791" s="25">
        <v>1031.0</v>
      </c>
      <c r="H1791" s="25">
        <v>1450.0</v>
      </c>
      <c r="I1791" s="25">
        <v>0.0</v>
      </c>
      <c r="J1791" s="25">
        <v>0.0</v>
      </c>
      <c r="K1791" s="25">
        <v>0.0</v>
      </c>
      <c r="L1791" s="25">
        <v>0.0</v>
      </c>
      <c r="M1791" s="25">
        <v>0.0</v>
      </c>
      <c r="N1791" s="25">
        <v>0.51611</v>
      </c>
      <c r="O1791" s="25">
        <v>2.27833</v>
      </c>
      <c r="P1791" s="25">
        <v>2.1136</v>
      </c>
      <c r="Q1791" s="25">
        <v>30555.0</v>
      </c>
      <c r="R1791" s="25">
        <v>99.0</v>
      </c>
      <c r="S1791" s="25">
        <v>8.0</v>
      </c>
    </row>
    <row r="1792">
      <c r="A1792" s="58" t="s">
        <v>754</v>
      </c>
      <c r="B1792" s="25" t="s">
        <v>1</v>
      </c>
      <c r="C1792" s="25" t="s">
        <v>61</v>
      </c>
      <c r="D1792" s="25" t="s">
        <v>17</v>
      </c>
      <c r="E1792" s="25">
        <v>335497.0</v>
      </c>
      <c r="F1792" s="25">
        <v>159534.0</v>
      </c>
      <c r="G1792" s="25">
        <v>2703.0</v>
      </c>
      <c r="H1792" s="25">
        <v>3692.0</v>
      </c>
      <c r="I1792" s="25">
        <v>0.0</v>
      </c>
      <c r="J1792" s="25">
        <v>0.0</v>
      </c>
      <c r="K1792" s="25">
        <v>0.0</v>
      </c>
      <c r="L1792" s="25">
        <v>0.0</v>
      </c>
      <c r="M1792" s="25">
        <v>0.0</v>
      </c>
      <c r="N1792" s="25">
        <v>0.41556</v>
      </c>
      <c r="O1792" s="25">
        <v>1.90778</v>
      </c>
      <c r="P1792" s="25">
        <v>1.94743</v>
      </c>
      <c r="Q1792" s="25">
        <v>107094.0</v>
      </c>
      <c r="R1792" s="25">
        <v>99.0</v>
      </c>
      <c r="S1792" s="25">
        <v>8.0</v>
      </c>
    </row>
    <row r="1793">
      <c r="A1793" s="58" t="s">
        <v>754</v>
      </c>
      <c r="B1793" s="25" t="s">
        <v>1</v>
      </c>
      <c r="C1793" s="25" t="s">
        <v>195</v>
      </c>
      <c r="D1793" s="25" t="s">
        <v>17</v>
      </c>
      <c r="E1793" s="25">
        <v>163.0</v>
      </c>
      <c r="F1793" s="25">
        <v>14.0</v>
      </c>
      <c r="G1793" s="25">
        <v>3.0</v>
      </c>
      <c r="H1793" s="25">
        <v>2.0</v>
      </c>
      <c r="I1793" s="25">
        <v>0.0</v>
      </c>
      <c r="J1793" s="25">
        <v>0.0</v>
      </c>
      <c r="K1793" s="25">
        <v>0.0</v>
      </c>
      <c r="L1793" s="25">
        <v>0.0</v>
      </c>
      <c r="M1793" s="25">
        <v>0.0</v>
      </c>
      <c r="N1793" s="25">
        <v>0.46583</v>
      </c>
      <c r="O1793" s="25">
        <v>1.70972</v>
      </c>
      <c r="P1793" s="25">
        <v>0.97282</v>
      </c>
      <c r="Q1793" s="25">
        <v>14.0</v>
      </c>
      <c r="R1793" s="25">
        <v>99.0</v>
      </c>
      <c r="S1793" s="25">
        <v>8.0</v>
      </c>
    </row>
    <row r="1794">
      <c r="A1794" s="58" t="s">
        <v>754</v>
      </c>
      <c r="B1794" s="25" t="s">
        <v>1</v>
      </c>
      <c r="C1794" s="25" t="s">
        <v>110</v>
      </c>
      <c r="D1794" s="25" t="s">
        <v>17</v>
      </c>
      <c r="E1794" s="25">
        <v>15.0</v>
      </c>
      <c r="F1794" s="25">
        <v>2.0</v>
      </c>
      <c r="G1794" s="25">
        <v>0.0</v>
      </c>
      <c r="H1794" s="25">
        <v>0.0</v>
      </c>
      <c r="I1794" s="25">
        <v>0.0</v>
      </c>
      <c r="J1794" s="25">
        <v>0.0</v>
      </c>
      <c r="K1794" s="25">
        <v>0.0</v>
      </c>
      <c r="L1794" s="25">
        <v>0.0</v>
      </c>
      <c r="M1794" s="25">
        <v>0.0</v>
      </c>
      <c r="N1794" s="25">
        <v>0.4075</v>
      </c>
      <c r="O1794" s="25">
        <v>0.97306</v>
      </c>
      <c r="P1794" s="25">
        <v>0.80093</v>
      </c>
      <c r="Q1794" s="25">
        <v>2.0</v>
      </c>
      <c r="R1794" s="25">
        <v>99.0</v>
      </c>
      <c r="S1794" s="25">
        <v>8.0</v>
      </c>
    </row>
    <row r="1795">
      <c r="A1795" s="58" t="s">
        <v>754</v>
      </c>
      <c r="B1795" s="25" t="s">
        <v>1</v>
      </c>
      <c r="C1795" s="25" t="s">
        <v>58</v>
      </c>
      <c r="D1795" s="25" t="s">
        <v>17</v>
      </c>
      <c r="E1795" s="25">
        <v>14.0</v>
      </c>
      <c r="F1795" s="25">
        <v>2.0</v>
      </c>
      <c r="G1795" s="25">
        <v>0.0</v>
      </c>
      <c r="H1795" s="25">
        <v>0.0</v>
      </c>
      <c r="I1795" s="25">
        <v>0.0</v>
      </c>
      <c r="J1795" s="25">
        <v>0.0</v>
      </c>
      <c r="K1795" s="25">
        <v>0.0</v>
      </c>
      <c r="L1795" s="25">
        <v>0.0</v>
      </c>
      <c r="M1795" s="25">
        <v>0.0</v>
      </c>
      <c r="N1795" s="25">
        <v>0.42167</v>
      </c>
      <c r="O1795" s="25">
        <v>1.09111</v>
      </c>
      <c r="P1795" s="25">
        <v>0.57478</v>
      </c>
      <c r="Q1795" s="25">
        <v>2.0</v>
      </c>
      <c r="R1795" s="25">
        <v>99.0</v>
      </c>
      <c r="S1795" s="25">
        <v>8.0</v>
      </c>
    </row>
    <row r="1796">
      <c r="A1796" s="58" t="s">
        <v>754</v>
      </c>
      <c r="B1796" s="25" t="s">
        <v>1</v>
      </c>
      <c r="C1796" s="25" t="s">
        <v>267</v>
      </c>
      <c r="D1796" s="25" t="s">
        <v>17</v>
      </c>
      <c r="E1796" s="25">
        <v>1.0</v>
      </c>
      <c r="F1796" s="25">
        <v>0.0</v>
      </c>
      <c r="G1796" s="25">
        <v>0.0</v>
      </c>
      <c r="H1796" s="25">
        <v>0.0</v>
      </c>
      <c r="I1796" s="25">
        <v>0.0</v>
      </c>
      <c r="J1796" s="25">
        <v>0.0</v>
      </c>
      <c r="K1796" s="25">
        <v>0.0</v>
      </c>
      <c r="L1796" s="25">
        <v>0.0</v>
      </c>
      <c r="M1796" s="25">
        <v>0.0</v>
      </c>
      <c r="N1796" s="25">
        <v>0.04611</v>
      </c>
      <c r="O1796" s="25">
        <v>0.04611</v>
      </c>
      <c r="P1796" s="25">
        <v>0.04611</v>
      </c>
      <c r="Q1796" s="25">
        <v>0.0</v>
      </c>
      <c r="R1796" s="25">
        <v>99.0</v>
      </c>
      <c r="S1796" s="25">
        <v>8.0</v>
      </c>
    </row>
    <row r="1797">
      <c r="A1797" s="58" t="s">
        <v>754</v>
      </c>
      <c r="B1797" s="25" t="s">
        <v>1</v>
      </c>
      <c r="C1797" s="25" t="s">
        <v>85</v>
      </c>
      <c r="D1797" s="25" t="s">
        <v>17</v>
      </c>
      <c r="E1797" s="25">
        <v>10.0</v>
      </c>
      <c r="F1797" s="25">
        <v>1.0</v>
      </c>
      <c r="G1797" s="25">
        <v>1.0</v>
      </c>
      <c r="H1797" s="25">
        <v>0.0</v>
      </c>
      <c r="I1797" s="25">
        <v>0.0</v>
      </c>
      <c r="J1797" s="25">
        <v>0.0</v>
      </c>
      <c r="K1797" s="25">
        <v>0.0</v>
      </c>
      <c r="L1797" s="25">
        <v>0.0</v>
      </c>
      <c r="M1797" s="25">
        <v>0.0</v>
      </c>
      <c r="N1797" s="25">
        <v>0.16222</v>
      </c>
      <c r="O1797" s="25">
        <v>2.30917</v>
      </c>
      <c r="P1797" s="25">
        <v>0.92075</v>
      </c>
      <c r="Q1797" s="25">
        <v>1.0</v>
      </c>
      <c r="R1797" s="25">
        <v>99.0</v>
      </c>
      <c r="S1797" s="25">
        <v>8.0</v>
      </c>
    </row>
    <row r="1798">
      <c r="A1798" s="58" t="s">
        <v>754</v>
      </c>
      <c r="B1798" s="25" t="s">
        <v>1</v>
      </c>
      <c r="C1798" s="25" t="s">
        <v>131</v>
      </c>
      <c r="D1798" s="25" t="s">
        <v>17</v>
      </c>
      <c r="E1798" s="25">
        <v>127.0</v>
      </c>
      <c r="F1798" s="25">
        <v>26.0</v>
      </c>
      <c r="G1798" s="25">
        <v>2.0</v>
      </c>
      <c r="H1798" s="25">
        <v>10.0</v>
      </c>
      <c r="I1798" s="25">
        <v>0.0</v>
      </c>
      <c r="J1798" s="25">
        <v>0.0</v>
      </c>
      <c r="K1798" s="25">
        <v>0.0</v>
      </c>
      <c r="L1798" s="25">
        <v>0.0</v>
      </c>
      <c r="M1798" s="25">
        <v>0.0</v>
      </c>
      <c r="N1798" s="25">
        <v>0.26472</v>
      </c>
      <c r="O1798" s="25">
        <v>2.0525</v>
      </c>
      <c r="P1798" s="25">
        <v>2.24</v>
      </c>
      <c r="Q1798" s="25">
        <v>25.0</v>
      </c>
      <c r="R1798" s="25">
        <v>99.0</v>
      </c>
      <c r="S1798" s="25">
        <v>8.0</v>
      </c>
    </row>
    <row r="1799">
      <c r="A1799" s="58" t="s">
        <v>754</v>
      </c>
      <c r="B1799" s="25" t="s">
        <v>1</v>
      </c>
      <c r="C1799" s="25" t="s">
        <v>273</v>
      </c>
      <c r="D1799" s="25" t="s">
        <v>17</v>
      </c>
      <c r="E1799" s="25">
        <v>1.0</v>
      </c>
      <c r="F1799" s="25">
        <v>0.0</v>
      </c>
      <c r="G1799" s="25">
        <v>0.0</v>
      </c>
      <c r="H1799" s="25">
        <v>0.0</v>
      </c>
      <c r="I1799" s="25">
        <v>0.0</v>
      </c>
      <c r="J1799" s="25">
        <v>0.0</v>
      </c>
      <c r="K1799" s="25">
        <v>0.0</v>
      </c>
      <c r="L1799" s="25">
        <v>0.0</v>
      </c>
      <c r="M1799" s="25">
        <v>0.0</v>
      </c>
      <c r="N1799" s="25">
        <v>39.40083</v>
      </c>
      <c r="O1799" s="25">
        <v>39.40083</v>
      </c>
      <c r="P1799" s="25">
        <v>39.40083</v>
      </c>
      <c r="Q1799" s="25">
        <v>0.0</v>
      </c>
      <c r="R1799" s="25">
        <v>99.0</v>
      </c>
      <c r="S1799" s="25">
        <v>8.0</v>
      </c>
    </row>
    <row r="1800">
      <c r="A1800" s="58" t="s">
        <v>754</v>
      </c>
      <c r="B1800" s="25" t="s">
        <v>1</v>
      </c>
      <c r="C1800" s="25" t="s">
        <v>76</v>
      </c>
      <c r="D1800" s="25" t="s">
        <v>17</v>
      </c>
      <c r="E1800" s="25">
        <v>375.0</v>
      </c>
      <c r="F1800" s="25">
        <v>85.0</v>
      </c>
      <c r="G1800" s="25">
        <v>8.0</v>
      </c>
      <c r="H1800" s="25">
        <v>0.0</v>
      </c>
      <c r="I1800" s="25">
        <v>0.0</v>
      </c>
      <c r="J1800" s="25">
        <v>0.0</v>
      </c>
      <c r="K1800" s="25">
        <v>0.0</v>
      </c>
      <c r="L1800" s="25">
        <v>0.0</v>
      </c>
      <c r="M1800" s="25">
        <v>0.0</v>
      </c>
      <c r="N1800" s="25">
        <v>0.35944</v>
      </c>
      <c r="O1800" s="25">
        <v>1.39583</v>
      </c>
      <c r="P1800" s="25">
        <v>0.83187</v>
      </c>
      <c r="Q1800" s="25">
        <v>37.0</v>
      </c>
      <c r="R1800" s="25">
        <v>99.0</v>
      </c>
      <c r="S1800" s="25">
        <v>8.0</v>
      </c>
    </row>
    <row r="1801">
      <c r="A1801" s="58" t="s">
        <v>754</v>
      </c>
      <c r="B1801" s="25" t="s">
        <v>1</v>
      </c>
      <c r="C1801" s="25" t="s">
        <v>153</v>
      </c>
      <c r="D1801" s="25" t="s">
        <v>17</v>
      </c>
      <c r="E1801" s="25">
        <v>11.0</v>
      </c>
      <c r="F1801" s="25">
        <v>1.0</v>
      </c>
      <c r="G1801" s="25">
        <v>0.0</v>
      </c>
      <c r="H1801" s="25">
        <v>0.0</v>
      </c>
      <c r="I1801" s="25">
        <v>0.0</v>
      </c>
      <c r="J1801" s="25">
        <v>0.0</v>
      </c>
      <c r="K1801" s="25">
        <v>0.0</v>
      </c>
      <c r="L1801" s="25">
        <v>0.0</v>
      </c>
      <c r="M1801" s="25">
        <v>0.0</v>
      </c>
      <c r="N1801" s="25">
        <v>0.10528</v>
      </c>
      <c r="O1801" s="25">
        <v>1.10667</v>
      </c>
      <c r="P1801" s="25">
        <v>1.24939</v>
      </c>
      <c r="Q1801" s="25">
        <v>1.0</v>
      </c>
      <c r="R1801" s="25">
        <v>99.0</v>
      </c>
      <c r="S1801" s="25">
        <v>8.0</v>
      </c>
    </row>
    <row r="1802">
      <c r="A1802" s="58" t="s">
        <v>754</v>
      </c>
      <c r="B1802" s="25" t="s">
        <v>1</v>
      </c>
      <c r="C1802" s="25" t="s">
        <v>223</v>
      </c>
      <c r="D1802" s="25" t="s">
        <v>17</v>
      </c>
      <c r="E1802" s="25">
        <v>4.0</v>
      </c>
      <c r="F1802" s="25">
        <v>3.0</v>
      </c>
      <c r="G1802" s="25">
        <v>0.0</v>
      </c>
      <c r="H1802" s="25">
        <v>0.0</v>
      </c>
      <c r="I1802" s="25">
        <v>0.0</v>
      </c>
      <c r="J1802" s="25">
        <v>0.0</v>
      </c>
      <c r="K1802" s="25">
        <v>0.0</v>
      </c>
      <c r="L1802" s="25">
        <v>0.0</v>
      </c>
      <c r="M1802" s="25">
        <v>0.0</v>
      </c>
      <c r="N1802" s="25">
        <v>0.15583</v>
      </c>
      <c r="O1802" s="25">
        <v>1.66861</v>
      </c>
      <c r="P1802" s="25">
        <v>0.54222</v>
      </c>
      <c r="Q1802" s="25">
        <v>3.0</v>
      </c>
      <c r="R1802" s="25">
        <v>99.0</v>
      </c>
      <c r="S1802" s="25">
        <v>8.0</v>
      </c>
    </row>
    <row r="1803">
      <c r="A1803" s="58" t="s">
        <v>754</v>
      </c>
      <c r="B1803" s="25" t="s">
        <v>1</v>
      </c>
      <c r="C1803" s="25" t="s">
        <v>120</v>
      </c>
      <c r="D1803" s="25" t="s">
        <v>18</v>
      </c>
      <c r="E1803" s="25">
        <v>61.0</v>
      </c>
      <c r="F1803" s="25">
        <v>29.0</v>
      </c>
      <c r="G1803" s="25">
        <v>0.0</v>
      </c>
      <c r="H1803" s="25">
        <v>1.0</v>
      </c>
      <c r="I1803" s="25">
        <v>0.0</v>
      </c>
      <c r="J1803" s="25">
        <v>0.0</v>
      </c>
      <c r="K1803" s="25">
        <v>0.0</v>
      </c>
      <c r="L1803" s="25">
        <v>0.0</v>
      </c>
      <c r="M1803" s="25">
        <v>0.0</v>
      </c>
      <c r="N1803" s="25">
        <v>0.25556</v>
      </c>
      <c r="O1803" s="25">
        <v>1.50306</v>
      </c>
      <c r="P1803" s="25">
        <v>0.54086</v>
      </c>
      <c r="Q1803" s="25">
        <v>20.0</v>
      </c>
      <c r="R1803" s="25">
        <v>99.0</v>
      </c>
      <c r="S1803" s="25">
        <v>9.0</v>
      </c>
    </row>
    <row r="1804">
      <c r="A1804" s="58" t="s">
        <v>754</v>
      </c>
      <c r="B1804" s="25" t="s">
        <v>1</v>
      </c>
      <c r="C1804" s="25" t="s">
        <v>54</v>
      </c>
      <c r="D1804" s="25" t="s">
        <v>18</v>
      </c>
      <c r="E1804" s="25">
        <v>128.0</v>
      </c>
      <c r="F1804" s="25">
        <v>60.0</v>
      </c>
      <c r="G1804" s="25">
        <v>1.0</v>
      </c>
      <c r="H1804" s="25">
        <v>27.0</v>
      </c>
      <c r="I1804" s="25">
        <v>0.0</v>
      </c>
      <c r="J1804" s="25">
        <v>0.0</v>
      </c>
      <c r="K1804" s="25">
        <v>0.0</v>
      </c>
      <c r="L1804" s="25">
        <v>0.0</v>
      </c>
      <c r="M1804" s="25">
        <v>0.0</v>
      </c>
      <c r="N1804" s="25">
        <v>0.31389</v>
      </c>
      <c r="O1804" s="25">
        <v>1.36056</v>
      </c>
      <c r="P1804" s="25">
        <v>2.05912</v>
      </c>
      <c r="Q1804" s="25">
        <v>52.0</v>
      </c>
      <c r="R1804" s="25">
        <v>99.0</v>
      </c>
      <c r="S1804" s="25">
        <v>9.0</v>
      </c>
    </row>
    <row r="1805">
      <c r="A1805" s="58" t="s">
        <v>754</v>
      </c>
      <c r="B1805" s="25" t="s">
        <v>1</v>
      </c>
      <c r="C1805" s="25" t="s">
        <v>111</v>
      </c>
      <c r="D1805" s="25" t="s">
        <v>18</v>
      </c>
      <c r="E1805" s="25">
        <v>155.0</v>
      </c>
      <c r="F1805" s="25">
        <v>28.0</v>
      </c>
      <c r="G1805" s="25">
        <v>0.0</v>
      </c>
      <c r="H1805" s="25">
        <v>4.0</v>
      </c>
      <c r="I1805" s="25">
        <v>0.0</v>
      </c>
      <c r="J1805" s="25">
        <v>0.0</v>
      </c>
      <c r="K1805" s="25">
        <v>0.0</v>
      </c>
      <c r="L1805" s="25">
        <v>0.0</v>
      </c>
      <c r="M1805" s="25">
        <v>0.0</v>
      </c>
      <c r="N1805" s="25">
        <v>0.36944</v>
      </c>
      <c r="O1805" s="25">
        <v>1.51056</v>
      </c>
      <c r="P1805" s="25">
        <v>0.63254</v>
      </c>
      <c r="Q1805" s="25">
        <v>26.0</v>
      </c>
      <c r="R1805" s="25">
        <v>99.0</v>
      </c>
      <c r="S1805" s="25">
        <v>9.0</v>
      </c>
    </row>
    <row r="1806">
      <c r="A1806" s="58" t="s">
        <v>754</v>
      </c>
      <c r="B1806" s="25" t="s">
        <v>1</v>
      </c>
      <c r="C1806" s="25" t="s">
        <v>286</v>
      </c>
      <c r="D1806" s="25" t="s">
        <v>18</v>
      </c>
      <c r="E1806" s="25">
        <v>1.0</v>
      </c>
      <c r="F1806" s="25">
        <v>1.0</v>
      </c>
      <c r="G1806" s="25">
        <v>0.0</v>
      </c>
      <c r="H1806" s="25">
        <v>1.0</v>
      </c>
      <c r="I1806" s="25">
        <v>0.0</v>
      </c>
      <c r="J1806" s="25">
        <v>0.0</v>
      </c>
      <c r="K1806" s="25">
        <v>0.0</v>
      </c>
      <c r="L1806" s="25">
        <v>0.0</v>
      </c>
      <c r="M1806" s="25">
        <v>0.0</v>
      </c>
      <c r="N1806" s="25">
        <v>0.00167</v>
      </c>
      <c r="O1806" s="25">
        <v>0.00167</v>
      </c>
      <c r="P1806" s="25">
        <v>0.00167</v>
      </c>
      <c r="Q1806" s="25">
        <v>1.0</v>
      </c>
      <c r="R1806" s="25">
        <v>99.0</v>
      </c>
      <c r="S1806" s="25">
        <v>9.0</v>
      </c>
    </row>
    <row r="1807">
      <c r="A1807" s="58" t="s">
        <v>754</v>
      </c>
      <c r="B1807" s="25" t="s">
        <v>1</v>
      </c>
      <c r="C1807" s="25" t="s">
        <v>57</v>
      </c>
      <c r="D1807" s="25" t="s">
        <v>18</v>
      </c>
      <c r="E1807" s="25">
        <v>2.0</v>
      </c>
      <c r="F1807" s="25">
        <v>1.0</v>
      </c>
      <c r="G1807" s="25">
        <v>0.0</v>
      </c>
      <c r="H1807" s="25">
        <v>0.0</v>
      </c>
      <c r="I1807" s="25">
        <v>0.0</v>
      </c>
      <c r="J1807" s="25">
        <v>0.0</v>
      </c>
      <c r="K1807" s="25">
        <v>0.0</v>
      </c>
      <c r="L1807" s="25">
        <v>0.0</v>
      </c>
      <c r="M1807" s="25">
        <v>0.0</v>
      </c>
      <c r="N1807" s="25">
        <v>0.66611</v>
      </c>
      <c r="O1807" s="25">
        <v>0.66611</v>
      </c>
      <c r="P1807" s="25">
        <v>0.66611</v>
      </c>
      <c r="Q1807" s="25">
        <v>1.0</v>
      </c>
      <c r="R1807" s="25">
        <v>99.0</v>
      </c>
      <c r="S1807" s="25">
        <v>9.0</v>
      </c>
    </row>
    <row r="1808">
      <c r="A1808" s="58" t="s">
        <v>754</v>
      </c>
      <c r="B1808" s="25" t="s">
        <v>1</v>
      </c>
      <c r="C1808" s="25" t="s">
        <v>81</v>
      </c>
      <c r="D1808" s="25" t="s">
        <v>18</v>
      </c>
      <c r="E1808" s="25">
        <v>16.0</v>
      </c>
      <c r="F1808" s="25">
        <v>7.0</v>
      </c>
      <c r="G1808" s="25">
        <v>0.0</v>
      </c>
      <c r="H1808" s="25">
        <v>2.0</v>
      </c>
      <c r="I1808" s="25">
        <v>0.0</v>
      </c>
      <c r="J1808" s="25">
        <v>0.0</v>
      </c>
      <c r="K1808" s="25">
        <v>0.0</v>
      </c>
      <c r="L1808" s="25">
        <v>0.0</v>
      </c>
      <c r="M1808" s="25">
        <v>0.0</v>
      </c>
      <c r="N1808" s="25">
        <v>0.38583</v>
      </c>
      <c r="O1808" s="25">
        <v>2.62306</v>
      </c>
      <c r="P1808" s="25">
        <v>1.28455</v>
      </c>
      <c r="Q1808" s="25">
        <v>6.0</v>
      </c>
      <c r="R1808" s="25">
        <v>99.0</v>
      </c>
      <c r="S1808" s="25">
        <v>9.0</v>
      </c>
    </row>
    <row r="1809">
      <c r="A1809" s="58" t="s">
        <v>754</v>
      </c>
      <c r="B1809" s="25" t="s">
        <v>1</v>
      </c>
      <c r="C1809" s="25" t="s">
        <v>210</v>
      </c>
      <c r="D1809" s="25" t="s">
        <v>18</v>
      </c>
      <c r="E1809" s="25">
        <v>11.0</v>
      </c>
      <c r="F1809" s="25">
        <v>4.0</v>
      </c>
      <c r="G1809" s="25">
        <v>0.0</v>
      </c>
      <c r="H1809" s="25">
        <v>0.0</v>
      </c>
      <c r="I1809" s="25">
        <v>0.0</v>
      </c>
      <c r="J1809" s="25">
        <v>0.0</v>
      </c>
      <c r="K1809" s="25">
        <v>0.0</v>
      </c>
      <c r="L1809" s="25">
        <v>0.0</v>
      </c>
      <c r="M1809" s="25">
        <v>0.0</v>
      </c>
      <c r="N1809" s="25">
        <v>0.15083</v>
      </c>
      <c r="O1809" s="25">
        <v>3.02722</v>
      </c>
      <c r="P1809" s="25">
        <v>0.79253</v>
      </c>
      <c r="Q1809" s="25">
        <v>3.0</v>
      </c>
      <c r="R1809" s="25">
        <v>99.0</v>
      </c>
      <c r="S1809" s="25">
        <v>9.0</v>
      </c>
    </row>
    <row r="1810">
      <c r="A1810" s="58" t="s">
        <v>754</v>
      </c>
      <c r="B1810" s="25" t="s">
        <v>1</v>
      </c>
      <c r="C1810" s="25" t="s">
        <v>199</v>
      </c>
      <c r="D1810" s="25" t="s">
        <v>18</v>
      </c>
      <c r="E1810" s="25">
        <v>4.0</v>
      </c>
      <c r="F1810" s="25">
        <v>0.0</v>
      </c>
      <c r="G1810" s="25">
        <v>0.0</v>
      </c>
      <c r="H1810" s="25">
        <v>0.0</v>
      </c>
      <c r="I1810" s="25">
        <v>0.0</v>
      </c>
      <c r="J1810" s="25">
        <v>0.0</v>
      </c>
      <c r="K1810" s="25">
        <v>0.0</v>
      </c>
      <c r="L1810" s="25">
        <v>0.0</v>
      </c>
      <c r="M1810" s="25">
        <v>0.0</v>
      </c>
      <c r="N1810" s="25">
        <v>0.69</v>
      </c>
      <c r="O1810" s="25">
        <v>1.27694</v>
      </c>
      <c r="P1810" s="25">
        <v>0.97188</v>
      </c>
      <c r="Q1810" s="25">
        <v>0.0</v>
      </c>
      <c r="R1810" s="25">
        <v>99.0</v>
      </c>
      <c r="S1810" s="25">
        <v>9.0</v>
      </c>
    </row>
    <row r="1811">
      <c r="A1811" s="58" t="s">
        <v>754</v>
      </c>
      <c r="B1811" s="25" t="s">
        <v>1</v>
      </c>
      <c r="C1811" s="25" t="s">
        <v>73</v>
      </c>
      <c r="D1811" s="25" t="s">
        <v>18</v>
      </c>
      <c r="E1811" s="25">
        <v>1203.0</v>
      </c>
      <c r="F1811" s="25">
        <v>390.0</v>
      </c>
      <c r="G1811" s="25">
        <v>4.0</v>
      </c>
      <c r="H1811" s="25">
        <v>48.0</v>
      </c>
      <c r="I1811" s="25">
        <v>0.0</v>
      </c>
      <c r="J1811" s="25">
        <v>0.0</v>
      </c>
      <c r="K1811" s="25">
        <v>0.0</v>
      </c>
      <c r="L1811" s="25">
        <v>0.0</v>
      </c>
      <c r="M1811" s="25">
        <v>0.0</v>
      </c>
      <c r="N1811" s="25">
        <v>0.42528</v>
      </c>
      <c r="O1811" s="25">
        <v>1.91167</v>
      </c>
      <c r="P1811" s="25">
        <v>1.40639</v>
      </c>
      <c r="Q1811" s="25">
        <v>341.0</v>
      </c>
      <c r="R1811" s="25">
        <v>99.0</v>
      </c>
      <c r="S1811" s="25">
        <v>9.0</v>
      </c>
    </row>
    <row r="1812">
      <c r="A1812" s="58" t="s">
        <v>754</v>
      </c>
      <c r="B1812" s="25" t="s">
        <v>1</v>
      </c>
      <c r="C1812" s="25" t="s">
        <v>125</v>
      </c>
      <c r="D1812" s="25" t="s">
        <v>18</v>
      </c>
      <c r="E1812" s="25">
        <v>286.0</v>
      </c>
      <c r="F1812" s="25">
        <v>91.0</v>
      </c>
      <c r="G1812" s="25">
        <v>1.0</v>
      </c>
      <c r="H1812" s="25">
        <v>0.0</v>
      </c>
      <c r="I1812" s="25">
        <v>0.0</v>
      </c>
      <c r="J1812" s="25">
        <v>0.0</v>
      </c>
      <c r="K1812" s="25">
        <v>0.0</v>
      </c>
      <c r="L1812" s="25">
        <v>0.0</v>
      </c>
      <c r="M1812" s="25">
        <v>0.0</v>
      </c>
      <c r="N1812" s="25">
        <v>0.37639</v>
      </c>
      <c r="O1812" s="25">
        <v>1.28056</v>
      </c>
      <c r="P1812" s="25">
        <v>1.00701</v>
      </c>
      <c r="Q1812" s="25">
        <v>78.0</v>
      </c>
      <c r="R1812" s="25">
        <v>99.0</v>
      </c>
      <c r="S1812" s="25">
        <v>9.0</v>
      </c>
    </row>
    <row r="1813">
      <c r="A1813" s="58" t="s">
        <v>754</v>
      </c>
      <c r="B1813" s="25" t="s">
        <v>1</v>
      </c>
      <c r="C1813" s="25" t="s">
        <v>79</v>
      </c>
      <c r="D1813" s="25" t="s">
        <v>18</v>
      </c>
      <c r="E1813" s="25">
        <v>57.0</v>
      </c>
      <c r="F1813" s="25">
        <v>8.0</v>
      </c>
      <c r="G1813" s="25">
        <v>0.0</v>
      </c>
      <c r="H1813" s="25">
        <v>3.0</v>
      </c>
      <c r="I1813" s="25">
        <v>0.0</v>
      </c>
      <c r="J1813" s="25">
        <v>0.0</v>
      </c>
      <c r="K1813" s="25">
        <v>0.0</v>
      </c>
      <c r="L1813" s="25">
        <v>0.0</v>
      </c>
      <c r="M1813" s="25">
        <v>0.0</v>
      </c>
      <c r="N1813" s="25">
        <v>0.37528</v>
      </c>
      <c r="O1813" s="25">
        <v>1.63389</v>
      </c>
      <c r="P1813" s="25">
        <v>0.54225</v>
      </c>
      <c r="Q1813" s="25">
        <v>6.0</v>
      </c>
      <c r="R1813" s="25">
        <v>99.0</v>
      </c>
      <c r="S1813" s="25">
        <v>9.0</v>
      </c>
    </row>
    <row r="1814">
      <c r="A1814" s="58" t="s">
        <v>754</v>
      </c>
      <c r="B1814" s="25" t="s">
        <v>1</v>
      </c>
      <c r="C1814" s="25" t="s">
        <v>148</v>
      </c>
      <c r="D1814" s="25" t="s">
        <v>18</v>
      </c>
      <c r="E1814" s="25">
        <v>4.0</v>
      </c>
      <c r="F1814" s="25">
        <v>0.0</v>
      </c>
      <c r="G1814" s="25">
        <v>0.0</v>
      </c>
      <c r="H1814" s="25">
        <v>0.0</v>
      </c>
      <c r="I1814" s="25">
        <v>0.0</v>
      </c>
      <c r="J1814" s="25">
        <v>0.0</v>
      </c>
      <c r="K1814" s="25">
        <v>0.0</v>
      </c>
      <c r="L1814" s="25">
        <v>0.0</v>
      </c>
      <c r="M1814" s="25">
        <v>0.0</v>
      </c>
      <c r="N1814" s="25">
        <v>0.27667</v>
      </c>
      <c r="O1814" s="25">
        <v>1.84361</v>
      </c>
      <c r="P1814" s="25">
        <v>0.78854</v>
      </c>
      <c r="Q1814" s="25">
        <v>0.0</v>
      </c>
      <c r="R1814" s="25">
        <v>99.0</v>
      </c>
      <c r="S1814" s="25">
        <v>9.0</v>
      </c>
    </row>
    <row r="1815">
      <c r="A1815" s="58" t="s">
        <v>754</v>
      </c>
      <c r="B1815" s="25" t="s">
        <v>1</v>
      </c>
      <c r="C1815" s="25" t="s">
        <v>42</v>
      </c>
      <c r="D1815" s="25" t="s">
        <v>18</v>
      </c>
      <c r="E1815" s="25">
        <v>67.0</v>
      </c>
      <c r="F1815" s="25">
        <v>7.0</v>
      </c>
      <c r="G1815" s="25">
        <v>0.0</v>
      </c>
      <c r="H1815" s="25">
        <v>2.0</v>
      </c>
      <c r="I1815" s="25">
        <v>0.0</v>
      </c>
      <c r="J1815" s="25">
        <v>0.0</v>
      </c>
      <c r="K1815" s="25">
        <v>0.0</v>
      </c>
      <c r="L1815" s="25">
        <v>0.0</v>
      </c>
      <c r="M1815" s="25">
        <v>0.0</v>
      </c>
      <c r="N1815" s="25">
        <v>0.33694</v>
      </c>
      <c r="O1815" s="25">
        <v>1.98833</v>
      </c>
      <c r="P1815" s="25">
        <v>0.64164</v>
      </c>
      <c r="Q1815" s="25">
        <v>7.0</v>
      </c>
      <c r="R1815" s="25">
        <v>99.0</v>
      </c>
      <c r="S1815" s="25">
        <v>9.0</v>
      </c>
    </row>
    <row r="1816">
      <c r="A1816" s="58" t="s">
        <v>754</v>
      </c>
      <c r="B1816" s="25" t="s">
        <v>1</v>
      </c>
      <c r="C1816" s="25" t="s">
        <v>63</v>
      </c>
      <c r="D1816" s="25" t="s">
        <v>18</v>
      </c>
      <c r="E1816" s="25">
        <v>71.0</v>
      </c>
      <c r="F1816" s="25">
        <v>25.0</v>
      </c>
      <c r="G1816" s="25">
        <v>0.0</v>
      </c>
      <c r="H1816" s="25">
        <v>26.0</v>
      </c>
      <c r="I1816" s="25">
        <v>0.0</v>
      </c>
      <c r="J1816" s="25">
        <v>0.0</v>
      </c>
      <c r="K1816" s="25">
        <v>0.0</v>
      </c>
      <c r="L1816" s="25">
        <v>0.0</v>
      </c>
      <c r="M1816" s="25">
        <v>0.0</v>
      </c>
      <c r="N1816" s="25">
        <v>0.09972</v>
      </c>
      <c r="O1816" s="25">
        <v>0.94222</v>
      </c>
      <c r="P1816" s="25">
        <v>0.55579</v>
      </c>
      <c r="Q1816" s="25">
        <v>25.0</v>
      </c>
      <c r="R1816" s="25">
        <v>99.0</v>
      </c>
      <c r="S1816" s="25">
        <v>9.0</v>
      </c>
    </row>
    <row r="1817">
      <c r="A1817" s="58" t="s">
        <v>754</v>
      </c>
      <c r="B1817" s="25" t="s">
        <v>1</v>
      </c>
      <c r="C1817" s="25" t="s">
        <v>196</v>
      </c>
      <c r="D1817" s="25" t="s">
        <v>18</v>
      </c>
      <c r="E1817" s="25">
        <v>4.0</v>
      </c>
      <c r="F1817" s="25">
        <v>1.0</v>
      </c>
      <c r="G1817" s="25">
        <v>0.0</v>
      </c>
      <c r="H1817" s="25">
        <v>1.0</v>
      </c>
      <c r="I1817" s="25">
        <v>0.0</v>
      </c>
      <c r="J1817" s="25">
        <v>0.0</v>
      </c>
      <c r="K1817" s="25">
        <v>0.0</v>
      </c>
      <c r="L1817" s="25">
        <v>0.0</v>
      </c>
      <c r="M1817" s="25">
        <v>0.0</v>
      </c>
      <c r="N1817" s="25">
        <v>0.09583</v>
      </c>
      <c r="O1817" s="25">
        <v>1.41694</v>
      </c>
      <c r="P1817" s="25">
        <v>0.42083</v>
      </c>
      <c r="Q1817" s="25">
        <v>1.0</v>
      </c>
      <c r="R1817" s="25">
        <v>99.0</v>
      </c>
      <c r="S1817" s="25">
        <v>9.0</v>
      </c>
    </row>
    <row r="1818">
      <c r="A1818" s="58" t="s">
        <v>754</v>
      </c>
      <c r="B1818" s="25" t="s">
        <v>1</v>
      </c>
      <c r="C1818" s="25" t="s">
        <v>91</v>
      </c>
      <c r="D1818" s="25" t="s">
        <v>18</v>
      </c>
      <c r="E1818" s="25">
        <v>442.0</v>
      </c>
      <c r="F1818" s="25">
        <v>142.0</v>
      </c>
      <c r="G1818" s="25">
        <v>4.0</v>
      </c>
      <c r="H1818" s="25">
        <v>6.0</v>
      </c>
      <c r="I1818" s="25">
        <v>0.0</v>
      </c>
      <c r="J1818" s="25">
        <v>0.0</v>
      </c>
      <c r="K1818" s="25">
        <v>0.0</v>
      </c>
      <c r="L1818" s="25">
        <v>0.0</v>
      </c>
      <c r="M1818" s="25">
        <v>0.0</v>
      </c>
      <c r="N1818" s="25">
        <v>0.405</v>
      </c>
      <c r="O1818" s="25">
        <v>1.50222</v>
      </c>
      <c r="P1818" s="25">
        <v>1.28051</v>
      </c>
      <c r="Q1818" s="25">
        <v>108.0</v>
      </c>
      <c r="R1818" s="25">
        <v>99.0</v>
      </c>
      <c r="S1818" s="25">
        <v>9.0</v>
      </c>
    </row>
    <row r="1819">
      <c r="A1819" s="58" t="s">
        <v>754</v>
      </c>
      <c r="B1819" s="25" t="s">
        <v>1</v>
      </c>
      <c r="C1819" s="25" t="s">
        <v>95</v>
      </c>
      <c r="D1819" s="25" t="s">
        <v>18</v>
      </c>
      <c r="E1819" s="25">
        <v>70.0</v>
      </c>
      <c r="F1819" s="25">
        <v>32.0</v>
      </c>
      <c r="G1819" s="25">
        <v>1.0</v>
      </c>
      <c r="H1819" s="25">
        <v>13.0</v>
      </c>
      <c r="I1819" s="25">
        <v>0.0</v>
      </c>
      <c r="J1819" s="25">
        <v>0.0</v>
      </c>
      <c r="K1819" s="25">
        <v>0.0</v>
      </c>
      <c r="L1819" s="25">
        <v>0.0</v>
      </c>
      <c r="M1819" s="25">
        <v>0.0</v>
      </c>
      <c r="N1819" s="25">
        <v>0.30528</v>
      </c>
      <c r="O1819" s="25">
        <v>2.52917</v>
      </c>
      <c r="P1819" s="25">
        <v>0.98026</v>
      </c>
      <c r="Q1819" s="25">
        <v>28.0</v>
      </c>
      <c r="R1819" s="25">
        <v>99.0</v>
      </c>
      <c r="S1819" s="25">
        <v>9.0</v>
      </c>
    </row>
    <row r="1820">
      <c r="A1820" s="58" t="s">
        <v>754</v>
      </c>
      <c r="B1820" s="25" t="s">
        <v>1</v>
      </c>
      <c r="C1820" s="25" t="s">
        <v>238</v>
      </c>
      <c r="D1820" s="25" t="s">
        <v>18</v>
      </c>
      <c r="E1820" s="25">
        <v>4.0</v>
      </c>
      <c r="F1820" s="25">
        <v>1.0</v>
      </c>
      <c r="G1820" s="25">
        <v>0.0</v>
      </c>
      <c r="H1820" s="25">
        <v>0.0</v>
      </c>
      <c r="I1820" s="25">
        <v>0.0</v>
      </c>
      <c r="J1820" s="25">
        <v>0.0</v>
      </c>
      <c r="K1820" s="25">
        <v>0.0</v>
      </c>
      <c r="L1820" s="25">
        <v>0.0</v>
      </c>
      <c r="M1820" s="25">
        <v>0.0</v>
      </c>
      <c r="N1820" s="25">
        <v>0.33889</v>
      </c>
      <c r="O1820" s="25">
        <v>0.80694</v>
      </c>
      <c r="P1820" s="25">
        <v>0.4316</v>
      </c>
      <c r="Q1820" s="25">
        <v>1.0</v>
      </c>
      <c r="R1820" s="25">
        <v>99.0</v>
      </c>
      <c r="S1820" s="25">
        <v>9.0</v>
      </c>
    </row>
    <row r="1821">
      <c r="A1821" s="58" t="s">
        <v>754</v>
      </c>
      <c r="B1821" s="25" t="s">
        <v>1</v>
      </c>
      <c r="C1821" s="25" t="s">
        <v>56</v>
      </c>
      <c r="D1821" s="25" t="s">
        <v>18</v>
      </c>
      <c r="E1821" s="25">
        <v>3.0</v>
      </c>
      <c r="F1821" s="25">
        <v>2.0</v>
      </c>
      <c r="G1821" s="25">
        <v>0.0</v>
      </c>
      <c r="H1821" s="25">
        <v>1.0</v>
      </c>
      <c r="I1821" s="25">
        <v>0.0</v>
      </c>
      <c r="J1821" s="25">
        <v>0.0</v>
      </c>
      <c r="K1821" s="25">
        <v>0.0</v>
      </c>
      <c r="L1821" s="25">
        <v>0.0</v>
      </c>
      <c r="M1821" s="25">
        <v>0.0</v>
      </c>
      <c r="N1821" s="25">
        <v>0.32667</v>
      </c>
      <c r="O1821" s="25">
        <v>0.57222</v>
      </c>
      <c r="P1821" s="25">
        <v>0.30111</v>
      </c>
      <c r="Q1821" s="25">
        <v>2.0</v>
      </c>
      <c r="R1821" s="25">
        <v>99.0</v>
      </c>
      <c r="S1821" s="25">
        <v>9.0</v>
      </c>
    </row>
    <row r="1822">
      <c r="A1822" s="58" t="s">
        <v>754</v>
      </c>
      <c r="B1822" s="25" t="s">
        <v>1</v>
      </c>
      <c r="C1822" s="25" t="s">
        <v>143</v>
      </c>
      <c r="D1822" s="25" t="s">
        <v>18</v>
      </c>
      <c r="E1822" s="25">
        <v>53.0</v>
      </c>
      <c r="F1822" s="25">
        <v>16.0</v>
      </c>
      <c r="G1822" s="25">
        <v>0.0</v>
      </c>
      <c r="H1822" s="25">
        <v>2.0</v>
      </c>
      <c r="I1822" s="25">
        <v>0.0</v>
      </c>
      <c r="J1822" s="25">
        <v>0.0</v>
      </c>
      <c r="K1822" s="25">
        <v>0.0</v>
      </c>
      <c r="L1822" s="25">
        <v>0.0</v>
      </c>
      <c r="M1822" s="25">
        <v>0.0</v>
      </c>
      <c r="N1822" s="25">
        <v>0.40861</v>
      </c>
      <c r="O1822" s="25">
        <v>1.37778</v>
      </c>
      <c r="P1822" s="25">
        <v>1.05577</v>
      </c>
      <c r="Q1822" s="25">
        <v>15.0</v>
      </c>
      <c r="R1822" s="25">
        <v>99.0</v>
      </c>
      <c r="S1822" s="25">
        <v>9.0</v>
      </c>
    </row>
    <row r="1823">
      <c r="A1823" s="58" t="s">
        <v>754</v>
      </c>
      <c r="B1823" s="25" t="s">
        <v>1</v>
      </c>
      <c r="C1823" s="25" t="s">
        <v>237</v>
      </c>
      <c r="D1823" s="25" t="s">
        <v>18</v>
      </c>
      <c r="E1823" s="25">
        <v>1.0</v>
      </c>
      <c r="F1823" s="25">
        <v>0.0</v>
      </c>
      <c r="G1823" s="25">
        <v>0.0</v>
      </c>
      <c r="H1823" s="25">
        <v>0.0</v>
      </c>
      <c r="I1823" s="25">
        <v>0.0</v>
      </c>
      <c r="J1823" s="25">
        <v>0.0</v>
      </c>
      <c r="K1823" s="25">
        <v>0.0</v>
      </c>
      <c r="L1823" s="25">
        <v>0.0</v>
      </c>
      <c r="M1823" s="25">
        <v>0.0</v>
      </c>
      <c r="N1823" s="25">
        <v>0.21278</v>
      </c>
      <c r="O1823" s="25">
        <v>0.21278</v>
      </c>
      <c r="P1823" s="25">
        <v>0.21278</v>
      </c>
      <c r="Q1823" s="25">
        <v>0.0</v>
      </c>
      <c r="R1823" s="25">
        <v>99.0</v>
      </c>
      <c r="S1823" s="25">
        <v>9.0</v>
      </c>
    </row>
    <row r="1824">
      <c r="A1824" s="58" t="s">
        <v>754</v>
      </c>
      <c r="B1824" s="25" t="s">
        <v>1</v>
      </c>
      <c r="C1824" s="25" t="s">
        <v>52</v>
      </c>
      <c r="D1824" s="25" t="s">
        <v>18</v>
      </c>
      <c r="E1824" s="25">
        <v>51.0</v>
      </c>
      <c r="F1824" s="25">
        <v>19.0</v>
      </c>
      <c r="G1824" s="25">
        <v>0.0</v>
      </c>
      <c r="H1824" s="25">
        <v>8.0</v>
      </c>
      <c r="I1824" s="25">
        <v>0.0</v>
      </c>
      <c r="J1824" s="25">
        <v>0.0</v>
      </c>
      <c r="K1824" s="25">
        <v>0.0</v>
      </c>
      <c r="L1824" s="25">
        <v>0.0</v>
      </c>
      <c r="M1824" s="25">
        <v>0.0</v>
      </c>
      <c r="N1824" s="25">
        <v>0.21417</v>
      </c>
      <c r="O1824" s="25">
        <v>0.88306</v>
      </c>
      <c r="P1824" s="25">
        <v>1.70214</v>
      </c>
      <c r="Q1824" s="25">
        <v>19.0</v>
      </c>
      <c r="R1824" s="25">
        <v>99.0</v>
      </c>
      <c r="S1824" s="25">
        <v>9.0</v>
      </c>
    </row>
    <row r="1825">
      <c r="A1825" s="58" t="s">
        <v>754</v>
      </c>
      <c r="B1825" s="25" t="s">
        <v>1</v>
      </c>
      <c r="C1825" s="25" t="s">
        <v>177</v>
      </c>
      <c r="D1825" s="25" t="s">
        <v>18</v>
      </c>
      <c r="E1825" s="25">
        <v>35.0</v>
      </c>
      <c r="F1825" s="25">
        <v>15.0</v>
      </c>
      <c r="G1825" s="25">
        <v>0.0</v>
      </c>
      <c r="H1825" s="25">
        <v>3.0</v>
      </c>
      <c r="I1825" s="25">
        <v>0.0</v>
      </c>
      <c r="J1825" s="25">
        <v>0.0</v>
      </c>
      <c r="K1825" s="25">
        <v>0.0</v>
      </c>
      <c r="L1825" s="25">
        <v>0.0</v>
      </c>
      <c r="M1825" s="25">
        <v>0.0</v>
      </c>
      <c r="N1825" s="25">
        <v>0.34083</v>
      </c>
      <c r="O1825" s="25">
        <v>1.02833</v>
      </c>
      <c r="P1825" s="25">
        <v>0.3961</v>
      </c>
      <c r="Q1825" s="25">
        <v>13.0</v>
      </c>
      <c r="R1825" s="25">
        <v>99.0</v>
      </c>
      <c r="S1825" s="25">
        <v>9.0</v>
      </c>
    </row>
    <row r="1826">
      <c r="A1826" s="58" t="s">
        <v>754</v>
      </c>
      <c r="B1826" s="25" t="s">
        <v>1</v>
      </c>
      <c r="C1826" s="25" t="s">
        <v>115</v>
      </c>
      <c r="D1826" s="25" t="s">
        <v>18</v>
      </c>
      <c r="E1826" s="25">
        <v>4.0</v>
      </c>
      <c r="F1826" s="25">
        <v>1.0</v>
      </c>
      <c r="G1826" s="25">
        <v>0.0</v>
      </c>
      <c r="H1826" s="25">
        <v>1.0</v>
      </c>
      <c r="I1826" s="25">
        <v>0.0</v>
      </c>
      <c r="J1826" s="25">
        <v>0.0</v>
      </c>
      <c r="K1826" s="25">
        <v>0.0</v>
      </c>
      <c r="L1826" s="25">
        <v>0.0</v>
      </c>
      <c r="M1826" s="25">
        <v>0.0</v>
      </c>
      <c r="N1826" s="25">
        <v>0.06778</v>
      </c>
      <c r="O1826" s="25">
        <v>0.53694</v>
      </c>
      <c r="P1826" s="25">
        <v>0.24444</v>
      </c>
      <c r="Q1826" s="25">
        <v>1.0</v>
      </c>
      <c r="R1826" s="25">
        <v>99.0</v>
      </c>
      <c r="S1826" s="25">
        <v>9.0</v>
      </c>
    </row>
    <row r="1827">
      <c r="A1827" s="58" t="s">
        <v>754</v>
      </c>
      <c r="B1827" s="25" t="s">
        <v>1</v>
      </c>
      <c r="C1827" s="25" t="s">
        <v>213</v>
      </c>
      <c r="D1827" s="25" t="s">
        <v>18</v>
      </c>
      <c r="E1827" s="25">
        <v>2.0</v>
      </c>
      <c r="F1827" s="25">
        <v>1.0</v>
      </c>
      <c r="G1827" s="25">
        <v>0.0</v>
      </c>
      <c r="H1827" s="25">
        <v>1.0</v>
      </c>
      <c r="I1827" s="25">
        <v>0.0</v>
      </c>
      <c r="J1827" s="25">
        <v>0.0</v>
      </c>
      <c r="K1827" s="25">
        <v>0.0</v>
      </c>
      <c r="L1827" s="25">
        <v>0.0</v>
      </c>
      <c r="M1827" s="25">
        <v>0.0</v>
      </c>
      <c r="N1827" s="25">
        <v>0.11375</v>
      </c>
      <c r="O1827" s="25">
        <v>0.11375</v>
      </c>
      <c r="P1827" s="25">
        <v>0.11375</v>
      </c>
      <c r="Q1827" s="25">
        <v>1.0</v>
      </c>
      <c r="R1827" s="25">
        <v>99.0</v>
      </c>
      <c r="S1827" s="25">
        <v>9.0</v>
      </c>
    </row>
    <row r="1828">
      <c r="A1828" s="58" t="s">
        <v>754</v>
      </c>
      <c r="B1828" s="25" t="s">
        <v>1</v>
      </c>
      <c r="C1828" s="25" t="s">
        <v>135</v>
      </c>
      <c r="D1828" s="25" t="s">
        <v>18</v>
      </c>
      <c r="E1828" s="25">
        <v>9252.0</v>
      </c>
      <c r="F1828" s="25">
        <v>6662.0</v>
      </c>
      <c r="G1828" s="25">
        <v>1330.0</v>
      </c>
      <c r="H1828" s="25">
        <v>859.0</v>
      </c>
      <c r="I1828" s="25">
        <v>0.0</v>
      </c>
      <c r="J1828" s="25">
        <v>0.0</v>
      </c>
      <c r="K1828" s="25">
        <v>0.0</v>
      </c>
      <c r="L1828" s="25">
        <v>0.0</v>
      </c>
      <c r="M1828" s="25">
        <v>0.0</v>
      </c>
      <c r="N1828" s="25">
        <v>0.32472</v>
      </c>
      <c r="O1828" s="25">
        <v>2.0425</v>
      </c>
      <c r="P1828" s="25">
        <v>1.81267</v>
      </c>
      <c r="Q1828" s="25">
        <v>3723.0</v>
      </c>
      <c r="R1828" s="25">
        <v>99.0</v>
      </c>
      <c r="S1828" s="25">
        <v>9.0</v>
      </c>
    </row>
    <row r="1829">
      <c r="A1829" s="58" t="s">
        <v>754</v>
      </c>
      <c r="B1829" s="25" t="s">
        <v>1</v>
      </c>
      <c r="C1829" s="25" t="s">
        <v>66</v>
      </c>
      <c r="D1829" s="25" t="s">
        <v>18</v>
      </c>
      <c r="E1829" s="25">
        <v>2182.0</v>
      </c>
      <c r="F1829" s="25">
        <v>895.0</v>
      </c>
      <c r="G1829" s="25">
        <v>7.0</v>
      </c>
      <c r="H1829" s="25">
        <v>257.0</v>
      </c>
      <c r="I1829" s="25">
        <v>0.0</v>
      </c>
      <c r="J1829" s="25">
        <v>0.0</v>
      </c>
      <c r="K1829" s="25">
        <v>0.0</v>
      </c>
      <c r="L1829" s="25">
        <v>0.0</v>
      </c>
      <c r="M1829" s="25">
        <v>0.0</v>
      </c>
      <c r="N1829" s="25">
        <v>0.27389</v>
      </c>
      <c r="O1829" s="25">
        <v>1.15778</v>
      </c>
      <c r="P1829" s="25">
        <v>0.92996</v>
      </c>
      <c r="Q1829" s="25">
        <v>800.0</v>
      </c>
      <c r="R1829" s="25">
        <v>99.0</v>
      </c>
      <c r="S1829" s="25">
        <v>9.0</v>
      </c>
    </row>
    <row r="1830">
      <c r="A1830" s="58" t="s">
        <v>754</v>
      </c>
      <c r="B1830" s="25" t="s">
        <v>1</v>
      </c>
      <c r="C1830" s="25" t="s">
        <v>139</v>
      </c>
      <c r="D1830" s="25" t="s">
        <v>18</v>
      </c>
      <c r="E1830" s="25">
        <v>1.0</v>
      </c>
      <c r="F1830" s="25">
        <v>1.0</v>
      </c>
      <c r="G1830" s="25">
        <v>0.0</v>
      </c>
      <c r="H1830" s="25">
        <v>0.0</v>
      </c>
      <c r="I1830" s="25">
        <v>0.0</v>
      </c>
      <c r="J1830" s="25">
        <v>0.0</v>
      </c>
      <c r="K1830" s="25">
        <v>0.0</v>
      </c>
      <c r="L1830" s="25">
        <v>0.0</v>
      </c>
      <c r="M1830" s="25">
        <v>0.0</v>
      </c>
      <c r="N1830" s="25">
        <v>8.29222</v>
      </c>
      <c r="O1830" s="25">
        <v>8.29222</v>
      </c>
      <c r="P1830" s="25">
        <v>8.29222</v>
      </c>
      <c r="Q1830" s="25">
        <v>1.0</v>
      </c>
      <c r="R1830" s="25">
        <v>99.0</v>
      </c>
      <c r="S1830" s="25">
        <v>9.0</v>
      </c>
    </row>
    <row r="1831">
      <c r="A1831" s="58" t="s">
        <v>754</v>
      </c>
      <c r="B1831" s="25" t="s">
        <v>1</v>
      </c>
      <c r="C1831" s="25" t="s">
        <v>103</v>
      </c>
      <c r="D1831" s="25" t="s">
        <v>18</v>
      </c>
      <c r="E1831" s="25">
        <v>1.0</v>
      </c>
      <c r="F1831" s="25">
        <v>0.0</v>
      </c>
      <c r="G1831" s="25">
        <v>0.0</v>
      </c>
      <c r="H1831" s="25">
        <v>0.0</v>
      </c>
      <c r="I1831" s="25">
        <v>0.0</v>
      </c>
      <c r="J1831" s="25">
        <v>0.0</v>
      </c>
      <c r="K1831" s="25">
        <v>0.0</v>
      </c>
      <c r="L1831" s="25">
        <v>0.0</v>
      </c>
      <c r="M1831" s="25">
        <v>0.0</v>
      </c>
      <c r="N1831" s="25">
        <v>3.54222</v>
      </c>
      <c r="O1831" s="25">
        <v>3.54222</v>
      </c>
      <c r="P1831" s="25">
        <v>3.54222</v>
      </c>
      <c r="Q1831" s="25">
        <v>0.0</v>
      </c>
      <c r="R1831" s="25">
        <v>99.0</v>
      </c>
      <c r="S1831" s="25">
        <v>9.0</v>
      </c>
    </row>
    <row r="1832">
      <c r="A1832" s="58" t="s">
        <v>754</v>
      </c>
      <c r="B1832" s="25" t="s">
        <v>1</v>
      </c>
      <c r="C1832" s="25" t="s">
        <v>207</v>
      </c>
      <c r="D1832" s="25" t="s">
        <v>18</v>
      </c>
      <c r="E1832" s="25">
        <v>32.0</v>
      </c>
      <c r="F1832" s="25">
        <v>16.0</v>
      </c>
      <c r="G1832" s="25">
        <v>0.0</v>
      </c>
      <c r="H1832" s="25">
        <v>0.0</v>
      </c>
      <c r="I1832" s="25">
        <v>0.0</v>
      </c>
      <c r="J1832" s="25">
        <v>0.0</v>
      </c>
      <c r="K1832" s="25">
        <v>0.0</v>
      </c>
      <c r="L1832" s="25">
        <v>0.0</v>
      </c>
      <c r="M1832" s="25">
        <v>0.0</v>
      </c>
      <c r="N1832" s="25">
        <v>0.17361</v>
      </c>
      <c r="O1832" s="25">
        <v>1.47667</v>
      </c>
      <c r="P1832" s="25">
        <v>0.57398</v>
      </c>
      <c r="Q1832" s="25">
        <v>14.0</v>
      </c>
      <c r="R1832" s="25">
        <v>99.0</v>
      </c>
      <c r="S1832" s="25">
        <v>9.0</v>
      </c>
    </row>
    <row r="1833">
      <c r="A1833" s="58" t="s">
        <v>754</v>
      </c>
      <c r="B1833" s="25" t="s">
        <v>1</v>
      </c>
      <c r="C1833" s="25" t="s">
        <v>90</v>
      </c>
      <c r="D1833" s="25" t="s">
        <v>18</v>
      </c>
      <c r="E1833" s="25">
        <v>13.0</v>
      </c>
      <c r="F1833" s="25">
        <v>7.0</v>
      </c>
      <c r="G1833" s="25">
        <v>0.0</v>
      </c>
      <c r="H1833" s="25">
        <v>1.0</v>
      </c>
      <c r="I1833" s="25">
        <v>0.0</v>
      </c>
      <c r="J1833" s="25">
        <v>0.0</v>
      </c>
      <c r="K1833" s="25">
        <v>0.0</v>
      </c>
      <c r="L1833" s="25">
        <v>0.0</v>
      </c>
      <c r="M1833" s="25">
        <v>0.0</v>
      </c>
      <c r="N1833" s="25">
        <v>0.30722</v>
      </c>
      <c r="O1833" s="25">
        <v>0.75222</v>
      </c>
      <c r="P1833" s="25">
        <v>0.38872</v>
      </c>
      <c r="Q1833" s="25">
        <v>5.0</v>
      </c>
      <c r="R1833" s="25">
        <v>99.0</v>
      </c>
      <c r="S1833" s="25">
        <v>9.0</v>
      </c>
    </row>
    <row r="1834">
      <c r="A1834" s="58" t="s">
        <v>754</v>
      </c>
      <c r="B1834" s="25" t="s">
        <v>1</v>
      </c>
      <c r="C1834" s="25" t="s">
        <v>172</v>
      </c>
      <c r="D1834" s="25" t="s">
        <v>18</v>
      </c>
      <c r="E1834" s="25">
        <v>4.0</v>
      </c>
      <c r="F1834" s="25">
        <v>3.0</v>
      </c>
      <c r="G1834" s="25">
        <v>0.0</v>
      </c>
      <c r="H1834" s="25">
        <v>0.0</v>
      </c>
      <c r="I1834" s="25">
        <v>0.0</v>
      </c>
      <c r="J1834" s="25">
        <v>0.0</v>
      </c>
      <c r="K1834" s="25">
        <v>0.0</v>
      </c>
      <c r="L1834" s="25">
        <v>0.0</v>
      </c>
      <c r="M1834" s="25">
        <v>0.0</v>
      </c>
      <c r="N1834" s="25">
        <v>0.13889</v>
      </c>
      <c r="O1834" s="25">
        <v>0.98944</v>
      </c>
      <c r="P1834" s="25">
        <v>0.51931</v>
      </c>
      <c r="Q1834" s="25">
        <v>2.0</v>
      </c>
      <c r="R1834" s="25">
        <v>99.0</v>
      </c>
      <c r="S1834" s="25">
        <v>9.0</v>
      </c>
    </row>
    <row r="1835">
      <c r="A1835" s="58" t="s">
        <v>754</v>
      </c>
      <c r="B1835" s="25" t="s">
        <v>1</v>
      </c>
      <c r="C1835" s="25" t="s">
        <v>132</v>
      </c>
      <c r="D1835" s="25" t="s">
        <v>18</v>
      </c>
      <c r="E1835" s="25">
        <v>15.0</v>
      </c>
      <c r="F1835" s="25">
        <v>7.0</v>
      </c>
      <c r="G1835" s="25">
        <v>0.0</v>
      </c>
      <c r="H1835" s="25">
        <v>2.0</v>
      </c>
      <c r="I1835" s="25">
        <v>0.0</v>
      </c>
      <c r="J1835" s="25">
        <v>0.0</v>
      </c>
      <c r="K1835" s="25">
        <v>0.0</v>
      </c>
      <c r="L1835" s="25">
        <v>0.0</v>
      </c>
      <c r="M1835" s="25">
        <v>0.0</v>
      </c>
      <c r="N1835" s="25">
        <v>0.31611</v>
      </c>
      <c r="O1835" s="25">
        <v>1.48361</v>
      </c>
      <c r="P1835" s="25">
        <v>3.18598</v>
      </c>
      <c r="Q1835" s="25">
        <v>7.0</v>
      </c>
      <c r="R1835" s="25">
        <v>99.0</v>
      </c>
      <c r="S1835" s="25">
        <v>9.0</v>
      </c>
    </row>
    <row r="1836">
      <c r="A1836" s="58" t="s">
        <v>754</v>
      </c>
      <c r="B1836" s="25" t="s">
        <v>1</v>
      </c>
      <c r="C1836" s="25" t="s">
        <v>224</v>
      </c>
      <c r="D1836" s="25" t="s">
        <v>18</v>
      </c>
      <c r="E1836" s="25">
        <v>2.0</v>
      </c>
      <c r="F1836" s="25">
        <v>0.0</v>
      </c>
      <c r="G1836" s="25">
        <v>0.0</v>
      </c>
      <c r="H1836" s="25">
        <v>0.0</v>
      </c>
      <c r="I1836" s="25">
        <v>0.0</v>
      </c>
      <c r="J1836" s="25">
        <v>0.0</v>
      </c>
      <c r="K1836" s="25">
        <v>0.0</v>
      </c>
      <c r="L1836" s="25">
        <v>0.0</v>
      </c>
      <c r="M1836" s="25">
        <v>0.0</v>
      </c>
      <c r="N1836" s="25">
        <v>0.11583</v>
      </c>
      <c r="O1836" s="25">
        <v>0.11583</v>
      </c>
      <c r="P1836" s="25">
        <v>0.11583</v>
      </c>
      <c r="Q1836" s="25">
        <v>0.0</v>
      </c>
      <c r="R1836" s="25">
        <v>99.0</v>
      </c>
      <c r="S1836" s="25">
        <v>9.0</v>
      </c>
    </row>
    <row r="1837">
      <c r="A1837" s="58" t="s">
        <v>754</v>
      </c>
      <c r="B1837" s="25" t="s">
        <v>1</v>
      </c>
      <c r="C1837" s="25" t="s">
        <v>188</v>
      </c>
      <c r="D1837" s="25" t="s">
        <v>18</v>
      </c>
      <c r="E1837" s="25">
        <v>7.0</v>
      </c>
      <c r="F1837" s="25">
        <v>0.0</v>
      </c>
      <c r="G1837" s="25">
        <v>0.0</v>
      </c>
      <c r="H1837" s="25">
        <v>0.0</v>
      </c>
      <c r="I1837" s="25">
        <v>0.0</v>
      </c>
      <c r="J1837" s="25">
        <v>0.0</v>
      </c>
      <c r="K1837" s="25">
        <v>0.0</v>
      </c>
      <c r="L1837" s="25">
        <v>0.0</v>
      </c>
      <c r="M1837" s="25">
        <v>0.0</v>
      </c>
      <c r="N1837" s="25">
        <v>0.1625</v>
      </c>
      <c r="O1837" s="25">
        <v>0.69278</v>
      </c>
      <c r="P1837" s="25">
        <v>0.22611</v>
      </c>
      <c r="Q1837" s="25">
        <v>0.0</v>
      </c>
      <c r="R1837" s="25">
        <v>99.0</v>
      </c>
      <c r="S1837" s="25">
        <v>9.0</v>
      </c>
    </row>
    <row r="1838">
      <c r="A1838" s="58" t="s">
        <v>754</v>
      </c>
      <c r="B1838" s="25" t="s">
        <v>1</v>
      </c>
      <c r="C1838" s="25" t="s">
        <v>186</v>
      </c>
      <c r="D1838" s="25" t="s">
        <v>18</v>
      </c>
      <c r="E1838" s="25">
        <v>6.0</v>
      </c>
      <c r="F1838" s="25">
        <v>2.0</v>
      </c>
      <c r="G1838" s="25">
        <v>0.0</v>
      </c>
      <c r="H1838" s="25">
        <v>1.0</v>
      </c>
      <c r="I1838" s="25">
        <v>0.0</v>
      </c>
      <c r="J1838" s="25">
        <v>0.0</v>
      </c>
      <c r="K1838" s="25">
        <v>0.0</v>
      </c>
      <c r="L1838" s="25">
        <v>0.0</v>
      </c>
      <c r="M1838" s="25">
        <v>0.0</v>
      </c>
      <c r="N1838" s="25">
        <v>0.54972</v>
      </c>
      <c r="O1838" s="25">
        <v>1.7775</v>
      </c>
      <c r="P1838" s="25">
        <v>0.76148</v>
      </c>
      <c r="Q1838" s="25">
        <v>2.0</v>
      </c>
      <c r="R1838" s="25">
        <v>99.0</v>
      </c>
      <c r="S1838" s="25">
        <v>9.0</v>
      </c>
    </row>
    <row r="1839">
      <c r="A1839" s="58" t="s">
        <v>754</v>
      </c>
      <c r="B1839" s="25" t="s">
        <v>1</v>
      </c>
      <c r="C1839" s="25" t="s">
        <v>183</v>
      </c>
      <c r="D1839" s="25" t="s">
        <v>18</v>
      </c>
      <c r="E1839" s="25">
        <v>1.0</v>
      </c>
      <c r="F1839" s="25">
        <v>0.0</v>
      </c>
      <c r="G1839" s="25">
        <v>0.0</v>
      </c>
      <c r="H1839" s="25">
        <v>0.0</v>
      </c>
      <c r="I1839" s="25">
        <v>0.0</v>
      </c>
      <c r="J1839" s="25">
        <v>0.0</v>
      </c>
      <c r="K1839" s="25">
        <v>0.0</v>
      </c>
      <c r="L1839" s="25">
        <v>0.0</v>
      </c>
      <c r="M1839" s="25">
        <v>0.0</v>
      </c>
      <c r="N1839" s="25">
        <v>0.80139</v>
      </c>
      <c r="O1839" s="25">
        <v>0.80139</v>
      </c>
      <c r="P1839" s="25">
        <v>0.80139</v>
      </c>
      <c r="Q1839" s="25">
        <v>0.0</v>
      </c>
      <c r="R1839" s="25">
        <v>99.0</v>
      </c>
      <c r="S1839" s="25">
        <v>9.0</v>
      </c>
    </row>
    <row r="1840">
      <c r="A1840" s="58" t="s">
        <v>754</v>
      </c>
      <c r="B1840" s="25" t="s">
        <v>1</v>
      </c>
      <c r="C1840" s="25" t="s">
        <v>93</v>
      </c>
      <c r="D1840" s="25" t="s">
        <v>18</v>
      </c>
      <c r="E1840" s="25">
        <v>20.0</v>
      </c>
      <c r="F1840" s="25">
        <v>5.0</v>
      </c>
      <c r="G1840" s="25">
        <v>0.0</v>
      </c>
      <c r="H1840" s="25">
        <v>0.0</v>
      </c>
      <c r="I1840" s="25">
        <v>0.0</v>
      </c>
      <c r="J1840" s="25">
        <v>0.0</v>
      </c>
      <c r="K1840" s="25">
        <v>0.0</v>
      </c>
      <c r="L1840" s="25">
        <v>0.0</v>
      </c>
      <c r="M1840" s="25">
        <v>0.0</v>
      </c>
      <c r="N1840" s="25">
        <v>0.47611</v>
      </c>
      <c r="O1840" s="25">
        <v>1.4575</v>
      </c>
      <c r="P1840" s="25">
        <v>1.17922</v>
      </c>
      <c r="Q1840" s="25">
        <v>5.0</v>
      </c>
      <c r="R1840" s="25">
        <v>99.0</v>
      </c>
      <c r="S1840" s="25">
        <v>9.0</v>
      </c>
    </row>
    <row r="1841">
      <c r="A1841" s="58" t="s">
        <v>754</v>
      </c>
      <c r="B1841" s="25" t="s">
        <v>1</v>
      </c>
      <c r="C1841" s="25" t="s">
        <v>106</v>
      </c>
      <c r="D1841" s="25" t="s">
        <v>18</v>
      </c>
      <c r="E1841" s="25">
        <v>79.0</v>
      </c>
      <c r="F1841" s="25">
        <v>13.0</v>
      </c>
      <c r="G1841" s="25">
        <v>0.0</v>
      </c>
      <c r="H1841" s="25">
        <v>1.0</v>
      </c>
      <c r="I1841" s="25">
        <v>0.0</v>
      </c>
      <c r="J1841" s="25">
        <v>0.0</v>
      </c>
      <c r="K1841" s="25">
        <v>0.0</v>
      </c>
      <c r="L1841" s="25">
        <v>0.0</v>
      </c>
      <c r="M1841" s="25">
        <v>0.0</v>
      </c>
      <c r="N1841" s="25">
        <v>0.37472</v>
      </c>
      <c r="O1841" s="25">
        <v>2.53028</v>
      </c>
      <c r="P1841" s="25">
        <v>1.39719</v>
      </c>
      <c r="Q1841" s="25">
        <v>12.0</v>
      </c>
      <c r="R1841" s="25">
        <v>99.0</v>
      </c>
      <c r="S1841" s="25">
        <v>9.0</v>
      </c>
    </row>
    <row r="1842">
      <c r="A1842" s="58" t="s">
        <v>754</v>
      </c>
      <c r="B1842" s="25" t="s">
        <v>1</v>
      </c>
      <c r="C1842" s="25" t="s">
        <v>123</v>
      </c>
      <c r="D1842" s="25" t="s">
        <v>18</v>
      </c>
      <c r="E1842" s="25">
        <v>2.0</v>
      </c>
      <c r="F1842" s="25">
        <v>1.0</v>
      </c>
      <c r="G1842" s="25">
        <v>0.0</v>
      </c>
      <c r="H1842" s="25">
        <v>1.0</v>
      </c>
      <c r="I1842" s="25">
        <v>0.0</v>
      </c>
      <c r="J1842" s="25">
        <v>0.0</v>
      </c>
      <c r="K1842" s="25">
        <v>0.0</v>
      </c>
      <c r="L1842" s="25">
        <v>0.0</v>
      </c>
      <c r="M1842" s="25">
        <v>0.0</v>
      </c>
      <c r="N1842" s="25">
        <v>0.19708</v>
      </c>
      <c r="O1842" s="25">
        <v>0.19708</v>
      </c>
      <c r="P1842" s="25">
        <v>0.19708</v>
      </c>
      <c r="Q1842" s="25">
        <v>1.0</v>
      </c>
      <c r="R1842" s="25">
        <v>99.0</v>
      </c>
      <c r="S1842" s="25">
        <v>9.0</v>
      </c>
    </row>
    <row r="1843">
      <c r="A1843" s="58" t="s">
        <v>754</v>
      </c>
      <c r="B1843" s="25" t="s">
        <v>1</v>
      </c>
      <c r="C1843" s="25" t="s">
        <v>121</v>
      </c>
      <c r="D1843" s="25" t="s">
        <v>18</v>
      </c>
      <c r="E1843" s="25">
        <v>13.0</v>
      </c>
      <c r="F1843" s="25">
        <v>4.0</v>
      </c>
      <c r="G1843" s="25">
        <v>0.0</v>
      </c>
      <c r="H1843" s="25">
        <v>0.0</v>
      </c>
      <c r="I1843" s="25">
        <v>0.0</v>
      </c>
      <c r="J1843" s="25">
        <v>0.0</v>
      </c>
      <c r="K1843" s="25">
        <v>0.0</v>
      </c>
      <c r="L1843" s="25">
        <v>0.0</v>
      </c>
      <c r="M1843" s="25">
        <v>0.0</v>
      </c>
      <c r="N1843" s="25">
        <v>0.28806</v>
      </c>
      <c r="O1843" s="25">
        <v>0.95194</v>
      </c>
      <c r="P1843" s="25">
        <v>0.36312</v>
      </c>
      <c r="Q1843" s="25">
        <v>2.0</v>
      </c>
      <c r="R1843" s="25">
        <v>99.0</v>
      </c>
      <c r="S1843" s="25">
        <v>9.0</v>
      </c>
    </row>
    <row r="1844">
      <c r="A1844" s="58" t="s">
        <v>754</v>
      </c>
      <c r="B1844" s="25" t="s">
        <v>1</v>
      </c>
      <c r="C1844" s="25" t="s">
        <v>69</v>
      </c>
      <c r="D1844" s="25" t="s">
        <v>18</v>
      </c>
      <c r="E1844" s="25">
        <v>66.0</v>
      </c>
      <c r="F1844" s="25">
        <v>9.0</v>
      </c>
      <c r="G1844" s="25">
        <v>0.0</v>
      </c>
      <c r="H1844" s="25">
        <v>1.0</v>
      </c>
      <c r="I1844" s="25">
        <v>0.0</v>
      </c>
      <c r="J1844" s="25">
        <v>0.0</v>
      </c>
      <c r="K1844" s="25">
        <v>0.0</v>
      </c>
      <c r="L1844" s="25">
        <v>0.0</v>
      </c>
      <c r="M1844" s="25">
        <v>0.0</v>
      </c>
      <c r="N1844" s="25">
        <v>0.2025</v>
      </c>
      <c r="O1844" s="25">
        <v>0.90083</v>
      </c>
      <c r="P1844" s="25">
        <v>0.37937</v>
      </c>
      <c r="Q1844" s="25">
        <v>7.0</v>
      </c>
      <c r="R1844" s="25">
        <v>99.0</v>
      </c>
      <c r="S1844" s="25">
        <v>9.0</v>
      </c>
    </row>
    <row r="1845">
      <c r="A1845" s="58" t="s">
        <v>754</v>
      </c>
      <c r="B1845" s="25" t="s">
        <v>1</v>
      </c>
      <c r="C1845" s="25" t="s">
        <v>96</v>
      </c>
      <c r="D1845" s="25" t="s">
        <v>18</v>
      </c>
      <c r="E1845" s="25">
        <v>187.0</v>
      </c>
      <c r="F1845" s="25">
        <v>68.0</v>
      </c>
      <c r="G1845" s="25">
        <v>4.0</v>
      </c>
      <c r="H1845" s="25">
        <v>5.0</v>
      </c>
      <c r="I1845" s="25">
        <v>0.0</v>
      </c>
      <c r="J1845" s="25">
        <v>0.0</v>
      </c>
      <c r="K1845" s="25">
        <v>0.0</v>
      </c>
      <c r="L1845" s="25">
        <v>0.0</v>
      </c>
      <c r="M1845" s="25">
        <v>0.0</v>
      </c>
      <c r="N1845" s="25">
        <v>0.26194</v>
      </c>
      <c r="O1845" s="25">
        <v>1.30611</v>
      </c>
      <c r="P1845" s="25">
        <v>0.63694</v>
      </c>
      <c r="Q1845" s="25">
        <v>55.0</v>
      </c>
      <c r="R1845" s="25">
        <v>99.0</v>
      </c>
      <c r="S1845" s="25">
        <v>9.0</v>
      </c>
    </row>
    <row r="1846">
      <c r="A1846" s="58" t="s">
        <v>754</v>
      </c>
      <c r="B1846" s="25" t="s">
        <v>1</v>
      </c>
      <c r="C1846" s="25" t="s">
        <v>72</v>
      </c>
      <c r="D1846" s="25" t="s">
        <v>18</v>
      </c>
      <c r="E1846" s="25">
        <v>196.0</v>
      </c>
      <c r="F1846" s="25">
        <v>124.0</v>
      </c>
      <c r="G1846" s="25">
        <v>2.0</v>
      </c>
      <c r="H1846" s="25">
        <v>112.0</v>
      </c>
      <c r="I1846" s="25">
        <v>0.0</v>
      </c>
      <c r="J1846" s="25">
        <v>0.0</v>
      </c>
      <c r="K1846" s="25">
        <v>0.0</v>
      </c>
      <c r="L1846" s="25">
        <v>0.0</v>
      </c>
      <c r="M1846" s="25">
        <v>0.0</v>
      </c>
      <c r="N1846" s="25">
        <v>0.20444</v>
      </c>
      <c r="O1846" s="25">
        <v>0.88556</v>
      </c>
      <c r="P1846" s="25">
        <v>0.46693</v>
      </c>
      <c r="Q1846" s="25">
        <v>78.0</v>
      </c>
      <c r="R1846" s="25">
        <v>99.0</v>
      </c>
      <c r="S1846" s="25">
        <v>9.0</v>
      </c>
    </row>
    <row r="1847">
      <c r="A1847" s="58" t="s">
        <v>754</v>
      </c>
      <c r="B1847" s="25" t="s">
        <v>1</v>
      </c>
      <c r="C1847" s="25" t="s">
        <v>46</v>
      </c>
      <c r="D1847" s="25" t="s">
        <v>18</v>
      </c>
      <c r="E1847" s="25">
        <v>5.0</v>
      </c>
      <c r="F1847" s="25">
        <v>2.0</v>
      </c>
      <c r="G1847" s="25">
        <v>0.0</v>
      </c>
      <c r="H1847" s="25">
        <v>0.0</v>
      </c>
      <c r="I1847" s="25">
        <v>0.0</v>
      </c>
      <c r="J1847" s="25">
        <v>0.0</v>
      </c>
      <c r="K1847" s="25">
        <v>0.0</v>
      </c>
      <c r="L1847" s="25">
        <v>0.0</v>
      </c>
      <c r="M1847" s="25">
        <v>0.0</v>
      </c>
      <c r="N1847" s="25">
        <v>0.53444</v>
      </c>
      <c r="O1847" s="25">
        <v>12.77611</v>
      </c>
      <c r="P1847" s="25">
        <v>2.93811</v>
      </c>
      <c r="Q1847" s="25">
        <v>1.0</v>
      </c>
      <c r="R1847" s="25">
        <v>99.0</v>
      </c>
      <c r="S1847" s="25">
        <v>9.0</v>
      </c>
    </row>
    <row r="1848">
      <c r="A1848" s="58" t="s">
        <v>754</v>
      </c>
      <c r="B1848" s="25" t="s">
        <v>1</v>
      </c>
      <c r="C1848" s="25" t="s">
        <v>67</v>
      </c>
      <c r="D1848" s="25" t="s">
        <v>18</v>
      </c>
      <c r="E1848" s="25">
        <v>188.0</v>
      </c>
      <c r="F1848" s="25">
        <v>55.0</v>
      </c>
      <c r="G1848" s="25">
        <v>0.0</v>
      </c>
      <c r="H1848" s="25">
        <v>3.0</v>
      </c>
      <c r="I1848" s="25">
        <v>0.0</v>
      </c>
      <c r="J1848" s="25">
        <v>0.0</v>
      </c>
      <c r="K1848" s="25">
        <v>0.0</v>
      </c>
      <c r="L1848" s="25">
        <v>0.0</v>
      </c>
      <c r="M1848" s="25">
        <v>0.0</v>
      </c>
      <c r="N1848" s="25">
        <v>0.27278</v>
      </c>
      <c r="O1848" s="25">
        <v>1.33694</v>
      </c>
      <c r="P1848" s="25">
        <v>1.0175</v>
      </c>
      <c r="Q1848" s="25">
        <v>36.0</v>
      </c>
      <c r="R1848" s="25">
        <v>99.0</v>
      </c>
      <c r="S1848" s="25">
        <v>9.0</v>
      </c>
    </row>
    <row r="1849">
      <c r="A1849" s="58" t="s">
        <v>754</v>
      </c>
      <c r="B1849" s="25" t="s">
        <v>1</v>
      </c>
      <c r="C1849" s="25" t="s">
        <v>176</v>
      </c>
      <c r="D1849" s="25" t="s">
        <v>18</v>
      </c>
      <c r="E1849" s="25">
        <v>29.0</v>
      </c>
      <c r="F1849" s="25">
        <v>9.0</v>
      </c>
      <c r="G1849" s="25">
        <v>1.0</v>
      </c>
      <c r="H1849" s="25">
        <v>5.0</v>
      </c>
      <c r="I1849" s="25">
        <v>0.0</v>
      </c>
      <c r="J1849" s="25">
        <v>0.0</v>
      </c>
      <c r="K1849" s="25">
        <v>0.0</v>
      </c>
      <c r="L1849" s="25">
        <v>0.0</v>
      </c>
      <c r="M1849" s="25">
        <v>0.0</v>
      </c>
      <c r="N1849" s="25">
        <v>0.10167</v>
      </c>
      <c r="O1849" s="25">
        <v>0.91139</v>
      </c>
      <c r="P1849" s="25">
        <v>0.54557</v>
      </c>
      <c r="Q1849" s="25">
        <v>7.0</v>
      </c>
      <c r="R1849" s="25">
        <v>99.0</v>
      </c>
      <c r="S1849" s="25">
        <v>9.0</v>
      </c>
    </row>
    <row r="1850">
      <c r="A1850" s="58" t="s">
        <v>754</v>
      </c>
      <c r="B1850" s="25" t="s">
        <v>1</v>
      </c>
      <c r="C1850" s="25" t="s">
        <v>221</v>
      </c>
      <c r="D1850" s="25" t="s">
        <v>18</v>
      </c>
      <c r="E1850" s="25">
        <v>20.0</v>
      </c>
      <c r="F1850" s="25">
        <v>0.0</v>
      </c>
      <c r="G1850" s="25">
        <v>0.0</v>
      </c>
      <c r="H1850" s="25">
        <v>0.0</v>
      </c>
      <c r="I1850" s="25">
        <v>0.0</v>
      </c>
      <c r="J1850" s="25">
        <v>0.0</v>
      </c>
      <c r="K1850" s="25">
        <v>0.0</v>
      </c>
      <c r="L1850" s="25">
        <v>0.0</v>
      </c>
      <c r="M1850" s="25">
        <v>0.0</v>
      </c>
      <c r="N1850" s="25">
        <v>0.39278</v>
      </c>
      <c r="O1850" s="25">
        <v>0.94194</v>
      </c>
      <c r="P1850" s="25">
        <v>0.52113</v>
      </c>
      <c r="Q1850" s="25">
        <v>0.0</v>
      </c>
      <c r="R1850" s="25">
        <v>99.0</v>
      </c>
      <c r="S1850" s="25">
        <v>9.0</v>
      </c>
    </row>
    <row r="1851">
      <c r="A1851" s="58" t="s">
        <v>754</v>
      </c>
      <c r="B1851" s="25" t="s">
        <v>1</v>
      </c>
      <c r="C1851" s="25" t="s">
        <v>231</v>
      </c>
      <c r="D1851" s="25" t="s">
        <v>18</v>
      </c>
      <c r="E1851" s="25">
        <v>1.0</v>
      </c>
      <c r="F1851" s="25">
        <v>0.0</v>
      </c>
      <c r="G1851" s="25">
        <v>0.0</v>
      </c>
      <c r="H1851" s="25">
        <v>0.0</v>
      </c>
      <c r="I1851" s="25">
        <v>0.0</v>
      </c>
      <c r="J1851" s="25">
        <v>0.0</v>
      </c>
      <c r="K1851" s="25">
        <v>0.0</v>
      </c>
      <c r="L1851" s="25">
        <v>0.0</v>
      </c>
      <c r="M1851" s="25">
        <v>0.0</v>
      </c>
      <c r="N1851" s="25">
        <v>0.23361</v>
      </c>
      <c r="O1851" s="25">
        <v>0.23361</v>
      </c>
      <c r="P1851" s="25">
        <v>0.23361</v>
      </c>
      <c r="Q1851" s="25">
        <v>0.0</v>
      </c>
      <c r="R1851" s="25">
        <v>99.0</v>
      </c>
      <c r="S1851" s="25">
        <v>9.0</v>
      </c>
    </row>
    <row r="1852">
      <c r="A1852" s="58" t="s">
        <v>754</v>
      </c>
      <c r="B1852" s="25" t="s">
        <v>1</v>
      </c>
      <c r="C1852" s="25" t="s">
        <v>198</v>
      </c>
      <c r="D1852" s="25" t="s">
        <v>18</v>
      </c>
      <c r="E1852" s="25">
        <v>2.0</v>
      </c>
      <c r="F1852" s="25">
        <v>0.0</v>
      </c>
      <c r="G1852" s="25">
        <v>0.0</v>
      </c>
      <c r="H1852" s="25">
        <v>0.0</v>
      </c>
      <c r="I1852" s="25">
        <v>0.0</v>
      </c>
      <c r="J1852" s="25">
        <v>0.0</v>
      </c>
      <c r="K1852" s="25">
        <v>0.0</v>
      </c>
      <c r="L1852" s="25">
        <v>0.0</v>
      </c>
      <c r="M1852" s="25">
        <v>0.0</v>
      </c>
      <c r="N1852" s="25">
        <v>0.17903</v>
      </c>
      <c r="O1852" s="25">
        <v>0.17903</v>
      </c>
      <c r="P1852" s="25">
        <v>0.17903</v>
      </c>
      <c r="Q1852" s="25">
        <v>0.0</v>
      </c>
      <c r="R1852" s="25">
        <v>99.0</v>
      </c>
      <c r="S1852" s="25">
        <v>9.0</v>
      </c>
    </row>
    <row r="1853">
      <c r="A1853" s="58" t="s">
        <v>754</v>
      </c>
      <c r="B1853" s="25" t="s">
        <v>1</v>
      </c>
      <c r="C1853" s="25" t="s">
        <v>119</v>
      </c>
      <c r="D1853" s="25" t="s">
        <v>18</v>
      </c>
      <c r="E1853" s="25">
        <v>664.0</v>
      </c>
      <c r="F1853" s="25">
        <v>218.0</v>
      </c>
      <c r="G1853" s="25">
        <v>4.0</v>
      </c>
      <c r="H1853" s="25">
        <v>9.0</v>
      </c>
      <c r="I1853" s="25">
        <v>0.0</v>
      </c>
      <c r="J1853" s="25">
        <v>0.0</v>
      </c>
      <c r="K1853" s="25">
        <v>0.0</v>
      </c>
      <c r="L1853" s="25">
        <v>0.0</v>
      </c>
      <c r="M1853" s="25">
        <v>0.0</v>
      </c>
      <c r="N1853" s="25">
        <v>0.40194</v>
      </c>
      <c r="O1853" s="25">
        <v>1.2775</v>
      </c>
      <c r="P1853" s="25">
        <v>1.07218</v>
      </c>
      <c r="Q1853" s="25">
        <v>189.0</v>
      </c>
      <c r="R1853" s="25">
        <v>99.0</v>
      </c>
      <c r="S1853" s="25">
        <v>9.0</v>
      </c>
    </row>
    <row r="1854">
      <c r="A1854" s="58" t="s">
        <v>754</v>
      </c>
      <c r="B1854" s="25" t="s">
        <v>1</v>
      </c>
      <c r="C1854" s="25" t="s">
        <v>70</v>
      </c>
      <c r="D1854" s="25" t="s">
        <v>18</v>
      </c>
      <c r="E1854" s="25">
        <v>4144.0</v>
      </c>
      <c r="F1854" s="25">
        <v>1516.0</v>
      </c>
      <c r="G1854" s="25">
        <v>39.0</v>
      </c>
      <c r="H1854" s="25">
        <v>99.0</v>
      </c>
      <c r="I1854" s="25">
        <v>0.0</v>
      </c>
      <c r="J1854" s="25">
        <v>0.0</v>
      </c>
      <c r="K1854" s="25">
        <v>0.0</v>
      </c>
      <c r="L1854" s="25">
        <v>0.0</v>
      </c>
      <c r="M1854" s="25">
        <v>0.0</v>
      </c>
      <c r="N1854" s="25">
        <v>0.42583</v>
      </c>
      <c r="O1854" s="25">
        <v>1.9475</v>
      </c>
      <c r="P1854" s="25">
        <v>1.38929</v>
      </c>
      <c r="Q1854" s="25">
        <v>1112.0</v>
      </c>
      <c r="R1854" s="25">
        <v>99.0</v>
      </c>
      <c r="S1854" s="25">
        <v>9.0</v>
      </c>
    </row>
    <row r="1855">
      <c r="A1855" s="58" t="s">
        <v>754</v>
      </c>
      <c r="B1855" s="25" t="s">
        <v>1</v>
      </c>
      <c r="C1855" s="25" t="s">
        <v>149</v>
      </c>
      <c r="D1855" s="25" t="s">
        <v>18</v>
      </c>
      <c r="E1855" s="25">
        <v>18.0</v>
      </c>
      <c r="F1855" s="25">
        <v>3.0</v>
      </c>
      <c r="G1855" s="25">
        <v>0.0</v>
      </c>
      <c r="H1855" s="25">
        <v>0.0</v>
      </c>
      <c r="I1855" s="25">
        <v>0.0</v>
      </c>
      <c r="J1855" s="25">
        <v>0.0</v>
      </c>
      <c r="K1855" s="25">
        <v>0.0</v>
      </c>
      <c r="L1855" s="25">
        <v>0.0</v>
      </c>
      <c r="M1855" s="25">
        <v>0.0</v>
      </c>
      <c r="N1855" s="25">
        <v>0.45111</v>
      </c>
      <c r="O1855" s="25">
        <v>2.00167</v>
      </c>
      <c r="P1855" s="25">
        <v>0.75823</v>
      </c>
      <c r="Q1855" s="25">
        <v>3.0</v>
      </c>
      <c r="R1855" s="25">
        <v>99.0</v>
      </c>
      <c r="S1855" s="25">
        <v>9.0</v>
      </c>
    </row>
    <row r="1856">
      <c r="A1856" s="58" t="s">
        <v>754</v>
      </c>
      <c r="B1856" s="25" t="s">
        <v>1</v>
      </c>
      <c r="C1856" s="25" t="s">
        <v>182</v>
      </c>
      <c r="D1856" s="25" t="s">
        <v>18</v>
      </c>
      <c r="E1856" s="25">
        <v>1.0</v>
      </c>
      <c r="F1856" s="25">
        <v>0.0</v>
      </c>
      <c r="G1856" s="25">
        <v>0.0</v>
      </c>
      <c r="H1856" s="25">
        <v>0.0</v>
      </c>
      <c r="I1856" s="25">
        <v>0.0</v>
      </c>
      <c r="J1856" s="25">
        <v>0.0</v>
      </c>
      <c r="K1856" s="25">
        <v>0.0</v>
      </c>
      <c r="L1856" s="25">
        <v>0.0</v>
      </c>
      <c r="M1856" s="25">
        <v>0.0</v>
      </c>
      <c r="N1856" s="25">
        <v>0.055</v>
      </c>
      <c r="O1856" s="25">
        <v>0.055</v>
      </c>
      <c r="P1856" s="25">
        <v>0.055</v>
      </c>
      <c r="Q1856" s="25">
        <v>0.0</v>
      </c>
      <c r="R1856" s="25">
        <v>99.0</v>
      </c>
      <c r="S1856" s="25">
        <v>9.0</v>
      </c>
    </row>
    <row r="1857">
      <c r="A1857" s="58" t="s">
        <v>754</v>
      </c>
      <c r="B1857" s="25" t="s">
        <v>1</v>
      </c>
      <c r="C1857" s="25" t="s">
        <v>217</v>
      </c>
      <c r="D1857" s="25" t="s">
        <v>18</v>
      </c>
      <c r="E1857" s="25">
        <v>4.0</v>
      </c>
      <c r="F1857" s="25">
        <v>1.0</v>
      </c>
      <c r="G1857" s="25">
        <v>1.0</v>
      </c>
      <c r="H1857" s="25">
        <v>0.0</v>
      </c>
      <c r="I1857" s="25">
        <v>0.0</v>
      </c>
      <c r="J1857" s="25">
        <v>0.0</v>
      </c>
      <c r="K1857" s="25">
        <v>0.0</v>
      </c>
      <c r="L1857" s="25">
        <v>0.0</v>
      </c>
      <c r="M1857" s="25">
        <v>0.0</v>
      </c>
      <c r="N1857" s="25">
        <v>0.145</v>
      </c>
      <c r="O1857" s="25">
        <v>0.97556</v>
      </c>
      <c r="P1857" s="25">
        <v>0.46437</v>
      </c>
      <c r="Q1857" s="25">
        <v>1.0</v>
      </c>
      <c r="R1857" s="25">
        <v>99.0</v>
      </c>
      <c r="S1857" s="25">
        <v>9.0</v>
      </c>
    </row>
    <row r="1858">
      <c r="A1858" s="58" t="s">
        <v>754</v>
      </c>
      <c r="B1858" s="25" t="s">
        <v>1</v>
      </c>
      <c r="C1858" s="25" t="s">
        <v>216</v>
      </c>
      <c r="D1858" s="25" t="s">
        <v>18</v>
      </c>
      <c r="E1858" s="25">
        <v>1.0</v>
      </c>
      <c r="F1858" s="25">
        <v>1.0</v>
      </c>
      <c r="G1858" s="25">
        <v>0.0</v>
      </c>
      <c r="H1858" s="25">
        <v>0.0</v>
      </c>
      <c r="I1858" s="25">
        <v>0.0</v>
      </c>
      <c r="J1858" s="25">
        <v>0.0</v>
      </c>
      <c r="K1858" s="25">
        <v>0.0</v>
      </c>
      <c r="L1858" s="25">
        <v>0.0</v>
      </c>
      <c r="M1858" s="25">
        <v>0.0</v>
      </c>
      <c r="N1858" s="25">
        <v>0.78417</v>
      </c>
      <c r="O1858" s="25">
        <v>0.78417</v>
      </c>
      <c r="P1858" s="25">
        <v>0.78417</v>
      </c>
      <c r="Q1858" s="25">
        <v>1.0</v>
      </c>
      <c r="R1858" s="25">
        <v>99.0</v>
      </c>
      <c r="S1858" s="25">
        <v>9.0</v>
      </c>
    </row>
    <row r="1859">
      <c r="A1859" s="58" t="s">
        <v>754</v>
      </c>
      <c r="B1859" s="25" t="s">
        <v>1</v>
      </c>
      <c r="C1859" s="25" t="s">
        <v>48</v>
      </c>
      <c r="D1859" s="25" t="s">
        <v>18</v>
      </c>
      <c r="E1859" s="25">
        <v>40.0</v>
      </c>
      <c r="F1859" s="25">
        <v>6.0</v>
      </c>
      <c r="G1859" s="25">
        <v>0.0</v>
      </c>
      <c r="H1859" s="25">
        <v>3.0</v>
      </c>
      <c r="I1859" s="25">
        <v>0.0</v>
      </c>
      <c r="J1859" s="25">
        <v>0.0</v>
      </c>
      <c r="K1859" s="25">
        <v>0.0</v>
      </c>
      <c r="L1859" s="25">
        <v>0.0</v>
      </c>
      <c r="M1859" s="25">
        <v>0.0</v>
      </c>
      <c r="N1859" s="25">
        <v>0.15583</v>
      </c>
      <c r="O1859" s="25">
        <v>1.42806</v>
      </c>
      <c r="P1859" s="25">
        <v>0.41518</v>
      </c>
      <c r="Q1859" s="25">
        <v>6.0</v>
      </c>
      <c r="R1859" s="25">
        <v>99.0</v>
      </c>
      <c r="S1859" s="25">
        <v>9.0</v>
      </c>
    </row>
    <row r="1860">
      <c r="A1860" s="58" t="s">
        <v>754</v>
      </c>
      <c r="B1860" s="25" t="s">
        <v>1</v>
      </c>
      <c r="C1860" s="25" t="s">
        <v>74</v>
      </c>
      <c r="D1860" s="25" t="s">
        <v>18</v>
      </c>
      <c r="E1860" s="25">
        <v>1246.0</v>
      </c>
      <c r="F1860" s="25">
        <v>363.0</v>
      </c>
      <c r="G1860" s="25">
        <v>5.0</v>
      </c>
      <c r="H1860" s="25">
        <v>17.0</v>
      </c>
      <c r="I1860" s="25">
        <v>0.0</v>
      </c>
      <c r="J1860" s="25">
        <v>0.0</v>
      </c>
      <c r="K1860" s="25">
        <v>0.0</v>
      </c>
      <c r="L1860" s="25">
        <v>0.0</v>
      </c>
      <c r="M1860" s="25">
        <v>0.0</v>
      </c>
      <c r="N1860" s="25">
        <v>0.33194</v>
      </c>
      <c r="O1860" s="25">
        <v>1.25972</v>
      </c>
      <c r="P1860" s="25">
        <v>0.78449</v>
      </c>
      <c r="Q1860" s="25">
        <v>307.0</v>
      </c>
      <c r="R1860" s="25">
        <v>99.0</v>
      </c>
      <c r="S1860" s="25">
        <v>9.0</v>
      </c>
    </row>
    <row r="1861">
      <c r="A1861" s="58" t="s">
        <v>754</v>
      </c>
      <c r="B1861" s="25" t="s">
        <v>1</v>
      </c>
      <c r="C1861" s="25" t="s">
        <v>82</v>
      </c>
      <c r="D1861" s="25" t="s">
        <v>18</v>
      </c>
      <c r="E1861" s="25">
        <v>136.0</v>
      </c>
      <c r="F1861" s="25">
        <v>26.0</v>
      </c>
      <c r="G1861" s="25">
        <v>0.0</v>
      </c>
      <c r="H1861" s="25">
        <v>3.0</v>
      </c>
      <c r="I1861" s="25">
        <v>0.0</v>
      </c>
      <c r="J1861" s="25">
        <v>0.0</v>
      </c>
      <c r="K1861" s="25">
        <v>0.0</v>
      </c>
      <c r="L1861" s="25">
        <v>0.0</v>
      </c>
      <c r="M1861" s="25">
        <v>0.0</v>
      </c>
      <c r="N1861" s="25">
        <v>0.32417</v>
      </c>
      <c r="O1861" s="25">
        <v>1.01306</v>
      </c>
      <c r="P1861" s="25">
        <v>0.5019</v>
      </c>
      <c r="Q1861" s="25">
        <v>26.0</v>
      </c>
      <c r="R1861" s="25">
        <v>99.0</v>
      </c>
      <c r="S1861" s="25">
        <v>9.0</v>
      </c>
    </row>
    <row r="1862">
      <c r="A1862" s="58" t="s">
        <v>754</v>
      </c>
      <c r="B1862" s="25" t="s">
        <v>1</v>
      </c>
      <c r="C1862" s="25" t="s">
        <v>114</v>
      </c>
      <c r="D1862" s="25" t="s">
        <v>18</v>
      </c>
      <c r="E1862" s="25">
        <v>33.0</v>
      </c>
      <c r="F1862" s="25">
        <v>6.0</v>
      </c>
      <c r="G1862" s="25">
        <v>0.0</v>
      </c>
      <c r="H1862" s="25">
        <v>0.0</v>
      </c>
      <c r="I1862" s="25">
        <v>0.0</v>
      </c>
      <c r="J1862" s="25">
        <v>0.0</v>
      </c>
      <c r="K1862" s="25">
        <v>0.0</v>
      </c>
      <c r="L1862" s="25">
        <v>0.0</v>
      </c>
      <c r="M1862" s="25">
        <v>0.0</v>
      </c>
      <c r="N1862" s="25">
        <v>0.3425</v>
      </c>
      <c r="O1862" s="25">
        <v>1.63528</v>
      </c>
      <c r="P1862" s="25">
        <v>0.85256</v>
      </c>
      <c r="Q1862" s="25">
        <v>6.0</v>
      </c>
      <c r="R1862" s="25">
        <v>99.0</v>
      </c>
      <c r="S1862" s="25">
        <v>9.0</v>
      </c>
    </row>
    <row r="1863">
      <c r="A1863" s="58" t="s">
        <v>754</v>
      </c>
      <c r="B1863" s="25" t="s">
        <v>1</v>
      </c>
      <c r="C1863" s="25" t="s">
        <v>222</v>
      </c>
      <c r="D1863" s="25" t="s">
        <v>18</v>
      </c>
      <c r="E1863" s="25">
        <v>7.0</v>
      </c>
      <c r="F1863" s="25">
        <v>3.0</v>
      </c>
      <c r="G1863" s="25">
        <v>0.0</v>
      </c>
      <c r="H1863" s="25">
        <v>0.0</v>
      </c>
      <c r="I1863" s="25">
        <v>0.0</v>
      </c>
      <c r="J1863" s="25">
        <v>0.0</v>
      </c>
      <c r="K1863" s="25">
        <v>0.0</v>
      </c>
      <c r="L1863" s="25">
        <v>0.0</v>
      </c>
      <c r="M1863" s="25">
        <v>0.0</v>
      </c>
      <c r="N1863" s="25">
        <v>0.23917</v>
      </c>
      <c r="O1863" s="25">
        <v>2.51</v>
      </c>
      <c r="P1863" s="25">
        <v>0.65008</v>
      </c>
      <c r="Q1863" s="25">
        <v>3.0</v>
      </c>
      <c r="R1863" s="25">
        <v>99.0</v>
      </c>
      <c r="S1863" s="25">
        <v>9.0</v>
      </c>
    </row>
    <row r="1864">
      <c r="A1864" s="58" t="s">
        <v>754</v>
      </c>
      <c r="B1864" s="25" t="s">
        <v>1</v>
      </c>
      <c r="C1864" s="25" t="s">
        <v>163</v>
      </c>
      <c r="D1864" s="25" t="s">
        <v>18</v>
      </c>
      <c r="E1864" s="25">
        <v>8.0</v>
      </c>
      <c r="F1864" s="25">
        <v>3.0</v>
      </c>
      <c r="G1864" s="25">
        <v>0.0</v>
      </c>
      <c r="H1864" s="25">
        <v>0.0</v>
      </c>
      <c r="I1864" s="25">
        <v>0.0</v>
      </c>
      <c r="J1864" s="25">
        <v>0.0</v>
      </c>
      <c r="K1864" s="25">
        <v>0.0</v>
      </c>
      <c r="L1864" s="25">
        <v>0.0</v>
      </c>
      <c r="M1864" s="25">
        <v>0.0</v>
      </c>
      <c r="N1864" s="25">
        <v>0.08278</v>
      </c>
      <c r="O1864" s="25">
        <v>1.24222</v>
      </c>
      <c r="P1864" s="25">
        <v>0.25639</v>
      </c>
      <c r="Q1864" s="25">
        <v>3.0</v>
      </c>
      <c r="R1864" s="25">
        <v>99.0</v>
      </c>
      <c r="S1864" s="25">
        <v>9.0</v>
      </c>
    </row>
    <row r="1865">
      <c r="A1865" s="58" t="s">
        <v>754</v>
      </c>
      <c r="B1865" s="25" t="s">
        <v>1</v>
      </c>
      <c r="C1865" s="25" t="s">
        <v>191</v>
      </c>
      <c r="D1865" s="25" t="s">
        <v>18</v>
      </c>
      <c r="E1865" s="25">
        <v>1.0</v>
      </c>
      <c r="F1865" s="25">
        <v>0.0</v>
      </c>
      <c r="G1865" s="25">
        <v>0.0</v>
      </c>
      <c r="H1865" s="25">
        <v>0.0</v>
      </c>
      <c r="I1865" s="25">
        <v>0.0</v>
      </c>
      <c r="J1865" s="25">
        <v>0.0</v>
      </c>
      <c r="K1865" s="25">
        <v>0.0</v>
      </c>
      <c r="L1865" s="25">
        <v>0.0</v>
      </c>
      <c r="M1865" s="25">
        <v>0.0</v>
      </c>
      <c r="N1865" s="25">
        <v>0.75806</v>
      </c>
      <c r="O1865" s="25">
        <v>0.75806</v>
      </c>
      <c r="P1865" s="25">
        <v>0.75806</v>
      </c>
      <c r="Q1865" s="25">
        <v>0.0</v>
      </c>
      <c r="R1865" s="25">
        <v>99.0</v>
      </c>
      <c r="S1865" s="25">
        <v>9.0</v>
      </c>
    </row>
    <row r="1866">
      <c r="A1866" s="58" t="s">
        <v>754</v>
      </c>
      <c r="B1866" s="25" t="s">
        <v>1</v>
      </c>
      <c r="C1866" s="25" t="s">
        <v>201</v>
      </c>
      <c r="D1866" s="25" t="s">
        <v>18</v>
      </c>
      <c r="E1866" s="25">
        <v>3.0</v>
      </c>
      <c r="F1866" s="25">
        <v>1.0</v>
      </c>
      <c r="G1866" s="25">
        <v>0.0</v>
      </c>
      <c r="H1866" s="25">
        <v>0.0</v>
      </c>
      <c r="I1866" s="25">
        <v>0.0</v>
      </c>
      <c r="J1866" s="25">
        <v>0.0</v>
      </c>
      <c r="K1866" s="25">
        <v>0.0</v>
      </c>
      <c r="L1866" s="25">
        <v>0.0</v>
      </c>
      <c r="M1866" s="25">
        <v>0.0</v>
      </c>
      <c r="N1866" s="25">
        <v>0.13861</v>
      </c>
      <c r="O1866" s="25">
        <v>12.45611</v>
      </c>
      <c r="P1866" s="25">
        <v>4.21343</v>
      </c>
      <c r="Q1866" s="25">
        <v>1.0</v>
      </c>
      <c r="R1866" s="25">
        <v>99.0</v>
      </c>
      <c r="S1866" s="25">
        <v>9.0</v>
      </c>
    </row>
    <row r="1867">
      <c r="A1867" s="58" t="s">
        <v>754</v>
      </c>
      <c r="B1867" s="25" t="s">
        <v>1</v>
      </c>
      <c r="C1867" s="25" t="s">
        <v>144</v>
      </c>
      <c r="D1867" s="25" t="s">
        <v>18</v>
      </c>
      <c r="E1867" s="25">
        <v>1.0</v>
      </c>
      <c r="F1867" s="25">
        <v>0.0</v>
      </c>
      <c r="G1867" s="25">
        <v>0.0</v>
      </c>
      <c r="H1867" s="25">
        <v>0.0</v>
      </c>
      <c r="I1867" s="25">
        <v>0.0</v>
      </c>
      <c r="J1867" s="25">
        <v>0.0</v>
      </c>
      <c r="K1867" s="25">
        <v>0.0</v>
      </c>
      <c r="L1867" s="25">
        <v>0.0</v>
      </c>
      <c r="M1867" s="25">
        <v>0.0</v>
      </c>
      <c r="N1867" s="25">
        <v>0.91472</v>
      </c>
      <c r="O1867" s="25">
        <v>0.91472</v>
      </c>
      <c r="P1867" s="25">
        <v>0.91472</v>
      </c>
      <c r="Q1867" s="25">
        <v>0.0</v>
      </c>
      <c r="R1867" s="25">
        <v>99.0</v>
      </c>
      <c r="S1867" s="25">
        <v>9.0</v>
      </c>
    </row>
    <row r="1868">
      <c r="A1868" s="58" t="s">
        <v>754</v>
      </c>
      <c r="B1868" s="25" t="s">
        <v>1</v>
      </c>
      <c r="C1868" s="25" t="s">
        <v>145</v>
      </c>
      <c r="D1868" s="25" t="s">
        <v>18</v>
      </c>
      <c r="E1868" s="25">
        <v>1.0</v>
      </c>
      <c r="F1868" s="25">
        <v>0.0</v>
      </c>
      <c r="G1868" s="25">
        <v>0.0</v>
      </c>
      <c r="H1868" s="25">
        <v>0.0</v>
      </c>
      <c r="I1868" s="25">
        <v>0.0</v>
      </c>
      <c r="J1868" s="25">
        <v>0.0</v>
      </c>
      <c r="K1868" s="25">
        <v>0.0</v>
      </c>
      <c r="L1868" s="25">
        <v>0.0</v>
      </c>
      <c r="M1868" s="25">
        <v>0.0</v>
      </c>
      <c r="N1868" s="25">
        <v>0.27194</v>
      </c>
      <c r="O1868" s="25">
        <v>0.27194</v>
      </c>
      <c r="P1868" s="25">
        <v>0.27194</v>
      </c>
      <c r="Q1868" s="25">
        <v>0.0</v>
      </c>
      <c r="R1868" s="25">
        <v>99.0</v>
      </c>
      <c r="S1868" s="25">
        <v>9.0</v>
      </c>
    </row>
    <row r="1869">
      <c r="A1869" s="58" t="s">
        <v>754</v>
      </c>
      <c r="B1869" s="25" t="s">
        <v>1</v>
      </c>
      <c r="C1869" s="25" t="s">
        <v>211</v>
      </c>
      <c r="D1869" s="25" t="s">
        <v>18</v>
      </c>
      <c r="E1869" s="25">
        <v>4.0</v>
      </c>
      <c r="F1869" s="25">
        <v>0.0</v>
      </c>
      <c r="G1869" s="25">
        <v>0.0</v>
      </c>
      <c r="H1869" s="25">
        <v>0.0</v>
      </c>
      <c r="I1869" s="25">
        <v>0.0</v>
      </c>
      <c r="J1869" s="25">
        <v>0.0</v>
      </c>
      <c r="K1869" s="25">
        <v>0.0</v>
      </c>
      <c r="L1869" s="25">
        <v>0.0</v>
      </c>
      <c r="M1869" s="25">
        <v>0.0</v>
      </c>
      <c r="N1869" s="25">
        <v>0.19639</v>
      </c>
      <c r="O1869" s="25">
        <v>1.14056</v>
      </c>
      <c r="P1869" s="25">
        <v>0.54396</v>
      </c>
      <c r="Q1869" s="25">
        <v>0.0</v>
      </c>
      <c r="R1869" s="25">
        <v>99.0</v>
      </c>
      <c r="S1869" s="25">
        <v>9.0</v>
      </c>
    </row>
    <row r="1870">
      <c r="A1870" s="58" t="s">
        <v>754</v>
      </c>
      <c r="B1870" s="25" t="s">
        <v>1</v>
      </c>
      <c r="C1870" s="25" t="s">
        <v>164</v>
      </c>
      <c r="D1870" s="25" t="s">
        <v>18</v>
      </c>
      <c r="E1870" s="25">
        <v>4.0</v>
      </c>
      <c r="F1870" s="25">
        <v>1.0</v>
      </c>
      <c r="G1870" s="25">
        <v>0.0</v>
      </c>
      <c r="H1870" s="25">
        <v>0.0</v>
      </c>
      <c r="I1870" s="25">
        <v>0.0</v>
      </c>
      <c r="J1870" s="25">
        <v>0.0</v>
      </c>
      <c r="K1870" s="25">
        <v>0.0</v>
      </c>
      <c r="L1870" s="25">
        <v>0.0</v>
      </c>
      <c r="M1870" s="25">
        <v>0.0</v>
      </c>
      <c r="N1870" s="25">
        <v>0.20556</v>
      </c>
      <c r="O1870" s="25">
        <v>0.27194</v>
      </c>
      <c r="P1870" s="25">
        <v>0.21736</v>
      </c>
      <c r="Q1870" s="25">
        <v>1.0</v>
      </c>
      <c r="R1870" s="25">
        <v>99.0</v>
      </c>
      <c r="S1870" s="25">
        <v>9.0</v>
      </c>
    </row>
    <row r="1871">
      <c r="A1871" s="58" t="s">
        <v>754</v>
      </c>
      <c r="B1871" s="25" t="s">
        <v>1</v>
      </c>
      <c r="C1871" s="25" t="s">
        <v>200</v>
      </c>
      <c r="D1871" s="25" t="s">
        <v>18</v>
      </c>
      <c r="E1871" s="25">
        <v>4.0</v>
      </c>
      <c r="F1871" s="25">
        <v>0.0</v>
      </c>
      <c r="G1871" s="25">
        <v>0.0</v>
      </c>
      <c r="H1871" s="25">
        <v>0.0</v>
      </c>
      <c r="I1871" s="25">
        <v>0.0</v>
      </c>
      <c r="J1871" s="25">
        <v>0.0</v>
      </c>
      <c r="K1871" s="25">
        <v>0.0</v>
      </c>
      <c r="L1871" s="25">
        <v>0.0</v>
      </c>
      <c r="M1871" s="25">
        <v>0.0</v>
      </c>
      <c r="N1871" s="25">
        <v>0.08056</v>
      </c>
      <c r="O1871" s="25">
        <v>0.79583</v>
      </c>
      <c r="P1871" s="25">
        <v>0.41681</v>
      </c>
      <c r="Q1871" s="25">
        <v>0.0</v>
      </c>
      <c r="R1871" s="25">
        <v>99.0</v>
      </c>
      <c r="S1871" s="25">
        <v>9.0</v>
      </c>
    </row>
    <row r="1872">
      <c r="A1872" s="58" t="s">
        <v>754</v>
      </c>
      <c r="B1872" s="25" t="s">
        <v>1</v>
      </c>
      <c r="C1872" s="25" t="s">
        <v>160</v>
      </c>
      <c r="D1872" s="25" t="s">
        <v>18</v>
      </c>
      <c r="E1872" s="25">
        <v>5.0</v>
      </c>
      <c r="F1872" s="25">
        <v>0.0</v>
      </c>
      <c r="G1872" s="25">
        <v>0.0</v>
      </c>
      <c r="H1872" s="25">
        <v>0.0</v>
      </c>
      <c r="I1872" s="25">
        <v>0.0</v>
      </c>
      <c r="J1872" s="25">
        <v>0.0</v>
      </c>
      <c r="K1872" s="25">
        <v>0.0</v>
      </c>
      <c r="L1872" s="25">
        <v>0.0</v>
      </c>
      <c r="M1872" s="25">
        <v>0.0</v>
      </c>
      <c r="N1872" s="25">
        <v>0.30556</v>
      </c>
      <c r="O1872" s="25">
        <v>1.03389</v>
      </c>
      <c r="P1872" s="25">
        <v>0.39872</v>
      </c>
      <c r="Q1872" s="25">
        <v>0.0</v>
      </c>
      <c r="R1872" s="25">
        <v>99.0</v>
      </c>
      <c r="S1872" s="25">
        <v>9.0</v>
      </c>
    </row>
    <row r="1873">
      <c r="A1873" s="58" t="s">
        <v>754</v>
      </c>
      <c r="B1873" s="25" t="s">
        <v>1</v>
      </c>
      <c r="C1873" s="25" t="s">
        <v>109</v>
      </c>
      <c r="D1873" s="25" t="s">
        <v>18</v>
      </c>
      <c r="E1873" s="25">
        <v>43.0</v>
      </c>
      <c r="F1873" s="25">
        <v>2.0</v>
      </c>
      <c r="G1873" s="25">
        <v>0.0</v>
      </c>
      <c r="H1873" s="25">
        <v>0.0</v>
      </c>
      <c r="I1873" s="25">
        <v>0.0</v>
      </c>
      <c r="J1873" s="25">
        <v>0.0</v>
      </c>
      <c r="K1873" s="25">
        <v>0.0</v>
      </c>
      <c r="L1873" s="25">
        <v>0.0</v>
      </c>
      <c r="M1873" s="25">
        <v>0.0</v>
      </c>
      <c r="N1873" s="25">
        <v>0.33306</v>
      </c>
      <c r="O1873" s="25">
        <v>1.33778</v>
      </c>
      <c r="P1873" s="25">
        <v>0.53446</v>
      </c>
      <c r="Q1873" s="25">
        <v>2.0</v>
      </c>
      <c r="R1873" s="25">
        <v>99.0</v>
      </c>
      <c r="S1873" s="25">
        <v>9.0</v>
      </c>
    </row>
    <row r="1874">
      <c r="A1874" s="58" t="s">
        <v>754</v>
      </c>
      <c r="B1874" s="25" t="s">
        <v>1</v>
      </c>
      <c r="C1874" s="25" t="s">
        <v>185</v>
      </c>
      <c r="D1874" s="25" t="s">
        <v>18</v>
      </c>
      <c r="E1874" s="25">
        <v>11.0</v>
      </c>
      <c r="F1874" s="25">
        <v>5.0</v>
      </c>
      <c r="G1874" s="25">
        <v>0.0</v>
      </c>
      <c r="H1874" s="25">
        <v>0.0</v>
      </c>
      <c r="I1874" s="25">
        <v>0.0</v>
      </c>
      <c r="J1874" s="25">
        <v>0.0</v>
      </c>
      <c r="K1874" s="25">
        <v>0.0</v>
      </c>
      <c r="L1874" s="25">
        <v>0.0</v>
      </c>
      <c r="M1874" s="25">
        <v>0.0</v>
      </c>
      <c r="N1874" s="25">
        <v>0.31861</v>
      </c>
      <c r="O1874" s="25">
        <v>2.54389</v>
      </c>
      <c r="P1874" s="25">
        <v>1.1847</v>
      </c>
      <c r="Q1874" s="25">
        <v>4.0</v>
      </c>
      <c r="R1874" s="25">
        <v>99.0</v>
      </c>
      <c r="S1874" s="25">
        <v>9.0</v>
      </c>
    </row>
    <row r="1875">
      <c r="A1875" s="58" t="s">
        <v>754</v>
      </c>
      <c r="B1875" s="25" t="s">
        <v>1</v>
      </c>
      <c r="C1875" s="25" t="s">
        <v>44</v>
      </c>
      <c r="D1875" s="25" t="s">
        <v>18</v>
      </c>
      <c r="E1875" s="25">
        <v>3279.0</v>
      </c>
      <c r="F1875" s="25">
        <v>471.0</v>
      </c>
      <c r="G1875" s="25">
        <v>2.0</v>
      </c>
      <c r="H1875" s="25">
        <v>35.0</v>
      </c>
      <c r="I1875" s="25">
        <v>0.0</v>
      </c>
      <c r="J1875" s="25">
        <v>0.0</v>
      </c>
      <c r="K1875" s="25">
        <v>0.0</v>
      </c>
      <c r="L1875" s="25">
        <v>0.0</v>
      </c>
      <c r="M1875" s="25">
        <v>0.0</v>
      </c>
      <c r="N1875" s="25">
        <v>0.1425</v>
      </c>
      <c r="O1875" s="25">
        <v>0.73056</v>
      </c>
      <c r="P1875" s="25">
        <v>0.29431</v>
      </c>
      <c r="Q1875" s="25">
        <v>457.0</v>
      </c>
      <c r="R1875" s="25">
        <v>99.0</v>
      </c>
      <c r="S1875" s="25">
        <v>9.0</v>
      </c>
    </row>
    <row r="1876">
      <c r="A1876" s="58" t="s">
        <v>754</v>
      </c>
      <c r="B1876" s="25" t="s">
        <v>1</v>
      </c>
      <c r="C1876" s="25" t="s">
        <v>128</v>
      </c>
      <c r="D1876" s="25" t="s">
        <v>18</v>
      </c>
      <c r="E1876" s="25">
        <v>39.0</v>
      </c>
      <c r="F1876" s="25">
        <v>24.0</v>
      </c>
      <c r="G1876" s="25">
        <v>0.0</v>
      </c>
      <c r="H1876" s="25">
        <v>21.0</v>
      </c>
      <c r="I1876" s="25">
        <v>0.0</v>
      </c>
      <c r="J1876" s="25">
        <v>0.0</v>
      </c>
      <c r="K1876" s="25">
        <v>0.0</v>
      </c>
      <c r="L1876" s="25">
        <v>0.0</v>
      </c>
      <c r="M1876" s="25">
        <v>0.0</v>
      </c>
      <c r="N1876" s="25">
        <v>0.0075</v>
      </c>
      <c r="O1876" s="25">
        <v>2.07556</v>
      </c>
      <c r="P1876" s="25">
        <v>0.46256</v>
      </c>
      <c r="Q1876" s="25">
        <v>24.0</v>
      </c>
      <c r="R1876" s="25">
        <v>99.0</v>
      </c>
      <c r="S1876" s="25">
        <v>9.0</v>
      </c>
    </row>
    <row r="1877">
      <c r="A1877" s="58" t="s">
        <v>754</v>
      </c>
      <c r="B1877" s="25" t="s">
        <v>1</v>
      </c>
      <c r="C1877" s="25" t="s">
        <v>62</v>
      </c>
      <c r="D1877" s="25" t="s">
        <v>18</v>
      </c>
      <c r="E1877" s="25">
        <v>1533.0</v>
      </c>
      <c r="F1877" s="25">
        <v>318.0</v>
      </c>
      <c r="G1877" s="25">
        <v>5.0</v>
      </c>
      <c r="H1877" s="25">
        <v>16.0</v>
      </c>
      <c r="I1877" s="25">
        <v>0.0</v>
      </c>
      <c r="J1877" s="25">
        <v>0.0</v>
      </c>
      <c r="K1877" s="25">
        <v>0.0</v>
      </c>
      <c r="L1877" s="25">
        <v>0.0</v>
      </c>
      <c r="M1877" s="25">
        <v>0.0</v>
      </c>
      <c r="N1877" s="25">
        <v>0.2925</v>
      </c>
      <c r="O1877" s="25">
        <v>1.10194</v>
      </c>
      <c r="P1877" s="25">
        <v>0.75158</v>
      </c>
      <c r="Q1877" s="25">
        <v>252.0</v>
      </c>
      <c r="R1877" s="25">
        <v>99.0</v>
      </c>
      <c r="S1877" s="25">
        <v>9.0</v>
      </c>
    </row>
    <row r="1878">
      <c r="A1878" s="58" t="s">
        <v>754</v>
      </c>
      <c r="B1878" s="25" t="s">
        <v>1</v>
      </c>
      <c r="C1878" s="25" t="s">
        <v>129</v>
      </c>
      <c r="D1878" s="25" t="s">
        <v>18</v>
      </c>
      <c r="E1878" s="25">
        <v>236.0</v>
      </c>
      <c r="F1878" s="25">
        <v>61.0</v>
      </c>
      <c r="G1878" s="25">
        <v>2.0</v>
      </c>
      <c r="H1878" s="25">
        <v>11.0</v>
      </c>
      <c r="I1878" s="25">
        <v>0.0</v>
      </c>
      <c r="J1878" s="25">
        <v>0.0</v>
      </c>
      <c r="K1878" s="25">
        <v>0.0</v>
      </c>
      <c r="L1878" s="25">
        <v>0.0</v>
      </c>
      <c r="M1878" s="25">
        <v>0.0</v>
      </c>
      <c r="N1878" s="25">
        <v>0.40389</v>
      </c>
      <c r="O1878" s="25">
        <v>1.43806</v>
      </c>
      <c r="P1878" s="25">
        <v>1.78749</v>
      </c>
      <c r="Q1878" s="25">
        <v>51.0</v>
      </c>
      <c r="R1878" s="25">
        <v>99.0</v>
      </c>
      <c r="S1878" s="25">
        <v>9.0</v>
      </c>
    </row>
    <row r="1879">
      <c r="A1879" s="58" t="s">
        <v>754</v>
      </c>
      <c r="B1879" s="25" t="s">
        <v>1</v>
      </c>
      <c r="C1879" s="25" t="s">
        <v>230</v>
      </c>
      <c r="D1879" s="25" t="s">
        <v>18</v>
      </c>
      <c r="E1879" s="25">
        <v>3.0</v>
      </c>
      <c r="F1879" s="25">
        <v>1.0</v>
      </c>
      <c r="G1879" s="25">
        <v>0.0</v>
      </c>
      <c r="H1879" s="25">
        <v>0.0</v>
      </c>
      <c r="I1879" s="25">
        <v>0.0</v>
      </c>
      <c r="J1879" s="25">
        <v>0.0</v>
      </c>
      <c r="K1879" s="25">
        <v>0.0</v>
      </c>
      <c r="L1879" s="25">
        <v>0.0</v>
      </c>
      <c r="M1879" s="25">
        <v>0.0</v>
      </c>
      <c r="N1879" s="25">
        <v>0.08361</v>
      </c>
      <c r="O1879" s="25">
        <v>0.4525</v>
      </c>
      <c r="P1879" s="25">
        <v>0.19102</v>
      </c>
      <c r="Q1879" s="25">
        <v>1.0</v>
      </c>
      <c r="R1879" s="25">
        <v>99.0</v>
      </c>
      <c r="S1879" s="25">
        <v>9.0</v>
      </c>
    </row>
    <row r="1880">
      <c r="A1880" s="58" t="s">
        <v>754</v>
      </c>
      <c r="B1880" s="25" t="s">
        <v>1</v>
      </c>
      <c r="C1880" s="25" t="s">
        <v>87</v>
      </c>
      <c r="D1880" s="25" t="s">
        <v>18</v>
      </c>
      <c r="E1880" s="25">
        <v>87.0</v>
      </c>
      <c r="F1880" s="25">
        <v>24.0</v>
      </c>
      <c r="G1880" s="25">
        <v>1.0</v>
      </c>
      <c r="H1880" s="25">
        <v>0.0</v>
      </c>
      <c r="I1880" s="25">
        <v>0.0</v>
      </c>
      <c r="J1880" s="25">
        <v>0.0</v>
      </c>
      <c r="K1880" s="25">
        <v>0.0</v>
      </c>
      <c r="L1880" s="25">
        <v>0.0</v>
      </c>
      <c r="M1880" s="25">
        <v>0.0</v>
      </c>
      <c r="N1880" s="25">
        <v>0.23917</v>
      </c>
      <c r="O1880" s="25">
        <v>1.68694</v>
      </c>
      <c r="P1880" s="25">
        <v>1.31915</v>
      </c>
      <c r="Q1880" s="25">
        <v>20.0</v>
      </c>
      <c r="R1880" s="25">
        <v>99.0</v>
      </c>
      <c r="S1880" s="25">
        <v>9.0</v>
      </c>
    </row>
    <row r="1881">
      <c r="A1881" s="58" t="s">
        <v>754</v>
      </c>
      <c r="B1881" s="25" t="s">
        <v>1</v>
      </c>
      <c r="C1881" s="25" t="s">
        <v>112</v>
      </c>
      <c r="D1881" s="25" t="s">
        <v>18</v>
      </c>
      <c r="E1881" s="25">
        <v>64.0</v>
      </c>
      <c r="F1881" s="25">
        <v>11.0</v>
      </c>
      <c r="G1881" s="25">
        <v>0.0</v>
      </c>
      <c r="H1881" s="25">
        <v>2.0</v>
      </c>
      <c r="I1881" s="25">
        <v>0.0</v>
      </c>
      <c r="J1881" s="25">
        <v>0.0</v>
      </c>
      <c r="K1881" s="25">
        <v>0.0</v>
      </c>
      <c r="L1881" s="25">
        <v>0.0</v>
      </c>
      <c r="M1881" s="25">
        <v>0.0</v>
      </c>
      <c r="N1881" s="25">
        <v>0.33444</v>
      </c>
      <c r="O1881" s="25">
        <v>1.07556</v>
      </c>
      <c r="P1881" s="25">
        <v>0.73119</v>
      </c>
      <c r="Q1881" s="25">
        <v>11.0</v>
      </c>
      <c r="R1881" s="25">
        <v>99.0</v>
      </c>
      <c r="S1881" s="25">
        <v>9.0</v>
      </c>
    </row>
    <row r="1882">
      <c r="A1882" s="58" t="s">
        <v>754</v>
      </c>
      <c r="B1882" s="25" t="s">
        <v>1</v>
      </c>
      <c r="C1882" s="25" t="s">
        <v>154</v>
      </c>
      <c r="D1882" s="25" t="s">
        <v>18</v>
      </c>
      <c r="E1882" s="25">
        <v>15.0</v>
      </c>
      <c r="F1882" s="25">
        <v>5.0</v>
      </c>
      <c r="G1882" s="25">
        <v>0.0</v>
      </c>
      <c r="H1882" s="25">
        <v>2.0</v>
      </c>
      <c r="I1882" s="25">
        <v>0.0</v>
      </c>
      <c r="J1882" s="25">
        <v>0.0</v>
      </c>
      <c r="K1882" s="25">
        <v>0.0</v>
      </c>
      <c r="L1882" s="25">
        <v>0.0</v>
      </c>
      <c r="M1882" s="25">
        <v>0.0</v>
      </c>
      <c r="N1882" s="25">
        <v>0.51806</v>
      </c>
      <c r="O1882" s="25">
        <v>1.03194</v>
      </c>
      <c r="P1882" s="25">
        <v>0.78674</v>
      </c>
      <c r="Q1882" s="25">
        <v>5.0</v>
      </c>
      <c r="R1882" s="25">
        <v>99.0</v>
      </c>
      <c r="S1882" s="25">
        <v>9.0</v>
      </c>
    </row>
    <row r="1883">
      <c r="A1883" s="58" t="s">
        <v>754</v>
      </c>
      <c r="B1883" s="25" t="s">
        <v>1</v>
      </c>
      <c r="C1883" s="25" t="s">
        <v>126</v>
      </c>
      <c r="D1883" s="25" t="s">
        <v>18</v>
      </c>
      <c r="E1883" s="25">
        <v>12.0</v>
      </c>
      <c r="F1883" s="25">
        <v>5.0</v>
      </c>
      <c r="G1883" s="25">
        <v>0.0</v>
      </c>
      <c r="H1883" s="25">
        <v>0.0</v>
      </c>
      <c r="I1883" s="25">
        <v>0.0</v>
      </c>
      <c r="J1883" s="25">
        <v>0.0</v>
      </c>
      <c r="K1883" s="25">
        <v>0.0</v>
      </c>
      <c r="L1883" s="25">
        <v>0.0</v>
      </c>
      <c r="M1883" s="25">
        <v>0.0</v>
      </c>
      <c r="N1883" s="25">
        <v>0.23889</v>
      </c>
      <c r="O1883" s="25">
        <v>0.94833</v>
      </c>
      <c r="P1883" s="25">
        <v>0.43646</v>
      </c>
      <c r="Q1883" s="25">
        <v>5.0</v>
      </c>
      <c r="R1883" s="25">
        <v>99.0</v>
      </c>
      <c r="S1883" s="25">
        <v>9.0</v>
      </c>
    </row>
    <row r="1884">
      <c r="A1884" s="58" t="s">
        <v>754</v>
      </c>
      <c r="B1884" s="25" t="s">
        <v>1</v>
      </c>
      <c r="C1884" s="25" t="s">
        <v>233</v>
      </c>
      <c r="D1884" s="25" t="s">
        <v>18</v>
      </c>
      <c r="E1884" s="25">
        <v>2.0</v>
      </c>
      <c r="F1884" s="25">
        <v>0.0</v>
      </c>
      <c r="G1884" s="25">
        <v>0.0</v>
      </c>
      <c r="H1884" s="25">
        <v>0.0</v>
      </c>
      <c r="I1884" s="25">
        <v>0.0</v>
      </c>
      <c r="J1884" s="25">
        <v>0.0</v>
      </c>
      <c r="K1884" s="25">
        <v>0.0</v>
      </c>
      <c r="L1884" s="25">
        <v>0.0</v>
      </c>
      <c r="M1884" s="25">
        <v>0.0</v>
      </c>
      <c r="N1884" s="25">
        <v>0.50528</v>
      </c>
      <c r="O1884" s="25">
        <v>0.50528</v>
      </c>
      <c r="P1884" s="25">
        <v>0.50528</v>
      </c>
      <c r="Q1884" s="25">
        <v>0.0</v>
      </c>
      <c r="R1884" s="25">
        <v>99.0</v>
      </c>
      <c r="S1884" s="25">
        <v>9.0</v>
      </c>
    </row>
    <row r="1885">
      <c r="A1885" s="58" t="s">
        <v>754</v>
      </c>
      <c r="B1885" s="25" t="s">
        <v>1</v>
      </c>
      <c r="C1885" s="25" t="s">
        <v>105</v>
      </c>
      <c r="D1885" s="25" t="s">
        <v>18</v>
      </c>
      <c r="E1885" s="25">
        <v>236.0</v>
      </c>
      <c r="F1885" s="25">
        <v>47.0</v>
      </c>
      <c r="G1885" s="25">
        <v>0.0</v>
      </c>
      <c r="H1885" s="25">
        <v>0.0</v>
      </c>
      <c r="I1885" s="25">
        <v>0.0</v>
      </c>
      <c r="J1885" s="25">
        <v>0.0</v>
      </c>
      <c r="K1885" s="25">
        <v>0.0</v>
      </c>
      <c r="L1885" s="25">
        <v>0.0</v>
      </c>
      <c r="M1885" s="25">
        <v>0.0</v>
      </c>
      <c r="N1885" s="25">
        <v>0.25833</v>
      </c>
      <c r="O1885" s="25">
        <v>1.59528</v>
      </c>
      <c r="P1885" s="25">
        <v>1.50084</v>
      </c>
      <c r="Q1885" s="25">
        <v>45.0</v>
      </c>
      <c r="R1885" s="25">
        <v>99.0</v>
      </c>
      <c r="S1885" s="25">
        <v>9.0</v>
      </c>
    </row>
    <row r="1886">
      <c r="A1886" s="58" t="s">
        <v>754</v>
      </c>
      <c r="B1886" s="25" t="s">
        <v>1</v>
      </c>
      <c r="C1886" s="25" t="s">
        <v>150</v>
      </c>
      <c r="D1886" s="25" t="s">
        <v>18</v>
      </c>
      <c r="E1886" s="25">
        <v>4.0</v>
      </c>
      <c r="F1886" s="25">
        <v>2.0</v>
      </c>
      <c r="G1886" s="25">
        <v>0.0</v>
      </c>
      <c r="H1886" s="25">
        <v>0.0</v>
      </c>
      <c r="I1886" s="25">
        <v>0.0</v>
      </c>
      <c r="J1886" s="25">
        <v>0.0</v>
      </c>
      <c r="K1886" s="25">
        <v>0.0</v>
      </c>
      <c r="L1886" s="25">
        <v>0.0</v>
      </c>
      <c r="M1886" s="25">
        <v>0.0</v>
      </c>
      <c r="N1886" s="25">
        <v>0.03889</v>
      </c>
      <c r="O1886" s="25">
        <v>0.89944</v>
      </c>
      <c r="P1886" s="25">
        <v>0.42681</v>
      </c>
      <c r="Q1886" s="25">
        <v>2.0</v>
      </c>
      <c r="R1886" s="25">
        <v>99.0</v>
      </c>
      <c r="S1886" s="25">
        <v>9.0</v>
      </c>
    </row>
    <row r="1887">
      <c r="A1887" s="58" t="s">
        <v>754</v>
      </c>
      <c r="B1887" s="25" t="s">
        <v>1</v>
      </c>
      <c r="C1887" s="25" t="s">
        <v>136</v>
      </c>
      <c r="D1887" s="25" t="s">
        <v>18</v>
      </c>
      <c r="E1887" s="25">
        <v>40.0</v>
      </c>
      <c r="F1887" s="25">
        <v>4.0</v>
      </c>
      <c r="G1887" s="25">
        <v>0.0</v>
      </c>
      <c r="H1887" s="25">
        <v>2.0</v>
      </c>
      <c r="I1887" s="25">
        <v>0.0</v>
      </c>
      <c r="J1887" s="25">
        <v>0.0</v>
      </c>
      <c r="K1887" s="25">
        <v>0.0</v>
      </c>
      <c r="L1887" s="25">
        <v>0.0</v>
      </c>
      <c r="M1887" s="25">
        <v>0.0</v>
      </c>
      <c r="N1887" s="25">
        <v>0.34694</v>
      </c>
      <c r="O1887" s="25">
        <v>1.16972</v>
      </c>
      <c r="P1887" s="25">
        <v>0.50732</v>
      </c>
      <c r="Q1887" s="25">
        <v>4.0</v>
      </c>
      <c r="R1887" s="25">
        <v>99.0</v>
      </c>
      <c r="S1887" s="25">
        <v>9.0</v>
      </c>
    </row>
    <row r="1888">
      <c r="A1888" s="58" t="s">
        <v>754</v>
      </c>
      <c r="B1888" s="25" t="s">
        <v>1</v>
      </c>
      <c r="C1888" s="25" t="s">
        <v>102</v>
      </c>
      <c r="D1888" s="25" t="s">
        <v>18</v>
      </c>
      <c r="E1888" s="25">
        <v>264.0</v>
      </c>
      <c r="F1888" s="25">
        <v>44.0</v>
      </c>
      <c r="G1888" s="25">
        <v>0.0</v>
      </c>
      <c r="H1888" s="25">
        <v>2.0</v>
      </c>
      <c r="I1888" s="25">
        <v>0.0</v>
      </c>
      <c r="J1888" s="25">
        <v>0.0</v>
      </c>
      <c r="K1888" s="25">
        <v>0.0</v>
      </c>
      <c r="L1888" s="25">
        <v>0.0</v>
      </c>
      <c r="M1888" s="25">
        <v>0.0</v>
      </c>
      <c r="N1888" s="25">
        <v>0.35417</v>
      </c>
      <c r="O1888" s="25">
        <v>1.28917</v>
      </c>
      <c r="P1888" s="25">
        <v>0.79638</v>
      </c>
      <c r="Q1888" s="25">
        <v>38.0</v>
      </c>
      <c r="R1888" s="25">
        <v>99.0</v>
      </c>
      <c r="S1888" s="25">
        <v>9.0</v>
      </c>
    </row>
    <row r="1889">
      <c r="A1889" s="58" t="s">
        <v>754</v>
      </c>
      <c r="B1889" s="25" t="s">
        <v>1</v>
      </c>
      <c r="C1889" s="25" t="s">
        <v>130</v>
      </c>
      <c r="D1889" s="25" t="s">
        <v>18</v>
      </c>
      <c r="E1889" s="25">
        <v>2.0</v>
      </c>
      <c r="F1889" s="25">
        <v>0.0</v>
      </c>
      <c r="G1889" s="25">
        <v>0.0</v>
      </c>
      <c r="H1889" s="25">
        <v>0.0</v>
      </c>
      <c r="I1889" s="25">
        <v>0.0</v>
      </c>
      <c r="J1889" s="25">
        <v>0.0</v>
      </c>
      <c r="K1889" s="25">
        <v>0.0</v>
      </c>
      <c r="L1889" s="25">
        <v>0.0</v>
      </c>
      <c r="M1889" s="25">
        <v>0.0</v>
      </c>
      <c r="N1889" s="25">
        <v>0.45569</v>
      </c>
      <c r="O1889" s="25">
        <v>0.45569</v>
      </c>
      <c r="P1889" s="25">
        <v>0.45569</v>
      </c>
      <c r="Q1889" s="25">
        <v>0.0</v>
      </c>
      <c r="R1889" s="25">
        <v>99.0</v>
      </c>
      <c r="S1889" s="25">
        <v>9.0</v>
      </c>
    </row>
    <row r="1890">
      <c r="A1890" s="58" t="s">
        <v>754</v>
      </c>
      <c r="B1890" s="25" t="s">
        <v>1</v>
      </c>
      <c r="C1890" s="25" t="s">
        <v>133</v>
      </c>
      <c r="D1890" s="25" t="s">
        <v>18</v>
      </c>
      <c r="E1890" s="25">
        <v>46.0</v>
      </c>
      <c r="F1890" s="25">
        <v>16.0</v>
      </c>
      <c r="G1890" s="25">
        <v>1.0</v>
      </c>
      <c r="H1890" s="25">
        <v>1.0</v>
      </c>
      <c r="I1890" s="25">
        <v>0.0</v>
      </c>
      <c r="J1890" s="25">
        <v>0.0</v>
      </c>
      <c r="K1890" s="25">
        <v>0.0</v>
      </c>
      <c r="L1890" s="25">
        <v>0.0</v>
      </c>
      <c r="M1890" s="25">
        <v>0.0</v>
      </c>
      <c r="N1890" s="25">
        <v>0.24583</v>
      </c>
      <c r="O1890" s="25">
        <v>1.13056</v>
      </c>
      <c r="P1890" s="25">
        <v>0.53104</v>
      </c>
      <c r="Q1890" s="25">
        <v>15.0</v>
      </c>
      <c r="R1890" s="25">
        <v>99.0</v>
      </c>
      <c r="S1890" s="25">
        <v>9.0</v>
      </c>
    </row>
    <row r="1891">
      <c r="A1891" s="58" t="s">
        <v>754</v>
      </c>
      <c r="B1891" s="25" t="s">
        <v>1</v>
      </c>
      <c r="C1891" s="25" t="s">
        <v>167</v>
      </c>
      <c r="D1891" s="25" t="s">
        <v>18</v>
      </c>
      <c r="E1891" s="25">
        <v>53.0</v>
      </c>
      <c r="F1891" s="25">
        <v>15.0</v>
      </c>
      <c r="G1891" s="25">
        <v>0.0</v>
      </c>
      <c r="H1891" s="25">
        <v>0.0</v>
      </c>
      <c r="I1891" s="25">
        <v>0.0</v>
      </c>
      <c r="J1891" s="25">
        <v>0.0</v>
      </c>
      <c r="K1891" s="25">
        <v>0.0</v>
      </c>
      <c r="L1891" s="25">
        <v>0.0</v>
      </c>
      <c r="M1891" s="25">
        <v>0.0</v>
      </c>
      <c r="N1891" s="25">
        <v>0.27889</v>
      </c>
      <c r="O1891" s="25">
        <v>0.9425</v>
      </c>
      <c r="P1891" s="25">
        <v>0.95503</v>
      </c>
      <c r="Q1891" s="25">
        <v>13.0</v>
      </c>
      <c r="R1891" s="25">
        <v>99.0</v>
      </c>
      <c r="S1891" s="25">
        <v>9.0</v>
      </c>
    </row>
    <row r="1892">
      <c r="A1892" s="58" t="s">
        <v>754</v>
      </c>
      <c r="B1892" s="25" t="s">
        <v>1</v>
      </c>
      <c r="C1892" s="25" t="s">
        <v>162</v>
      </c>
      <c r="D1892" s="25" t="s">
        <v>18</v>
      </c>
      <c r="E1892" s="25">
        <v>131.0</v>
      </c>
      <c r="F1892" s="25">
        <v>45.0</v>
      </c>
      <c r="G1892" s="25">
        <v>0.0</v>
      </c>
      <c r="H1892" s="25">
        <v>3.0</v>
      </c>
      <c r="I1892" s="25">
        <v>0.0</v>
      </c>
      <c r="J1892" s="25">
        <v>0.0</v>
      </c>
      <c r="K1892" s="25">
        <v>0.0</v>
      </c>
      <c r="L1892" s="25">
        <v>0.0</v>
      </c>
      <c r="M1892" s="25">
        <v>0.0</v>
      </c>
      <c r="N1892" s="25">
        <v>0.2325</v>
      </c>
      <c r="O1892" s="25">
        <v>1.11139</v>
      </c>
      <c r="P1892" s="25">
        <v>0.47979</v>
      </c>
      <c r="Q1892" s="25">
        <v>40.0</v>
      </c>
      <c r="R1892" s="25">
        <v>99.0</v>
      </c>
      <c r="S1892" s="25">
        <v>9.0</v>
      </c>
    </row>
    <row r="1893">
      <c r="A1893" s="58" t="s">
        <v>754</v>
      </c>
      <c r="B1893" s="25" t="s">
        <v>1</v>
      </c>
      <c r="C1893" s="25" t="s">
        <v>3</v>
      </c>
      <c r="D1893" s="25" t="s">
        <v>18</v>
      </c>
      <c r="E1893" s="25">
        <v>93738.0</v>
      </c>
      <c r="F1893" s="25">
        <v>33935.0</v>
      </c>
      <c r="G1893" s="25">
        <v>1686.0</v>
      </c>
      <c r="H1893" s="25">
        <v>2986.0</v>
      </c>
      <c r="I1893" s="25">
        <v>0.0</v>
      </c>
      <c r="J1893" s="25">
        <v>0.0</v>
      </c>
      <c r="K1893" s="25">
        <v>0.0</v>
      </c>
      <c r="L1893" s="25">
        <v>0.0</v>
      </c>
      <c r="M1893" s="25">
        <v>0.0</v>
      </c>
      <c r="N1893" s="25">
        <v>0.33389</v>
      </c>
      <c r="O1893" s="25">
        <v>1.32639</v>
      </c>
      <c r="P1893" s="25">
        <v>1.11641</v>
      </c>
      <c r="Q1893" s="25">
        <v>26347.0</v>
      </c>
      <c r="R1893" s="25">
        <v>99.0</v>
      </c>
      <c r="S1893" s="25">
        <v>9.0</v>
      </c>
    </row>
    <row r="1894">
      <c r="A1894" s="58" t="s">
        <v>754</v>
      </c>
      <c r="B1894" s="25" t="s">
        <v>1</v>
      </c>
      <c r="C1894" s="25" t="s">
        <v>151</v>
      </c>
      <c r="D1894" s="25" t="s">
        <v>18</v>
      </c>
      <c r="E1894" s="25">
        <v>40.0</v>
      </c>
      <c r="F1894" s="25">
        <v>10.0</v>
      </c>
      <c r="G1894" s="25">
        <v>0.0</v>
      </c>
      <c r="H1894" s="25">
        <v>0.0</v>
      </c>
      <c r="I1894" s="25">
        <v>0.0</v>
      </c>
      <c r="J1894" s="25">
        <v>0.0</v>
      </c>
      <c r="K1894" s="25">
        <v>0.0</v>
      </c>
      <c r="L1894" s="25">
        <v>0.0</v>
      </c>
      <c r="M1894" s="25">
        <v>0.0</v>
      </c>
      <c r="N1894" s="25">
        <v>0.215</v>
      </c>
      <c r="O1894" s="25">
        <v>1.95167</v>
      </c>
      <c r="P1894" s="25">
        <v>1.86882</v>
      </c>
      <c r="Q1894" s="25">
        <v>10.0</v>
      </c>
      <c r="R1894" s="25">
        <v>99.0</v>
      </c>
      <c r="S1894" s="25">
        <v>9.0</v>
      </c>
    </row>
    <row r="1895">
      <c r="A1895" s="58" t="s">
        <v>754</v>
      </c>
      <c r="B1895" s="25" t="s">
        <v>1</v>
      </c>
      <c r="C1895" s="25" t="s">
        <v>190</v>
      </c>
      <c r="D1895" s="25" t="s">
        <v>18</v>
      </c>
      <c r="E1895" s="25">
        <v>32.0</v>
      </c>
      <c r="F1895" s="25">
        <v>9.0</v>
      </c>
      <c r="G1895" s="25">
        <v>0.0</v>
      </c>
      <c r="H1895" s="25">
        <v>0.0</v>
      </c>
      <c r="I1895" s="25">
        <v>0.0</v>
      </c>
      <c r="J1895" s="25">
        <v>0.0</v>
      </c>
      <c r="K1895" s="25">
        <v>0.0</v>
      </c>
      <c r="L1895" s="25">
        <v>0.0</v>
      </c>
      <c r="M1895" s="25">
        <v>0.0</v>
      </c>
      <c r="N1895" s="25">
        <v>0.26361</v>
      </c>
      <c r="O1895" s="25">
        <v>1.48361</v>
      </c>
      <c r="P1895" s="25">
        <v>2.20907</v>
      </c>
      <c r="Q1895" s="25">
        <v>6.0</v>
      </c>
      <c r="R1895" s="25">
        <v>99.0</v>
      </c>
      <c r="S1895" s="25">
        <v>9.0</v>
      </c>
    </row>
    <row r="1896">
      <c r="A1896" s="58" t="s">
        <v>754</v>
      </c>
      <c r="B1896" s="25" t="s">
        <v>1</v>
      </c>
      <c r="C1896" s="25" t="s">
        <v>197</v>
      </c>
      <c r="D1896" s="25" t="s">
        <v>18</v>
      </c>
      <c r="E1896" s="25">
        <v>36.0</v>
      </c>
      <c r="F1896" s="25">
        <v>14.0</v>
      </c>
      <c r="G1896" s="25">
        <v>0.0</v>
      </c>
      <c r="H1896" s="25">
        <v>0.0</v>
      </c>
      <c r="I1896" s="25">
        <v>0.0</v>
      </c>
      <c r="J1896" s="25">
        <v>0.0</v>
      </c>
      <c r="K1896" s="25">
        <v>0.0</v>
      </c>
      <c r="L1896" s="25">
        <v>0.0</v>
      </c>
      <c r="M1896" s="25">
        <v>0.0</v>
      </c>
      <c r="N1896" s="25">
        <v>0.30889</v>
      </c>
      <c r="O1896" s="25">
        <v>1.83083</v>
      </c>
      <c r="P1896" s="25">
        <v>0.71559</v>
      </c>
      <c r="Q1896" s="25">
        <v>14.0</v>
      </c>
      <c r="R1896" s="25">
        <v>99.0</v>
      </c>
      <c r="S1896" s="25">
        <v>9.0</v>
      </c>
    </row>
    <row r="1897">
      <c r="A1897" s="58" t="s">
        <v>754</v>
      </c>
      <c r="B1897" s="25" t="s">
        <v>1</v>
      </c>
      <c r="C1897" s="25" t="s">
        <v>159</v>
      </c>
      <c r="D1897" s="25" t="s">
        <v>18</v>
      </c>
      <c r="E1897" s="25">
        <v>13.0</v>
      </c>
      <c r="F1897" s="25">
        <v>2.0</v>
      </c>
      <c r="G1897" s="25">
        <v>0.0</v>
      </c>
      <c r="H1897" s="25">
        <v>0.0</v>
      </c>
      <c r="I1897" s="25">
        <v>0.0</v>
      </c>
      <c r="J1897" s="25">
        <v>0.0</v>
      </c>
      <c r="K1897" s="25">
        <v>0.0</v>
      </c>
      <c r="L1897" s="25">
        <v>0.0</v>
      </c>
      <c r="M1897" s="25">
        <v>0.0</v>
      </c>
      <c r="N1897" s="25">
        <v>0.35389</v>
      </c>
      <c r="O1897" s="25">
        <v>0.74944</v>
      </c>
      <c r="P1897" s="25">
        <v>0.39066</v>
      </c>
      <c r="Q1897" s="25">
        <v>2.0</v>
      </c>
      <c r="R1897" s="25">
        <v>99.0</v>
      </c>
      <c r="S1897" s="25">
        <v>9.0</v>
      </c>
    </row>
    <row r="1898">
      <c r="A1898" s="58" t="s">
        <v>754</v>
      </c>
      <c r="B1898" s="25" t="s">
        <v>1</v>
      </c>
      <c r="C1898" s="25" t="s">
        <v>175</v>
      </c>
      <c r="D1898" s="25" t="s">
        <v>18</v>
      </c>
      <c r="E1898" s="25">
        <v>5.0</v>
      </c>
      <c r="F1898" s="25">
        <v>2.0</v>
      </c>
      <c r="G1898" s="25">
        <v>0.0</v>
      </c>
      <c r="H1898" s="25">
        <v>0.0</v>
      </c>
      <c r="I1898" s="25">
        <v>0.0</v>
      </c>
      <c r="J1898" s="25">
        <v>0.0</v>
      </c>
      <c r="K1898" s="25">
        <v>0.0</v>
      </c>
      <c r="L1898" s="25">
        <v>0.0</v>
      </c>
      <c r="M1898" s="25">
        <v>0.0</v>
      </c>
      <c r="N1898" s="25">
        <v>0.31944</v>
      </c>
      <c r="O1898" s="25">
        <v>6.34778</v>
      </c>
      <c r="P1898" s="25">
        <v>1.60117</v>
      </c>
      <c r="Q1898" s="25">
        <v>2.0</v>
      </c>
      <c r="R1898" s="25">
        <v>99.0</v>
      </c>
      <c r="S1898" s="25">
        <v>9.0</v>
      </c>
    </row>
    <row r="1899">
      <c r="A1899" s="58" t="s">
        <v>754</v>
      </c>
      <c r="B1899" s="25" t="s">
        <v>1</v>
      </c>
      <c r="C1899" s="25" t="s">
        <v>134</v>
      </c>
      <c r="D1899" s="25" t="s">
        <v>18</v>
      </c>
      <c r="E1899" s="25">
        <v>22.0</v>
      </c>
      <c r="F1899" s="25">
        <v>6.0</v>
      </c>
      <c r="G1899" s="25">
        <v>0.0</v>
      </c>
      <c r="H1899" s="25">
        <v>0.0</v>
      </c>
      <c r="I1899" s="25">
        <v>0.0</v>
      </c>
      <c r="J1899" s="25">
        <v>0.0</v>
      </c>
      <c r="K1899" s="25">
        <v>0.0</v>
      </c>
      <c r="L1899" s="25">
        <v>0.0</v>
      </c>
      <c r="M1899" s="25">
        <v>0.0</v>
      </c>
      <c r="N1899" s="25">
        <v>0.62556</v>
      </c>
      <c r="O1899" s="25">
        <v>1.33194</v>
      </c>
      <c r="P1899" s="25">
        <v>0.69646</v>
      </c>
      <c r="Q1899" s="25">
        <v>4.0</v>
      </c>
      <c r="R1899" s="25">
        <v>99.0</v>
      </c>
      <c r="S1899" s="25">
        <v>9.0</v>
      </c>
    </row>
    <row r="1900">
      <c r="A1900" s="58" t="s">
        <v>754</v>
      </c>
      <c r="B1900" s="25" t="s">
        <v>1</v>
      </c>
      <c r="C1900" s="25" t="s">
        <v>194</v>
      </c>
      <c r="D1900" s="25" t="s">
        <v>18</v>
      </c>
      <c r="E1900" s="25">
        <v>2.0</v>
      </c>
      <c r="F1900" s="25">
        <v>1.0</v>
      </c>
      <c r="G1900" s="25">
        <v>0.0</v>
      </c>
      <c r="H1900" s="25">
        <v>0.0</v>
      </c>
      <c r="I1900" s="25">
        <v>0.0</v>
      </c>
      <c r="J1900" s="25">
        <v>0.0</v>
      </c>
      <c r="K1900" s="25">
        <v>0.0</v>
      </c>
      <c r="L1900" s="25">
        <v>0.0</v>
      </c>
      <c r="M1900" s="25">
        <v>0.0</v>
      </c>
      <c r="N1900" s="25">
        <v>0.50944</v>
      </c>
      <c r="O1900" s="25">
        <v>0.50944</v>
      </c>
      <c r="P1900" s="25">
        <v>0.50944</v>
      </c>
      <c r="Q1900" s="25">
        <v>1.0</v>
      </c>
      <c r="R1900" s="25">
        <v>99.0</v>
      </c>
      <c r="S1900" s="25">
        <v>9.0</v>
      </c>
    </row>
    <row r="1901">
      <c r="A1901" s="58" t="s">
        <v>754</v>
      </c>
      <c r="B1901" s="25" t="s">
        <v>1</v>
      </c>
      <c r="C1901" s="25" t="s">
        <v>192</v>
      </c>
      <c r="D1901" s="25" t="s">
        <v>18</v>
      </c>
      <c r="E1901" s="25">
        <v>27.0</v>
      </c>
      <c r="F1901" s="25">
        <v>13.0</v>
      </c>
      <c r="G1901" s="25">
        <v>0.0</v>
      </c>
      <c r="H1901" s="25">
        <v>0.0</v>
      </c>
      <c r="I1901" s="25">
        <v>0.0</v>
      </c>
      <c r="J1901" s="25">
        <v>0.0</v>
      </c>
      <c r="K1901" s="25">
        <v>0.0</v>
      </c>
      <c r="L1901" s="25">
        <v>0.0</v>
      </c>
      <c r="M1901" s="25">
        <v>0.0</v>
      </c>
      <c r="N1901" s="25">
        <v>0.51111</v>
      </c>
      <c r="O1901" s="25">
        <v>2.28556</v>
      </c>
      <c r="P1901" s="25">
        <v>2.29439</v>
      </c>
      <c r="Q1901" s="25">
        <v>9.0</v>
      </c>
      <c r="R1901" s="25">
        <v>99.0</v>
      </c>
      <c r="S1901" s="25">
        <v>9.0</v>
      </c>
    </row>
    <row r="1902">
      <c r="A1902" s="58" t="s">
        <v>754</v>
      </c>
      <c r="B1902" s="25" t="s">
        <v>1</v>
      </c>
      <c r="C1902" s="25" t="s">
        <v>181</v>
      </c>
      <c r="D1902" s="25" t="s">
        <v>18</v>
      </c>
      <c r="E1902" s="25">
        <v>35.0</v>
      </c>
      <c r="F1902" s="25">
        <v>3.0</v>
      </c>
      <c r="G1902" s="25">
        <v>0.0</v>
      </c>
      <c r="H1902" s="25">
        <v>0.0</v>
      </c>
      <c r="I1902" s="25">
        <v>0.0</v>
      </c>
      <c r="J1902" s="25">
        <v>0.0</v>
      </c>
      <c r="K1902" s="25">
        <v>0.0</v>
      </c>
      <c r="L1902" s="25">
        <v>0.0</v>
      </c>
      <c r="M1902" s="25">
        <v>0.0</v>
      </c>
      <c r="N1902" s="25">
        <v>0.40972</v>
      </c>
      <c r="O1902" s="25">
        <v>1.2775</v>
      </c>
      <c r="P1902" s="25">
        <v>0.62865</v>
      </c>
      <c r="Q1902" s="25">
        <v>3.0</v>
      </c>
      <c r="R1902" s="25">
        <v>99.0</v>
      </c>
      <c r="S1902" s="25">
        <v>9.0</v>
      </c>
    </row>
    <row r="1903">
      <c r="A1903" s="58" t="s">
        <v>754</v>
      </c>
      <c r="B1903" s="25" t="s">
        <v>1</v>
      </c>
      <c r="C1903" s="25" t="s">
        <v>152</v>
      </c>
      <c r="D1903" s="25" t="s">
        <v>18</v>
      </c>
      <c r="E1903" s="25">
        <v>45.0</v>
      </c>
      <c r="F1903" s="25">
        <v>37.0</v>
      </c>
      <c r="G1903" s="25">
        <v>5.0</v>
      </c>
      <c r="H1903" s="25">
        <v>4.0</v>
      </c>
      <c r="I1903" s="25">
        <v>0.0</v>
      </c>
      <c r="J1903" s="25">
        <v>0.0</v>
      </c>
      <c r="K1903" s="25">
        <v>0.0</v>
      </c>
      <c r="L1903" s="25">
        <v>0.0</v>
      </c>
      <c r="M1903" s="25">
        <v>0.0</v>
      </c>
      <c r="N1903" s="25">
        <v>0.26306</v>
      </c>
      <c r="O1903" s="25">
        <v>2.16278</v>
      </c>
      <c r="P1903" s="25">
        <v>1.64728</v>
      </c>
      <c r="Q1903" s="25">
        <v>26.0</v>
      </c>
      <c r="R1903" s="25">
        <v>99.0</v>
      </c>
      <c r="S1903" s="25">
        <v>9.0</v>
      </c>
    </row>
    <row r="1904">
      <c r="A1904" s="58" t="s">
        <v>754</v>
      </c>
      <c r="B1904" s="25" t="s">
        <v>1</v>
      </c>
      <c r="C1904" s="25" t="s">
        <v>203</v>
      </c>
      <c r="D1904" s="25" t="s">
        <v>18</v>
      </c>
      <c r="E1904" s="25">
        <v>3.0</v>
      </c>
      <c r="F1904" s="25">
        <v>1.0</v>
      </c>
      <c r="G1904" s="25">
        <v>0.0</v>
      </c>
      <c r="H1904" s="25">
        <v>0.0</v>
      </c>
      <c r="I1904" s="25">
        <v>0.0</v>
      </c>
      <c r="J1904" s="25">
        <v>0.0</v>
      </c>
      <c r="K1904" s="25">
        <v>0.0</v>
      </c>
      <c r="L1904" s="25">
        <v>0.0</v>
      </c>
      <c r="M1904" s="25">
        <v>0.0</v>
      </c>
      <c r="N1904" s="25">
        <v>0.10861</v>
      </c>
      <c r="O1904" s="25">
        <v>1.22778</v>
      </c>
      <c r="P1904" s="25">
        <v>0.4475</v>
      </c>
      <c r="Q1904" s="25">
        <v>1.0</v>
      </c>
      <c r="R1904" s="25">
        <v>99.0</v>
      </c>
      <c r="S1904" s="25">
        <v>9.0</v>
      </c>
    </row>
    <row r="1905">
      <c r="A1905" s="58" t="s">
        <v>754</v>
      </c>
      <c r="B1905" s="25" t="s">
        <v>1</v>
      </c>
      <c r="C1905" s="25" t="s">
        <v>92</v>
      </c>
      <c r="D1905" s="25" t="s">
        <v>18</v>
      </c>
      <c r="E1905" s="25">
        <v>72.0</v>
      </c>
      <c r="F1905" s="25">
        <v>18.0</v>
      </c>
      <c r="G1905" s="25">
        <v>0.0</v>
      </c>
      <c r="H1905" s="25">
        <v>2.0</v>
      </c>
      <c r="I1905" s="25">
        <v>0.0</v>
      </c>
      <c r="J1905" s="25">
        <v>0.0</v>
      </c>
      <c r="K1905" s="25">
        <v>0.0</v>
      </c>
      <c r="L1905" s="25">
        <v>0.0</v>
      </c>
      <c r="M1905" s="25">
        <v>0.0</v>
      </c>
      <c r="N1905" s="25">
        <v>0.24389</v>
      </c>
      <c r="O1905" s="25">
        <v>1.33444</v>
      </c>
      <c r="P1905" s="25">
        <v>2.39418</v>
      </c>
      <c r="Q1905" s="25">
        <v>18.0</v>
      </c>
      <c r="R1905" s="25">
        <v>99.0</v>
      </c>
      <c r="S1905" s="25">
        <v>9.0</v>
      </c>
    </row>
    <row r="1906">
      <c r="A1906" s="58" t="s">
        <v>754</v>
      </c>
      <c r="B1906" s="25" t="s">
        <v>1</v>
      </c>
      <c r="C1906" s="25" t="s">
        <v>205</v>
      </c>
      <c r="D1906" s="25" t="s">
        <v>18</v>
      </c>
      <c r="E1906" s="25">
        <v>3.0</v>
      </c>
      <c r="F1906" s="25">
        <v>0.0</v>
      </c>
      <c r="G1906" s="25">
        <v>0.0</v>
      </c>
      <c r="H1906" s="25">
        <v>0.0</v>
      </c>
      <c r="I1906" s="25">
        <v>0.0</v>
      </c>
      <c r="J1906" s="25">
        <v>0.0</v>
      </c>
      <c r="K1906" s="25">
        <v>0.0</v>
      </c>
      <c r="L1906" s="25">
        <v>0.0</v>
      </c>
      <c r="M1906" s="25">
        <v>0.0</v>
      </c>
      <c r="N1906" s="25">
        <v>0.05306</v>
      </c>
      <c r="O1906" s="25">
        <v>0.67583</v>
      </c>
      <c r="P1906" s="25">
        <v>0.24972</v>
      </c>
      <c r="Q1906" s="25">
        <v>0.0</v>
      </c>
      <c r="R1906" s="25">
        <v>99.0</v>
      </c>
      <c r="S1906" s="25">
        <v>9.0</v>
      </c>
    </row>
    <row r="1907">
      <c r="A1907" s="58" t="s">
        <v>754</v>
      </c>
      <c r="B1907" s="25" t="s">
        <v>1</v>
      </c>
      <c r="C1907" s="25" t="s">
        <v>250</v>
      </c>
      <c r="D1907" s="25" t="s">
        <v>18</v>
      </c>
      <c r="E1907" s="25">
        <v>1.0</v>
      </c>
      <c r="F1907" s="25">
        <v>0.0</v>
      </c>
      <c r="G1907" s="25">
        <v>0.0</v>
      </c>
      <c r="H1907" s="25">
        <v>0.0</v>
      </c>
      <c r="I1907" s="25">
        <v>0.0</v>
      </c>
      <c r="J1907" s="25">
        <v>0.0</v>
      </c>
      <c r="K1907" s="25">
        <v>0.0</v>
      </c>
      <c r="L1907" s="25">
        <v>0.0</v>
      </c>
      <c r="M1907" s="25">
        <v>0.0</v>
      </c>
      <c r="N1907" s="25">
        <v>0.49972</v>
      </c>
      <c r="O1907" s="25">
        <v>0.49972</v>
      </c>
      <c r="P1907" s="25">
        <v>0.49972</v>
      </c>
      <c r="Q1907" s="25">
        <v>0.0</v>
      </c>
      <c r="R1907" s="25">
        <v>99.0</v>
      </c>
      <c r="S1907" s="25">
        <v>9.0</v>
      </c>
    </row>
    <row r="1908">
      <c r="A1908" s="58" t="s">
        <v>754</v>
      </c>
      <c r="B1908" s="25" t="s">
        <v>1</v>
      </c>
      <c r="C1908" s="25" t="s">
        <v>280</v>
      </c>
      <c r="D1908" s="25" t="s">
        <v>18</v>
      </c>
      <c r="E1908" s="25">
        <v>3.0</v>
      </c>
      <c r="F1908" s="25">
        <v>2.0</v>
      </c>
      <c r="G1908" s="25">
        <v>0.0</v>
      </c>
      <c r="H1908" s="25">
        <v>1.0</v>
      </c>
      <c r="I1908" s="25">
        <v>0.0</v>
      </c>
      <c r="J1908" s="25">
        <v>0.0</v>
      </c>
      <c r="K1908" s="25">
        <v>0.0</v>
      </c>
      <c r="L1908" s="25">
        <v>0.0</v>
      </c>
      <c r="M1908" s="25">
        <v>0.0</v>
      </c>
      <c r="N1908" s="25">
        <v>0.0375</v>
      </c>
      <c r="O1908" s="25">
        <v>0.84639</v>
      </c>
      <c r="P1908" s="25">
        <v>0.29574</v>
      </c>
      <c r="Q1908" s="25">
        <v>2.0</v>
      </c>
      <c r="R1908" s="25">
        <v>99.0</v>
      </c>
      <c r="S1908" s="25">
        <v>9.0</v>
      </c>
    </row>
    <row r="1909">
      <c r="A1909" s="58" t="s">
        <v>754</v>
      </c>
      <c r="B1909" s="25" t="s">
        <v>1</v>
      </c>
      <c r="C1909" s="25" t="s">
        <v>173</v>
      </c>
      <c r="D1909" s="25" t="s">
        <v>18</v>
      </c>
      <c r="E1909" s="25">
        <v>9.0</v>
      </c>
      <c r="F1909" s="25">
        <v>2.0</v>
      </c>
      <c r="G1909" s="25">
        <v>0.0</v>
      </c>
      <c r="H1909" s="25">
        <v>1.0</v>
      </c>
      <c r="I1909" s="25">
        <v>0.0</v>
      </c>
      <c r="J1909" s="25">
        <v>0.0</v>
      </c>
      <c r="K1909" s="25">
        <v>0.0</v>
      </c>
      <c r="L1909" s="25">
        <v>0.0</v>
      </c>
      <c r="M1909" s="25">
        <v>0.0</v>
      </c>
      <c r="N1909" s="25">
        <v>0.42194</v>
      </c>
      <c r="O1909" s="25">
        <v>2.33361</v>
      </c>
      <c r="P1909" s="25">
        <v>0.56448</v>
      </c>
      <c r="Q1909" s="25">
        <v>2.0</v>
      </c>
      <c r="R1909" s="25">
        <v>99.0</v>
      </c>
      <c r="S1909" s="25">
        <v>9.0</v>
      </c>
    </row>
    <row r="1910">
      <c r="A1910" s="58" t="s">
        <v>754</v>
      </c>
      <c r="B1910" s="25" t="s">
        <v>1</v>
      </c>
      <c r="C1910" s="25" t="s">
        <v>116</v>
      </c>
      <c r="D1910" s="25" t="s">
        <v>18</v>
      </c>
      <c r="E1910" s="25">
        <v>228.0</v>
      </c>
      <c r="F1910" s="25">
        <v>29.0</v>
      </c>
      <c r="G1910" s="25">
        <v>0.0</v>
      </c>
      <c r="H1910" s="25">
        <v>4.0</v>
      </c>
      <c r="I1910" s="25">
        <v>0.0</v>
      </c>
      <c r="J1910" s="25">
        <v>0.0</v>
      </c>
      <c r="K1910" s="25">
        <v>0.0</v>
      </c>
      <c r="L1910" s="25">
        <v>0.0</v>
      </c>
      <c r="M1910" s="25">
        <v>0.0</v>
      </c>
      <c r="N1910" s="25">
        <v>0.41889</v>
      </c>
      <c r="O1910" s="25">
        <v>1.9275</v>
      </c>
      <c r="P1910" s="25">
        <v>0.9924</v>
      </c>
      <c r="Q1910" s="25">
        <v>25.0</v>
      </c>
      <c r="R1910" s="25">
        <v>99.0</v>
      </c>
      <c r="S1910" s="25">
        <v>9.0</v>
      </c>
    </row>
    <row r="1911">
      <c r="A1911" s="58" t="s">
        <v>754</v>
      </c>
      <c r="B1911" s="25" t="s">
        <v>1</v>
      </c>
      <c r="C1911" s="25" t="s">
        <v>214</v>
      </c>
      <c r="D1911" s="25" t="s">
        <v>18</v>
      </c>
      <c r="E1911" s="25">
        <v>2.0</v>
      </c>
      <c r="F1911" s="25">
        <v>0.0</v>
      </c>
      <c r="G1911" s="25">
        <v>0.0</v>
      </c>
      <c r="H1911" s="25">
        <v>0.0</v>
      </c>
      <c r="I1911" s="25">
        <v>0.0</v>
      </c>
      <c r="J1911" s="25">
        <v>0.0</v>
      </c>
      <c r="K1911" s="25">
        <v>0.0</v>
      </c>
      <c r="L1911" s="25">
        <v>0.0</v>
      </c>
      <c r="M1911" s="25">
        <v>0.0</v>
      </c>
      <c r="N1911" s="25">
        <v>0.25792</v>
      </c>
      <c r="O1911" s="25">
        <v>0.25792</v>
      </c>
      <c r="P1911" s="25">
        <v>0.25792</v>
      </c>
      <c r="Q1911" s="25">
        <v>0.0</v>
      </c>
      <c r="R1911" s="25">
        <v>99.0</v>
      </c>
      <c r="S1911" s="25">
        <v>9.0</v>
      </c>
    </row>
    <row r="1912">
      <c r="A1912" s="58" t="s">
        <v>754</v>
      </c>
      <c r="B1912" s="25" t="s">
        <v>1</v>
      </c>
      <c r="C1912" s="25" t="s">
        <v>155</v>
      </c>
      <c r="D1912" s="25" t="s">
        <v>18</v>
      </c>
      <c r="E1912" s="25">
        <v>13.0</v>
      </c>
      <c r="F1912" s="25">
        <v>4.0</v>
      </c>
      <c r="G1912" s="25">
        <v>0.0</v>
      </c>
      <c r="H1912" s="25">
        <v>4.0</v>
      </c>
      <c r="I1912" s="25">
        <v>0.0</v>
      </c>
      <c r="J1912" s="25">
        <v>0.0</v>
      </c>
      <c r="K1912" s="25">
        <v>0.0</v>
      </c>
      <c r="L1912" s="25">
        <v>0.0</v>
      </c>
      <c r="M1912" s="25">
        <v>0.0</v>
      </c>
      <c r="N1912" s="25">
        <v>0.14028</v>
      </c>
      <c r="O1912" s="25">
        <v>0.38333</v>
      </c>
      <c r="P1912" s="25">
        <v>0.18303</v>
      </c>
      <c r="Q1912" s="25">
        <v>4.0</v>
      </c>
      <c r="R1912" s="25">
        <v>99.0</v>
      </c>
      <c r="S1912" s="25">
        <v>9.0</v>
      </c>
    </row>
    <row r="1913">
      <c r="A1913" s="58" t="s">
        <v>754</v>
      </c>
      <c r="B1913" s="25" t="s">
        <v>1</v>
      </c>
      <c r="C1913" s="25" t="s">
        <v>64</v>
      </c>
      <c r="D1913" s="25" t="s">
        <v>18</v>
      </c>
      <c r="E1913" s="25">
        <v>989.0</v>
      </c>
      <c r="F1913" s="25">
        <v>310.0</v>
      </c>
      <c r="G1913" s="25">
        <v>7.0</v>
      </c>
      <c r="H1913" s="25">
        <v>30.0</v>
      </c>
      <c r="I1913" s="25">
        <v>0.0</v>
      </c>
      <c r="J1913" s="25">
        <v>0.0</v>
      </c>
      <c r="K1913" s="25">
        <v>0.0</v>
      </c>
      <c r="L1913" s="25">
        <v>0.0</v>
      </c>
      <c r="M1913" s="25">
        <v>0.0</v>
      </c>
      <c r="N1913" s="25">
        <v>0.40806</v>
      </c>
      <c r="O1913" s="25">
        <v>1.5025</v>
      </c>
      <c r="P1913" s="25">
        <v>0.92871</v>
      </c>
      <c r="Q1913" s="25">
        <v>250.0</v>
      </c>
      <c r="R1913" s="25">
        <v>99.0</v>
      </c>
      <c r="S1913" s="25">
        <v>9.0</v>
      </c>
    </row>
    <row r="1914">
      <c r="A1914" s="58" t="s">
        <v>754</v>
      </c>
      <c r="B1914" s="25" t="s">
        <v>1</v>
      </c>
      <c r="C1914" s="25" t="s">
        <v>147</v>
      </c>
      <c r="D1914" s="25" t="s">
        <v>18</v>
      </c>
      <c r="E1914" s="25">
        <v>3.0</v>
      </c>
      <c r="F1914" s="25">
        <v>0.0</v>
      </c>
      <c r="G1914" s="25">
        <v>0.0</v>
      </c>
      <c r="H1914" s="25">
        <v>0.0</v>
      </c>
      <c r="I1914" s="25">
        <v>0.0</v>
      </c>
      <c r="J1914" s="25">
        <v>0.0</v>
      </c>
      <c r="K1914" s="25">
        <v>0.0</v>
      </c>
      <c r="L1914" s="25">
        <v>0.0</v>
      </c>
      <c r="M1914" s="25">
        <v>0.0</v>
      </c>
      <c r="N1914" s="25">
        <v>0.14306</v>
      </c>
      <c r="O1914" s="25">
        <v>0.15639</v>
      </c>
      <c r="P1914" s="25">
        <v>0.14574</v>
      </c>
      <c r="Q1914" s="25">
        <v>0.0</v>
      </c>
      <c r="R1914" s="25">
        <v>99.0</v>
      </c>
      <c r="S1914" s="25">
        <v>9.0</v>
      </c>
    </row>
    <row r="1915">
      <c r="A1915" s="58" t="s">
        <v>754</v>
      </c>
      <c r="B1915" s="25" t="s">
        <v>1</v>
      </c>
      <c r="C1915" s="25" t="s">
        <v>50</v>
      </c>
      <c r="D1915" s="25" t="s">
        <v>18</v>
      </c>
      <c r="E1915" s="25">
        <v>124.0</v>
      </c>
      <c r="F1915" s="25">
        <v>35.0</v>
      </c>
      <c r="G1915" s="25">
        <v>0.0</v>
      </c>
      <c r="H1915" s="25">
        <v>1.0</v>
      </c>
      <c r="I1915" s="25">
        <v>0.0</v>
      </c>
      <c r="J1915" s="25">
        <v>0.0</v>
      </c>
      <c r="K1915" s="25">
        <v>0.0</v>
      </c>
      <c r="L1915" s="25">
        <v>0.0</v>
      </c>
      <c r="M1915" s="25">
        <v>0.0</v>
      </c>
      <c r="N1915" s="25">
        <v>0.42389</v>
      </c>
      <c r="O1915" s="25">
        <v>1.64806</v>
      </c>
      <c r="P1915" s="25">
        <v>1.76932</v>
      </c>
      <c r="Q1915" s="25">
        <v>32.0</v>
      </c>
      <c r="R1915" s="25">
        <v>99.0</v>
      </c>
      <c r="S1915" s="25">
        <v>9.0</v>
      </c>
    </row>
    <row r="1916">
      <c r="A1916" s="58" t="s">
        <v>754</v>
      </c>
      <c r="B1916" s="25" t="s">
        <v>1</v>
      </c>
      <c r="C1916" s="25" t="s">
        <v>140</v>
      </c>
      <c r="D1916" s="25" t="s">
        <v>18</v>
      </c>
      <c r="E1916" s="25">
        <v>1.0</v>
      </c>
      <c r="F1916" s="25">
        <v>0.0</v>
      </c>
      <c r="G1916" s="25">
        <v>0.0</v>
      </c>
      <c r="H1916" s="25">
        <v>0.0</v>
      </c>
      <c r="I1916" s="25">
        <v>0.0</v>
      </c>
      <c r="J1916" s="25">
        <v>0.0</v>
      </c>
      <c r="K1916" s="25">
        <v>0.0</v>
      </c>
      <c r="L1916" s="25">
        <v>0.0</v>
      </c>
      <c r="M1916" s="25">
        <v>0.0</v>
      </c>
      <c r="N1916" s="25">
        <v>0.65417</v>
      </c>
      <c r="O1916" s="25">
        <v>0.65417</v>
      </c>
      <c r="P1916" s="25">
        <v>0.65417</v>
      </c>
      <c r="Q1916" s="25">
        <v>0.0</v>
      </c>
      <c r="R1916" s="25">
        <v>99.0</v>
      </c>
      <c r="S1916" s="25">
        <v>9.0</v>
      </c>
    </row>
    <row r="1917">
      <c r="A1917" s="58" t="s">
        <v>754</v>
      </c>
      <c r="B1917" s="25" t="s">
        <v>1</v>
      </c>
      <c r="C1917" s="25" t="s">
        <v>178</v>
      </c>
      <c r="D1917" s="25" t="s">
        <v>18</v>
      </c>
      <c r="E1917" s="25">
        <v>6.0</v>
      </c>
      <c r="F1917" s="25">
        <v>2.0</v>
      </c>
      <c r="G1917" s="25">
        <v>0.0</v>
      </c>
      <c r="H1917" s="25">
        <v>0.0</v>
      </c>
      <c r="I1917" s="25">
        <v>0.0</v>
      </c>
      <c r="J1917" s="25">
        <v>0.0</v>
      </c>
      <c r="K1917" s="25">
        <v>0.0</v>
      </c>
      <c r="L1917" s="25">
        <v>0.0</v>
      </c>
      <c r="M1917" s="25">
        <v>0.0</v>
      </c>
      <c r="N1917" s="25">
        <v>0.06472</v>
      </c>
      <c r="O1917" s="25">
        <v>13.40583</v>
      </c>
      <c r="P1917" s="25">
        <v>2.39144</v>
      </c>
      <c r="Q1917" s="25">
        <v>2.0</v>
      </c>
      <c r="R1917" s="25">
        <v>99.0</v>
      </c>
      <c r="S1917" s="25">
        <v>9.0</v>
      </c>
    </row>
    <row r="1918">
      <c r="A1918" s="58" t="s">
        <v>754</v>
      </c>
      <c r="B1918" s="25" t="s">
        <v>1</v>
      </c>
      <c r="C1918" s="25" t="s">
        <v>71</v>
      </c>
      <c r="D1918" s="25" t="s">
        <v>18</v>
      </c>
      <c r="E1918" s="25">
        <v>599.0</v>
      </c>
      <c r="F1918" s="25">
        <v>210.0</v>
      </c>
      <c r="G1918" s="25">
        <v>11.0</v>
      </c>
      <c r="H1918" s="25">
        <v>111.0</v>
      </c>
      <c r="I1918" s="25">
        <v>0.0</v>
      </c>
      <c r="J1918" s="25">
        <v>0.0</v>
      </c>
      <c r="K1918" s="25">
        <v>0.0</v>
      </c>
      <c r="L1918" s="25">
        <v>0.0</v>
      </c>
      <c r="M1918" s="25">
        <v>0.0</v>
      </c>
      <c r="N1918" s="25">
        <v>0.28361</v>
      </c>
      <c r="O1918" s="25">
        <v>2.04444</v>
      </c>
      <c r="P1918" s="25">
        <v>1.48384</v>
      </c>
      <c r="Q1918" s="25">
        <v>164.0</v>
      </c>
      <c r="R1918" s="25">
        <v>99.0</v>
      </c>
      <c r="S1918" s="25">
        <v>9.0</v>
      </c>
    </row>
    <row r="1919">
      <c r="A1919" s="58" t="s">
        <v>754</v>
      </c>
      <c r="B1919" s="25" t="s">
        <v>1</v>
      </c>
      <c r="C1919" s="25" t="s">
        <v>88</v>
      </c>
      <c r="D1919" s="25" t="s">
        <v>18</v>
      </c>
      <c r="E1919" s="25">
        <v>208.0</v>
      </c>
      <c r="F1919" s="25">
        <v>55.0</v>
      </c>
      <c r="G1919" s="25">
        <v>0.0</v>
      </c>
      <c r="H1919" s="25">
        <v>3.0</v>
      </c>
      <c r="I1919" s="25">
        <v>0.0</v>
      </c>
      <c r="J1919" s="25">
        <v>0.0</v>
      </c>
      <c r="K1919" s="25">
        <v>0.0</v>
      </c>
      <c r="L1919" s="25">
        <v>0.0</v>
      </c>
      <c r="M1919" s="25">
        <v>0.0</v>
      </c>
      <c r="N1919" s="25">
        <v>0.24472</v>
      </c>
      <c r="O1919" s="25">
        <v>1.18833</v>
      </c>
      <c r="P1919" s="25">
        <v>0.57425</v>
      </c>
      <c r="Q1919" s="25">
        <v>48.0</v>
      </c>
      <c r="R1919" s="25">
        <v>99.0</v>
      </c>
      <c r="S1919" s="25">
        <v>9.0</v>
      </c>
    </row>
    <row r="1920">
      <c r="A1920" s="58" t="s">
        <v>754</v>
      </c>
      <c r="B1920" s="25" t="s">
        <v>1</v>
      </c>
      <c r="C1920" s="25" t="s">
        <v>80</v>
      </c>
      <c r="D1920" s="25" t="s">
        <v>18</v>
      </c>
      <c r="E1920" s="25">
        <v>204.0</v>
      </c>
      <c r="F1920" s="25">
        <v>17.0</v>
      </c>
      <c r="G1920" s="25">
        <v>0.0</v>
      </c>
      <c r="H1920" s="25">
        <v>3.0</v>
      </c>
      <c r="I1920" s="25">
        <v>0.0</v>
      </c>
      <c r="J1920" s="25">
        <v>0.0</v>
      </c>
      <c r="K1920" s="25">
        <v>0.0</v>
      </c>
      <c r="L1920" s="25">
        <v>0.0</v>
      </c>
      <c r="M1920" s="25">
        <v>0.0</v>
      </c>
      <c r="N1920" s="25">
        <v>0.35167</v>
      </c>
      <c r="O1920" s="25">
        <v>1.28833</v>
      </c>
      <c r="P1920" s="25">
        <v>0.63998</v>
      </c>
      <c r="Q1920" s="25">
        <v>16.0</v>
      </c>
      <c r="R1920" s="25">
        <v>99.0</v>
      </c>
      <c r="S1920" s="25">
        <v>9.0</v>
      </c>
    </row>
    <row r="1921">
      <c r="A1921" s="58" t="s">
        <v>754</v>
      </c>
      <c r="B1921" s="25" t="s">
        <v>1</v>
      </c>
      <c r="C1921" s="25" t="s">
        <v>65</v>
      </c>
      <c r="D1921" s="25" t="s">
        <v>18</v>
      </c>
      <c r="E1921" s="25">
        <v>1779.0</v>
      </c>
      <c r="F1921" s="25">
        <v>461.0</v>
      </c>
      <c r="G1921" s="25">
        <v>0.0</v>
      </c>
      <c r="H1921" s="25">
        <v>8.0</v>
      </c>
      <c r="I1921" s="25">
        <v>0.0</v>
      </c>
      <c r="J1921" s="25">
        <v>0.0</v>
      </c>
      <c r="K1921" s="25">
        <v>0.0</v>
      </c>
      <c r="L1921" s="25">
        <v>0.0</v>
      </c>
      <c r="M1921" s="25">
        <v>0.0</v>
      </c>
      <c r="N1921" s="25">
        <v>0.31139</v>
      </c>
      <c r="O1921" s="25">
        <v>1.30417</v>
      </c>
      <c r="P1921" s="25">
        <v>1.1543</v>
      </c>
      <c r="Q1921" s="25">
        <v>418.0</v>
      </c>
      <c r="R1921" s="25">
        <v>99.0</v>
      </c>
      <c r="S1921" s="25">
        <v>9.0</v>
      </c>
    </row>
    <row r="1922">
      <c r="A1922" s="58" t="s">
        <v>754</v>
      </c>
      <c r="B1922" s="25" t="s">
        <v>1</v>
      </c>
      <c r="C1922" s="25" t="s">
        <v>83</v>
      </c>
      <c r="D1922" s="25" t="s">
        <v>18</v>
      </c>
      <c r="E1922" s="25">
        <v>108.0</v>
      </c>
      <c r="F1922" s="25">
        <v>28.0</v>
      </c>
      <c r="G1922" s="25">
        <v>0.0</v>
      </c>
      <c r="H1922" s="25">
        <v>8.0</v>
      </c>
      <c r="I1922" s="25">
        <v>0.0</v>
      </c>
      <c r="J1922" s="25">
        <v>0.0</v>
      </c>
      <c r="K1922" s="25">
        <v>0.0</v>
      </c>
      <c r="L1922" s="25">
        <v>0.0</v>
      </c>
      <c r="M1922" s="25">
        <v>0.0</v>
      </c>
      <c r="N1922" s="25">
        <v>0.42389</v>
      </c>
      <c r="O1922" s="25">
        <v>1.77694</v>
      </c>
      <c r="P1922" s="25">
        <v>2.12426</v>
      </c>
      <c r="Q1922" s="25">
        <v>26.0</v>
      </c>
      <c r="R1922" s="25">
        <v>99.0</v>
      </c>
      <c r="S1922" s="25">
        <v>9.0</v>
      </c>
    </row>
    <row r="1923">
      <c r="A1923" s="58" t="s">
        <v>754</v>
      </c>
      <c r="B1923" s="25" t="s">
        <v>1</v>
      </c>
      <c r="C1923" s="25" t="s">
        <v>189</v>
      </c>
      <c r="D1923" s="25" t="s">
        <v>18</v>
      </c>
      <c r="E1923" s="25">
        <v>7.0</v>
      </c>
      <c r="F1923" s="25">
        <v>4.0</v>
      </c>
      <c r="G1923" s="25">
        <v>1.0</v>
      </c>
      <c r="H1923" s="25">
        <v>1.0</v>
      </c>
      <c r="I1923" s="25">
        <v>0.0</v>
      </c>
      <c r="J1923" s="25">
        <v>0.0</v>
      </c>
      <c r="K1923" s="25">
        <v>0.0</v>
      </c>
      <c r="L1923" s="25">
        <v>0.0</v>
      </c>
      <c r="M1923" s="25">
        <v>0.0</v>
      </c>
      <c r="N1923" s="25">
        <v>0.80278</v>
      </c>
      <c r="O1923" s="25">
        <v>1.78833</v>
      </c>
      <c r="P1923" s="25">
        <v>0.78127</v>
      </c>
      <c r="Q1923" s="25">
        <v>4.0</v>
      </c>
      <c r="R1923" s="25">
        <v>99.0</v>
      </c>
      <c r="S1923" s="25">
        <v>9.0</v>
      </c>
    </row>
    <row r="1924">
      <c r="A1924" s="58" t="s">
        <v>754</v>
      </c>
      <c r="B1924" s="25" t="s">
        <v>1</v>
      </c>
      <c r="C1924" s="25" t="s">
        <v>146</v>
      </c>
      <c r="D1924" s="25" t="s">
        <v>18</v>
      </c>
      <c r="E1924" s="25">
        <v>2.0</v>
      </c>
      <c r="F1924" s="25">
        <v>1.0</v>
      </c>
      <c r="G1924" s="25">
        <v>0.0</v>
      </c>
      <c r="H1924" s="25">
        <v>1.0</v>
      </c>
      <c r="I1924" s="25">
        <v>0.0</v>
      </c>
      <c r="J1924" s="25">
        <v>0.0</v>
      </c>
      <c r="K1924" s="25">
        <v>0.0</v>
      </c>
      <c r="L1924" s="25">
        <v>0.0</v>
      </c>
      <c r="M1924" s="25">
        <v>0.0</v>
      </c>
      <c r="N1924" s="25">
        <v>0.02694</v>
      </c>
      <c r="O1924" s="25">
        <v>0.02694</v>
      </c>
      <c r="P1924" s="25">
        <v>0.02694</v>
      </c>
      <c r="Q1924" s="25">
        <v>1.0</v>
      </c>
      <c r="R1924" s="25">
        <v>99.0</v>
      </c>
      <c r="S1924" s="25">
        <v>9.0</v>
      </c>
    </row>
    <row r="1925">
      <c r="A1925" s="58" t="s">
        <v>754</v>
      </c>
      <c r="B1925" s="25" t="s">
        <v>1</v>
      </c>
      <c r="C1925" s="25" t="s">
        <v>97</v>
      </c>
      <c r="D1925" s="25" t="s">
        <v>18</v>
      </c>
      <c r="E1925" s="25">
        <v>3.0</v>
      </c>
      <c r="F1925" s="25">
        <v>1.0</v>
      </c>
      <c r="G1925" s="25">
        <v>0.0</v>
      </c>
      <c r="H1925" s="25">
        <v>1.0</v>
      </c>
      <c r="I1925" s="25">
        <v>0.0</v>
      </c>
      <c r="J1925" s="25">
        <v>0.0</v>
      </c>
      <c r="K1925" s="25">
        <v>0.0</v>
      </c>
      <c r="L1925" s="25">
        <v>0.0</v>
      </c>
      <c r="M1925" s="25">
        <v>0.0</v>
      </c>
      <c r="N1925" s="25">
        <v>0.01889</v>
      </c>
      <c r="O1925" s="25">
        <v>0.865</v>
      </c>
      <c r="P1925" s="25">
        <v>0.29611</v>
      </c>
      <c r="Q1925" s="25">
        <v>1.0</v>
      </c>
      <c r="R1925" s="25">
        <v>99.0</v>
      </c>
      <c r="S1925" s="25">
        <v>9.0</v>
      </c>
    </row>
    <row r="1926">
      <c r="A1926" s="58" t="s">
        <v>754</v>
      </c>
      <c r="B1926" s="25" t="s">
        <v>1</v>
      </c>
      <c r="C1926" s="25" t="s">
        <v>84</v>
      </c>
      <c r="D1926" s="25" t="s">
        <v>18</v>
      </c>
      <c r="E1926" s="25">
        <v>37.0</v>
      </c>
      <c r="F1926" s="25">
        <v>7.0</v>
      </c>
      <c r="G1926" s="25">
        <v>1.0</v>
      </c>
      <c r="H1926" s="25">
        <v>2.0</v>
      </c>
      <c r="I1926" s="25">
        <v>0.0</v>
      </c>
      <c r="J1926" s="25">
        <v>0.0</v>
      </c>
      <c r="K1926" s="25">
        <v>0.0</v>
      </c>
      <c r="L1926" s="25">
        <v>0.0</v>
      </c>
      <c r="M1926" s="25">
        <v>0.0</v>
      </c>
      <c r="N1926" s="25">
        <v>0.22972</v>
      </c>
      <c r="O1926" s="25">
        <v>1.05083</v>
      </c>
      <c r="P1926" s="25">
        <v>0.53635</v>
      </c>
      <c r="Q1926" s="25">
        <v>6.0</v>
      </c>
      <c r="R1926" s="25">
        <v>99.0</v>
      </c>
      <c r="S1926" s="25">
        <v>9.0</v>
      </c>
    </row>
    <row r="1927">
      <c r="A1927" s="58" t="s">
        <v>754</v>
      </c>
      <c r="B1927" s="25" t="s">
        <v>1</v>
      </c>
      <c r="C1927" s="25" t="s">
        <v>86</v>
      </c>
      <c r="D1927" s="25" t="s">
        <v>18</v>
      </c>
      <c r="E1927" s="25">
        <v>306.0</v>
      </c>
      <c r="F1927" s="25">
        <v>30.0</v>
      </c>
      <c r="G1927" s="25">
        <v>2.0</v>
      </c>
      <c r="H1927" s="25">
        <v>3.0</v>
      </c>
      <c r="I1927" s="25">
        <v>0.0</v>
      </c>
      <c r="J1927" s="25">
        <v>0.0</v>
      </c>
      <c r="K1927" s="25">
        <v>0.0</v>
      </c>
      <c r="L1927" s="25">
        <v>0.0</v>
      </c>
      <c r="M1927" s="25">
        <v>0.0</v>
      </c>
      <c r="N1927" s="25">
        <v>0.25472</v>
      </c>
      <c r="O1927" s="25">
        <v>1.19083</v>
      </c>
      <c r="P1927" s="25">
        <v>0.61543</v>
      </c>
      <c r="Q1927" s="25">
        <v>26.0</v>
      </c>
      <c r="R1927" s="25">
        <v>99.0</v>
      </c>
      <c r="S1927" s="25">
        <v>9.0</v>
      </c>
    </row>
    <row r="1928">
      <c r="A1928" s="58" t="s">
        <v>754</v>
      </c>
      <c r="B1928" s="25" t="s">
        <v>1</v>
      </c>
      <c r="C1928" s="25" t="s">
        <v>108</v>
      </c>
      <c r="D1928" s="25" t="s">
        <v>18</v>
      </c>
      <c r="E1928" s="25">
        <v>24.0</v>
      </c>
      <c r="F1928" s="25">
        <v>5.0</v>
      </c>
      <c r="G1928" s="25">
        <v>0.0</v>
      </c>
      <c r="H1928" s="25">
        <v>1.0</v>
      </c>
      <c r="I1928" s="25">
        <v>0.0</v>
      </c>
      <c r="J1928" s="25">
        <v>0.0</v>
      </c>
      <c r="K1928" s="25">
        <v>0.0</v>
      </c>
      <c r="L1928" s="25">
        <v>0.0</v>
      </c>
      <c r="M1928" s="25">
        <v>0.0</v>
      </c>
      <c r="N1928" s="25">
        <v>0.14306</v>
      </c>
      <c r="O1928" s="25">
        <v>1.4225</v>
      </c>
      <c r="P1928" s="25">
        <v>1.00346</v>
      </c>
      <c r="Q1928" s="25">
        <v>5.0</v>
      </c>
      <c r="R1928" s="25">
        <v>99.0</v>
      </c>
      <c r="S1928" s="25">
        <v>9.0</v>
      </c>
    </row>
    <row r="1929">
      <c r="A1929" s="58" t="s">
        <v>754</v>
      </c>
      <c r="B1929" s="25" t="s">
        <v>1</v>
      </c>
      <c r="C1929" s="25" t="s">
        <v>101</v>
      </c>
      <c r="D1929" s="25" t="s">
        <v>18</v>
      </c>
      <c r="E1929" s="25">
        <v>25.0</v>
      </c>
      <c r="F1929" s="25">
        <v>1.0</v>
      </c>
      <c r="G1929" s="25">
        <v>0.0</v>
      </c>
      <c r="H1929" s="25">
        <v>0.0</v>
      </c>
      <c r="I1929" s="25">
        <v>0.0</v>
      </c>
      <c r="J1929" s="25">
        <v>0.0</v>
      </c>
      <c r="K1929" s="25">
        <v>0.0</v>
      </c>
      <c r="L1929" s="25">
        <v>0.0</v>
      </c>
      <c r="M1929" s="25">
        <v>0.0</v>
      </c>
      <c r="N1929" s="25">
        <v>0.30806</v>
      </c>
      <c r="O1929" s="25">
        <v>0.94111</v>
      </c>
      <c r="P1929" s="25">
        <v>0.4729</v>
      </c>
      <c r="Q1929" s="25">
        <v>1.0</v>
      </c>
      <c r="R1929" s="25">
        <v>99.0</v>
      </c>
      <c r="S1929" s="25">
        <v>9.0</v>
      </c>
    </row>
    <row r="1930">
      <c r="A1930" s="58" t="s">
        <v>754</v>
      </c>
      <c r="B1930" s="25" t="s">
        <v>1</v>
      </c>
      <c r="C1930" s="25" t="s">
        <v>141</v>
      </c>
      <c r="D1930" s="25" t="s">
        <v>18</v>
      </c>
      <c r="E1930" s="25">
        <v>108.0</v>
      </c>
      <c r="F1930" s="25">
        <v>20.0</v>
      </c>
      <c r="G1930" s="25">
        <v>0.0</v>
      </c>
      <c r="H1930" s="25">
        <v>0.0</v>
      </c>
      <c r="I1930" s="25">
        <v>0.0</v>
      </c>
      <c r="J1930" s="25">
        <v>0.0</v>
      </c>
      <c r="K1930" s="25">
        <v>0.0</v>
      </c>
      <c r="L1930" s="25">
        <v>0.0</v>
      </c>
      <c r="M1930" s="25">
        <v>0.0</v>
      </c>
      <c r="N1930" s="25">
        <v>0.29722</v>
      </c>
      <c r="O1930" s="25">
        <v>0.96944</v>
      </c>
      <c r="P1930" s="25">
        <v>0.49545</v>
      </c>
      <c r="Q1930" s="25">
        <v>20.0</v>
      </c>
      <c r="R1930" s="25">
        <v>99.0</v>
      </c>
      <c r="S1930" s="25">
        <v>9.0</v>
      </c>
    </row>
    <row r="1931">
      <c r="A1931" s="58" t="s">
        <v>754</v>
      </c>
      <c r="B1931" s="25" t="s">
        <v>1</v>
      </c>
      <c r="C1931" s="25" t="s">
        <v>113</v>
      </c>
      <c r="D1931" s="25" t="s">
        <v>18</v>
      </c>
      <c r="E1931" s="25">
        <v>25.0</v>
      </c>
      <c r="F1931" s="25">
        <v>4.0</v>
      </c>
      <c r="G1931" s="25">
        <v>0.0</v>
      </c>
      <c r="H1931" s="25">
        <v>0.0</v>
      </c>
      <c r="I1931" s="25">
        <v>0.0</v>
      </c>
      <c r="J1931" s="25">
        <v>0.0</v>
      </c>
      <c r="K1931" s="25">
        <v>0.0</v>
      </c>
      <c r="L1931" s="25">
        <v>0.0</v>
      </c>
      <c r="M1931" s="25">
        <v>0.0</v>
      </c>
      <c r="N1931" s="25">
        <v>0.61333</v>
      </c>
      <c r="O1931" s="25">
        <v>2.09944</v>
      </c>
      <c r="P1931" s="25">
        <v>0.73511</v>
      </c>
      <c r="Q1931" s="25">
        <v>4.0</v>
      </c>
      <c r="R1931" s="25">
        <v>99.0</v>
      </c>
      <c r="S1931" s="25">
        <v>9.0</v>
      </c>
    </row>
    <row r="1932">
      <c r="A1932" s="58" t="s">
        <v>754</v>
      </c>
      <c r="B1932" s="25" t="s">
        <v>1</v>
      </c>
      <c r="C1932" s="25" t="s">
        <v>55</v>
      </c>
      <c r="D1932" s="25" t="s">
        <v>18</v>
      </c>
      <c r="E1932" s="25">
        <v>62.0</v>
      </c>
      <c r="F1932" s="25">
        <v>10.0</v>
      </c>
      <c r="G1932" s="25">
        <v>0.0</v>
      </c>
      <c r="H1932" s="25">
        <v>2.0</v>
      </c>
      <c r="I1932" s="25">
        <v>0.0</v>
      </c>
      <c r="J1932" s="25">
        <v>0.0</v>
      </c>
      <c r="K1932" s="25">
        <v>0.0</v>
      </c>
      <c r="L1932" s="25">
        <v>0.0</v>
      </c>
      <c r="M1932" s="25">
        <v>0.0</v>
      </c>
      <c r="N1932" s="25">
        <v>0.24472</v>
      </c>
      <c r="O1932" s="25">
        <v>1.18444</v>
      </c>
      <c r="P1932" s="25">
        <v>0.93933</v>
      </c>
      <c r="Q1932" s="25">
        <v>10.0</v>
      </c>
      <c r="R1932" s="25">
        <v>99.0</v>
      </c>
      <c r="S1932" s="25">
        <v>9.0</v>
      </c>
    </row>
    <row r="1933">
      <c r="A1933" s="58" t="s">
        <v>754</v>
      </c>
      <c r="B1933" s="25" t="s">
        <v>1</v>
      </c>
      <c r="C1933" s="25" t="s">
        <v>168</v>
      </c>
      <c r="D1933" s="25" t="s">
        <v>18</v>
      </c>
      <c r="E1933" s="25">
        <v>63.0</v>
      </c>
      <c r="F1933" s="25">
        <v>24.0</v>
      </c>
      <c r="G1933" s="25">
        <v>0.0</v>
      </c>
      <c r="H1933" s="25">
        <v>6.0</v>
      </c>
      <c r="I1933" s="25">
        <v>0.0</v>
      </c>
      <c r="J1933" s="25">
        <v>0.0</v>
      </c>
      <c r="K1933" s="25">
        <v>0.0</v>
      </c>
      <c r="L1933" s="25">
        <v>0.0</v>
      </c>
      <c r="M1933" s="25">
        <v>0.0</v>
      </c>
      <c r="N1933" s="25">
        <v>0.28222</v>
      </c>
      <c r="O1933" s="25">
        <v>1.05306</v>
      </c>
      <c r="P1933" s="25">
        <v>0.44149</v>
      </c>
      <c r="Q1933" s="25">
        <v>20.0</v>
      </c>
      <c r="R1933" s="25">
        <v>99.0</v>
      </c>
      <c r="S1933" s="25">
        <v>9.0</v>
      </c>
    </row>
    <row r="1934">
      <c r="A1934" s="58" t="s">
        <v>754</v>
      </c>
      <c r="B1934" s="25" t="s">
        <v>1</v>
      </c>
      <c r="C1934" s="25" t="s">
        <v>117</v>
      </c>
      <c r="D1934" s="25" t="s">
        <v>18</v>
      </c>
      <c r="E1934" s="25">
        <v>4.0</v>
      </c>
      <c r="F1934" s="25">
        <v>1.0</v>
      </c>
      <c r="G1934" s="25">
        <v>0.0</v>
      </c>
      <c r="H1934" s="25">
        <v>0.0</v>
      </c>
      <c r="I1934" s="25">
        <v>0.0</v>
      </c>
      <c r="J1934" s="25">
        <v>0.0</v>
      </c>
      <c r="K1934" s="25">
        <v>0.0</v>
      </c>
      <c r="L1934" s="25">
        <v>0.0</v>
      </c>
      <c r="M1934" s="25">
        <v>0.0</v>
      </c>
      <c r="N1934" s="25">
        <v>0.12833</v>
      </c>
      <c r="O1934" s="25">
        <v>1.44417</v>
      </c>
      <c r="P1934" s="25">
        <v>0.49715</v>
      </c>
      <c r="Q1934" s="25">
        <v>1.0</v>
      </c>
      <c r="R1934" s="25">
        <v>99.0</v>
      </c>
      <c r="S1934" s="25">
        <v>9.0</v>
      </c>
    </row>
    <row r="1935">
      <c r="A1935" s="58" t="s">
        <v>754</v>
      </c>
      <c r="B1935" s="25" t="s">
        <v>1</v>
      </c>
      <c r="C1935" s="25" t="s">
        <v>284</v>
      </c>
      <c r="D1935" s="25" t="s">
        <v>18</v>
      </c>
      <c r="E1935" s="25">
        <v>1.0</v>
      </c>
      <c r="F1935" s="25">
        <v>1.0</v>
      </c>
      <c r="G1935" s="25">
        <v>0.0</v>
      </c>
      <c r="H1935" s="25">
        <v>0.0</v>
      </c>
      <c r="I1935" s="25">
        <v>0.0</v>
      </c>
      <c r="J1935" s="25">
        <v>0.0</v>
      </c>
      <c r="K1935" s="25">
        <v>0.0</v>
      </c>
      <c r="L1935" s="25">
        <v>0.0</v>
      </c>
      <c r="M1935" s="25">
        <v>0.0</v>
      </c>
      <c r="N1935" s="25">
        <v>0.04611</v>
      </c>
      <c r="O1935" s="25">
        <v>0.04611</v>
      </c>
      <c r="P1935" s="25">
        <v>0.04611</v>
      </c>
      <c r="Q1935" s="25">
        <v>1.0</v>
      </c>
      <c r="R1935" s="25">
        <v>99.0</v>
      </c>
      <c r="S1935" s="25">
        <v>9.0</v>
      </c>
    </row>
    <row r="1936">
      <c r="A1936" s="58" t="s">
        <v>754</v>
      </c>
      <c r="B1936" s="25" t="s">
        <v>1</v>
      </c>
      <c r="C1936" s="25" t="s">
        <v>68</v>
      </c>
      <c r="D1936" s="25" t="s">
        <v>18</v>
      </c>
      <c r="E1936" s="25">
        <v>10007.0</v>
      </c>
      <c r="F1936" s="25">
        <v>2653.0</v>
      </c>
      <c r="G1936" s="25">
        <v>9.0</v>
      </c>
      <c r="H1936" s="25">
        <v>103.0</v>
      </c>
      <c r="I1936" s="25">
        <v>0.0</v>
      </c>
      <c r="J1936" s="25">
        <v>0.0</v>
      </c>
      <c r="K1936" s="25">
        <v>0.0</v>
      </c>
      <c r="L1936" s="25">
        <v>0.0</v>
      </c>
      <c r="M1936" s="25">
        <v>0.0</v>
      </c>
      <c r="N1936" s="25">
        <v>0.33389</v>
      </c>
      <c r="O1936" s="25">
        <v>1.40944</v>
      </c>
      <c r="P1936" s="25">
        <v>0.89276</v>
      </c>
      <c r="Q1936" s="25">
        <v>1738.0</v>
      </c>
      <c r="R1936" s="25">
        <v>99.0</v>
      </c>
      <c r="S1936" s="25">
        <v>9.0</v>
      </c>
    </row>
    <row r="1937">
      <c r="A1937" s="58" t="s">
        <v>754</v>
      </c>
      <c r="B1937" s="25" t="s">
        <v>1</v>
      </c>
      <c r="C1937" s="25" t="s">
        <v>98</v>
      </c>
      <c r="D1937" s="25" t="s">
        <v>18</v>
      </c>
      <c r="E1937" s="25">
        <v>44.0</v>
      </c>
      <c r="F1937" s="25">
        <v>5.0</v>
      </c>
      <c r="G1937" s="25">
        <v>1.0</v>
      </c>
      <c r="H1937" s="25">
        <v>0.0</v>
      </c>
      <c r="I1937" s="25">
        <v>0.0</v>
      </c>
      <c r="J1937" s="25">
        <v>0.0</v>
      </c>
      <c r="K1937" s="25">
        <v>0.0</v>
      </c>
      <c r="L1937" s="25">
        <v>0.0</v>
      </c>
      <c r="M1937" s="25">
        <v>0.0</v>
      </c>
      <c r="N1937" s="25">
        <v>0.47167</v>
      </c>
      <c r="O1937" s="25">
        <v>1.63028</v>
      </c>
      <c r="P1937" s="25">
        <v>0.76035</v>
      </c>
      <c r="Q1937" s="25">
        <v>5.0</v>
      </c>
      <c r="R1937" s="25">
        <v>99.0</v>
      </c>
      <c r="S1937" s="25">
        <v>9.0</v>
      </c>
    </row>
    <row r="1938">
      <c r="A1938" s="58" t="s">
        <v>754</v>
      </c>
      <c r="B1938" s="25" t="s">
        <v>1</v>
      </c>
      <c r="C1938" s="25" t="s">
        <v>100</v>
      </c>
      <c r="D1938" s="25" t="s">
        <v>18</v>
      </c>
      <c r="E1938" s="25">
        <v>144.0</v>
      </c>
      <c r="F1938" s="25">
        <v>41.0</v>
      </c>
      <c r="G1938" s="25">
        <v>0.0</v>
      </c>
      <c r="H1938" s="25">
        <v>4.0</v>
      </c>
      <c r="I1938" s="25">
        <v>0.0</v>
      </c>
      <c r="J1938" s="25">
        <v>0.0</v>
      </c>
      <c r="K1938" s="25">
        <v>0.0</v>
      </c>
      <c r="L1938" s="25">
        <v>0.0</v>
      </c>
      <c r="M1938" s="25">
        <v>0.0</v>
      </c>
      <c r="N1938" s="25">
        <v>0.24972</v>
      </c>
      <c r="O1938" s="25">
        <v>0.90806</v>
      </c>
      <c r="P1938" s="25">
        <v>0.56709</v>
      </c>
      <c r="Q1938" s="25">
        <v>41.0</v>
      </c>
      <c r="R1938" s="25">
        <v>99.0</v>
      </c>
      <c r="S1938" s="25">
        <v>9.0</v>
      </c>
    </row>
    <row r="1939">
      <c r="A1939" s="58" t="s">
        <v>754</v>
      </c>
      <c r="B1939" s="25" t="s">
        <v>1</v>
      </c>
      <c r="C1939" s="25" t="s">
        <v>161</v>
      </c>
      <c r="D1939" s="25" t="s">
        <v>18</v>
      </c>
      <c r="E1939" s="25">
        <v>17.0</v>
      </c>
      <c r="F1939" s="25">
        <v>2.0</v>
      </c>
      <c r="G1939" s="25">
        <v>0.0</v>
      </c>
      <c r="H1939" s="25">
        <v>2.0</v>
      </c>
      <c r="I1939" s="25">
        <v>0.0</v>
      </c>
      <c r="J1939" s="25">
        <v>0.0</v>
      </c>
      <c r="K1939" s="25">
        <v>0.0</v>
      </c>
      <c r="L1939" s="25">
        <v>0.0</v>
      </c>
      <c r="M1939" s="25">
        <v>0.0</v>
      </c>
      <c r="N1939" s="25">
        <v>0.24722</v>
      </c>
      <c r="O1939" s="25">
        <v>0.97167</v>
      </c>
      <c r="P1939" s="25">
        <v>0.41127</v>
      </c>
      <c r="Q1939" s="25">
        <v>2.0</v>
      </c>
      <c r="R1939" s="25">
        <v>99.0</v>
      </c>
      <c r="S1939" s="25">
        <v>9.0</v>
      </c>
    </row>
    <row r="1940">
      <c r="A1940" s="58" t="s">
        <v>754</v>
      </c>
      <c r="B1940" s="25" t="s">
        <v>1</v>
      </c>
      <c r="C1940" s="25" t="s">
        <v>142</v>
      </c>
      <c r="D1940" s="25" t="s">
        <v>18</v>
      </c>
      <c r="E1940" s="25">
        <v>18.0</v>
      </c>
      <c r="F1940" s="25">
        <v>2.0</v>
      </c>
      <c r="G1940" s="25">
        <v>0.0</v>
      </c>
      <c r="H1940" s="25">
        <v>0.0</v>
      </c>
      <c r="I1940" s="25">
        <v>0.0</v>
      </c>
      <c r="J1940" s="25">
        <v>0.0</v>
      </c>
      <c r="K1940" s="25">
        <v>0.0</v>
      </c>
      <c r="L1940" s="25">
        <v>0.0</v>
      </c>
      <c r="M1940" s="25">
        <v>0.0</v>
      </c>
      <c r="N1940" s="25">
        <v>0.22694</v>
      </c>
      <c r="O1940" s="25">
        <v>0.77583</v>
      </c>
      <c r="P1940" s="25">
        <v>0.2963</v>
      </c>
      <c r="Q1940" s="25">
        <v>2.0</v>
      </c>
      <c r="R1940" s="25">
        <v>99.0</v>
      </c>
      <c r="S1940" s="25">
        <v>9.0</v>
      </c>
    </row>
    <row r="1941">
      <c r="A1941" s="58" t="s">
        <v>754</v>
      </c>
      <c r="B1941" s="25" t="s">
        <v>1</v>
      </c>
      <c r="C1941" s="25" t="s">
        <v>157</v>
      </c>
      <c r="D1941" s="25" t="s">
        <v>18</v>
      </c>
      <c r="E1941" s="25">
        <v>66.0</v>
      </c>
      <c r="F1941" s="25">
        <v>16.0</v>
      </c>
      <c r="G1941" s="25">
        <v>0.0</v>
      </c>
      <c r="H1941" s="25">
        <v>1.0</v>
      </c>
      <c r="I1941" s="25">
        <v>0.0</v>
      </c>
      <c r="J1941" s="25">
        <v>0.0</v>
      </c>
      <c r="K1941" s="25">
        <v>0.0</v>
      </c>
      <c r="L1941" s="25">
        <v>0.0</v>
      </c>
      <c r="M1941" s="25">
        <v>0.0</v>
      </c>
      <c r="N1941" s="25">
        <v>0.36528</v>
      </c>
      <c r="O1941" s="25">
        <v>1.92472</v>
      </c>
      <c r="P1941" s="25">
        <v>0.89021</v>
      </c>
      <c r="Q1941" s="25">
        <v>15.0</v>
      </c>
      <c r="R1941" s="25">
        <v>99.0</v>
      </c>
      <c r="S1941" s="25">
        <v>9.0</v>
      </c>
    </row>
    <row r="1942">
      <c r="A1942" s="58" t="s">
        <v>754</v>
      </c>
      <c r="B1942" s="25" t="s">
        <v>1</v>
      </c>
      <c r="C1942" s="25" t="s">
        <v>107</v>
      </c>
      <c r="D1942" s="25" t="s">
        <v>18</v>
      </c>
      <c r="E1942" s="25">
        <v>54.0</v>
      </c>
      <c r="F1942" s="25">
        <v>13.0</v>
      </c>
      <c r="G1942" s="25">
        <v>0.0</v>
      </c>
      <c r="H1942" s="25">
        <v>0.0</v>
      </c>
      <c r="I1942" s="25">
        <v>0.0</v>
      </c>
      <c r="J1942" s="25">
        <v>0.0</v>
      </c>
      <c r="K1942" s="25">
        <v>0.0</v>
      </c>
      <c r="L1942" s="25">
        <v>0.0</v>
      </c>
      <c r="M1942" s="25">
        <v>0.0</v>
      </c>
      <c r="N1942" s="25">
        <v>0.18333</v>
      </c>
      <c r="O1942" s="25">
        <v>0.82472</v>
      </c>
      <c r="P1942" s="25">
        <v>0.31472</v>
      </c>
      <c r="Q1942" s="25">
        <v>12.0</v>
      </c>
      <c r="R1942" s="25">
        <v>99.0</v>
      </c>
      <c r="S1942" s="25">
        <v>9.0</v>
      </c>
    </row>
    <row r="1943">
      <c r="A1943" s="58" t="s">
        <v>754</v>
      </c>
      <c r="B1943" s="25" t="s">
        <v>1</v>
      </c>
      <c r="C1943" s="25" t="s">
        <v>94</v>
      </c>
      <c r="D1943" s="25" t="s">
        <v>18</v>
      </c>
      <c r="E1943" s="25">
        <v>103.0</v>
      </c>
      <c r="F1943" s="25">
        <v>32.0</v>
      </c>
      <c r="G1943" s="25">
        <v>5.0</v>
      </c>
      <c r="H1943" s="25">
        <v>2.0</v>
      </c>
      <c r="I1943" s="25">
        <v>0.0</v>
      </c>
      <c r="J1943" s="25">
        <v>0.0</v>
      </c>
      <c r="K1943" s="25">
        <v>0.0</v>
      </c>
      <c r="L1943" s="25">
        <v>0.0</v>
      </c>
      <c r="M1943" s="25">
        <v>0.0</v>
      </c>
      <c r="N1943" s="25">
        <v>0.25583</v>
      </c>
      <c r="O1943" s="25">
        <v>0.99583</v>
      </c>
      <c r="P1943" s="25">
        <v>1.27313</v>
      </c>
      <c r="Q1943" s="25">
        <v>23.0</v>
      </c>
      <c r="R1943" s="25">
        <v>99.0</v>
      </c>
      <c r="S1943" s="25">
        <v>9.0</v>
      </c>
    </row>
    <row r="1944">
      <c r="A1944" s="58" t="s">
        <v>754</v>
      </c>
      <c r="B1944" s="25" t="s">
        <v>1</v>
      </c>
      <c r="C1944" s="25" t="s">
        <v>174</v>
      </c>
      <c r="D1944" s="25" t="s">
        <v>18</v>
      </c>
      <c r="E1944" s="25">
        <v>8.0</v>
      </c>
      <c r="F1944" s="25">
        <v>3.0</v>
      </c>
      <c r="G1944" s="25">
        <v>0.0</v>
      </c>
      <c r="H1944" s="25">
        <v>1.0</v>
      </c>
      <c r="I1944" s="25">
        <v>0.0</v>
      </c>
      <c r="J1944" s="25">
        <v>0.0</v>
      </c>
      <c r="K1944" s="25">
        <v>0.0</v>
      </c>
      <c r="L1944" s="25">
        <v>0.0</v>
      </c>
      <c r="M1944" s="25">
        <v>0.0</v>
      </c>
      <c r="N1944" s="25">
        <v>0.03556</v>
      </c>
      <c r="O1944" s="25">
        <v>0.99944</v>
      </c>
      <c r="P1944" s="25">
        <v>0.18118</v>
      </c>
      <c r="Q1944" s="25">
        <v>3.0</v>
      </c>
      <c r="R1944" s="25">
        <v>99.0</v>
      </c>
      <c r="S1944" s="25">
        <v>9.0</v>
      </c>
    </row>
    <row r="1945">
      <c r="A1945" s="58" t="s">
        <v>754</v>
      </c>
      <c r="B1945" s="25" t="s">
        <v>1</v>
      </c>
      <c r="C1945" s="25" t="s">
        <v>254</v>
      </c>
      <c r="D1945" s="25" t="s">
        <v>18</v>
      </c>
      <c r="E1945" s="25">
        <v>2.0</v>
      </c>
      <c r="F1945" s="25">
        <v>2.0</v>
      </c>
      <c r="G1945" s="25">
        <v>0.0</v>
      </c>
      <c r="H1945" s="25">
        <v>0.0</v>
      </c>
      <c r="I1945" s="25">
        <v>0.0</v>
      </c>
      <c r="J1945" s="25">
        <v>0.0</v>
      </c>
      <c r="K1945" s="25">
        <v>0.0</v>
      </c>
      <c r="L1945" s="25">
        <v>0.0</v>
      </c>
      <c r="M1945" s="25">
        <v>0.0</v>
      </c>
      <c r="N1945" s="25">
        <v>1.30222</v>
      </c>
      <c r="O1945" s="25">
        <v>1.30222</v>
      </c>
      <c r="P1945" s="25">
        <v>1.30222</v>
      </c>
      <c r="Q1945" s="25">
        <v>1.0</v>
      </c>
      <c r="R1945" s="25">
        <v>99.0</v>
      </c>
      <c r="S1945" s="25">
        <v>9.0</v>
      </c>
    </row>
    <row r="1946">
      <c r="A1946" s="58" t="s">
        <v>754</v>
      </c>
      <c r="B1946" s="25" t="s">
        <v>1</v>
      </c>
      <c r="C1946" s="25" t="s">
        <v>78</v>
      </c>
      <c r="D1946" s="25" t="s">
        <v>18</v>
      </c>
      <c r="E1946" s="25">
        <v>75.0</v>
      </c>
      <c r="F1946" s="25">
        <v>15.0</v>
      </c>
      <c r="G1946" s="25">
        <v>0.0</v>
      </c>
      <c r="H1946" s="25">
        <v>4.0</v>
      </c>
      <c r="I1946" s="25">
        <v>0.0</v>
      </c>
      <c r="J1946" s="25">
        <v>0.0</v>
      </c>
      <c r="K1946" s="25">
        <v>0.0</v>
      </c>
      <c r="L1946" s="25">
        <v>0.0</v>
      </c>
      <c r="M1946" s="25">
        <v>0.0</v>
      </c>
      <c r="N1946" s="25">
        <v>0.22111</v>
      </c>
      <c r="O1946" s="25">
        <v>1.06056</v>
      </c>
      <c r="P1946" s="25">
        <v>0.40636</v>
      </c>
      <c r="Q1946" s="25">
        <v>15.0</v>
      </c>
      <c r="R1946" s="25">
        <v>99.0</v>
      </c>
      <c r="S1946" s="25">
        <v>9.0</v>
      </c>
    </row>
    <row r="1947">
      <c r="A1947" s="58" t="s">
        <v>754</v>
      </c>
      <c r="B1947" s="25" t="s">
        <v>1</v>
      </c>
      <c r="C1947" s="25" t="s">
        <v>158</v>
      </c>
      <c r="D1947" s="25" t="s">
        <v>18</v>
      </c>
      <c r="E1947" s="25">
        <v>4.0</v>
      </c>
      <c r="F1947" s="25">
        <v>0.0</v>
      </c>
      <c r="G1947" s="25">
        <v>0.0</v>
      </c>
      <c r="H1947" s="25">
        <v>0.0</v>
      </c>
      <c r="I1947" s="25">
        <v>0.0</v>
      </c>
      <c r="J1947" s="25">
        <v>0.0</v>
      </c>
      <c r="K1947" s="25">
        <v>0.0</v>
      </c>
      <c r="L1947" s="25">
        <v>0.0</v>
      </c>
      <c r="M1947" s="25">
        <v>0.0</v>
      </c>
      <c r="N1947" s="25">
        <v>0.05778</v>
      </c>
      <c r="O1947" s="25">
        <v>5.97528</v>
      </c>
      <c r="P1947" s="25">
        <v>1.70514</v>
      </c>
      <c r="Q1947" s="25">
        <v>0.0</v>
      </c>
      <c r="R1947" s="25">
        <v>99.0</v>
      </c>
      <c r="S1947" s="25">
        <v>9.0</v>
      </c>
    </row>
    <row r="1948">
      <c r="A1948" s="58" t="s">
        <v>754</v>
      </c>
      <c r="B1948" s="25" t="s">
        <v>1</v>
      </c>
      <c r="C1948" s="25" t="s">
        <v>219</v>
      </c>
      <c r="D1948" s="25" t="s">
        <v>18</v>
      </c>
      <c r="E1948" s="25">
        <v>5.0</v>
      </c>
      <c r="F1948" s="25">
        <v>1.0</v>
      </c>
      <c r="G1948" s="25">
        <v>0.0</v>
      </c>
      <c r="H1948" s="25">
        <v>1.0</v>
      </c>
      <c r="I1948" s="25">
        <v>0.0</v>
      </c>
      <c r="J1948" s="25">
        <v>0.0</v>
      </c>
      <c r="K1948" s="25">
        <v>0.0</v>
      </c>
      <c r="L1948" s="25">
        <v>0.0</v>
      </c>
      <c r="M1948" s="25">
        <v>0.0</v>
      </c>
      <c r="N1948" s="25">
        <v>0.03278</v>
      </c>
      <c r="O1948" s="25">
        <v>0.51806</v>
      </c>
      <c r="P1948" s="25">
        <v>0.13472</v>
      </c>
      <c r="Q1948" s="25">
        <v>1.0</v>
      </c>
      <c r="R1948" s="25">
        <v>99.0</v>
      </c>
      <c r="S1948" s="25">
        <v>9.0</v>
      </c>
    </row>
    <row r="1949">
      <c r="A1949" s="58" t="s">
        <v>754</v>
      </c>
      <c r="B1949" s="25" t="s">
        <v>1</v>
      </c>
      <c r="C1949" s="25" t="s">
        <v>127</v>
      </c>
      <c r="D1949" s="25" t="s">
        <v>18</v>
      </c>
      <c r="E1949" s="25">
        <v>9.0</v>
      </c>
      <c r="F1949" s="25">
        <v>1.0</v>
      </c>
      <c r="G1949" s="25">
        <v>0.0</v>
      </c>
      <c r="H1949" s="25">
        <v>0.0</v>
      </c>
      <c r="I1949" s="25">
        <v>0.0</v>
      </c>
      <c r="J1949" s="25">
        <v>0.0</v>
      </c>
      <c r="K1949" s="25">
        <v>0.0</v>
      </c>
      <c r="L1949" s="25">
        <v>0.0</v>
      </c>
      <c r="M1949" s="25">
        <v>0.0</v>
      </c>
      <c r="N1949" s="25">
        <v>0.69083</v>
      </c>
      <c r="O1949" s="25">
        <v>2.39028</v>
      </c>
      <c r="P1949" s="25">
        <v>0.95642</v>
      </c>
      <c r="Q1949" s="25">
        <v>1.0</v>
      </c>
      <c r="R1949" s="25">
        <v>99.0</v>
      </c>
      <c r="S1949" s="25">
        <v>9.0</v>
      </c>
    </row>
    <row r="1950">
      <c r="A1950" s="58" t="s">
        <v>754</v>
      </c>
      <c r="B1950" s="25" t="s">
        <v>1</v>
      </c>
      <c r="C1950" s="25" t="s">
        <v>187</v>
      </c>
      <c r="D1950" s="25" t="s">
        <v>18</v>
      </c>
      <c r="E1950" s="25">
        <v>9.0</v>
      </c>
      <c r="F1950" s="25">
        <v>3.0</v>
      </c>
      <c r="G1950" s="25">
        <v>0.0</v>
      </c>
      <c r="H1950" s="25">
        <v>0.0</v>
      </c>
      <c r="I1950" s="25">
        <v>0.0</v>
      </c>
      <c r="J1950" s="25">
        <v>0.0</v>
      </c>
      <c r="K1950" s="25">
        <v>0.0</v>
      </c>
      <c r="L1950" s="25">
        <v>0.0</v>
      </c>
      <c r="M1950" s="25">
        <v>0.0</v>
      </c>
      <c r="N1950" s="25">
        <v>0.34417</v>
      </c>
      <c r="O1950" s="25">
        <v>1.05028</v>
      </c>
      <c r="P1950" s="25">
        <v>0.45441</v>
      </c>
      <c r="Q1950" s="25">
        <v>3.0</v>
      </c>
      <c r="R1950" s="25">
        <v>99.0</v>
      </c>
      <c r="S1950" s="25">
        <v>9.0</v>
      </c>
    </row>
    <row r="1951">
      <c r="A1951" s="58" t="s">
        <v>754</v>
      </c>
      <c r="B1951" s="25" t="s">
        <v>1</v>
      </c>
      <c r="C1951" s="25" t="s">
        <v>75</v>
      </c>
      <c r="D1951" s="25" t="s">
        <v>18</v>
      </c>
      <c r="E1951" s="25">
        <v>432.0</v>
      </c>
      <c r="F1951" s="25">
        <v>136.0</v>
      </c>
      <c r="G1951" s="25">
        <v>2.0</v>
      </c>
      <c r="H1951" s="25">
        <v>6.0</v>
      </c>
      <c r="I1951" s="25">
        <v>0.0</v>
      </c>
      <c r="J1951" s="25">
        <v>0.0</v>
      </c>
      <c r="K1951" s="25">
        <v>0.0</v>
      </c>
      <c r="L1951" s="25">
        <v>0.0</v>
      </c>
      <c r="M1951" s="25">
        <v>0.0</v>
      </c>
      <c r="N1951" s="25">
        <v>0.32306</v>
      </c>
      <c r="O1951" s="25">
        <v>1.67111</v>
      </c>
      <c r="P1951" s="25">
        <v>0.88759</v>
      </c>
      <c r="Q1951" s="25">
        <v>119.0</v>
      </c>
      <c r="R1951" s="25">
        <v>99.0</v>
      </c>
      <c r="S1951" s="25">
        <v>9.0</v>
      </c>
    </row>
    <row r="1952">
      <c r="A1952" s="58" t="s">
        <v>754</v>
      </c>
      <c r="B1952" s="25" t="s">
        <v>1</v>
      </c>
      <c r="C1952" s="25" t="s">
        <v>118</v>
      </c>
      <c r="D1952" s="25" t="s">
        <v>18</v>
      </c>
      <c r="E1952" s="25">
        <v>138.0</v>
      </c>
      <c r="F1952" s="25">
        <v>47.0</v>
      </c>
      <c r="G1952" s="25">
        <v>0.0</v>
      </c>
      <c r="H1952" s="25">
        <v>2.0</v>
      </c>
      <c r="I1952" s="25">
        <v>0.0</v>
      </c>
      <c r="J1952" s="25">
        <v>0.0</v>
      </c>
      <c r="K1952" s="25">
        <v>0.0</v>
      </c>
      <c r="L1952" s="25">
        <v>0.0</v>
      </c>
      <c r="M1952" s="25">
        <v>0.0</v>
      </c>
      <c r="N1952" s="25">
        <v>0.41167</v>
      </c>
      <c r="O1952" s="25">
        <v>1.47167</v>
      </c>
      <c r="P1952" s="25">
        <v>1.50888</v>
      </c>
      <c r="Q1952" s="25">
        <v>45.0</v>
      </c>
      <c r="R1952" s="25">
        <v>99.0</v>
      </c>
      <c r="S1952" s="25">
        <v>9.0</v>
      </c>
    </row>
    <row r="1953">
      <c r="A1953" s="58" t="s">
        <v>754</v>
      </c>
      <c r="B1953" s="25" t="s">
        <v>1</v>
      </c>
      <c r="C1953" s="25" t="s">
        <v>138</v>
      </c>
      <c r="D1953" s="25" t="s">
        <v>18</v>
      </c>
      <c r="E1953" s="25">
        <v>1.0</v>
      </c>
      <c r="F1953" s="25">
        <v>0.0</v>
      </c>
      <c r="G1953" s="25">
        <v>0.0</v>
      </c>
      <c r="H1953" s="25">
        <v>0.0</v>
      </c>
      <c r="I1953" s="25">
        <v>0.0</v>
      </c>
      <c r="J1953" s="25">
        <v>0.0</v>
      </c>
      <c r="K1953" s="25">
        <v>0.0</v>
      </c>
      <c r="L1953" s="25">
        <v>0.0</v>
      </c>
      <c r="M1953" s="25">
        <v>0.0</v>
      </c>
      <c r="N1953" s="25">
        <v>1.41972</v>
      </c>
      <c r="O1953" s="25">
        <v>1.41972</v>
      </c>
      <c r="P1953" s="25">
        <v>1.41972</v>
      </c>
      <c r="Q1953" s="25">
        <v>0.0</v>
      </c>
      <c r="R1953" s="25">
        <v>99.0</v>
      </c>
      <c r="S1953" s="25">
        <v>9.0</v>
      </c>
    </row>
    <row r="1954">
      <c r="A1954" s="58" t="s">
        <v>754</v>
      </c>
      <c r="B1954" s="25" t="s">
        <v>1</v>
      </c>
      <c r="C1954" s="25" t="s">
        <v>209</v>
      </c>
      <c r="D1954" s="25" t="s">
        <v>18</v>
      </c>
      <c r="E1954" s="25">
        <v>1.0</v>
      </c>
      <c r="F1954" s="25">
        <v>0.0</v>
      </c>
      <c r="G1954" s="25">
        <v>0.0</v>
      </c>
      <c r="H1954" s="25">
        <v>0.0</v>
      </c>
      <c r="I1954" s="25">
        <v>0.0</v>
      </c>
      <c r="J1954" s="25">
        <v>0.0</v>
      </c>
      <c r="K1954" s="25">
        <v>0.0</v>
      </c>
      <c r="L1954" s="25">
        <v>0.0</v>
      </c>
      <c r="M1954" s="25">
        <v>0.0</v>
      </c>
      <c r="N1954" s="25">
        <v>0.09389</v>
      </c>
      <c r="O1954" s="25">
        <v>0.09389</v>
      </c>
      <c r="P1954" s="25">
        <v>0.09389</v>
      </c>
      <c r="Q1954" s="25">
        <v>0.0</v>
      </c>
      <c r="R1954" s="25">
        <v>99.0</v>
      </c>
      <c r="S1954" s="25">
        <v>9.0</v>
      </c>
    </row>
    <row r="1955">
      <c r="A1955" s="58" t="s">
        <v>754</v>
      </c>
      <c r="B1955" s="25" t="s">
        <v>1</v>
      </c>
      <c r="C1955" s="25" t="s">
        <v>169</v>
      </c>
      <c r="D1955" s="25" t="s">
        <v>18</v>
      </c>
      <c r="E1955" s="25">
        <v>8.0</v>
      </c>
      <c r="F1955" s="25">
        <v>1.0</v>
      </c>
      <c r="G1955" s="25">
        <v>0.0</v>
      </c>
      <c r="H1955" s="25">
        <v>0.0</v>
      </c>
      <c r="I1955" s="25">
        <v>0.0</v>
      </c>
      <c r="J1955" s="25">
        <v>0.0</v>
      </c>
      <c r="K1955" s="25">
        <v>0.0</v>
      </c>
      <c r="L1955" s="25">
        <v>0.0</v>
      </c>
      <c r="M1955" s="25">
        <v>0.0</v>
      </c>
      <c r="N1955" s="25">
        <v>0.29361</v>
      </c>
      <c r="O1955" s="25">
        <v>2.70833</v>
      </c>
      <c r="P1955" s="25">
        <v>0.6725</v>
      </c>
      <c r="Q1955" s="25">
        <v>1.0</v>
      </c>
      <c r="R1955" s="25">
        <v>99.0</v>
      </c>
      <c r="S1955" s="25">
        <v>9.0</v>
      </c>
    </row>
    <row r="1956">
      <c r="A1956" s="58" t="s">
        <v>754</v>
      </c>
      <c r="B1956" s="25" t="s">
        <v>1</v>
      </c>
      <c r="C1956" s="25" t="s">
        <v>170</v>
      </c>
      <c r="D1956" s="25" t="s">
        <v>18</v>
      </c>
      <c r="E1956" s="25">
        <v>37.0</v>
      </c>
      <c r="F1956" s="25">
        <v>12.0</v>
      </c>
      <c r="G1956" s="25">
        <v>0.0</v>
      </c>
      <c r="H1956" s="25">
        <v>2.0</v>
      </c>
      <c r="I1956" s="25">
        <v>0.0</v>
      </c>
      <c r="J1956" s="25">
        <v>0.0</v>
      </c>
      <c r="K1956" s="25">
        <v>0.0</v>
      </c>
      <c r="L1956" s="25">
        <v>0.0</v>
      </c>
      <c r="M1956" s="25">
        <v>0.0</v>
      </c>
      <c r="N1956" s="25">
        <v>0.50444</v>
      </c>
      <c r="O1956" s="25">
        <v>1.24667</v>
      </c>
      <c r="P1956" s="25">
        <v>0.62203</v>
      </c>
      <c r="Q1956" s="25">
        <v>10.0</v>
      </c>
      <c r="R1956" s="25">
        <v>99.0</v>
      </c>
      <c r="S1956" s="25">
        <v>9.0</v>
      </c>
    </row>
    <row r="1957">
      <c r="A1957" s="58" t="s">
        <v>754</v>
      </c>
      <c r="B1957" s="25" t="s">
        <v>1</v>
      </c>
      <c r="C1957" s="25" t="s">
        <v>99</v>
      </c>
      <c r="D1957" s="25" t="s">
        <v>18</v>
      </c>
      <c r="E1957" s="25">
        <v>5.0</v>
      </c>
      <c r="F1957" s="25">
        <v>0.0</v>
      </c>
      <c r="G1957" s="25">
        <v>0.0</v>
      </c>
      <c r="H1957" s="25">
        <v>0.0</v>
      </c>
      <c r="I1957" s="25">
        <v>0.0</v>
      </c>
      <c r="J1957" s="25">
        <v>0.0</v>
      </c>
      <c r="K1957" s="25">
        <v>0.0</v>
      </c>
      <c r="L1957" s="25">
        <v>0.0</v>
      </c>
      <c r="M1957" s="25">
        <v>0.0</v>
      </c>
      <c r="N1957" s="25">
        <v>0.09861</v>
      </c>
      <c r="O1957" s="25">
        <v>0.44889</v>
      </c>
      <c r="P1957" s="25">
        <v>0.1705</v>
      </c>
      <c r="Q1957" s="25">
        <v>0.0</v>
      </c>
      <c r="R1957" s="25">
        <v>99.0</v>
      </c>
      <c r="S1957" s="25">
        <v>9.0</v>
      </c>
    </row>
    <row r="1958">
      <c r="A1958" s="58" t="s">
        <v>754</v>
      </c>
      <c r="B1958" s="25" t="s">
        <v>1</v>
      </c>
      <c r="C1958" s="25" t="s">
        <v>283</v>
      </c>
      <c r="D1958" s="25" t="s">
        <v>18</v>
      </c>
      <c r="E1958" s="25">
        <v>1.0</v>
      </c>
      <c r="F1958" s="25">
        <v>0.0</v>
      </c>
      <c r="G1958" s="25">
        <v>0.0</v>
      </c>
      <c r="H1958" s="25">
        <v>0.0</v>
      </c>
      <c r="I1958" s="25">
        <v>0.0</v>
      </c>
      <c r="J1958" s="25">
        <v>0.0</v>
      </c>
      <c r="K1958" s="25">
        <v>0.0</v>
      </c>
      <c r="L1958" s="25">
        <v>0.0</v>
      </c>
      <c r="M1958" s="25">
        <v>0.0</v>
      </c>
      <c r="N1958" s="25">
        <v>0.91056</v>
      </c>
      <c r="O1958" s="25">
        <v>0.91056</v>
      </c>
      <c r="P1958" s="25">
        <v>0.91056</v>
      </c>
      <c r="Q1958" s="25">
        <v>0.0</v>
      </c>
      <c r="R1958" s="25">
        <v>99.0</v>
      </c>
      <c r="S1958" s="25">
        <v>9.0</v>
      </c>
    </row>
    <row r="1959">
      <c r="A1959" s="58" t="s">
        <v>754</v>
      </c>
      <c r="B1959" s="25" t="s">
        <v>1</v>
      </c>
      <c r="C1959" s="25" t="s">
        <v>171</v>
      </c>
      <c r="D1959" s="25" t="s">
        <v>18</v>
      </c>
      <c r="E1959" s="25">
        <v>2.0</v>
      </c>
      <c r="F1959" s="25">
        <v>0.0</v>
      </c>
      <c r="G1959" s="25">
        <v>0.0</v>
      </c>
      <c r="H1959" s="25">
        <v>0.0</v>
      </c>
      <c r="I1959" s="25">
        <v>0.0</v>
      </c>
      <c r="J1959" s="25">
        <v>0.0</v>
      </c>
      <c r="K1959" s="25">
        <v>0.0</v>
      </c>
      <c r="L1959" s="25">
        <v>0.0</v>
      </c>
      <c r="M1959" s="25">
        <v>0.0</v>
      </c>
      <c r="N1959" s="25">
        <v>0.12153</v>
      </c>
      <c r="O1959" s="25">
        <v>0.12153</v>
      </c>
      <c r="P1959" s="25">
        <v>0.12153</v>
      </c>
      <c r="Q1959" s="25">
        <v>0.0</v>
      </c>
      <c r="R1959" s="25">
        <v>99.0</v>
      </c>
      <c r="S1959" s="25">
        <v>9.0</v>
      </c>
    </row>
    <row r="1960">
      <c r="A1960" s="58" t="s">
        <v>754</v>
      </c>
      <c r="B1960" s="25" t="s">
        <v>1</v>
      </c>
      <c r="C1960" s="25" t="s">
        <v>165</v>
      </c>
      <c r="D1960" s="25" t="s">
        <v>18</v>
      </c>
      <c r="E1960" s="25">
        <v>36.0</v>
      </c>
      <c r="F1960" s="25">
        <v>7.0</v>
      </c>
      <c r="G1960" s="25">
        <v>0.0</v>
      </c>
      <c r="H1960" s="25">
        <v>3.0</v>
      </c>
      <c r="I1960" s="25">
        <v>0.0</v>
      </c>
      <c r="J1960" s="25">
        <v>0.0</v>
      </c>
      <c r="K1960" s="25">
        <v>0.0</v>
      </c>
      <c r="L1960" s="25">
        <v>0.0</v>
      </c>
      <c r="M1960" s="25">
        <v>0.0</v>
      </c>
      <c r="N1960" s="25">
        <v>0.65778</v>
      </c>
      <c r="O1960" s="25">
        <v>9.35222</v>
      </c>
      <c r="P1960" s="25">
        <v>5.09666</v>
      </c>
      <c r="Q1960" s="25">
        <v>7.0</v>
      </c>
      <c r="R1960" s="25">
        <v>99.0</v>
      </c>
      <c r="S1960" s="25">
        <v>9.0</v>
      </c>
    </row>
    <row r="1961">
      <c r="A1961" s="58" t="s">
        <v>754</v>
      </c>
      <c r="B1961" s="25" t="s">
        <v>1</v>
      </c>
      <c r="C1961" s="25" t="s">
        <v>77</v>
      </c>
      <c r="D1961" s="25" t="s">
        <v>18</v>
      </c>
      <c r="E1961" s="25">
        <v>830.0</v>
      </c>
      <c r="F1961" s="25">
        <v>219.0</v>
      </c>
      <c r="G1961" s="25">
        <v>2.0</v>
      </c>
      <c r="H1961" s="25">
        <v>11.0</v>
      </c>
      <c r="I1961" s="25">
        <v>0.0</v>
      </c>
      <c r="J1961" s="25">
        <v>0.0</v>
      </c>
      <c r="K1961" s="25">
        <v>0.0</v>
      </c>
      <c r="L1961" s="25">
        <v>0.0</v>
      </c>
      <c r="M1961" s="25">
        <v>0.0</v>
      </c>
      <c r="N1961" s="25">
        <v>0.33722</v>
      </c>
      <c r="O1961" s="25">
        <v>1.28722</v>
      </c>
      <c r="P1961" s="25">
        <v>0.90361</v>
      </c>
      <c r="Q1961" s="25">
        <v>178.0</v>
      </c>
      <c r="R1961" s="25">
        <v>99.0</v>
      </c>
      <c r="S1961" s="25">
        <v>9.0</v>
      </c>
    </row>
    <row r="1962">
      <c r="A1962" s="58" t="s">
        <v>754</v>
      </c>
      <c r="B1962" s="25" t="s">
        <v>1</v>
      </c>
      <c r="C1962" s="25" t="s">
        <v>124</v>
      </c>
      <c r="D1962" s="25" t="s">
        <v>18</v>
      </c>
      <c r="E1962" s="25">
        <v>1.0</v>
      </c>
      <c r="F1962" s="25">
        <v>1.0</v>
      </c>
      <c r="G1962" s="25">
        <v>0.0</v>
      </c>
      <c r="H1962" s="25">
        <v>0.0</v>
      </c>
      <c r="I1962" s="25">
        <v>0.0</v>
      </c>
      <c r="J1962" s="25">
        <v>0.0</v>
      </c>
      <c r="K1962" s="25">
        <v>0.0</v>
      </c>
      <c r="L1962" s="25">
        <v>0.0</v>
      </c>
      <c r="M1962" s="25">
        <v>0.0</v>
      </c>
      <c r="N1962" s="25">
        <v>9.10694</v>
      </c>
      <c r="O1962" s="25">
        <v>9.10694</v>
      </c>
      <c r="P1962" s="25">
        <v>9.10694</v>
      </c>
      <c r="Q1962" s="25">
        <v>1.0</v>
      </c>
      <c r="R1962" s="25">
        <v>99.0</v>
      </c>
      <c r="S1962" s="25">
        <v>9.0</v>
      </c>
    </row>
    <row r="1963">
      <c r="A1963" s="58" t="s">
        <v>754</v>
      </c>
      <c r="B1963" s="25" t="s">
        <v>1</v>
      </c>
      <c r="C1963" s="25" t="s">
        <v>156</v>
      </c>
      <c r="D1963" s="25" t="s">
        <v>18</v>
      </c>
      <c r="E1963" s="25">
        <v>5.0</v>
      </c>
      <c r="F1963" s="25">
        <v>3.0</v>
      </c>
      <c r="G1963" s="25">
        <v>0.0</v>
      </c>
      <c r="H1963" s="25">
        <v>1.0</v>
      </c>
      <c r="I1963" s="25">
        <v>0.0</v>
      </c>
      <c r="J1963" s="25">
        <v>0.0</v>
      </c>
      <c r="K1963" s="25">
        <v>0.0</v>
      </c>
      <c r="L1963" s="25">
        <v>0.0</v>
      </c>
      <c r="M1963" s="25">
        <v>0.0</v>
      </c>
      <c r="N1963" s="25">
        <v>0.17778</v>
      </c>
      <c r="O1963" s="25">
        <v>1.07444</v>
      </c>
      <c r="P1963" s="25">
        <v>0.37333</v>
      </c>
      <c r="Q1963" s="25">
        <v>3.0</v>
      </c>
      <c r="R1963" s="25">
        <v>99.0</v>
      </c>
      <c r="S1963" s="25">
        <v>9.0</v>
      </c>
    </row>
    <row r="1964">
      <c r="A1964" s="58" t="s">
        <v>754</v>
      </c>
      <c r="B1964" s="25" t="s">
        <v>1</v>
      </c>
      <c r="C1964" s="25" t="s">
        <v>104</v>
      </c>
      <c r="D1964" s="25" t="s">
        <v>18</v>
      </c>
      <c r="E1964" s="25">
        <v>18.0</v>
      </c>
      <c r="F1964" s="25">
        <v>3.0</v>
      </c>
      <c r="G1964" s="25">
        <v>0.0</v>
      </c>
      <c r="H1964" s="25">
        <v>0.0</v>
      </c>
      <c r="I1964" s="25">
        <v>0.0</v>
      </c>
      <c r="J1964" s="25">
        <v>0.0</v>
      </c>
      <c r="K1964" s="25">
        <v>0.0</v>
      </c>
      <c r="L1964" s="25">
        <v>0.0</v>
      </c>
      <c r="M1964" s="25">
        <v>0.0</v>
      </c>
      <c r="N1964" s="25">
        <v>0.2825</v>
      </c>
      <c r="O1964" s="25">
        <v>1.25278</v>
      </c>
      <c r="P1964" s="25">
        <v>1.31815</v>
      </c>
      <c r="Q1964" s="25">
        <v>2.0</v>
      </c>
      <c r="R1964" s="25">
        <v>99.0</v>
      </c>
      <c r="S1964" s="25">
        <v>9.0</v>
      </c>
    </row>
    <row r="1965">
      <c r="A1965" s="58" t="s">
        <v>754</v>
      </c>
      <c r="B1965" s="25" t="s">
        <v>1</v>
      </c>
      <c r="C1965" s="25" t="s">
        <v>180</v>
      </c>
      <c r="D1965" s="25" t="s">
        <v>18</v>
      </c>
      <c r="E1965" s="25">
        <v>10.0</v>
      </c>
      <c r="F1965" s="25">
        <v>6.0</v>
      </c>
      <c r="G1965" s="25">
        <v>0.0</v>
      </c>
      <c r="H1965" s="25">
        <v>4.0</v>
      </c>
      <c r="I1965" s="25">
        <v>0.0</v>
      </c>
      <c r="J1965" s="25">
        <v>0.0</v>
      </c>
      <c r="K1965" s="25">
        <v>0.0</v>
      </c>
      <c r="L1965" s="25">
        <v>0.0</v>
      </c>
      <c r="M1965" s="25">
        <v>0.0</v>
      </c>
      <c r="N1965" s="25">
        <v>0.02</v>
      </c>
      <c r="O1965" s="25">
        <v>0.33417</v>
      </c>
      <c r="P1965" s="25">
        <v>0.19744</v>
      </c>
      <c r="Q1965" s="25">
        <v>6.0</v>
      </c>
      <c r="R1965" s="25">
        <v>99.0</v>
      </c>
      <c r="S1965" s="25">
        <v>9.0</v>
      </c>
    </row>
    <row r="1966">
      <c r="A1966" s="58" t="s">
        <v>754</v>
      </c>
      <c r="B1966" s="25" t="s">
        <v>1</v>
      </c>
      <c r="C1966" s="25" t="s">
        <v>89</v>
      </c>
      <c r="D1966" s="25" t="s">
        <v>18</v>
      </c>
      <c r="E1966" s="25">
        <v>473.0</v>
      </c>
      <c r="F1966" s="25">
        <v>69.0</v>
      </c>
      <c r="G1966" s="25">
        <v>2.0</v>
      </c>
      <c r="H1966" s="25">
        <v>12.0</v>
      </c>
      <c r="I1966" s="25">
        <v>0.0</v>
      </c>
      <c r="J1966" s="25">
        <v>0.0</v>
      </c>
      <c r="K1966" s="25">
        <v>0.0</v>
      </c>
      <c r="L1966" s="25">
        <v>0.0</v>
      </c>
      <c r="M1966" s="25">
        <v>0.0</v>
      </c>
      <c r="N1966" s="25">
        <v>0.2975</v>
      </c>
      <c r="O1966" s="25">
        <v>1.18111</v>
      </c>
      <c r="P1966" s="25">
        <v>0.6909</v>
      </c>
      <c r="Q1966" s="25">
        <v>55.0</v>
      </c>
      <c r="R1966" s="25">
        <v>99.0</v>
      </c>
      <c r="S1966" s="25">
        <v>9.0</v>
      </c>
    </row>
    <row r="1967">
      <c r="A1967" s="58" t="s">
        <v>754</v>
      </c>
      <c r="B1967" s="25" t="s">
        <v>1</v>
      </c>
      <c r="C1967" s="25" t="s">
        <v>60</v>
      </c>
      <c r="D1967" s="25" t="s">
        <v>18</v>
      </c>
      <c r="E1967" s="25">
        <v>5249.0</v>
      </c>
      <c r="F1967" s="25">
        <v>1867.0</v>
      </c>
      <c r="G1967" s="25">
        <v>48.0</v>
      </c>
      <c r="H1967" s="25">
        <v>234.0</v>
      </c>
      <c r="I1967" s="25">
        <v>0.0</v>
      </c>
      <c r="J1967" s="25">
        <v>0.0</v>
      </c>
      <c r="K1967" s="25">
        <v>0.0</v>
      </c>
      <c r="L1967" s="25">
        <v>0.0</v>
      </c>
      <c r="M1967" s="25">
        <v>0.0</v>
      </c>
      <c r="N1967" s="25">
        <v>0.39111</v>
      </c>
      <c r="O1967" s="25">
        <v>1.48222</v>
      </c>
      <c r="P1967" s="25">
        <v>1.24716</v>
      </c>
      <c r="Q1967" s="25">
        <v>1595.0</v>
      </c>
      <c r="R1967" s="25">
        <v>99.0</v>
      </c>
      <c r="S1967" s="25">
        <v>9.0</v>
      </c>
    </row>
    <row r="1968">
      <c r="A1968" s="58" t="s">
        <v>754</v>
      </c>
      <c r="B1968" s="25" t="s">
        <v>1</v>
      </c>
      <c r="C1968" s="25" t="s">
        <v>61</v>
      </c>
      <c r="D1968" s="25" t="s">
        <v>18</v>
      </c>
      <c r="E1968" s="25">
        <v>42848.0</v>
      </c>
      <c r="F1968" s="25">
        <v>15237.0</v>
      </c>
      <c r="G1968" s="25">
        <v>172.0</v>
      </c>
      <c r="H1968" s="25">
        <v>716.0</v>
      </c>
      <c r="I1968" s="25">
        <v>0.0</v>
      </c>
      <c r="J1968" s="25">
        <v>0.0</v>
      </c>
      <c r="K1968" s="25">
        <v>0.0</v>
      </c>
      <c r="L1968" s="25">
        <v>0.0</v>
      </c>
      <c r="M1968" s="25">
        <v>0.0</v>
      </c>
      <c r="N1968" s="25">
        <v>0.34556</v>
      </c>
      <c r="O1968" s="25">
        <v>1.22389</v>
      </c>
      <c r="P1968" s="25">
        <v>1.09738</v>
      </c>
      <c r="Q1968" s="25">
        <v>13039.0</v>
      </c>
      <c r="R1968" s="25">
        <v>99.0</v>
      </c>
      <c r="S1968" s="25">
        <v>9.0</v>
      </c>
    </row>
    <row r="1969">
      <c r="A1969" s="58" t="s">
        <v>754</v>
      </c>
      <c r="B1969" s="25" t="s">
        <v>1</v>
      </c>
      <c r="C1969" s="25" t="s">
        <v>195</v>
      </c>
      <c r="D1969" s="25" t="s">
        <v>18</v>
      </c>
      <c r="E1969" s="25">
        <v>66.0</v>
      </c>
      <c r="F1969" s="25">
        <v>34.0</v>
      </c>
      <c r="G1969" s="25">
        <v>2.0</v>
      </c>
      <c r="H1969" s="25">
        <v>29.0</v>
      </c>
      <c r="I1969" s="25">
        <v>0.0</v>
      </c>
      <c r="J1969" s="25">
        <v>0.0</v>
      </c>
      <c r="K1969" s="25">
        <v>0.0</v>
      </c>
      <c r="L1969" s="25">
        <v>0.0</v>
      </c>
      <c r="M1969" s="25">
        <v>0.0</v>
      </c>
      <c r="N1969" s="25">
        <v>0.0625</v>
      </c>
      <c r="O1969" s="25">
        <v>0.68556</v>
      </c>
      <c r="P1969" s="25">
        <v>0.23624</v>
      </c>
      <c r="Q1969" s="25">
        <v>33.0</v>
      </c>
      <c r="R1969" s="25">
        <v>99.0</v>
      </c>
      <c r="S1969" s="25">
        <v>9.0</v>
      </c>
    </row>
    <row r="1970">
      <c r="A1970" s="58" t="s">
        <v>754</v>
      </c>
      <c r="B1970" s="25" t="s">
        <v>1</v>
      </c>
      <c r="C1970" s="25" t="s">
        <v>110</v>
      </c>
      <c r="D1970" s="25" t="s">
        <v>18</v>
      </c>
      <c r="E1970" s="25">
        <v>7.0</v>
      </c>
      <c r="F1970" s="25">
        <v>2.0</v>
      </c>
      <c r="G1970" s="25">
        <v>0.0</v>
      </c>
      <c r="H1970" s="25">
        <v>1.0</v>
      </c>
      <c r="I1970" s="25">
        <v>0.0</v>
      </c>
      <c r="J1970" s="25">
        <v>0.0</v>
      </c>
      <c r="K1970" s="25">
        <v>0.0</v>
      </c>
      <c r="L1970" s="25">
        <v>0.0</v>
      </c>
      <c r="M1970" s="25">
        <v>0.0</v>
      </c>
      <c r="N1970" s="25">
        <v>0.17222</v>
      </c>
      <c r="O1970" s="25">
        <v>0.43167</v>
      </c>
      <c r="P1970" s="25">
        <v>0.1898</v>
      </c>
      <c r="Q1970" s="25">
        <v>2.0</v>
      </c>
      <c r="R1970" s="25">
        <v>99.0</v>
      </c>
      <c r="S1970" s="25">
        <v>9.0</v>
      </c>
    </row>
    <row r="1971">
      <c r="A1971" s="58" t="s">
        <v>754</v>
      </c>
      <c r="B1971" s="25" t="s">
        <v>1</v>
      </c>
      <c r="C1971" s="25" t="s">
        <v>58</v>
      </c>
      <c r="D1971" s="25" t="s">
        <v>18</v>
      </c>
      <c r="E1971" s="25">
        <v>4.0</v>
      </c>
      <c r="F1971" s="25">
        <v>1.0</v>
      </c>
      <c r="G1971" s="25">
        <v>0.0</v>
      </c>
      <c r="H1971" s="25">
        <v>1.0</v>
      </c>
      <c r="I1971" s="25">
        <v>0.0</v>
      </c>
      <c r="J1971" s="25">
        <v>0.0</v>
      </c>
      <c r="K1971" s="25">
        <v>0.0</v>
      </c>
      <c r="L1971" s="25">
        <v>0.0</v>
      </c>
      <c r="M1971" s="25">
        <v>0.0</v>
      </c>
      <c r="N1971" s="25">
        <v>0.32333</v>
      </c>
      <c r="O1971" s="25">
        <v>0.42333</v>
      </c>
      <c r="P1971" s="25">
        <v>0.27632</v>
      </c>
      <c r="Q1971" s="25">
        <v>1.0</v>
      </c>
      <c r="R1971" s="25">
        <v>99.0</v>
      </c>
      <c r="S1971" s="25">
        <v>9.0</v>
      </c>
    </row>
    <row r="1972">
      <c r="A1972" s="58" t="s">
        <v>754</v>
      </c>
      <c r="B1972" s="25" t="s">
        <v>1</v>
      </c>
      <c r="C1972" s="25" t="s">
        <v>85</v>
      </c>
      <c r="D1972" s="25" t="s">
        <v>18</v>
      </c>
      <c r="E1972" s="25">
        <v>8.0</v>
      </c>
      <c r="F1972" s="25">
        <v>3.0</v>
      </c>
      <c r="G1972" s="25">
        <v>1.0</v>
      </c>
      <c r="H1972" s="25">
        <v>2.0</v>
      </c>
      <c r="I1972" s="25">
        <v>0.0</v>
      </c>
      <c r="J1972" s="25">
        <v>0.0</v>
      </c>
      <c r="K1972" s="25">
        <v>0.0</v>
      </c>
      <c r="L1972" s="25">
        <v>0.0</v>
      </c>
      <c r="M1972" s="25">
        <v>0.0</v>
      </c>
      <c r="N1972" s="25">
        <v>0.39</v>
      </c>
      <c r="O1972" s="25">
        <v>3.74972</v>
      </c>
      <c r="P1972" s="25">
        <v>0.75146</v>
      </c>
      <c r="Q1972" s="25">
        <v>3.0</v>
      </c>
      <c r="R1972" s="25">
        <v>99.0</v>
      </c>
      <c r="S1972" s="25">
        <v>9.0</v>
      </c>
    </row>
    <row r="1973">
      <c r="A1973" s="58" t="s">
        <v>754</v>
      </c>
      <c r="B1973" s="25" t="s">
        <v>1</v>
      </c>
      <c r="C1973" s="25" t="s">
        <v>131</v>
      </c>
      <c r="D1973" s="25" t="s">
        <v>18</v>
      </c>
      <c r="E1973" s="25">
        <v>35.0</v>
      </c>
      <c r="F1973" s="25">
        <v>19.0</v>
      </c>
      <c r="G1973" s="25">
        <v>0.0</v>
      </c>
      <c r="H1973" s="25">
        <v>18.0</v>
      </c>
      <c r="I1973" s="25">
        <v>0.0</v>
      </c>
      <c r="J1973" s="25">
        <v>0.0</v>
      </c>
      <c r="K1973" s="25">
        <v>0.0</v>
      </c>
      <c r="L1973" s="25">
        <v>0.0</v>
      </c>
      <c r="M1973" s="25">
        <v>0.0</v>
      </c>
      <c r="N1973" s="25">
        <v>0.01028</v>
      </c>
      <c r="O1973" s="25">
        <v>0.19222</v>
      </c>
      <c r="P1973" s="25">
        <v>0.06462</v>
      </c>
      <c r="Q1973" s="25">
        <v>19.0</v>
      </c>
      <c r="R1973" s="25">
        <v>99.0</v>
      </c>
      <c r="S1973" s="25">
        <v>9.0</v>
      </c>
    </row>
    <row r="1974">
      <c r="A1974" s="58" t="s">
        <v>754</v>
      </c>
      <c r="B1974" s="25" t="s">
        <v>1</v>
      </c>
      <c r="C1974" s="25" t="s">
        <v>76</v>
      </c>
      <c r="D1974" s="25" t="s">
        <v>18</v>
      </c>
      <c r="E1974" s="25">
        <v>191.0</v>
      </c>
      <c r="F1974" s="25">
        <v>85.0</v>
      </c>
      <c r="G1974" s="25">
        <v>0.0</v>
      </c>
      <c r="H1974" s="25">
        <v>5.0</v>
      </c>
      <c r="I1974" s="25">
        <v>0.0</v>
      </c>
      <c r="J1974" s="25">
        <v>0.0</v>
      </c>
      <c r="K1974" s="25">
        <v>0.0</v>
      </c>
      <c r="L1974" s="25">
        <v>0.0</v>
      </c>
      <c r="M1974" s="25">
        <v>0.0</v>
      </c>
      <c r="N1974" s="25">
        <v>0.41194</v>
      </c>
      <c r="O1974" s="25">
        <v>1.55556</v>
      </c>
      <c r="P1974" s="25">
        <v>0.67078</v>
      </c>
      <c r="Q1974" s="25">
        <v>66.0</v>
      </c>
      <c r="R1974" s="25">
        <v>99.0</v>
      </c>
      <c r="S1974" s="25">
        <v>9.0</v>
      </c>
    </row>
    <row r="1975">
      <c r="A1975" s="58" t="s">
        <v>754</v>
      </c>
      <c r="B1975" s="25" t="s">
        <v>1</v>
      </c>
      <c r="C1975" s="25" t="s">
        <v>153</v>
      </c>
      <c r="D1975" s="25" t="s">
        <v>18</v>
      </c>
      <c r="E1975" s="25">
        <v>3.0</v>
      </c>
      <c r="F1975" s="25">
        <v>1.0</v>
      </c>
      <c r="G1975" s="25">
        <v>0.0</v>
      </c>
      <c r="H1975" s="25">
        <v>0.0</v>
      </c>
      <c r="I1975" s="25">
        <v>0.0</v>
      </c>
      <c r="J1975" s="25">
        <v>0.0</v>
      </c>
      <c r="K1975" s="25">
        <v>0.0</v>
      </c>
      <c r="L1975" s="25">
        <v>0.0</v>
      </c>
      <c r="M1975" s="25">
        <v>0.0</v>
      </c>
      <c r="N1975" s="25">
        <v>0.61889</v>
      </c>
      <c r="O1975" s="25">
        <v>0.64583</v>
      </c>
      <c r="P1975" s="25">
        <v>0.48759</v>
      </c>
      <c r="Q1975" s="25">
        <v>1.0</v>
      </c>
      <c r="R1975" s="25">
        <v>99.0</v>
      </c>
      <c r="S1975" s="25">
        <v>9.0</v>
      </c>
    </row>
    <row r="1976">
      <c r="A1976" s="58" t="s">
        <v>754</v>
      </c>
      <c r="B1976" s="25" t="s">
        <v>1</v>
      </c>
      <c r="C1976" s="25" t="s">
        <v>223</v>
      </c>
      <c r="D1976" s="25" t="s">
        <v>18</v>
      </c>
      <c r="E1976" s="25">
        <v>1.0</v>
      </c>
      <c r="F1976" s="25">
        <v>1.0</v>
      </c>
      <c r="G1976" s="25">
        <v>0.0</v>
      </c>
      <c r="H1976" s="25">
        <v>0.0</v>
      </c>
      <c r="I1976" s="25">
        <v>0.0</v>
      </c>
      <c r="J1976" s="25">
        <v>0.0</v>
      </c>
      <c r="K1976" s="25">
        <v>0.0</v>
      </c>
      <c r="L1976" s="25">
        <v>0.0</v>
      </c>
      <c r="M1976" s="25">
        <v>0.0</v>
      </c>
      <c r="N1976" s="25">
        <v>4.51194</v>
      </c>
      <c r="O1976" s="25">
        <v>4.51194</v>
      </c>
      <c r="P1976" s="25">
        <v>4.51194</v>
      </c>
      <c r="Q1976" s="25">
        <v>1.0</v>
      </c>
      <c r="R1976" s="25">
        <v>99.0</v>
      </c>
      <c r="S1976" s="25">
        <v>9.0</v>
      </c>
    </row>
    <row r="1977">
      <c r="A1977" s="58" t="s">
        <v>754</v>
      </c>
      <c r="B1977" s="25" t="s">
        <v>1</v>
      </c>
      <c r="C1977" s="25" t="s">
        <v>120</v>
      </c>
      <c r="D1977" s="25" t="s">
        <v>19</v>
      </c>
      <c r="E1977" s="25">
        <v>18.0</v>
      </c>
      <c r="F1977" s="25">
        <v>9.0</v>
      </c>
      <c r="G1977" s="25">
        <v>0.0</v>
      </c>
      <c r="H1977" s="25">
        <v>0.0</v>
      </c>
      <c r="I1977" s="25">
        <v>0.0</v>
      </c>
      <c r="J1977" s="25">
        <v>0.0</v>
      </c>
      <c r="K1977" s="25">
        <v>0.0</v>
      </c>
      <c r="L1977" s="25">
        <v>0.0</v>
      </c>
      <c r="M1977" s="25">
        <v>0.0</v>
      </c>
      <c r="N1977" s="25">
        <v>0.63111</v>
      </c>
      <c r="O1977" s="25">
        <v>5.00639</v>
      </c>
      <c r="P1977" s="25">
        <v>1.3306</v>
      </c>
      <c r="Q1977" s="25">
        <v>9.0</v>
      </c>
      <c r="R1977" s="25">
        <v>99.0</v>
      </c>
      <c r="S1977" s="25">
        <v>10.0</v>
      </c>
    </row>
    <row r="1978">
      <c r="A1978" s="58" t="s">
        <v>754</v>
      </c>
      <c r="B1978" s="25" t="s">
        <v>1</v>
      </c>
      <c r="C1978" s="25" t="s">
        <v>253</v>
      </c>
      <c r="D1978" s="25" t="s">
        <v>19</v>
      </c>
      <c r="E1978" s="25">
        <v>2.0</v>
      </c>
      <c r="F1978" s="25">
        <v>2.0</v>
      </c>
      <c r="G1978" s="25">
        <v>0.0</v>
      </c>
      <c r="H1978" s="25">
        <v>0.0</v>
      </c>
      <c r="I1978" s="25">
        <v>0.0</v>
      </c>
      <c r="J1978" s="25">
        <v>0.0</v>
      </c>
      <c r="K1978" s="25">
        <v>0.0</v>
      </c>
      <c r="L1978" s="25">
        <v>0.0</v>
      </c>
      <c r="M1978" s="25">
        <v>0.0</v>
      </c>
      <c r="N1978" s="25">
        <v>0.13986</v>
      </c>
      <c r="O1978" s="25">
        <v>0.13986</v>
      </c>
      <c r="P1978" s="25">
        <v>0.13986</v>
      </c>
      <c r="Q1978" s="25">
        <v>2.0</v>
      </c>
      <c r="R1978" s="25">
        <v>99.0</v>
      </c>
      <c r="S1978" s="25">
        <v>10.0</v>
      </c>
    </row>
    <row r="1979">
      <c r="A1979" s="58" t="s">
        <v>754</v>
      </c>
      <c r="B1979" s="25" t="s">
        <v>1</v>
      </c>
      <c r="C1979" s="25" t="s">
        <v>54</v>
      </c>
      <c r="D1979" s="25" t="s">
        <v>19</v>
      </c>
      <c r="E1979" s="25">
        <v>114.0</v>
      </c>
      <c r="F1979" s="25">
        <v>59.0</v>
      </c>
      <c r="G1979" s="25">
        <v>10.0</v>
      </c>
      <c r="H1979" s="25">
        <v>5.0</v>
      </c>
      <c r="I1979" s="25">
        <v>0.0</v>
      </c>
      <c r="J1979" s="25">
        <v>0.0</v>
      </c>
      <c r="K1979" s="25">
        <v>0.0</v>
      </c>
      <c r="L1979" s="25">
        <v>0.0</v>
      </c>
      <c r="M1979" s="25">
        <v>0.0</v>
      </c>
      <c r="N1979" s="25">
        <v>0.31</v>
      </c>
      <c r="O1979" s="25">
        <v>1.31028</v>
      </c>
      <c r="P1979" s="25">
        <v>1.01181</v>
      </c>
      <c r="Q1979" s="25">
        <v>56.0</v>
      </c>
      <c r="R1979" s="25">
        <v>99.0</v>
      </c>
      <c r="S1979" s="25">
        <v>10.0</v>
      </c>
    </row>
    <row r="1980">
      <c r="A1980" s="58" t="s">
        <v>754</v>
      </c>
      <c r="B1980" s="25" t="s">
        <v>1</v>
      </c>
      <c r="C1980" s="25" t="s">
        <v>111</v>
      </c>
      <c r="D1980" s="25" t="s">
        <v>19</v>
      </c>
      <c r="E1980" s="25">
        <v>3390.0</v>
      </c>
      <c r="F1980" s="25">
        <v>3158.0</v>
      </c>
      <c r="G1980" s="25">
        <v>653.0</v>
      </c>
      <c r="H1980" s="25">
        <v>0.0</v>
      </c>
      <c r="I1980" s="25">
        <v>0.0</v>
      </c>
      <c r="J1980" s="25">
        <v>0.0</v>
      </c>
      <c r="K1980" s="25">
        <v>0.0</v>
      </c>
      <c r="L1980" s="25">
        <v>0.0</v>
      </c>
      <c r="M1980" s="25">
        <v>0.0</v>
      </c>
      <c r="N1980" s="25">
        <v>0.40278</v>
      </c>
      <c r="O1980" s="25">
        <v>2.40444</v>
      </c>
      <c r="P1980" s="25">
        <v>2.08803</v>
      </c>
      <c r="Q1980" s="25">
        <v>2464.0</v>
      </c>
      <c r="R1980" s="25">
        <v>99.0</v>
      </c>
      <c r="S1980" s="25">
        <v>10.0</v>
      </c>
    </row>
    <row r="1981">
      <c r="A1981" s="58" t="s">
        <v>754</v>
      </c>
      <c r="B1981" s="25" t="s">
        <v>1</v>
      </c>
      <c r="C1981" s="25" t="s">
        <v>286</v>
      </c>
      <c r="D1981" s="25" t="s">
        <v>19</v>
      </c>
      <c r="E1981" s="25">
        <v>2.0</v>
      </c>
      <c r="F1981" s="25">
        <v>2.0</v>
      </c>
      <c r="G1981" s="25">
        <v>0.0</v>
      </c>
      <c r="H1981" s="25">
        <v>0.0</v>
      </c>
      <c r="I1981" s="25">
        <v>0.0</v>
      </c>
      <c r="J1981" s="25">
        <v>0.0</v>
      </c>
      <c r="K1981" s="25">
        <v>0.0</v>
      </c>
      <c r="L1981" s="25">
        <v>0.0</v>
      </c>
      <c r="M1981" s="25">
        <v>0.0</v>
      </c>
      <c r="N1981" s="25">
        <v>3.58667</v>
      </c>
      <c r="O1981" s="25">
        <v>3.58667</v>
      </c>
      <c r="P1981" s="25">
        <v>3.58667</v>
      </c>
      <c r="Q1981" s="25">
        <v>2.0</v>
      </c>
      <c r="R1981" s="25">
        <v>99.0</v>
      </c>
      <c r="S1981" s="25">
        <v>10.0</v>
      </c>
    </row>
    <row r="1982">
      <c r="A1982" s="58" t="s">
        <v>754</v>
      </c>
      <c r="B1982" s="25" t="s">
        <v>1</v>
      </c>
      <c r="C1982" s="25" t="s">
        <v>57</v>
      </c>
      <c r="D1982" s="25" t="s">
        <v>19</v>
      </c>
      <c r="E1982" s="25">
        <v>3.0</v>
      </c>
      <c r="F1982" s="25">
        <v>1.0</v>
      </c>
      <c r="G1982" s="25">
        <v>0.0</v>
      </c>
      <c r="H1982" s="25">
        <v>0.0</v>
      </c>
      <c r="I1982" s="25">
        <v>0.0</v>
      </c>
      <c r="J1982" s="25">
        <v>0.0</v>
      </c>
      <c r="K1982" s="25">
        <v>0.0</v>
      </c>
      <c r="L1982" s="25">
        <v>0.0</v>
      </c>
      <c r="M1982" s="25">
        <v>0.0</v>
      </c>
      <c r="N1982" s="25">
        <v>0.26306</v>
      </c>
      <c r="O1982" s="25">
        <v>10.59944</v>
      </c>
      <c r="P1982" s="25">
        <v>3.68352</v>
      </c>
      <c r="Q1982" s="25">
        <v>1.0</v>
      </c>
      <c r="R1982" s="25">
        <v>99.0</v>
      </c>
      <c r="S1982" s="25">
        <v>10.0</v>
      </c>
    </row>
    <row r="1983">
      <c r="A1983" s="58" t="s">
        <v>754</v>
      </c>
      <c r="B1983" s="25" t="s">
        <v>1</v>
      </c>
      <c r="C1983" s="25" t="s">
        <v>208</v>
      </c>
      <c r="D1983" s="25" t="s">
        <v>19</v>
      </c>
      <c r="E1983" s="25">
        <v>1.0</v>
      </c>
      <c r="F1983" s="25">
        <v>0.0</v>
      </c>
      <c r="G1983" s="25">
        <v>0.0</v>
      </c>
      <c r="H1983" s="25">
        <v>0.0</v>
      </c>
      <c r="I1983" s="25">
        <v>0.0</v>
      </c>
      <c r="J1983" s="25">
        <v>0.0</v>
      </c>
      <c r="K1983" s="25">
        <v>0.0</v>
      </c>
      <c r="L1983" s="25">
        <v>0.0</v>
      </c>
      <c r="M1983" s="25">
        <v>0.0</v>
      </c>
      <c r="N1983" s="25">
        <v>0.58056</v>
      </c>
      <c r="O1983" s="25">
        <v>0.58056</v>
      </c>
      <c r="P1983" s="25">
        <v>0.58056</v>
      </c>
      <c r="Q1983" s="25">
        <v>0.0</v>
      </c>
      <c r="R1983" s="25">
        <v>99.0</v>
      </c>
      <c r="S1983" s="25">
        <v>10.0</v>
      </c>
    </row>
    <row r="1984">
      <c r="A1984" s="58" t="s">
        <v>754</v>
      </c>
      <c r="B1984" s="25" t="s">
        <v>1</v>
      </c>
      <c r="C1984" s="25" t="s">
        <v>81</v>
      </c>
      <c r="D1984" s="25" t="s">
        <v>19</v>
      </c>
      <c r="E1984" s="25">
        <v>21.0</v>
      </c>
      <c r="F1984" s="25">
        <v>14.0</v>
      </c>
      <c r="G1984" s="25">
        <v>1.0</v>
      </c>
      <c r="H1984" s="25">
        <v>0.0</v>
      </c>
      <c r="I1984" s="25">
        <v>0.0</v>
      </c>
      <c r="J1984" s="25">
        <v>0.0</v>
      </c>
      <c r="K1984" s="25">
        <v>0.0</v>
      </c>
      <c r="L1984" s="25">
        <v>0.0</v>
      </c>
      <c r="M1984" s="25">
        <v>0.0</v>
      </c>
      <c r="N1984" s="25">
        <v>0.42056</v>
      </c>
      <c r="O1984" s="25">
        <v>1.73389</v>
      </c>
      <c r="P1984" s="25">
        <v>10.77716</v>
      </c>
      <c r="Q1984" s="25">
        <v>14.0</v>
      </c>
      <c r="R1984" s="25">
        <v>99.0</v>
      </c>
      <c r="S1984" s="25">
        <v>10.0</v>
      </c>
    </row>
    <row r="1985">
      <c r="A1985" s="58" t="s">
        <v>754</v>
      </c>
      <c r="B1985" s="25" t="s">
        <v>1</v>
      </c>
      <c r="C1985" s="25" t="s">
        <v>210</v>
      </c>
      <c r="D1985" s="25" t="s">
        <v>19</v>
      </c>
      <c r="E1985" s="25">
        <v>6.0</v>
      </c>
      <c r="F1985" s="25">
        <v>6.0</v>
      </c>
      <c r="G1985" s="25">
        <v>0.0</v>
      </c>
      <c r="H1985" s="25">
        <v>0.0</v>
      </c>
      <c r="I1985" s="25">
        <v>0.0</v>
      </c>
      <c r="J1985" s="25">
        <v>0.0</v>
      </c>
      <c r="K1985" s="25">
        <v>0.0</v>
      </c>
      <c r="L1985" s="25">
        <v>0.0</v>
      </c>
      <c r="M1985" s="25">
        <v>0.0</v>
      </c>
      <c r="N1985" s="25">
        <v>0.51306</v>
      </c>
      <c r="O1985" s="25">
        <v>6.78556</v>
      </c>
      <c r="P1985" s="25">
        <v>1.57667</v>
      </c>
      <c r="Q1985" s="25">
        <v>5.0</v>
      </c>
      <c r="R1985" s="25">
        <v>99.0</v>
      </c>
      <c r="S1985" s="25">
        <v>10.0</v>
      </c>
    </row>
    <row r="1986">
      <c r="A1986" s="58" t="s">
        <v>754</v>
      </c>
      <c r="B1986" s="25" t="s">
        <v>1</v>
      </c>
      <c r="C1986" s="25" t="s">
        <v>199</v>
      </c>
      <c r="D1986" s="25" t="s">
        <v>19</v>
      </c>
      <c r="E1986" s="25">
        <v>3.0</v>
      </c>
      <c r="F1986" s="25">
        <v>2.0</v>
      </c>
      <c r="G1986" s="25">
        <v>0.0</v>
      </c>
      <c r="H1986" s="25">
        <v>0.0</v>
      </c>
      <c r="I1986" s="25">
        <v>0.0</v>
      </c>
      <c r="J1986" s="25">
        <v>0.0</v>
      </c>
      <c r="K1986" s="25">
        <v>0.0</v>
      </c>
      <c r="L1986" s="25">
        <v>0.0</v>
      </c>
      <c r="M1986" s="25">
        <v>0.0</v>
      </c>
      <c r="N1986" s="25">
        <v>0.20083</v>
      </c>
      <c r="O1986" s="25">
        <v>5.72194</v>
      </c>
      <c r="P1986" s="25">
        <v>2.01065</v>
      </c>
      <c r="Q1986" s="25">
        <v>2.0</v>
      </c>
      <c r="R1986" s="25">
        <v>99.0</v>
      </c>
      <c r="S1986" s="25">
        <v>10.0</v>
      </c>
    </row>
    <row r="1987">
      <c r="A1987" s="58" t="s">
        <v>754</v>
      </c>
      <c r="B1987" s="25" t="s">
        <v>1</v>
      </c>
      <c r="C1987" s="25" t="s">
        <v>73</v>
      </c>
      <c r="D1987" s="25" t="s">
        <v>19</v>
      </c>
      <c r="E1987" s="25">
        <v>12205.0</v>
      </c>
      <c r="F1987" s="25">
        <v>11970.0</v>
      </c>
      <c r="G1987" s="25">
        <v>298.0</v>
      </c>
      <c r="H1987" s="25">
        <v>10.0</v>
      </c>
      <c r="I1987" s="25">
        <v>0.0</v>
      </c>
      <c r="J1987" s="25">
        <v>0.0</v>
      </c>
      <c r="K1987" s="25">
        <v>0.0</v>
      </c>
      <c r="L1987" s="25">
        <v>0.0</v>
      </c>
      <c r="M1987" s="25">
        <v>0.0</v>
      </c>
      <c r="N1987" s="25">
        <v>0.44139</v>
      </c>
      <c r="O1987" s="25">
        <v>1.59444</v>
      </c>
      <c r="P1987" s="25">
        <v>1.71001</v>
      </c>
      <c r="Q1987" s="25">
        <v>7755.0</v>
      </c>
      <c r="R1987" s="25">
        <v>99.0</v>
      </c>
      <c r="S1987" s="25">
        <v>10.0</v>
      </c>
    </row>
    <row r="1988">
      <c r="A1988" s="58" t="s">
        <v>754</v>
      </c>
      <c r="B1988" s="25" t="s">
        <v>1</v>
      </c>
      <c r="C1988" s="25" t="s">
        <v>125</v>
      </c>
      <c r="D1988" s="25" t="s">
        <v>19</v>
      </c>
      <c r="E1988" s="25">
        <v>383.0</v>
      </c>
      <c r="F1988" s="25">
        <v>309.0</v>
      </c>
      <c r="G1988" s="25">
        <v>27.0</v>
      </c>
      <c r="H1988" s="25">
        <v>2.0</v>
      </c>
      <c r="I1988" s="25">
        <v>0.0</v>
      </c>
      <c r="J1988" s="25">
        <v>0.0</v>
      </c>
      <c r="K1988" s="25">
        <v>0.0</v>
      </c>
      <c r="L1988" s="25">
        <v>0.0</v>
      </c>
      <c r="M1988" s="25">
        <v>0.0</v>
      </c>
      <c r="N1988" s="25">
        <v>0.50778</v>
      </c>
      <c r="O1988" s="25">
        <v>2.37028</v>
      </c>
      <c r="P1988" s="25">
        <v>1.89254</v>
      </c>
      <c r="Q1988" s="25">
        <v>260.0</v>
      </c>
      <c r="R1988" s="25">
        <v>99.0</v>
      </c>
      <c r="S1988" s="25">
        <v>10.0</v>
      </c>
    </row>
    <row r="1989">
      <c r="A1989" s="58" t="s">
        <v>754</v>
      </c>
      <c r="B1989" s="25" t="s">
        <v>1</v>
      </c>
      <c r="C1989" s="25" t="s">
        <v>79</v>
      </c>
      <c r="D1989" s="25" t="s">
        <v>19</v>
      </c>
      <c r="E1989" s="25">
        <v>249.0</v>
      </c>
      <c r="F1989" s="25">
        <v>219.0</v>
      </c>
      <c r="G1989" s="25">
        <v>0.0</v>
      </c>
      <c r="H1989" s="25">
        <v>0.0</v>
      </c>
      <c r="I1989" s="25">
        <v>0.0</v>
      </c>
      <c r="J1989" s="25">
        <v>0.0</v>
      </c>
      <c r="K1989" s="25">
        <v>0.0</v>
      </c>
      <c r="L1989" s="25">
        <v>0.0</v>
      </c>
      <c r="M1989" s="25">
        <v>0.0</v>
      </c>
      <c r="N1989" s="25">
        <v>0.49083</v>
      </c>
      <c r="O1989" s="25">
        <v>1.18611</v>
      </c>
      <c r="P1989" s="25">
        <v>0.69653</v>
      </c>
      <c r="Q1989" s="25">
        <v>146.0</v>
      </c>
      <c r="R1989" s="25">
        <v>99.0</v>
      </c>
      <c r="S1989" s="25">
        <v>10.0</v>
      </c>
    </row>
    <row r="1990">
      <c r="A1990" s="58" t="s">
        <v>754</v>
      </c>
      <c r="B1990" s="25" t="s">
        <v>1</v>
      </c>
      <c r="C1990" s="25" t="s">
        <v>148</v>
      </c>
      <c r="D1990" s="25" t="s">
        <v>19</v>
      </c>
      <c r="E1990" s="25">
        <v>6.0</v>
      </c>
      <c r="F1990" s="25">
        <v>6.0</v>
      </c>
      <c r="G1990" s="25">
        <v>0.0</v>
      </c>
      <c r="H1990" s="25">
        <v>0.0</v>
      </c>
      <c r="I1990" s="25">
        <v>0.0</v>
      </c>
      <c r="J1990" s="25">
        <v>0.0</v>
      </c>
      <c r="K1990" s="25">
        <v>0.0</v>
      </c>
      <c r="L1990" s="25">
        <v>0.0</v>
      </c>
      <c r="M1990" s="25">
        <v>0.0</v>
      </c>
      <c r="N1990" s="25">
        <v>0.18528</v>
      </c>
      <c r="O1990" s="25">
        <v>0.30611</v>
      </c>
      <c r="P1990" s="25">
        <v>0.19685</v>
      </c>
      <c r="Q1990" s="25">
        <v>6.0</v>
      </c>
      <c r="R1990" s="25">
        <v>99.0</v>
      </c>
      <c r="S1990" s="25">
        <v>10.0</v>
      </c>
    </row>
    <row r="1991">
      <c r="A1991" s="58" t="s">
        <v>754</v>
      </c>
      <c r="B1991" s="25" t="s">
        <v>1</v>
      </c>
      <c r="C1991" s="25" t="s">
        <v>42</v>
      </c>
      <c r="D1991" s="25" t="s">
        <v>19</v>
      </c>
      <c r="E1991" s="25">
        <v>161.0</v>
      </c>
      <c r="F1991" s="25">
        <v>104.0</v>
      </c>
      <c r="G1991" s="25">
        <v>3.0</v>
      </c>
      <c r="H1991" s="25">
        <v>0.0</v>
      </c>
      <c r="I1991" s="25">
        <v>0.0</v>
      </c>
      <c r="J1991" s="25">
        <v>0.0</v>
      </c>
      <c r="K1991" s="25">
        <v>0.0</v>
      </c>
      <c r="L1991" s="25">
        <v>0.0</v>
      </c>
      <c r="M1991" s="25">
        <v>0.0</v>
      </c>
      <c r="N1991" s="25">
        <v>0.2325</v>
      </c>
      <c r="O1991" s="25">
        <v>1.15028</v>
      </c>
      <c r="P1991" s="25">
        <v>0.57578</v>
      </c>
      <c r="Q1991" s="25">
        <v>93.0</v>
      </c>
      <c r="R1991" s="25">
        <v>99.0</v>
      </c>
      <c r="S1991" s="25">
        <v>10.0</v>
      </c>
    </row>
    <row r="1992">
      <c r="A1992" s="58" t="s">
        <v>754</v>
      </c>
      <c r="B1992" s="25" t="s">
        <v>1</v>
      </c>
      <c r="C1992" s="25" t="s">
        <v>63</v>
      </c>
      <c r="D1992" s="25" t="s">
        <v>19</v>
      </c>
      <c r="E1992" s="25">
        <v>116.0</v>
      </c>
      <c r="F1992" s="25">
        <v>27.0</v>
      </c>
      <c r="G1992" s="25">
        <v>1.0</v>
      </c>
      <c r="H1992" s="25">
        <v>0.0</v>
      </c>
      <c r="I1992" s="25">
        <v>0.0</v>
      </c>
      <c r="J1992" s="25">
        <v>0.0</v>
      </c>
      <c r="K1992" s="25">
        <v>0.0</v>
      </c>
      <c r="L1992" s="25">
        <v>0.0</v>
      </c>
      <c r="M1992" s="25">
        <v>0.0</v>
      </c>
      <c r="N1992" s="25">
        <v>0.49944</v>
      </c>
      <c r="O1992" s="25">
        <v>9.00833</v>
      </c>
      <c r="P1992" s="25">
        <v>2.51017</v>
      </c>
      <c r="Q1992" s="25">
        <v>21.0</v>
      </c>
      <c r="R1992" s="25">
        <v>99.0</v>
      </c>
      <c r="S1992" s="25">
        <v>10.0</v>
      </c>
    </row>
    <row r="1993">
      <c r="A1993" s="58" t="s">
        <v>754</v>
      </c>
      <c r="B1993" s="25" t="s">
        <v>1</v>
      </c>
      <c r="C1993" s="25" t="s">
        <v>166</v>
      </c>
      <c r="D1993" s="25" t="s">
        <v>19</v>
      </c>
      <c r="E1993" s="25">
        <v>3.0</v>
      </c>
      <c r="F1993" s="25">
        <v>3.0</v>
      </c>
      <c r="G1993" s="25">
        <v>0.0</v>
      </c>
      <c r="H1993" s="25">
        <v>0.0</v>
      </c>
      <c r="I1993" s="25">
        <v>0.0</v>
      </c>
      <c r="J1993" s="25">
        <v>0.0</v>
      </c>
      <c r="K1993" s="25">
        <v>0.0</v>
      </c>
      <c r="L1993" s="25">
        <v>0.0</v>
      </c>
      <c r="M1993" s="25">
        <v>0.0</v>
      </c>
      <c r="N1993" s="25">
        <v>0.58417</v>
      </c>
      <c r="O1993" s="25">
        <v>9.05417</v>
      </c>
      <c r="P1993" s="25">
        <v>3.22046</v>
      </c>
      <c r="Q1993" s="25">
        <v>3.0</v>
      </c>
      <c r="R1993" s="25">
        <v>99.0</v>
      </c>
      <c r="S1993" s="25">
        <v>10.0</v>
      </c>
    </row>
    <row r="1994">
      <c r="A1994" s="58" t="s">
        <v>754</v>
      </c>
      <c r="B1994" s="25" t="s">
        <v>1</v>
      </c>
      <c r="C1994" s="25" t="s">
        <v>196</v>
      </c>
      <c r="D1994" s="25" t="s">
        <v>19</v>
      </c>
      <c r="E1994" s="25">
        <v>9.0</v>
      </c>
      <c r="F1994" s="25">
        <v>7.0</v>
      </c>
      <c r="G1994" s="25">
        <v>0.0</v>
      </c>
      <c r="H1994" s="25">
        <v>0.0</v>
      </c>
      <c r="I1994" s="25">
        <v>0.0</v>
      </c>
      <c r="J1994" s="25">
        <v>0.0</v>
      </c>
      <c r="K1994" s="25">
        <v>0.0</v>
      </c>
      <c r="L1994" s="25">
        <v>0.0</v>
      </c>
      <c r="M1994" s="25">
        <v>0.0</v>
      </c>
      <c r="N1994" s="25">
        <v>1.10833</v>
      </c>
      <c r="O1994" s="25">
        <v>1.98444</v>
      </c>
      <c r="P1994" s="25">
        <v>0.97623</v>
      </c>
      <c r="Q1994" s="25">
        <v>4.0</v>
      </c>
      <c r="R1994" s="25">
        <v>99.0</v>
      </c>
      <c r="S1994" s="25">
        <v>10.0</v>
      </c>
    </row>
    <row r="1995">
      <c r="A1995" s="58" t="s">
        <v>754</v>
      </c>
      <c r="B1995" s="25" t="s">
        <v>1</v>
      </c>
      <c r="C1995" s="25" t="s">
        <v>91</v>
      </c>
      <c r="D1995" s="25" t="s">
        <v>19</v>
      </c>
      <c r="E1995" s="25">
        <v>1780.0</v>
      </c>
      <c r="F1995" s="25">
        <v>1140.0</v>
      </c>
      <c r="G1995" s="25">
        <v>132.0</v>
      </c>
      <c r="H1995" s="25">
        <v>8.0</v>
      </c>
      <c r="I1995" s="25">
        <v>0.0</v>
      </c>
      <c r="J1995" s="25">
        <v>0.0</v>
      </c>
      <c r="K1995" s="25">
        <v>0.0</v>
      </c>
      <c r="L1995" s="25">
        <v>0.0</v>
      </c>
      <c r="M1995" s="25">
        <v>0.0</v>
      </c>
      <c r="N1995" s="25">
        <v>0.42722</v>
      </c>
      <c r="O1995" s="25">
        <v>2.21694</v>
      </c>
      <c r="P1995" s="25">
        <v>1.80307</v>
      </c>
      <c r="Q1995" s="25">
        <v>776.0</v>
      </c>
      <c r="R1995" s="25">
        <v>99.0</v>
      </c>
      <c r="S1995" s="25">
        <v>10.0</v>
      </c>
    </row>
    <row r="1996">
      <c r="A1996" s="58" t="s">
        <v>754</v>
      </c>
      <c r="B1996" s="25" t="s">
        <v>1</v>
      </c>
      <c r="C1996" s="25" t="s">
        <v>206</v>
      </c>
      <c r="D1996" s="25" t="s">
        <v>19</v>
      </c>
      <c r="E1996" s="25">
        <v>2.0</v>
      </c>
      <c r="F1996" s="25">
        <v>2.0</v>
      </c>
      <c r="G1996" s="25">
        <v>0.0</v>
      </c>
      <c r="H1996" s="25">
        <v>0.0</v>
      </c>
      <c r="I1996" s="25">
        <v>0.0</v>
      </c>
      <c r="J1996" s="25">
        <v>0.0</v>
      </c>
      <c r="K1996" s="25">
        <v>0.0</v>
      </c>
      <c r="L1996" s="25">
        <v>0.0</v>
      </c>
      <c r="M1996" s="25">
        <v>0.0</v>
      </c>
      <c r="N1996" s="25">
        <v>0.16569</v>
      </c>
      <c r="O1996" s="25">
        <v>0.16569</v>
      </c>
      <c r="P1996" s="25">
        <v>0.16569</v>
      </c>
      <c r="Q1996" s="25">
        <v>2.0</v>
      </c>
      <c r="R1996" s="25">
        <v>99.0</v>
      </c>
      <c r="S1996" s="25">
        <v>10.0</v>
      </c>
    </row>
    <row r="1997">
      <c r="A1997" s="58" t="s">
        <v>754</v>
      </c>
      <c r="B1997" s="25" t="s">
        <v>1</v>
      </c>
      <c r="C1997" s="25" t="s">
        <v>95</v>
      </c>
      <c r="D1997" s="25" t="s">
        <v>19</v>
      </c>
      <c r="E1997" s="25">
        <v>1908.0</v>
      </c>
      <c r="F1997" s="25">
        <v>1768.0</v>
      </c>
      <c r="G1997" s="25">
        <v>687.0</v>
      </c>
      <c r="H1997" s="25">
        <v>144.0</v>
      </c>
      <c r="I1997" s="25">
        <v>0.0</v>
      </c>
      <c r="J1997" s="25">
        <v>0.0</v>
      </c>
      <c r="K1997" s="25">
        <v>0.0</v>
      </c>
      <c r="L1997" s="25">
        <v>0.0</v>
      </c>
      <c r="M1997" s="25">
        <v>0.0</v>
      </c>
      <c r="N1997" s="25">
        <v>0.57194</v>
      </c>
      <c r="O1997" s="25">
        <v>7.26806</v>
      </c>
      <c r="P1997" s="25">
        <v>4.02039</v>
      </c>
      <c r="Q1997" s="25">
        <v>1169.0</v>
      </c>
      <c r="R1997" s="25">
        <v>99.0</v>
      </c>
      <c r="S1997" s="25">
        <v>10.0</v>
      </c>
    </row>
    <row r="1998">
      <c r="A1998" s="58" t="s">
        <v>754</v>
      </c>
      <c r="B1998" s="25" t="s">
        <v>1</v>
      </c>
      <c r="C1998" s="25" t="s">
        <v>238</v>
      </c>
      <c r="D1998" s="25" t="s">
        <v>19</v>
      </c>
      <c r="E1998" s="25">
        <v>4.0</v>
      </c>
      <c r="F1998" s="25">
        <v>4.0</v>
      </c>
      <c r="G1998" s="25">
        <v>0.0</v>
      </c>
      <c r="H1998" s="25">
        <v>0.0</v>
      </c>
      <c r="I1998" s="25">
        <v>0.0</v>
      </c>
      <c r="J1998" s="25">
        <v>0.0</v>
      </c>
      <c r="K1998" s="25">
        <v>0.0</v>
      </c>
      <c r="L1998" s="25">
        <v>0.0</v>
      </c>
      <c r="M1998" s="25">
        <v>0.0</v>
      </c>
      <c r="N1998" s="25">
        <v>0.46972</v>
      </c>
      <c r="O1998" s="25">
        <v>2.79194</v>
      </c>
      <c r="P1998" s="25">
        <v>1.29028</v>
      </c>
      <c r="Q1998" s="25">
        <v>3.0</v>
      </c>
      <c r="R1998" s="25">
        <v>99.0</v>
      </c>
      <c r="S1998" s="25">
        <v>10.0</v>
      </c>
    </row>
    <row r="1999">
      <c r="A1999" s="58" t="s">
        <v>754</v>
      </c>
      <c r="B1999" s="25" t="s">
        <v>1</v>
      </c>
      <c r="C1999" s="25" t="s">
        <v>56</v>
      </c>
      <c r="D1999" s="25" t="s">
        <v>19</v>
      </c>
      <c r="E1999" s="25">
        <v>3.0</v>
      </c>
      <c r="F1999" s="25">
        <v>1.0</v>
      </c>
      <c r="G1999" s="25">
        <v>0.0</v>
      </c>
      <c r="H1999" s="25">
        <v>0.0</v>
      </c>
      <c r="I1999" s="25">
        <v>0.0</v>
      </c>
      <c r="J1999" s="25">
        <v>0.0</v>
      </c>
      <c r="K1999" s="25">
        <v>0.0</v>
      </c>
      <c r="L1999" s="25">
        <v>0.0</v>
      </c>
      <c r="M1999" s="25">
        <v>0.0</v>
      </c>
      <c r="N1999" s="25">
        <v>0.48222</v>
      </c>
      <c r="O1999" s="25">
        <v>0.74667</v>
      </c>
      <c r="P1999" s="25">
        <v>0.45769</v>
      </c>
      <c r="Q1999" s="25">
        <v>1.0</v>
      </c>
      <c r="R1999" s="25">
        <v>99.0</v>
      </c>
      <c r="S1999" s="25">
        <v>10.0</v>
      </c>
    </row>
    <row r="2000">
      <c r="A2000" s="58" t="s">
        <v>754</v>
      </c>
      <c r="B2000" s="25" t="s">
        <v>1</v>
      </c>
      <c r="C2000" s="25" t="s">
        <v>143</v>
      </c>
      <c r="D2000" s="25" t="s">
        <v>19</v>
      </c>
      <c r="E2000" s="25">
        <v>18.0</v>
      </c>
      <c r="F2000" s="25">
        <v>11.0</v>
      </c>
      <c r="G2000" s="25">
        <v>1.0</v>
      </c>
      <c r="H2000" s="25">
        <v>0.0</v>
      </c>
      <c r="I2000" s="25">
        <v>0.0</v>
      </c>
      <c r="J2000" s="25">
        <v>0.0</v>
      </c>
      <c r="K2000" s="25">
        <v>0.0</v>
      </c>
      <c r="L2000" s="25">
        <v>0.0</v>
      </c>
      <c r="M2000" s="25">
        <v>0.0</v>
      </c>
      <c r="N2000" s="25">
        <v>0.29361</v>
      </c>
      <c r="O2000" s="25">
        <v>6.29667</v>
      </c>
      <c r="P2000" s="25">
        <v>1.08856</v>
      </c>
      <c r="Q2000" s="25">
        <v>11.0</v>
      </c>
      <c r="R2000" s="25">
        <v>99.0</v>
      </c>
      <c r="S2000" s="25">
        <v>10.0</v>
      </c>
    </row>
    <row r="2001">
      <c r="A2001" s="58" t="s">
        <v>754</v>
      </c>
      <c r="B2001" s="25" t="s">
        <v>1</v>
      </c>
      <c r="C2001" s="25" t="s">
        <v>52</v>
      </c>
      <c r="D2001" s="25" t="s">
        <v>19</v>
      </c>
      <c r="E2001" s="25">
        <v>80.0</v>
      </c>
      <c r="F2001" s="25">
        <v>45.0</v>
      </c>
      <c r="G2001" s="25">
        <v>3.0</v>
      </c>
      <c r="H2001" s="25">
        <v>0.0</v>
      </c>
      <c r="I2001" s="25">
        <v>0.0</v>
      </c>
      <c r="J2001" s="25">
        <v>0.0</v>
      </c>
      <c r="K2001" s="25">
        <v>0.0</v>
      </c>
      <c r="L2001" s="25">
        <v>0.0</v>
      </c>
      <c r="M2001" s="25">
        <v>0.0</v>
      </c>
      <c r="N2001" s="25">
        <v>0.38806</v>
      </c>
      <c r="O2001" s="25">
        <v>1.705</v>
      </c>
      <c r="P2001" s="25">
        <v>1.11041</v>
      </c>
      <c r="Q2001" s="25">
        <v>40.0</v>
      </c>
      <c r="R2001" s="25">
        <v>99.0</v>
      </c>
      <c r="S2001" s="25">
        <v>10.0</v>
      </c>
    </row>
    <row r="2002">
      <c r="A2002" s="58" t="s">
        <v>754</v>
      </c>
      <c r="B2002" s="25" t="s">
        <v>1</v>
      </c>
      <c r="C2002" s="25" t="s">
        <v>177</v>
      </c>
      <c r="D2002" s="25" t="s">
        <v>19</v>
      </c>
      <c r="E2002" s="25">
        <v>30.0</v>
      </c>
      <c r="F2002" s="25">
        <v>27.0</v>
      </c>
      <c r="G2002" s="25">
        <v>2.0</v>
      </c>
      <c r="H2002" s="25">
        <v>0.0</v>
      </c>
      <c r="I2002" s="25">
        <v>0.0</v>
      </c>
      <c r="J2002" s="25">
        <v>0.0</v>
      </c>
      <c r="K2002" s="25">
        <v>0.0</v>
      </c>
      <c r="L2002" s="25">
        <v>0.0</v>
      </c>
      <c r="M2002" s="25">
        <v>0.0</v>
      </c>
      <c r="N2002" s="25">
        <v>0.74556</v>
      </c>
      <c r="O2002" s="25">
        <v>2.2725</v>
      </c>
      <c r="P2002" s="25">
        <v>8.18969</v>
      </c>
      <c r="Q2002" s="25">
        <v>26.0</v>
      </c>
      <c r="R2002" s="25">
        <v>99.0</v>
      </c>
      <c r="S2002" s="25">
        <v>10.0</v>
      </c>
    </row>
    <row r="2003">
      <c r="A2003" s="58" t="s">
        <v>754</v>
      </c>
      <c r="B2003" s="25" t="s">
        <v>1</v>
      </c>
      <c r="C2003" s="25" t="s">
        <v>115</v>
      </c>
      <c r="D2003" s="25" t="s">
        <v>19</v>
      </c>
      <c r="E2003" s="25">
        <v>14.0</v>
      </c>
      <c r="F2003" s="25">
        <v>10.0</v>
      </c>
      <c r="G2003" s="25">
        <v>1.0</v>
      </c>
      <c r="H2003" s="25">
        <v>0.0</v>
      </c>
      <c r="I2003" s="25">
        <v>0.0</v>
      </c>
      <c r="J2003" s="25">
        <v>0.0</v>
      </c>
      <c r="K2003" s="25">
        <v>0.0</v>
      </c>
      <c r="L2003" s="25">
        <v>0.0</v>
      </c>
      <c r="M2003" s="25">
        <v>0.0</v>
      </c>
      <c r="N2003" s="25">
        <v>0.22917</v>
      </c>
      <c r="O2003" s="25">
        <v>0.73194</v>
      </c>
      <c r="P2003" s="25">
        <v>0.5855</v>
      </c>
      <c r="Q2003" s="25">
        <v>9.0</v>
      </c>
      <c r="R2003" s="25">
        <v>99.0</v>
      </c>
      <c r="S2003" s="25">
        <v>10.0</v>
      </c>
    </row>
    <row r="2004">
      <c r="A2004" s="58" t="s">
        <v>754</v>
      </c>
      <c r="B2004" s="25" t="s">
        <v>1</v>
      </c>
      <c r="C2004" s="25" t="s">
        <v>213</v>
      </c>
      <c r="D2004" s="25" t="s">
        <v>19</v>
      </c>
      <c r="E2004" s="25">
        <v>3.0</v>
      </c>
      <c r="F2004" s="25">
        <v>2.0</v>
      </c>
      <c r="G2004" s="25">
        <v>0.0</v>
      </c>
      <c r="H2004" s="25">
        <v>1.0</v>
      </c>
      <c r="I2004" s="25">
        <v>0.0</v>
      </c>
      <c r="J2004" s="25">
        <v>0.0</v>
      </c>
      <c r="K2004" s="25">
        <v>0.0</v>
      </c>
      <c r="L2004" s="25">
        <v>0.0</v>
      </c>
      <c r="M2004" s="25">
        <v>0.0</v>
      </c>
      <c r="N2004" s="25">
        <v>0.10333</v>
      </c>
      <c r="O2004" s="25">
        <v>0.88667</v>
      </c>
      <c r="P2004" s="25">
        <v>0.33556</v>
      </c>
      <c r="Q2004" s="25">
        <v>2.0</v>
      </c>
      <c r="R2004" s="25">
        <v>99.0</v>
      </c>
      <c r="S2004" s="25">
        <v>10.0</v>
      </c>
    </row>
    <row r="2005">
      <c r="A2005" s="58" t="s">
        <v>754</v>
      </c>
      <c r="B2005" s="25" t="s">
        <v>1</v>
      </c>
      <c r="C2005" s="25" t="s">
        <v>135</v>
      </c>
      <c r="D2005" s="25" t="s">
        <v>19</v>
      </c>
      <c r="E2005" s="25">
        <v>3108.0</v>
      </c>
      <c r="F2005" s="25">
        <v>2939.0</v>
      </c>
      <c r="G2005" s="25">
        <v>960.0</v>
      </c>
      <c r="H2005" s="25">
        <v>22.0</v>
      </c>
      <c r="I2005" s="25">
        <v>0.0</v>
      </c>
      <c r="J2005" s="25">
        <v>0.0</v>
      </c>
      <c r="K2005" s="25">
        <v>0.0</v>
      </c>
      <c r="L2005" s="25">
        <v>0.0</v>
      </c>
      <c r="M2005" s="25">
        <v>0.0</v>
      </c>
      <c r="N2005" s="25">
        <v>0.54972</v>
      </c>
      <c r="O2005" s="25">
        <v>7.20917</v>
      </c>
      <c r="P2005" s="25">
        <v>4.61065</v>
      </c>
      <c r="Q2005" s="25">
        <v>2388.0</v>
      </c>
      <c r="R2005" s="25">
        <v>99.0</v>
      </c>
      <c r="S2005" s="25">
        <v>10.0</v>
      </c>
    </row>
    <row r="2006">
      <c r="A2006" s="58" t="s">
        <v>754</v>
      </c>
      <c r="B2006" s="25" t="s">
        <v>1</v>
      </c>
      <c r="C2006" s="25" t="s">
        <v>66</v>
      </c>
      <c r="D2006" s="25" t="s">
        <v>19</v>
      </c>
      <c r="E2006" s="25">
        <v>4170.0</v>
      </c>
      <c r="F2006" s="25">
        <v>3804.0</v>
      </c>
      <c r="G2006" s="25">
        <v>110.0</v>
      </c>
      <c r="H2006" s="25">
        <v>5.0</v>
      </c>
      <c r="I2006" s="25">
        <v>0.0</v>
      </c>
      <c r="J2006" s="25">
        <v>0.0</v>
      </c>
      <c r="K2006" s="25">
        <v>0.0</v>
      </c>
      <c r="L2006" s="25">
        <v>0.0</v>
      </c>
      <c r="M2006" s="25">
        <v>0.0</v>
      </c>
      <c r="N2006" s="25">
        <v>0.3975</v>
      </c>
      <c r="O2006" s="25">
        <v>1.77361</v>
      </c>
      <c r="P2006" s="25">
        <v>1.60965</v>
      </c>
      <c r="Q2006" s="25">
        <v>2866.0</v>
      </c>
      <c r="R2006" s="25">
        <v>99.0</v>
      </c>
      <c r="S2006" s="25">
        <v>10.0</v>
      </c>
    </row>
    <row r="2007">
      <c r="A2007" s="58" t="s">
        <v>754</v>
      </c>
      <c r="B2007" s="25" t="s">
        <v>1</v>
      </c>
      <c r="C2007" s="25" t="s">
        <v>139</v>
      </c>
      <c r="D2007" s="25" t="s">
        <v>19</v>
      </c>
      <c r="E2007" s="25">
        <v>4.0</v>
      </c>
      <c r="F2007" s="25">
        <v>4.0</v>
      </c>
      <c r="G2007" s="25">
        <v>0.0</v>
      </c>
      <c r="H2007" s="25">
        <v>0.0</v>
      </c>
      <c r="I2007" s="25">
        <v>0.0</v>
      </c>
      <c r="J2007" s="25">
        <v>0.0</v>
      </c>
      <c r="K2007" s="25">
        <v>0.0</v>
      </c>
      <c r="L2007" s="25">
        <v>0.0</v>
      </c>
      <c r="M2007" s="25">
        <v>0.0</v>
      </c>
      <c r="N2007" s="25">
        <v>0.11278</v>
      </c>
      <c r="O2007" s="25">
        <v>0.3225</v>
      </c>
      <c r="P2007" s="25">
        <v>0.16458</v>
      </c>
      <c r="Q2007" s="25">
        <v>4.0</v>
      </c>
      <c r="R2007" s="25">
        <v>99.0</v>
      </c>
      <c r="S2007" s="25">
        <v>10.0</v>
      </c>
    </row>
    <row r="2008">
      <c r="A2008" s="58" t="s">
        <v>754</v>
      </c>
      <c r="B2008" s="25" t="s">
        <v>1</v>
      </c>
      <c r="C2008" s="25" t="s">
        <v>103</v>
      </c>
      <c r="D2008" s="25" t="s">
        <v>19</v>
      </c>
      <c r="E2008" s="25">
        <v>4.0</v>
      </c>
      <c r="F2008" s="25">
        <v>4.0</v>
      </c>
      <c r="G2008" s="25">
        <v>0.0</v>
      </c>
      <c r="H2008" s="25">
        <v>0.0</v>
      </c>
      <c r="I2008" s="25">
        <v>0.0</v>
      </c>
      <c r="J2008" s="25">
        <v>0.0</v>
      </c>
      <c r="K2008" s="25">
        <v>0.0</v>
      </c>
      <c r="L2008" s="25">
        <v>0.0</v>
      </c>
      <c r="M2008" s="25">
        <v>0.0</v>
      </c>
      <c r="N2008" s="25">
        <v>0.37972</v>
      </c>
      <c r="O2008" s="25">
        <v>1.65222</v>
      </c>
      <c r="P2008" s="25">
        <v>0.68201</v>
      </c>
      <c r="Q2008" s="25">
        <v>4.0</v>
      </c>
      <c r="R2008" s="25">
        <v>99.0</v>
      </c>
      <c r="S2008" s="25">
        <v>10.0</v>
      </c>
    </row>
    <row r="2009">
      <c r="A2009" s="58" t="s">
        <v>754</v>
      </c>
      <c r="B2009" s="25" t="s">
        <v>1</v>
      </c>
      <c r="C2009" s="25" t="s">
        <v>207</v>
      </c>
      <c r="D2009" s="25" t="s">
        <v>19</v>
      </c>
      <c r="E2009" s="25">
        <v>3.0</v>
      </c>
      <c r="F2009" s="25">
        <v>1.0</v>
      </c>
      <c r="G2009" s="25">
        <v>0.0</v>
      </c>
      <c r="H2009" s="25">
        <v>0.0</v>
      </c>
      <c r="I2009" s="25">
        <v>0.0</v>
      </c>
      <c r="J2009" s="25">
        <v>0.0</v>
      </c>
      <c r="K2009" s="25">
        <v>0.0</v>
      </c>
      <c r="L2009" s="25">
        <v>0.0</v>
      </c>
      <c r="M2009" s="25">
        <v>0.0</v>
      </c>
      <c r="N2009" s="25">
        <v>0.36056</v>
      </c>
      <c r="O2009" s="25">
        <v>13.48833</v>
      </c>
      <c r="P2009" s="25">
        <v>4.65602</v>
      </c>
      <c r="Q2009" s="25">
        <v>1.0</v>
      </c>
      <c r="R2009" s="25">
        <v>99.0</v>
      </c>
      <c r="S2009" s="25">
        <v>10.0</v>
      </c>
    </row>
    <row r="2010">
      <c r="A2010" s="58" t="s">
        <v>754</v>
      </c>
      <c r="B2010" s="25" t="s">
        <v>1</v>
      </c>
      <c r="C2010" s="25" t="s">
        <v>90</v>
      </c>
      <c r="D2010" s="25" t="s">
        <v>19</v>
      </c>
      <c r="E2010" s="25">
        <v>13.0</v>
      </c>
      <c r="F2010" s="25">
        <v>9.0</v>
      </c>
      <c r="G2010" s="25">
        <v>0.0</v>
      </c>
      <c r="H2010" s="25">
        <v>0.0</v>
      </c>
      <c r="I2010" s="25">
        <v>0.0</v>
      </c>
      <c r="J2010" s="25">
        <v>0.0</v>
      </c>
      <c r="K2010" s="25">
        <v>0.0</v>
      </c>
      <c r="L2010" s="25">
        <v>0.0</v>
      </c>
      <c r="M2010" s="25">
        <v>0.0</v>
      </c>
      <c r="N2010" s="25">
        <v>0.22222</v>
      </c>
      <c r="O2010" s="25">
        <v>6.46139</v>
      </c>
      <c r="P2010" s="25">
        <v>1.71278</v>
      </c>
      <c r="Q2010" s="25">
        <v>8.0</v>
      </c>
      <c r="R2010" s="25">
        <v>99.0</v>
      </c>
      <c r="S2010" s="25">
        <v>10.0</v>
      </c>
    </row>
    <row r="2011">
      <c r="A2011" s="58" t="s">
        <v>754</v>
      </c>
      <c r="B2011" s="25" t="s">
        <v>1</v>
      </c>
      <c r="C2011" s="25" t="s">
        <v>172</v>
      </c>
      <c r="D2011" s="25" t="s">
        <v>19</v>
      </c>
      <c r="E2011" s="25">
        <v>6.0</v>
      </c>
      <c r="F2011" s="25">
        <v>1.0</v>
      </c>
      <c r="G2011" s="25">
        <v>0.0</v>
      </c>
      <c r="H2011" s="25">
        <v>0.0</v>
      </c>
      <c r="I2011" s="25">
        <v>0.0</v>
      </c>
      <c r="J2011" s="25">
        <v>0.0</v>
      </c>
      <c r="K2011" s="25">
        <v>0.0</v>
      </c>
      <c r="L2011" s="25">
        <v>0.0</v>
      </c>
      <c r="M2011" s="25">
        <v>0.0</v>
      </c>
      <c r="N2011" s="25">
        <v>0.79111</v>
      </c>
      <c r="O2011" s="25">
        <v>10.90917</v>
      </c>
      <c r="P2011" s="25">
        <v>2.35255</v>
      </c>
      <c r="Q2011" s="25">
        <v>1.0</v>
      </c>
      <c r="R2011" s="25">
        <v>99.0</v>
      </c>
      <c r="S2011" s="25">
        <v>10.0</v>
      </c>
    </row>
    <row r="2012">
      <c r="A2012" s="58" t="s">
        <v>754</v>
      </c>
      <c r="B2012" s="25" t="s">
        <v>1</v>
      </c>
      <c r="C2012" s="25" t="s">
        <v>132</v>
      </c>
      <c r="D2012" s="25" t="s">
        <v>19</v>
      </c>
      <c r="E2012" s="25">
        <v>36.0</v>
      </c>
      <c r="F2012" s="25">
        <v>27.0</v>
      </c>
      <c r="G2012" s="25">
        <v>1.0</v>
      </c>
      <c r="H2012" s="25">
        <v>0.0</v>
      </c>
      <c r="I2012" s="25">
        <v>0.0</v>
      </c>
      <c r="J2012" s="25">
        <v>0.0</v>
      </c>
      <c r="K2012" s="25">
        <v>0.0</v>
      </c>
      <c r="L2012" s="25">
        <v>0.0</v>
      </c>
      <c r="M2012" s="25">
        <v>0.0</v>
      </c>
      <c r="N2012" s="25">
        <v>0.67222</v>
      </c>
      <c r="O2012" s="25">
        <v>4.88639</v>
      </c>
      <c r="P2012" s="25">
        <v>1.40691</v>
      </c>
      <c r="Q2012" s="25">
        <v>22.0</v>
      </c>
      <c r="R2012" s="25">
        <v>99.0</v>
      </c>
      <c r="S2012" s="25">
        <v>10.0</v>
      </c>
    </row>
    <row r="2013">
      <c r="A2013" s="58" t="s">
        <v>754</v>
      </c>
      <c r="B2013" s="25" t="s">
        <v>1</v>
      </c>
      <c r="C2013" s="25" t="s">
        <v>224</v>
      </c>
      <c r="D2013" s="25" t="s">
        <v>19</v>
      </c>
      <c r="E2013" s="25">
        <v>3.0</v>
      </c>
      <c r="F2013" s="25">
        <v>1.0</v>
      </c>
      <c r="G2013" s="25">
        <v>0.0</v>
      </c>
      <c r="H2013" s="25">
        <v>0.0</v>
      </c>
      <c r="I2013" s="25">
        <v>0.0</v>
      </c>
      <c r="J2013" s="25">
        <v>0.0</v>
      </c>
      <c r="K2013" s="25">
        <v>0.0</v>
      </c>
      <c r="L2013" s="25">
        <v>0.0</v>
      </c>
      <c r="M2013" s="25">
        <v>0.0</v>
      </c>
      <c r="N2013" s="25">
        <v>0.09944</v>
      </c>
      <c r="O2013" s="25">
        <v>2.4725</v>
      </c>
      <c r="P2013" s="25">
        <v>0.87657</v>
      </c>
      <c r="Q2013" s="25">
        <v>1.0</v>
      </c>
      <c r="R2013" s="25">
        <v>99.0</v>
      </c>
      <c r="S2013" s="25">
        <v>10.0</v>
      </c>
    </row>
    <row r="2014">
      <c r="A2014" s="58" t="s">
        <v>754</v>
      </c>
      <c r="B2014" s="25" t="s">
        <v>1</v>
      </c>
      <c r="C2014" s="25" t="s">
        <v>188</v>
      </c>
      <c r="D2014" s="25" t="s">
        <v>19</v>
      </c>
      <c r="E2014" s="25">
        <v>16.0</v>
      </c>
      <c r="F2014" s="25">
        <v>15.0</v>
      </c>
      <c r="G2014" s="25">
        <v>2.0</v>
      </c>
      <c r="H2014" s="25">
        <v>0.0</v>
      </c>
      <c r="I2014" s="25">
        <v>0.0</v>
      </c>
      <c r="J2014" s="25">
        <v>0.0</v>
      </c>
      <c r="K2014" s="25">
        <v>0.0</v>
      </c>
      <c r="L2014" s="25">
        <v>0.0</v>
      </c>
      <c r="M2014" s="25">
        <v>0.0</v>
      </c>
      <c r="N2014" s="25">
        <v>0.47917</v>
      </c>
      <c r="O2014" s="25">
        <v>1.08194</v>
      </c>
      <c r="P2014" s="25">
        <v>0.56411</v>
      </c>
      <c r="Q2014" s="25">
        <v>11.0</v>
      </c>
      <c r="R2014" s="25">
        <v>99.0</v>
      </c>
      <c r="S2014" s="25">
        <v>10.0</v>
      </c>
    </row>
    <row r="2015">
      <c r="A2015" s="58" t="s">
        <v>754</v>
      </c>
      <c r="B2015" s="25" t="s">
        <v>1</v>
      </c>
      <c r="C2015" s="25" t="s">
        <v>186</v>
      </c>
      <c r="D2015" s="25" t="s">
        <v>19</v>
      </c>
      <c r="E2015" s="25">
        <v>12.0</v>
      </c>
      <c r="F2015" s="25">
        <v>10.0</v>
      </c>
      <c r="G2015" s="25">
        <v>0.0</v>
      </c>
      <c r="H2015" s="25">
        <v>0.0</v>
      </c>
      <c r="I2015" s="25">
        <v>0.0</v>
      </c>
      <c r="J2015" s="25">
        <v>0.0</v>
      </c>
      <c r="K2015" s="25">
        <v>0.0</v>
      </c>
      <c r="L2015" s="25">
        <v>0.0</v>
      </c>
      <c r="M2015" s="25">
        <v>0.0</v>
      </c>
      <c r="N2015" s="25">
        <v>0.18389</v>
      </c>
      <c r="O2015" s="25">
        <v>0.69833</v>
      </c>
      <c r="P2015" s="25">
        <v>0.33796</v>
      </c>
      <c r="Q2015" s="25">
        <v>10.0</v>
      </c>
      <c r="R2015" s="25">
        <v>99.0</v>
      </c>
      <c r="S2015" s="25">
        <v>10.0</v>
      </c>
    </row>
    <row r="2016">
      <c r="A2016" s="58" t="s">
        <v>754</v>
      </c>
      <c r="B2016" s="25" t="s">
        <v>1</v>
      </c>
      <c r="C2016" s="25" t="s">
        <v>183</v>
      </c>
      <c r="D2016" s="25" t="s">
        <v>19</v>
      </c>
      <c r="E2016" s="25">
        <v>5.0</v>
      </c>
      <c r="F2016" s="25">
        <v>4.0</v>
      </c>
      <c r="G2016" s="25">
        <v>1.0</v>
      </c>
      <c r="H2016" s="25">
        <v>0.0</v>
      </c>
      <c r="I2016" s="25">
        <v>0.0</v>
      </c>
      <c r="J2016" s="25">
        <v>0.0</v>
      </c>
      <c r="K2016" s="25">
        <v>0.0</v>
      </c>
      <c r="L2016" s="25">
        <v>0.0</v>
      </c>
      <c r="M2016" s="25">
        <v>0.0</v>
      </c>
      <c r="N2016" s="25">
        <v>0.27</v>
      </c>
      <c r="O2016" s="25">
        <v>48.56444</v>
      </c>
      <c r="P2016" s="25">
        <v>10.00467</v>
      </c>
      <c r="Q2016" s="25">
        <v>4.0</v>
      </c>
      <c r="R2016" s="25">
        <v>99.0</v>
      </c>
      <c r="S2016" s="25">
        <v>10.0</v>
      </c>
    </row>
    <row r="2017">
      <c r="A2017" s="58" t="s">
        <v>754</v>
      </c>
      <c r="B2017" s="25" t="s">
        <v>1</v>
      </c>
      <c r="C2017" s="25" t="s">
        <v>93</v>
      </c>
      <c r="D2017" s="25" t="s">
        <v>19</v>
      </c>
      <c r="E2017" s="25">
        <v>136.0</v>
      </c>
      <c r="F2017" s="25">
        <v>89.0</v>
      </c>
      <c r="G2017" s="25">
        <v>27.0</v>
      </c>
      <c r="H2017" s="25">
        <v>0.0</v>
      </c>
      <c r="I2017" s="25">
        <v>0.0</v>
      </c>
      <c r="J2017" s="25">
        <v>0.0</v>
      </c>
      <c r="K2017" s="25">
        <v>0.0</v>
      </c>
      <c r="L2017" s="25">
        <v>0.0</v>
      </c>
      <c r="M2017" s="25">
        <v>0.0</v>
      </c>
      <c r="N2017" s="25">
        <v>0.48583</v>
      </c>
      <c r="O2017" s="25">
        <v>4.84139</v>
      </c>
      <c r="P2017" s="25">
        <v>3.45928</v>
      </c>
      <c r="Q2017" s="25">
        <v>74.0</v>
      </c>
      <c r="R2017" s="25">
        <v>99.0</v>
      </c>
      <c r="S2017" s="25">
        <v>10.0</v>
      </c>
    </row>
    <row r="2018">
      <c r="A2018" s="58" t="s">
        <v>754</v>
      </c>
      <c r="B2018" s="25" t="s">
        <v>1</v>
      </c>
      <c r="C2018" s="25" t="s">
        <v>106</v>
      </c>
      <c r="D2018" s="25" t="s">
        <v>19</v>
      </c>
      <c r="E2018" s="25">
        <v>36.0</v>
      </c>
      <c r="F2018" s="25">
        <v>22.0</v>
      </c>
      <c r="G2018" s="25">
        <v>0.0</v>
      </c>
      <c r="H2018" s="25">
        <v>1.0</v>
      </c>
      <c r="I2018" s="25">
        <v>0.0</v>
      </c>
      <c r="J2018" s="25">
        <v>0.0</v>
      </c>
      <c r="K2018" s="25">
        <v>0.0</v>
      </c>
      <c r="L2018" s="25">
        <v>0.0</v>
      </c>
      <c r="M2018" s="25">
        <v>0.0</v>
      </c>
      <c r="N2018" s="25">
        <v>0.50139</v>
      </c>
      <c r="O2018" s="25">
        <v>1.41167</v>
      </c>
      <c r="P2018" s="25">
        <v>1.17799</v>
      </c>
      <c r="Q2018" s="25">
        <v>21.0</v>
      </c>
      <c r="R2018" s="25">
        <v>99.0</v>
      </c>
      <c r="S2018" s="25">
        <v>10.0</v>
      </c>
    </row>
    <row r="2019">
      <c r="A2019" s="58" t="s">
        <v>754</v>
      </c>
      <c r="B2019" s="25" t="s">
        <v>1</v>
      </c>
      <c r="C2019" s="25" t="s">
        <v>260</v>
      </c>
      <c r="D2019" s="25" t="s">
        <v>19</v>
      </c>
      <c r="E2019" s="25">
        <v>1.0</v>
      </c>
      <c r="F2019" s="25">
        <v>0.0</v>
      </c>
      <c r="G2019" s="25">
        <v>0.0</v>
      </c>
      <c r="H2019" s="25">
        <v>0.0</v>
      </c>
      <c r="I2019" s="25">
        <v>0.0</v>
      </c>
      <c r="J2019" s="25">
        <v>0.0</v>
      </c>
      <c r="K2019" s="25">
        <v>0.0</v>
      </c>
      <c r="L2019" s="25">
        <v>0.0</v>
      </c>
      <c r="M2019" s="25">
        <v>0.0</v>
      </c>
      <c r="N2019" s="25">
        <v>0.17222</v>
      </c>
      <c r="O2019" s="25">
        <v>0.17222</v>
      </c>
      <c r="P2019" s="25">
        <v>0.17222</v>
      </c>
      <c r="Q2019" s="25">
        <v>0.0</v>
      </c>
      <c r="R2019" s="25">
        <v>99.0</v>
      </c>
      <c r="S2019" s="25">
        <v>10.0</v>
      </c>
    </row>
    <row r="2020">
      <c r="A2020" s="58" t="s">
        <v>754</v>
      </c>
      <c r="B2020" s="25" t="s">
        <v>1</v>
      </c>
      <c r="C2020" s="25" t="s">
        <v>123</v>
      </c>
      <c r="D2020" s="25" t="s">
        <v>19</v>
      </c>
      <c r="E2020" s="25">
        <v>1.0</v>
      </c>
      <c r="F2020" s="25">
        <v>0.0</v>
      </c>
      <c r="G2020" s="25">
        <v>0.0</v>
      </c>
      <c r="H2020" s="25">
        <v>0.0</v>
      </c>
      <c r="I2020" s="25">
        <v>0.0</v>
      </c>
      <c r="J2020" s="25">
        <v>0.0</v>
      </c>
      <c r="K2020" s="25">
        <v>0.0</v>
      </c>
      <c r="L2020" s="25">
        <v>0.0</v>
      </c>
      <c r="M2020" s="25">
        <v>0.0</v>
      </c>
      <c r="N2020" s="25">
        <v>0.79222</v>
      </c>
      <c r="O2020" s="25">
        <v>0.79222</v>
      </c>
      <c r="P2020" s="25">
        <v>0.79222</v>
      </c>
      <c r="Q2020" s="25">
        <v>0.0</v>
      </c>
      <c r="R2020" s="25">
        <v>99.0</v>
      </c>
      <c r="S2020" s="25">
        <v>10.0</v>
      </c>
    </row>
    <row r="2021">
      <c r="A2021" s="58" t="s">
        <v>754</v>
      </c>
      <c r="B2021" s="25" t="s">
        <v>1</v>
      </c>
      <c r="C2021" s="25" t="s">
        <v>121</v>
      </c>
      <c r="D2021" s="25" t="s">
        <v>19</v>
      </c>
      <c r="E2021" s="25">
        <v>24.0</v>
      </c>
      <c r="F2021" s="25">
        <v>13.0</v>
      </c>
      <c r="G2021" s="25">
        <v>2.0</v>
      </c>
      <c r="H2021" s="25">
        <v>0.0</v>
      </c>
      <c r="I2021" s="25">
        <v>0.0</v>
      </c>
      <c r="J2021" s="25">
        <v>0.0</v>
      </c>
      <c r="K2021" s="25">
        <v>0.0</v>
      </c>
      <c r="L2021" s="25">
        <v>0.0</v>
      </c>
      <c r="M2021" s="25">
        <v>0.0</v>
      </c>
      <c r="N2021" s="25">
        <v>0.3325</v>
      </c>
      <c r="O2021" s="25">
        <v>1.06944</v>
      </c>
      <c r="P2021" s="25">
        <v>1.03675</v>
      </c>
      <c r="Q2021" s="25">
        <v>13.0</v>
      </c>
      <c r="R2021" s="25">
        <v>99.0</v>
      </c>
      <c r="S2021" s="25">
        <v>10.0</v>
      </c>
    </row>
    <row r="2022">
      <c r="A2022" s="58" t="s">
        <v>754</v>
      </c>
      <c r="B2022" s="25" t="s">
        <v>1</v>
      </c>
      <c r="C2022" s="25" t="s">
        <v>69</v>
      </c>
      <c r="D2022" s="25" t="s">
        <v>19</v>
      </c>
      <c r="E2022" s="25">
        <v>91.0</v>
      </c>
      <c r="F2022" s="25">
        <v>75.0</v>
      </c>
      <c r="G2022" s="25">
        <v>27.0</v>
      </c>
      <c r="H2022" s="25">
        <v>0.0</v>
      </c>
      <c r="I2022" s="25">
        <v>0.0</v>
      </c>
      <c r="J2022" s="25">
        <v>0.0</v>
      </c>
      <c r="K2022" s="25">
        <v>0.0</v>
      </c>
      <c r="L2022" s="25">
        <v>0.0</v>
      </c>
      <c r="M2022" s="25">
        <v>0.0</v>
      </c>
      <c r="N2022" s="25">
        <v>0.5425</v>
      </c>
      <c r="O2022" s="25">
        <v>1.97139</v>
      </c>
      <c r="P2022" s="25">
        <v>1.19713</v>
      </c>
      <c r="Q2022" s="25">
        <v>75.0</v>
      </c>
      <c r="R2022" s="25">
        <v>99.0</v>
      </c>
      <c r="S2022" s="25">
        <v>10.0</v>
      </c>
    </row>
    <row r="2023">
      <c r="A2023" s="58" t="s">
        <v>754</v>
      </c>
      <c r="B2023" s="25" t="s">
        <v>1</v>
      </c>
      <c r="C2023" s="25" t="s">
        <v>96</v>
      </c>
      <c r="D2023" s="25" t="s">
        <v>19</v>
      </c>
      <c r="E2023" s="25">
        <v>782.0</v>
      </c>
      <c r="F2023" s="25">
        <v>733.0</v>
      </c>
      <c r="G2023" s="25">
        <v>122.0</v>
      </c>
      <c r="H2023" s="25">
        <v>0.0</v>
      </c>
      <c r="I2023" s="25">
        <v>0.0</v>
      </c>
      <c r="J2023" s="25">
        <v>0.0</v>
      </c>
      <c r="K2023" s="25">
        <v>0.0</v>
      </c>
      <c r="L2023" s="25">
        <v>0.0</v>
      </c>
      <c r="M2023" s="25">
        <v>0.0</v>
      </c>
      <c r="N2023" s="25">
        <v>0.32833</v>
      </c>
      <c r="O2023" s="25">
        <v>2.00583</v>
      </c>
      <c r="P2023" s="25">
        <v>0.91993</v>
      </c>
      <c r="Q2023" s="25">
        <v>571.0</v>
      </c>
      <c r="R2023" s="25">
        <v>99.0</v>
      </c>
      <c r="S2023" s="25">
        <v>10.0</v>
      </c>
    </row>
    <row r="2024">
      <c r="A2024" s="58" t="s">
        <v>754</v>
      </c>
      <c r="B2024" s="25" t="s">
        <v>1</v>
      </c>
      <c r="C2024" s="25" t="s">
        <v>59</v>
      </c>
      <c r="D2024" s="25" t="s">
        <v>19</v>
      </c>
      <c r="E2024" s="25">
        <v>2.0</v>
      </c>
      <c r="F2024" s="25">
        <v>1.0</v>
      </c>
      <c r="G2024" s="25">
        <v>0.0</v>
      </c>
      <c r="H2024" s="25">
        <v>0.0</v>
      </c>
      <c r="I2024" s="25">
        <v>0.0</v>
      </c>
      <c r="J2024" s="25">
        <v>0.0</v>
      </c>
      <c r="K2024" s="25">
        <v>0.0</v>
      </c>
      <c r="L2024" s="25">
        <v>0.0</v>
      </c>
      <c r="M2024" s="25">
        <v>0.0</v>
      </c>
      <c r="N2024" s="25">
        <v>0.25</v>
      </c>
      <c r="O2024" s="25">
        <v>0.25</v>
      </c>
      <c r="P2024" s="25">
        <v>0.25</v>
      </c>
      <c r="Q2024" s="25">
        <v>1.0</v>
      </c>
      <c r="R2024" s="25">
        <v>99.0</v>
      </c>
      <c r="S2024" s="25">
        <v>10.0</v>
      </c>
    </row>
    <row r="2025">
      <c r="A2025" s="58" t="s">
        <v>754</v>
      </c>
      <c r="B2025" s="25" t="s">
        <v>1</v>
      </c>
      <c r="C2025" s="25" t="s">
        <v>137</v>
      </c>
      <c r="D2025" s="25" t="s">
        <v>19</v>
      </c>
      <c r="E2025" s="25">
        <v>1.0</v>
      </c>
      <c r="F2025" s="25">
        <v>1.0</v>
      </c>
      <c r="G2025" s="25">
        <v>0.0</v>
      </c>
      <c r="H2025" s="25">
        <v>0.0</v>
      </c>
      <c r="I2025" s="25">
        <v>0.0</v>
      </c>
      <c r="J2025" s="25">
        <v>0.0</v>
      </c>
      <c r="K2025" s="25">
        <v>0.0</v>
      </c>
      <c r="L2025" s="25">
        <v>0.0</v>
      </c>
      <c r="M2025" s="25">
        <v>0.0</v>
      </c>
      <c r="N2025" s="25">
        <v>0.01194</v>
      </c>
      <c r="O2025" s="25">
        <v>0.01194</v>
      </c>
      <c r="P2025" s="25">
        <v>0.01194</v>
      </c>
      <c r="Q2025" s="25">
        <v>1.0</v>
      </c>
      <c r="R2025" s="25">
        <v>99.0</v>
      </c>
      <c r="S2025" s="25">
        <v>10.0</v>
      </c>
    </row>
    <row r="2026">
      <c r="A2026" s="58" t="s">
        <v>754</v>
      </c>
      <c r="B2026" s="25" t="s">
        <v>1</v>
      </c>
      <c r="C2026" s="25" t="s">
        <v>72</v>
      </c>
      <c r="D2026" s="25" t="s">
        <v>19</v>
      </c>
      <c r="E2026" s="25">
        <v>175.0</v>
      </c>
      <c r="F2026" s="25">
        <v>106.0</v>
      </c>
      <c r="G2026" s="25">
        <v>20.0</v>
      </c>
      <c r="H2026" s="25">
        <v>28.0</v>
      </c>
      <c r="I2026" s="25">
        <v>0.0</v>
      </c>
      <c r="J2026" s="25">
        <v>0.0</v>
      </c>
      <c r="K2026" s="25">
        <v>0.0</v>
      </c>
      <c r="L2026" s="25">
        <v>0.0</v>
      </c>
      <c r="M2026" s="25">
        <v>0.0</v>
      </c>
      <c r="N2026" s="25">
        <v>0.48972</v>
      </c>
      <c r="O2026" s="25">
        <v>3.82139</v>
      </c>
      <c r="P2026" s="25">
        <v>3.3532</v>
      </c>
      <c r="Q2026" s="25">
        <v>88.0</v>
      </c>
      <c r="R2026" s="25">
        <v>99.0</v>
      </c>
      <c r="S2026" s="25">
        <v>10.0</v>
      </c>
    </row>
    <row r="2027">
      <c r="A2027" s="58" t="s">
        <v>754</v>
      </c>
      <c r="B2027" s="25" t="s">
        <v>1</v>
      </c>
      <c r="C2027" s="25" t="s">
        <v>46</v>
      </c>
      <c r="D2027" s="25" t="s">
        <v>19</v>
      </c>
      <c r="E2027" s="25">
        <v>5.0</v>
      </c>
      <c r="F2027" s="25">
        <v>4.0</v>
      </c>
      <c r="G2027" s="25">
        <v>0.0</v>
      </c>
      <c r="H2027" s="25">
        <v>0.0</v>
      </c>
      <c r="I2027" s="25">
        <v>0.0</v>
      </c>
      <c r="J2027" s="25">
        <v>0.0</v>
      </c>
      <c r="K2027" s="25">
        <v>0.0</v>
      </c>
      <c r="L2027" s="25">
        <v>0.0</v>
      </c>
      <c r="M2027" s="25">
        <v>0.0</v>
      </c>
      <c r="N2027" s="25">
        <v>0.29389</v>
      </c>
      <c r="O2027" s="25">
        <v>0.74806</v>
      </c>
      <c r="P2027" s="25">
        <v>0.38272</v>
      </c>
      <c r="Q2027" s="25">
        <v>4.0</v>
      </c>
      <c r="R2027" s="25">
        <v>99.0</v>
      </c>
      <c r="S2027" s="25">
        <v>10.0</v>
      </c>
    </row>
    <row r="2028">
      <c r="A2028" s="58" t="s">
        <v>754</v>
      </c>
      <c r="B2028" s="25" t="s">
        <v>1</v>
      </c>
      <c r="C2028" s="25" t="s">
        <v>67</v>
      </c>
      <c r="D2028" s="25" t="s">
        <v>19</v>
      </c>
      <c r="E2028" s="25">
        <v>2274.0</v>
      </c>
      <c r="F2028" s="25">
        <v>2000.0</v>
      </c>
      <c r="G2028" s="25">
        <v>372.0</v>
      </c>
      <c r="H2028" s="25">
        <v>2.0</v>
      </c>
      <c r="I2028" s="25">
        <v>0.0</v>
      </c>
      <c r="J2028" s="25">
        <v>0.0</v>
      </c>
      <c r="K2028" s="25">
        <v>0.0</v>
      </c>
      <c r="L2028" s="25">
        <v>0.0</v>
      </c>
      <c r="M2028" s="25">
        <v>0.0</v>
      </c>
      <c r="N2028" s="25">
        <v>0.30861</v>
      </c>
      <c r="O2028" s="25">
        <v>1.59083</v>
      </c>
      <c r="P2028" s="25">
        <v>1.25743</v>
      </c>
      <c r="Q2028" s="25">
        <v>1298.0</v>
      </c>
      <c r="R2028" s="25">
        <v>99.0</v>
      </c>
      <c r="S2028" s="25">
        <v>10.0</v>
      </c>
    </row>
    <row r="2029">
      <c r="A2029" s="58" t="s">
        <v>754</v>
      </c>
      <c r="B2029" s="25" t="s">
        <v>1</v>
      </c>
      <c r="C2029" s="25" t="s">
        <v>184</v>
      </c>
      <c r="D2029" s="25" t="s">
        <v>19</v>
      </c>
      <c r="E2029" s="25">
        <v>2.0</v>
      </c>
      <c r="F2029" s="25">
        <v>1.0</v>
      </c>
      <c r="G2029" s="25">
        <v>0.0</v>
      </c>
      <c r="H2029" s="25">
        <v>0.0</v>
      </c>
      <c r="I2029" s="25">
        <v>0.0</v>
      </c>
      <c r="J2029" s="25">
        <v>0.0</v>
      </c>
      <c r="K2029" s="25">
        <v>0.0</v>
      </c>
      <c r="L2029" s="25">
        <v>0.0</v>
      </c>
      <c r="M2029" s="25">
        <v>0.0</v>
      </c>
      <c r="N2029" s="25">
        <v>2.69153</v>
      </c>
      <c r="O2029" s="25">
        <v>2.69153</v>
      </c>
      <c r="P2029" s="25">
        <v>2.69153</v>
      </c>
      <c r="Q2029" s="25">
        <v>1.0</v>
      </c>
      <c r="R2029" s="25">
        <v>99.0</v>
      </c>
      <c r="S2029" s="25">
        <v>10.0</v>
      </c>
    </row>
    <row r="2030">
      <c r="A2030" s="58" t="s">
        <v>754</v>
      </c>
      <c r="B2030" s="25" t="s">
        <v>1</v>
      </c>
      <c r="C2030" s="25" t="s">
        <v>176</v>
      </c>
      <c r="D2030" s="25" t="s">
        <v>19</v>
      </c>
      <c r="E2030" s="25">
        <v>843.0</v>
      </c>
      <c r="F2030" s="25">
        <v>835.0</v>
      </c>
      <c r="G2030" s="25">
        <v>16.0</v>
      </c>
      <c r="H2030" s="25">
        <v>0.0</v>
      </c>
      <c r="I2030" s="25">
        <v>0.0</v>
      </c>
      <c r="J2030" s="25">
        <v>0.0</v>
      </c>
      <c r="K2030" s="25">
        <v>0.0</v>
      </c>
      <c r="L2030" s="25">
        <v>0.0</v>
      </c>
      <c r="M2030" s="25">
        <v>0.0</v>
      </c>
      <c r="N2030" s="25">
        <v>0.44333</v>
      </c>
      <c r="O2030" s="25">
        <v>1.56056</v>
      </c>
      <c r="P2030" s="25">
        <v>1.19201</v>
      </c>
      <c r="Q2030" s="25">
        <v>542.0</v>
      </c>
      <c r="R2030" s="25">
        <v>99.0</v>
      </c>
      <c r="S2030" s="25">
        <v>10.0</v>
      </c>
    </row>
    <row r="2031">
      <c r="A2031" s="58" t="s">
        <v>754</v>
      </c>
      <c r="B2031" s="25" t="s">
        <v>1</v>
      </c>
      <c r="C2031" s="25" t="s">
        <v>221</v>
      </c>
      <c r="D2031" s="25" t="s">
        <v>19</v>
      </c>
      <c r="E2031" s="25">
        <v>14.0</v>
      </c>
      <c r="F2031" s="25">
        <v>5.0</v>
      </c>
      <c r="G2031" s="25">
        <v>0.0</v>
      </c>
      <c r="H2031" s="25">
        <v>0.0</v>
      </c>
      <c r="I2031" s="25">
        <v>0.0</v>
      </c>
      <c r="J2031" s="25">
        <v>0.0</v>
      </c>
      <c r="K2031" s="25">
        <v>0.0</v>
      </c>
      <c r="L2031" s="25">
        <v>0.0</v>
      </c>
      <c r="M2031" s="25">
        <v>0.0</v>
      </c>
      <c r="N2031" s="25">
        <v>0.16278</v>
      </c>
      <c r="O2031" s="25">
        <v>1.00639</v>
      </c>
      <c r="P2031" s="25">
        <v>0.50742</v>
      </c>
      <c r="Q2031" s="25">
        <v>5.0</v>
      </c>
      <c r="R2031" s="25">
        <v>99.0</v>
      </c>
      <c r="S2031" s="25">
        <v>10.0</v>
      </c>
    </row>
    <row r="2032">
      <c r="A2032" s="58" t="s">
        <v>754</v>
      </c>
      <c r="B2032" s="25" t="s">
        <v>1</v>
      </c>
      <c r="C2032" s="25" t="s">
        <v>215</v>
      </c>
      <c r="D2032" s="25" t="s">
        <v>19</v>
      </c>
      <c r="E2032" s="25">
        <v>2.0</v>
      </c>
      <c r="F2032" s="25">
        <v>2.0</v>
      </c>
      <c r="G2032" s="25">
        <v>1.0</v>
      </c>
      <c r="H2032" s="25">
        <v>0.0</v>
      </c>
      <c r="I2032" s="25">
        <v>0.0</v>
      </c>
      <c r="J2032" s="25">
        <v>0.0</v>
      </c>
      <c r="K2032" s="25">
        <v>0.0</v>
      </c>
      <c r="L2032" s="25">
        <v>0.0</v>
      </c>
      <c r="M2032" s="25">
        <v>0.0</v>
      </c>
      <c r="N2032" s="25">
        <v>0.06319</v>
      </c>
      <c r="O2032" s="25">
        <v>0.06319</v>
      </c>
      <c r="P2032" s="25">
        <v>0.06319</v>
      </c>
      <c r="Q2032" s="25">
        <v>2.0</v>
      </c>
      <c r="R2032" s="25">
        <v>99.0</v>
      </c>
      <c r="S2032" s="25">
        <v>10.0</v>
      </c>
    </row>
    <row r="2033">
      <c r="A2033" s="58" t="s">
        <v>754</v>
      </c>
      <c r="B2033" s="25" t="s">
        <v>1</v>
      </c>
      <c r="C2033" s="25" t="s">
        <v>231</v>
      </c>
      <c r="D2033" s="25" t="s">
        <v>19</v>
      </c>
      <c r="E2033" s="25">
        <v>1.0</v>
      </c>
      <c r="F2033" s="25">
        <v>1.0</v>
      </c>
      <c r="G2033" s="25">
        <v>0.0</v>
      </c>
      <c r="H2033" s="25">
        <v>0.0</v>
      </c>
      <c r="I2033" s="25">
        <v>0.0</v>
      </c>
      <c r="J2033" s="25">
        <v>0.0</v>
      </c>
      <c r="K2033" s="25">
        <v>0.0</v>
      </c>
      <c r="L2033" s="25">
        <v>0.0</v>
      </c>
      <c r="M2033" s="25">
        <v>0.0</v>
      </c>
      <c r="N2033" s="25">
        <v>0.08806</v>
      </c>
      <c r="O2033" s="25">
        <v>0.08806</v>
      </c>
      <c r="P2033" s="25">
        <v>0.08806</v>
      </c>
      <c r="Q2033" s="25">
        <v>1.0</v>
      </c>
      <c r="R2033" s="25">
        <v>99.0</v>
      </c>
      <c r="S2033" s="25">
        <v>10.0</v>
      </c>
    </row>
    <row r="2034">
      <c r="A2034" s="58" t="s">
        <v>754</v>
      </c>
      <c r="B2034" s="25" t="s">
        <v>1</v>
      </c>
      <c r="C2034" s="25" t="s">
        <v>198</v>
      </c>
      <c r="D2034" s="25" t="s">
        <v>19</v>
      </c>
      <c r="E2034" s="25">
        <v>2.0</v>
      </c>
      <c r="F2034" s="25">
        <v>1.0</v>
      </c>
      <c r="G2034" s="25">
        <v>0.0</v>
      </c>
      <c r="H2034" s="25">
        <v>0.0</v>
      </c>
      <c r="I2034" s="25">
        <v>0.0</v>
      </c>
      <c r="J2034" s="25">
        <v>0.0</v>
      </c>
      <c r="K2034" s="25">
        <v>0.0</v>
      </c>
      <c r="L2034" s="25">
        <v>0.0</v>
      </c>
      <c r="M2034" s="25">
        <v>0.0</v>
      </c>
      <c r="N2034" s="25">
        <v>0.14847</v>
      </c>
      <c r="O2034" s="25">
        <v>0.14847</v>
      </c>
      <c r="P2034" s="25">
        <v>0.14847</v>
      </c>
      <c r="Q2034" s="25">
        <v>1.0</v>
      </c>
      <c r="R2034" s="25">
        <v>99.0</v>
      </c>
      <c r="S2034" s="25">
        <v>10.0</v>
      </c>
    </row>
    <row r="2035">
      <c r="A2035" s="58" t="s">
        <v>754</v>
      </c>
      <c r="B2035" s="25" t="s">
        <v>1</v>
      </c>
      <c r="C2035" s="25" t="s">
        <v>119</v>
      </c>
      <c r="D2035" s="25" t="s">
        <v>19</v>
      </c>
      <c r="E2035" s="25">
        <v>10853.0</v>
      </c>
      <c r="F2035" s="25">
        <v>10693.0</v>
      </c>
      <c r="G2035" s="25">
        <v>214.0</v>
      </c>
      <c r="H2035" s="25">
        <v>1.0</v>
      </c>
      <c r="I2035" s="25">
        <v>0.0</v>
      </c>
      <c r="J2035" s="25">
        <v>0.0</v>
      </c>
      <c r="K2035" s="25">
        <v>0.0</v>
      </c>
      <c r="L2035" s="25">
        <v>0.0</v>
      </c>
      <c r="M2035" s="25">
        <v>0.0</v>
      </c>
      <c r="N2035" s="25">
        <v>0.45389</v>
      </c>
      <c r="O2035" s="25">
        <v>1.52028</v>
      </c>
      <c r="P2035" s="25">
        <v>1.20286</v>
      </c>
      <c r="Q2035" s="25">
        <v>6198.0</v>
      </c>
      <c r="R2035" s="25">
        <v>99.0</v>
      </c>
      <c r="S2035" s="25">
        <v>10.0</v>
      </c>
    </row>
    <row r="2036">
      <c r="A2036" s="58" t="s">
        <v>754</v>
      </c>
      <c r="B2036" s="25" t="s">
        <v>1</v>
      </c>
      <c r="C2036" s="25" t="s">
        <v>70</v>
      </c>
      <c r="D2036" s="25" t="s">
        <v>19</v>
      </c>
      <c r="E2036" s="25">
        <v>29919.0</v>
      </c>
      <c r="F2036" s="25">
        <v>20748.0</v>
      </c>
      <c r="G2036" s="25">
        <v>2571.0</v>
      </c>
      <c r="H2036" s="25">
        <v>104.0</v>
      </c>
      <c r="I2036" s="25">
        <v>0.0</v>
      </c>
      <c r="J2036" s="25">
        <v>0.0</v>
      </c>
      <c r="K2036" s="25">
        <v>0.0</v>
      </c>
      <c r="L2036" s="25">
        <v>0.0</v>
      </c>
      <c r="M2036" s="25">
        <v>0.0</v>
      </c>
      <c r="N2036" s="25">
        <v>0.4925</v>
      </c>
      <c r="O2036" s="25">
        <v>3.69278</v>
      </c>
      <c r="P2036" s="25">
        <v>2.55817</v>
      </c>
      <c r="Q2036" s="25">
        <v>13272.0</v>
      </c>
      <c r="R2036" s="25">
        <v>99.0</v>
      </c>
      <c r="S2036" s="25">
        <v>10.0</v>
      </c>
    </row>
    <row r="2037">
      <c r="A2037" s="58" t="s">
        <v>754</v>
      </c>
      <c r="B2037" s="25" t="s">
        <v>1</v>
      </c>
      <c r="C2037" s="25" t="s">
        <v>149</v>
      </c>
      <c r="D2037" s="25" t="s">
        <v>19</v>
      </c>
      <c r="E2037" s="25">
        <v>8.0</v>
      </c>
      <c r="F2037" s="25">
        <v>6.0</v>
      </c>
      <c r="G2037" s="25">
        <v>0.0</v>
      </c>
      <c r="H2037" s="25">
        <v>0.0</v>
      </c>
      <c r="I2037" s="25">
        <v>0.0</v>
      </c>
      <c r="J2037" s="25">
        <v>0.0</v>
      </c>
      <c r="K2037" s="25">
        <v>0.0</v>
      </c>
      <c r="L2037" s="25">
        <v>0.0</v>
      </c>
      <c r="M2037" s="25">
        <v>0.0</v>
      </c>
      <c r="N2037" s="25">
        <v>0.855</v>
      </c>
      <c r="O2037" s="25">
        <v>8.78167</v>
      </c>
      <c r="P2037" s="25">
        <v>2.51215</v>
      </c>
      <c r="Q2037" s="25">
        <v>5.0</v>
      </c>
      <c r="R2037" s="25">
        <v>99.0</v>
      </c>
      <c r="S2037" s="25">
        <v>10.0</v>
      </c>
    </row>
    <row r="2038">
      <c r="A2038" s="58" t="s">
        <v>754</v>
      </c>
      <c r="B2038" s="25" t="s">
        <v>1</v>
      </c>
      <c r="C2038" s="25" t="s">
        <v>182</v>
      </c>
      <c r="D2038" s="25" t="s">
        <v>19</v>
      </c>
      <c r="E2038" s="25">
        <v>4.0</v>
      </c>
      <c r="F2038" s="25">
        <v>4.0</v>
      </c>
      <c r="G2038" s="25">
        <v>0.0</v>
      </c>
      <c r="H2038" s="25">
        <v>0.0</v>
      </c>
      <c r="I2038" s="25">
        <v>0.0</v>
      </c>
      <c r="J2038" s="25">
        <v>0.0</v>
      </c>
      <c r="K2038" s="25">
        <v>0.0</v>
      </c>
      <c r="L2038" s="25">
        <v>0.0</v>
      </c>
      <c r="M2038" s="25">
        <v>0.0</v>
      </c>
      <c r="N2038" s="25">
        <v>0.895</v>
      </c>
      <c r="O2038" s="25">
        <v>1.36861</v>
      </c>
      <c r="P2038" s="25">
        <v>0.87542</v>
      </c>
      <c r="Q2038" s="25">
        <v>4.0</v>
      </c>
      <c r="R2038" s="25">
        <v>99.0</v>
      </c>
      <c r="S2038" s="25">
        <v>10.0</v>
      </c>
    </row>
    <row r="2039">
      <c r="A2039" s="58" t="s">
        <v>754</v>
      </c>
      <c r="B2039" s="25" t="s">
        <v>1</v>
      </c>
      <c r="C2039" s="25" t="s">
        <v>217</v>
      </c>
      <c r="D2039" s="25" t="s">
        <v>19</v>
      </c>
      <c r="E2039" s="25">
        <v>3.0</v>
      </c>
      <c r="F2039" s="25">
        <v>1.0</v>
      </c>
      <c r="G2039" s="25">
        <v>0.0</v>
      </c>
      <c r="H2039" s="25">
        <v>0.0</v>
      </c>
      <c r="I2039" s="25">
        <v>0.0</v>
      </c>
      <c r="J2039" s="25">
        <v>0.0</v>
      </c>
      <c r="K2039" s="25">
        <v>0.0</v>
      </c>
      <c r="L2039" s="25">
        <v>0.0</v>
      </c>
      <c r="M2039" s="25">
        <v>0.0</v>
      </c>
      <c r="N2039" s="25">
        <v>0.00528</v>
      </c>
      <c r="O2039" s="25">
        <v>2.79944</v>
      </c>
      <c r="P2039" s="25">
        <v>0.9363</v>
      </c>
      <c r="Q2039" s="25">
        <v>1.0</v>
      </c>
      <c r="R2039" s="25">
        <v>99.0</v>
      </c>
      <c r="S2039" s="25">
        <v>10.0</v>
      </c>
    </row>
    <row r="2040">
      <c r="A2040" s="58" t="s">
        <v>754</v>
      </c>
      <c r="B2040" s="25" t="s">
        <v>1</v>
      </c>
      <c r="C2040" s="25" t="s">
        <v>216</v>
      </c>
      <c r="D2040" s="25" t="s">
        <v>19</v>
      </c>
      <c r="E2040" s="25">
        <v>6.0</v>
      </c>
      <c r="F2040" s="25">
        <v>6.0</v>
      </c>
      <c r="G2040" s="25">
        <v>0.0</v>
      </c>
      <c r="H2040" s="25">
        <v>0.0</v>
      </c>
      <c r="I2040" s="25">
        <v>0.0</v>
      </c>
      <c r="J2040" s="25">
        <v>0.0</v>
      </c>
      <c r="K2040" s="25">
        <v>0.0</v>
      </c>
      <c r="L2040" s="25">
        <v>0.0</v>
      </c>
      <c r="M2040" s="25">
        <v>0.0</v>
      </c>
      <c r="N2040" s="25">
        <v>0.21028</v>
      </c>
      <c r="O2040" s="25">
        <v>0.715</v>
      </c>
      <c r="P2040" s="25">
        <v>0.3575</v>
      </c>
      <c r="Q2040" s="25">
        <v>4.0</v>
      </c>
      <c r="R2040" s="25">
        <v>99.0</v>
      </c>
      <c r="S2040" s="25">
        <v>10.0</v>
      </c>
    </row>
    <row r="2041">
      <c r="A2041" s="58" t="s">
        <v>754</v>
      </c>
      <c r="B2041" s="25" t="s">
        <v>1</v>
      </c>
      <c r="C2041" s="25" t="s">
        <v>48</v>
      </c>
      <c r="D2041" s="25" t="s">
        <v>19</v>
      </c>
      <c r="E2041" s="25">
        <v>64.0</v>
      </c>
      <c r="F2041" s="25">
        <v>53.0</v>
      </c>
      <c r="G2041" s="25">
        <v>1.0</v>
      </c>
      <c r="H2041" s="25">
        <v>0.0</v>
      </c>
      <c r="I2041" s="25">
        <v>0.0</v>
      </c>
      <c r="J2041" s="25">
        <v>0.0</v>
      </c>
      <c r="K2041" s="25">
        <v>0.0</v>
      </c>
      <c r="L2041" s="25">
        <v>0.0</v>
      </c>
      <c r="M2041" s="25">
        <v>0.0</v>
      </c>
      <c r="N2041" s="25">
        <v>0.24917</v>
      </c>
      <c r="O2041" s="25">
        <v>1.23111</v>
      </c>
      <c r="P2041" s="25">
        <v>0.72738</v>
      </c>
      <c r="Q2041" s="25">
        <v>36.0</v>
      </c>
      <c r="R2041" s="25">
        <v>99.0</v>
      </c>
      <c r="S2041" s="25">
        <v>10.0</v>
      </c>
    </row>
    <row r="2042">
      <c r="A2042" s="58" t="s">
        <v>754</v>
      </c>
      <c r="B2042" s="25" t="s">
        <v>1</v>
      </c>
      <c r="C2042" s="25" t="s">
        <v>74</v>
      </c>
      <c r="D2042" s="25" t="s">
        <v>19</v>
      </c>
      <c r="E2042" s="25">
        <v>2289.0</v>
      </c>
      <c r="F2042" s="25">
        <v>1716.0</v>
      </c>
      <c r="G2042" s="25">
        <v>155.0</v>
      </c>
      <c r="H2042" s="25">
        <v>3.0</v>
      </c>
      <c r="I2042" s="25">
        <v>0.0</v>
      </c>
      <c r="J2042" s="25">
        <v>0.0</v>
      </c>
      <c r="K2042" s="25">
        <v>0.0</v>
      </c>
      <c r="L2042" s="25">
        <v>0.0</v>
      </c>
      <c r="M2042" s="25">
        <v>0.0</v>
      </c>
      <c r="N2042" s="25">
        <v>0.44278</v>
      </c>
      <c r="O2042" s="25">
        <v>1.84306</v>
      </c>
      <c r="P2042" s="25">
        <v>1.36958</v>
      </c>
      <c r="Q2042" s="25">
        <v>1498.0</v>
      </c>
      <c r="R2042" s="25">
        <v>99.0</v>
      </c>
      <c r="S2042" s="25">
        <v>10.0</v>
      </c>
    </row>
    <row r="2043">
      <c r="A2043" s="58" t="s">
        <v>754</v>
      </c>
      <c r="B2043" s="25" t="s">
        <v>1</v>
      </c>
      <c r="C2043" s="25" t="s">
        <v>82</v>
      </c>
      <c r="D2043" s="25" t="s">
        <v>19</v>
      </c>
      <c r="E2043" s="25">
        <v>552.0</v>
      </c>
      <c r="F2043" s="25">
        <v>321.0</v>
      </c>
      <c r="G2043" s="25">
        <v>48.0</v>
      </c>
      <c r="H2043" s="25">
        <v>0.0</v>
      </c>
      <c r="I2043" s="25">
        <v>0.0</v>
      </c>
      <c r="J2043" s="25">
        <v>0.0</v>
      </c>
      <c r="K2043" s="25">
        <v>0.0</v>
      </c>
      <c r="L2043" s="25">
        <v>0.0</v>
      </c>
      <c r="M2043" s="25">
        <v>0.0</v>
      </c>
      <c r="N2043" s="25">
        <v>0.51583</v>
      </c>
      <c r="O2043" s="25">
        <v>5.26611</v>
      </c>
      <c r="P2043" s="25">
        <v>3.0039</v>
      </c>
      <c r="Q2043" s="25">
        <v>286.0</v>
      </c>
      <c r="R2043" s="25">
        <v>99.0</v>
      </c>
      <c r="S2043" s="25">
        <v>10.0</v>
      </c>
    </row>
    <row r="2044">
      <c r="A2044" s="58" t="s">
        <v>754</v>
      </c>
      <c r="B2044" s="25" t="s">
        <v>1</v>
      </c>
      <c r="C2044" s="25" t="s">
        <v>179</v>
      </c>
      <c r="D2044" s="25" t="s">
        <v>19</v>
      </c>
      <c r="E2044" s="25">
        <v>2.0</v>
      </c>
      <c r="F2044" s="25">
        <v>1.0</v>
      </c>
      <c r="G2044" s="25">
        <v>0.0</v>
      </c>
      <c r="H2044" s="25">
        <v>0.0</v>
      </c>
      <c r="I2044" s="25">
        <v>0.0</v>
      </c>
      <c r="J2044" s="25">
        <v>0.0</v>
      </c>
      <c r="K2044" s="25">
        <v>0.0</v>
      </c>
      <c r="L2044" s="25">
        <v>0.0</v>
      </c>
      <c r="M2044" s="25">
        <v>0.0</v>
      </c>
      <c r="N2044" s="25">
        <v>1.36736</v>
      </c>
      <c r="O2044" s="25">
        <v>1.36736</v>
      </c>
      <c r="P2044" s="25">
        <v>1.36736</v>
      </c>
      <c r="Q2044" s="25">
        <v>1.0</v>
      </c>
      <c r="R2044" s="25">
        <v>99.0</v>
      </c>
      <c r="S2044" s="25">
        <v>10.0</v>
      </c>
    </row>
    <row r="2045">
      <c r="A2045" s="58" t="s">
        <v>754</v>
      </c>
      <c r="B2045" s="25" t="s">
        <v>1</v>
      </c>
      <c r="C2045" s="25" t="s">
        <v>114</v>
      </c>
      <c r="D2045" s="25" t="s">
        <v>19</v>
      </c>
      <c r="E2045" s="25">
        <v>45.0</v>
      </c>
      <c r="F2045" s="25">
        <v>32.0</v>
      </c>
      <c r="G2045" s="25">
        <v>1.0</v>
      </c>
      <c r="H2045" s="25">
        <v>4.0</v>
      </c>
      <c r="I2045" s="25">
        <v>0.0</v>
      </c>
      <c r="J2045" s="25">
        <v>0.0</v>
      </c>
      <c r="K2045" s="25">
        <v>0.0</v>
      </c>
      <c r="L2045" s="25">
        <v>0.0</v>
      </c>
      <c r="M2045" s="25">
        <v>0.0</v>
      </c>
      <c r="N2045" s="25">
        <v>0.58972</v>
      </c>
      <c r="O2045" s="25">
        <v>1.29639</v>
      </c>
      <c r="P2045" s="25">
        <v>0.84259</v>
      </c>
      <c r="Q2045" s="25">
        <v>26.0</v>
      </c>
      <c r="R2045" s="25">
        <v>99.0</v>
      </c>
      <c r="S2045" s="25">
        <v>10.0</v>
      </c>
    </row>
    <row r="2046">
      <c r="A2046" s="58" t="s">
        <v>754</v>
      </c>
      <c r="B2046" s="25" t="s">
        <v>1</v>
      </c>
      <c r="C2046" s="25" t="s">
        <v>222</v>
      </c>
      <c r="D2046" s="25" t="s">
        <v>19</v>
      </c>
      <c r="E2046" s="25">
        <v>13.0</v>
      </c>
      <c r="F2046" s="25">
        <v>12.0</v>
      </c>
      <c r="G2046" s="25">
        <v>0.0</v>
      </c>
      <c r="H2046" s="25">
        <v>0.0</v>
      </c>
      <c r="I2046" s="25">
        <v>0.0</v>
      </c>
      <c r="J2046" s="25">
        <v>0.0</v>
      </c>
      <c r="K2046" s="25">
        <v>0.0</v>
      </c>
      <c r="L2046" s="25">
        <v>0.0</v>
      </c>
      <c r="M2046" s="25">
        <v>0.0</v>
      </c>
      <c r="N2046" s="25">
        <v>0.7925</v>
      </c>
      <c r="O2046" s="25">
        <v>1.51722</v>
      </c>
      <c r="P2046" s="25">
        <v>0.78269</v>
      </c>
      <c r="Q2046" s="25">
        <v>10.0</v>
      </c>
      <c r="R2046" s="25">
        <v>99.0</v>
      </c>
      <c r="S2046" s="25">
        <v>10.0</v>
      </c>
    </row>
    <row r="2047">
      <c r="A2047" s="58" t="s">
        <v>754</v>
      </c>
      <c r="B2047" s="25" t="s">
        <v>1</v>
      </c>
      <c r="C2047" s="25" t="s">
        <v>163</v>
      </c>
      <c r="D2047" s="25" t="s">
        <v>19</v>
      </c>
      <c r="E2047" s="25">
        <v>14.0</v>
      </c>
      <c r="F2047" s="25">
        <v>10.0</v>
      </c>
      <c r="G2047" s="25">
        <v>0.0</v>
      </c>
      <c r="H2047" s="25">
        <v>0.0</v>
      </c>
      <c r="I2047" s="25">
        <v>0.0</v>
      </c>
      <c r="J2047" s="25">
        <v>0.0</v>
      </c>
      <c r="K2047" s="25">
        <v>0.0</v>
      </c>
      <c r="L2047" s="25">
        <v>0.0</v>
      </c>
      <c r="M2047" s="25">
        <v>0.0</v>
      </c>
      <c r="N2047" s="25">
        <v>0.57694</v>
      </c>
      <c r="O2047" s="25">
        <v>2.19861</v>
      </c>
      <c r="P2047" s="25">
        <v>0.90831</v>
      </c>
      <c r="Q2047" s="25">
        <v>10.0</v>
      </c>
      <c r="R2047" s="25">
        <v>99.0</v>
      </c>
      <c r="S2047" s="25">
        <v>10.0</v>
      </c>
    </row>
    <row r="2048">
      <c r="A2048" s="58" t="s">
        <v>754</v>
      </c>
      <c r="B2048" s="25" t="s">
        <v>1</v>
      </c>
      <c r="C2048" s="25" t="s">
        <v>191</v>
      </c>
      <c r="D2048" s="25" t="s">
        <v>19</v>
      </c>
      <c r="E2048" s="25">
        <v>1.0</v>
      </c>
      <c r="F2048" s="25">
        <v>0.0</v>
      </c>
      <c r="G2048" s="25">
        <v>0.0</v>
      </c>
      <c r="H2048" s="25">
        <v>0.0</v>
      </c>
      <c r="I2048" s="25">
        <v>0.0</v>
      </c>
      <c r="J2048" s="25">
        <v>0.0</v>
      </c>
      <c r="K2048" s="25">
        <v>0.0</v>
      </c>
      <c r="L2048" s="25">
        <v>0.0</v>
      </c>
      <c r="M2048" s="25">
        <v>0.0</v>
      </c>
      <c r="N2048" s="25">
        <v>0.73111</v>
      </c>
      <c r="O2048" s="25">
        <v>0.73111</v>
      </c>
      <c r="P2048" s="25">
        <v>0.73111</v>
      </c>
      <c r="Q2048" s="25">
        <v>0.0</v>
      </c>
      <c r="R2048" s="25">
        <v>99.0</v>
      </c>
      <c r="S2048" s="25">
        <v>10.0</v>
      </c>
    </row>
    <row r="2049">
      <c r="A2049" s="58" t="s">
        <v>754</v>
      </c>
      <c r="B2049" s="25" t="s">
        <v>1</v>
      </c>
      <c r="C2049" s="25" t="s">
        <v>201</v>
      </c>
      <c r="D2049" s="25" t="s">
        <v>19</v>
      </c>
      <c r="E2049" s="25">
        <v>4.0</v>
      </c>
      <c r="F2049" s="25">
        <v>0.0</v>
      </c>
      <c r="G2049" s="25">
        <v>0.0</v>
      </c>
      <c r="H2049" s="25">
        <v>0.0</v>
      </c>
      <c r="I2049" s="25">
        <v>0.0</v>
      </c>
      <c r="J2049" s="25">
        <v>0.0</v>
      </c>
      <c r="K2049" s="25">
        <v>0.0</v>
      </c>
      <c r="L2049" s="25">
        <v>0.0</v>
      </c>
      <c r="M2049" s="25">
        <v>0.0</v>
      </c>
      <c r="N2049" s="25">
        <v>0.02056</v>
      </c>
      <c r="O2049" s="25">
        <v>1.47</v>
      </c>
      <c r="P2049" s="25">
        <v>0.38035</v>
      </c>
      <c r="Q2049" s="25">
        <v>0.0</v>
      </c>
      <c r="R2049" s="25">
        <v>99.0</v>
      </c>
      <c r="S2049" s="25">
        <v>10.0</v>
      </c>
    </row>
    <row r="2050">
      <c r="A2050" s="58" t="s">
        <v>754</v>
      </c>
      <c r="B2050" s="25" t="s">
        <v>1</v>
      </c>
      <c r="C2050" s="25" t="s">
        <v>144</v>
      </c>
      <c r="D2050" s="25" t="s">
        <v>19</v>
      </c>
      <c r="E2050" s="25">
        <v>3.0</v>
      </c>
      <c r="F2050" s="25">
        <v>3.0</v>
      </c>
      <c r="G2050" s="25">
        <v>0.0</v>
      </c>
      <c r="H2050" s="25">
        <v>0.0</v>
      </c>
      <c r="I2050" s="25">
        <v>0.0</v>
      </c>
      <c r="J2050" s="25">
        <v>0.0</v>
      </c>
      <c r="K2050" s="25">
        <v>0.0</v>
      </c>
      <c r="L2050" s="25">
        <v>0.0</v>
      </c>
      <c r="M2050" s="25">
        <v>0.0</v>
      </c>
      <c r="N2050" s="25">
        <v>1.94</v>
      </c>
      <c r="O2050" s="25">
        <v>3.26833</v>
      </c>
      <c r="P2050" s="25">
        <v>2.08333</v>
      </c>
      <c r="Q2050" s="25">
        <v>3.0</v>
      </c>
      <c r="R2050" s="25">
        <v>99.0</v>
      </c>
      <c r="S2050" s="25">
        <v>10.0</v>
      </c>
    </row>
    <row r="2051">
      <c r="A2051" s="58" t="s">
        <v>754</v>
      </c>
      <c r="B2051" s="25" t="s">
        <v>1</v>
      </c>
      <c r="C2051" s="25" t="s">
        <v>145</v>
      </c>
      <c r="D2051" s="25" t="s">
        <v>19</v>
      </c>
      <c r="E2051" s="25">
        <v>4.0</v>
      </c>
      <c r="F2051" s="25">
        <v>4.0</v>
      </c>
      <c r="G2051" s="25">
        <v>0.0</v>
      </c>
      <c r="H2051" s="25">
        <v>0.0</v>
      </c>
      <c r="I2051" s="25">
        <v>0.0</v>
      </c>
      <c r="J2051" s="25">
        <v>0.0</v>
      </c>
      <c r="K2051" s="25">
        <v>0.0</v>
      </c>
      <c r="L2051" s="25">
        <v>0.0</v>
      </c>
      <c r="M2051" s="25">
        <v>0.0</v>
      </c>
      <c r="N2051" s="25">
        <v>0.03361</v>
      </c>
      <c r="O2051" s="25">
        <v>0.90528</v>
      </c>
      <c r="P2051" s="25">
        <v>0.30708</v>
      </c>
      <c r="Q2051" s="25">
        <v>4.0</v>
      </c>
      <c r="R2051" s="25">
        <v>99.0</v>
      </c>
      <c r="S2051" s="25">
        <v>10.0</v>
      </c>
    </row>
    <row r="2052">
      <c r="A2052" s="58" t="s">
        <v>754</v>
      </c>
      <c r="B2052" s="25" t="s">
        <v>1</v>
      </c>
      <c r="C2052" s="25" t="s">
        <v>211</v>
      </c>
      <c r="D2052" s="25" t="s">
        <v>19</v>
      </c>
      <c r="E2052" s="25">
        <v>1.0</v>
      </c>
      <c r="F2052" s="25">
        <v>1.0</v>
      </c>
      <c r="G2052" s="25">
        <v>0.0</v>
      </c>
      <c r="H2052" s="25">
        <v>0.0</v>
      </c>
      <c r="I2052" s="25">
        <v>0.0</v>
      </c>
      <c r="J2052" s="25">
        <v>0.0</v>
      </c>
      <c r="K2052" s="25">
        <v>0.0</v>
      </c>
      <c r="L2052" s="25">
        <v>0.0</v>
      </c>
      <c r="M2052" s="25">
        <v>0.0</v>
      </c>
      <c r="N2052" s="25">
        <v>1.05222</v>
      </c>
      <c r="O2052" s="25">
        <v>1.05222</v>
      </c>
      <c r="P2052" s="25">
        <v>1.05222</v>
      </c>
      <c r="Q2052" s="25">
        <v>1.0</v>
      </c>
      <c r="R2052" s="25">
        <v>99.0</v>
      </c>
      <c r="S2052" s="25">
        <v>10.0</v>
      </c>
    </row>
    <row r="2053">
      <c r="A2053" s="58" t="s">
        <v>754</v>
      </c>
      <c r="B2053" s="25" t="s">
        <v>1</v>
      </c>
      <c r="C2053" s="25" t="s">
        <v>164</v>
      </c>
      <c r="D2053" s="25" t="s">
        <v>19</v>
      </c>
      <c r="E2053" s="25">
        <v>6.0</v>
      </c>
      <c r="F2053" s="25">
        <v>2.0</v>
      </c>
      <c r="G2053" s="25">
        <v>0.0</v>
      </c>
      <c r="H2053" s="25">
        <v>0.0</v>
      </c>
      <c r="I2053" s="25">
        <v>0.0</v>
      </c>
      <c r="J2053" s="25">
        <v>0.0</v>
      </c>
      <c r="K2053" s="25">
        <v>0.0</v>
      </c>
      <c r="L2053" s="25">
        <v>0.0</v>
      </c>
      <c r="M2053" s="25">
        <v>0.0</v>
      </c>
      <c r="N2053" s="25">
        <v>0.15694</v>
      </c>
      <c r="O2053" s="25">
        <v>1.00278</v>
      </c>
      <c r="P2053" s="25">
        <v>0.38306</v>
      </c>
      <c r="Q2053" s="25">
        <v>2.0</v>
      </c>
      <c r="R2053" s="25">
        <v>99.0</v>
      </c>
      <c r="S2053" s="25">
        <v>10.0</v>
      </c>
    </row>
    <row r="2054">
      <c r="A2054" s="58" t="s">
        <v>754</v>
      </c>
      <c r="B2054" s="25" t="s">
        <v>1</v>
      </c>
      <c r="C2054" s="25" t="s">
        <v>200</v>
      </c>
      <c r="D2054" s="25" t="s">
        <v>19</v>
      </c>
      <c r="E2054" s="25">
        <v>5.0</v>
      </c>
      <c r="F2054" s="25">
        <v>4.0</v>
      </c>
      <c r="G2054" s="25">
        <v>0.0</v>
      </c>
      <c r="H2054" s="25">
        <v>0.0</v>
      </c>
      <c r="I2054" s="25">
        <v>0.0</v>
      </c>
      <c r="J2054" s="25">
        <v>0.0</v>
      </c>
      <c r="K2054" s="25">
        <v>0.0</v>
      </c>
      <c r="L2054" s="25">
        <v>0.0</v>
      </c>
      <c r="M2054" s="25">
        <v>0.0</v>
      </c>
      <c r="N2054" s="25">
        <v>0.74556</v>
      </c>
      <c r="O2054" s="25">
        <v>6.65278</v>
      </c>
      <c r="P2054" s="25">
        <v>1.72006</v>
      </c>
      <c r="Q2054" s="25">
        <v>4.0</v>
      </c>
      <c r="R2054" s="25">
        <v>99.0</v>
      </c>
      <c r="S2054" s="25">
        <v>10.0</v>
      </c>
    </row>
    <row r="2055">
      <c r="A2055" s="58" t="s">
        <v>754</v>
      </c>
      <c r="B2055" s="25" t="s">
        <v>1</v>
      </c>
      <c r="C2055" s="25" t="s">
        <v>160</v>
      </c>
      <c r="D2055" s="25" t="s">
        <v>19</v>
      </c>
      <c r="E2055" s="25">
        <v>44.0</v>
      </c>
      <c r="F2055" s="25">
        <v>40.0</v>
      </c>
      <c r="G2055" s="25">
        <v>17.0</v>
      </c>
      <c r="H2055" s="25">
        <v>0.0</v>
      </c>
      <c r="I2055" s="25">
        <v>0.0</v>
      </c>
      <c r="J2055" s="25">
        <v>0.0</v>
      </c>
      <c r="K2055" s="25">
        <v>0.0</v>
      </c>
      <c r="L2055" s="25">
        <v>0.0</v>
      </c>
      <c r="M2055" s="25">
        <v>0.0</v>
      </c>
      <c r="N2055" s="25">
        <v>0.40444</v>
      </c>
      <c r="O2055" s="25">
        <v>8.59056</v>
      </c>
      <c r="P2055" s="25">
        <v>5.04487</v>
      </c>
      <c r="Q2055" s="25">
        <v>39.0</v>
      </c>
      <c r="R2055" s="25">
        <v>99.0</v>
      </c>
      <c r="S2055" s="25">
        <v>10.0</v>
      </c>
    </row>
    <row r="2056">
      <c r="A2056" s="58" t="s">
        <v>754</v>
      </c>
      <c r="B2056" s="25" t="s">
        <v>1</v>
      </c>
      <c r="C2056" s="25" t="s">
        <v>109</v>
      </c>
      <c r="D2056" s="25" t="s">
        <v>19</v>
      </c>
      <c r="E2056" s="25">
        <v>45.0</v>
      </c>
      <c r="F2056" s="25">
        <v>37.0</v>
      </c>
      <c r="G2056" s="25">
        <v>3.0</v>
      </c>
      <c r="H2056" s="25">
        <v>0.0</v>
      </c>
      <c r="I2056" s="25">
        <v>0.0</v>
      </c>
      <c r="J2056" s="25">
        <v>0.0</v>
      </c>
      <c r="K2056" s="25">
        <v>0.0</v>
      </c>
      <c r="L2056" s="25">
        <v>0.0</v>
      </c>
      <c r="M2056" s="25">
        <v>0.0</v>
      </c>
      <c r="N2056" s="25">
        <v>0.32861</v>
      </c>
      <c r="O2056" s="25">
        <v>2.0425</v>
      </c>
      <c r="P2056" s="25">
        <v>0.70865</v>
      </c>
      <c r="Q2056" s="25">
        <v>30.0</v>
      </c>
      <c r="R2056" s="25">
        <v>99.0</v>
      </c>
      <c r="S2056" s="25">
        <v>10.0</v>
      </c>
    </row>
    <row r="2057">
      <c r="A2057" s="58" t="s">
        <v>754</v>
      </c>
      <c r="B2057" s="25" t="s">
        <v>1</v>
      </c>
      <c r="C2057" s="25" t="s">
        <v>185</v>
      </c>
      <c r="D2057" s="25" t="s">
        <v>19</v>
      </c>
      <c r="E2057" s="25">
        <v>10.0</v>
      </c>
      <c r="F2057" s="25">
        <v>9.0</v>
      </c>
      <c r="G2057" s="25">
        <v>0.0</v>
      </c>
      <c r="H2057" s="25">
        <v>0.0</v>
      </c>
      <c r="I2057" s="25">
        <v>0.0</v>
      </c>
      <c r="J2057" s="25">
        <v>0.0</v>
      </c>
      <c r="K2057" s="25">
        <v>0.0</v>
      </c>
      <c r="L2057" s="25">
        <v>0.0</v>
      </c>
      <c r="M2057" s="25">
        <v>0.0</v>
      </c>
      <c r="N2057" s="25">
        <v>0.27111</v>
      </c>
      <c r="O2057" s="25">
        <v>0.71944</v>
      </c>
      <c r="P2057" s="25">
        <v>0.36656</v>
      </c>
      <c r="Q2057" s="25">
        <v>9.0</v>
      </c>
      <c r="R2057" s="25">
        <v>99.0</v>
      </c>
      <c r="S2057" s="25">
        <v>10.0</v>
      </c>
    </row>
    <row r="2058">
      <c r="A2058" s="58" t="s">
        <v>754</v>
      </c>
      <c r="B2058" s="25" t="s">
        <v>1</v>
      </c>
      <c r="C2058" s="25" t="s">
        <v>44</v>
      </c>
      <c r="D2058" s="25" t="s">
        <v>19</v>
      </c>
      <c r="E2058" s="25">
        <v>1781.0</v>
      </c>
      <c r="F2058" s="25">
        <v>671.0</v>
      </c>
      <c r="G2058" s="25">
        <v>57.0</v>
      </c>
      <c r="H2058" s="25">
        <v>0.0</v>
      </c>
      <c r="I2058" s="25">
        <v>0.0</v>
      </c>
      <c r="J2058" s="25">
        <v>0.0</v>
      </c>
      <c r="K2058" s="25">
        <v>0.0</v>
      </c>
      <c r="L2058" s="25">
        <v>0.0</v>
      </c>
      <c r="M2058" s="25">
        <v>0.0</v>
      </c>
      <c r="N2058" s="25">
        <v>0.10806</v>
      </c>
      <c r="O2058" s="25">
        <v>0.70472</v>
      </c>
      <c r="P2058" s="25">
        <v>0.38918</v>
      </c>
      <c r="Q2058" s="25">
        <v>647.0</v>
      </c>
      <c r="R2058" s="25">
        <v>99.0</v>
      </c>
      <c r="S2058" s="25">
        <v>10.0</v>
      </c>
    </row>
    <row r="2059">
      <c r="A2059" s="58" t="s">
        <v>754</v>
      </c>
      <c r="B2059" s="25" t="s">
        <v>1</v>
      </c>
      <c r="C2059" s="25" t="s">
        <v>128</v>
      </c>
      <c r="D2059" s="25" t="s">
        <v>19</v>
      </c>
      <c r="E2059" s="25">
        <v>60.0</v>
      </c>
      <c r="F2059" s="25">
        <v>44.0</v>
      </c>
      <c r="G2059" s="25">
        <v>2.0</v>
      </c>
      <c r="H2059" s="25">
        <v>0.0</v>
      </c>
      <c r="I2059" s="25">
        <v>0.0</v>
      </c>
      <c r="J2059" s="25">
        <v>0.0</v>
      </c>
      <c r="K2059" s="25">
        <v>0.0</v>
      </c>
      <c r="L2059" s="25">
        <v>0.0</v>
      </c>
      <c r="M2059" s="25">
        <v>0.0</v>
      </c>
      <c r="N2059" s="25">
        <v>0.31333</v>
      </c>
      <c r="O2059" s="25">
        <v>2.11389</v>
      </c>
      <c r="P2059" s="25">
        <v>2.72775</v>
      </c>
      <c r="Q2059" s="25">
        <v>42.0</v>
      </c>
      <c r="R2059" s="25">
        <v>99.0</v>
      </c>
      <c r="S2059" s="25">
        <v>10.0</v>
      </c>
    </row>
    <row r="2060">
      <c r="A2060" s="58" t="s">
        <v>754</v>
      </c>
      <c r="B2060" s="25" t="s">
        <v>1</v>
      </c>
      <c r="C2060" s="25" t="s">
        <v>193</v>
      </c>
      <c r="D2060" s="25" t="s">
        <v>19</v>
      </c>
      <c r="E2060" s="25">
        <v>6.0</v>
      </c>
      <c r="F2060" s="25">
        <v>4.0</v>
      </c>
      <c r="G2060" s="25">
        <v>0.0</v>
      </c>
      <c r="H2060" s="25">
        <v>0.0</v>
      </c>
      <c r="I2060" s="25">
        <v>0.0</v>
      </c>
      <c r="J2060" s="25">
        <v>0.0</v>
      </c>
      <c r="K2060" s="25">
        <v>0.0</v>
      </c>
      <c r="L2060" s="25">
        <v>0.0</v>
      </c>
      <c r="M2060" s="25">
        <v>0.0</v>
      </c>
      <c r="N2060" s="25">
        <v>0.30722</v>
      </c>
      <c r="O2060" s="25">
        <v>5.21694</v>
      </c>
      <c r="P2060" s="25">
        <v>1.11144</v>
      </c>
      <c r="Q2060" s="25">
        <v>3.0</v>
      </c>
      <c r="R2060" s="25">
        <v>99.0</v>
      </c>
      <c r="S2060" s="25">
        <v>10.0</v>
      </c>
    </row>
    <row r="2061">
      <c r="A2061" s="58" t="s">
        <v>754</v>
      </c>
      <c r="B2061" s="25" t="s">
        <v>1</v>
      </c>
      <c r="C2061" s="25" t="s">
        <v>62</v>
      </c>
      <c r="D2061" s="25" t="s">
        <v>19</v>
      </c>
      <c r="E2061" s="25">
        <v>1168.0</v>
      </c>
      <c r="F2061" s="25">
        <v>564.0</v>
      </c>
      <c r="G2061" s="25">
        <v>30.0</v>
      </c>
      <c r="H2061" s="25">
        <v>2.0</v>
      </c>
      <c r="I2061" s="25">
        <v>0.0</v>
      </c>
      <c r="J2061" s="25">
        <v>0.0</v>
      </c>
      <c r="K2061" s="25">
        <v>0.0</v>
      </c>
      <c r="L2061" s="25">
        <v>0.0</v>
      </c>
      <c r="M2061" s="25">
        <v>0.0</v>
      </c>
      <c r="N2061" s="25">
        <v>0.31472</v>
      </c>
      <c r="O2061" s="25">
        <v>1.50861</v>
      </c>
      <c r="P2061" s="25">
        <v>1.02789</v>
      </c>
      <c r="Q2061" s="25">
        <v>495.0</v>
      </c>
      <c r="R2061" s="25">
        <v>99.0</v>
      </c>
      <c r="S2061" s="25">
        <v>10.0</v>
      </c>
    </row>
    <row r="2062">
      <c r="A2062" s="58" t="s">
        <v>754</v>
      </c>
      <c r="B2062" s="25" t="s">
        <v>1</v>
      </c>
      <c r="C2062" s="25" t="s">
        <v>129</v>
      </c>
      <c r="D2062" s="25" t="s">
        <v>19</v>
      </c>
      <c r="E2062" s="25">
        <v>650.0</v>
      </c>
      <c r="F2062" s="25">
        <v>577.0</v>
      </c>
      <c r="G2062" s="25">
        <v>49.0</v>
      </c>
      <c r="H2062" s="25">
        <v>0.0</v>
      </c>
      <c r="I2062" s="25">
        <v>0.0</v>
      </c>
      <c r="J2062" s="25">
        <v>0.0</v>
      </c>
      <c r="K2062" s="25">
        <v>0.0</v>
      </c>
      <c r="L2062" s="25">
        <v>0.0</v>
      </c>
      <c r="M2062" s="25">
        <v>0.0</v>
      </c>
      <c r="N2062" s="25">
        <v>0.55306</v>
      </c>
      <c r="O2062" s="25">
        <v>4.58639</v>
      </c>
      <c r="P2062" s="25">
        <v>3.53858</v>
      </c>
      <c r="Q2062" s="25">
        <v>490.0</v>
      </c>
      <c r="R2062" s="25">
        <v>99.0</v>
      </c>
      <c r="S2062" s="25">
        <v>10.0</v>
      </c>
    </row>
    <row r="2063">
      <c r="A2063" s="58" t="s">
        <v>754</v>
      </c>
      <c r="B2063" s="25" t="s">
        <v>1</v>
      </c>
      <c r="C2063" s="25" t="s">
        <v>230</v>
      </c>
      <c r="D2063" s="25" t="s">
        <v>19</v>
      </c>
      <c r="E2063" s="25">
        <v>24.0</v>
      </c>
      <c r="F2063" s="25">
        <v>23.0</v>
      </c>
      <c r="G2063" s="25">
        <v>0.0</v>
      </c>
      <c r="H2063" s="25">
        <v>0.0</v>
      </c>
      <c r="I2063" s="25">
        <v>0.0</v>
      </c>
      <c r="J2063" s="25">
        <v>0.0</v>
      </c>
      <c r="K2063" s="25">
        <v>0.0</v>
      </c>
      <c r="L2063" s="25">
        <v>0.0</v>
      </c>
      <c r="M2063" s="25">
        <v>0.0</v>
      </c>
      <c r="N2063" s="25">
        <v>0.60083</v>
      </c>
      <c r="O2063" s="25">
        <v>2.55917</v>
      </c>
      <c r="P2063" s="25">
        <v>1.24913</v>
      </c>
      <c r="Q2063" s="25">
        <v>23.0</v>
      </c>
      <c r="R2063" s="25">
        <v>99.0</v>
      </c>
      <c r="S2063" s="25">
        <v>10.0</v>
      </c>
    </row>
    <row r="2064">
      <c r="A2064" s="58" t="s">
        <v>754</v>
      </c>
      <c r="B2064" s="25" t="s">
        <v>1</v>
      </c>
      <c r="C2064" s="25" t="s">
        <v>87</v>
      </c>
      <c r="D2064" s="25" t="s">
        <v>19</v>
      </c>
      <c r="E2064" s="25">
        <v>376.0</v>
      </c>
      <c r="F2064" s="25">
        <v>352.0</v>
      </c>
      <c r="G2064" s="25">
        <v>89.0</v>
      </c>
      <c r="H2064" s="25">
        <v>0.0</v>
      </c>
      <c r="I2064" s="25">
        <v>0.0</v>
      </c>
      <c r="J2064" s="25">
        <v>0.0</v>
      </c>
      <c r="K2064" s="25">
        <v>0.0</v>
      </c>
      <c r="L2064" s="25">
        <v>0.0</v>
      </c>
      <c r="M2064" s="25">
        <v>0.0</v>
      </c>
      <c r="N2064" s="25">
        <v>0.33722</v>
      </c>
      <c r="O2064" s="25">
        <v>1.56972</v>
      </c>
      <c r="P2064" s="25">
        <v>0.66988</v>
      </c>
      <c r="Q2064" s="25">
        <v>279.0</v>
      </c>
      <c r="R2064" s="25">
        <v>99.0</v>
      </c>
      <c r="S2064" s="25">
        <v>10.0</v>
      </c>
    </row>
    <row r="2065">
      <c r="A2065" s="58" t="s">
        <v>754</v>
      </c>
      <c r="B2065" s="25" t="s">
        <v>1</v>
      </c>
      <c r="C2065" s="25" t="s">
        <v>112</v>
      </c>
      <c r="D2065" s="25" t="s">
        <v>19</v>
      </c>
      <c r="E2065" s="25">
        <v>144.0</v>
      </c>
      <c r="F2065" s="25">
        <v>118.0</v>
      </c>
      <c r="G2065" s="25">
        <v>21.0</v>
      </c>
      <c r="H2065" s="25">
        <v>0.0</v>
      </c>
      <c r="I2065" s="25">
        <v>0.0</v>
      </c>
      <c r="J2065" s="25">
        <v>0.0</v>
      </c>
      <c r="K2065" s="25">
        <v>0.0</v>
      </c>
      <c r="L2065" s="25">
        <v>0.0</v>
      </c>
      <c r="M2065" s="25">
        <v>0.0</v>
      </c>
      <c r="N2065" s="25">
        <v>0.46806</v>
      </c>
      <c r="O2065" s="25">
        <v>4.1175</v>
      </c>
      <c r="P2065" s="25">
        <v>1.80396</v>
      </c>
      <c r="Q2065" s="25">
        <v>101.0</v>
      </c>
      <c r="R2065" s="25">
        <v>99.0</v>
      </c>
      <c r="S2065" s="25">
        <v>10.0</v>
      </c>
    </row>
    <row r="2066">
      <c r="A2066" s="58" t="s">
        <v>754</v>
      </c>
      <c r="B2066" s="25" t="s">
        <v>1</v>
      </c>
      <c r="C2066" s="25" t="s">
        <v>154</v>
      </c>
      <c r="D2066" s="25" t="s">
        <v>19</v>
      </c>
      <c r="E2066" s="25">
        <v>39.0</v>
      </c>
      <c r="F2066" s="25">
        <v>22.0</v>
      </c>
      <c r="G2066" s="25">
        <v>2.0</v>
      </c>
      <c r="H2066" s="25">
        <v>0.0</v>
      </c>
      <c r="I2066" s="25">
        <v>0.0</v>
      </c>
      <c r="J2066" s="25">
        <v>0.0</v>
      </c>
      <c r="K2066" s="25">
        <v>0.0</v>
      </c>
      <c r="L2066" s="25">
        <v>0.0</v>
      </c>
      <c r="M2066" s="25">
        <v>0.0</v>
      </c>
      <c r="N2066" s="25">
        <v>0.3525</v>
      </c>
      <c r="O2066" s="25">
        <v>1.35528</v>
      </c>
      <c r="P2066" s="25">
        <v>1.00044</v>
      </c>
      <c r="Q2066" s="25">
        <v>20.0</v>
      </c>
      <c r="R2066" s="25">
        <v>99.0</v>
      </c>
      <c r="S2066" s="25">
        <v>10.0</v>
      </c>
    </row>
    <row r="2067">
      <c r="A2067" s="58" t="s">
        <v>754</v>
      </c>
      <c r="B2067" s="25" t="s">
        <v>1</v>
      </c>
      <c r="C2067" s="25" t="s">
        <v>126</v>
      </c>
      <c r="D2067" s="25" t="s">
        <v>19</v>
      </c>
      <c r="E2067" s="25">
        <v>27.0</v>
      </c>
      <c r="F2067" s="25">
        <v>20.0</v>
      </c>
      <c r="G2067" s="25">
        <v>4.0</v>
      </c>
      <c r="H2067" s="25">
        <v>0.0</v>
      </c>
      <c r="I2067" s="25">
        <v>0.0</v>
      </c>
      <c r="J2067" s="25">
        <v>0.0</v>
      </c>
      <c r="K2067" s="25">
        <v>0.0</v>
      </c>
      <c r="L2067" s="25">
        <v>0.0</v>
      </c>
      <c r="M2067" s="25">
        <v>0.0</v>
      </c>
      <c r="N2067" s="25">
        <v>0.58444</v>
      </c>
      <c r="O2067" s="25">
        <v>9.29056</v>
      </c>
      <c r="P2067" s="25">
        <v>2.23579</v>
      </c>
      <c r="Q2067" s="25">
        <v>19.0</v>
      </c>
      <c r="R2067" s="25">
        <v>99.0</v>
      </c>
      <c r="S2067" s="25">
        <v>10.0</v>
      </c>
    </row>
    <row r="2068">
      <c r="A2068" s="58" t="s">
        <v>754</v>
      </c>
      <c r="B2068" s="25" t="s">
        <v>1</v>
      </c>
      <c r="C2068" s="25" t="s">
        <v>233</v>
      </c>
      <c r="D2068" s="25" t="s">
        <v>19</v>
      </c>
      <c r="E2068" s="25">
        <v>10.0</v>
      </c>
      <c r="F2068" s="25">
        <v>10.0</v>
      </c>
      <c r="G2068" s="25">
        <v>1.0</v>
      </c>
      <c r="H2068" s="25">
        <v>0.0</v>
      </c>
      <c r="I2068" s="25">
        <v>0.0</v>
      </c>
      <c r="J2068" s="25">
        <v>0.0</v>
      </c>
      <c r="K2068" s="25">
        <v>0.0</v>
      </c>
      <c r="L2068" s="25">
        <v>0.0</v>
      </c>
      <c r="M2068" s="25">
        <v>0.0</v>
      </c>
      <c r="N2068" s="25">
        <v>0.66833</v>
      </c>
      <c r="O2068" s="25">
        <v>4.63944</v>
      </c>
      <c r="P2068" s="25">
        <v>2.9985</v>
      </c>
      <c r="Q2068" s="25">
        <v>9.0</v>
      </c>
      <c r="R2068" s="25">
        <v>99.0</v>
      </c>
      <c r="S2068" s="25">
        <v>10.0</v>
      </c>
    </row>
    <row r="2069">
      <c r="A2069" s="58" t="s">
        <v>754</v>
      </c>
      <c r="B2069" s="25" t="s">
        <v>1</v>
      </c>
      <c r="C2069" s="25" t="s">
        <v>105</v>
      </c>
      <c r="D2069" s="25" t="s">
        <v>19</v>
      </c>
      <c r="E2069" s="25">
        <v>439.0</v>
      </c>
      <c r="F2069" s="25">
        <v>181.0</v>
      </c>
      <c r="G2069" s="25">
        <v>17.0</v>
      </c>
      <c r="H2069" s="25">
        <v>0.0</v>
      </c>
      <c r="I2069" s="25">
        <v>0.0</v>
      </c>
      <c r="J2069" s="25">
        <v>0.0</v>
      </c>
      <c r="K2069" s="25">
        <v>0.0</v>
      </c>
      <c r="L2069" s="25">
        <v>0.0</v>
      </c>
      <c r="M2069" s="25">
        <v>0.0</v>
      </c>
      <c r="N2069" s="25">
        <v>0.30917</v>
      </c>
      <c r="O2069" s="25">
        <v>1.30861</v>
      </c>
      <c r="P2069" s="25">
        <v>0.79443</v>
      </c>
      <c r="Q2069" s="25">
        <v>144.0</v>
      </c>
      <c r="R2069" s="25">
        <v>99.0</v>
      </c>
      <c r="S2069" s="25">
        <v>10.0</v>
      </c>
    </row>
    <row r="2070">
      <c r="A2070" s="58" t="s">
        <v>754</v>
      </c>
      <c r="B2070" s="25" t="s">
        <v>1</v>
      </c>
      <c r="C2070" s="25" t="s">
        <v>150</v>
      </c>
      <c r="D2070" s="25" t="s">
        <v>19</v>
      </c>
      <c r="E2070" s="25">
        <v>2.0</v>
      </c>
      <c r="F2070" s="25">
        <v>2.0</v>
      </c>
      <c r="G2070" s="25">
        <v>0.0</v>
      </c>
      <c r="H2070" s="25">
        <v>0.0</v>
      </c>
      <c r="I2070" s="25">
        <v>0.0</v>
      </c>
      <c r="J2070" s="25">
        <v>0.0</v>
      </c>
      <c r="K2070" s="25">
        <v>0.0</v>
      </c>
      <c r="L2070" s="25">
        <v>0.0</v>
      </c>
      <c r="M2070" s="25">
        <v>0.0</v>
      </c>
      <c r="N2070" s="25">
        <v>0.31125</v>
      </c>
      <c r="O2070" s="25">
        <v>0.31125</v>
      </c>
      <c r="P2070" s="25">
        <v>0.31125</v>
      </c>
      <c r="Q2070" s="25">
        <v>2.0</v>
      </c>
      <c r="R2070" s="25">
        <v>99.0</v>
      </c>
      <c r="S2070" s="25">
        <v>10.0</v>
      </c>
    </row>
    <row r="2071">
      <c r="A2071" s="58" t="s">
        <v>754</v>
      </c>
      <c r="B2071" s="25" t="s">
        <v>1</v>
      </c>
      <c r="C2071" s="25" t="s">
        <v>136</v>
      </c>
      <c r="D2071" s="25" t="s">
        <v>19</v>
      </c>
      <c r="E2071" s="25">
        <v>58.0</v>
      </c>
      <c r="F2071" s="25">
        <v>23.0</v>
      </c>
      <c r="G2071" s="25">
        <v>1.0</v>
      </c>
      <c r="H2071" s="25">
        <v>0.0</v>
      </c>
      <c r="I2071" s="25">
        <v>0.0</v>
      </c>
      <c r="J2071" s="25">
        <v>0.0</v>
      </c>
      <c r="K2071" s="25">
        <v>0.0</v>
      </c>
      <c r="L2071" s="25">
        <v>0.0</v>
      </c>
      <c r="M2071" s="25">
        <v>0.0</v>
      </c>
      <c r="N2071" s="25">
        <v>0.45917</v>
      </c>
      <c r="O2071" s="25">
        <v>4.24556</v>
      </c>
      <c r="P2071" s="25">
        <v>1.40825</v>
      </c>
      <c r="Q2071" s="25">
        <v>18.0</v>
      </c>
      <c r="R2071" s="25">
        <v>99.0</v>
      </c>
      <c r="S2071" s="25">
        <v>10.0</v>
      </c>
    </row>
    <row r="2072">
      <c r="A2072" s="58" t="s">
        <v>754</v>
      </c>
      <c r="B2072" s="25" t="s">
        <v>1</v>
      </c>
      <c r="C2072" s="25" t="s">
        <v>102</v>
      </c>
      <c r="D2072" s="25" t="s">
        <v>19</v>
      </c>
      <c r="E2072" s="25">
        <v>337.0</v>
      </c>
      <c r="F2072" s="25">
        <v>152.0</v>
      </c>
      <c r="G2072" s="25">
        <v>2.0</v>
      </c>
      <c r="H2072" s="25">
        <v>1.0</v>
      </c>
      <c r="I2072" s="25">
        <v>0.0</v>
      </c>
      <c r="J2072" s="25">
        <v>0.0</v>
      </c>
      <c r="K2072" s="25">
        <v>0.0</v>
      </c>
      <c r="L2072" s="25">
        <v>0.0</v>
      </c>
      <c r="M2072" s="25">
        <v>0.0</v>
      </c>
      <c r="N2072" s="25">
        <v>0.31111</v>
      </c>
      <c r="O2072" s="25">
        <v>1.48833</v>
      </c>
      <c r="P2072" s="25">
        <v>0.97301</v>
      </c>
      <c r="Q2072" s="25">
        <v>121.0</v>
      </c>
      <c r="R2072" s="25">
        <v>99.0</v>
      </c>
      <c r="S2072" s="25">
        <v>10.0</v>
      </c>
    </row>
    <row r="2073">
      <c r="A2073" s="58" t="s">
        <v>754</v>
      </c>
      <c r="B2073" s="25" t="s">
        <v>1</v>
      </c>
      <c r="C2073" s="25" t="s">
        <v>130</v>
      </c>
      <c r="D2073" s="25" t="s">
        <v>19</v>
      </c>
      <c r="E2073" s="25">
        <v>5.0</v>
      </c>
      <c r="F2073" s="25">
        <v>3.0</v>
      </c>
      <c r="G2073" s="25">
        <v>0.0</v>
      </c>
      <c r="H2073" s="25">
        <v>0.0</v>
      </c>
      <c r="I2073" s="25">
        <v>0.0</v>
      </c>
      <c r="J2073" s="25">
        <v>0.0</v>
      </c>
      <c r="K2073" s="25">
        <v>0.0</v>
      </c>
      <c r="L2073" s="25">
        <v>0.0</v>
      </c>
      <c r="M2073" s="25">
        <v>0.0</v>
      </c>
      <c r="N2073" s="25">
        <v>0.13694</v>
      </c>
      <c r="O2073" s="25">
        <v>0.44806</v>
      </c>
      <c r="P2073" s="25">
        <v>0.172</v>
      </c>
      <c r="Q2073" s="25">
        <v>2.0</v>
      </c>
      <c r="R2073" s="25">
        <v>99.0</v>
      </c>
      <c r="S2073" s="25">
        <v>10.0</v>
      </c>
    </row>
    <row r="2074">
      <c r="A2074" s="58" t="s">
        <v>754</v>
      </c>
      <c r="B2074" s="25" t="s">
        <v>1</v>
      </c>
      <c r="C2074" s="25" t="s">
        <v>122</v>
      </c>
      <c r="D2074" s="25" t="s">
        <v>19</v>
      </c>
      <c r="E2074" s="25">
        <v>16.0</v>
      </c>
      <c r="F2074" s="25">
        <v>16.0</v>
      </c>
      <c r="G2074" s="25">
        <v>0.0</v>
      </c>
      <c r="H2074" s="25">
        <v>0.0</v>
      </c>
      <c r="I2074" s="25">
        <v>0.0</v>
      </c>
      <c r="J2074" s="25">
        <v>0.0</v>
      </c>
      <c r="K2074" s="25">
        <v>0.0</v>
      </c>
      <c r="L2074" s="25">
        <v>0.0</v>
      </c>
      <c r="M2074" s="25">
        <v>0.0</v>
      </c>
      <c r="N2074" s="25">
        <v>0.26722</v>
      </c>
      <c r="O2074" s="25">
        <v>0.46278</v>
      </c>
      <c r="P2074" s="25">
        <v>0.30809</v>
      </c>
      <c r="Q2074" s="25">
        <v>13.0</v>
      </c>
      <c r="R2074" s="25">
        <v>99.0</v>
      </c>
      <c r="S2074" s="25">
        <v>10.0</v>
      </c>
    </row>
    <row r="2075">
      <c r="A2075" s="58" t="s">
        <v>754</v>
      </c>
      <c r="B2075" s="25" t="s">
        <v>1</v>
      </c>
      <c r="C2075" s="25" t="s">
        <v>133</v>
      </c>
      <c r="D2075" s="25" t="s">
        <v>19</v>
      </c>
      <c r="E2075" s="25">
        <v>318.0</v>
      </c>
      <c r="F2075" s="25">
        <v>314.0</v>
      </c>
      <c r="G2075" s="25">
        <v>4.0</v>
      </c>
      <c r="H2075" s="25">
        <v>0.0</v>
      </c>
      <c r="I2075" s="25">
        <v>0.0</v>
      </c>
      <c r="J2075" s="25">
        <v>0.0</v>
      </c>
      <c r="K2075" s="25">
        <v>0.0</v>
      </c>
      <c r="L2075" s="25">
        <v>0.0</v>
      </c>
      <c r="M2075" s="25">
        <v>0.0</v>
      </c>
      <c r="N2075" s="25">
        <v>0.41944</v>
      </c>
      <c r="O2075" s="25">
        <v>1.61306</v>
      </c>
      <c r="P2075" s="25">
        <v>0.93996</v>
      </c>
      <c r="Q2075" s="25">
        <v>215.0</v>
      </c>
      <c r="R2075" s="25">
        <v>99.0</v>
      </c>
      <c r="S2075" s="25">
        <v>10.0</v>
      </c>
    </row>
    <row r="2076">
      <c r="A2076" s="58" t="s">
        <v>754</v>
      </c>
      <c r="B2076" s="25" t="s">
        <v>1</v>
      </c>
      <c r="C2076" s="25" t="s">
        <v>167</v>
      </c>
      <c r="D2076" s="25" t="s">
        <v>19</v>
      </c>
      <c r="E2076" s="25">
        <v>190.0</v>
      </c>
      <c r="F2076" s="25">
        <v>169.0</v>
      </c>
      <c r="G2076" s="25">
        <v>27.0</v>
      </c>
      <c r="H2076" s="25">
        <v>0.0</v>
      </c>
      <c r="I2076" s="25">
        <v>0.0</v>
      </c>
      <c r="J2076" s="25">
        <v>0.0</v>
      </c>
      <c r="K2076" s="25">
        <v>0.0</v>
      </c>
      <c r="L2076" s="25">
        <v>0.0</v>
      </c>
      <c r="M2076" s="25">
        <v>0.0</v>
      </c>
      <c r="N2076" s="25">
        <v>0.325</v>
      </c>
      <c r="O2076" s="25">
        <v>1.37944</v>
      </c>
      <c r="P2076" s="25">
        <v>1.24336</v>
      </c>
      <c r="Q2076" s="25">
        <v>115.0</v>
      </c>
      <c r="R2076" s="25">
        <v>99.0</v>
      </c>
      <c r="S2076" s="25">
        <v>10.0</v>
      </c>
    </row>
    <row r="2077">
      <c r="A2077" s="58" t="s">
        <v>754</v>
      </c>
      <c r="B2077" s="25" t="s">
        <v>1</v>
      </c>
      <c r="C2077" s="25" t="s">
        <v>202</v>
      </c>
      <c r="D2077" s="25" t="s">
        <v>19</v>
      </c>
      <c r="E2077" s="25">
        <v>1.0</v>
      </c>
      <c r="F2077" s="25">
        <v>1.0</v>
      </c>
      <c r="G2077" s="25">
        <v>0.0</v>
      </c>
      <c r="H2077" s="25">
        <v>0.0</v>
      </c>
      <c r="I2077" s="25">
        <v>0.0</v>
      </c>
      <c r="J2077" s="25">
        <v>0.0</v>
      </c>
      <c r="K2077" s="25">
        <v>0.0</v>
      </c>
      <c r="L2077" s="25">
        <v>0.0</v>
      </c>
      <c r="M2077" s="25">
        <v>0.0</v>
      </c>
      <c r="N2077" s="25">
        <v>0.83306</v>
      </c>
      <c r="O2077" s="25">
        <v>0.83306</v>
      </c>
      <c r="P2077" s="25">
        <v>0.83306</v>
      </c>
      <c r="Q2077" s="25">
        <v>1.0</v>
      </c>
      <c r="R2077" s="25">
        <v>99.0</v>
      </c>
      <c r="S2077" s="25">
        <v>10.0</v>
      </c>
    </row>
    <row r="2078">
      <c r="A2078" s="58" t="s">
        <v>754</v>
      </c>
      <c r="B2078" s="25" t="s">
        <v>1</v>
      </c>
      <c r="C2078" s="25" t="s">
        <v>162</v>
      </c>
      <c r="D2078" s="25" t="s">
        <v>19</v>
      </c>
      <c r="E2078" s="25">
        <v>67.0</v>
      </c>
      <c r="F2078" s="25">
        <v>44.0</v>
      </c>
      <c r="G2078" s="25">
        <v>0.0</v>
      </c>
      <c r="H2078" s="25">
        <v>0.0</v>
      </c>
      <c r="I2078" s="25">
        <v>0.0</v>
      </c>
      <c r="J2078" s="25">
        <v>0.0</v>
      </c>
      <c r="K2078" s="25">
        <v>0.0</v>
      </c>
      <c r="L2078" s="25">
        <v>0.0</v>
      </c>
      <c r="M2078" s="25">
        <v>0.0</v>
      </c>
      <c r="N2078" s="25">
        <v>0.29583</v>
      </c>
      <c r="O2078" s="25">
        <v>2.01361</v>
      </c>
      <c r="P2078" s="25">
        <v>0.62153</v>
      </c>
      <c r="Q2078" s="25">
        <v>41.0</v>
      </c>
      <c r="R2078" s="25">
        <v>99.0</v>
      </c>
      <c r="S2078" s="25">
        <v>10.0</v>
      </c>
    </row>
    <row r="2079">
      <c r="A2079" s="58" t="s">
        <v>754</v>
      </c>
      <c r="B2079" s="25" t="s">
        <v>1</v>
      </c>
      <c r="C2079" s="25" t="s">
        <v>287</v>
      </c>
      <c r="D2079" s="25" t="s">
        <v>19</v>
      </c>
      <c r="E2079" s="25">
        <v>1.0</v>
      </c>
      <c r="F2079" s="25">
        <v>0.0</v>
      </c>
      <c r="G2079" s="25">
        <v>0.0</v>
      </c>
      <c r="H2079" s="25">
        <v>0.0</v>
      </c>
      <c r="I2079" s="25">
        <v>0.0</v>
      </c>
      <c r="J2079" s="25">
        <v>0.0</v>
      </c>
      <c r="K2079" s="25">
        <v>0.0</v>
      </c>
      <c r="L2079" s="25">
        <v>0.0</v>
      </c>
      <c r="M2079" s="25">
        <v>0.0</v>
      </c>
      <c r="N2079" s="25">
        <v>0.2175</v>
      </c>
      <c r="O2079" s="25">
        <v>0.2175</v>
      </c>
      <c r="P2079" s="25">
        <v>0.2175</v>
      </c>
      <c r="Q2079" s="25">
        <v>0.0</v>
      </c>
      <c r="R2079" s="25">
        <v>99.0</v>
      </c>
      <c r="S2079" s="25">
        <v>10.0</v>
      </c>
    </row>
    <row r="2080">
      <c r="A2080" s="58" t="s">
        <v>754</v>
      </c>
      <c r="B2080" s="25" t="s">
        <v>1</v>
      </c>
      <c r="C2080" s="25" t="s">
        <v>3</v>
      </c>
      <c r="D2080" s="25" t="s">
        <v>19</v>
      </c>
      <c r="E2080" s="25">
        <v>164527.0</v>
      </c>
      <c r="F2080" s="25">
        <v>133177.0</v>
      </c>
      <c r="G2080" s="25">
        <v>12505.0</v>
      </c>
      <c r="H2080" s="25">
        <v>440.0</v>
      </c>
      <c r="I2080" s="25">
        <v>0.0</v>
      </c>
      <c r="J2080" s="25">
        <v>1.0</v>
      </c>
      <c r="K2080" s="25">
        <v>0.0</v>
      </c>
      <c r="L2080" s="25">
        <v>0.0</v>
      </c>
      <c r="M2080" s="25">
        <v>0.0</v>
      </c>
      <c r="N2080" s="25">
        <v>0.43972</v>
      </c>
      <c r="O2080" s="25">
        <v>2.13528</v>
      </c>
      <c r="P2080" s="25">
        <v>1.97006</v>
      </c>
      <c r="Q2080" s="25">
        <v>97621.0</v>
      </c>
      <c r="R2080" s="25">
        <v>99.0</v>
      </c>
      <c r="S2080" s="25">
        <v>10.0</v>
      </c>
    </row>
    <row r="2081">
      <c r="A2081" s="58" t="s">
        <v>754</v>
      </c>
      <c r="B2081" s="25" t="s">
        <v>1</v>
      </c>
      <c r="C2081" s="25" t="s">
        <v>151</v>
      </c>
      <c r="D2081" s="25" t="s">
        <v>19</v>
      </c>
      <c r="E2081" s="25">
        <v>163.0</v>
      </c>
      <c r="F2081" s="25">
        <v>156.0</v>
      </c>
      <c r="G2081" s="25">
        <v>3.0</v>
      </c>
      <c r="H2081" s="25">
        <v>0.0</v>
      </c>
      <c r="I2081" s="25">
        <v>0.0</v>
      </c>
      <c r="J2081" s="25">
        <v>0.0</v>
      </c>
      <c r="K2081" s="25">
        <v>0.0</v>
      </c>
      <c r="L2081" s="25">
        <v>0.0</v>
      </c>
      <c r="M2081" s="25">
        <v>0.0</v>
      </c>
      <c r="N2081" s="25">
        <v>0.65389</v>
      </c>
      <c r="O2081" s="25">
        <v>3.24444</v>
      </c>
      <c r="P2081" s="25">
        <v>3.09458</v>
      </c>
      <c r="Q2081" s="25">
        <v>128.0</v>
      </c>
      <c r="R2081" s="25">
        <v>99.0</v>
      </c>
      <c r="S2081" s="25">
        <v>10.0</v>
      </c>
    </row>
    <row r="2082">
      <c r="A2082" s="58" t="s">
        <v>754</v>
      </c>
      <c r="B2082" s="25" t="s">
        <v>1</v>
      </c>
      <c r="C2082" s="25" t="s">
        <v>190</v>
      </c>
      <c r="D2082" s="25" t="s">
        <v>19</v>
      </c>
      <c r="E2082" s="25">
        <v>42.0</v>
      </c>
      <c r="F2082" s="25">
        <v>26.0</v>
      </c>
      <c r="G2082" s="25">
        <v>6.0</v>
      </c>
      <c r="H2082" s="25">
        <v>0.0</v>
      </c>
      <c r="I2082" s="25">
        <v>0.0</v>
      </c>
      <c r="J2082" s="25">
        <v>0.0</v>
      </c>
      <c r="K2082" s="25">
        <v>0.0</v>
      </c>
      <c r="L2082" s="25">
        <v>0.0</v>
      </c>
      <c r="M2082" s="25">
        <v>0.0</v>
      </c>
      <c r="N2082" s="25">
        <v>0.36722</v>
      </c>
      <c r="O2082" s="25">
        <v>1.1425</v>
      </c>
      <c r="P2082" s="25">
        <v>0.58868</v>
      </c>
      <c r="Q2082" s="25">
        <v>22.0</v>
      </c>
      <c r="R2082" s="25">
        <v>99.0</v>
      </c>
      <c r="S2082" s="25">
        <v>10.0</v>
      </c>
    </row>
    <row r="2083">
      <c r="A2083" s="58" t="s">
        <v>754</v>
      </c>
      <c r="B2083" s="25" t="s">
        <v>1</v>
      </c>
      <c r="C2083" s="25" t="s">
        <v>240</v>
      </c>
      <c r="D2083" s="25" t="s">
        <v>19</v>
      </c>
      <c r="E2083" s="25">
        <v>1.0</v>
      </c>
      <c r="F2083" s="25">
        <v>1.0</v>
      </c>
      <c r="G2083" s="25">
        <v>1.0</v>
      </c>
      <c r="H2083" s="25">
        <v>0.0</v>
      </c>
      <c r="I2083" s="25">
        <v>0.0</v>
      </c>
      <c r="J2083" s="25">
        <v>0.0</v>
      </c>
      <c r="K2083" s="25">
        <v>0.0</v>
      </c>
      <c r="L2083" s="25">
        <v>0.0</v>
      </c>
      <c r="M2083" s="25">
        <v>0.0</v>
      </c>
      <c r="N2083" s="25">
        <v>0.05139</v>
      </c>
      <c r="O2083" s="25">
        <v>0.05139</v>
      </c>
      <c r="P2083" s="25">
        <v>0.05139</v>
      </c>
      <c r="Q2083" s="25">
        <v>1.0</v>
      </c>
      <c r="R2083" s="25">
        <v>99.0</v>
      </c>
      <c r="S2083" s="25">
        <v>10.0</v>
      </c>
    </row>
    <row r="2084">
      <c r="A2084" s="58" t="s">
        <v>754</v>
      </c>
      <c r="B2084" s="25" t="s">
        <v>1</v>
      </c>
      <c r="C2084" s="25" t="s">
        <v>197</v>
      </c>
      <c r="D2084" s="25" t="s">
        <v>19</v>
      </c>
      <c r="E2084" s="25">
        <v>13.0</v>
      </c>
      <c r="F2084" s="25">
        <v>10.0</v>
      </c>
      <c r="G2084" s="25">
        <v>0.0</v>
      </c>
      <c r="H2084" s="25">
        <v>0.0</v>
      </c>
      <c r="I2084" s="25">
        <v>0.0</v>
      </c>
      <c r="J2084" s="25">
        <v>0.0</v>
      </c>
      <c r="K2084" s="25">
        <v>0.0</v>
      </c>
      <c r="L2084" s="25">
        <v>0.0</v>
      </c>
      <c r="M2084" s="25">
        <v>0.0</v>
      </c>
      <c r="N2084" s="25">
        <v>0.4975</v>
      </c>
      <c r="O2084" s="25">
        <v>1.24556</v>
      </c>
      <c r="P2084" s="25">
        <v>0.49158</v>
      </c>
      <c r="Q2084" s="25">
        <v>10.0</v>
      </c>
      <c r="R2084" s="25">
        <v>99.0</v>
      </c>
      <c r="S2084" s="25">
        <v>10.0</v>
      </c>
    </row>
    <row r="2085">
      <c r="A2085" s="58" t="s">
        <v>754</v>
      </c>
      <c r="B2085" s="25" t="s">
        <v>1</v>
      </c>
      <c r="C2085" s="25" t="s">
        <v>256</v>
      </c>
      <c r="D2085" s="25" t="s">
        <v>19</v>
      </c>
      <c r="E2085" s="25">
        <v>1.0</v>
      </c>
      <c r="F2085" s="25">
        <v>1.0</v>
      </c>
      <c r="G2085" s="25">
        <v>0.0</v>
      </c>
      <c r="H2085" s="25">
        <v>0.0</v>
      </c>
      <c r="I2085" s="25">
        <v>0.0</v>
      </c>
      <c r="J2085" s="25">
        <v>0.0</v>
      </c>
      <c r="K2085" s="25">
        <v>0.0</v>
      </c>
      <c r="L2085" s="25">
        <v>0.0</v>
      </c>
      <c r="M2085" s="25">
        <v>0.0</v>
      </c>
      <c r="N2085" s="25">
        <v>0.46222</v>
      </c>
      <c r="O2085" s="25">
        <v>0.46222</v>
      </c>
      <c r="P2085" s="25">
        <v>0.46222</v>
      </c>
      <c r="Q2085" s="25">
        <v>1.0</v>
      </c>
      <c r="R2085" s="25">
        <v>99.0</v>
      </c>
      <c r="S2085" s="25">
        <v>10.0</v>
      </c>
    </row>
    <row r="2086">
      <c r="A2086" s="58" t="s">
        <v>754</v>
      </c>
      <c r="B2086" s="25" t="s">
        <v>1</v>
      </c>
      <c r="C2086" s="25" t="s">
        <v>159</v>
      </c>
      <c r="D2086" s="25" t="s">
        <v>19</v>
      </c>
      <c r="E2086" s="25">
        <v>10.0</v>
      </c>
      <c r="F2086" s="25">
        <v>10.0</v>
      </c>
      <c r="G2086" s="25">
        <v>1.0</v>
      </c>
      <c r="H2086" s="25">
        <v>0.0</v>
      </c>
      <c r="I2086" s="25">
        <v>0.0</v>
      </c>
      <c r="J2086" s="25">
        <v>0.0</v>
      </c>
      <c r="K2086" s="25">
        <v>0.0</v>
      </c>
      <c r="L2086" s="25">
        <v>0.0</v>
      </c>
      <c r="M2086" s="25">
        <v>0.0</v>
      </c>
      <c r="N2086" s="25">
        <v>0.63639</v>
      </c>
      <c r="O2086" s="25">
        <v>1.55861</v>
      </c>
      <c r="P2086" s="25">
        <v>0.88883</v>
      </c>
      <c r="Q2086" s="25">
        <v>8.0</v>
      </c>
      <c r="R2086" s="25">
        <v>99.0</v>
      </c>
      <c r="S2086" s="25">
        <v>10.0</v>
      </c>
    </row>
    <row r="2087">
      <c r="A2087" s="58" t="s">
        <v>754</v>
      </c>
      <c r="B2087" s="25" t="s">
        <v>1</v>
      </c>
      <c r="C2087" s="25" t="s">
        <v>175</v>
      </c>
      <c r="D2087" s="25" t="s">
        <v>19</v>
      </c>
      <c r="E2087" s="25">
        <v>6.0</v>
      </c>
      <c r="F2087" s="25">
        <v>2.0</v>
      </c>
      <c r="G2087" s="25">
        <v>0.0</v>
      </c>
      <c r="H2087" s="25">
        <v>0.0</v>
      </c>
      <c r="I2087" s="25">
        <v>0.0</v>
      </c>
      <c r="J2087" s="25">
        <v>0.0</v>
      </c>
      <c r="K2087" s="25">
        <v>0.0</v>
      </c>
      <c r="L2087" s="25">
        <v>0.0</v>
      </c>
      <c r="M2087" s="25">
        <v>0.0</v>
      </c>
      <c r="N2087" s="25">
        <v>0.04722</v>
      </c>
      <c r="O2087" s="25">
        <v>3.65778</v>
      </c>
      <c r="P2087" s="25">
        <v>0.75093</v>
      </c>
      <c r="Q2087" s="25">
        <v>2.0</v>
      </c>
      <c r="R2087" s="25">
        <v>99.0</v>
      </c>
      <c r="S2087" s="25">
        <v>10.0</v>
      </c>
    </row>
    <row r="2088">
      <c r="A2088" s="58" t="s">
        <v>754</v>
      </c>
      <c r="B2088" s="25" t="s">
        <v>1</v>
      </c>
      <c r="C2088" s="25" t="s">
        <v>134</v>
      </c>
      <c r="D2088" s="25" t="s">
        <v>19</v>
      </c>
      <c r="E2088" s="25">
        <v>45.0</v>
      </c>
      <c r="F2088" s="25">
        <v>24.0</v>
      </c>
      <c r="G2088" s="25">
        <v>2.0</v>
      </c>
      <c r="H2088" s="25">
        <v>0.0</v>
      </c>
      <c r="I2088" s="25">
        <v>0.0</v>
      </c>
      <c r="J2088" s="25">
        <v>0.0</v>
      </c>
      <c r="K2088" s="25">
        <v>0.0</v>
      </c>
      <c r="L2088" s="25">
        <v>0.0</v>
      </c>
      <c r="M2088" s="25">
        <v>0.0</v>
      </c>
      <c r="N2088" s="25">
        <v>0.63583</v>
      </c>
      <c r="O2088" s="25">
        <v>3.05611</v>
      </c>
      <c r="P2088" s="25">
        <v>2.56735</v>
      </c>
      <c r="Q2088" s="25">
        <v>22.0</v>
      </c>
      <c r="R2088" s="25">
        <v>99.0</v>
      </c>
      <c r="S2088" s="25">
        <v>10.0</v>
      </c>
    </row>
    <row r="2089">
      <c r="A2089" s="58" t="s">
        <v>754</v>
      </c>
      <c r="B2089" s="25" t="s">
        <v>1</v>
      </c>
      <c r="C2089" s="25" t="s">
        <v>194</v>
      </c>
      <c r="D2089" s="25" t="s">
        <v>19</v>
      </c>
      <c r="E2089" s="25">
        <v>3.0</v>
      </c>
      <c r="F2089" s="25">
        <v>2.0</v>
      </c>
      <c r="G2089" s="25">
        <v>0.0</v>
      </c>
      <c r="H2089" s="25">
        <v>0.0</v>
      </c>
      <c r="I2089" s="25">
        <v>0.0</v>
      </c>
      <c r="J2089" s="25">
        <v>0.0</v>
      </c>
      <c r="K2089" s="25">
        <v>0.0</v>
      </c>
      <c r="L2089" s="25">
        <v>0.0</v>
      </c>
      <c r="M2089" s="25">
        <v>0.0</v>
      </c>
      <c r="N2089" s="25">
        <v>0.93806</v>
      </c>
      <c r="O2089" s="25">
        <v>1.25694</v>
      </c>
      <c r="P2089" s="25">
        <v>0.83722</v>
      </c>
      <c r="Q2089" s="25">
        <v>2.0</v>
      </c>
      <c r="R2089" s="25">
        <v>99.0</v>
      </c>
      <c r="S2089" s="25">
        <v>10.0</v>
      </c>
    </row>
    <row r="2090">
      <c r="A2090" s="58" t="s">
        <v>754</v>
      </c>
      <c r="B2090" s="25" t="s">
        <v>1</v>
      </c>
      <c r="C2090" s="25" t="s">
        <v>192</v>
      </c>
      <c r="D2090" s="25" t="s">
        <v>19</v>
      </c>
      <c r="E2090" s="25">
        <v>32.0</v>
      </c>
      <c r="F2090" s="25">
        <v>20.0</v>
      </c>
      <c r="G2090" s="25">
        <v>3.0</v>
      </c>
      <c r="H2090" s="25">
        <v>0.0</v>
      </c>
      <c r="I2090" s="25">
        <v>0.0</v>
      </c>
      <c r="J2090" s="25">
        <v>0.0</v>
      </c>
      <c r="K2090" s="25">
        <v>0.0</v>
      </c>
      <c r="L2090" s="25">
        <v>0.0</v>
      </c>
      <c r="M2090" s="25">
        <v>0.0</v>
      </c>
      <c r="N2090" s="25">
        <v>0.52833</v>
      </c>
      <c r="O2090" s="25">
        <v>1.81472</v>
      </c>
      <c r="P2090" s="25">
        <v>1.1576</v>
      </c>
      <c r="Q2090" s="25">
        <v>19.0</v>
      </c>
      <c r="R2090" s="25">
        <v>99.0</v>
      </c>
      <c r="S2090" s="25">
        <v>10.0</v>
      </c>
    </row>
    <row r="2091">
      <c r="A2091" s="58" t="s">
        <v>754</v>
      </c>
      <c r="B2091" s="25" t="s">
        <v>1</v>
      </c>
      <c r="C2091" s="25" t="s">
        <v>181</v>
      </c>
      <c r="D2091" s="25" t="s">
        <v>19</v>
      </c>
      <c r="E2091" s="25">
        <v>20.0</v>
      </c>
      <c r="F2091" s="25">
        <v>9.0</v>
      </c>
      <c r="G2091" s="25">
        <v>0.0</v>
      </c>
      <c r="H2091" s="25">
        <v>0.0</v>
      </c>
      <c r="I2091" s="25">
        <v>0.0</v>
      </c>
      <c r="J2091" s="25">
        <v>0.0</v>
      </c>
      <c r="K2091" s="25">
        <v>0.0</v>
      </c>
      <c r="L2091" s="25">
        <v>0.0</v>
      </c>
      <c r="M2091" s="25">
        <v>0.0</v>
      </c>
      <c r="N2091" s="25">
        <v>0.23139</v>
      </c>
      <c r="O2091" s="25">
        <v>1.39889</v>
      </c>
      <c r="P2091" s="25">
        <v>0.70125</v>
      </c>
      <c r="Q2091" s="25">
        <v>9.0</v>
      </c>
      <c r="R2091" s="25">
        <v>99.0</v>
      </c>
      <c r="S2091" s="25">
        <v>10.0</v>
      </c>
    </row>
    <row r="2092">
      <c r="A2092" s="58" t="s">
        <v>754</v>
      </c>
      <c r="B2092" s="25" t="s">
        <v>1</v>
      </c>
      <c r="C2092" s="25" t="s">
        <v>152</v>
      </c>
      <c r="D2092" s="25" t="s">
        <v>19</v>
      </c>
      <c r="E2092" s="25">
        <v>31.0</v>
      </c>
      <c r="F2092" s="25">
        <v>30.0</v>
      </c>
      <c r="G2092" s="25">
        <v>6.0</v>
      </c>
      <c r="H2092" s="25">
        <v>0.0</v>
      </c>
      <c r="I2092" s="25">
        <v>0.0</v>
      </c>
      <c r="J2092" s="25">
        <v>0.0</v>
      </c>
      <c r="K2092" s="25">
        <v>0.0</v>
      </c>
      <c r="L2092" s="25">
        <v>0.0</v>
      </c>
      <c r="M2092" s="25">
        <v>0.0</v>
      </c>
      <c r="N2092" s="25">
        <v>0.40889</v>
      </c>
      <c r="O2092" s="25">
        <v>5.83833</v>
      </c>
      <c r="P2092" s="25">
        <v>2.47875</v>
      </c>
      <c r="Q2092" s="25">
        <v>18.0</v>
      </c>
      <c r="R2092" s="25">
        <v>99.0</v>
      </c>
      <c r="S2092" s="25">
        <v>10.0</v>
      </c>
    </row>
    <row r="2093">
      <c r="A2093" s="58" t="s">
        <v>754</v>
      </c>
      <c r="B2093" s="25" t="s">
        <v>1</v>
      </c>
      <c r="C2093" s="25" t="s">
        <v>203</v>
      </c>
      <c r="D2093" s="25" t="s">
        <v>19</v>
      </c>
      <c r="E2093" s="25">
        <v>6.0</v>
      </c>
      <c r="F2093" s="25">
        <v>2.0</v>
      </c>
      <c r="G2093" s="25">
        <v>0.0</v>
      </c>
      <c r="H2093" s="25">
        <v>0.0</v>
      </c>
      <c r="I2093" s="25">
        <v>0.0</v>
      </c>
      <c r="J2093" s="25">
        <v>0.0</v>
      </c>
      <c r="K2093" s="25">
        <v>0.0</v>
      </c>
      <c r="L2093" s="25">
        <v>0.0</v>
      </c>
      <c r="M2093" s="25">
        <v>0.0</v>
      </c>
      <c r="N2093" s="25">
        <v>0.12139</v>
      </c>
      <c r="O2093" s="25">
        <v>10.93</v>
      </c>
      <c r="P2093" s="25">
        <v>1.98611</v>
      </c>
      <c r="Q2093" s="25">
        <v>2.0</v>
      </c>
      <c r="R2093" s="25">
        <v>99.0</v>
      </c>
      <c r="S2093" s="25">
        <v>10.0</v>
      </c>
    </row>
    <row r="2094">
      <c r="A2094" s="58" t="s">
        <v>754</v>
      </c>
      <c r="B2094" s="25" t="s">
        <v>1</v>
      </c>
      <c r="C2094" s="25" t="s">
        <v>92</v>
      </c>
      <c r="D2094" s="25" t="s">
        <v>19</v>
      </c>
      <c r="E2094" s="25">
        <v>181.0</v>
      </c>
      <c r="F2094" s="25">
        <v>88.0</v>
      </c>
      <c r="G2094" s="25">
        <v>11.0</v>
      </c>
      <c r="H2094" s="25">
        <v>0.0</v>
      </c>
      <c r="I2094" s="25">
        <v>0.0</v>
      </c>
      <c r="J2094" s="25">
        <v>0.0</v>
      </c>
      <c r="K2094" s="25">
        <v>0.0</v>
      </c>
      <c r="L2094" s="25">
        <v>0.0</v>
      </c>
      <c r="M2094" s="25">
        <v>0.0</v>
      </c>
      <c r="N2094" s="25">
        <v>0.30556</v>
      </c>
      <c r="O2094" s="25">
        <v>1.74389</v>
      </c>
      <c r="P2094" s="25">
        <v>0.81775</v>
      </c>
      <c r="Q2094" s="25">
        <v>59.0</v>
      </c>
      <c r="R2094" s="25">
        <v>99.0</v>
      </c>
      <c r="S2094" s="25">
        <v>10.0</v>
      </c>
    </row>
    <row r="2095">
      <c r="A2095" s="58" t="s">
        <v>754</v>
      </c>
      <c r="B2095" s="25" t="s">
        <v>1</v>
      </c>
      <c r="C2095" s="25" t="s">
        <v>205</v>
      </c>
      <c r="D2095" s="25" t="s">
        <v>19</v>
      </c>
      <c r="E2095" s="25">
        <v>3.0</v>
      </c>
      <c r="F2095" s="25">
        <v>3.0</v>
      </c>
      <c r="G2095" s="25">
        <v>0.0</v>
      </c>
      <c r="H2095" s="25">
        <v>0.0</v>
      </c>
      <c r="I2095" s="25">
        <v>0.0</v>
      </c>
      <c r="J2095" s="25">
        <v>0.0</v>
      </c>
      <c r="K2095" s="25">
        <v>0.0</v>
      </c>
      <c r="L2095" s="25">
        <v>0.0</v>
      </c>
      <c r="M2095" s="25">
        <v>0.0</v>
      </c>
      <c r="N2095" s="25">
        <v>1.06917</v>
      </c>
      <c r="O2095" s="25">
        <v>1.57972</v>
      </c>
      <c r="P2095" s="25">
        <v>0.8925</v>
      </c>
      <c r="Q2095" s="25">
        <v>3.0</v>
      </c>
      <c r="R2095" s="25">
        <v>99.0</v>
      </c>
      <c r="S2095" s="25">
        <v>10.0</v>
      </c>
    </row>
    <row r="2096">
      <c r="A2096" s="58" t="s">
        <v>754</v>
      </c>
      <c r="B2096" s="25" t="s">
        <v>1</v>
      </c>
      <c r="C2096" s="25" t="s">
        <v>250</v>
      </c>
      <c r="D2096" s="25" t="s">
        <v>19</v>
      </c>
      <c r="E2096" s="25">
        <v>2.0</v>
      </c>
      <c r="F2096" s="25">
        <v>2.0</v>
      </c>
      <c r="G2096" s="25">
        <v>0.0</v>
      </c>
      <c r="H2096" s="25">
        <v>0.0</v>
      </c>
      <c r="I2096" s="25">
        <v>0.0</v>
      </c>
      <c r="J2096" s="25">
        <v>0.0</v>
      </c>
      <c r="K2096" s="25">
        <v>0.0</v>
      </c>
      <c r="L2096" s="25">
        <v>0.0</v>
      </c>
      <c r="M2096" s="25">
        <v>0.0</v>
      </c>
      <c r="N2096" s="25">
        <v>8.85694</v>
      </c>
      <c r="O2096" s="25">
        <v>8.85694</v>
      </c>
      <c r="P2096" s="25">
        <v>8.85694</v>
      </c>
      <c r="Q2096" s="25">
        <v>2.0</v>
      </c>
      <c r="R2096" s="25">
        <v>99.0</v>
      </c>
      <c r="S2096" s="25">
        <v>10.0</v>
      </c>
    </row>
    <row r="2097">
      <c r="A2097" s="58" t="s">
        <v>754</v>
      </c>
      <c r="B2097" s="25" t="s">
        <v>1</v>
      </c>
      <c r="C2097" s="25" t="s">
        <v>173</v>
      </c>
      <c r="D2097" s="25" t="s">
        <v>19</v>
      </c>
      <c r="E2097" s="25">
        <v>7.0</v>
      </c>
      <c r="F2097" s="25">
        <v>4.0</v>
      </c>
      <c r="G2097" s="25">
        <v>0.0</v>
      </c>
      <c r="H2097" s="25">
        <v>0.0</v>
      </c>
      <c r="I2097" s="25">
        <v>0.0</v>
      </c>
      <c r="J2097" s="25">
        <v>0.0</v>
      </c>
      <c r="K2097" s="25">
        <v>0.0</v>
      </c>
      <c r="L2097" s="25">
        <v>0.0</v>
      </c>
      <c r="M2097" s="25">
        <v>0.0</v>
      </c>
      <c r="N2097" s="25">
        <v>0.12417</v>
      </c>
      <c r="O2097" s="25">
        <v>1.77972</v>
      </c>
      <c r="P2097" s="25">
        <v>0.42044</v>
      </c>
      <c r="Q2097" s="25">
        <v>4.0</v>
      </c>
      <c r="R2097" s="25">
        <v>99.0</v>
      </c>
      <c r="S2097" s="25">
        <v>10.0</v>
      </c>
    </row>
    <row r="2098">
      <c r="A2098" s="58" t="s">
        <v>754</v>
      </c>
      <c r="B2098" s="25" t="s">
        <v>1</v>
      </c>
      <c r="C2098" s="25" t="s">
        <v>116</v>
      </c>
      <c r="D2098" s="25" t="s">
        <v>19</v>
      </c>
      <c r="E2098" s="25">
        <v>1050.0</v>
      </c>
      <c r="F2098" s="25">
        <v>633.0</v>
      </c>
      <c r="G2098" s="25">
        <v>75.0</v>
      </c>
      <c r="H2098" s="25">
        <v>1.0</v>
      </c>
      <c r="I2098" s="25">
        <v>0.0</v>
      </c>
      <c r="J2098" s="25">
        <v>0.0</v>
      </c>
      <c r="K2098" s="25">
        <v>0.0</v>
      </c>
      <c r="L2098" s="25">
        <v>0.0</v>
      </c>
      <c r="M2098" s="25">
        <v>0.0</v>
      </c>
      <c r="N2098" s="25">
        <v>0.43611</v>
      </c>
      <c r="O2098" s="25">
        <v>1.81056</v>
      </c>
      <c r="P2098" s="25">
        <v>1.68914</v>
      </c>
      <c r="Q2098" s="25">
        <v>469.0</v>
      </c>
      <c r="R2098" s="25">
        <v>99.0</v>
      </c>
      <c r="S2098" s="25">
        <v>10.0</v>
      </c>
    </row>
    <row r="2099">
      <c r="A2099" s="58" t="s">
        <v>754</v>
      </c>
      <c r="B2099" s="25" t="s">
        <v>1</v>
      </c>
      <c r="C2099" s="25" t="s">
        <v>214</v>
      </c>
      <c r="D2099" s="25" t="s">
        <v>19</v>
      </c>
      <c r="E2099" s="25">
        <v>2.0</v>
      </c>
      <c r="F2099" s="25">
        <v>0.0</v>
      </c>
      <c r="G2099" s="25">
        <v>0.0</v>
      </c>
      <c r="H2099" s="25">
        <v>0.0</v>
      </c>
      <c r="I2099" s="25">
        <v>0.0</v>
      </c>
      <c r="J2099" s="25">
        <v>0.0</v>
      </c>
      <c r="K2099" s="25">
        <v>0.0</v>
      </c>
      <c r="L2099" s="25">
        <v>0.0</v>
      </c>
      <c r="M2099" s="25">
        <v>0.0</v>
      </c>
      <c r="N2099" s="25">
        <v>0.20958</v>
      </c>
      <c r="O2099" s="25">
        <v>0.20958</v>
      </c>
      <c r="P2099" s="25">
        <v>0.20958</v>
      </c>
      <c r="Q2099" s="25">
        <v>0.0</v>
      </c>
      <c r="R2099" s="25">
        <v>99.0</v>
      </c>
      <c r="S2099" s="25">
        <v>10.0</v>
      </c>
    </row>
    <row r="2100">
      <c r="A2100" s="58" t="s">
        <v>754</v>
      </c>
      <c r="B2100" s="25" t="s">
        <v>1</v>
      </c>
      <c r="C2100" s="25" t="s">
        <v>234</v>
      </c>
      <c r="D2100" s="25" t="s">
        <v>19</v>
      </c>
      <c r="E2100" s="25">
        <v>3.0</v>
      </c>
      <c r="F2100" s="25">
        <v>3.0</v>
      </c>
      <c r="G2100" s="25">
        <v>0.0</v>
      </c>
      <c r="H2100" s="25">
        <v>0.0</v>
      </c>
      <c r="I2100" s="25">
        <v>0.0</v>
      </c>
      <c r="J2100" s="25">
        <v>0.0</v>
      </c>
      <c r="K2100" s="25">
        <v>0.0</v>
      </c>
      <c r="L2100" s="25">
        <v>0.0</v>
      </c>
      <c r="M2100" s="25">
        <v>0.0</v>
      </c>
      <c r="N2100" s="25">
        <v>0.57556</v>
      </c>
      <c r="O2100" s="25">
        <v>1.87333</v>
      </c>
      <c r="P2100" s="25">
        <v>0.84167</v>
      </c>
      <c r="Q2100" s="25">
        <v>3.0</v>
      </c>
      <c r="R2100" s="25">
        <v>99.0</v>
      </c>
      <c r="S2100" s="25">
        <v>10.0</v>
      </c>
    </row>
    <row r="2101">
      <c r="A2101" s="58" t="s">
        <v>754</v>
      </c>
      <c r="B2101" s="25" t="s">
        <v>1</v>
      </c>
      <c r="C2101" s="25" t="s">
        <v>285</v>
      </c>
      <c r="D2101" s="25" t="s">
        <v>19</v>
      </c>
      <c r="E2101" s="25">
        <v>2.0</v>
      </c>
      <c r="F2101" s="25">
        <v>2.0</v>
      </c>
      <c r="G2101" s="25">
        <v>0.0</v>
      </c>
      <c r="H2101" s="25">
        <v>0.0</v>
      </c>
      <c r="I2101" s="25">
        <v>0.0</v>
      </c>
      <c r="J2101" s="25">
        <v>0.0</v>
      </c>
      <c r="K2101" s="25">
        <v>0.0</v>
      </c>
      <c r="L2101" s="25">
        <v>0.0</v>
      </c>
      <c r="M2101" s="25">
        <v>0.0</v>
      </c>
      <c r="N2101" s="25">
        <v>0.10472</v>
      </c>
      <c r="O2101" s="25">
        <v>0.10472</v>
      </c>
      <c r="P2101" s="25">
        <v>0.10472</v>
      </c>
      <c r="Q2101" s="25">
        <v>1.0</v>
      </c>
      <c r="R2101" s="25">
        <v>99.0</v>
      </c>
      <c r="S2101" s="25">
        <v>10.0</v>
      </c>
    </row>
    <row r="2102">
      <c r="A2102" s="58" t="s">
        <v>754</v>
      </c>
      <c r="B2102" s="25" t="s">
        <v>1</v>
      </c>
      <c r="C2102" s="25" t="s">
        <v>155</v>
      </c>
      <c r="D2102" s="25" t="s">
        <v>19</v>
      </c>
      <c r="E2102" s="25">
        <v>12.0</v>
      </c>
      <c r="F2102" s="25">
        <v>6.0</v>
      </c>
      <c r="G2102" s="25">
        <v>0.0</v>
      </c>
      <c r="H2102" s="25">
        <v>0.0</v>
      </c>
      <c r="I2102" s="25">
        <v>0.0</v>
      </c>
      <c r="J2102" s="25">
        <v>0.0</v>
      </c>
      <c r="K2102" s="25">
        <v>0.0</v>
      </c>
      <c r="L2102" s="25">
        <v>0.0</v>
      </c>
      <c r="M2102" s="25">
        <v>0.0</v>
      </c>
      <c r="N2102" s="25">
        <v>0.37167</v>
      </c>
      <c r="O2102" s="25">
        <v>2.71528</v>
      </c>
      <c r="P2102" s="25">
        <v>1.06639</v>
      </c>
      <c r="Q2102" s="25">
        <v>6.0</v>
      </c>
      <c r="R2102" s="25">
        <v>99.0</v>
      </c>
      <c r="S2102" s="25">
        <v>10.0</v>
      </c>
    </row>
    <row r="2103">
      <c r="A2103" s="58" t="s">
        <v>754</v>
      </c>
      <c r="B2103" s="25" t="s">
        <v>1</v>
      </c>
      <c r="C2103" s="25" t="s">
        <v>64</v>
      </c>
      <c r="D2103" s="25" t="s">
        <v>19</v>
      </c>
      <c r="E2103" s="25">
        <v>4125.0</v>
      </c>
      <c r="F2103" s="25">
        <v>3406.0</v>
      </c>
      <c r="G2103" s="25">
        <v>346.0</v>
      </c>
      <c r="H2103" s="25">
        <v>9.0</v>
      </c>
      <c r="I2103" s="25">
        <v>0.0</v>
      </c>
      <c r="J2103" s="25">
        <v>0.0</v>
      </c>
      <c r="K2103" s="25">
        <v>0.0</v>
      </c>
      <c r="L2103" s="25">
        <v>0.0</v>
      </c>
      <c r="M2103" s="25">
        <v>0.0</v>
      </c>
      <c r="N2103" s="25">
        <v>0.47528</v>
      </c>
      <c r="O2103" s="25">
        <v>2.42222</v>
      </c>
      <c r="P2103" s="25">
        <v>1.37797</v>
      </c>
      <c r="Q2103" s="25">
        <v>2479.0</v>
      </c>
      <c r="R2103" s="25">
        <v>99.0</v>
      </c>
      <c r="S2103" s="25">
        <v>10.0</v>
      </c>
    </row>
    <row r="2104">
      <c r="A2104" s="58" t="s">
        <v>754</v>
      </c>
      <c r="B2104" s="25" t="s">
        <v>1</v>
      </c>
      <c r="C2104" s="25" t="s">
        <v>147</v>
      </c>
      <c r="D2104" s="25" t="s">
        <v>19</v>
      </c>
      <c r="E2104" s="25">
        <v>2.0</v>
      </c>
      <c r="F2104" s="25">
        <v>2.0</v>
      </c>
      <c r="G2104" s="25">
        <v>0.0</v>
      </c>
      <c r="H2104" s="25">
        <v>0.0</v>
      </c>
      <c r="I2104" s="25">
        <v>0.0</v>
      </c>
      <c r="J2104" s="25">
        <v>0.0</v>
      </c>
      <c r="K2104" s="25">
        <v>0.0</v>
      </c>
      <c r="L2104" s="25">
        <v>0.0</v>
      </c>
      <c r="M2104" s="25">
        <v>0.0</v>
      </c>
      <c r="N2104" s="25">
        <v>0.90194</v>
      </c>
      <c r="O2104" s="25">
        <v>0.90194</v>
      </c>
      <c r="P2104" s="25">
        <v>0.90194</v>
      </c>
      <c r="Q2104" s="25">
        <v>2.0</v>
      </c>
      <c r="R2104" s="25">
        <v>99.0</v>
      </c>
      <c r="S2104" s="25">
        <v>10.0</v>
      </c>
    </row>
    <row r="2105">
      <c r="A2105" s="58" t="s">
        <v>754</v>
      </c>
      <c r="B2105" s="25" t="s">
        <v>1</v>
      </c>
      <c r="C2105" s="25" t="s">
        <v>50</v>
      </c>
      <c r="D2105" s="25" t="s">
        <v>19</v>
      </c>
      <c r="E2105" s="25">
        <v>176.0</v>
      </c>
      <c r="F2105" s="25">
        <v>150.0</v>
      </c>
      <c r="G2105" s="25">
        <v>1.0</v>
      </c>
      <c r="H2105" s="25">
        <v>0.0</v>
      </c>
      <c r="I2105" s="25">
        <v>0.0</v>
      </c>
      <c r="J2105" s="25">
        <v>0.0</v>
      </c>
      <c r="K2105" s="25">
        <v>0.0</v>
      </c>
      <c r="L2105" s="25">
        <v>0.0</v>
      </c>
      <c r="M2105" s="25">
        <v>0.0</v>
      </c>
      <c r="N2105" s="25">
        <v>0.50667</v>
      </c>
      <c r="O2105" s="25">
        <v>1.82889</v>
      </c>
      <c r="P2105" s="25">
        <v>1.54297</v>
      </c>
      <c r="Q2105" s="25">
        <v>125.0</v>
      </c>
      <c r="R2105" s="25">
        <v>99.0</v>
      </c>
      <c r="S2105" s="25">
        <v>10.0</v>
      </c>
    </row>
    <row r="2106">
      <c r="A2106" s="58" t="s">
        <v>754</v>
      </c>
      <c r="B2106" s="25" t="s">
        <v>1</v>
      </c>
      <c r="C2106" s="25" t="s">
        <v>178</v>
      </c>
      <c r="D2106" s="25" t="s">
        <v>19</v>
      </c>
      <c r="E2106" s="25">
        <v>6.0</v>
      </c>
      <c r="F2106" s="25">
        <v>3.0</v>
      </c>
      <c r="G2106" s="25">
        <v>1.0</v>
      </c>
      <c r="H2106" s="25">
        <v>0.0</v>
      </c>
      <c r="I2106" s="25">
        <v>0.0</v>
      </c>
      <c r="J2106" s="25">
        <v>0.0</v>
      </c>
      <c r="K2106" s="25">
        <v>0.0</v>
      </c>
      <c r="L2106" s="25">
        <v>0.0</v>
      </c>
      <c r="M2106" s="25">
        <v>0.0</v>
      </c>
      <c r="N2106" s="25">
        <v>0.62583</v>
      </c>
      <c r="O2106" s="25">
        <v>11.37889</v>
      </c>
      <c r="P2106" s="25">
        <v>2.36347</v>
      </c>
      <c r="Q2106" s="25">
        <v>3.0</v>
      </c>
      <c r="R2106" s="25">
        <v>99.0</v>
      </c>
      <c r="S2106" s="25">
        <v>10.0</v>
      </c>
    </row>
    <row r="2107">
      <c r="A2107" s="58" t="s">
        <v>754</v>
      </c>
      <c r="B2107" s="25" t="s">
        <v>1</v>
      </c>
      <c r="C2107" s="25" t="s">
        <v>71</v>
      </c>
      <c r="D2107" s="25" t="s">
        <v>19</v>
      </c>
      <c r="E2107" s="25">
        <v>2346.0</v>
      </c>
      <c r="F2107" s="25">
        <v>1687.0</v>
      </c>
      <c r="G2107" s="25">
        <v>297.0</v>
      </c>
      <c r="H2107" s="25">
        <v>22.0</v>
      </c>
      <c r="I2107" s="25">
        <v>0.0</v>
      </c>
      <c r="J2107" s="25">
        <v>0.0</v>
      </c>
      <c r="K2107" s="25">
        <v>0.0</v>
      </c>
      <c r="L2107" s="25">
        <v>0.0</v>
      </c>
      <c r="M2107" s="25">
        <v>0.0</v>
      </c>
      <c r="N2107" s="25">
        <v>0.48972</v>
      </c>
      <c r="O2107" s="25">
        <v>5.31</v>
      </c>
      <c r="P2107" s="25">
        <v>2.75748</v>
      </c>
      <c r="Q2107" s="25">
        <v>1439.0</v>
      </c>
      <c r="R2107" s="25">
        <v>99.0</v>
      </c>
      <c r="S2107" s="25">
        <v>10.0</v>
      </c>
    </row>
    <row r="2108">
      <c r="A2108" s="58" t="s">
        <v>754</v>
      </c>
      <c r="B2108" s="25" t="s">
        <v>1</v>
      </c>
      <c r="C2108" s="25" t="s">
        <v>88</v>
      </c>
      <c r="D2108" s="25" t="s">
        <v>19</v>
      </c>
      <c r="E2108" s="25">
        <v>558.0</v>
      </c>
      <c r="F2108" s="25">
        <v>486.0</v>
      </c>
      <c r="G2108" s="25">
        <v>80.0</v>
      </c>
      <c r="H2108" s="25">
        <v>0.0</v>
      </c>
      <c r="I2108" s="25">
        <v>0.0</v>
      </c>
      <c r="J2108" s="25">
        <v>0.0</v>
      </c>
      <c r="K2108" s="25">
        <v>0.0</v>
      </c>
      <c r="L2108" s="25">
        <v>0.0</v>
      </c>
      <c r="M2108" s="25">
        <v>0.0</v>
      </c>
      <c r="N2108" s="25">
        <v>0.38167</v>
      </c>
      <c r="O2108" s="25">
        <v>2.59667</v>
      </c>
      <c r="P2108" s="25">
        <v>1.29438</v>
      </c>
      <c r="Q2108" s="25">
        <v>407.0</v>
      </c>
      <c r="R2108" s="25">
        <v>99.0</v>
      </c>
      <c r="S2108" s="25">
        <v>10.0</v>
      </c>
    </row>
    <row r="2109">
      <c r="A2109" s="58" t="s">
        <v>754</v>
      </c>
      <c r="B2109" s="25" t="s">
        <v>1</v>
      </c>
      <c r="C2109" s="25" t="s">
        <v>80</v>
      </c>
      <c r="D2109" s="25" t="s">
        <v>19</v>
      </c>
      <c r="E2109" s="25">
        <v>147.0</v>
      </c>
      <c r="F2109" s="25">
        <v>81.0</v>
      </c>
      <c r="G2109" s="25">
        <v>3.0</v>
      </c>
      <c r="H2109" s="25">
        <v>0.0</v>
      </c>
      <c r="I2109" s="25">
        <v>0.0</v>
      </c>
      <c r="J2109" s="25">
        <v>0.0</v>
      </c>
      <c r="K2109" s="25">
        <v>0.0</v>
      </c>
      <c r="L2109" s="25">
        <v>0.0</v>
      </c>
      <c r="M2109" s="25">
        <v>0.0</v>
      </c>
      <c r="N2109" s="25">
        <v>0.33306</v>
      </c>
      <c r="O2109" s="25">
        <v>2.74528</v>
      </c>
      <c r="P2109" s="25">
        <v>1.75552</v>
      </c>
      <c r="Q2109" s="25">
        <v>67.0</v>
      </c>
      <c r="R2109" s="25">
        <v>99.0</v>
      </c>
      <c r="S2109" s="25">
        <v>10.0</v>
      </c>
    </row>
    <row r="2110">
      <c r="A2110" s="58" t="s">
        <v>754</v>
      </c>
      <c r="B2110" s="25" t="s">
        <v>1</v>
      </c>
      <c r="C2110" s="25" t="s">
        <v>65</v>
      </c>
      <c r="D2110" s="25" t="s">
        <v>19</v>
      </c>
      <c r="E2110" s="25">
        <v>493.0</v>
      </c>
      <c r="F2110" s="25">
        <v>254.0</v>
      </c>
      <c r="G2110" s="25">
        <v>12.0</v>
      </c>
      <c r="H2110" s="25">
        <v>0.0</v>
      </c>
      <c r="I2110" s="25">
        <v>0.0</v>
      </c>
      <c r="J2110" s="25">
        <v>0.0</v>
      </c>
      <c r="K2110" s="25">
        <v>0.0</v>
      </c>
      <c r="L2110" s="25">
        <v>0.0</v>
      </c>
      <c r="M2110" s="25">
        <v>0.0</v>
      </c>
      <c r="N2110" s="25">
        <v>0.31222</v>
      </c>
      <c r="O2110" s="25">
        <v>2.58917</v>
      </c>
      <c r="P2110" s="25">
        <v>1.88069</v>
      </c>
      <c r="Q2110" s="25">
        <v>234.0</v>
      </c>
      <c r="R2110" s="25">
        <v>99.0</v>
      </c>
      <c r="S2110" s="25">
        <v>10.0</v>
      </c>
    </row>
    <row r="2111">
      <c r="A2111" s="58" t="s">
        <v>754</v>
      </c>
      <c r="B2111" s="25" t="s">
        <v>1</v>
      </c>
      <c r="C2111" s="25" t="s">
        <v>268</v>
      </c>
      <c r="D2111" s="25" t="s">
        <v>19</v>
      </c>
      <c r="E2111" s="25">
        <v>1.0</v>
      </c>
      <c r="F2111" s="25">
        <v>1.0</v>
      </c>
      <c r="G2111" s="25">
        <v>0.0</v>
      </c>
      <c r="H2111" s="25">
        <v>0.0</v>
      </c>
      <c r="I2111" s="25">
        <v>0.0</v>
      </c>
      <c r="J2111" s="25">
        <v>0.0</v>
      </c>
      <c r="K2111" s="25">
        <v>0.0</v>
      </c>
      <c r="L2111" s="25">
        <v>0.0</v>
      </c>
      <c r="M2111" s="25">
        <v>0.0</v>
      </c>
      <c r="N2111" s="25">
        <v>0.04056</v>
      </c>
      <c r="O2111" s="25">
        <v>0.04056</v>
      </c>
      <c r="P2111" s="25">
        <v>0.04056</v>
      </c>
      <c r="Q2111" s="25">
        <v>1.0</v>
      </c>
      <c r="R2111" s="25">
        <v>99.0</v>
      </c>
      <c r="S2111" s="25">
        <v>10.0</v>
      </c>
    </row>
    <row r="2112">
      <c r="A2112" s="58" t="s">
        <v>754</v>
      </c>
      <c r="B2112" s="25" t="s">
        <v>1</v>
      </c>
      <c r="C2112" s="25" t="s">
        <v>83</v>
      </c>
      <c r="D2112" s="25" t="s">
        <v>19</v>
      </c>
      <c r="E2112" s="25">
        <v>8681.0</v>
      </c>
      <c r="F2112" s="25">
        <v>8228.0</v>
      </c>
      <c r="G2112" s="25">
        <v>2759.0</v>
      </c>
      <c r="H2112" s="25">
        <v>2.0</v>
      </c>
      <c r="I2112" s="25">
        <v>0.0</v>
      </c>
      <c r="J2112" s="25">
        <v>0.0</v>
      </c>
      <c r="K2112" s="25">
        <v>0.0</v>
      </c>
      <c r="L2112" s="25">
        <v>0.0</v>
      </c>
      <c r="M2112" s="25">
        <v>0.0</v>
      </c>
      <c r="N2112" s="25">
        <v>0.34111</v>
      </c>
      <c r="O2112" s="25">
        <v>2.33361</v>
      </c>
      <c r="P2112" s="25">
        <v>2.12305</v>
      </c>
      <c r="Q2112" s="25">
        <v>6081.0</v>
      </c>
      <c r="R2112" s="25">
        <v>99.0</v>
      </c>
      <c r="S2112" s="25">
        <v>10.0</v>
      </c>
    </row>
    <row r="2113">
      <c r="A2113" s="58" t="s">
        <v>754</v>
      </c>
      <c r="B2113" s="25" t="s">
        <v>1</v>
      </c>
      <c r="C2113" s="25" t="s">
        <v>189</v>
      </c>
      <c r="D2113" s="25" t="s">
        <v>19</v>
      </c>
      <c r="E2113" s="25">
        <v>9.0</v>
      </c>
      <c r="F2113" s="25">
        <v>6.0</v>
      </c>
      <c r="G2113" s="25">
        <v>1.0</v>
      </c>
      <c r="H2113" s="25">
        <v>0.0</v>
      </c>
      <c r="I2113" s="25">
        <v>0.0</v>
      </c>
      <c r="J2113" s="25">
        <v>0.0</v>
      </c>
      <c r="K2113" s="25">
        <v>0.0</v>
      </c>
      <c r="L2113" s="25">
        <v>0.0</v>
      </c>
      <c r="M2113" s="25">
        <v>0.0</v>
      </c>
      <c r="N2113" s="25">
        <v>0.48583</v>
      </c>
      <c r="O2113" s="25">
        <v>42.67639</v>
      </c>
      <c r="P2113" s="25">
        <v>8.28287</v>
      </c>
      <c r="Q2113" s="25">
        <v>6.0</v>
      </c>
      <c r="R2113" s="25">
        <v>99.0</v>
      </c>
      <c r="S2113" s="25">
        <v>10.0</v>
      </c>
    </row>
    <row r="2114">
      <c r="A2114" s="58" t="s">
        <v>754</v>
      </c>
      <c r="B2114" s="25" t="s">
        <v>1</v>
      </c>
      <c r="C2114" s="25" t="s">
        <v>146</v>
      </c>
      <c r="D2114" s="25" t="s">
        <v>19</v>
      </c>
      <c r="E2114" s="25">
        <v>2.0</v>
      </c>
      <c r="F2114" s="25">
        <v>2.0</v>
      </c>
      <c r="G2114" s="25">
        <v>0.0</v>
      </c>
      <c r="H2114" s="25">
        <v>0.0</v>
      </c>
      <c r="I2114" s="25">
        <v>0.0</v>
      </c>
      <c r="J2114" s="25">
        <v>0.0</v>
      </c>
      <c r="K2114" s="25">
        <v>0.0</v>
      </c>
      <c r="L2114" s="25">
        <v>0.0</v>
      </c>
      <c r="M2114" s="25">
        <v>0.0</v>
      </c>
      <c r="N2114" s="25">
        <v>1.25028</v>
      </c>
      <c r="O2114" s="25">
        <v>1.25028</v>
      </c>
      <c r="P2114" s="25">
        <v>1.25028</v>
      </c>
      <c r="Q2114" s="25">
        <v>2.0</v>
      </c>
      <c r="R2114" s="25">
        <v>99.0</v>
      </c>
      <c r="S2114" s="25">
        <v>10.0</v>
      </c>
    </row>
    <row r="2115">
      <c r="A2115" s="58" t="s">
        <v>754</v>
      </c>
      <c r="B2115" s="25" t="s">
        <v>1</v>
      </c>
      <c r="C2115" s="25" t="s">
        <v>97</v>
      </c>
      <c r="D2115" s="25" t="s">
        <v>19</v>
      </c>
      <c r="E2115" s="25">
        <v>4.0</v>
      </c>
      <c r="F2115" s="25">
        <v>2.0</v>
      </c>
      <c r="G2115" s="25">
        <v>0.0</v>
      </c>
      <c r="H2115" s="25">
        <v>1.0</v>
      </c>
      <c r="I2115" s="25">
        <v>0.0</v>
      </c>
      <c r="J2115" s="25">
        <v>0.0</v>
      </c>
      <c r="K2115" s="25">
        <v>0.0</v>
      </c>
      <c r="L2115" s="25">
        <v>0.0</v>
      </c>
      <c r="M2115" s="25">
        <v>0.0</v>
      </c>
      <c r="N2115" s="25">
        <v>0.12</v>
      </c>
      <c r="O2115" s="25">
        <v>0.35944</v>
      </c>
      <c r="P2115" s="25">
        <v>0.20236</v>
      </c>
      <c r="Q2115" s="25">
        <v>2.0</v>
      </c>
      <c r="R2115" s="25">
        <v>99.0</v>
      </c>
      <c r="S2115" s="25">
        <v>10.0</v>
      </c>
    </row>
    <row r="2116">
      <c r="A2116" s="58" t="s">
        <v>754</v>
      </c>
      <c r="B2116" s="25" t="s">
        <v>1</v>
      </c>
      <c r="C2116" s="25" t="s">
        <v>84</v>
      </c>
      <c r="D2116" s="25" t="s">
        <v>19</v>
      </c>
      <c r="E2116" s="25">
        <v>104.0</v>
      </c>
      <c r="F2116" s="25">
        <v>13.0</v>
      </c>
      <c r="G2116" s="25">
        <v>1.0</v>
      </c>
      <c r="H2116" s="25">
        <v>0.0</v>
      </c>
      <c r="I2116" s="25">
        <v>0.0</v>
      </c>
      <c r="J2116" s="25">
        <v>0.0</v>
      </c>
      <c r="K2116" s="25">
        <v>0.0</v>
      </c>
      <c r="L2116" s="25">
        <v>0.0</v>
      </c>
      <c r="M2116" s="25">
        <v>0.0</v>
      </c>
      <c r="N2116" s="25">
        <v>0.44861</v>
      </c>
      <c r="O2116" s="25">
        <v>9.05139</v>
      </c>
      <c r="P2116" s="25">
        <v>3.6595</v>
      </c>
      <c r="Q2116" s="25">
        <v>13.0</v>
      </c>
      <c r="R2116" s="25">
        <v>99.0</v>
      </c>
      <c r="S2116" s="25">
        <v>10.0</v>
      </c>
    </row>
    <row r="2117">
      <c r="A2117" s="58" t="s">
        <v>754</v>
      </c>
      <c r="B2117" s="25" t="s">
        <v>1</v>
      </c>
      <c r="C2117" s="25" t="s">
        <v>86</v>
      </c>
      <c r="D2117" s="25" t="s">
        <v>19</v>
      </c>
      <c r="E2117" s="25">
        <v>356.0</v>
      </c>
      <c r="F2117" s="25">
        <v>208.0</v>
      </c>
      <c r="G2117" s="25">
        <v>8.0</v>
      </c>
      <c r="H2117" s="25">
        <v>0.0</v>
      </c>
      <c r="I2117" s="25">
        <v>0.0</v>
      </c>
      <c r="J2117" s="25">
        <v>0.0</v>
      </c>
      <c r="K2117" s="25">
        <v>0.0</v>
      </c>
      <c r="L2117" s="25">
        <v>0.0</v>
      </c>
      <c r="M2117" s="25">
        <v>0.0</v>
      </c>
      <c r="N2117" s="25">
        <v>0.46833</v>
      </c>
      <c r="O2117" s="25">
        <v>3.19944</v>
      </c>
      <c r="P2117" s="25">
        <v>2.56779</v>
      </c>
      <c r="Q2117" s="25">
        <v>199.0</v>
      </c>
      <c r="R2117" s="25">
        <v>99.0</v>
      </c>
      <c r="S2117" s="25">
        <v>10.0</v>
      </c>
    </row>
    <row r="2118">
      <c r="A2118" s="58" t="s">
        <v>754</v>
      </c>
      <c r="B2118" s="25" t="s">
        <v>1</v>
      </c>
      <c r="C2118" s="25" t="s">
        <v>108</v>
      </c>
      <c r="D2118" s="25" t="s">
        <v>19</v>
      </c>
      <c r="E2118" s="25">
        <v>47.0</v>
      </c>
      <c r="F2118" s="25">
        <v>32.0</v>
      </c>
      <c r="G2118" s="25">
        <v>3.0</v>
      </c>
      <c r="H2118" s="25">
        <v>0.0</v>
      </c>
      <c r="I2118" s="25">
        <v>0.0</v>
      </c>
      <c r="J2118" s="25">
        <v>0.0</v>
      </c>
      <c r="K2118" s="25">
        <v>0.0</v>
      </c>
      <c r="L2118" s="25">
        <v>0.0</v>
      </c>
      <c r="M2118" s="25">
        <v>0.0</v>
      </c>
      <c r="N2118" s="25">
        <v>0.50306</v>
      </c>
      <c r="O2118" s="25">
        <v>14.54889</v>
      </c>
      <c r="P2118" s="25">
        <v>6.36126</v>
      </c>
      <c r="Q2118" s="25">
        <v>27.0</v>
      </c>
      <c r="R2118" s="25">
        <v>99.0</v>
      </c>
      <c r="S2118" s="25">
        <v>10.0</v>
      </c>
    </row>
    <row r="2119">
      <c r="A2119" s="58" t="s">
        <v>754</v>
      </c>
      <c r="B2119" s="25" t="s">
        <v>1</v>
      </c>
      <c r="C2119" s="25" t="s">
        <v>101</v>
      </c>
      <c r="D2119" s="25" t="s">
        <v>19</v>
      </c>
      <c r="E2119" s="25">
        <v>11.0</v>
      </c>
      <c r="F2119" s="25">
        <v>7.0</v>
      </c>
      <c r="G2119" s="25">
        <v>0.0</v>
      </c>
      <c r="H2119" s="25">
        <v>0.0</v>
      </c>
      <c r="I2119" s="25">
        <v>0.0</v>
      </c>
      <c r="J2119" s="25">
        <v>0.0</v>
      </c>
      <c r="K2119" s="25">
        <v>0.0</v>
      </c>
      <c r="L2119" s="25">
        <v>0.0</v>
      </c>
      <c r="M2119" s="25">
        <v>0.0</v>
      </c>
      <c r="N2119" s="25">
        <v>1.09139</v>
      </c>
      <c r="O2119" s="25">
        <v>1.58361</v>
      </c>
      <c r="P2119" s="25">
        <v>0.92318</v>
      </c>
      <c r="Q2119" s="25">
        <v>6.0</v>
      </c>
      <c r="R2119" s="25">
        <v>99.0</v>
      </c>
      <c r="S2119" s="25">
        <v>10.0</v>
      </c>
    </row>
    <row r="2120">
      <c r="A2120" s="58" t="s">
        <v>754</v>
      </c>
      <c r="B2120" s="25" t="s">
        <v>1</v>
      </c>
      <c r="C2120" s="25" t="s">
        <v>141</v>
      </c>
      <c r="D2120" s="25" t="s">
        <v>19</v>
      </c>
      <c r="E2120" s="25">
        <v>106.0</v>
      </c>
      <c r="F2120" s="25">
        <v>51.0</v>
      </c>
      <c r="G2120" s="25">
        <v>2.0</v>
      </c>
      <c r="H2120" s="25">
        <v>0.0</v>
      </c>
      <c r="I2120" s="25">
        <v>0.0</v>
      </c>
      <c r="J2120" s="25">
        <v>0.0</v>
      </c>
      <c r="K2120" s="25">
        <v>0.0</v>
      </c>
      <c r="L2120" s="25">
        <v>0.0</v>
      </c>
      <c r="M2120" s="25">
        <v>0.0</v>
      </c>
      <c r="N2120" s="25">
        <v>0.27028</v>
      </c>
      <c r="O2120" s="25">
        <v>1.04833</v>
      </c>
      <c r="P2120" s="25">
        <v>0.69194</v>
      </c>
      <c r="Q2120" s="25">
        <v>45.0</v>
      </c>
      <c r="R2120" s="25">
        <v>99.0</v>
      </c>
      <c r="S2120" s="25">
        <v>10.0</v>
      </c>
    </row>
    <row r="2121">
      <c r="A2121" s="58" t="s">
        <v>754</v>
      </c>
      <c r="B2121" s="25" t="s">
        <v>1</v>
      </c>
      <c r="C2121" s="25" t="s">
        <v>113</v>
      </c>
      <c r="D2121" s="25" t="s">
        <v>19</v>
      </c>
      <c r="E2121" s="25">
        <v>104.0</v>
      </c>
      <c r="F2121" s="25">
        <v>77.0</v>
      </c>
      <c r="G2121" s="25">
        <v>1.0</v>
      </c>
      <c r="H2121" s="25">
        <v>0.0</v>
      </c>
      <c r="I2121" s="25">
        <v>0.0</v>
      </c>
      <c r="J2121" s="25">
        <v>0.0</v>
      </c>
      <c r="K2121" s="25">
        <v>0.0</v>
      </c>
      <c r="L2121" s="25">
        <v>0.0</v>
      </c>
      <c r="M2121" s="25">
        <v>0.0</v>
      </c>
      <c r="N2121" s="25">
        <v>0.52778</v>
      </c>
      <c r="O2121" s="25">
        <v>1.80861</v>
      </c>
      <c r="P2121" s="25">
        <v>1.80833</v>
      </c>
      <c r="Q2121" s="25">
        <v>62.0</v>
      </c>
      <c r="R2121" s="25">
        <v>99.0</v>
      </c>
      <c r="S2121" s="25">
        <v>10.0</v>
      </c>
    </row>
    <row r="2122">
      <c r="A2122" s="58" t="s">
        <v>754</v>
      </c>
      <c r="B2122" s="25" t="s">
        <v>1</v>
      </c>
      <c r="C2122" s="25" t="s">
        <v>55</v>
      </c>
      <c r="D2122" s="25" t="s">
        <v>19</v>
      </c>
      <c r="E2122" s="25">
        <v>73.0</v>
      </c>
      <c r="F2122" s="25">
        <v>64.0</v>
      </c>
      <c r="G2122" s="25">
        <v>26.0</v>
      </c>
      <c r="H2122" s="25">
        <v>0.0</v>
      </c>
      <c r="I2122" s="25">
        <v>0.0</v>
      </c>
      <c r="J2122" s="25">
        <v>0.0</v>
      </c>
      <c r="K2122" s="25">
        <v>0.0</v>
      </c>
      <c r="L2122" s="25">
        <v>0.0</v>
      </c>
      <c r="M2122" s="25">
        <v>0.0</v>
      </c>
      <c r="N2122" s="25">
        <v>0.35056</v>
      </c>
      <c r="O2122" s="25">
        <v>2.57139</v>
      </c>
      <c r="P2122" s="25">
        <v>0.8997</v>
      </c>
      <c r="Q2122" s="25">
        <v>60.0</v>
      </c>
      <c r="R2122" s="25">
        <v>99.0</v>
      </c>
      <c r="S2122" s="25">
        <v>10.0</v>
      </c>
    </row>
    <row r="2123">
      <c r="A2123" s="58" t="s">
        <v>754</v>
      </c>
      <c r="B2123" s="25" t="s">
        <v>1</v>
      </c>
      <c r="C2123" s="25" t="s">
        <v>168</v>
      </c>
      <c r="D2123" s="25" t="s">
        <v>19</v>
      </c>
      <c r="E2123" s="25">
        <v>65.0</v>
      </c>
      <c r="F2123" s="25">
        <v>39.0</v>
      </c>
      <c r="G2123" s="25">
        <v>2.0</v>
      </c>
      <c r="H2123" s="25">
        <v>0.0</v>
      </c>
      <c r="I2123" s="25">
        <v>0.0</v>
      </c>
      <c r="J2123" s="25">
        <v>0.0</v>
      </c>
      <c r="K2123" s="25">
        <v>0.0</v>
      </c>
      <c r="L2123" s="25">
        <v>0.0</v>
      </c>
      <c r="M2123" s="25">
        <v>0.0</v>
      </c>
      <c r="N2123" s="25">
        <v>0.49917</v>
      </c>
      <c r="O2123" s="25">
        <v>1.97694</v>
      </c>
      <c r="P2123" s="25">
        <v>0.88814</v>
      </c>
      <c r="Q2123" s="25">
        <v>35.0</v>
      </c>
      <c r="R2123" s="25">
        <v>99.0</v>
      </c>
      <c r="S2123" s="25">
        <v>10.0</v>
      </c>
    </row>
    <row r="2124">
      <c r="A2124" s="58" t="s">
        <v>754</v>
      </c>
      <c r="B2124" s="25" t="s">
        <v>1</v>
      </c>
      <c r="C2124" s="25" t="s">
        <v>117</v>
      </c>
      <c r="D2124" s="25" t="s">
        <v>19</v>
      </c>
      <c r="E2124" s="25">
        <v>5.0</v>
      </c>
      <c r="F2124" s="25">
        <v>4.0</v>
      </c>
      <c r="G2124" s="25">
        <v>0.0</v>
      </c>
      <c r="H2124" s="25">
        <v>0.0</v>
      </c>
      <c r="I2124" s="25">
        <v>0.0</v>
      </c>
      <c r="J2124" s="25">
        <v>0.0</v>
      </c>
      <c r="K2124" s="25">
        <v>0.0</v>
      </c>
      <c r="L2124" s="25">
        <v>0.0</v>
      </c>
      <c r="M2124" s="25">
        <v>0.0</v>
      </c>
      <c r="N2124" s="25">
        <v>0.19722</v>
      </c>
      <c r="O2124" s="25">
        <v>1.28861</v>
      </c>
      <c r="P2124" s="25">
        <v>0.37006</v>
      </c>
      <c r="Q2124" s="25">
        <v>4.0</v>
      </c>
      <c r="R2124" s="25">
        <v>99.0</v>
      </c>
      <c r="S2124" s="25">
        <v>10.0</v>
      </c>
    </row>
    <row r="2125">
      <c r="A2125" s="58" t="s">
        <v>754</v>
      </c>
      <c r="B2125" s="25" t="s">
        <v>1</v>
      </c>
      <c r="C2125" s="25" t="s">
        <v>257</v>
      </c>
      <c r="D2125" s="25" t="s">
        <v>19</v>
      </c>
      <c r="E2125" s="25">
        <v>3.0</v>
      </c>
      <c r="F2125" s="25">
        <v>0.0</v>
      </c>
      <c r="G2125" s="25">
        <v>0.0</v>
      </c>
      <c r="H2125" s="25">
        <v>0.0</v>
      </c>
      <c r="I2125" s="25">
        <v>0.0</v>
      </c>
      <c r="J2125" s="25">
        <v>0.0</v>
      </c>
      <c r="K2125" s="25">
        <v>0.0</v>
      </c>
      <c r="L2125" s="25">
        <v>0.0</v>
      </c>
      <c r="M2125" s="25">
        <v>0.0</v>
      </c>
      <c r="N2125" s="25">
        <v>0.27333</v>
      </c>
      <c r="O2125" s="25">
        <v>0.66333</v>
      </c>
      <c r="P2125" s="25">
        <v>0.39056</v>
      </c>
      <c r="Q2125" s="25">
        <v>0.0</v>
      </c>
      <c r="R2125" s="25">
        <v>99.0</v>
      </c>
      <c r="S2125" s="25">
        <v>10.0</v>
      </c>
    </row>
    <row r="2126">
      <c r="A2126" s="58" t="s">
        <v>754</v>
      </c>
      <c r="B2126" s="25" t="s">
        <v>1</v>
      </c>
      <c r="C2126" s="25" t="s">
        <v>68</v>
      </c>
      <c r="D2126" s="25" t="s">
        <v>19</v>
      </c>
      <c r="E2126" s="25">
        <v>8644.0</v>
      </c>
      <c r="F2126" s="25">
        <v>6077.0</v>
      </c>
      <c r="G2126" s="25">
        <v>96.0</v>
      </c>
      <c r="H2126" s="25">
        <v>9.0</v>
      </c>
      <c r="I2126" s="25">
        <v>0.0</v>
      </c>
      <c r="J2126" s="25">
        <v>0.0</v>
      </c>
      <c r="K2126" s="25">
        <v>0.0</v>
      </c>
      <c r="L2126" s="25">
        <v>0.0</v>
      </c>
      <c r="M2126" s="25">
        <v>0.0</v>
      </c>
      <c r="N2126" s="25">
        <v>0.3575</v>
      </c>
      <c r="O2126" s="25">
        <v>1.51639</v>
      </c>
      <c r="P2126" s="25">
        <v>0.94925</v>
      </c>
      <c r="Q2126" s="25">
        <v>4762.0</v>
      </c>
      <c r="R2126" s="25">
        <v>99.0</v>
      </c>
      <c r="S2126" s="25">
        <v>10.0</v>
      </c>
    </row>
    <row r="2127">
      <c r="A2127" s="58" t="s">
        <v>754</v>
      </c>
      <c r="B2127" s="25" t="s">
        <v>1</v>
      </c>
      <c r="C2127" s="25" t="s">
        <v>98</v>
      </c>
      <c r="D2127" s="25" t="s">
        <v>19</v>
      </c>
      <c r="E2127" s="25">
        <v>69.0</v>
      </c>
      <c r="F2127" s="25">
        <v>48.0</v>
      </c>
      <c r="G2127" s="25">
        <v>8.0</v>
      </c>
      <c r="H2127" s="25">
        <v>0.0</v>
      </c>
      <c r="I2127" s="25">
        <v>0.0</v>
      </c>
      <c r="J2127" s="25">
        <v>0.0</v>
      </c>
      <c r="K2127" s="25">
        <v>0.0</v>
      </c>
      <c r="L2127" s="25">
        <v>0.0</v>
      </c>
      <c r="M2127" s="25">
        <v>0.0</v>
      </c>
      <c r="N2127" s="25">
        <v>0.57444</v>
      </c>
      <c r="O2127" s="25">
        <v>6.85194</v>
      </c>
      <c r="P2127" s="25">
        <v>7.09932</v>
      </c>
      <c r="Q2127" s="25">
        <v>42.0</v>
      </c>
      <c r="R2127" s="25">
        <v>99.0</v>
      </c>
      <c r="S2127" s="25">
        <v>10.0</v>
      </c>
    </row>
    <row r="2128">
      <c r="A2128" s="58" t="s">
        <v>754</v>
      </c>
      <c r="B2128" s="25" t="s">
        <v>1</v>
      </c>
      <c r="C2128" s="25" t="s">
        <v>100</v>
      </c>
      <c r="D2128" s="25" t="s">
        <v>19</v>
      </c>
      <c r="E2128" s="25">
        <v>102.0</v>
      </c>
      <c r="F2128" s="25">
        <v>68.0</v>
      </c>
      <c r="G2128" s="25">
        <v>6.0</v>
      </c>
      <c r="H2128" s="25">
        <v>0.0</v>
      </c>
      <c r="I2128" s="25">
        <v>0.0</v>
      </c>
      <c r="J2128" s="25">
        <v>0.0</v>
      </c>
      <c r="K2128" s="25">
        <v>0.0</v>
      </c>
      <c r="L2128" s="25">
        <v>0.0</v>
      </c>
      <c r="M2128" s="25">
        <v>0.0</v>
      </c>
      <c r="N2128" s="25">
        <v>0.37861</v>
      </c>
      <c r="O2128" s="25">
        <v>1.81111</v>
      </c>
      <c r="P2128" s="25">
        <v>1.05061</v>
      </c>
      <c r="Q2128" s="25">
        <v>65.0</v>
      </c>
      <c r="R2128" s="25">
        <v>99.0</v>
      </c>
      <c r="S2128" s="25">
        <v>10.0</v>
      </c>
    </row>
    <row r="2129">
      <c r="A2129" s="58" t="s">
        <v>754</v>
      </c>
      <c r="B2129" s="25" t="s">
        <v>1</v>
      </c>
      <c r="C2129" s="25" t="s">
        <v>239</v>
      </c>
      <c r="D2129" s="25" t="s">
        <v>19</v>
      </c>
      <c r="E2129" s="25">
        <v>2.0</v>
      </c>
      <c r="F2129" s="25">
        <v>0.0</v>
      </c>
      <c r="G2129" s="25">
        <v>0.0</v>
      </c>
      <c r="H2129" s="25">
        <v>0.0</v>
      </c>
      <c r="I2129" s="25">
        <v>0.0</v>
      </c>
      <c r="J2129" s="25">
        <v>0.0</v>
      </c>
      <c r="K2129" s="25">
        <v>0.0</v>
      </c>
      <c r="L2129" s="25">
        <v>0.0</v>
      </c>
      <c r="M2129" s="25">
        <v>0.0</v>
      </c>
      <c r="N2129" s="25">
        <v>0.86417</v>
      </c>
      <c r="O2129" s="25">
        <v>0.86417</v>
      </c>
      <c r="P2129" s="25">
        <v>0.86417</v>
      </c>
      <c r="Q2129" s="25">
        <v>0.0</v>
      </c>
      <c r="R2129" s="25">
        <v>99.0</v>
      </c>
      <c r="S2129" s="25">
        <v>10.0</v>
      </c>
    </row>
    <row r="2130">
      <c r="A2130" s="58" t="s">
        <v>754</v>
      </c>
      <c r="B2130" s="25" t="s">
        <v>1</v>
      </c>
      <c r="C2130" s="25" t="s">
        <v>204</v>
      </c>
      <c r="D2130" s="25" t="s">
        <v>19</v>
      </c>
      <c r="E2130" s="25">
        <v>3.0</v>
      </c>
      <c r="F2130" s="25">
        <v>2.0</v>
      </c>
      <c r="G2130" s="25">
        <v>1.0</v>
      </c>
      <c r="H2130" s="25">
        <v>0.0</v>
      </c>
      <c r="I2130" s="25">
        <v>0.0</v>
      </c>
      <c r="J2130" s="25">
        <v>0.0</v>
      </c>
      <c r="K2130" s="25">
        <v>0.0</v>
      </c>
      <c r="L2130" s="25">
        <v>0.0</v>
      </c>
      <c r="M2130" s="25">
        <v>0.0</v>
      </c>
      <c r="N2130" s="25">
        <v>0.34917</v>
      </c>
      <c r="O2130" s="25">
        <v>14.95139</v>
      </c>
      <c r="P2130" s="25">
        <v>5.13509</v>
      </c>
      <c r="Q2130" s="25">
        <v>2.0</v>
      </c>
      <c r="R2130" s="25">
        <v>99.0</v>
      </c>
      <c r="S2130" s="25">
        <v>10.0</v>
      </c>
    </row>
    <row r="2131">
      <c r="A2131" s="58" t="s">
        <v>754</v>
      </c>
      <c r="B2131" s="25" t="s">
        <v>1</v>
      </c>
      <c r="C2131" s="25" t="s">
        <v>161</v>
      </c>
      <c r="D2131" s="25" t="s">
        <v>19</v>
      </c>
      <c r="E2131" s="25">
        <v>36.0</v>
      </c>
      <c r="F2131" s="25">
        <v>21.0</v>
      </c>
      <c r="G2131" s="25">
        <v>1.0</v>
      </c>
      <c r="H2131" s="25">
        <v>0.0</v>
      </c>
      <c r="I2131" s="25">
        <v>0.0</v>
      </c>
      <c r="J2131" s="25">
        <v>0.0</v>
      </c>
      <c r="K2131" s="25">
        <v>0.0</v>
      </c>
      <c r="L2131" s="25">
        <v>0.0</v>
      </c>
      <c r="M2131" s="25">
        <v>0.0</v>
      </c>
      <c r="N2131" s="25">
        <v>0.54861</v>
      </c>
      <c r="O2131" s="25">
        <v>1.06083</v>
      </c>
      <c r="P2131" s="25">
        <v>1.89369</v>
      </c>
      <c r="Q2131" s="25">
        <v>19.0</v>
      </c>
      <c r="R2131" s="25">
        <v>99.0</v>
      </c>
      <c r="S2131" s="25">
        <v>10.0</v>
      </c>
    </row>
    <row r="2132">
      <c r="A2132" s="58" t="s">
        <v>754</v>
      </c>
      <c r="B2132" s="25" t="s">
        <v>1</v>
      </c>
      <c r="C2132" s="25" t="s">
        <v>142</v>
      </c>
      <c r="D2132" s="25" t="s">
        <v>19</v>
      </c>
      <c r="E2132" s="25">
        <v>21.0</v>
      </c>
      <c r="F2132" s="25">
        <v>13.0</v>
      </c>
      <c r="G2132" s="25">
        <v>4.0</v>
      </c>
      <c r="H2132" s="25">
        <v>0.0</v>
      </c>
      <c r="I2132" s="25">
        <v>0.0</v>
      </c>
      <c r="J2132" s="25">
        <v>0.0</v>
      </c>
      <c r="K2132" s="25">
        <v>0.0</v>
      </c>
      <c r="L2132" s="25">
        <v>0.0</v>
      </c>
      <c r="M2132" s="25">
        <v>0.0</v>
      </c>
      <c r="N2132" s="25">
        <v>0.25361</v>
      </c>
      <c r="O2132" s="25">
        <v>1.48528</v>
      </c>
      <c r="P2132" s="25">
        <v>1.5089</v>
      </c>
      <c r="Q2132" s="25">
        <v>12.0</v>
      </c>
      <c r="R2132" s="25">
        <v>99.0</v>
      </c>
      <c r="S2132" s="25">
        <v>10.0</v>
      </c>
    </row>
    <row r="2133">
      <c r="A2133" s="58" t="s">
        <v>754</v>
      </c>
      <c r="B2133" s="25" t="s">
        <v>1</v>
      </c>
      <c r="C2133" s="25" t="s">
        <v>157</v>
      </c>
      <c r="D2133" s="25" t="s">
        <v>19</v>
      </c>
      <c r="E2133" s="25">
        <v>105.0</v>
      </c>
      <c r="F2133" s="25">
        <v>93.0</v>
      </c>
      <c r="G2133" s="25">
        <v>1.0</v>
      </c>
      <c r="H2133" s="25">
        <v>0.0</v>
      </c>
      <c r="I2133" s="25">
        <v>0.0</v>
      </c>
      <c r="J2133" s="25">
        <v>0.0</v>
      </c>
      <c r="K2133" s="25">
        <v>0.0</v>
      </c>
      <c r="L2133" s="25">
        <v>0.0</v>
      </c>
      <c r="M2133" s="25">
        <v>0.0</v>
      </c>
      <c r="N2133" s="25">
        <v>0.54944</v>
      </c>
      <c r="O2133" s="25">
        <v>2.05889</v>
      </c>
      <c r="P2133" s="25">
        <v>1.64902</v>
      </c>
      <c r="Q2133" s="25">
        <v>73.0</v>
      </c>
      <c r="R2133" s="25">
        <v>99.0</v>
      </c>
      <c r="S2133" s="25">
        <v>10.0</v>
      </c>
    </row>
    <row r="2134">
      <c r="A2134" s="58" t="s">
        <v>754</v>
      </c>
      <c r="B2134" s="25" t="s">
        <v>1</v>
      </c>
      <c r="C2134" s="25" t="s">
        <v>107</v>
      </c>
      <c r="D2134" s="25" t="s">
        <v>19</v>
      </c>
      <c r="E2134" s="25">
        <v>29.0</v>
      </c>
      <c r="F2134" s="25">
        <v>3.0</v>
      </c>
      <c r="G2134" s="25">
        <v>0.0</v>
      </c>
      <c r="H2134" s="25">
        <v>0.0</v>
      </c>
      <c r="I2134" s="25">
        <v>0.0</v>
      </c>
      <c r="J2134" s="25">
        <v>0.0</v>
      </c>
      <c r="K2134" s="25">
        <v>0.0</v>
      </c>
      <c r="L2134" s="25">
        <v>0.0</v>
      </c>
      <c r="M2134" s="25">
        <v>0.0</v>
      </c>
      <c r="N2134" s="25">
        <v>0.29167</v>
      </c>
      <c r="O2134" s="25">
        <v>0.99444</v>
      </c>
      <c r="P2134" s="25">
        <v>0.43237</v>
      </c>
      <c r="Q2134" s="25">
        <v>3.0</v>
      </c>
      <c r="R2134" s="25">
        <v>99.0</v>
      </c>
      <c r="S2134" s="25">
        <v>10.0</v>
      </c>
    </row>
    <row r="2135">
      <c r="A2135" s="58" t="s">
        <v>754</v>
      </c>
      <c r="B2135" s="25" t="s">
        <v>1</v>
      </c>
      <c r="C2135" s="25" t="s">
        <v>94</v>
      </c>
      <c r="D2135" s="25" t="s">
        <v>19</v>
      </c>
      <c r="E2135" s="25">
        <v>79.0</v>
      </c>
      <c r="F2135" s="25">
        <v>44.0</v>
      </c>
      <c r="G2135" s="25">
        <v>6.0</v>
      </c>
      <c r="H2135" s="25">
        <v>0.0</v>
      </c>
      <c r="I2135" s="25">
        <v>0.0</v>
      </c>
      <c r="J2135" s="25">
        <v>0.0</v>
      </c>
      <c r="K2135" s="25">
        <v>0.0</v>
      </c>
      <c r="L2135" s="25">
        <v>0.0</v>
      </c>
      <c r="M2135" s="25">
        <v>0.0</v>
      </c>
      <c r="N2135" s="25">
        <v>0.35611</v>
      </c>
      <c r="O2135" s="25">
        <v>3.08444</v>
      </c>
      <c r="P2135" s="25">
        <v>2.66656</v>
      </c>
      <c r="Q2135" s="25">
        <v>34.0</v>
      </c>
      <c r="R2135" s="25">
        <v>99.0</v>
      </c>
      <c r="S2135" s="25">
        <v>10.0</v>
      </c>
    </row>
    <row r="2136">
      <c r="A2136" s="58" t="s">
        <v>754</v>
      </c>
      <c r="B2136" s="25" t="s">
        <v>1</v>
      </c>
      <c r="C2136" s="25" t="s">
        <v>174</v>
      </c>
      <c r="D2136" s="25" t="s">
        <v>19</v>
      </c>
      <c r="E2136" s="25">
        <v>14.0</v>
      </c>
      <c r="F2136" s="25">
        <v>12.0</v>
      </c>
      <c r="G2136" s="25">
        <v>1.0</v>
      </c>
      <c r="H2136" s="25">
        <v>0.0</v>
      </c>
      <c r="I2136" s="25">
        <v>0.0</v>
      </c>
      <c r="J2136" s="25">
        <v>0.0</v>
      </c>
      <c r="K2136" s="25">
        <v>0.0</v>
      </c>
      <c r="L2136" s="25">
        <v>0.0</v>
      </c>
      <c r="M2136" s="25">
        <v>0.0</v>
      </c>
      <c r="N2136" s="25">
        <v>0.62667</v>
      </c>
      <c r="O2136" s="25">
        <v>4.9125</v>
      </c>
      <c r="P2136" s="25">
        <v>2.06355</v>
      </c>
      <c r="Q2136" s="25">
        <v>12.0</v>
      </c>
      <c r="R2136" s="25">
        <v>99.0</v>
      </c>
      <c r="S2136" s="25">
        <v>10.0</v>
      </c>
    </row>
    <row r="2137">
      <c r="A2137" s="58" t="s">
        <v>754</v>
      </c>
      <c r="B2137" s="25" t="s">
        <v>1</v>
      </c>
      <c r="C2137" s="25" t="s">
        <v>254</v>
      </c>
      <c r="D2137" s="25" t="s">
        <v>19</v>
      </c>
      <c r="E2137" s="25">
        <v>2.0</v>
      </c>
      <c r="F2137" s="25">
        <v>2.0</v>
      </c>
      <c r="G2137" s="25">
        <v>0.0</v>
      </c>
      <c r="H2137" s="25">
        <v>0.0</v>
      </c>
      <c r="I2137" s="25">
        <v>0.0</v>
      </c>
      <c r="J2137" s="25">
        <v>0.0</v>
      </c>
      <c r="K2137" s="25">
        <v>0.0</v>
      </c>
      <c r="L2137" s="25">
        <v>0.0</v>
      </c>
      <c r="M2137" s="25">
        <v>0.0</v>
      </c>
      <c r="N2137" s="25">
        <v>1.25375</v>
      </c>
      <c r="O2137" s="25">
        <v>1.25375</v>
      </c>
      <c r="P2137" s="25">
        <v>1.25375</v>
      </c>
      <c r="Q2137" s="25">
        <v>1.0</v>
      </c>
      <c r="R2137" s="25">
        <v>99.0</v>
      </c>
      <c r="S2137" s="25">
        <v>10.0</v>
      </c>
    </row>
    <row r="2138">
      <c r="A2138" s="58" t="s">
        <v>754</v>
      </c>
      <c r="B2138" s="25" t="s">
        <v>1</v>
      </c>
      <c r="C2138" s="25" t="s">
        <v>78</v>
      </c>
      <c r="D2138" s="25" t="s">
        <v>19</v>
      </c>
      <c r="E2138" s="25">
        <v>365.0</v>
      </c>
      <c r="F2138" s="25">
        <v>271.0</v>
      </c>
      <c r="G2138" s="25">
        <v>38.0</v>
      </c>
      <c r="H2138" s="25">
        <v>0.0</v>
      </c>
      <c r="I2138" s="25">
        <v>0.0</v>
      </c>
      <c r="J2138" s="25">
        <v>0.0</v>
      </c>
      <c r="K2138" s="25">
        <v>0.0</v>
      </c>
      <c r="L2138" s="25">
        <v>0.0</v>
      </c>
      <c r="M2138" s="25">
        <v>0.0</v>
      </c>
      <c r="N2138" s="25">
        <v>0.53028</v>
      </c>
      <c r="O2138" s="25">
        <v>2.13556</v>
      </c>
      <c r="P2138" s="25">
        <v>2.66657</v>
      </c>
      <c r="Q2138" s="25">
        <v>204.0</v>
      </c>
      <c r="R2138" s="25">
        <v>99.0</v>
      </c>
      <c r="S2138" s="25">
        <v>10.0</v>
      </c>
    </row>
    <row r="2139">
      <c r="A2139" s="58" t="s">
        <v>754</v>
      </c>
      <c r="B2139" s="25" t="s">
        <v>1</v>
      </c>
      <c r="C2139" s="25" t="s">
        <v>158</v>
      </c>
      <c r="D2139" s="25" t="s">
        <v>19</v>
      </c>
      <c r="E2139" s="25">
        <v>13.0</v>
      </c>
      <c r="F2139" s="25">
        <v>10.0</v>
      </c>
      <c r="G2139" s="25">
        <v>0.0</v>
      </c>
      <c r="H2139" s="25">
        <v>0.0</v>
      </c>
      <c r="I2139" s="25">
        <v>0.0</v>
      </c>
      <c r="J2139" s="25">
        <v>0.0</v>
      </c>
      <c r="K2139" s="25">
        <v>0.0</v>
      </c>
      <c r="L2139" s="25">
        <v>0.0</v>
      </c>
      <c r="M2139" s="25">
        <v>0.0</v>
      </c>
      <c r="N2139" s="25">
        <v>0.30444</v>
      </c>
      <c r="O2139" s="25">
        <v>1.37083</v>
      </c>
      <c r="P2139" s="25">
        <v>0.68066</v>
      </c>
      <c r="Q2139" s="25">
        <v>7.0</v>
      </c>
      <c r="R2139" s="25">
        <v>99.0</v>
      </c>
      <c r="S2139" s="25">
        <v>10.0</v>
      </c>
    </row>
    <row r="2140">
      <c r="A2140" s="58" t="s">
        <v>754</v>
      </c>
      <c r="B2140" s="25" t="s">
        <v>1</v>
      </c>
      <c r="C2140" s="25" t="s">
        <v>219</v>
      </c>
      <c r="D2140" s="25" t="s">
        <v>19</v>
      </c>
      <c r="E2140" s="25">
        <v>1.0</v>
      </c>
      <c r="F2140" s="25">
        <v>1.0</v>
      </c>
      <c r="G2140" s="25">
        <v>0.0</v>
      </c>
      <c r="H2140" s="25">
        <v>0.0</v>
      </c>
      <c r="I2140" s="25">
        <v>0.0</v>
      </c>
      <c r="J2140" s="25">
        <v>0.0</v>
      </c>
      <c r="K2140" s="25">
        <v>0.0</v>
      </c>
      <c r="L2140" s="25">
        <v>0.0</v>
      </c>
      <c r="M2140" s="25">
        <v>0.0</v>
      </c>
      <c r="N2140" s="25">
        <v>1.1425</v>
      </c>
      <c r="O2140" s="25">
        <v>1.1425</v>
      </c>
      <c r="P2140" s="25">
        <v>1.1425</v>
      </c>
      <c r="Q2140" s="25">
        <v>1.0</v>
      </c>
      <c r="R2140" s="25">
        <v>99.0</v>
      </c>
      <c r="S2140" s="25">
        <v>10.0</v>
      </c>
    </row>
    <row r="2141">
      <c r="A2141" s="58" t="s">
        <v>754</v>
      </c>
      <c r="B2141" s="25" t="s">
        <v>1</v>
      </c>
      <c r="C2141" s="25" t="s">
        <v>265</v>
      </c>
      <c r="D2141" s="25" t="s">
        <v>19</v>
      </c>
      <c r="E2141" s="25">
        <v>1.0</v>
      </c>
      <c r="F2141" s="25">
        <v>1.0</v>
      </c>
      <c r="G2141" s="25">
        <v>0.0</v>
      </c>
      <c r="H2141" s="25">
        <v>0.0</v>
      </c>
      <c r="I2141" s="25">
        <v>0.0</v>
      </c>
      <c r="J2141" s="25">
        <v>0.0</v>
      </c>
      <c r="K2141" s="25">
        <v>0.0</v>
      </c>
      <c r="L2141" s="25">
        <v>0.0</v>
      </c>
      <c r="M2141" s="25">
        <v>0.0</v>
      </c>
      <c r="N2141" s="25">
        <v>0.76</v>
      </c>
      <c r="O2141" s="25">
        <v>0.76</v>
      </c>
      <c r="P2141" s="25">
        <v>0.76</v>
      </c>
      <c r="Q2141" s="25">
        <v>1.0</v>
      </c>
      <c r="R2141" s="25">
        <v>99.0</v>
      </c>
      <c r="S2141" s="25">
        <v>10.0</v>
      </c>
    </row>
    <row r="2142">
      <c r="A2142" s="58" t="s">
        <v>754</v>
      </c>
      <c r="B2142" s="25" t="s">
        <v>1</v>
      </c>
      <c r="C2142" s="25" t="s">
        <v>218</v>
      </c>
      <c r="D2142" s="25" t="s">
        <v>19</v>
      </c>
      <c r="E2142" s="25">
        <v>1.0</v>
      </c>
      <c r="F2142" s="25">
        <v>1.0</v>
      </c>
      <c r="G2142" s="25">
        <v>0.0</v>
      </c>
      <c r="H2142" s="25">
        <v>0.0</v>
      </c>
      <c r="I2142" s="25">
        <v>0.0</v>
      </c>
      <c r="J2142" s="25">
        <v>0.0</v>
      </c>
      <c r="K2142" s="25">
        <v>0.0</v>
      </c>
      <c r="L2142" s="25">
        <v>0.0</v>
      </c>
      <c r="M2142" s="25">
        <v>0.0</v>
      </c>
      <c r="N2142" s="25">
        <v>0.45528</v>
      </c>
      <c r="O2142" s="25">
        <v>0.45528</v>
      </c>
      <c r="P2142" s="25">
        <v>0.45528</v>
      </c>
      <c r="Q2142" s="25">
        <v>1.0</v>
      </c>
      <c r="R2142" s="25">
        <v>99.0</v>
      </c>
      <c r="S2142" s="25">
        <v>10.0</v>
      </c>
    </row>
    <row r="2143">
      <c r="A2143" s="58" t="s">
        <v>754</v>
      </c>
      <c r="B2143" s="25" t="s">
        <v>1</v>
      </c>
      <c r="C2143" s="25" t="s">
        <v>127</v>
      </c>
      <c r="D2143" s="25" t="s">
        <v>19</v>
      </c>
      <c r="E2143" s="25">
        <v>61.0</v>
      </c>
      <c r="F2143" s="25">
        <v>49.0</v>
      </c>
      <c r="G2143" s="25">
        <v>9.0</v>
      </c>
      <c r="H2143" s="25">
        <v>0.0</v>
      </c>
      <c r="I2143" s="25">
        <v>0.0</v>
      </c>
      <c r="J2143" s="25">
        <v>0.0</v>
      </c>
      <c r="K2143" s="25">
        <v>0.0</v>
      </c>
      <c r="L2143" s="25">
        <v>0.0</v>
      </c>
      <c r="M2143" s="25">
        <v>0.0</v>
      </c>
      <c r="N2143" s="25">
        <v>0.45972</v>
      </c>
      <c r="O2143" s="25">
        <v>5.49861</v>
      </c>
      <c r="P2143" s="25">
        <v>2.8737</v>
      </c>
      <c r="Q2143" s="25">
        <v>42.0</v>
      </c>
      <c r="R2143" s="25">
        <v>99.0</v>
      </c>
      <c r="S2143" s="25">
        <v>10.0</v>
      </c>
    </row>
    <row r="2144">
      <c r="A2144" s="58" t="s">
        <v>754</v>
      </c>
      <c r="B2144" s="25" t="s">
        <v>1</v>
      </c>
      <c r="C2144" s="25" t="s">
        <v>187</v>
      </c>
      <c r="D2144" s="25" t="s">
        <v>19</v>
      </c>
      <c r="E2144" s="25">
        <v>11.0</v>
      </c>
      <c r="F2144" s="25">
        <v>6.0</v>
      </c>
      <c r="G2144" s="25">
        <v>0.0</v>
      </c>
      <c r="H2144" s="25">
        <v>0.0</v>
      </c>
      <c r="I2144" s="25">
        <v>0.0</v>
      </c>
      <c r="J2144" s="25">
        <v>0.0</v>
      </c>
      <c r="K2144" s="25">
        <v>0.0</v>
      </c>
      <c r="L2144" s="25">
        <v>0.0</v>
      </c>
      <c r="M2144" s="25">
        <v>0.0</v>
      </c>
      <c r="N2144" s="25">
        <v>0.43083</v>
      </c>
      <c r="O2144" s="25">
        <v>1.72667</v>
      </c>
      <c r="P2144" s="25">
        <v>0.76854</v>
      </c>
      <c r="Q2144" s="25">
        <v>6.0</v>
      </c>
      <c r="R2144" s="25">
        <v>99.0</v>
      </c>
      <c r="S2144" s="25">
        <v>10.0</v>
      </c>
    </row>
    <row r="2145">
      <c r="A2145" s="58" t="s">
        <v>754</v>
      </c>
      <c r="B2145" s="25" t="s">
        <v>1</v>
      </c>
      <c r="C2145" s="25" t="s">
        <v>75</v>
      </c>
      <c r="D2145" s="25" t="s">
        <v>19</v>
      </c>
      <c r="E2145" s="25">
        <v>1562.0</v>
      </c>
      <c r="F2145" s="25">
        <v>1425.0</v>
      </c>
      <c r="G2145" s="25">
        <v>219.0</v>
      </c>
      <c r="H2145" s="25">
        <v>0.0</v>
      </c>
      <c r="I2145" s="25">
        <v>0.0</v>
      </c>
      <c r="J2145" s="25">
        <v>0.0</v>
      </c>
      <c r="K2145" s="25">
        <v>0.0</v>
      </c>
      <c r="L2145" s="25">
        <v>0.0</v>
      </c>
      <c r="M2145" s="25">
        <v>0.0</v>
      </c>
      <c r="N2145" s="25">
        <v>0.47167</v>
      </c>
      <c r="O2145" s="25">
        <v>3.49944</v>
      </c>
      <c r="P2145" s="25">
        <v>2.33798</v>
      </c>
      <c r="Q2145" s="25">
        <v>1160.0</v>
      </c>
      <c r="R2145" s="25">
        <v>99.0</v>
      </c>
      <c r="S2145" s="25">
        <v>10.0</v>
      </c>
    </row>
    <row r="2146">
      <c r="A2146" s="58" t="s">
        <v>754</v>
      </c>
      <c r="B2146" s="25" t="s">
        <v>1</v>
      </c>
      <c r="C2146" s="25" t="s">
        <v>118</v>
      </c>
      <c r="D2146" s="25" t="s">
        <v>19</v>
      </c>
      <c r="E2146" s="25">
        <v>306.0</v>
      </c>
      <c r="F2146" s="25">
        <v>212.0</v>
      </c>
      <c r="G2146" s="25">
        <v>18.0</v>
      </c>
      <c r="H2146" s="25">
        <v>0.0</v>
      </c>
      <c r="I2146" s="25">
        <v>0.0</v>
      </c>
      <c r="J2146" s="25">
        <v>0.0</v>
      </c>
      <c r="K2146" s="25">
        <v>0.0</v>
      </c>
      <c r="L2146" s="25">
        <v>0.0</v>
      </c>
      <c r="M2146" s="25">
        <v>0.0</v>
      </c>
      <c r="N2146" s="25">
        <v>0.415</v>
      </c>
      <c r="O2146" s="25">
        <v>2.43056</v>
      </c>
      <c r="P2146" s="25">
        <v>1.45896</v>
      </c>
      <c r="Q2146" s="25">
        <v>185.0</v>
      </c>
      <c r="R2146" s="25">
        <v>99.0</v>
      </c>
      <c r="S2146" s="25">
        <v>10.0</v>
      </c>
    </row>
    <row r="2147">
      <c r="A2147" s="58" t="s">
        <v>754</v>
      </c>
      <c r="B2147" s="25" t="s">
        <v>1</v>
      </c>
      <c r="C2147" s="25" t="s">
        <v>270</v>
      </c>
      <c r="D2147" s="25" t="s">
        <v>19</v>
      </c>
      <c r="E2147" s="25">
        <v>1.0</v>
      </c>
      <c r="F2147" s="25">
        <v>1.0</v>
      </c>
      <c r="G2147" s="25">
        <v>0.0</v>
      </c>
      <c r="H2147" s="25">
        <v>0.0</v>
      </c>
      <c r="I2147" s="25">
        <v>0.0</v>
      </c>
      <c r="J2147" s="25">
        <v>0.0</v>
      </c>
      <c r="K2147" s="25">
        <v>0.0</v>
      </c>
      <c r="L2147" s="25">
        <v>0.0</v>
      </c>
      <c r="M2147" s="25">
        <v>0.0</v>
      </c>
      <c r="N2147" s="25">
        <v>0.46944</v>
      </c>
      <c r="O2147" s="25">
        <v>0.46944</v>
      </c>
      <c r="P2147" s="25">
        <v>0.46944</v>
      </c>
      <c r="Q2147" s="25">
        <v>1.0</v>
      </c>
      <c r="R2147" s="25">
        <v>99.0</v>
      </c>
      <c r="S2147" s="25">
        <v>10.0</v>
      </c>
    </row>
    <row r="2148">
      <c r="A2148" s="58" t="s">
        <v>754</v>
      </c>
      <c r="B2148" s="25" t="s">
        <v>1</v>
      </c>
      <c r="C2148" s="25" t="s">
        <v>138</v>
      </c>
      <c r="D2148" s="25" t="s">
        <v>19</v>
      </c>
      <c r="E2148" s="25">
        <v>4.0</v>
      </c>
      <c r="F2148" s="25">
        <v>4.0</v>
      </c>
      <c r="G2148" s="25">
        <v>2.0</v>
      </c>
      <c r="H2148" s="25">
        <v>0.0</v>
      </c>
      <c r="I2148" s="25">
        <v>0.0</v>
      </c>
      <c r="J2148" s="25">
        <v>0.0</v>
      </c>
      <c r="K2148" s="25">
        <v>0.0</v>
      </c>
      <c r="L2148" s="25">
        <v>0.0</v>
      </c>
      <c r="M2148" s="25">
        <v>0.0</v>
      </c>
      <c r="N2148" s="25">
        <v>0.49972</v>
      </c>
      <c r="O2148" s="25">
        <v>2.81222</v>
      </c>
      <c r="P2148" s="25">
        <v>1.17882</v>
      </c>
      <c r="Q2148" s="25">
        <v>4.0</v>
      </c>
      <c r="R2148" s="25">
        <v>99.0</v>
      </c>
      <c r="S2148" s="25">
        <v>10.0</v>
      </c>
    </row>
    <row r="2149">
      <c r="A2149" s="58" t="s">
        <v>754</v>
      </c>
      <c r="B2149" s="25" t="s">
        <v>1</v>
      </c>
      <c r="C2149" s="25" t="s">
        <v>169</v>
      </c>
      <c r="D2149" s="25" t="s">
        <v>19</v>
      </c>
      <c r="E2149" s="25">
        <v>31.0</v>
      </c>
      <c r="F2149" s="25">
        <v>8.0</v>
      </c>
      <c r="G2149" s="25">
        <v>0.0</v>
      </c>
      <c r="H2149" s="25">
        <v>0.0</v>
      </c>
      <c r="I2149" s="25">
        <v>0.0</v>
      </c>
      <c r="J2149" s="25">
        <v>0.0</v>
      </c>
      <c r="K2149" s="25">
        <v>0.0</v>
      </c>
      <c r="L2149" s="25">
        <v>0.0</v>
      </c>
      <c r="M2149" s="25">
        <v>0.0</v>
      </c>
      <c r="N2149" s="25">
        <v>0.51667</v>
      </c>
      <c r="O2149" s="25">
        <v>1.35972</v>
      </c>
      <c r="P2149" s="25">
        <v>1.01512</v>
      </c>
      <c r="Q2149" s="25">
        <v>7.0</v>
      </c>
      <c r="R2149" s="25">
        <v>99.0</v>
      </c>
      <c r="S2149" s="25">
        <v>10.0</v>
      </c>
    </row>
    <row r="2150">
      <c r="A2150" s="58" t="s">
        <v>754</v>
      </c>
      <c r="B2150" s="25" t="s">
        <v>1</v>
      </c>
      <c r="C2150" s="25" t="s">
        <v>170</v>
      </c>
      <c r="D2150" s="25" t="s">
        <v>19</v>
      </c>
      <c r="E2150" s="25">
        <v>73.0</v>
      </c>
      <c r="F2150" s="25">
        <v>39.0</v>
      </c>
      <c r="G2150" s="25">
        <v>0.0</v>
      </c>
      <c r="H2150" s="25">
        <v>0.0</v>
      </c>
      <c r="I2150" s="25">
        <v>0.0</v>
      </c>
      <c r="J2150" s="25">
        <v>0.0</v>
      </c>
      <c r="K2150" s="25">
        <v>0.0</v>
      </c>
      <c r="L2150" s="25">
        <v>0.0</v>
      </c>
      <c r="M2150" s="25">
        <v>0.0</v>
      </c>
      <c r="N2150" s="25">
        <v>0.32778</v>
      </c>
      <c r="O2150" s="25">
        <v>1.51806</v>
      </c>
      <c r="P2150" s="25">
        <v>0.78766</v>
      </c>
      <c r="Q2150" s="25">
        <v>37.0</v>
      </c>
      <c r="R2150" s="25">
        <v>99.0</v>
      </c>
      <c r="S2150" s="25">
        <v>10.0</v>
      </c>
    </row>
    <row r="2151">
      <c r="A2151" s="58" t="s">
        <v>754</v>
      </c>
      <c r="B2151" s="25" t="s">
        <v>1</v>
      </c>
      <c r="C2151" s="25" t="s">
        <v>99</v>
      </c>
      <c r="D2151" s="25" t="s">
        <v>19</v>
      </c>
      <c r="E2151" s="25">
        <v>15.0</v>
      </c>
      <c r="F2151" s="25">
        <v>9.0</v>
      </c>
      <c r="G2151" s="25">
        <v>4.0</v>
      </c>
      <c r="H2151" s="25">
        <v>0.0</v>
      </c>
      <c r="I2151" s="25">
        <v>0.0</v>
      </c>
      <c r="J2151" s="25">
        <v>0.0</v>
      </c>
      <c r="K2151" s="25">
        <v>0.0</v>
      </c>
      <c r="L2151" s="25">
        <v>0.0</v>
      </c>
      <c r="M2151" s="25">
        <v>0.0</v>
      </c>
      <c r="N2151" s="25">
        <v>0.31944</v>
      </c>
      <c r="O2151" s="25">
        <v>0.90444</v>
      </c>
      <c r="P2151" s="25">
        <v>0.99963</v>
      </c>
      <c r="Q2151" s="25">
        <v>7.0</v>
      </c>
      <c r="R2151" s="25">
        <v>99.0</v>
      </c>
      <c r="S2151" s="25">
        <v>10.0</v>
      </c>
    </row>
    <row r="2152">
      <c r="A2152" s="58" t="s">
        <v>754</v>
      </c>
      <c r="B2152" s="25" t="s">
        <v>1</v>
      </c>
      <c r="C2152" s="25" t="s">
        <v>171</v>
      </c>
      <c r="D2152" s="25" t="s">
        <v>19</v>
      </c>
      <c r="E2152" s="25">
        <v>2.0</v>
      </c>
      <c r="F2152" s="25">
        <v>1.0</v>
      </c>
      <c r="G2152" s="25">
        <v>0.0</v>
      </c>
      <c r="H2152" s="25">
        <v>0.0</v>
      </c>
      <c r="I2152" s="25">
        <v>0.0</v>
      </c>
      <c r="J2152" s="25">
        <v>0.0</v>
      </c>
      <c r="K2152" s="25">
        <v>0.0</v>
      </c>
      <c r="L2152" s="25">
        <v>0.0</v>
      </c>
      <c r="M2152" s="25">
        <v>0.0</v>
      </c>
      <c r="N2152" s="25">
        <v>0.56361</v>
      </c>
      <c r="O2152" s="25">
        <v>0.56361</v>
      </c>
      <c r="P2152" s="25">
        <v>0.56361</v>
      </c>
      <c r="Q2152" s="25">
        <v>1.0</v>
      </c>
      <c r="R2152" s="25">
        <v>99.0</v>
      </c>
      <c r="S2152" s="25">
        <v>10.0</v>
      </c>
    </row>
    <row r="2153">
      <c r="A2153" s="58" t="s">
        <v>754</v>
      </c>
      <c r="B2153" s="25" t="s">
        <v>1</v>
      </c>
      <c r="C2153" s="25" t="s">
        <v>165</v>
      </c>
      <c r="D2153" s="25" t="s">
        <v>19</v>
      </c>
      <c r="E2153" s="25">
        <v>116.0</v>
      </c>
      <c r="F2153" s="25">
        <v>76.0</v>
      </c>
      <c r="G2153" s="25">
        <v>8.0</v>
      </c>
      <c r="H2153" s="25">
        <v>0.0</v>
      </c>
      <c r="I2153" s="25">
        <v>0.0</v>
      </c>
      <c r="J2153" s="25">
        <v>0.0</v>
      </c>
      <c r="K2153" s="25">
        <v>0.0</v>
      </c>
      <c r="L2153" s="25">
        <v>0.0</v>
      </c>
      <c r="M2153" s="25">
        <v>0.0</v>
      </c>
      <c r="N2153" s="25">
        <v>0.30306</v>
      </c>
      <c r="O2153" s="25">
        <v>2.09278</v>
      </c>
      <c r="P2153" s="25">
        <v>1.37781</v>
      </c>
      <c r="Q2153" s="25">
        <v>59.0</v>
      </c>
      <c r="R2153" s="25">
        <v>99.0</v>
      </c>
      <c r="S2153" s="25">
        <v>10.0</v>
      </c>
    </row>
    <row r="2154">
      <c r="A2154" s="58" t="s">
        <v>754</v>
      </c>
      <c r="B2154" s="25" t="s">
        <v>1</v>
      </c>
      <c r="C2154" s="25" t="s">
        <v>77</v>
      </c>
      <c r="D2154" s="25" t="s">
        <v>19</v>
      </c>
      <c r="E2154" s="25">
        <v>613.0</v>
      </c>
      <c r="F2154" s="25">
        <v>328.0</v>
      </c>
      <c r="G2154" s="25">
        <v>23.0</v>
      </c>
      <c r="H2154" s="25">
        <v>0.0</v>
      </c>
      <c r="I2154" s="25">
        <v>0.0</v>
      </c>
      <c r="J2154" s="25">
        <v>0.0</v>
      </c>
      <c r="K2154" s="25">
        <v>0.0</v>
      </c>
      <c r="L2154" s="25">
        <v>0.0</v>
      </c>
      <c r="M2154" s="25">
        <v>0.0</v>
      </c>
      <c r="N2154" s="25">
        <v>0.45722</v>
      </c>
      <c r="O2154" s="25">
        <v>3.19056</v>
      </c>
      <c r="P2154" s="25">
        <v>1.71225</v>
      </c>
      <c r="Q2154" s="25">
        <v>260.0</v>
      </c>
      <c r="R2154" s="25">
        <v>99.0</v>
      </c>
      <c r="S2154" s="25">
        <v>10.0</v>
      </c>
    </row>
    <row r="2155">
      <c r="A2155" s="58" t="s">
        <v>754</v>
      </c>
      <c r="B2155" s="25" t="s">
        <v>1</v>
      </c>
      <c r="C2155" s="25" t="s">
        <v>104</v>
      </c>
      <c r="D2155" s="25" t="s">
        <v>19</v>
      </c>
      <c r="E2155" s="25">
        <v>38.0</v>
      </c>
      <c r="F2155" s="25">
        <v>30.0</v>
      </c>
      <c r="G2155" s="25">
        <v>4.0</v>
      </c>
      <c r="H2155" s="25">
        <v>0.0</v>
      </c>
      <c r="I2155" s="25">
        <v>0.0</v>
      </c>
      <c r="J2155" s="25">
        <v>0.0</v>
      </c>
      <c r="K2155" s="25">
        <v>0.0</v>
      </c>
      <c r="L2155" s="25">
        <v>0.0</v>
      </c>
      <c r="M2155" s="25">
        <v>0.0</v>
      </c>
      <c r="N2155" s="25">
        <v>0.59667</v>
      </c>
      <c r="O2155" s="25">
        <v>8.18778</v>
      </c>
      <c r="P2155" s="25">
        <v>2.60881</v>
      </c>
      <c r="Q2155" s="25">
        <v>27.0</v>
      </c>
      <c r="R2155" s="25">
        <v>99.0</v>
      </c>
      <c r="S2155" s="25">
        <v>10.0</v>
      </c>
    </row>
    <row r="2156">
      <c r="A2156" s="58" t="s">
        <v>754</v>
      </c>
      <c r="B2156" s="25" t="s">
        <v>1</v>
      </c>
      <c r="C2156" s="25" t="s">
        <v>180</v>
      </c>
      <c r="D2156" s="25" t="s">
        <v>19</v>
      </c>
      <c r="E2156" s="25">
        <v>17.0</v>
      </c>
      <c r="F2156" s="25">
        <v>4.0</v>
      </c>
      <c r="G2156" s="25">
        <v>0.0</v>
      </c>
      <c r="H2156" s="25">
        <v>0.0</v>
      </c>
      <c r="I2156" s="25">
        <v>0.0</v>
      </c>
      <c r="J2156" s="25">
        <v>0.0</v>
      </c>
      <c r="K2156" s="25">
        <v>0.0</v>
      </c>
      <c r="L2156" s="25">
        <v>0.0</v>
      </c>
      <c r="M2156" s="25">
        <v>0.0</v>
      </c>
      <c r="N2156" s="25">
        <v>0.54778</v>
      </c>
      <c r="O2156" s="25">
        <v>1.31528</v>
      </c>
      <c r="P2156" s="25">
        <v>0.88792</v>
      </c>
      <c r="Q2156" s="25">
        <v>4.0</v>
      </c>
      <c r="R2156" s="25">
        <v>99.0</v>
      </c>
      <c r="S2156" s="25">
        <v>10.0</v>
      </c>
    </row>
    <row r="2157">
      <c r="A2157" s="58" t="s">
        <v>754</v>
      </c>
      <c r="B2157" s="25" t="s">
        <v>1</v>
      </c>
      <c r="C2157" s="25" t="s">
        <v>89</v>
      </c>
      <c r="D2157" s="25" t="s">
        <v>19</v>
      </c>
      <c r="E2157" s="25">
        <v>1433.0</v>
      </c>
      <c r="F2157" s="25">
        <v>479.0</v>
      </c>
      <c r="G2157" s="25">
        <v>41.0</v>
      </c>
      <c r="H2157" s="25">
        <v>2.0</v>
      </c>
      <c r="I2157" s="25">
        <v>0.0</v>
      </c>
      <c r="J2157" s="25">
        <v>0.0</v>
      </c>
      <c r="K2157" s="25">
        <v>0.0</v>
      </c>
      <c r="L2157" s="25">
        <v>0.0</v>
      </c>
      <c r="M2157" s="25">
        <v>0.0</v>
      </c>
      <c r="N2157" s="25">
        <v>0.32083</v>
      </c>
      <c r="O2157" s="25">
        <v>1.25694</v>
      </c>
      <c r="P2157" s="25">
        <v>1.1446</v>
      </c>
      <c r="Q2157" s="25">
        <v>381.0</v>
      </c>
      <c r="R2157" s="25">
        <v>99.0</v>
      </c>
      <c r="S2157" s="25">
        <v>10.0</v>
      </c>
    </row>
    <row r="2158">
      <c r="A2158" s="58" t="s">
        <v>754</v>
      </c>
      <c r="B2158" s="25" t="s">
        <v>1</v>
      </c>
      <c r="C2158" s="25" t="s">
        <v>60</v>
      </c>
      <c r="D2158" s="25" t="s">
        <v>19</v>
      </c>
      <c r="E2158" s="25">
        <v>16595.0</v>
      </c>
      <c r="F2158" s="25">
        <v>14539.0</v>
      </c>
      <c r="G2158" s="25">
        <v>930.0</v>
      </c>
      <c r="H2158" s="25">
        <v>29.0</v>
      </c>
      <c r="I2158" s="25">
        <v>0.0</v>
      </c>
      <c r="J2158" s="25">
        <v>0.0</v>
      </c>
      <c r="K2158" s="25">
        <v>0.0</v>
      </c>
      <c r="L2158" s="25">
        <v>0.0</v>
      </c>
      <c r="M2158" s="25">
        <v>0.0</v>
      </c>
      <c r="N2158" s="25">
        <v>0.58528</v>
      </c>
      <c r="O2158" s="25">
        <v>3.42806</v>
      </c>
      <c r="P2158" s="25">
        <v>2.59818</v>
      </c>
      <c r="Q2158" s="25">
        <v>10990.0</v>
      </c>
      <c r="R2158" s="25">
        <v>99.0</v>
      </c>
      <c r="S2158" s="25">
        <v>10.0</v>
      </c>
    </row>
    <row r="2159">
      <c r="A2159" s="58" t="s">
        <v>754</v>
      </c>
      <c r="B2159" s="25" t="s">
        <v>1</v>
      </c>
      <c r="C2159" s="25" t="s">
        <v>61</v>
      </c>
      <c r="D2159" s="25" t="s">
        <v>19</v>
      </c>
      <c r="E2159" s="25">
        <v>32090.0</v>
      </c>
      <c r="F2159" s="25">
        <v>26081.0</v>
      </c>
      <c r="G2159" s="25">
        <v>621.0</v>
      </c>
      <c r="H2159" s="25">
        <v>19.0</v>
      </c>
      <c r="I2159" s="25">
        <v>0.0</v>
      </c>
      <c r="J2159" s="25">
        <v>1.0</v>
      </c>
      <c r="K2159" s="25">
        <v>0.0</v>
      </c>
      <c r="L2159" s="25">
        <v>0.0</v>
      </c>
      <c r="M2159" s="25">
        <v>0.0</v>
      </c>
      <c r="N2159" s="25">
        <v>0.41417</v>
      </c>
      <c r="O2159" s="25">
        <v>1.75611</v>
      </c>
      <c r="P2159" s="25">
        <v>1.74274</v>
      </c>
      <c r="Q2159" s="25">
        <v>21970.0</v>
      </c>
      <c r="R2159" s="25">
        <v>99.0</v>
      </c>
      <c r="S2159" s="25">
        <v>10.0</v>
      </c>
    </row>
    <row r="2160">
      <c r="A2160" s="58" t="s">
        <v>754</v>
      </c>
      <c r="B2160" s="25" t="s">
        <v>1</v>
      </c>
      <c r="C2160" s="25" t="s">
        <v>195</v>
      </c>
      <c r="D2160" s="25" t="s">
        <v>19</v>
      </c>
      <c r="E2160" s="25">
        <v>71.0</v>
      </c>
      <c r="F2160" s="25">
        <v>22.0</v>
      </c>
      <c r="G2160" s="25">
        <v>4.0</v>
      </c>
      <c r="H2160" s="25">
        <v>2.0</v>
      </c>
      <c r="I2160" s="25">
        <v>0.0</v>
      </c>
      <c r="J2160" s="25">
        <v>0.0</v>
      </c>
      <c r="K2160" s="25">
        <v>0.0</v>
      </c>
      <c r="L2160" s="25">
        <v>0.0</v>
      </c>
      <c r="M2160" s="25">
        <v>0.0</v>
      </c>
      <c r="N2160" s="25">
        <v>0.36444</v>
      </c>
      <c r="O2160" s="25">
        <v>1.39083</v>
      </c>
      <c r="P2160" s="25">
        <v>0.76962</v>
      </c>
      <c r="Q2160" s="25">
        <v>20.0</v>
      </c>
      <c r="R2160" s="25">
        <v>99.0</v>
      </c>
      <c r="S2160" s="25">
        <v>10.0</v>
      </c>
    </row>
    <row r="2161">
      <c r="A2161" s="58" t="s">
        <v>754</v>
      </c>
      <c r="B2161" s="25" t="s">
        <v>1</v>
      </c>
      <c r="C2161" s="25" t="s">
        <v>110</v>
      </c>
      <c r="D2161" s="25" t="s">
        <v>19</v>
      </c>
      <c r="E2161" s="25">
        <v>2.0</v>
      </c>
      <c r="F2161" s="25">
        <v>1.0</v>
      </c>
      <c r="G2161" s="25">
        <v>0.0</v>
      </c>
      <c r="H2161" s="25">
        <v>0.0</v>
      </c>
      <c r="I2161" s="25">
        <v>0.0</v>
      </c>
      <c r="J2161" s="25">
        <v>0.0</v>
      </c>
      <c r="K2161" s="25">
        <v>0.0</v>
      </c>
      <c r="L2161" s="25">
        <v>0.0</v>
      </c>
      <c r="M2161" s="25">
        <v>0.0</v>
      </c>
      <c r="N2161" s="25">
        <v>0.21514</v>
      </c>
      <c r="O2161" s="25">
        <v>0.21514</v>
      </c>
      <c r="P2161" s="25">
        <v>0.21514</v>
      </c>
      <c r="Q2161" s="25">
        <v>1.0</v>
      </c>
      <c r="R2161" s="25">
        <v>99.0</v>
      </c>
      <c r="S2161" s="25">
        <v>10.0</v>
      </c>
    </row>
    <row r="2162">
      <c r="A2162" s="58" t="s">
        <v>754</v>
      </c>
      <c r="B2162" s="25" t="s">
        <v>1</v>
      </c>
      <c r="C2162" s="25" t="s">
        <v>58</v>
      </c>
      <c r="D2162" s="25" t="s">
        <v>19</v>
      </c>
      <c r="E2162" s="25">
        <v>9.0</v>
      </c>
      <c r="F2162" s="25">
        <v>2.0</v>
      </c>
      <c r="G2162" s="25">
        <v>0.0</v>
      </c>
      <c r="H2162" s="25">
        <v>0.0</v>
      </c>
      <c r="I2162" s="25">
        <v>0.0</v>
      </c>
      <c r="J2162" s="25">
        <v>0.0</v>
      </c>
      <c r="K2162" s="25">
        <v>0.0</v>
      </c>
      <c r="L2162" s="25">
        <v>0.0</v>
      </c>
      <c r="M2162" s="25">
        <v>0.0</v>
      </c>
      <c r="N2162" s="25">
        <v>0.13944</v>
      </c>
      <c r="O2162" s="25">
        <v>0.80556</v>
      </c>
      <c r="P2162" s="25">
        <v>0.21515</v>
      </c>
      <c r="Q2162" s="25">
        <v>2.0</v>
      </c>
      <c r="R2162" s="25">
        <v>99.0</v>
      </c>
      <c r="S2162" s="25">
        <v>10.0</v>
      </c>
    </row>
    <row r="2163">
      <c r="A2163" s="58" t="s">
        <v>754</v>
      </c>
      <c r="B2163" s="25" t="s">
        <v>1</v>
      </c>
      <c r="C2163" s="25" t="s">
        <v>85</v>
      </c>
      <c r="D2163" s="25" t="s">
        <v>19</v>
      </c>
      <c r="E2163" s="25">
        <v>5.0</v>
      </c>
      <c r="F2163" s="25">
        <v>1.0</v>
      </c>
      <c r="G2163" s="25">
        <v>1.0</v>
      </c>
      <c r="H2163" s="25">
        <v>0.0</v>
      </c>
      <c r="I2163" s="25">
        <v>0.0</v>
      </c>
      <c r="J2163" s="25">
        <v>0.0</v>
      </c>
      <c r="K2163" s="25">
        <v>0.0</v>
      </c>
      <c r="L2163" s="25">
        <v>0.0</v>
      </c>
      <c r="M2163" s="25">
        <v>0.0</v>
      </c>
      <c r="N2163" s="25">
        <v>0.06472</v>
      </c>
      <c r="O2163" s="25">
        <v>13.98194</v>
      </c>
      <c r="P2163" s="25">
        <v>2.92433</v>
      </c>
      <c r="Q2163" s="25">
        <v>1.0</v>
      </c>
      <c r="R2163" s="25">
        <v>99.0</v>
      </c>
      <c r="S2163" s="25">
        <v>10.0</v>
      </c>
    </row>
    <row r="2164">
      <c r="A2164" s="58" t="s">
        <v>754</v>
      </c>
      <c r="B2164" s="25" t="s">
        <v>1</v>
      </c>
      <c r="C2164" s="25" t="s">
        <v>131</v>
      </c>
      <c r="D2164" s="25" t="s">
        <v>19</v>
      </c>
      <c r="E2164" s="25">
        <v>638.0</v>
      </c>
      <c r="F2164" s="25">
        <v>623.0</v>
      </c>
      <c r="G2164" s="25">
        <v>0.0</v>
      </c>
      <c r="H2164" s="25">
        <v>1.0</v>
      </c>
      <c r="I2164" s="25">
        <v>0.0</v>
      </c>
      <c r="J2164" s="25">
        <v>0.0</v>
      </c>
      <c r="K2164" s="25">
        <v>0.0</v>
      </c>
      <c r="L2164" s="25">
        <v>0.0</v>
      </c>
      <c r="M2164" s="25">
        <v>0.0</v>
      </c>
      <c r="N2164" s="25">
        <v>0.35861</v>
      </c>
      <c r="O2164" s="25">
        <v>1.18361</v>
      </c>
      <c r="P2164" s="25">
        <v>0.53759</v>
      </c>
      <c r="Q2164" s="25">
        <v>413.0</v>
      </c>
      <c r="R2164" s="25">
        <v>99.0</v>
      </c>
      <c r="S2164" s="25">
        <v>10.0</v>
      </c>
    </row>
    <row r="2165">
      <c r="A2165" s="58" t="s">
        <v>754</v>
      </c>
      <c r="B2165" s="25" t="s">
        <v>1</v>
      </c>
      <c r="C2165" s="25" t="s">
        <v>76</v>
      </c>
      <c r="D2165" s="25" t="s">
        <v>19</v>
      </c>
      <c r="E2165" s="25">
        <v>364.0</v>
      </c>
      <c r="F2165" s="25">
        <v>101.0</v>
      </c>
      <c r="G2165" s="25">
        <v>12.0</v>
      </c>
      <c r="H2165" s="25">
        <v>0.0</v>
      </c>
      <c r="I2165" s="25">
        <v>0.0</v>
      </c>
      <c r="J2165" s="25">
        <v>0.0</v>
      </c>
      <c r="K2165" s="25">
        <v>0.0</v>
      </c>
      <c r="L2165" s="25">
        <v>0.0</v>
      </c>
      <c r="M2165" s="25">
        <v>0.0</v>
      </c>
      <c r="N2165" s="25">
        <v>0.27667</v>
      </c>
      <c r="O2165" s="25">
        <v>1.6175</v>
      </c>
      <c r="P2165" s="25">
        <v>0.65483</v>
      </c>
      <c r="Q2165" s="25">
        <v>90.0</v>
      </c>
      <c r="R2165" s="25">
        <v>99.0</v>
      </c>
      <c r="S2165" s="25">
        <v>10.0</v>
      </c>
    </row>
    <row r="2166">
      <c r="A2166" s="58" t="s">
        <v>754</v>
      </c>
      <c r="B2166" s="25" t="s">
        <v>1</v>
      </c>
      <c r="C2166" s="25" t="s">
        <v>153</v>
      </c>
      <c r="D2166" s="25" t="s">
        <v>19</v>
      </c>
      <c r="E2166" s="25">
        <v>3.0</v>
      </c>
      <c r="F2166" s="25">
        <v>2.0</v>
      </c>
      <c r="G2166" s="25">
        <v>0.0</v>
      </c>
      <c r="H2166" s="25">
        <v>0.0</v>
      </c>
      <c r="I2166" s="25">
        <v>0.0</v>
      </c>
      <c r="J2166" s="25">
        <v>0.0</v>
      </c>
      <c r="K2166" s="25">
        <v>0.0</v>
      </c>
      <c r="L2166" s="25">
        <v>0.0</v>
      </c>
      <c r="M2166" s="25">
        <v>0.0</v>
      </c>
      <c r="N2166" s="25">
        <v>0.25056</v>
      </c>
      <c r="O2166" s="25">
        <v>1.35806</v>
      </c>
      <c r="P2166" s="25">
        <v>0.55287</v>
      </c>
      <c r="Q2166" s="25">
        <v>2.0</v>
      </c>
      <c r="R2166" s="25">
        <v>99.0</v>
      </c>
      <c r="S2166" s="25">
        <v>10.0</v>
      </c>
    </row>
    <row r="2167">
      <c r="A2167" s="58" t="s">
        <v>754</v>
      </c>
      <c r="B2167" s="25" t="s">
        <v>1</v>
      </c>
      <c r="C2167" s="25" t="s">
        <v>223</v>
      </c>
      <c r="D2167" s="25" t="s">
        <v>19</v>
      </c>
      <c r="E2167" s="25">
        <v>1.0</v>
      </c>
      <c r="F2167" s="25">
        <v>1.0</v>
      </c>
      <c r="G2167" s="25">
        <v>0.0</v>
      </c>
      <c r="H2167" s="25">
        <v>0.0</v>
      </c>
      <c r="I2167" s="25">
        <v>0.0</v>
      </c>
      <c r="J2167" s="25">
        <v>0.0</v>
      </c>
      <c r="K2167" s="25">
        <v>0.0</v>
      </c>
      <c r="L2167" s="25">
        <v>0.0</v>
      </c>
      <c r="M2167" s="25">
        <v>0.0</v>
      </c>
      <c r="N2167" s="25">
        <v>0.02472</v>
      </c>
      <c r="O2167" s="25">
        <v>0.02472</v>
      </c>
      <c r="P2167" s="25">
        <v>0.02472</v>
      </c>
      <c r="Q2167" s="25">
        <v>1.0</v>
      </c>
      <c r="R2167" s="25">
        <v>99.0</v>
      </c>
      <c r="S2167" s="25">
        <v>10.0</v>
      </c>
    </row>
    <row r="2168">
      <c r="A2168" s="58" t="s">
        <v>754</v>
      </c>
      <c r="B2168" s="25" t="s">
        <v>1</v>
      </c>
      <c r="C2168" s="25" t="s">
        <v>120</v>
      </c>
      <c r="D2168" s="25" t="s">
        <v>20</v>
      </c>
      <c r="E2168" s="25">
        <v>61.0</v>
      </c>
      <c r="F2168" s="25">
        <v>2.0</v>
      </c>
      <c r="G2168" s="25">
        <v>0.0</v>
      </c>
      <c r="H2168" s="25">
        <v>0.0</v>
      </c>
      <c r="I2168" s="25">
        <v>0.0</v>
      </c>
      <c r="J2168" s="25">
        <v>0.0</v>
      </c>
      <c r="K2168" s="25">
        <v>0.0</v>
      </c>
      <c r="L2168" s="25">
        <v>0.0</v>
      </c>
      <c r="M2168" s="25">
        <v>0.0</v>
      </c>
      <c r="N2168" s="25">
        <v>0.53389</v>
      </c>
      <c r="O2168" s="25">
        <v>3.2325</v>
      </c>
      <c r="P2168" s="25">
        <v>1.32409</v>
      </c>
      <c r="Q2168" s="25">
        <v>2.0</v>
      </c>
      <c r="R2168" s="25">
        <v>99.0</v>
      </c>
      <c r="S2168" s="25">
        <v>11.0</v>
      </c>
    </row>
    <row r="2169">
      <c r="A2169" s="58" t="s">
        <v>754</v>
      </c>
      <c r="B2169" s="25" t="s">
        <v>1</v>
      </c>
      <c r="C2169" s="25" t="s">
        <v>253</v>
      </c>
      <c r="D2169" s="25" t="s">
        <v>20</v>
      </c>
      <c r="E2169" s="25">
        <v>2.0</v>
      </c>
      <c r="F2169" s="25">
        <v>2.0</v>
      </c>
      <c r="G2169" s="25">
        <v>0.0</v>
      </c>
      <c r="H2169" s="25">
        <v>0.0</v>
      </c>
      <c r="I2169" s="25">
        <v>0.0</v>
      </c>
      <c r="J2169" s="25">
        <v>0.0</v>
      </c>
      <c r="K2169" s="25">
        <v>0.0</v>
      </c>
      <c r="L2169" s="25">
        <v>0.0</v>
      </c>
      <c r="M2169" s="25">
        <v>0.0</v>
      </c>
      <c r="N2169" s="25">
        <v>0.31403</v>
      </c>
      <c r="O2169" s="25">
        <v>0.31403</v>
      </c>
      <c r="P2169" s="25">
        <v>0.31403</v>
      </c>
      <c r="Q2169" s="25">
        <v>2.0</v>
      </c>
      <c r="R2169" s="25">
        <v>99.0</v>
      </c>
      <c r="S2169" s="25">
        <v>11.0</v>
      </c>
    </row>
    <row r="2170">
      <c r="A2170" s="58" t="s">
        <v>754</v>
      </c>
      <c r="B2170" s="25" t="s">
        <v>1</v>
      </c>
      <c r="C2170" s="25" t="s">
        <v>54</v>
      </c>
      <c r="D2170" s="25" t="s">
        <v>20</v>
      </c>
      <c r="E2170" s="25">
        <v>174.0</v>
      </c>
      <c r="F2170" s="25">
        <v>34.0</v>
      </c>
      <c r="G2170" s="25">
        <v>1.0</v>
      </c>
      <c r="H2170" s="25">
        <v>20.0</v>
      </c>
      <c r="I2170" s="25">
        <v>0.0</v>
      </c>
      <c r="J2170" s="25">
        <v>0.0</v>
      </c>
      <c r="K2170" s="25">
        <v>0.0</v>
      </c>
      <c r="L2170" s="25">
        <v>0.0</v>
      </c>
      <c r="M2170" s="25">
        <v>0.0</v>
      </c>
      <c r="N2170" s="25">
        <v>0.53194</v>
      </c>
      <c r="O2170" s="25">
        <v>2.29528</v>
      </c>
      <c r="P2170" s="25">
        <v>1.15689</v>
      </c>
      <c r="Q2170" s="25">
        <v>31.0</v>
      </c>
      <c r="R2170" s="25">
        <v>99.0</v>
      </c>
      <c r="S2170" s="25">
        <v>11.0</v>
      </c>
    </row>
    <row r="2171">
      <c r="A2171" s="58" t="s">
        <v>754</v>
      </c>
      <c r="B2171" s="25" t="s">
        <v>1</v>
      </c>
      <c r="C2171" s="25" t="s">
        <v>111</v>
      </c>
      <c r="D2171" s="25" t="s">
        <v>20</v>
      </c>
      <c r="E2171" s="25">
        <v>532.0</v>
      </c>
      <c r="F2171" s="25">
        <v>40.0</v>
      </c>
      <c r="G2171" s="25">
        <v>0.0</v>
      </c>
      <c r="H2171" s="25">
        <v>5.0</v>
      </c>
      <c r="I2171" s="25">
        <v>0.0</v>
      </c>
      <c r="J2171" s="25">
        <v>0.0</v>
      </c>
      <c r="K2171" s="25">
        <v>0.0</v>
      </c>
      <c r="L2171" s="25">
        <v>0.0</v>
      </c>
      <c r="M2171" s="25">
        <v>0.0</v>
      </c>
      <c r="N2171" s="25">
        <v>0.42056</v>
      </c>
      <c r="O2171" s="25">
        <v>1.56556</v>
      </c>
      <c r="P2171" s="25">
        <v>0.7207</v>
      </c>
      <c r="Q2171" s="25">
        <v>37.0</v>
      </c>
      <c r="R2171" s="25">
        <v>99.0</v>
      </c>
      <c r="S2171" s="25">
        <v>11.0</v>
      </c>
    </row>
    <row r="2172">
      <c r="A2172" s="58" t="s">
        <v>754</v>
      </c>
      <c r="B2172" s="25" t="s">
        <v>1</v>
      </c>
      <c r="C2172" s="25" t="s">
        <v>286</v>
      </c>
      <c r="D2172" s="25" t="s">
        <v>20</v>
      </c>
      <c r="E2172" s="25">
        <v>1.0</v>
      </c>
      <c r="F2172" s="25">
        <v>0.0</v>
      </c>
      <c r="G2172" s="25">
        <v>0.0</v>
      </c>
      <c r="H2172" s="25">
        <v>0.0</v>
      </c>
      <c r="I2172" s="25">
        <v>0.0</v>
      </c>
      <c r="J2172" s="25">
        <v>0.0</v>
      </c>
      <c r="K2172" s="25">
        <v>0.0</v>
      </c>
      <c r="L2172" s="25">
        <v>0.0</v>
      </c>
      <c r="M2172" s="25">
        <v>0.0</v>
      </c>
      <c r="N2172" s="25">
        <v>0.1325</v>
      </c>
      <c r="O2172" s="25">
        <v>0.1325</v>
      </c>
      <c r="P2172" s="25">
        <v>0.1325</v>
      </c>
      <c r="Q2172" s="25">
        <v>0.0</v>
      </c>
      <c r="R2172" s="25">
        <v>99.0</v>
      </c>
      <c r="S2172" s="25">
        <v>11.0</v>
      </c>
    </row>
    <row r="2173">
      <c r="A2173" s="58" t="s">
        <v>754</v>
      </c>
      <c r="B2173" s="25" t="s">
        <v>1</v>
      </c>
      <c r="C2173" s="25" t="s">
        <v>57</v>
      </c>
      <c r="D2173" s="25" t="s">
        <v>20</v>
      </c>
      <c r="E2173" s="25">
        <v>3.0</v>
      </c>
      <c r="F2173" s="25">
        <v>0.0</v>
      </c>
      <c r="G2173" s="25">
        <v>0.0</v>
      </c>
      <c r="H2173" s="25">
        <v>0.0</v>
      </c>
      <c r="I2173" s="25">
        <v>0.0</v>
      </c>
      <c r="J2173" s="25">
        <v>0.0</v>
      </c>
      <c r="K2173" s="25">
        <v>0.0</v>
      </c>
      <c r="L2173" s="25">
        <v>0.0</v>
      </c>
      <c r="M2173" s="25">
        <v>0.0</v>
      </c>
      <c r="N2173" s="25">
        <v>0.80917</v>
      </c>
      <c r="O2173" s="25">
        <v>3.10389</v>
      </c>
      <c r="P2173" s="25">
        <v>1.31731</v>
      </c>
      <c r="Q2173" s="25">
        <v>0.0</v>
      </c>
      <c r="R2173" s="25">
        <v>99.0</v>
      </c>
      <c r="S2173" s="25">
        <v>11.0</v>
      </c>
    </row>
    <row r="2174">
      <c r="A2174" s="58" t="s">
        <v>754</v>
      </c>
      <c r="B2174" s="25" t="s">
        <v>1</v>
      </c>
      <c r="C2174" s="25" t="s">
        <v>81</v>
      </c>
      <c r="D2174" s="25" t="s">
        <v>20</v>
      </c>
      <c r="E2174" s="25">
        <v>57.0</v>
      </c>
      <c r="F2174" s="25">
        <v>12.0</v>
      </c>
      <c r="G2174" s="25">
        <v>0.0</v>
      </c>
      <c r="H2174" s="25">
        <v>0.0</v>
      </c>
      <c r="I2174" s="25">
        <v>0.0</v>
      </c>
      <c r="J2174" s="25">
        <v>0.0</v>
      </c>
      <c r="K2174" s="25">
        <v>0.0</v>
      </c>
      <c r="L2174" s="25">
        <v>0.0</v>
      </c>
      <c r="M2174" s="25">
        <v>0.0</v>
      </c>
      <c r="N2174" s="25">
        <v>0.81</v>
      </c>
      <c r="O2174" s="25">
        <v>4.6375</v>
      </c>
      <c r="P2174" s="25">
        <v>1.32853</v>
      </c>
      <c r="Q2174" s="25">
        <v>11.0</v>
      </c>
      <c r="R2174" s="25">
        <v>99.0</v>
      </c>
      <c r="S2174" s="25">
        <v>11.0</v>
      </c>
    </row>
    <row r="2175">
      <c r="A2175" s="58" t="s">
        <v>754</v>
      </c>
      <c r="B2175" s="25" t="s">
        <v>1</v>
      </c>
      <c r="C2175" s="25" t="s">
        <v>210</v>
      </c>
      <c r="D2175" s="25" t="s">
        <v>20</v>
      </c>
      <c r="E2175" s="25">
        <v>16.0</v>
      </c>
      <c r="F2175" s="25">
        <v>3.0</v>
      </c>
      <c r="G2175" s="25">
        <v>0.0</v>
      </c>
      <c r="H2175" s="25">
        <v>0.0</v>
      </c>
      <c r="I2175" s="25">
        <v>0.0</v>
      </c>
      <c r="J2175" s="25">
        <v>0.0</v>
      </c>
      <c r="K2175" s="25">
        <v>0.0</v>
      </c>
      <c r="L2175" s="25">
        <v>0.0</v>
      </c>
      <c r="M2175" s="25">
        <v>0.0</v>
      </c>
      <c r="N2175" s="25">
        <v>0.32167</v>
      </c>
      <c r="O2175" s="25">
        <v>1.62944</v>
      </c>
      <c r="P2175" s="25">
        <v>0.62917</v>
      </c>
      <c r="Q2175" s="25">
        <v>3.0</v>
      </c>
      <c r="R2175" s="25">
        <v>99.0</v>
      </c>
      <c r="S2175" s="25">
        <v>11.0</v>
      </c>
    </row>
    <row r="2176">
      <c r="A2176" s="58" t="s">
        <v>754</v>
      </c>
      <c r="B2176" s="25" t="s">
        <v>1</v>
      </c>
      <c r="C2176" s="25" t="s">
        <v>199</v>
      </c>
      <c r="D2176" s="25" t="s">
        <v>20</v>
      </c>
      <c r="E2176" s="25">
        <v>12.0</v>
      </c>
      <c r="F2176" s="25">
        <v>5.0</v>
      </c>
      <c r="G2176" s="25">
        <v>0.0</v>
      </c>
      <c r="H2176" s="25">
        <v>0.0</v>
      </c>
      <c r="I2176" s="25">
        <v>0.0</v>
      </c>
      <c r="J2176" s="25">
        <v>0.0</v>
      </c>
      <c r="K2176" s="25">
        <v>0.0</v>
      </c>
      <c r="L2176" s="25">
        <v>0.0</v>
      </c>
      <c r="M2176" s="25">
        <v>0.0</v>
      </c>
      <c r="N2176" s="25">
        <v>0.44333</v>
      </c>
      <c r="O2176" s="25">
        <v>1.24</v>
      </c>
      <c r="P2176" s="25">
        <v>0.81433</v>
      </c>
      <c r="Q2176" s="25">
        <v>4.0</v>
      </c>
      <c r="R2176" s="25">
        <v>99.0</v>
      </c>
      <c r="S2176" s="25">
        <v>11.0</v>
      </c>
    </row>
    <row r="2177">
      <c r="A2177" s="58" t="s">
        <v>754</v>
      </c>
      <c r="B2177" s="25" t="s">
        <v>1</v>
      </c>
      <c r="C2177" s="25" t="s">
        <v>73</v>
      </c>
      <c r="D2177" s="25" t="s">
        <v>20</v>
      </c>
      <c r="E2177" s="25">
        <v>4991.0</v>
      </c>
      <c r="F2177" s="25">
        <v>1653.0</v>
      </c>
      <c r="G2177" s="25">
        <v>8.0</v>
      </c>
      <c r="H2177" s="25">
        <v>58.0</v>
      </c>
      <c r="I2177" s="25">
        <v>0.0</v>
      </c>
      <c r="J2177" s="25">
        <v>1.0</v>
      </c>
      <c r="K2177" s="25">
        <v>0.0</v>
      </c>
      <c r="L2177" s="25">
        <v>0.0</v>
      </c>
      <c r="M2177" s="25">
        <v>0.0</v>
      </c>
      <c r="N2177" s="25">
        <v>0.61194</v>
      </c>
      <c r="O2177" s="25">
        <v>3.00444</v>
      </c>
      <c r="P2177" s="25">
        <v>1.89328</v>
      </c>
      <c r="Q2177" s="25">
        <v>1522.0</v>
      </c>
      <c r="R2177" s="25">
        <v>99.0</v>
      </c>
      <c r="S2177" s="25">
        <v>11.0</v>
      </c>
    </row>
    <row r="2178">
      <c r="A2178" s="58" t="s">
        <v>754</v>
      </c>
      <c r="B2178" s="25" t="s">
        <v>1</v>
      </c>
      <c r="C2178" s="25" t="s">
        <v>125</v>
      </c>
      <c r="D2178" s="25" t="s">
        <v>20</v>
      </c>
      <c r="E2178" s="25">
        <v>1423.0</v>
      </c>
      <c r="F2178" s="25">
        <v>491.0</v>
      </c>
      <c r="G2178" s="25">
        <v>0.0</v>
      </c>
      <c r="H2178" s="25">
        <v>47.0</v>
      </c>
      <c r="I2178" s="25">
        <v>0.0</v>
      </c>
      <c r="J2178" s="25">
        <v>0.0</v>
      </c>
      <c r="K2178" s="25">
        <v>0.0</v>
      </c>
      <c r="L2178" s="25">
        <v>0.0</v>
      </c>
      <c r="M2178" s="25">
        <v>0.0</v>
      </c>
      <c r="N2178" s="25">
        <v>0.52306</v>
      </c>
      <c r="O2178" s="25">
        <v>1.80417</v>
      </c>
      <c r="P2178" s="25">
        <v>1.17906</v>
      </c>
      <c r="Q2178" s="25">
        <v>418.0</v>
      </c>
      <c r="R2178" s="25">
        <v>99.0</v>
      </c>
      <c r="S2178" s="25">
        <v>11.0</v>
      </c>
    </row>
    <row r="2179">
      <c r="A2179" s="58" t="s">
        <v>754</v>
      </c>
      <c r="B2179" s="25" t="s">
        <v>1</v>
      </c>
      <c r="C2179" s="25" t="s">
        <v>79</v>
      </c>
      <c r="D2179" s="25" t="s">
        <v>20</v>
      </c>
      <c r="E2179" s="25">
        <v>174.0</v>
      </c>
      <c r="F2179" s="25">
        <v>8.0</v>
      </c>
      <c r="G2179" s="25">
        <v>0.0</v>
      </c>
      <c r="H2179" s="25">
        <v>1.0</v>
      </c>
      <c r="I2179" s="25">
        <v>0.0</v>
      </c>
      <c r="J2179" s="25">
        <v>0.0</v>
      </c>
      <c r="K2179" s="25">
        <v>0.0</v>
      </c>
      <c r="L2179" s="25">
        <v>0.0</v>
      </c>
      <c r="M2179" s="25">
        <v>0.0</v>
      </c>
      <c r="N2179" s="25">
        <v>0.64472</v>
      </c>
      <c r="O2179" s="25">
        <v>5.44944</v>
      </c>
      <c r="P2179" s="25">
        <v>1.85524</v>
      </c>
      <c r="Q2179" s="25">
        <v>8.0</v>
      </c>
      <c r="R2179" s="25">
        <v>99.0</v>
      </c>
      <c r="S2179" s="25">
        <v>11.0</v>
      </c>
    </row>
    <row r="2180">
      <c r="A2180" s="58" t="s">
        <v>754</v>
      </c>
      <c r="B2180" s="25" t="s">
        <v>1</v>
      </c>
      <c r="C2180" s="25" t="s">
        <v>148</v>
      </c>
      <c r="D2180" s="25" t="s">
        <v>20</v>
      </c>
      <c r="E2180" s="25">
        <v>15.0</v>
      </c>
      <c r="F2180" s="25">
        <v>6.0</v>
      </c>
      <c r="G2180" s="25">
        <v>0.0</v>
      </c>
      <c r="H2180" s="25">
        <v>0.0</v>
      </c>
      <c r="I2180" s="25">
        <v>0.0</v>
      </c>
      <c r="J2180" s="25">
        <v>0.0</v>
      </c>
      <c r="K2180" s="25">
        <v>0.0</v>
      </c>
      <c r="L2180" s="25">
        <v>0.0</v>
      </c>
      <c r="M2180" s="25">
        <v>0.0</v>
      </c>
      <c r="N2180" s="25">
        <v>0.70861</v>
      </c>
      <c r="O2180" s="25">
        <v>2.50694</v>
      </c>
      <c r="P2180" s="25">
        <v>1.07411</v>
      </c>
      <c r="Q2180" s="25">
        <v>6.0</v>
      </c>
      <c r="R2180" s="25">
        <v>99.0</v>
      </c>
      <c r="S2180" s="25">
        <v>11.0</v>
      </c>
    </row>
    <row r="2181">
      <c r="A2181" s="58" t="s">
        <v>754</v>
      </c>
      <c r="B2181" s="25" t="s">
        <v>1</v>
      </c>
      <c r="C2181" s="25" t="s">
        <v>42</v>
      </c>
      <c r="D2181" s="25" t="s">
        <v>20</v>
      </c>
      <c r="E2181" s="25">
        <v>322.0</v>
      </c>
      <c r="F2181" s="25">
        <v>26.0</v>
      </c>
      <c r="G2181" s="25">
        <v>0.0</v>
      </c>
      <c r="H2181" s="25">
        <v>1.0</v>
      </c>
      <c r="I2181" s="25">
        <v>0.0</v>
      </c>
      <c r="J2181" s="25">
        <v>0.0</v>
      </c>
      <c r="K2181" s="25">
        <v>0.0</v>
      </c>
      <c r="L2181" s="25">
        <v>0.0</v>
      </c>
      <c r="M2181" s="25">
        <v>0.0</v>
      </c>
      <c r="N2181" s="25">
        <v>0.41167</v>
      </c>
      <c r="O2181" s="25">
        <v>1.27972</v>
      </c>
      <c r="P2181" s="25">
        <v>0.61583</v>
      </c>
      <c r="Q2181" s="25">
        <v>25.0</v>
      </c>
      <c r="R2181" s="25">
        <v>99.0</v>
      </c>
      <c r="S2181" s="25">
        <v>11.0</v>
      </c>
    </row>
    <row r="2182">
      <c r="A2182" s="58" t="s">
        <v>754</v>
      </c>
      <c r="B2182" s="25" t="s">
        <v>1</v>
      </c>
      <c r="C2182" s="25" t="s">
        <v>63</v>
      </c>
      <c r="D2182" s="25" t="s">
        <v>20</v>
      </c>
      <c r="E2182" s="25">
        <v>251.0</v>
      </c>
      <c r="F2182" s="25">
        <v>48.0</v>
      </c>
      <c r="G2182" s="25">
        <v>0.0</v>
      </c>
      <c r="H2182" s="25">
        <v>44.0</v>
      </c>
      <c r="I2182" s="25">
        <v>0.0</v>
      </c>
      <c r="J2182" s="25">
        <v>0.0</v>
      </c>
      <c r="K2182" s="25">
        <v>0.0</v>
      </c>
      <c r="L2182" s="25">
        <v>0.0</v>
      </c>
      <c r="M2182" s="25">
        <v>0.0</v>
      </c>
      <c r="N2182" s="25">
        <v>0.32472</v>
      </c>
      <c r="O2182" s="25">
        <v>1.21694</v>
      </c>
      <c r="P2182" s="25">
        <v>0.83748</v>
      </c>
      <c r="Q2182" s="25">
        <v>38.0</v>
      </c>
      <c r="R2182" s="25">
        <v>99.0</v>
      </c>
      <c r="S2182" s="25">
        <v>11.0</v>
      </c>
    </row>
    <row r="2183">
      <c r="A2183" s="58" t="s">
        <v>754</v>
      </c>
      <c r="B2183" s="25" t="s">
        <v>1</v>
      </c>
      <c r="C2183" s="25" t="s">
        <v>166</v>
      </c>
      <c r="D2183" s="25" t="s">
        <v>20</v>
      </c>
      <c r="E2183" s="25">
        <v>10.0</v>
      </c>
      <c r="F2183" s="25">
        <v>2.0</v>
      </c>
      <c r="G2183" s="25">
        <v>0.0</v>
      </c>
      <c r="H2183" s="25">
        <v>0.0</v>
      </c>
      <c r="I2183" s="25">
        <v>0.0</v>
      </c>
      <c r="J2183" s="25">
        <v>0.0</v>
      </c>
      <c r="K2183" s="25">
        <v>0.0</v>
      </c>
      <c r="L2183" s="25">
        <v>0.0</v>
      </c>
      <c r="M2183" s="25">
        <v>0.0</v>
      </c>
      <c r="N2183" s="25">
        <v>1.32611</v>
      </c>
      <c r="O2183" s="25">
        <v>5.41611</v>
      </c>
      <c r="P2183" s="25">
        <v>2.11106</v>
      </c>
      <c r="Q2183" s="25">
        <v>2.0</v>
      </c>
      <c r="R2183" s="25">
        <v>99.0</v>
      </c>
      <c r="S2183" s="25">
        <v>11.0</v>
      </c>
    </row>
    <row r="2184">
      <c r="A2184" s="58" t="s">
        <v>754</v>
      </c>
      <c r="B2184" s="25" t="s">
        <v>1</v>
      </c>
      <c r="C2184" s="25" t="s">
        <v>196</v>
      </c>
      <c r="D2184" s="25" t="s">
        <v>20</v>
      </c>
      <c r="E2184" s="25">
        <v>4.0</v>
      </c>
      <c r="F2184" s="25">
        <v>1.0</v>
      </c>
      <c r="G2184" s="25">
        <v>0.0</v>
      </c>
      <c r="H2184" s="25">
        <v>0.0</v>
      </c>
      <c r="I2184" s="25">
        <v>0.0</v>
      </c>
      <c r="J2184" s="25">
        <v>0.0</v>
      </c>
      <c r="K2184" s="25">
        <v>0.0</v>
      </c>
      <c r="L2184" s="25">
        <v>0.0</v>
      </c>
      <c r="M2184" s="25">
        <v>0.0</v>
      </c>
      <c r="N2184" s="25">
        <v>0.42472</v>
      </c>
      <c r="O2184" s="25">
        <v>0.72</v>
      </c>
      <c r="P2184" s="25">
        <v>0.48132</v>
      </c>
      <c r="Q2184" s="25">
        <v>1.0</v>
      </c>
      <c r="R2184" s="25">
        <v>99.0</v>
      </c>
      <c r="S2184" s="25">
        <v>11.0</v>
      </c>
    </row>
    <row r="2185">
      <c r="A2185" s="58" t="s">
        <v>754</v>
      </c>
      <c r="B2185" s="25" t="s">
        <v>1</v>
      </c>
      <c r="C2185" s="25" t="s">
        <v>91</v>
      </c>
      <c r="D2185" s="25" t="s">
        <v>20</v>
      </c>
      <c r="E2185" s="25">
        <v>1694.0</v>
      </c>
      <c r="F2185" s="25">
        <v>362.0</v>
      </c>
      <c r="G2185" s="25">
        <v>1.0</v>
      </c>
      <c r="H2185" s="25">
        <v>4.0</v>
      </c>
      <c r="I2185" s="25">
        <v>0.0</v>
      </c>
      <c r="J2185" s="25">
        <v>0.0</v>
      </c>
      <c r="K2185" s="25">
        <v>0.0</v>
      </c>
      <c r="L2185" s="25">
        <v>0.0</v>
      </c>
      <c r="M2185" s="25">
        <v>0.0</v>
      </c>
      <c r="N2185" s="25">
        <v>0.52278</v>
      </c>
      <c r="O2185" s="25">
        <v>1.78417</v>
      </c>
      <c r="P2185" s="25">
        <v>1.05397</v>
      </c>
      <c r="Q2185" s="25">
        <v>279.0</v>
      </c>
      <c r="R2185" s="25">
        <v>99.0</v>
      </c>
      <c r="S2185" s="25">
        <v>11.0</v>
      </c>
    </row>
    <row r="2186">
      <c r="A2186" s="58" t="s">
        <v>754</v>
      </c>
      <c r="B2186" s="25" t="s">
        <v>1</v>
      </c>
      <c r="C2186" s="25" t="s">
        <v>206</v>
      </c>
      <c r="D2186" s="25" t="s">
        <v>20</v>
      </c>
      <c r="E2186" s="25">
        <v>1.0</v>
      </c>
      <c r="F2186" s="25">
        <v>0.0</v>
      </c>
      <c r="G2186" s="25">
        <v>0.0</v>
      </c>
      <c r="H2186" s="25">
        <v>0.0</v>
      </c>
      <c r="I2186" s="25">
        <v>0.0</v>
      </c>
      <c r="J2186" s="25">
        <v>0.0</v>
      </c>
      <c r="K2186" s="25">
        <v>0.0</v>
      </c>
      <c r="L2186" s="25">
        <v>0.0</v>
      </c>
      <c r="M2186" s="25">
        <v>0.0</v>
      </c>
      <c r="N2186" s="25">
        <v>0.22917</v>
      </c>
      <c r="O2186" s="25">
        <v>0.22917</v>
      </c>
      <c r="P2186" s="25">
        <v>0.22917</v>
      </c>
      <c r="Q2186" s="25">
        <v>0.0</v>
      </c>
      <c r="R2186" s="25">
        <v>99.0</v>
      </c>
      <c r="S2186" s="25">
        <v>11.0</v>
      </c>
    </row>
    <row r="2187">
      <c r="A2187" s="58" t="s">
        <v>754</v>
      </c>
      <c r="B2187" s="25" t="s">
        <v>1</v>
      </c>
      <c r="C2187" s="25" t="s">
        <v>95</v>
      </c>
      <c r="D2187" s="25" t="s">
        <v>20</v>
      </c>
      <c r="E2187" s="25">
        <v>73.0</v>
      </c>
      <c r="F2187" s="25">
        <v>5.0</v>
      </c>
      <c r="G2187" s="25">
        <v>0.0</v>
      </c>
      <c r="H2187" s="25">
        <v>5.0</v>
      </c>
      <c r="I2187" s="25">
        <v>0.0</v>
      </c>
      <c r="J2187" s="25">
        <v>0.0</v>
      </c>
      <c r="K2187" s="25">
        <v>0.0</v>
      </c>
      <c r="L2187" s="25">
        <v>0.0</v>
      </c>
      <c r="M2187" s="25">
        <v>0.0</v>
      </c>
      <c r="N2187" s="25">
        <v>0.46194</v>
      </c>
      <c r="O2187" s="25">
        <v>4.00278</v>
      </c>
      <c r="P2187" s="25">
        <v>1.21239</v>
      </c>
      <c r="Q2187" s="25">
        <v>5.0</v>
      </c>
      <c r="R2187" s="25">
        <v>99.0</v>
      </c>
      <c r="S2187" s="25">
        <v>11.0</v>
      </c>
    </row>
    <row r="2188">
      <c r="A2188" s="58" t="s">
        <v>754</v>
      </c>
      <c r="B2188" s="25" t="s">
        <v>1</v>
      </c>
      <c r="C2188" s="25" t="s">
        <v>238</v>
      </c>
      <c r="D2188" s="25" t="s">
        <v>20</v>
      </c>
      <c r="E2188" s="25">
        <v>11.0</v>
      </c>
      <c r="F2188" s="25">
        <v>3.0</v>
      </c>
      <c r="G2188" s="25">
        <v>0.0</v>
      </c>
      <c r="H2188" s="25">
        <v>0.0</v>
      </c>
      <c r="I2188" s="25">
        <v>0.0</v>
      </c>
      <c r="J2188" s="25">
        <v>0.0</v>
      </c>
      <c r="K2188" s="25">
        <v>0.0</v>
      </c>
      <c r="L2188" s="25">
        <v>0.0</v>
      </c>
      <c r="M2188" s="25">
        <v>0.0</v>
      </c>
      <c r="N2188" s="25">
        <v>0.31944</v>
      </c>
      <c r="O2188" s="25">
        <v>0.63083</v>
      </c>
      <c r="P2188" s="25">
        <v>0.43311</v>
      </c>
      <c r="Q2188" s="25">
        <v>3.0</v>
      </c>
      <c r="R2188" s="25">
        <v>99.0</v>
      </c>
      <c r="S2188" s="25">
        <v>11.0</v>
      </c>
    </row>
    <row r="2189">
      <c r="A2189" s="58" t="s">
        <v>754</v>
      </c>
      <c r="B2189" s="25" t="s">
        <v>1</v>
      </c>
      <c r="C2189" s="25" t="s">
        <v>227</v>
      </c>
      <c r="D2189" s="25" t="s">
        <v>20</v>
      </c>
      <c r="E2189" s="25">
        <v>1.0</v>
      </c>
      <c r="F2189" s="25">
        <v>0.0</v>
      </c>
      <c r="G2189" s="25">
        <v>0.0</v>
      </c>
      <c r="H2189" s="25">
        <v>0.0</v>
      </c>
      <c r="I2189" s="25">
        <v>0.0</v>
      </c>
      <c r="J2189" s="25">
        <v>0.0</v>
      </c>
      <c r="K2189" s="25">
        <v>0.0</v>
      </c>
      <c r="L2189" s="25">
        <v>0.0</v>
      </c>
      <c r="M2189" s="25">
        <v>0.0</v>
      </c>
      <c r="N2189" s="25">
        <v>0.05889</v>
      </c>
      <c r="O2189" s="25">
        <v>0.05889</v>
      </c>
      <c r="P2189" s="25">
        <v>0.05889</v>
      </c>
      <c r="Q2189" s="25">
        <v>0.0</v>
      </c>
      <c r="R2189" s="25">
        <v>99.0</v>
      </c>
      <c r="S2189" s="25">
        <v>11.0</v>
      </c>
    </row>
    <row r="2190">
      <c r="A2190" s="58" t="s">
        <v>754</v>
      </c>
      <c r="B2190" s="25" t="s">
        <v>1</v>
      </c>
      <c r="C2190" s="25" t="s">
        <v>56</v>
      </c>
      <c r="D2190" s="25" t="s">
        <v>20</v>
      </c>
      <c r="E2190" s="25">
        <v>5.0</v>
      </c>
      <c r="F2190" s="25">
        <v>1.0</v>
      </c>
      <c r="G2190" s="25">
        <v>0.0</v>
      </c>
      <c r="H2190" s="25">
        <v>0.0</v>
      </c>
      <c r="I2190" s="25">
        <v>0.0</v>
      </c>
      <c r="J2190" s="25">
        <v>0.0</v>
      </c>
      <c r="K2190" s="25">
        <v>0.0</v>
      </c>
      <c r="L2190" s="25">
        <v>0.0</v>
      </c>
      <c r="M2190" s="25">
        <v>0.0</v>
      </c>
      <c r="N2190" s="25">
        <v>0.40778</v>
      </c>
      <c r="O2190" s="25">
        <v>0.63611</v>
      </c>
      <c r="P2190" s="25">
        <v>0.43794</v>
      </c>
      <c r="Q2190" s="25">
        <v>1.0</v>
      </c>
      <c r="R2190" s="25">
        <v>99.0</v>
      </c>
      <c r="S2190" s="25">
        <v>11.0</v>
      </c>
    </row>
    <row r="2191">
      <c r="A2191" s="58" t="s">
        <v>754</v>
      </c>
      <c r="B2191" s="25" t="s">
        <v>1</v>
      </c>
      <c r="C2191" s="25" t="s">
        <v>252</v>
      </c>
      <c r="D2191" s="25" t="s">
        <v>20</v>
      </c>
      <c r="E2191" s="25">
        <v>4.0</v>
      </c>
      <c r="F2191" s="25">
        <v>1.0</v>
      </c>
      <c r="G2191" s="25">
        <v>0.0</v>
      </c>
      <c r="H2191" s="25">
        <v>0.0</v>
      </c>
      <c r="I2191" s="25">
        <v>0.0</v>
      </c>
      <c r="J2191" s="25">
        <v>0.0</v>
      </c>
      <c r="K2191" s="25">
        <v>0.0</v>
      </c>
      <c r="L2191" s="25">
        <v>0.0</v>
      </c>
      <c r="M2191" s="25">
        <v>0.0</v>
      </c>
      <c r="N2191" s="25">
        <v>0.50972</v>
      </c>
      <c r="O2191" s="25">
        <v>1.05083</v>
      </c>
      <c r="P2191" s="25">
        <v>0.6575</v>
      </c>
      <c r="Q2191" s="25">
        <v>1.0</v>
      </c>
      <c r="R2191" s="25">
        <v>99.0</v>
      </c>
      <c r="S2191" s="25">
        <v>11.0</v>
      </c>
    </row>
    <row r="2192">
      <c r="A2192" s="58" t="s">
        <v>754</v>
      </c>
      <c r="B2192" s="25" t="s">
        <v>1</v>
      </c>
      <c r="C2192" s="25" t="s">
        <v>143</v>
      </c>
      <c r="D2192" s="25" t="s">
        <v>20</v>
      </c>
      <c r="E2192" s="25">
        <v>88.0</v>
      </c>
      <c r="F2192" s="25">
        <v>14.0</v>
      </c>
      <c r="G2192" s="25">
        <v>0.0</v>
      </c>
      <c r="H2192" s="25">
        <v>2.0</v>
      </c>
      <c r="I2192" s="25">
        <v>0.0</v>
      </c>
      <c r="J2192" s="25">
        <v>0.0</v>
      </c>
      <c r="K2192" s="25">
        <v>0.0</v>
      </c>
      <c r="L2192" s="25">
        <v>0.0</v>
      </c>
      <c r="M2192" s="25">
        <v>0.0</v>
      </c>
      <c r="N2192" s="25">
        <v>0.49333</v>
      </c>
      <c r="O2192" s="25">
        <v>3.10444</v>
      </c>
      <c r="P2192" s="25">
        <v>1.79359</v>
      </c>
      <c r="Q2192" s="25">
        <v>13.0</v>
      </c>
      <c r="R2192" s="25">
        <v>99.0</v>
      </c>
      <c r="S2192" s="25">
        <v>11.0</v>
      </c>
    </row>
    <row r="2193">
      <c r="A2193" s="58" t="s">
        <v>754</v>
      </c>
      <c r="B2193" s="25" t="s">
        <v>1</v>
      </c>
      <c r="C2193" s="25" t="s">
        <v>237</v>
      </c>
      <c r="D2193" s="25" t="s">
        <v>20</v>
      </c>
      <c r="E2193" s="25">
        <v>1.0</v>
      </c>
      <c r="F2193" s="25">
        <v>0.0</v>
      </c>
      <c r="G2193" s="25">
        <v>0.0</v>
      </c>
      <c r="H2193" s="25">
        <v>0.0</v>
      </c>
      <c r="I2193" s="25">
        <v>0.0</v>
      </c>
      <c r="J2193" s="25">
        <v>0.0</v>
      </c>
      <c r="K2193" s="25">
        <v>0.0</v>
      </c>
      <c r="L2193" s="25">
        <v>0.0</v>
      </c>
      <c r="M2193" s="25">
        <v>0.0</v>
      </c>
      <c r="N2193" s="25">
        <v>0.53139</v>
      </c>
      <c r="O2193" s="25">
        <v>0.53139</v>
      </c>
      <c r="P2193" s="25">
        <v>0.53139</v>
      </c>
      <c r="Q2193" s="25">
        <v>0.0</v>
      </c>
      <c r="R2193" s="25">
        <v>99.0</v>
      </c>
      <c r="S2193" s="25">
        <v>11.0</v>
      </c>
    </row>
    <row r="2194">
      <c r="A2194" s="58" t="s">
        <v>754</v>
      </c>
      <c r="B2194" s="25" t="s">
        <v>1</v>
      </c>
      <c r="C2194" s="25" t="s">
        <v>52</v>
      </c>
      <c r="D2194" s="25" t="s">
        <v>20</v>
      </c>
      <c r="E2194" s="25">
        <v>146.0</v>
      </c>
      <c r="F2194" s="25">
        <v>16.0</v>
      </c>
      <c r="G2194" s="25">
        <v>0.0</v>
      </c>
      <c r="H2194" s="25">
        <v>4.0</v>
      </c>
      <c r="I2194" s="25">
        <v>0.0</v>
      </c>
      <c r="J2194" s="25">
        <v>0.0</v>
      </c>
      <c r="K2194" s="25">
        <v>0.0</v>
      </c>
      <c r="L2194" s="25">
        <v>0.0</v>
      </c>
      <c r="M2194" s="25">
        <v>0.0</v>
      </c>
      <c r="N2194" s="25">
        <v>0.64278</v>
      </c>
      <c r="O2194" s="25">
        <v>1.55611</v>
      </c>
      <c r="P2194" s="25">
        <v>0.96253</v>
      </c>
      <c r="Q2194" s="25">
        <v>16.0</v>
      </c>
      <c r="R2194" s="25">
        <v>99.0</v>
      </c>
      <c r="S2194" s="25">
        <v>11.0</v>
      </c>
    </row>
    <row r="2195">
      <c r="A2195" s="58" t="s">
        <v>754</v>
      </c>
      <c r="B2195" s="25" t="s">
        <v>1</v>
      </c>
      <c r="C2195" s="25" t="s">
        <v>232</v>
      </c>
      <c r="D2195" s="25" t="s">
        <v>20</v>
      </c>
      <c r="E2195" s="25">
        <v>6.0</v>
      </c>
      <c r="F2195" s="25">
        <v>1.0</v>
      </c>
      <c r="G2195" s="25">
        <v>0.0</v>
      </c>
      <c r="H2195" s="25">
        <v>0.0</v>
      </c>
      <c r="I2195" s="25">
        <v>0.0</v>
      </c>
      <c r="J2195" s="25">
        <v>0.0</v>
      </c>
      <c r="K2195" s="25">
        <v>0.0</v>
      </c>
      <c r="L2195" s="25">
        <v>0.0</v>
      </c>
      <c r="M2195" s="25">
        <v>0.0</v>
      </c>
      <c r="N2195" s="25">
        <v>0.70306</v>
      </c>
      <c r="O2195" s="25">
        <v>1.59556</v>
      </c>
      <c r="P2195" s="25">
        <v>0.82065</v>
      </c>
      <c r="Q2195" s="25">
        <v>1.0</v>
      </c>
      <c r="R2195" s="25">
        <v>99.0</v>
      </c>
      <c r="S2195" s="25">
        <v>11.0</v>
      </c>
    </row>
    <row r="2196">
      <c r="A2196" s="58" t="s">
        <v>754</v>
      </c>
      <c r="B2196" s="25" t="s">
        <v>1</v>
      </c>
      <c r="C2196" s="25" t="s">
        <v>229</v>
      </c>
      <c r="D2196" s="25" t="s">
        <v>20</v>
      </c>
      <c r="E2196" s="25">
        <v>3.0</v>
      </c>
      <c r="F2196" s="25">
        <v>2.0</v>
      </c>
      <c r="G2196" s="25">
        <v>0.0</v>
      </c>
      <c r="H2196" s="25">
        <v>0.0</v>
      </c>
      <c r="I2196" s="25">
        <v>0.0</v>
      </c>
      <c r="J2196" s="25">
        <v>0.0</v>
      </c>
      <c r="K2196" s="25">
        <v>0.0</v>
      </c>
      <c r="L2196" s="25">
        <v>0.0</v>
      </c>
      <c r="M2196" s="25">
        <v>0.0</v>
      </c>
      <c r="N2196" s="25">
        <v>1.72583</v>
      </c>
      <c r="O2196" s="25">
        <v>2.19667</v>
      </c>
      <c r="P2196" s="25">
        <v>1.69944</v>
      </c>
      <c r="Q2196" s="25">
        <v>2.0</v>
      </c>
      <c r="R2196" s="25">
        <v>99.0</v>
      </c>
      <c r="S2196" s="25">
        <v>11.0</v>
      </c>
    </row>
    <row r="2197">
      <c r="A2197" s="58" t="s">
        <v>754</v>
      </c>
      <c r="B2197" s="25" t="s">
        <v>1</v>
      </c>
      <c r="C2197" s="25" t="s">
        <v>177</v>
      </c>
      <c r="D2197" s="25" t="s">
        <v>20</v>
      </c>
      <c r="E2197" s="25">
        <v>72.0</v>
      </c>
      <c r="F2197" s="25">
        <v>23.0</v>
      </c>
      <c r="G2197" s="25">
        <v>0.0</v>
      </c>
      <c r="H2197" s="25">
        <v>0.0</v>
      </c>
      <c r="I2197" s="25">
        <v>0.0</v>
      </c>
      <c r="J2197" s="25">
        <v>0.0</v>
      </c>
      <c r="K2197" s="25">
        <v>0.0</v>
      </c>
      <c r="L2197" s="25">
        <v>0.0</v>
      </c>
      <c r="M2197" s="25">
        <v>0.0</v>
      </c>
      <c r="N2197" s="25">
        <v>0.54667</v>
      </c>
      <c r="O2197" s="25">
        <v>1.8525</v>
      </c>
      <c r="P2197" s="25">
        <v>1.04124</v>
      </c>
      <c r="Q2197" s="25">
        <v>20.0</v>
      </c>
      <c r="R2197" s="25">
        <v>99.0</v>
      </c>
      <c r="S2197" s="25">
        <v>11.0</v>
      </c>
    </row>
    <row r="2198">
      <c r="A2198" s="58" t="s">
        <v>754</v>
      </c>
      <c r="B2198" s="25" t="s">
        <v>1</v>
      </c>
      <c r="C2198" s="25" t="s">
        <v>115</v>
      </c>
      <c r="D2198" s="25" t="s">
        <v>20</v>
      </c>
      <c r="E2198" s="25">
        <v>20.0</v>
      </c>
      <c r="F2198" s="25">
        <v>5.0</v>
      </c>
      <c r="G2198" s="25">
        <v>0.0</v>
      </c>
      <c r="H2198" s="25">
        <v>0.0</v>
      </c>
      <c r="I2198" s="25">
        <v>0.0</v>
      </c>
      <c r="J2198" s="25">
        <v>0.0</v>
      </c>
      <c r="K2198" s="25">
        <v>0.0</v>
      </c>
      <c r="L2198" s="25">
        <v>0.0</v>
      </c>
      <c r="M2198" s="25">
        <v>0.0</v>
      </c>
      <c r="N2198" s="25">
        <v>0.49667</v>
      </c>
      <c r="O2198" s="25">
        <v>1.94028</v>
      </c>
      <c r="P2198" s="25">
        <v>0.82167</v>
      </c>
      <c r="Q2198" s="25">
        <v>4.0</v>
      </c>
      <c r="R2198" s="25">
        <v>99.0</v>
      </c>
      <c r="S2198" s="25">
        <v>11.0</v>
      </c>
    </row>
    <row r="2199">
      <c r="A2199" s="58" t="s">
        <v>754</v>
      </c>
      <c r="B2199" s="25" t="s">
        <v>1</v>
      </c>
      <c r="C2199" s="25" t="s">
        <v>278</v>
      </c>
      <c r="D2199" s="25" t="s">
        <v>20</v>
      </c>
      <c r="E2199" s="25">
        <v>4.0</v>
      </c>
      <c r="F2199" s="25">
        <v>1.0</v>
      </c>
      <c r="G2199" s="25">
        <v>0.0</v>
      </c>
      <c r="H2199" s="25">
        <v>0.0</v>
      </c>
      <c r="I2199" s="25">
        <v>0.0</v>
      </c>
      <c r="J2199" s="25">
        <v>0.0</v>
      </c>
      <c r="K2199" s="25">
        <v>0.0</v>
      </c>
      <c r="L2199" s="25">
        <v>0.0</v>
      </c>
      <c r="M2199" s="25">
        <v>0.0</v>
      </c>
      <c r="N2199" s="25">
        <v>0.53778</v>
      </c>
      <c r="O2199" s="25">
        <v>0.54028</v>
      </c>
      <c r="P2199" s="25">
        <v>0.40646</v>
      </c>
      <c r="Q2199" s="25">
        <v>1.0</v>
      </c>
      <c r="R2199" s="25">
        <v>99.0</v>
      </c>
      <c r="S2199" s="25">
        <v>11.0</v>
      </c>
    </row>
    <row r="2200">
      <c r="A2200" s="58" t="s">
        <v>754</v>
      </c>
      <c r="B2200" s="25" t="s">
        <v>1</v>
      </c>
      <c r="C2200" s="25" t="s">
        <v>213</v>
      </c>
      <c r="D2200" s="25" t="s">
        <v>20</v>
      </c>
      <c r="E2200" s="25">
        <v>4.0</v>
      </c>
      <c r="F2200" s="25">
        <v>2.0</v>
      </c>
      <c r="G2200" s="25">
        <v>0.0</v>
      </c>
      <c r="H2200" s="25">
        <v>0.0</v>
      </c>
      <c r="I2200" s="25">
        <v>0.0</v>
      </c>
      <c r="J2200" s="25">
        <v>0.0</v>
      </c>
      <c r="K2200" s="25">
        <v>0.0</v>
      </c>
      <c r="L2200" s="25">
        <v>0.0</v>
      </c>
      <c r="M2200" s="25">
        <v>0.0</v>
      </c>
      <c r="N2200" s="25">
        <v>0.85333</v>
      </c>
      <c r="O2200" s="25">
        <v>4.58444</v>
      </c>
      <c r="P2200" s="25">
        <v>1.86972</v>
      </c>
      <c r="Q2200" s="25">
        <v>2.0</v>
      </c>
      <c r="R2200" s="25">
        <v>99.0</v>
      </c>
      <c r="S2200" s="25">
        <v>11.0</v>
      </c>
    </row>
    <row r="2201">
      <c r="A2201" s="58" t="s">
        <v>754</v>
      </c>
      <c r="B2201" s="25" t="s">
        <v>1</v>
      </c>
      <c r="C2201" s="25" t="s">
        <v>135</v>
      </c>
      <c r="D2201" s="25" t="s">
        <v>20</v>
      </c>
      <c r="E2201" s="25">
        <v>140.0</v>
      </c>
      <c r="F2201" s="25">
        <v>38.0</v>
      </c>
      <c r="G2201" s="25">
        <v>0.0</v>
      </c>
      <c r="H2201" s="25">
        <v>2.0</v>
      </c>
      <c r="I2201" s="25">
        <v>0.0</v>
      </c>
      <c r="J2201" s="25">
        <v>0.0</v>
      </c>
      <c r="K2201" s="25">
        <v>0.0</v>
      </c>
      <c r="L2201" s="25">
        <v>0.0</v>
      </c>
      <c r="M2201" s="25">
        <v>0.0</v>
      </c>
      <c r="N2201" s="25">
        <v>0.44</v>
      </c>
      <c r="O2201" s="25">
        <v>1.96833</v>
      </c>
      <c r="P2201" s="25">
        <v>0.85821</v>
      </c>
      <c r="Q2201" s="25">
        <v>20.0</v>
      </c>
      <c r="R2201" s="25">
        <v>99.0</v>
      </c>
      <c r="S2201" s="25">
        <v>11.0</v>
      </c>
    </row>
    <row r="2202">
      <c r="A2202" s="58" t="s">
        <v>754</v>
      </c>
      <c r="B2202" s="25" t="s">
        <v>1</v>
      </c>
      <c r="C2202" s="25" t="s">
        <v>66</v>
      </c>
      <c r="D2202" s="25" t="s">
        <v>20</v>
      </c>
      <c r="E2202" s="25">
        <v>6246.0</v>
      </c>
      <c r="F2202" s="25">
        <v>2137.0</v>
      </c>
      <c r="G2202" s="25">
        <v>4.0</v>
      </c>
      <c r="H2202" s="25">
        <v>130.0</v>
      </c>
      <c r="I2202" s="25">
        <v>0.0</v>
      </c>
      <c r="J2202" s="25">
        <v>0.0</v>
      </c>
      <c r="K2202" s="25">
        <v>0.0</v>
      </c>
      <c r="L2202" s="25">
        <v>0.0</v>
      </c>
      <c r="M2202" s="25">
        <v>0.0</v>
      </c>
      <c r="N2202" s="25">
        <v>0.52222</v>
      </c>
      <c r="O2202" s="25">
        <v>2.18694</v>
      </c>
      <c r="P2202" s="25">
        <v>1.55868</v>
      </c>
      <c r="Q2202" s="25">
        <v>1867.0</v>
      </c>
      <c r="R2202" s="25">
        <v>99.0</v>
      </c>
      <c r="S2202" s="25">
        <v>11.0</v>
      </c>
    </row>
    <row r="2203">
      <c r="A2203" s="58" t="s">
        <v>754</v>
      </c>
      <c r="B2203" s="25" t="s">
        <v>1</v>
      </c>
      <c r="C2203" s="25" t="s">
        <v>139</v>
      </c>
      <c r="D2203" s="25" t="s">
        <v>20</v>
      </c>
      <c r="E2203" s="25">
        <v>1.0</v>
      </c>
      <c r="F2203" s="25">
        <v>1.0</v>
      </c>
      <c r="G2203" s="25">
        <v>0.0</v>
      </c>
      <c r="H2203" s="25">
        <v>0.0</v>
      </c>
      <c r="I2203" s="25">
        <v>0.0</v>
      </c>
      <c r="J2203" s="25">
        <v>0.0</v>
      </c>
      <c r="K2203" s="25">
        <v>0.0</v>
      </c>
      <c r="L2203" s="25">
        <v>0.0</v>
      </c>
      <c r="M2203" s="25">
        <v>0.0</v>
      </c>
      <c r="N2203" s="25">
        <v>1.4375</v>
      </c>
      <c r="O2203" s="25">
        <v>1.4375</v>
      </c>
      <c r="P2203" s="25">
        <v>1.4375</v>
      </c>
      <c r="Q2203" s="25">
        <v>1.0</v>
      </c>
      <c r="R2203" s="25">
        <v>99.0</v>
      </c>
      <c r="S2203" s="25">
        <v>11.0</v>
      </c>
    </row>
    <row r="2204">
      <c r="A2204" s="58" t="s">
        <v>754</v>
      </c>
      <c r="B2204" s="25" t="s">
        <v>1</v>
      </c>
      <c r="C2204" s="25" t="s">
        <v>103</v>
      </c>
      <c r="D2204" s="25" t="s">
        <v>20</v>
      </c>
      <c r="E2204" s="25">
        <v>13.0</v>
      </c>
      <c r="F2204" s="25">
        <v>6.0</v>
      </c>
      <c r="G2204" s="25">
        <v>0.0</v>
      </c>
      <c r="H2204" s="25">
        <v>0.0</v>
      </c>
      <c r="I2204" s="25">
        <v>0.0</v>
      </c>
      <c r="J2204" s="25">
        <v>0.0</v>
      </c>
      <c r="K2204" s="25">
        <v>0.0</v>
      </c>
      <c r="L2204" s="25">
        <v>0.0</v>
      </c>
      <c r="M2204" s="25">
        <v>0.0</v>
      </c>
      <c r="N2204" s="25">
        <v>0.72917</v>
      </c>
      <c r="O2204" s="25">
        <v>3.45</v>
      </c>
      <c r="P2204" s="25">
        <v>1.2362</v>
      </c>
      <c r="Q2204" s="25">
        <v>6.0</v>
      </c>
      <c r="R2204" s="25">
        <v>99.0</v>
      </c>
      <c r="S2204" s="25">
        <v>11.0</v>
      </c>
    </row>
    <row r="2205">
      <c r="A2205" s="58" t="s">
        <v>754</v>
      </c>
      <c r="B2205" s="25" t="s">
        <v>1</v>
      </c>
      <c r="C2205" s="25" t="s">
        <v>207</v>
      </c>
      <c r="D2205" s="25" t="s">
        <v>20</v>
      </c>
      <c r="E2205" s="25">
        <v>19.0</v>
      </c>
      <c r="F2205" s="25">
        <v>0.0</v>
      </c>
      <c r="G2205" s="25">
        <v>0.0</v>
      </c>
      <c r="H2205" s="25">
        <v>0.0</v>
      </c>
      <c r="I2205" s="25">
        <v>0.0</v>
      </c>
      <c r="J2205" s="25">
        <v>0.0</v>
      </c>
      <c r="K2205" s="25">
        <v>0.0</v>
      </c>
      <c r="L2205" s="25">
        <v>0.0</v>
      </c>
      <c r="M2205" s="25">
        <v>0.0</v>
      </c>
      <c r="N2205" s="25">
        <v>0.40222</v>
      </c>
      <c r="O2205" s="25">
        <v>3.83194</v>
      </c>
      <c r="P2205" s="25">
        <v>0.81034</v>
      </c>
      <c r="Q2205" s="25">
        <v>0.0</v>
      </c>
      <c r="R2205" s="25">
        <v>99.0</v>
      </c>
      <c r="S2205" s="25">
        <v>11.0</v>
      </c>
    </row>
    <row r="2206">
      <c r="A2206" s="58" t="s">
        <v>754</v>
      </c>
      <c r="B2206" s="25" t="s">
        <v>1</v>
      </c>
      <c r="C2206" s="25" t="s">
        <v>90</v>
      </c>
      <c r="D2206" s="25" t="s">
        <v>20</v>
      </c>
      <c r="E2206" s="25">
        <v>11.0</v>
      </c>
      <c r="F2206" s="25">
        <v>2.0</v>
      </c>
      <c r="G2206" s="25">
        <v>0.0</v>
      </c>
      <c r="H2206" s="25">
        <v>0.0</v>
      </c>
      <c r="I2206" s="25">
        <v>0.0</v>
      </c>
      <c r="J2206" s="25">
        <v>0.0</v>
      </c>
      <c r="K2206" s="25">
        <v>0.0</v>
      </c>
      <c r="L2206" s="25">
        <v>0.0</v>
      </c>
      <c r="M2206" s="25">
        <v>0.0</v>
      </c>
      <c r="N2206" s="25">
        <v>0.92667</v>
      </c>
      <c r="O2206" s="25">
        <v>3.68361</v>
      </c>
      <c r="P2206" s="25">
        <v>1.35838</v>
      </c>
      <c r="Q2206" s="25">
        <v>1.0</v>
      </c>
      <c r="R2206" s="25">
        <v>99.0</v>
      </c>
      <c r="S2206" s="25">
        <v>11.0</v>
      </c>
    </row>
    <row r="2207">
      <c r="A2207" s="58" t="s">
        <v>754</v>
      </c>
      <c r="B2207" s="25" t="s">
        <v>1</v>
      </c>
      <c r="C2207" s="25" t="s">
        <v>172</v>
      </c>
      <c r="D2207" s="25" t="s">
        <v>20</v>
      </c>
      <c r="E2207" s="25">
        <v>15.0</v>
      </c>
      <c r="F2207" s="25">
        <v>2.0</v>
      </c>
      <c r="G2207" s="25">
        <v>0.0</v>
      </c>
      <c r="H2207" s="25">
        <v>0.0</v>
      </c>
      <c r="I2207" s="25">
        <v>0.0</v>
      </c>
      <c r="J2207" s="25">
        <v>0.0</v>
      </c>
      <c r="K2207" s="25">
        <v>0.0</v>
      </c>
      <c r="L2207" s="25">
        <v>0.0</v>
      </c>
      <c r="M2207" s="25">
        <v>0.0</v>
      </c>
      <c r="N2207" s="25">
        <v>0.84611</v>
      </c>
      <c r="O2207" s="25">
        <v>2.65722</v>
      </c>
      <c r="P2207" s="25">
        <v>1.31826</v>
      </c>
      <c r="Q2207" s="25">
        <v>2.0</v>
      </c>
      <c r="R2207" s="25">
        <v>99.0</v>
      </c>
      <c r="S2207" s="25">
        <v>11.0</v>
      </c>
    </row>
    <row r="2208">
      <c r="A2208" s="58" t="s">
        <v>754</v>
      </c>
      <c r="B2208" s="25" t="s">
        <v>1</v>
      </c>
      <c r="C2208" s="25" t="s">
        <v>132</v>
      </c>
      <c r="D2208" s="25" t="s">
        <v>20</v>
      </c>
      <c r="E2208" s="25">
        <v>34.0</v>
      </c>
      <c r="F2208" s="25">
        <v>2.0</v>
      </c>
      <c r="G2208" s="25">
        <v>0.0</v>
      </c>
      <c r="H2208" s="25">
        <v>0.0</v>
      </c>
      <c r="I2208" s="25">
        <v>0.0</v>
      </c>
      <c r="J2208" s="25">
        <v>0.0</v>
      </c>
      <c r="K2208" s="25">
        <v>0.0</v>
      </c>
      <c r="L2208" s="25">
        <v>0.0</v>
      </c>
      <c r="M2208" s="25">
        <v>0.0</v>
      </c>
      <c r="N2208" s="25">
        <v>0.52917</v>
      </c>
      <c r="O2208" s="25">
        <v>2.12222</v>
      </c>
      <c r="P2208" s="25">
        <v>0.93398</v>
      </c>
      <c r="Q2208" s="25">
        <v>2.0</v>
      </c>
      <c r="R2208" s="25">
        <v>99.0</v>
      </c>
      <c r="S2208" s="25">
        <v>11.0</v>
      </c>
    </row>
    <row r="2209">
      <c r="A2209" s="58" t="s">
        <v>754</v>
      </c>
      <c r="B2209" s="25" t="s">
        <v>1</v>
      </c>
      <c r="C2209" s="25" t="s">
        <v>224</v>
      </c>
      <c r="D2209" s="25" t="s">
        <v>20</v>
      </c>
      <c r="E2209" s="25">
        <v>2.0</v>
      </c>
      <c r="F2209" s="25">
        <v>0.0</v>
      </c>
      <c r="G2209" s="25">
        <v>0.0</v>
      </c>
      <c r="H2209" s="25">
        <v>0.0</v>
      </c>
      <c r="I2209" s="25">
        <v>0.0</v>
      </c>
      <c r="J2209" s="25">
        <v>0.0</v>
      </c>
      <c r="K2209" s="25">
        <v>0.0</v>
      </c>
      <c r="L2209" s="25">
        <v>0.0</v>
      </c>
      <c r="M2209" s="25">
        <v>0.0</v>
      </c>
      <c r="N2209" s="25">
        <v>0.54056</v>
      </c>
      <c r="O2209" s="25">
        <v>0.54056</v>
      </c>
      <c r="P2209" s="25">
        <v>0.54056</v>
      </c>
      <c r="Q2209" s="25">
        <v>0.0</v>
      </c>
      <c r="R2209" s="25">
        <v>99.0</v>
      </c>
      <c r="S2209" s="25">
        <v>11.0</v>
      </c>
    </row>
    <row r="2210">
      <c r="A2210" s="58" t="s">
        <v>754</v>
      </c>
      <c r="B2210" s="25" t="s">
        <v>1</v>
      </c>
      <c r="C2210" s="25" t="s">
        <v>188</v>
      </c>
      <c r="D2210" s="25" t="s">
        <v>20</v>
      </c>
      <c r="E2210" s="25">
        <v>23.0</v>
      </c>
      <c r="F2210" s="25">
        <v>2.0</v>
      </c>
      <c r="G2210" s="25">
        <v>0.0</v>
      </c>
      <c r="H2210" s="25">
        <v>1.0</v>
      </c>
      <c r="I2210" s="25">
        <v>0.0</v>
      </c>
      <c r="J2210" s="25">
        <v>0.0</v>
      </c>
      <c r="K2210" s="25">
        <v>0.0</v>
      </c>
      <c r="L2210" s="25">
        <v>0.0</v>
      </c>
      <c r="M2210" s="25">
        <v>0.0</v>
      </c>
      <c r="N2210" s="25">
        <v>0.505</v>
      </c>
      <c r="O2210" s="25">
        <v>1.80139</v>
      </c>
      <c r="P2210" s="25">
        <v>1.26019</v>
      </c>
      <c r="Q2210" s="25">
        <v>2.0</v>
      </c>
      <c r="R2210" s="25">
        <v>99.0</v>
      </c>
      <c r="S2210" s="25">
        <v>11.0</v>
      </c>
    </row>
    <row r="2211">
      <c r="A2211" s="58" t="s">
        <v>754</v>
      </c>
      <c r="B2211" s="25" t="s">
        <v>1</v>
      </c>
      <c r="C2211" s="25" t="s">
        <v>186</v>
      </c>
      <c r="D2211" s="25" t="s">
        <v>20</v>
      </c>
      <c r="E2211" s="25">
        <v>20.0</v>
      </c>
      <c r="F2211" s="25">
        <v>3.0</v>
      </c>
      <c r="G2211" s="25">
        <v>0.0</v>
      </c>
      <c r="H2211" s="25">
        <v>0.0</v>
      </c>
      <c r="I2211" s="25">
        <v>0.0</v>
      </c>
      <c r="J2211" s="25">
        <v>0.0</v>
      </c>
      <c r="K2211" s="25">
        <v>0.0</v>
      </c>
      <c r="L2211" s="25">
        <v>0.0</v>
      </c>
      <c r="M2211" s="25">
        <v>0.0</v>
      </c>
      <c r="N2211" s="25">
        <v>0.56556</v>
      </c>
      <c r="O2211" s="25">
        <v>1.35944</v>
      </c>
      <c r="P2211" s="25">
        <v>0.81201</v>
      </c>
      <c r="Q2211" s="25">
        <v>3.0</v>
      </c>
      <c r="R2211" s="25">
        <v>99.0</v>
      </c>
      <c r="S2211" s="25">
        <v>11.0</v>
      </c>
    </row>
    <row r="2212">
      <c r="A2212" s="58" t="s">
        <v>754</v>
      </c>
      <c r="B2212" s="25" t="s">
        <v>1</v>
      </c>
      <c r="C2212" s="25" t="s">
        <v>183</v>
      </c>
      <c r="D2212" s="25" t="s">
        <v>20</v>
      </c>
      <c r="E2212" s="25">
        <v>24.0</v>
      </c>
      <c r="F2212" s="25">
        <v>5.0</v>
      </c>
      <c r="G2212" s="25">
        <v>0.0</v>
      </c>
      <c r="H2212" s="25">
        <v>0.0</v>
      </c>
      <c r="I2212" s="25">
        <v>0.0</v>
      </c>
      <c r="J2212" s="25">
        <v>0.0</v>
      </c>
      <c r="K2212" s="25">
        <v>0.0</v>
      </c>
      <c r="L2212" s="25">
        <v>0.0</v>
      </c>
      <c r="M2212" s="25">
        <v>0.0</v>
      </c>
      <c r="N2212" s="25">
        <v>0.49889</v>
      </c>
      <c r="O2212" s="25">
        <v>1.34861</v>
      </c>
      <c r="P2212" s="25">
        <v>0.62046</v>
      </c>
      <c r="Q2212" s="25">
        <v>5.0</v>
      </c>
      <c r="R2212" s="25">
        <v>99.0</v>
      </c>
      <c r="S2212" s="25">
        <v>11.0</v>
      </c>
    </row>
    <row r="2213">
      <c r="A2213" s="58" t="s">
        <v>754</v>
      </c>
      <c r="B2213" s="25" t="s">
        <v>1</v>
      </c>
      <c r="C2213" s="25" t="s">
        <v>93</v>
      </c>
      <c r="D2213" s="25" t="s">
        <v>20</v>
      </c>
      <c r="E2213" s="25">
        <v>99.0</v>
      </c>
      <c r="F2213" s="25">
        <v>4.0</v>
      </c>
      <c r="G2213" s="25">
        <v>0.0</v>
      </c>
      <c r="H2213" s="25">
        <v>2.0</v>
      </c>
      <c r="I2213" s="25">
        <v>0.0</v>
      </c>
      <c r="J2213" s="25">
        <v>0.0</v>
      </c>
      <c r="K2213" s="25">
        <v>0.0</v>
      </c>
      <c r="L2213" s="25">
        <v>0.0</v>
      </c>
      <c r="M2213" s="25">
        <v>0.0</v>
      </c>
      <c r="N2213" s="25">
        <v>0.55222</v>
      </c>
      <c r="O2213" s="25">
        <v>1.92833</v>
      </c>
      <c r="P2213" s="25">
        <v>0.94087</v>
      </c>
      <c r="Q2213" s="25">
        <v>4.0</v>
      </c>
      <c r="R2213" s="25">
        <v>99.0</v>
      </c>
      <c r="S2213" s="25">
        <v>11.0</v>
      </c>
    </row>
    <row r="2214">
      <c r="A2214" s="58" t="s">
        <v>754</v>
      </c>
      <c r="B2214" s="25" t="s">
        <v>1</v>
      </c>
      <c r="C2214" s="25" t="s">
        <v>106</v>
      </c>
      <c r="D2214" s="25" t="s">
        <v>20</v>
      </c>
      <c r="E2214" s="25">
        <v>242.0</v>
      </c>
      <c r="F2214" s="25">
        <v>85.0</v>
      </c>
      <c r="G2214" s="25">
        <v>0.0</v>
      </c>
      <c r="H2214" s="25">
        <v>7.0</v>
      </c>
      <c r="I2214" s="25">
        <v>0.0</v>
      </c>
      <c r="J2214" s="25">
        <v>0.0</v>
      </c>
      <c r="K2214" s="25">
        <v>0.0</v>
      </c>
      <c r="L2214" s="25">
        <v>0.0</v>
      </c>
      <c r="M2214" s="25">
        <v>0.0</v>
      </c>
      <c r="N2214" s="25">
        <v>0.51222</v>
      </c>
      <c r="O2214" s="25">
        <v>1.63278</v>
      </c>
      <c r="P2214" s="25">
        <v>1.08043</v>
      </c>
      <c r="Q2214" s="25">
        <v>76.0</v>
      </c>
      <c r="R2214" s="25">
        <v>99.0</v>
      </c>
      <c r="S2214" s="25">
        <v>11.0</v>
      </c>
    </row>
    <row r="2215">
      <c r="A2215" s="58" t="s">
        <v>754</v>
      </c>
      <c r="B2215" s="25" t="s">
        <v>1</v>
      </c>
      <c r="C2215" s="25" t="s">
        <v>123</v>
      </c>
      <c r="D2215" s="25" t="s">
        <v>20</v>
      </c>
      <c r="E2215" s="25">
        <v>4.0</v>
      </c>
      <c r="F2215" s="25">
        <v>0.0</v>
      </c>
      <c r="G2215" s="25">
        <v>0.0</v>
      </c>
      <c r="H2215" s="25">
        <v>0.0</v>
      </c>
      <c r="I2215" s="25">
        <v>0.0</v>
      </c>
      <c r="J2215" s="25">
        <v>0.0</v>
      </c>
      <c r="K2215" s="25">
        <v>0.0</v>
      </c>
      <c r="L2215" s="25">
        <v>0.0</v>
      </c>
      <c r="M2215" s="25">
        <v>0.0</v>
      </c>
      <c r="N2215" s="25">
        <v>0.35944</v>
      </c>
      <c r="O2215" s="25">
        <v>0.57528</v>
      </c>
      <c r="P2215" s="25">
        <v>0.42208</v>
      </c>
      <c r="Q2215" s="25">
        <v>0.0</v>
      </c>
      <c r="R2215" s="25">
        <v>99.0</v>
      </c>
      <c r="S2215" s="25">
        <v>11.0</v>
      </c>
    </row>
    <row r="2216">
      <c r="A2216" s="58" t="s">
        <v>754</v>
      </c>
      <c r="B2216" s="25" t="s">
        <v>1</v>
      </c>
      <c r="C2216" s="25" t="s">
        <v>121</v>
      </c>
      <c r="D2216" s="25" t="s">
        <v>20</v>
      </c>
      <c r="E2216" s="25">
        <v>42.0</v>
      </c>
      <c r="F2216" s="25">
        <v>8.0</v>
      </c>
      <c r="G2216" s="25">
        <v>0.0</v>
      </c>
      <c r="H2216" s="25">
        <v>2.0</v>
      </c>
      <c r="I2216" s="25">
        <v>0.0</v>
      </c>
      <c r="J2216" s="25">
        <v>0.0</v>
      </c>
      <c r="K2216" s="25">
        <v>0.0</v>
      </c>
      <c r="L2216" s="25">
        <v>0.0</v>
      </c>
      <c r="M2216" s="25">
        <v>0.0</v>
      </c>
      <c r="N2216" s="25">
        <v>0.43972</v>
      </c>
      <c r="O2216" s="25">
        <v>3.43833</v>
      </c>
      <c r="P2216" s="25">
        <v>0.97889</v>
      </c>
      <c r="Q2216" s="25">
        <v>7.0</v>
      </c>
      <c r="R2216" s="25">
        <v>99.0</v>
      </c>
      <c r="S2216" s="25">
        <v>11.0</v>
      </c>
    </row>
    <row r="2217">
      <c r="A2217" s="58" t="s">
        <v>754</v>
      </c>
      <c r="B2217" s="25" t="s">
        <v>1</v>
      </c>
      <c r="C2217" s="25" t="s">
        <v>69</v>
      </c>
      <c r="D2217" s="25" t="s">
        <v>20</v>
      </c>
      <c r="E2217" s="25">
        <v>242.0</v>
      </c>
      <c r="F2217" s="25">
        <v>113.0</v>
      </c>
      <c r="G2217" s="25">
        <v>0.0</v>
      </c>
      <c r="H2217" s="25">
        <v>1.0</v>
      </c>
      <c r="I2217" s="25">
        <v>0.0</v>
      </c>
      <c r="J2217" s="25">
        <v>0.0</v>
      </c>
      <c r="K2217" s="25">
        <v>0.0</v>
      </c>
      <c r="L2217" s="25">
        <v>0.0</v>
      </c>
      <c r="M2217" s="25">
        <v>0.0</v>
      </c>
      <c r="N2217" s="25">
        <v>0.24861</v>
      </c>
      <c r="O2217" s="25">
        <v>1.165</v>
      </c>
      <c r="P2217" s="25">
        <v>0.62435</v>
      </c>
      <c r="Q2217" s="25">
        <v>108.0</v>
      </c>
      <c r="R2217" s="25">
        <v>99.0</v>
      </c>
      <c r="S2217" s="25">
        <v>11.0</v>
      </c>
    </row>
    <row r="2218">
      <c r="A2218" s="58" t="s">
        <v>754</v>
      </c>
      <c r="B2218" s="25" t="s">
        <v>1</v>
      </c>
      <c r="C2218" s="25" t="s">
        <v>96</v>
      </c>
      <c r="D2218" s="25" t="s">
        <v>20</v>
      </c>
      <c r="E2218" s="25">
        <v>473.0</v>
      </c>
      <c r="F2218" s="25">
        <v>159.0</v>
      </c>
      <c r="G2218" s="25">
        <v>0.0</v>
      </c>
      <c r="H2218" s="25">
        <v>6.0</v>
      </c>
      <c r="I2218" s="25">
        <v>0.0</v>
      </c>
      <c r="J2218" s="25">
        <v>0.0</v>
      </c>
      <c r="K2218" s="25">
        <v>0.0</v>
      </c>
      <c r="L2218" s="25">
        <v>0.0</v>
      </c>
      <c r="M2218" s="25">
        <v>0.0</v>
      </c>
      <c r="N2218" s="25">
        <v>0.46611</v>
      </c>
      <c r="O2218" s="25">
        <v>1.39806</v>
      </c>
      <c r="P2218" s="25">
        <v>1.02091</v>
      </c>
      <c r="Q2218" s="25">
        <v>142.0</v>
      </c>
      <c r="R2218" s="25">
        <v>99.0</v>
      </c>
      <c r="S2218" s="25">
        <v>11.0</v>
      </c>
    </row>
    <row r="2219">
      <c r="A2219" s="58" t="s">
        <v>754</v>
      </c>
      <c r="B2219" s="25" t="s">
        <v>1</v>
      </c>
      <c r="C2219" s="25" t="s">
        <v>59</v>
      </c>
      <c r="D2219" s="25" t="s">
        <v>20</v>
      </c>
      <c r="E2219" s="25">
        <v>13.0</v>
      </c>
      <c r="F2219" s="25">
        <v>0.0</v>
      </c>
      <c r="G2219" s="25">
        <v>0.0</v>
      </c>
      <c r="H2219" s="25">
        <v>0.0</v>
      </c>
      <c r="I2219" s="25">
        <v>0.0</v>
      </c>
      <c r="J2219" s="25">
        <v>0.0</v>
      </c>
      <c r="K2219" s="25">
        <v>0.0</v>
      </c>
      <c r="L2219" s="25">
        <v>0.0</v>
      </c>
      <c r="M2219" s="25">
        <v>0.0</v>
      </c>
      <c r="N2219" s="25">
        <v>0.50167</v>
      </c>
      <c r="O2219" s="25">
        <v>4.16972</v>
      </c>
      <c r="P2219" s="25">
        <v>1.11158</v>
      </c>
      <c r="Q2219" s="25">
        <v>0.0</v>
      </c>
      <c r="R2219" s="25">
        <v>99.0</v>
      </c>
      <c r="S2219" s="25">
        <v>11.0</v>
      </c>
    </row>
    <row r="2220">
      <c r="A2220" s="58" t="s">
        <v>754</v>
      </c>
      <c r="B2220" s="25" t="s">
        <v>1</v>
      </c>
      <c r="C2220" s="25" t="s">
        <v>137</v>
      </c>
      <c r="D2220" s="25" t="s">
        <v>20</v>
      </c>
      <c r="E2220" s="25">
        <v>2.0</v>
      </c>
      <c r="F2220" s="25">
        <v>0.0</v>
      </c>
      <c r="G2220" s="25">
        <v>0.0</v>
      </c>
      <c r="H2220" s="25">
        <v>0.0</v>
      </c>
      <c r="I2220" s="25">
        <v>0.0</v>
      </c>
      <c r="J2220" s="25">
        <v>0.0</v>
      </c>
      <c r="K2220" s="25">
        <v>0.0</v>
      </c>
      <c r="L2220" s="25">
        <v>0.0</v>
      </c>
      <c r="M2220" s="25">
        <v>0.0</v>
      </c>
      <c r="N2220" s="25">
        <v>0.38347</v>
      </c>
      <c r="O2220" s="25">
        <v>0.38347</v>
      </c>
      <c r="P2220" s="25">
        <v>0.38347</v>
      </c>
      <c r="Q2220" s="25">
        <v>0.0</v>
      </c>
      <c r="R2220" s="25">
        <v>99.0</v>
      </c>
      <c r="S2220" s="25">
        <v>11.0</v>
      </c>
    </row>
    <row r="2221">
      <c r="A2221" s="58" t="s">
        <v>754</v>
      </c>
      <c r="B2221" s="25" t="s">
        <v>1</v>
      </c>
      <c r="C2221" s="25" t="s">
        <v>72</v>
      </c>
      <c r="D2221" s="25" t="s">
        <v>20</v>
      </c>
      <c r="E2221" s="25">
        <v>243.0</v>
      </c>
      <c r="F2221" s="25">
        <v>139.0</v>
      </c>
      <c r="G2221" s="25">
        <v>0.0</v>
      </c>
      <c r="H2221" s="25">
        <v>117.0</v>
      </c>
      <c r="I2221" s="25">
        <v>0.0</v>
      </c>
      <c r="J2221" s="25">
        <v>0.0</v>
      </c>
      <c r="K2221" s="25">
        <v>0.0</v>
      </c>
      <c r="L2221" s="25">
        <v>0.0</v>
      </c>
      <c r="M2221" s="25">
        <v>0.0</v>
      </c>
      <c r="N2221" s="25">
        <v>0.46917</v>
      </c>
      <c r="O2221" s="25">
        <v>1.39722</v>
      </c>
      <c r="P2221" s="25">
        <v>0.87359</v>
      </c>
      <c r="Q2221" s="25">
        <v>106.0</v>
      </c>
      <c r="R2221" s="25">
        <v>99.0</v>
      </c>
      <c r="S2221" s="25">
        <v>11.0</v>
      </c>
    </row>
    <row r="2222">
      <c r="A2222" s="58" t="s">
        <v>754</v>
      </c>
      <c r="B2222" s="25" t="s">
        <v>1</v>
      </c>
      <c r="C2222" s="25" t="s">
        <v>46</v>
      </c>
      <c r="D2222" s="25" t="s">
        <v>20</v>
      </c>
      <c r="E2222" s="25">
        <v>11.0</v>
      </c>
      <c r="F2222" s="25">
        <v>0.0</v>
      </c>
      <c r="G2222" s="25">
        <v>0.0</v>
      </c>
      <c r="H2222" s="25">
        <v>0.0</v>
      </c>
      <c r="I2222" s="25">
        <v>0.0</v>
      </c>
      <c r="J2222" s="25">
        <v>0.0</v>
      </c>
      <c r="K2222" s="25">
        <v>0.0</v>
      </c>
      <c r="L2222" s="25">
        <v>0.0</v>
      </c>
      <c r="M2222" s="25">
        <v>0.0</v>
      </c>
      <c r="N2222" s="25">
        <v>0.91361</v>
      </c>
      <c r="O2222" s="25">
        <v>1.09028</v>
      </c>
      <c r="P2222" s="25">
        <v>0.78301</v>
      </c>
      <c r="Q2222" s="25">
        <v>0.0</v>
      </c>
      <c r="R2222" s="25">
        <v>99.0</v>
      </c>
      <c r="S2222" s="25">
        <v>11.0</v>
      </c>
    </row>
    <row r="2223">
      <c r="A2223" s="58" t="s">
        <v>754</v>
      </c>
      <c r="B2223" s="25" t="s">
        <v>1</v>
      </c>
      <c r="C2223" s="25" t="s">
        <v>67</v>
      </c>
      <c r="D2223" s="25" t="s">
        <v>20</v>
      </c>
      <c r="E2223" s="25">
        <v>635.0</v>
      </c>
      <c r="F2223" s="25">
        <v>48.0</v>
      </c>
      <c r="G2223" s="25">
        <v>0.0</v>
      </c>
      <c r="H2223" s="25">
        <v>4.0</v>
      </c>
      <c r="I2223" s="25">
        <v>0.0</v>
      </c>
      <c r="J2223" s="25">
        <v>0.0</v>
      </c>
      <c r="K2223" s="25">
        <v>0.0</v>
      </c>
      <c r="L2223" s="25">
        <v>0.0</v>
      </c>
      <c r="M2223" s="25">
        <v>0.0</v>
      </c>
      <c r="N2223" s="25">
        <v>0.35778</v>
      </c>
      <c r="O2223" s="25">
        <v>1.29528</v>
      </c>
      <c r="P2223" s="25">
        <v>0.62608</v>
      </c>
      <c r="Q2223" s="25">
        <v>44.0</v>
      </c>
      <c r="R2223" s="25">
        <v>99.0</v>
      </c>
      <c r="S2223" s="25">
        <v>11.0</v>
      </c>
    </row>
    <row r="2224">
      <c r="A2224" s="58" t="s">
        <v>754</v>
      </c>
      <c r="B2224" s="25" t="s">
        <v>1</v>
      </c>
      <c r="C2224" s="25" t="s">
        <v>184</v>
      </c>
      <c r="D2224" s="25" t="s">
        <v>20</v>
      </c>
      <c r="E2224" s="25">
        <v>12.0</v>
      </c>
      <c r="F2224" s="25">
        <v>1.0</v>
      </c>
      <c r="G2224" s="25">
        <v>0.0</v>
      </c>
      <c r="H2224" s="25">
        <v>0.0</v>
      </c>
      <c r="I2224" s="25">
        <v>0.0</v>
      </c>
      <c r="J2224" s="25">
        <v>0.0</v>
      </c>
      <c r="K2224" s="25">
        <v>0.0</v>
      </c>
      <c r="L2224" s="25">
        <v>0.0</v>
      </c>
      <c r="M2224" s="25">
        <v>0.0</v>
      </c>
      <c r="N2224" s="25">
        <v>0.47556</v>
      </c>
      <c r="O2224" s="25">
        <v>1.26417</v>
      </c>
      <c r="P2224" s="25">
        <v>0.68681</v>
      </c>
      <c r="Q2224" s="25">
        <v>1.0</v>
      </c>
      <c r="R2224" s="25">
        <v>99.0</v>
      </c>
      <c r="S2224" s="25">
        <v>11.0</v>
      </c>
    </row>
    <row r="2225">
      <c r="A2225" s="58" t="s">
        <v>754</v>
      </c>
      <c r="B2225" s="25" t="s">
        <v>1</v>
      </c>
      <c r="C2225" s="25" t="s">
        <v>176</v>
      </c>
      <c r="D2225" s="25" t="s">
        <v>20</v>
      </c>
      <c r="E2225" s="25">
        <v>139.0</v>
      </c>
      <c r="F2225" s="25">
        <v>71.0</v>
      </c>
      <c r="G2225" s="25">
        <v>0.0</v>
      </c>
      <c r="H2225" s="25">
        <v>2.0</v>
      </c>
      <c r="I2225" s="25">
        <v>0.0</v>
      </c>
      <c r="J2225" s="25">
        <v>0.0</v>
      </c>
      <c r="K2225" s="25">
        <v>0.0</v>
      </c>
      <c r="L2225" s="25">
        <v>0.0</v>
      </c>
      <c r="M2225" s="25">
        <v>0.0</v>
      </c>
      <c r="N2225" s="25">
        <v>0.44528</v>
      </c>
      <c r="O2225" s="25">
        <v>1.69306</v>
      </c>
      <c r="P2225" s="25">
        <v>1.25064</v>
      </c>
      <c r="Q2225" s="25">
        <v>57.0</v>
      </c>
      <c r="R2225" s="25">
        <v>99.0</v>
      </c>
      <c r="S2225" s="25">
        <v>11.0</v>
      </c>
    </row>
    <row r="2226">
      <c r="A2226" s="58" t="s">
        <v>754</v>
      </c>
      <c r="B2226" s="25" t="s">
        <v>1</v>
      </c>
      <c r="C2226" s="25" t="s">
        <v>221</v>
      </c>
      <c r="D2226" s="25" t="s">
        <v>20</v>
      </c>
      <c r="E2226" s="25">
        <v>59.0</v>
      </c>
      <c r="F2226" s="25">
        <v>2.0</v>
      </c>
      <c r="G2226" s="25">
        <v>0.0</v>
      </c>
      <c r="H2226" s="25">
        <v>0.0</v>
      </c>
      <c r="I2226" s="25">
        <v>0.0</v>
      </c>
      <c r="J2226" s="25">
        <v>0.0</v>
      </c>
      <c r="K2226" s="25">
        <v>0.0</v>
      </c>
      <c r="L2226" s="25">
        <v>0.0</v>
      </c>
      <c r="M2226" s="25">
        <v>0.0</v>
      </c>
      <c r="N2226" s="25">
        <v>0.58889</v>
      </c>
      <c r="O2226" s="25">
        <v>3.15444</v>
      </c>
      <c r="P2226" s="25">
        <v>1.07812</v>
      </c>
      <c r="Q2226" s="25">
        <v>2.0</v>
      </c>
      <c r="R2226" s="25">
        <v>99.0</v>
      </c>
      <c r="S2226" s="25">
        <v>11.0</v>
      </c>
    </row>
    <row r="2227">
      <c r="A2227" s="58" t="s">
        <v>754</v>
      </c>
      <c r="B2227" s="25" t="s">
        <v>1</v>
      </c>
      <c r="C2227" s="25" t="s">
        <v>215</v>
      </c>
      <c r="D2227" s="25" t="s">
        <v>20</v>
      </c>
      <c r="E2227" s="25">
        <v>6.0</v>
      </c>
      <c r="F2227" s="25">
        <v>1.0</v>
      </c>
      <c r="G2227" s="25">
        <v>0.0</v>
      </c>
      <c r="H2227" s="25">
        <v>0.0</v>
      </c>
      <c r="I2227" s="25">
        <v>0.0</v>
      </c>
      <c r="J2227" s="25">
        <v>0.0</v>
      </c>
      <c r="K2227" s="25">
        <v>0.0</v>
      </c>
      <c r="L2227" s="25">
        <v>0.0</v>
      </c>
      <c r="M2227" s="25">
        <v>0.0</v>
      </c>
      <c r="N2227" s="25">
        <v>0.32639</v>
      </c>
      <c r="O2227" s="25">
        <v>8.96167</v>
      </c>
      <c r="P2227" s="25">
        <v>1.80699</v>
      </c>
      <c r="Q2227" s="25">
        <v>1.0</v>
      </c>
      <c r="R2227" s="25">
        <v>99.0</v>
      </c>
      <c r="S2227" s="25">
        <v>11.0</v>
      </c>
    </row>
    <row r="2228">
      <c r="A2228" s="58" t="s">
        <v>754</v>
      </c>
      <c r="B2228" s="25" t="s">
        <v>1</v>
      </c>
      <c r="C2228" s="25" t="s">
        <v>231</v>
      </c>
      <c r="D2228" s="25" t="s">
        <v>20</v>
      </c>
      <c r="E2228" s="25">
        <v>6.0</v>
      </c>
      <c r="F2228" s="25">
        <v>3.0</v>
      </c>
      <c r="G2228" s="25">
        <v>0.0</v>
      </c>
      <c r="H2228" s="25">
        <v>0.0</v>
      </c>
      <c r="I2228" s="25">
        <v>0.0</v>
      </c>
      <c r="J2228" s="25">
        <v>0.0</v>
      </c>
      <c r="K2228" s="25">
        <v>0.0</v>
      </c>
      <c r="L2228" s="25">
        <v>0.0</v>
      </c>
      <c r="M2228" s="25">
        <v>0.0</v>
      </c>
      <c r="N2228" s="25">
        <v>0.54917</v>
      </c>
      <c r="O2228" s="25">
        <v>5.57917</v>
      </c>
      <c r="P2228" s="25">
        <v>1.75801</v>
      </c>
      <c r="Q2228" s="25">
        <v>3.0</v>
      </c>
      <c r="R2228" s="25">
        <v>99.0</v>
      </c>
      <c r="S2228" s="25">
        <v>11.0</v>
      </c>
    </row>
    <row r="2229">
      <c r="A2229" s="58" t="s">
        <v>754</v>
      </c>
      <c r="B2229" s="25" t="s">
        <v>1</v>
      </c>
      <c r="C2229" s="25" t="s">
        <v>198</v>
      </c>
      <c r="D2229" s="25" t="s">
        <v>20</v>
      </c>
      <c r="E2229" s="25">
        <v>16.0</v>
      </c>
      <c r="F2229" s="25">
        <v>1.0</v>
      </c>
      <c r="G2229" s="25">
        <v>0.0</v>
      </c>
      <c r="H2229" s="25">
        <v>1.0</v>
      </c>
      <c r="I2229" s="25">
        <v>0.0</v>
      </c>
      <c r="J2229" s="25">
        <v>0.0</v>
      </c>
      <c r="K2229" s="25">
        <v>0.0</v>
      </c>
      <c r="L2229" s="25">
        <v>0.0</v>
      </c>
      <c r="M2229" s="25">
        <v>0.0</v>
      </c>
      <c r="N2229" s="25">
        <v>0.49</v>
      </c>
      <c r="O2229" s="25">
        <v>1.45139</v>
      </c>
      <c r="P2229" s="25">
        <v>1.99377</v>
      </c>
      <c r="Q2229" s="25">
        <v>1.0</v>
      </c>
      <c r="R2229" s="25">
        <v>99.0</v>
      </c>
      <c r="S2229" s="25">
        <v>11.0</v>
      </c>
    </row>
    <row r="2230">
      <c r="A2230" s="58" t="s">
        <v>754</v>
      </c>
      <c r="B2230" s="25" t="s">
        <v>1</v>
      </c>
      <c r="C2230" s="25" t="s">
        <v>119</v>
      </c>
      <c r="D2230" s="25" t="s">
        <v>20</v>
      </c>
      <c r="E2230" s="25">
        <v>1319.0</v>
      </c>
      <c r="F2230" s="25">
        <v>412.0</v>
      </c>
      <c r="G2230" s="25">
        <v>3.0</v>
      </c>
      <c r="H2230" s="25">
        <v>16.0</v>
      </c>
      <c r="I2230" s="25">
        <v>0.0</v>
      </c>
      <c r="J2230" s="25">
        <v>0.0</v>
      </c>
      <c r="K2230" s="25">
        <v>0.0</v>
      </c>
      <c r="L2230" s="25">
        <v>0.0</v>
      </c>
      <c r="M2230" s="25">
        <v>0.0</v>
      </c>
      <c r="N2230" s="25">
        <v>0.72944</v>
      </c>
      <c r="O2230" s="25">
        <v>2.13944</v>
      </c>
      <c r="P2230" s="25">
        <v>1.406</v>
      </c>
      <c r="Q2230" s="25">
        <v>313.0</v>
      </c>
      <c r="R2230" s="25">
        <v>99.0</v>
      </c>
      <c r="S2230" s="25">
        <v>11.0</v>
      </c>
    </row>
    <row r="2231">
      <c r="A2231" s="58" t="s">
        <v>754</v>
      </c>
      <c r="B2231" s="25" t="s">
        <v>1</v>
      </c>
      <c r="C2231" s="25" t="s">
        <v>70</v>
      </c>
      <c r="D2231" s="25" t="s">
        <v>20</v>
      </c>
      <c r="E2231" s="25">
        <v>13990.0</v>
      </c>
      <c r="F2231" s="25">
        <v>2593.0</v>
      </c>
      <c r="G2231" s="25">
        <v>4.0</v>
      </c>
      <c r="H2231" s="25">
        <v>33.0</v>
      </c>
      <c r="I2231" s="25">
        <v>0.0</v>
      </c>
      <c r="J2231" s="25">
        <v>0.0</v>
      </c>
      <c r="K2231" s="25">
        <v>0.0</v>
      </c>
      <c r="L2231" s="25">
        <v>0.0</v>
      </c>
      <c r="M2231" s="25">
        <v>0.0</v>
      </c>
      <c r="N2231" s="25">
        <v>0.59389</v>
      </c>
      <c r="O2231" s="25">
        <v>2.44306</v>
      </c>
      <c r="P2231" s="25">
        <v>1.38511</v>
      </c>
      <c r="Q2231" s="25">
        <v>1894.0</v>
      </c>
      <c r="R2231" s="25">
        <v>99.0</v>
      </c>
      <c r="S2231" s="25">
        <v>11.0</v>
      </c>
    </row>
    <row r="2232">
      <c r="A2232" s="58" t="s">
        <v>754</v>
      </c>
      <c r="B2232" s="25" t="s">
        <v>1</v>
      </c>
      <c r="C2232" s="25" t="s">
        <v>149</v>
      </c>
      <c r="D2232" s="25" t="s">
        <v>20</v>
      </c>
      <c r="E2232" s="25">
        <v>17.0</v>
      </c>
      <c r="F2232" s="25">
        <v>1.0</v>
      </c>
      <c r="G2232" s="25">
        <v>0.0</v>
      </c>
      <c r="H2232" s="25">
        <v>0.0</v>
      </c>
      <c r="I2232" s="25">
        <v>0.0</v>
      </c>
      <c r="J2232" s="25">
        <v>0.0</v>
      </c>
      <c r="K2232" s="25">
        <v>0.0</v>
      </c>
      <c r="L2232" s="25">
        <v>0.0</v>
      </c>
      <c r="M2232" s="25">
        <v>0.0</v>
      </c>
      <c r="N2232" s="25">
        <v>0.61361</v>
      </c>
      <c r="O2232" s="25">
        <v>1.99722</v>
      </c>
      <c r="P2232" s="25">
        <v>0.92206</v>
      </c>
      <c r="Q2232" s="25">
        <v>1.0</v>
      </c>
      <c r="R2232" s="25">
        <v>99.0</v>
      </c>
      <c r="S2232" s="25">
        <v>11.0</v>
      </c>
    </row>
    <row r="2233">
      <c r="A2233" s="58" t="s">
        <v>754</v>
      </c>
      <c r="B2233" s="25" t="s">
        <v>1</v>
      </c>
      <c r="C2233" s="25" t="s">
        <v>182</v>
      </c>
      <c r="D2233" s="25" t="s">
        <v>20</v>
      </c>
      <c r="E2233" s="25">
        <v>1.0</v>
      </c>
      <c r="F2233" s="25">
        <v>1.0</v>
      </c>
      <c r="G2233" s="25">
        <v>0.0</v>
      </c>
      <c r="H2233" s="25">
        <v>0.0</v>
      </c>
      <c r="I2233" s="25">
        <v>0.0</v>
      </c>
      <c r="J2233" s="25">
        <v>0.0</v>
      </c>
      <c r="K2233" s="25">
        <v>0.0</v>
      </c>
      <c r="L2233" s="25">
        <v>0.0</v>
      </c>
      <c r="M2233" s="25">
        <v>0.0</v>
      </c>
      <c r="N2233" s="25">
        <v>0.23056</v>
      </c>
      <c r="O2233" s="25">
        <v>0.23056</v>
      </c>
      <c r="P2233" s="25">
        <v>0.23056</v>
      </c>
      <c r="Q2233" s="25">
        <v>1.0</v>
      </c>
      <c r="R2233" s="25">
        <v>99.0</v>
      </c>
      <c r="S2233" s="25">
        <v>11.0</v>
      </c>
    </row>
    <row r="2234">
      <c r="A2234" s="58" t="s">
        <v>754</v>
      </c>
      <c r="B2234" s="25" t="s">
        <v>1</v>
      </c>
      <c r="C2234" s="25" t="s">
        <v>217</v>
      </c>
      <c r="D2234" s="25" t="s">
        <v>20</v>
      </c>
      <c r="E2234" s="25">
        <v>12.0</v>
      </c>
      <c r="F2234" s="25">
        <v>0.0</v>
      </c>
      <c r="G2234" s="25">
        <v>0.0</v>
      </c>
      <c r="H2234" s="25">
        <v>0.0</v>
      </c>
      <c r="I2234" s="25">
        <v>0.0</v>
      </c>
      <c r="J2234" s="25">
        <v>0.0</v>
      </c>
      <c r="K2234" s="25">
        <v>0.0</v>
      </c>
      <c r="L2234" s="25">
        <v>0.0</v>
      </c>
      <c r="M2234" s="25">
        <v>0.0</v>
      </c>
      <c r="N2234" s="25">
        <v>0.27972</v>
      </c>
      <c r="O2234" s="25">
        <v>1.10028</v>
      </c>
      <c r="P2234" s="25">
        <v>0.51697</v>
      </c>
      <c r="Q2234" s="25">
        <v>0.0</v>
      </c>
      <c r="R2234" s="25">
        <v>99.0</v>
      </c>
      <c r="S2234" s="25">
        <v>11.0</v>
      </c>
    </row>
    <row r="2235">
      <c r="A2235" s="58" t="s">
        <v>754</v>
      </c>
      <c r="B2235" s="25" t="s">
        <v>1</v>
      </c>
      <c r="C2235" s="25" t="s">
        <v>216</v>
      </c>
      <c r="D2235" s="25" t="s">
        <v>20</v>
      </c>
      <c r="E2235" s="25">
        <v>12.0</v>
      </c>
      <c r="F2235" s="25">
        <v>1.0</v>
      </c>
      <c r="G2235" s="25">
        <v>0.0</v>
      </c>
      <c r="H2235" s="25">
        <v>0.0</v>
      </c>
      <c r="I2235" s="25">
        <v>0.0</v>
      </c>
      <c r="J2235" s="25">
        <v>0.0</v>
      </c>
      <c r="K2235" s="25">
        <v>0.0</v>
      </c>
      <c r="L2235" s="25">
        <v>0.0</v>
      </c>
      <c r="M2235" s="25">
        <v>0.0</v>
      </c>
      <c r="N2235" s="25">
        <v>0.85528</v>
      </c>
      <c r="O2235" s="25">
        <v>3.81389</v>
      </c>
      <c r="P2235" s="25">
        <v>1.8584</v>
      </c>
      <c r="Q2235" s="25">
        <v>1.0</v>
      </c>
      <c r="R2235" s="25">
        <v>99.0</v>
      </c>
      <c r="S2235" s="25">
        <v>11.0</v>
      </c>
    </row>
    <row r="2236">
      <c r="A2236" s="58" t="s">
        <v>754</v>
      </c>
      <c r="B2236" s="25" t="s">
        <v>1</v>
      </c>
      <c r="C2236" s="25" t="s">
        <v>48</v>
      </c>
      <c r="D2236" s="25" t="s">
        <v>20</v>
      </c>
      <c r="E2236" s="25">
        <v>27.0</v>
      </c>
      <c r="F2236" s="25">
        <v>6.0</v>
      </c>
      <c r="G2236" s="25">
        <v>0.0</v>
      </c>
      <c r="H2236" s="25">
        <v>0.0</v>
      </c>
      <c r="I2236" s="25">
        <v>0.0</v>
      </c>
      <c r="J2236" s="25">
        <v>0.0</v>
      </c>
      <c r="K2236" s="25">
        <v>0.0</v>
      </c>
      <c r="L2236" s="25">
        <v>0.0</v>
      </c>
      <c r="M2236" s="25">
        <v>0.0</v>
      </c>
      <c r="N2236" s="25">
        <v>0.79</v>
      </c>
      <c r="O2236" s="25">
        <v>11.71583</v>
      </c>
      <c r="P2236" s="25">
        <v>3.08178</v>
      </c>
      <c r="Q2236" s="25">
        <v>1.0</v>
      </c>
      <c r="R2236" s="25">
        <v>99.0</v>
      </c>
      <c r="S2236" s="25">
        <v>11.0</v>
      </c>
    </row>
    <row r="2237">
      <c r="A2237" s="58" t="s">
        <v>754</v>
      </c>
      <c r="B2237" s="25" t="s">
        <v>1</v>
      </c>
      <c r="C2237" s="25" t="s">
        <v>74</v>
      </c>
      <c r="D2237" s="25" t="s">
        <v>20</v>
      </c>
      <c r="E2237" s="25">
        <v>4530.0</v>
      </c>
      <c r="F2237" s="25">
        <v>1727.0</v>
      </c>
      <c r="G2237" s="25">
        <v>6.0</v>
      </c>
      <c r="H2237" s="25">
        <v>24.0</v>
      </c>
      <c r="I2237" s="25">
        <v>0.0</v>
      </c>
      <c r="J2237" s="25">
        <v>0.0</v>
      </c>
      <c r="K2237" s="25">
        <v>0.0</v>
      </c>
      <c r="L2237" s="25">
        <v>0.0</v>
      </c>
      <c r="M2237" s="25">
        <v>0.0</v>
      </c>
      <c r="N2237" s="25">
        <v>0.45556</v>
      </c>
      <c r="O2237" s="25">
        <v>1.73083</v>
      </c>
      <c r="P2237" s="25">
        <v>1.04088</v>
      </c>
      <c r="Q2237" s="25">
        <v>1568.0</v>
      </c>
      <c r="R2237" s="25">
        <v>99.0</v>
      </c>
      <c r="S2237" s="25">
        <v>11.0</v>
      </c>
    </row>
    <row r="2238">
      <c r="A2238" s="58" t="s">
        <v>754</v>
      </c>
      <c r="B2238" s="25" t="s">
        <v>1</v>
      </c>
      <c r="C2238" s="25" t="s">
        <v>82</v>
      </c>
      <c r="D2238" s="25" t="s">
        <v>20</v>
      </c>
      <c r="E2238" s="25">
        <v>620.0</v>
      </c>
      <c r="F2238" s="25">
        <v>74.0</v>
      </c>
      <c r="G2238" s="25">
        <v>0.0</v>
      </c>
      <c r="H2238" s="25">
        <v>3.0</v>
      </c>
      <c r="I2238" s="25">
        <v>0.0</v>
      </c>
      <c r="J2238" s="25">
        <v>0.0</v>
      </c>
      <c r="K2238" s="25">
        <v>0.0</v>
      </c>
      <c r="L2238" s="25">
        <v>0.0</v>
      </c>
      <c r="M2238" s="25">
        <v>0.0</v>
      </c>
      <c r="N2238" s="25">
        <v>0.49944</v>
      </c>
      <c r="O2238" s="25">
        <v>2.12528</v>
      </c>
      <c r="P2238" s="25">
        <v>1.04101</v>
      </c>
      <c r="Q2238" s="25">
        <v>70.0</v>
      </c>
      <c r="R2238" s="25">
        <v>99.0</v>
      </c>
      <c r="S2238" s="25">
        <v>11.0</v>
      </c>
    </row>
    <row r="2239">
      <c r="A2239" s="58" t="s">
        <v>754</v>
      </c>
      <c r="B2239" s="25" t="s">
        <v>1</v>
      </c>
      <c r="C2239" s="25" t="s">
        <v>179</v>
      </c>
      <c r="D2239" s="25" t="s">
        <v>20</v>
      </c>
      <c r="E2239" s="25">
        <v>7.0</v>
      </c>
      <c r="F2239" s="25">
        <v>2.0</v>
      </c>
      <c r="G2239" s="25">
        <v>0.0</v>
      </c>
      <c r="H2239" s="25">
        <v>0.0</v>
      </c>
      <c r="I2239" s="25">
        <v>0.0</v>
      </c>
      <c r="J2239" s="25">
        <v>0.0</v>
      </c>
      <c r="K2239" s="25">
        <v>0.0</v>
      </c>
      <c r="L2239" s="25">
        <v>0.0</v>
      </c>
      <c r="M2239" s="25">
        <v>0.0</v>
      </c>
      <c r="N2239" s="25">
        <v>0.55583</v>
      </c>
      <c r="O2239" s="25">
        <v>2.13944</v>
      </c>
      <c r="P2239" s="25">
        <v>0.9219</v>
      </c>
      <c r="Q2239" s="25">
        <v>2.0</v>
      </c>
      <c r="R2239" s="25">
        <v>99.0</v>
      </c>
      <c r="S2239" s="25">
        <v>11.0</v>
      </c>
    </row>
    <row r="2240">
      <c r="A2240" s="58" t="s">
        <v>754</v>
      </c>
      <c r="B2240" s="25" t="s">
        <v>1</v>
      </c>
      <c r="C2240" s="25" t="s">
        <v>114</v>
      </c>
      <c r="D2240" s="25" t="s">
        <v>20</v>
      </c>
      <c r="E2240" s="25">
        <v>136.0</v>
      </c>
      <c r="F2240" s="25">
        <v>27.0</v>
      </c>
      <c r="G2240" s="25">
        <v>1.0</v>
      </c>
      <c r="H2240" s="25">
        <v>3.0</v>
      </c>
      <c r="I2240" s="25">
        <v>0.0</v>
      </c>
      <c r="J2240" s="25">
        <v>0.0</v>
      </c>
      <c r="K2240" s="25">
        <v>0.0</v>
      </c>
      <c r="L2240" s="25">
        <v>0.0</v>
      </c>
      <c r="M2240" s="25">
        <v>0.0</v>
      </c>
      <c r="N2240" s="25">
        <v>0.58778</v>
      </c>
      <c r="O2240" s="25">
        <v>2.30167</v>
      </c>
      <c r="P2240" s="25">
        <v>1.23104</v>
      </c>
      <c r="Q2240" s="25">
        <v>24.0</v>
      </c>
      <c r="R2240" s="25">
        <v>99.0</v>
      </c>
      <c r="S2240" s="25">
        <v>11.0</v>
      </c>
    </row>
    <row r="2241">
      <c r="A2241" s="58" t="s">
        <v>754</v>
      </c>
      <c r="B2241" s="25" t="s">
        <v>1</v>
      </c>
      <c r="C2241" s="25" t="s">
        <v>222</v>
      </c>
      <c r="D2241" s="25" t="s">
        <v>20</v>
      </c>
      <c r="E2241" s="25">
        <v>17.0</v>
      </c>
      <c r="F2241" s="25">
        <v>9.0</v>
      </c>
      <c r="G2241" s="25">
        <v>0.0</v>
      </c>
      <c r="H2241" s="25">
        <v>0.0</v>
      </c>
      <c r="I2241" s="25">
        <v>0.0</v>
      </c>
      <c r="J2241" s="25">
        <v>0.0</v>
      </c>
      <c r="K2241" s="25">
        <v>0.0</v>
      </c>
      <c r="L2241" s="25">
        <v>0.0</v>
      </c>
      <c r="M2241" s="25">
        <v>0.0</v>
      </c>
      <c r="N2241" s="25">
        <v>0.74833</v>
      </c>
      <c r="O2241" s="25">
        <v>2.27361</v>
      </c>
      <c r="P2241" s="25">
        <v>0.92194</v>
      </c>
      <c r="Q2241" s="25">
        <v>8.0</v>
      </c>
      <c r="R2241" s="25">
        <v>99.0</v>
      </c>
      <c r="S2241" s="25">
        <v>11.0</v>
      </c>
    </row>
    <row r="2242">
      <c r="A2242" s="58" t="s">
        <v>754</v>
      </c>
      <c r="B2242" s="25" t="s">
        <v>1</v>
      </c>
      <c r="C2242" s="25" t="s">
        <v>163</v>
      </c>
      <c r="D2242" s="25" t="s">
        <v>20</v>
      </c>
      <c r="E2242" s="25">
        <v>23.0</v>
      </c>
      <c r="F2242" s="25">
        <v>5.0</v>
      </c>
      <c r="G2242" s="25">
        <v>0.0</v>
      </c>
      <c r="H2242" s="25">
        <v>0.0</v>
      </c>
      <c r="I2242" s="25">
        <v>0.0</v>
      </c>
      <c r="J2242" s="25">
        <v>0.0</v>
      </c>
      <c r="K2242" s="25">
        <v>0.0</v>
      </c>
      <c r="L2242" s="25">
        <v>0.0</v>
      </c>
      <c r="M2242" s="25">
        <v>0.0</v>
      </c>
      <c r="N2242" s="25">
        <v>0.5925</v>
      </c>
      <c r="O2242" s="25">
        <v>2.52278</v>
      </c>
      <c r="P2242" s="25">
        <v>10.12977</v>
      </c>
      <c r="Q2242" s="25">
        <v>5.0</v>
      </c>
      <c r="R2242" s="25">
        <v>99.0</v>
      </c>
      <c r="S2242" s="25">
        <v>11.0</v>
      </c>
    </row>
    <row r="2243">
      <c r="A2243" s="58" t="s">
        <v>754</v>
      </c>
      <c r="B2243" s="25" t="s">
        <v>1</v>
      </c>
      <c r="C2243" s="25" t="s">
        <v>191</v>
      </c>
      <c r="D2243" s="25" t="s">
        <v>20</v>
      </c>
      <c r="E2243" s="25">
        <v>2.0</v>
      </c>
      <c r="F2243" s="25">
        <v>0.0</v>
      </c>
      <c r="G2243" s="25">
        <v>0.0</v>
      </c>
      <c r="H2243" s="25">
        <v>0.0</v>
      </c>
      <c r="I2243" s="25">
        <v>0.0</v>
      </c>
      <c r="J2243" s="25">
        <v>0.0</v>
      </c>
      <c r="K2243" s="25">
        <v>0.0</v>
      </c>
      <c r="L2243" s="25">
        <v>0.0</v>
      </c>
      <c r="M2243" s="25">
        <v>0.0</v>
      </c>
      <c r="N2243" s="25">
        <v>1.11389</v>
      </c>
      <c r="O2243" s="25">
        <v>1.11389</v>
      </c>
      <c r="P2243" s="25">
        <v>1.11389</v>
      </c>
      <c r="Q2243" s="25">
        <v>0.0</v>
      </c>
      <c r="R2243" s="25">
        <v>99.0</v>
      </c>
      <c r="S2243" s="25">
        <v>11.0</v>
      </c>
    </row>
    <row r="2244">
      <c r="A2244" s="58" t="s">
        <v>754</v>
      </c>
      <c r="B2244" s="25" t="s">
        <v>1</v>
      </c>
      <c r="C2244" s="25" t="s">
        <v>201</v>
      </c>
      <c r="D2244" s="25" t="s">
        <v>20</v>
      </c>
      <c r="E2244" s="25">
        <v>9.0</v>
      </c>
      <c r="F2244" s="25">
        <v>1.0</v>
      </c>
      <c r="G2244" s="25">
        <v>0.0</v>
      </c>
      <c r="H2244" s="25">
        <v>0.0</v>
      </c>
      <c r="I2244" s="25">
        <v>0.0</v>
      </c>
      <c r="J2244" s="25">
        <v>0.0</v>
      </c>
      <c r="K2244" s="25">
        <v>0.0</v>
      </c>
      <c r="L2244" s="25">
        <v>0.0</v>
      </c>
      <c r="M2244" s="25">
        <v>0.0</v>
      </c>
      <c r="N2244" s="25">
        <v>0.37306</v>
      </c>
      <c r="O2244" s="25">
        <v>2.71583</v>
      </c>
      <c r="P2244" s="25">
        <v>0.74948</v>
      </c>
      <c r="Q2244" s="25">
        <v>1.0</v>
      </c>
      <c r="R2244" s="25">
        <v>99.0</v>
      </c>
      <c r="S2244" s="25">
        <v>11.0</v>
      </c>
    </row>
    <row r="2245">
      <c r="A2245" s="58" t="s">
        <v>754</v>
      </c>
      <c r="B2245" s="25" t="s">
        <v>1</v>
      </c>
      <c r="C2245" s="25" t="s">
        <v>144</v>
      </c>
      <c r="D2245" s="25" t="s">
        <v>20</v>
      </c>
      <c r="E2245" s="25">
        <v>11.0</v>
      </c>
      <c r="F2245" s="25">
        <v>2.0</v>
      </c>
      <c r="G2245" s="25">
        <v>0.0</v>
      </c>
      <c r="H2245" s="25">
        <v>1.0</v>
      </c>
      <c r="I2245" s="25">
        <v>0.0</v>
      </c>
      <c r="J2245" s="25">
        <v>0.0</v>
      </c>
      <c r="K2245" s="25">
        <v>0.0</v>
      </c>
      <c r="L2245" s="25">
        <v>0.0</v>
      </c>
      <c r="M2245" s="25">
        <v>0.0</v>
      </c>
      <c r="N2245" s="25">
        <v>0.50917</v>
      </c>
      <c r="O2245" s="25">
        <v>1.44861</v>
      </c>
      <c r="P2245" s="25">
        <v>2.65035</v>
      </c>
      <c r="Q2245" s="25">
        <v>2.0</v>
      </c>
      <c r="R2245" s="25">
        <v>99.0</v>
      </c>
      <c r="S2245" s="25">
        <v>11.0</v>
      </c>
    </row>
    <row r="2246">
      <c r="A2246" s="58" t="s">
        <v>754</v>
      </c>
      <c r="B2246" s="25" t="s">
        <v>1</v>
      </c>
      <c r="C2246" s="25" t="s">
        <v>145</v>
      </c>
      <c r="D2246" s="25" t="s">
        <v>20</v>
      </c>
      <c r="E2246" s="25">
        <v>9.0</v>
      </c>
      <c r="F2246" s="25">
        <v>0.0</v>
      </c>
      <c r="G2246" s="25">
        <v>0.0</v>
      </c>
      <c r="H2246" s="25">
        <v>0.0</v>
      </c>
      <c r="I2246" s="25">
        <v>0.0</v>
      </c>
      <c r="J2246" s="25">
        <v>0.0</v>
      </c>
      <c r="K2246" s="25">
        <v>0.0</v>
      </c>
      <c r="L2246" s="25">
        <v>0.0</v>
      </c>
      <c r="M2246" s="25">
        <v>0.0</v>
      </c>
      <c r="N2246" s="25">
        <v>0.25333</v>
      </c>
      <c r="O2246" s="25">
        <v>0.90222</v>
      </c>
      <c r="P2246" s="25">
        <v>0.36272</v>
      </c>
      <c r="Q2246" s="25">
        <v>0.0</v>
      </c>
      <c r="R2246" s="25">
        <v>99.0</v>
      </c>
      <c r="S2246" s="25">
        <v>11.0</v>
      </c>
    </row>
    <row r="2247">
      <c r="A2247" s="58" t="s">
        <v>754</v>
      </c>
      <c r="B2247" s="25" t="s">
        <v>1</v>
      </c>
      <c r="C2247" s="25" t="s">
        <v>211</v>
      </c>
      <c r="D2247" s="25" t="s">
        <v>20</v>
      </c>
      <c r="E2247" s="25">
        <v>7.0</v>
      </c>
      <c r="F2247" s="25">
        <v>2.0</v>
      </c>
      <c r="G2247" s="25">
        <v>0.0</v>
      </c>
      <c r="H2247" s="25">
        <v>0.0</v>
      </c>
      <c r="I2247" s="25">
        <v>0.0</v>
      </c>
      <c r="J2247" s="25">
        <v>0.0</v>
      </c>
      <c r="K2247" s="25">
        <v>0.0</v>
      </c>
      <c r="L2247" s="25">
        <v>0.0</v>
      </c>
      <c r="M2247" s="25">
        <v>0.0</v>
      </c>
      <c r="N2247" s="25">
        <v>0.25333</v>
      </c>
      <c r="O2247" s="25">
        <v>0.93472</v>
      </c>
      <c r="P2247" s="25">
        <v>0.36956</v>
      </c>
      <c r="Q2247" s="25">
        <v>2.0</v>
      </c>
      <c r="R2247" s="25">
        <v>99.0</v>
      </c>
      <c r="S2247" s="25">
        <v>11.0</v>
      </c>
    </row>
    <row r="2248">
      <c r="A2248" s="58" t="s">
        <v>754</v>
      </c>
      <c r="B2248" s="25" t="s">
        <v>1</v>
      </c>
      <c r="C2248" s="25" t="s">
        <v>164</v>
      </c>
      <c r="D2248" s="25" t="s">
        <v>20</v>
      </c>
      <c r="E2248" s="25">
        <v>14.0</v>
      </c>
      <c r="F2248" s="25">
        <v>1.0</v>
      </c>
      <c r="G2248" s="25">
        <v>0.0</v>
      </c>
      <c r="H2248" s="25">
        <v>0.0</v>
      </c>
      <c r="I2248" s="25">
        <v>0.0</v>
      </c>
      <c r="J2248" s="25">
        <v>0.0</v>
      </c>
      <c r="K2248" s="25">
        <v>0.0</v>
      </c>
      <c r="L2248" s="25">
        <v>0.0</v>
      </c>
      <c r="M2248" s="25">
        <v>0.0</v>
      </c>
      <c r="N2248" s="25">
        <v>0.63222</v>
      </c>
      <c r="O2248" s="25">
        <v>1.42472</v>
      </c>
      <c r="P2248" s="25">
        <v>0.73409</v>
      </c>
      <c r="Q2248" s="25">
        <v>1.0</v>
      </c>
      <c r="R2248" s="25">
        <v>99.0</v>
      </c>
      <c r="S2248" s="25">
        <v>11.0</v>
      </c>
    </row>
    <row r="2249">
      <c r="A2249" s="58" t="s">
        <v>754</v>
      </c>
      <c r="B2249" s="25" t="s">
        <v>1</v>
      </c>
      <c r="C2249" s="25" t="s">
        <v>200</v>
      </c>
      <c r="D2249" s="25" t="s">
        <v>20</v>
      </c>
      <c r="E2249" s="25">
        <v>13.0</v>
      </c>
      <c r="F2249" s="25">
        <v>5.0</v>
      </c>
      <c r="G2249" s="25">
        <v>0.0</v>
      </c>
      <c r="H2249" s="25">
        <v>0.0</v>
      </c>
      <c r="I2249" s="25">
        <v>0.0</v>
      </c>
      <c r="J2249" s="25">
        <v>0.0</v>
      </c>
      <c r="K2249" s="25">
        <v>0.0</v>
      </c>
      <c r="L2249" s="25">
        <v>0.0</v>
      </c>
      <c r="M2249" s="25">
        <v>0.0</v>
      </c>
      <c r="N2249" s="25">
        <v>0.505</v>
      </c>
      <c r="O2249" s="25">
        <v>1.54111</v>
      </c>
      <c r="P2249" s="25">
        <v>0.85573</v>
      </c>
      <c r="Q2249" s="25">
        <v>3.0</v>
      </c>
      <c r="R2249" s="25">
        <v>99.0</v>
      </c>
      <c r="S2249" s="25">
        <v>11.0</v>
      </c>
    </row>
    <row r="2250">
      <c r="A2250" s="58" t="s">
        <v>754</v>
      </c>
      <c r="B2250" s="25" t="s">
        <v>1</v>
      </c>
      <c r="C2250" s="25" t="s">
        <v>160</v>
      </c>
      <c r="D2250" s="25" t="s">
        <v>20</v>
      </c>
      <c r="E2250" s="25">
        <v>32.0</v>
      </c>
      <c r="F2250" s="25">
        <v>10.0</v>
      </c>
      <c r="G2250" s="25">
        <v>0.0</v>
      </c>
      <c r="H2250" s="25">
        <v>0.0</v>
      </c>
      <c r="I2250" s="25">
        <v>0.0</v>
      </c>
      <c r="J2250" s="25">
        <v>0.0</v>
      </c>
      <c r="K2250" s="25">
        <v>0.0</v>
      </c>
      <c r="L2250" s="25">
        <v>0.0</v>
      </c>
      <c r="M2250" s="25">
        <v>0.0</v>
      </c>
      <c r="N2250" s="25">
        <v>0.70278</v>
      </c>
      <c r="O2250" s="25">
        <v>1.32917</v>
      </c>
      <c r="P2250" s="25">
        <v>0.71407</v>
      </c>
      <c r="Q2250" s="25">
        <v>9.0</v>
      </c>
      <c r="R2250" s="25">
        <v>99.0</v>
      </c>
      <c r="S2250" s="25">
        <v>11.0</v>
      </c>
    </row>
    <row r="2251">
      <c r="A2251" s="58" t="s">
        <v>754</v>
      </c>
      <c r="B2251" s="25" t="s">
        <v>1</v>
      </c>
      <c r="C2251" s="25" t="s">
        <v>109</v>
      </c>
      <c r="D2251" s="25" t="s">
        <v>20</v>
      </c>
      <c r="E2251" s="25">
        <v>137.0</v>
      </c>
      <c r="F2251" s="25">
        <v>48.0</v>
      </c>
      <c r="G2251" s="25">
        <v>0.0</v>
      </c>
      <c r="H2251" s="25">
        <v>1.0</v>
      </c>
      <c r="I2251" s="25">
        <v>0.0</v>
      </c>
      <c r="J2251" s="25">
        <v>0.0</v>
      </c>
      <c r="K2251" s="25">
        <v>0.0</v>
      </c>
      <c r="L2251" s="25">
        <v>0.0</v>
      </c>
      <c r="M2251" s="25">
        <v>0.0</v>
      </c>
      <c r="N2251" s="25">
        <v>0.26306</v>
      </c>
      <c r="O2251" s="25">
        <v>1.31472</v>
      </c>
      <c r="P2251" s="25">
        <v>0.62455</v>
      </c>
      <c r="Q2251" s="25">
        <v>42.0</v>
      </c>
      <c r="R2251" s="25">
        <v>99.0</v>
      </c>
      <c r="S2251" s="25">
        <v>11.0</v>
      </c>
    </row>
    <row r="2252">
      <c r="A2252" s="58" t="s">
        <v>754</v>
      </c>
      <c r="B2252" s="25" t="s">
        <v>1</v>
      </c>
      <c r="C2252" s="25" t="s">
        <v>185</v>
      </c>
      <c r="D2252" s="25" t="s">
        <v>20</v>
      </c>
      <c r="E2252" s="25">
        <v>46.0</v>
      </c>
      <c r="F2252" s="25">
        <v>13.0</v>
      </c>
      <c r="G2252" s="25">
        <v>0.0</v>
      </c>
      <c r="H2252" s="25">
        <v>1.0</v>
      </c>
      <c r="I2252" s="25">
        <v>0.0</v>
      </c>
      <c r="J2252" s="25">
        <v>0.0</v>
      </c>
      <c r="K2252" s="25">
        <v>0.0</v>
      </c>
      <c r="L2252" s="25">
        <v>0.0</v>
      </c>
      <c r="M2252" s="25">
        <v>0.0</v>
      </c>
      <c r="N2252" s="25">
        <v>0.3925</v>
      </c>
      <c r="O2252" s="25">
        <v>3.53167</v>
      </c>
      <c r="P2252" s="25">
        <v>1.6556</v>
      </c>
      <c r="Q2252" s="25">
        <v>13.0</v>
      </c>
      <c r="R2252" s="25">
        <v>99.0</v>
      </c>
      <c r="S2252" s="25">
        <v>11.0</v>
      </c>
    </row>
    <row r="2253">
      <c r="A2253" s="58" t="s">
        <v>754</v>
      </c>
      <c r="B2253" s="25" t="s">
        <v>1</v>
      </c>
      <c r="C2253" s="25" t="s">
        <v>44</v>
      </c>
      <c r="D2253" s="25" t="s">
        <v>20</v>
      </c>
      <c r="E2253" s="25">
        <v>11725.0</v>
      </c>
      <c r="F2253" s="25">
        <v>179.0</v>
      </c>
      <c r="G2253" s="25">
        <v>0.0</v>
      </c>
      <c r="H2253" s="25">
        <v>35.0</v>
      </c>
      <c r="I2253" s="25">
        <v>0.0</v>
      </c>
      <c r="J2253" s="25">
        <v>0.0</v>
      </c>
      <c r="K2253" s="25">
        <v>0.0</v>
      </c>
      <c r="L2253" s="25">
        <v>0.0</v>
      </c>
      <c r="M2253" s="25">
        <v>0.0</v>
      </c>
      <c r="N2253" s="25">
        <v>0.11056</v>
      </c>
      <c r="O2253" s="25">
        <v>0.65389</v>
      </c>
      <c r="P2253" s="25">
        <v>0.29728</v>
      </c>
      <c r="Q2253" s="25">
        <v>163.0</v>
      </c>
      <c r="R2253" s="25">
        <v>99.0</v>
      </c>
      <c r="S2253" s="25">
        <v>11.0</v>
      </c>
    </row>
    <row r="2254">
      <c r="A2254" s="58" t="s">
        <v>754</v>
      </c>
      <c r="B2254" s="25" t="s">
        <v>1</v>
      </c>
      <c r="C2254" s="25" t="s">
        <v>128</v>
      </c>
      <c r="D2254" s="25" t="s">
        <v>20</v>
      </c>
      <c r="E2254" s="25">
        <v>97.0</v>
      </c>
      <c r="F2254" s="25">
        <v>8.0</v>
      </c>
      <c r="G2254" s="25">
        <v>0.0</v>
      </c>
      <c r="H2254" s="25">
        <v>6.0</v>
      </c>
      <c r="I2254" s="25">
        <v>0.0</v>
      </c>
      <c r="J2254" s="25">
        <v>0.0</v>
      </c>
      <c r="K2254" s="25">
        <v>0.0</v>
      </c>
      <c r="L2254" s="25">
        <v>0.0</v>
      </c>
      <c r="M2254" s="25">
        <v>0.0</v>
      </c>
      <c r="N2254" s="25">
        <v>0.46028</v>
      </c>
      <c r="O2254" s="25">
        <v>1.57083</v>
      </c>
      <c r="P2254" s="25">
        <v>0.92081</v>
      </c>
      <c r="Q2254" s="25">
        <v>8.0</v>
      </c>
      <c r="R2254" s="25">
        <v>99.0</v>
      </c>
      <c r="S2254" s="25">
        <v>11.0</v>
      </c>
    </row>
    <row r="2255">
      <c r="A2255" s="58" t="s">
        <v>754</v>
      </c>
      <c r="B2255" s="25" t="s">
        <v>1</v>
      </c>
      <c r="C2255" s="25" t="s">
        <v>193</v>
      </c>
      <c r="D2255" s="25" t="s">
        <v>20</v>
      </c>
      <c r="E2255" s="25">
        <v>5.0</v>
      </c>
      <c r="F2255" s="25">
        <v>2.0</v>
      </c>
      <c r="G2255" s="25">
        <v>0.0</v>
      </c>
      <c r="H2255" s="25">
        <v>0.0</v>
      </c>
      <c r="I2255" s="25">
        <v>0.0</v>
      </c>
      <c r="J2255" s="25">
        <v>0.0</v>
      </c>
      <c r="K2255" s="25">
        <v>0.0</v>
      </c>
      <c r="L2255" s="25">
        <v>0.0</v>
      </c>
      <c r="M2255" s="25">
        <v>0.0</v>
      </c>
      <c r="N2255" s="25">
        <v>0.38917</v>
      </c>
      <c r="O2255" s="25">
        <v>1.4825</v>
      </c>
      <c r="P2255" s="25">
        <v>0.55433</v>
      </c>
      <c r="Q2255" s="25">
        <v>2.0</v>
      </c>
      <c r="R2255" s="25">
        <v>99.0</v>
      </c>
      <c r="S2255" s="25">
        <v>11.0</v>
      </c>
    </row>
    <row r="2256">
      <c r="A2256" s="58" t="s">
        <v>754</v>
      </c>
      <c r="B2256" s="25" t="s">
        <v>1</v>
      </c>
      <c r="C2256" s="25" t="s">
        <v>62</v>
      </c>
      <c r="D2256" s="25" t="s">
        <v>20</v>
      </c>
      <c r="E2256" s="25">
        <v>3442.0</v>
      </c>
      <c r="F2256" s="25">
        <v>252.0</v>
      </c>
      <c r="G2256" s="25">
        <v>1.0</v>
      </c>
      <c r="H2256" s="25">
        <v>66.0</v>
      </c>
      <c r="I2256" s="25">
        <v>0.0</v>
      </c>
      <c r="J2256" s="25">
        <v>0.0</v>
      </c>
      <c r="K2256" s="25">
        <v>0.0</v>
      </c>
      <c r="L2256" s="25">
        <v>0.0</v>
      </c>
      <c r="M2256" s="25">
        <v>0.0</v>
      </c>
      <c r="N2256" s="25">
        <v>0.39528</v>
      </c>
      <c r="O2256" s="25">
        <v>1.23222</v>
      </c>
      <c r="P2256" s="25">
        <v>0.64159</v>
      </c>
      <c r="Q2256" s="25">
        <v>177.0</v>
      </c>
      <c r="R2256" s="25">
        <v>99.0</v>
      </c>
      <c r="S2256" s="25">
        <v>11.0</v>
      </c>
    </row>
    <row r="2257">
      <c r="A2257" s="58" t="s">
        <v>754</v>
      </c>
      <c r="B2257" s="25" t="s">
        <v>1</v>
      </c>
      <c r="C2257" s="25" t="s">
        <v>129</v>
      </c>
      <c r="D2257" s="25" t="s">
        <v>20</v>
      </c>
      <c r="E2257" s="25">
        <v>1248.0</v>
      </c>
      <c r="F2257" s="25">
        <v>442.0</v>
      </c>
      <c r="G2257" s="25">
        <v>1.0</v>
      </c>
      <c r="H2257" s="25">
        <v>36.0</v>
      </c>
      <c r="I2257" s="25">
        <v>0.0</v>
      </c>
      <c r="J2257" s="25">
        <v>0.0</v>
      </c>
      <c r="K2257" s="25">
        <v>0.0</v>
      </c>
      <c r="L2257" s="25">
        <v>0.0</v>
      </c>
      <c r="M2257" s="25">
        <v>0.0</v>
      </c>
      <c r="N2257" s="25">
        <v>0.62833</v>
      </c>
      <c r="O2257" s="25">
        <v>1.97972</v>
      </c>
      <c r="P2257" s="25">
        <v>1.28376</v>
      </c>
      <c r="Q2257" s="25">
        <v>374.0</v>
      </c>
      <c r="R2257" s="25">
        <v>99.0</v>
      </c>
      <c r="S2257" s="25">
        <v>11.0</v>
      </c>
    </row>
    <row r="2258">
      <c r="A2258" s="58" t="s">
        <v>754</v>
      </c>
      <c r="B2258" s="25" t="s">
        <v>1</v>
      </c>
      <c r="C2258" s="25" t="s">
        <v>230</v>
      </c>
      <c r="D2258" s="25" t="s">
        <v>20</v>
      </c>
      <c r="E2258" s="25">
        <v>27.0</v>
      </c>
      <c r="F2258" s="25">
        <v>6.0</v>
      </c>
      <c r="G2258" s="25">
        <v>0.0</v>
      </c>
      <c r="H2258" s="25">
        <v>1.0</v>
      </c>
      <c r="I2258" s="25">
        <v>0.0</v>
      </c>
      <c r="J2258" s="25">
        <v>0.0</v>
      </c>
      <c r="K2258" s="25">
        <v>0.0</v>
      </c>
      <c r="L2258" s="25">
        <v>0.0</v>
      </c>
      <c r="M2258" s="25">
        <v>0.0</v>
      </c>
      <c r="N2258" s="25">
        <v>0.64722</v>
      </c>
      <c r="O2258" s="25">
        <v>4.08278</v>
      </c>
      <c r="P2258" s="25">
        <v>1.61833</v>
      </c>
      <c r="Q2258" s="25">
        <v>6.0</v>
      </c>
      <c r="R2258" s="25">
        <v>99.0</v>
      </c>
      <c r="S2258" s="25">
        <v>11.0</v>
      </c>
    </row>
    <row r="2259">
      <c r="A2259" s="58" t="s">
        <v>754</v>
      </c>
      <c r="B2259" s="25" t="s">
        <v>1</v>
      </c>
      <c r="C2259" s="25" t="s">
        <v>87</v>
      </c>
      <c r="D2259" s="25" t="s">
        <v>20</v>
      </c>
      <c r="E2259" s="25">
        <v>154.0</v>
      </c>
      <c r="F2259" s="25">
        <v>15.0</v>
      </c>
      <c r="G2259" s="25">
        <v>0.0</v>
      </c>
      <c r="H2259" s="25">
        <v>4.0</v>
      </c>
      <c r="I2259" s="25">
        <v>0.0</v>
      </c>
      <c r="J2259" s="25">
        <v>0.0</v>
      </c>
      <c r="K2259" s="25">
        <v>0.0</v>
      </c>
      <c r="L2259" s="25">
        <v>0.0</v>
      </c>
      <c r="M2259" s="25">
        <v>0.0</v>
      </c>
      <c r="N2259" s="25">
        <v>0.33861</v>
      </c>
      <c r="O2259" s="25">
        <v>1.34417</v>
      </c>
      <c r="P2259" s="25">
        <v>0.65687</v>
      </c>
      <c r="Q2259" s="25">
        <v>14.0</v>
      </c>
      <c r="R2259" s="25">
        <v>99.0</v>
      </c>
      <c r="S2259" s="25">
        <v>11.0</v>
      </c>
    </row>
    <row r="2260">
      <c r="A2260" s="58" t="s">
        <v>754</v>
      </c>
      <c r="B2260" s="25" t="s">
        <v>1</v>
      </c>
      <c r="C2260" s="25" t="s">
        <v>112</v>
      </c>
      <c r="D2260" s="25" t="s">
        <v>20</v>
      </c>
      <c r="E2260" s="25">
        <v>293.0</v>
      </c>
      <c r="F2260" s="25">
        <v>69.0</v>
      </c>
      <c r="G2260" s="25">
        <v>0.0</v>
      </c>
      <c r="H2260" s="25">
        <v>2.0</v>
      </c>
      <c r="I2260" s="25">
        <v>0.0</v>
      </c>
      <c r="J2260" s="25">
        <v>0.0</v>
      </c>
      <c r="K2260" s="25">
        <v>0.0</v>
      </c>
      <c r="L2260" s="25">
        <v>0.0</v>
      </c>
      <c r="M2260" s="25">
        <v>0.0</v>
      </c>
      <c r="N2260" s="25">
        <v>0.56028</v>
      </c>
      <c r="O2260" s="25">
        <v>2.485</v>
      </c>
      <c r="P2260" s="25">
        <v>1.23333</v>
      </c>
      <c r="Q2260" s="25">
        <v>62.0</v>
      </c>
      <c r="R2260" s="25">
        <v>99.0</v>
      </c>
      <c r="S2260" s="25">
        <v>11.0</v>
      </c>
    </row>
    <row r="2261">
      <c r="A2261" s="58" t="s">
        <v>754</v>
      </c>
      <c r="B2261" s="25" t="s">
        <v>1</v>
      </c>
      <c r="C2261" s="25" t="s">
        <v>154</v>
      </c>
      <c r="D2261" s="25" t="s">
        <v>20</v>
      </c>
      <c r="E2261" s="25">
        <v>82.0</v>
      </c>
      <c r="F2261" s="25">
        <v>12.0</v>
      </c>
      <c r="G2261" s="25">
        <v>0.0</v>
      </c>
      <c r="H2261" s="25">
        <v>1.0</v>
      </c>
      <c r="I2261" s="25">
        <v>0.0</v>
      </c>
      <c r="J2261" s="25">
        <v>0.0</v>
      </c>
      <c r="K2261" s="25">
        <v>0.0</v>
      </c>
      <c r="L2261" s="25">
        <v>0.0</v>
      </c>
      <c r="M2261" s="25">
        <v>0.0</v>
      </c>
      <c r="N2261" s="25">
        <v>0.64028</v>
      </c>
      <c r="O2261" s="25">
        <v>1.26694</v>
      </c>
      <c r="P2261" s="25">
        <v>0.90734</v>
      </c>
      <c r="Q2261" s="25">
        <v>8.0</v>
      </c>
      <c r="R2261" s="25">
        <v>99.0</v>
      </c>
      <c r="S2261" s="25">
        <v>11.0</v>
      </c>
    </row>
    <row r="2262">
      <c r="A2262" s="58" t="s">
        <v>754</v>
      </c>
      <c r="B2262" s="25" t="s">
        <v>1</v>
      </c>
      <c r="C2262" s="25" t="s">
        <v>126</v>
      </c>
      <c r="D2262" s="25" t="s">
        <v>20</v>
      </c>
      <c r="E2262" s="25">
        <v>58.0</v>
      </c>
      <c r="F2262" s="25">
        <v>13.0</v>
      </c>
      <c r="G2262" s="25">
        <v>0.0</v>
      </c>
      <c r="H2262" s="25">
        <v>2.0</v>
      </c>
      <c r="I2262" s="25">
        <v>0.0</v>
      </c>
      <c r="J2262" s="25">
        <v>0.0</v>
      </c>
      <c r="K2262" s="25">
        <v>0.0</v>
      </c>
      <c r="L2262" s="25">
        <v>0.0</v>
      </c>
      <c r="M2262" s="25">
        <v>0.0</v>
      </c>
      <c r="N2262" s="25">
        <v>0.59861</v>
      </c>
      <c r="O2262" s="25">
        <v>1.90111</v>
      </c>
      <c r="P2262" s="25">
        <v>2.17108</v>
      </c>
      <c r="Q2262" s="25">
        <v>13.0</v>
      </c>
      <c r="R2262" s="25">
        <v>99.0</v>
      </c>
      <c r="S2262" s="25">
        <v>11.0</v>
      </c>
    </row>
    <row r="2263">
      <c r="A2263" s="58" t="s">
        <v>754</v>
      </c>
      <c r="B2263" s="25" t="s">
        <v>1</v>
      </c>
      <c r="C2263" s="25" t="s">
        <v>233</v>
      </c>
      <c r="D2263" s="25" t="s">
        <v>20</v>
      </c>
      <c r="E2263" s="25">
        <v>27.0</v>
      </c>
      <c r="F2263" s="25">
        <v>9.0</v>
      </c>
      <c r="G2263" s="25">
        <v>0.0</v>
      </c>
      <c r="H2263" s="25">
        <v>0.0</v>
      </c>
      <c r="I2263" s="25">
        <v>0.0</v>
      </c>
      <c r="J2263" s="25">
        <v>0.0</v>
      </c>
      <c r="K2263" s="25">
        <v>0.0</v>
      </c>
      <c r="L2263" s="25">
        <v>0.0</v>
      </c>
      <c r="M2263" s="25">
        <v>0.0</v>
      </c>
      <c r="N2263" s="25">
        <v>0.46111</v>
      </c>
      <c r="O2263" s="25">
        <v>8.60083</v>
      </c>
      <c r="P2263" s="25">
        <v>4.00164</v>
      </c>
      <c r="Q2263" s="25">
        <v>7.0</v>
      </c>
      <c r="R2263" s="25">
        <v>99.0</v>
      </c>
      <c r="S2263" s="25">
        <v>11.0</v>
      </c>
    </row>
    <row r="2264">
      <c r="A2264" s="58" t="s">
        <v>754</v>
      </c>
      <c r="B2264" s="25" t="s">
        <v>1</v>
      </c>
      <c r="C2264" s="25" t="s">
        <v>105</v>
      </c>
      <c r="D2264" s="25" t="s">
        <v>20</v>
      </c>
      <c r="E2264" s="25">
        <v>693.0</v>
      </c>
      <c r="F2264" s="25">
        <v>31.0</v>
      </c>
      <c r="G2264" s="25">
        <v>0.0</v>
      </c>
      <c r="H2264" s="25">
        <v>1.0</v>
      </c>
      <c r="I2264" s="25">
        <v>0.0</v>
      </c>
      <c r="J2264" s="25">
        <v>0.0</v>
      </c>
      <c r="K2264" s="25">
        <v>0.0</v>
      </c>
      <c r="L2264" s="25">
        <v>0.0</v>
      </c>
      <c r="M2264" s="25">
        <v>0.0</v>
      </c>
      <c r="N2264" s="25">
        <v>0.38889</v>
      </c>
      <c r="O2264" s="25">
        <v>1.31917</v>
      </c>
      <c r="P2264" s="25">
        <v>0.70503</v>
      </c>
      <c r="Q2264" s="25">
        <v>25.0</v>
      </c>
      <c r="R2264" s="25">
        <v>99.0</v>
      </c>
      <c r="S2264" s="25">
        <v>11.0</v>
      </c>
    </row>
    <row r="2265">
      <c r="A2265" s="58" t="s">
        <v>754</v>
      </c>
      <c r="B2265" s="25" t="s">
        <v>1</v>
      </c>
      <c r="C2265" s="25" t="s">
        <v>150</v>
      </c>
      <c r="D2265" s="25" t="s">
        <v>20</v>
      </c>
      <c r="E2265" s="25">
        <v>4.0</v>
      </c>
      <c r="F2265" s="25">
        <v>0.0</v>
      </c>
      <c r="G2265" s="25">
        <v>0.0</v>
      </c>
      <c r="H2265" s="25">
        <v>0.0</v>
      </c>
      <c r="I2265" s="25">
        <v>0.0</v>
      </c>
      <c r="J2265" s="25">
        <v>0.0</v>
      </c>
      <c r="K2265" s="25">
        <v>0.0</v>
      </c>
      <c r="L2265" s="25">
        <v>0.0</v>
      </c>
      <c r="M2265" s="25">
        <v>0.0</v>
      </c>
      <c r="N2265" s="25">
        <v>0.11139</v>
      </c>
      <c r="O2265" s="25">
        <v>0.71306</v>
      </c>
      <c r="P2265" s="25">
        <v>0.36917</v>
      </c>
      <c r="Q2265" s="25">
        <v>0.0</v>
      </c>
      <c r="R2265" s="25">
        <v>99.0</v>
      </c>
      <c r="S2265" s="25">
        <v>11.0</v>
      </c>
    </row>
    <row r="2266">
      <c r="A2266" s="58" t="s">
        <v>754</v>
      </c>
      <c r="B2266" s="25" t="s">
        <v>1</v>
      </c>
      <c r="C2266" s="25" t="s">
        <v>136</v>
      </c>
      <c r="D2266" s="25" t="s">
        <v>20</v>
      </c>
      <c r="E2266" s="25">
        <v>184.0</v>
      </c>
      <c r="F2266" s="25">
        <v>16.0</v>
      </c>
      <c r="G2266" s="25">
        <v>0.0</v>
      </c>
      <c r="H2266" s="25">
        <v>3.0</v>
      </c>
      <c r="I2266" s="25">
        <v>0.0</v>
      </c>
      <c r="J2266" s="25">
        <v>0.0</v>
      </c>
      <c r="K2266" s="25">
        <v>0.0</v>
      </c>
      <c r="L2266" s="25">
        <v>0.0</v>
      </c>
      <c r="M2266" s="25">
        <v>0.0</v>
      </c>
      <c r="N2266" s="25">
        <v>0.48889</v>
      </c>
      <c r="O2266" s="25">
        <v>1.36417</v>
      </c>
      <c r="P2266" s="25">
        <v>0.72179</v>
      </c>
      <c r="Q2266" s="25">
        <v>16.0</v>
      </c>
      <c r="R2266" s="25">
        <v>99.0</v>
      </c>
      <c r="S2266" s="25">
        <v>11.0</v>
      </c>
    </row>
    <row r="2267">
      <c r="A2267" s="58" t="s">
        <v>754</v>
      </c>
      <c r="B2267" s="25" t="s">
        <v>1</v>
      </c>
      <c r="C2267" s="25" t="s">
        <v>102</v>
      </c>
      <c r="D2267" s="25" t="s">
        <v>20</v>
      </c>
      <c r="E2267" s="25">
        <v>1993.0</v>
      </c>
      <c r="F2267" s="25">
        <v>125.0</v>
      </c>
      <c r="G2267" s="25">
        <v>0.0</v>
      </c>
      <c r="H2267" s="25">
        <v>9.0</v>
      </c>
      <c r="I2267" s="25">
        <v>0.0</v>
      </c>
      <c r="J2267" s="25">
        <v>0.0</v>
      </c>
      <c r="K2267" s="25">
        <v>0.0</v>
      </c>
      <c r="L2267" s="25">
        <v>0.0</v>
      </c>
      <c r="M2267" s="25">
        <v>0.0</v>
      </c>
      <c r="N2267" s="25">
        <v>0.38333</v>
      </c>
      <c r="O2267" s="25">
        <v>1.14861</v>
      </c>
      <c r="P2267" s="25">
        <v>0.56802</v>
      </c>
      <c r="Q2267" s="25">
        <v>82.0</v>
      </c>
      <c r="R2267" s="25">
        <v>99.0</v>
      </c>
      <c r="S2267" s="25">
        <v>11.0</v>
      </c>
    </row>
    <row r="2268">
      <c r="A2268" s="58" t="s">
        <v>754</v>
      </c>
      <c r="B2268" s="25" t="s">
        <v>1</v>
      </c>
      <c r="C2268" s="25" t="s">
        <v>130</v>
      </c>
      <c r="D2268" s="25" t="s">
        <v>20</v>
      </c>
      <c r="E2268" s="25">
        <v>11.0</v>
      </c>
      <c r="F2268" s="25">
        <v>0.0</v>
      </c>
      <c r="G2268" s="25">
        <v>0.0</v>
      </c>
      <c r="H2268" s="25">
        <v>0.0</v>
      </c>
      <c r="I2268" s="25">
        <v>0.0</v>
      </c>
      <c r="J2268" s="25">
        <v>0.0</v>
      </c>
      <c r="K2268" s="25">
        <v>0.0</v>
      </c>
      <c r="L2268" s="25">
        <v>0.0</v>
      </c>
      <c r="M2268" s="25">
        <v>0.0</v>
      </c>
      <c r="N2268" s="25">
        <v>0.60083</v>
      </c>
      <c r="O2268" s="25">
        <v>2.32111</v>
      </c>
      <c r="P2268" s="25">
        <v>2.01846</v>
      </c>
      <c r="Q2268" s="25">
        <v>0.0</v>
      </c>
      <c r="R2268" s="25">
        <v>99.0</v>
      </c>
      <c r="S2268" s="25">
        <v>11.0</v>
      </c>
    </row>
    <row r="2269">
      <c r="A2269" s="58" t="s">
        <v>754</v>
      </c>
      <c r="B2269" s="25" t="s">
        <v>1</v>
      </c>
      <c r="C2269" s="25" t="s">
        <v>133</v>
      </c>
      <c r="D2269" s="25" t="s">
        <v>20</v>
      </c>
      <c r="E2269" s="25">
        <v>112.0</v>
      </c>
      <c r="F2269" s="25">
        <v>37.0</v>
      </c>
      <c r="G2269" s="25">
        <v>0.0</v>
      </c>
      <c r="H2269" s="25">
        <v>0.0</v>
      </c>
      <c r="I2269" s="25">
        <v>0.0</v>
      </c>
      <c r="J2269" s="25">
        <v>0.0</v>
      </c>
      <c r="K2269" s="25">
        <v>0.0</v>
      </c>
      <c r="L2269" s="25">
        <v>0.0</v>
      </c>
      <c r="M2269" s="25">
        <v>0.0</v>
      </c>
      <c r="N2269" s="25">
        <v>0.52917</v>
      </c>
      <c r="O2269" s="25">
        <v>2.68806</v>
      </c>
      <c r="P2269" s="25">
        <v>1.20323</v>
      </c>
      <c r="Q2269" s="25">
        <v>37.0</v>
      </c>
      <c r="R2269" s="25">
        <v>99.0</v>
      </c>
      <c r="S2269" s="25">
        <v>11.0</v>
      </c>
    </row>
    <row r="2270">
      <c r="A2270" s="58" t="s">
        <v>754</v>
      </c>
      <c r="B2270" s="25" t="s">
        <v>1</v>
      </c>
      <c r="C2270" s="25" t="s">
        <v>167</v>
      </c>
      <c r="D2270" s="25" t="s">
        <v>20</v>
      </c>
      <c r="E2270" s="25">
        <v>125.0</v>
      </c>
      <c r="F2270" s="25">
        <v>7.0</v>
      </c>
      <c r="G2270" s="25">
        <v>0.0</v>
      </c>
      <c r="H2270" s="25">
        <v>0.0</v>
      </c>
      <c r="I2270" s="25">
        <v>0.0</v>
      </c>
      <c r="J2270" s="25">
        <v>0.0</v>
      </c>
      <c r="K2270" s="25">
        <v>0.0</v>
      </c>
      <c r="L2270" s="25">
        <v>0.0</v>
      </c>
      <c r="M2270" s="25">
        <v>0.0</v>
      </c>
      <c r="N2270" s="25">
        <v>0.38528</v>
      </c>
      <c r="O2270" s="25">
        <v>1.18972</v>
      </c>
      <c r="P2270" s="25">
        <v>0.61274</v>
      </c>
      <c r="Q2270" s="25">
        <v>6.0</v>
      </c>
      <c r="R2270" s="25">
        <v>99.0</v>
      </c>
      <c r="S2270" s="25">
        <v>11.0</v>
      </c>
    </row>
    <row r="2271">
      <c r="A2271" s="58" t="s">
        <v>754</v>
      </c>
      <c r="B2271" s="25" t="s">
        <v>1</v>
      </c>
      <c r="C2271" s="25" t="s">
        <v>202</v>
      </c>
      <c r="D2271" s="25" t="s">
        <v>20</v>
      </c>
      <c r="E2271" s="25">
        <v>1.0</v>
      </c>
      <c r="F2271" s="25">
        <v>0.0</v>
      </c>
      <c r="G2271" s="25">
        <v>0.0</v>
      </c>
      <c r="H2271" s="25">
        <v>0.0</v>
      </c>
      <c r="I2271" s="25">
        <v>0.0</v>
      </c>
      <c r="J2271" s="25">
        <v>0.0</v>
      </c>
      <c r="K2271" s="25">
        <v>0.0</v>
      </c>
      <c r="L2271" s="25">
        <v>0.0</v>
      </c>
      <c r="M2271" s="25">
        <v>0.0</v>
      </c>
      <c r="N2271" s="25">
        <v>0.46778</v>
      </c>
      <c r="O2271" s="25">
        <v>0.46778</v>
      </c>
      <c r="P2271" s="25">
        <v>0.46778</v>
      </c>
      <c r="Q2271" s="25">
        <v>0.0</v>
      </c>
      <c r="R2271" s="25">
        <v>99.0</v>
      </c>
      <c r="S2271" s="25">
        <v>11.0</v>
      </c>
    </row>
    <row r="2272">
      <c r="A2272" s="58" t="s">
        <v>754</v>
      </c>
      <c r="B2272" s="25" t="s">
        <v>1</v>
      </c>
      <c r="C2272" s="25" t="s">
        <v>162</v>
      </c>
      <c r="D2272" s="25" t="s">
        <v>20</v>
      </c>
      <c r="E2272" s="25">
        <v>445.0</v>
      </c>
      <c r="F2272" s="25">
        <v>12.0</v>
      </c>
      <c r="G2272" s="25">
        <v>0.0</v>
      </c>
      <c r="H2272" s="25">
        <v>1.0</v>
      </c>
      <c r="I2272" s="25">
        <v>0.0</v>
      </c>
      <c r="J2272" s="25">
        <v>0.0</v>
      </c>
      <c r="K2272" s="25">
        <v>0.0</v>
      </c>
      <c r="L2272" s="25">
        <v>0.0</v>
      </c>
      <c r="M2272" s="25">
        <v>0.0</v>
      </c>
      <c r="N2272" s="25">
        <v>0.32694</v>
      </c>
      <c r="O2272" s="25">
        <v>1.17278</v>
      </c>
      <c r="P2272" s="25">
        <v>0.57434</v>
      </c>
      <c r="Q2272" s="25">
        <v>12.0</v>
      </c>
      <c r="R2272" s="25">
        <v>99.0</v>
      </c>
      <c r="S2272" s="25">
        <v>11.0</v>
      </c>
    </row>
    <row r="2273">
      <c r="A2273" s="58" t="s">
        <v>754</v>
      </c>
      <c r="B2273" s="25" t="s">
        <v>1</v>
      </c>
      <c r="C2273" s="25" t="s">
        <v>3</v>
      </c>
      <c r="D2273" s="25" t="s">
        <v>20</v>
      </c>
      <c r="E2273" s="25">
        <v>212546.0</v>
      </c>
      <c r="F2273" s="25">
        <v>51007.0</v>
      </c>
      <c r="G2273" s="25">
        <v>139.0</v>
      </c>
      <c r="H2273" s="25">
        <v>3235.0</v>
      </c>
      <c r="I2273" s="25">
        <v>0.0</v>
      </c>
      <c r="J2273" s="25">
        <v>39.0</v>
      </c>
      <c r="K2273" s="25">
        <v>0.0</v>
      </c>
      <c r="L2273" s="25">
        <v>0.0</v>
      </c>
      <c r="M2273" s="25">
        <v>0.0</v>
      </c>
      <c r="N2273" s="25">
        <v>0.49417</v>
      </c>
      <c r="O2273" s="25">
        <v>1.78417</v>
      </c>
      <c r="P2273" s="25">
        <v>1.32875</v>
      </c>
      <c r="Q2273" s="25">
        <v>43496.0</v>
      </c>
      <c r="R2273" s="25">
        <v>99.0</v>
      </c>
      <c r="S2273" s="25">
        <v>11.0</v>
      </c>
    </row>
    <row r="2274">
      <c r="A2274" s="58" t="s">
        <v>754</v>
      </c>
      <c r="B2274" s="25" t="s">
        <v>1</v>
      </c>
      <c r="C2274" s="25" t="s">
        <v>151</v>
      </c>
      <c r="D2274" s="25" t="s">
        <v>20</v>
      </c>
      <c r="E2274" s="25">
        <v>178.0</v>
      </c>
      <c r="F2274" s="25">
        <v>61.0</v>
      </c>
      <c r="G2274" s="25">
        <v>0.0</v>
      </c>
      <c r="H2274" s="25">
        <v>2.0</v>
      </c>
      <c r="I2274" s="25">
        <v>0.0</v>
      </c>
      <c r="J2274" s="25">
        <v>0.0</v>
      </c>
      <c r="K2274" s="25">
        <v>0.0</v>
      </c>
      <c r="L2274" s="25">
        <v>0.0</v>
      </c>
      <c r="M2274" s="25">
        <v>0.0</v>
      </c>
      <c r="N2274" s="25">
        <v>0.31861</v>
      </c>
      <c r="O2274" s="25">
        <v>1.83417</v>
      </c>
      <c r="P2274" s="25">
        <v>0.93715</v>
      </c>
      <c r="Q2274" s="25">
        <v>57.0</v>
      </c>
      <c r="R2274" s="25">
        <v>99.0</v>
      </c>
      <c r="S2274" s="25">
        <v>11.0</v>
      </c>
    </row>
    <row r="2275">
      <c r="A2275" s="58" t="s">
        <v>754</v>
      </c>
      <c r="B2275" s="25" t="s">
        <v>1</v>
      </c>
      <c r="C2275" s="25" t="s">
        <v>190</v>
      </c>
      <c r="D2275" s="25" t="s">
        <v>20</v>
      </c>
      <c r="E2275" s="25">
        <v>42.0</v>
      </c>
      <c r="F2275" s="25">
        <v>11.0</v>
      </c>
      <c r="G2275" s="25">
        <v>0.0</v>
      </c>
      <c r="H2275" s="25">
        <v>0.0</v>
      </c>
      <c r="I2275" s="25">
        <v>0.0</v>
      </c>
      <c r="J2275" s="25">
        <v>0.0</v>
      </c>
      <c r="K2275" s="25">
        <v>0.0</v>
      </c>
      <c r="L2275" s="25">
        <v>0.0</v>
      </c>
      <c r="M2275" s="25">
        <v>0.0</v>
      </c>
      <c r="N2275" s="25">
        <v>0.97694</v>
      </c>
      <c r="O2275" s="25">
        <v>9.67389</v>
      </c>
      <c r="P2275" s="25">
        <v>3.38206</v>
      </c>
      <c r="Q2275" s="25">
        <v>11.0</v>
      </c>
      <c r="R2275" s="25">
        <v>99.0</v>
      </c>
      <c r="S2275" s="25">
        <v>11.0</v>
      </c>
    </row>
    <row r="2276">
      <c r="A2276" s="58" t="s">
        <v>754</v>
      </c>
      <c r="B2276" s="25" t="s">
        <v>1</v>
      </c>
      <c r="C2276" s="25" t="s">
        <v>197</v>
      </c>
      <c r="D2276" s="25" t="s">
        <v>20</v>
      </c>
      <c r="E2276" s="25">
        <v>62.0</v>
      </c>
      <c r="F2276" s="25">
        <v>2.0</v>
      </c>
      <c r="G2276" s="25">
        <v>0.0</v>
      </c>
      <c r="H2276" s="25">
        <v>3.0</v>
      </c>
      <c r="I2276" s="25">
        <v>0.0</v>
      </c>
      <c r="J2276" s="25">
        <v>0.0</v>
      </c>
      <c r="K2276" s="25">
        <v>0.0</v>
      </c>
      <c r="L2276" s="25">
        <v>0.0</v>
      </c>
      <c r="M2276" s="25">
        <v>0.0</v>
      </c>
      <c r="N2276" s="25">
        <v>0.54833</v>
      </c>
      <c r="O2276" s="25">
        <v>1.92611</v>
      </c>
      <c r="P2276" s="25">
        <v>0.84531</v>
      </c>
      <c r="Q2276" s="25">
        <v>2.0</v>
      </c>
      <c r="R2276" s="25">
        <v>99.0</v>
      </c>
      <c r="S2276" s="25">
        <v>11.0</v>
      </c>
    </row>
    <row r="2277">
      <c r="A2277" s="58" t="s">
        <v>754</v>
      </c>
      <c r="B2277" s="25" t="s">
        <v>1</v>
      </c>
      <c r="C2277" s="25" t="s">
        <v>256</v>
      </c>
      <c r="D2277" s="25" t="s">
        <v>20</v>
      </c>
      <c r="E2277" s="25">
        <v>1.0</v>
      </c>
      <c r="F2277" s="25">
        <v>0.0</v>
      </c>
      <c r="G2277" s="25">
        <v>0.0</v>
      </c>
      <c r="H2277" s="25">
        <v>0.0</v>
      </c>
      <c r="I2277" s="25">
        <v>0.0</v>
      </c>
      <c r="J2277" s="25">
        <v>0.0</v>
      </c>
      <c r="K2277" s="25">
        <v>0.0</v>
      </c>
      <c r="L2277" s="25">
        <v>0.0</v>
      </c>
      <c r="M2277" s="25">
        <v>0.0</v>
      </c>
      <c r="N2277" s="25">
        <v>0.23694</v>
      </c>
      <c r="O2277" s="25">
        <v>0.23694</v>
      </c>
      <c r="P2277" s="25">
        <v>0.23694</v>
      </c>
      <c r="Q2277" s="25">
        <v>0.0</v>
      </c>
      <c r="R2277" s="25">
        <v>99.0</v>
      </c>
      <c r="S2277" s="25">
        <v>11.0</v>
      </c>
    </row>
    <row r="2278">
      <c r="A2278" s="58" t="s">
        <v>754</v>
      </c>
      <c r="B2278" s="25" t="s">
        <v>1</v>
      </c>
      <c r="C2278" s="25" t="s">
        <v>251</v>
      </c>
      <c r="D2278" s="25" t="s">
        <v>20</v>
      </c>
      <c r="E2278" s="25">
        <v>2.0</v>
      </c>
      <c r="F2278" s="25">
        <v>0.0</v>
      </c>
      <c r="G2278" s="25">
        <v>0.0</v>
      </c>
      <c r="H2278" s="25">
        <v>0.0</v>
      </c>
      <c r="I2278" s="25">
        <v>0.0</v>
      </c>
      <c r="J2278" s="25">
        <v>0.0</v>
      </c>
      <c r="K2278" s="25">
        <v>0.0</v>
      </c>
      <c r="L2278" s="25">
        <v>0.0</v>
      </c>
      <c r="M2278" s="25">
        <v>0.0</v>
      </c>
      <c r="N2278" s="25">
        <v>0.31694</v>
      </c>
      <c r="O2278" s="25">
        <v>0.31694</v>
      </c>
      <c r="P2278" s="25">
        <v>0.31694</v>
      </c>
      <c r="Q2278" s="25">
        <v>0.0</v>
      </c>
      <c r="R2278" s="25">
        <v>99.0</v>
      </c>
      <c r="S2278" s="25">
        <v>11.0</v>
      </c>
    </row>
    <row r="2279">
      <c r="A2279" s="58" t="s">
        <v>754</v>
      </c>
      <c r="B2279" s="25" t="s">
        <v>1</v>
      </c>
      <c r="C2279" s="25" t="s">
        <v>159</v>
      </c>
      <c r="D2279" s="25" t="s">
        <v>20</v>
      </c>
      <c r="E2279" s="25">
        <v>68.0</v>
      </c>
      <c r="F2279" s="25">
        <v>4.0</v>
      </c>
      <c r="G2279" s="25">
        <v>0.0</v>
      </c>
      <c r="H2279" s="25">
        <v>0.0</v>
      </c>
      <c r="I2279" s="25">
        <v>0.0</v>
      </c>
      <c r="J2279" s="25">
        <v>0.0</v>
      </c>
      <c r="K2279" s="25">
        <v>0.0</v>
      </c>
      <c r="L2279" s="25">
        <v>0.0</v>
      </c>
      <c r="M2279" s="25">
        <v>0.0</v>
      </c>
      <c r="N2279" s="25">
        <v>0.36889</v>
      </c>
      <c r="O2279" s="25">
        <v>1.43833</v>
      </c>
      <c r="P2279" s="25">
        <v>0.84915</v>
      </c>
      <c r="Q2279" s="25">
        <v>4.0</v>
      </c>
      <c r="R2279" s="25">
        <v>99.0</v>
      </c>
      <c r="S2279" s="25">
        <v>11.0</v>
      </c>
    </row>
    <row r="2280">
      <c r="A2280" s="58" t="s">
        <v>754</v>
      </c>
      <c r="B2280" s="25" t="s">
        <v>1</v>
      </c>
      <c r="C2280" s="25" t="s">
        <v>175</v>
      </c>
      <c r="D2280" s="25" t="s">
        <v>20</v>
      </c>
      <c r="E2280" s="25">
        <v>31.0</v>
      </c>
      <c r="F2280" s="25">
        <v>1.0</v>
      </c>
      <c r="G2280" s="25">
        <v>0.0</v>
      </c>
      <c r="H2280" s="25">
        <v>0.0</v>
      </c>
      <c r="I2280" s="25">
        <v>0.0</v>
      </c>
      <c r="J2280" s="25">
        <v>0.0</v>
      </c>
      <c r="K2280" s="25">
        <v>0.0</v>
      </c>
      <c r="L2280" s="25">
        <v>0.0</v>
      </c>
      <c r="M2280" s="25">
        <v>0.0</v>
      </c>
      <c r="N2280" s="25">
        <v>0.47694</v>
      </c>
      <c r="O2280" s="25">
        <v>1.38917</v>
      </c>
      <c r="P2280" s="25">
        <v>1.02728</v>
      </c>
      <c r="Q2280" s="25">
        <v>1.0</v>
      </c>
      <c r="R2280" s="25">
        <v>99.0</v>
      </c>
      <c r="S2280" s="25">
        <v>11.0</v>
      </c>
    </row>
    <row r="2281">
      <c r="A2281" s="58" t="s">
        <v>754</v>
      </c>
      <c r="B2281" s="25" t="s">
        <v>1</v>
      </c>
      <c r="C2281" s="25" t="s">
        <v>134</v>
      </c>
      <c r="D2281" s="25" t="s">
        <v>20</v>
      </c>
      <c r="E2281" s="25">
        <v>57.0</v>
      </c>
      <c r="F2281" s="25">
        <v>3.0</v>
      </c>
      <c r="G2281" s="25">
        <v>0.0</v>
      </c>
      <c r="H2281" s="25">
        <v>0.0</v>
      </c>
      <c r="I2281" s="25">
        <v>0.0</v>
      </c>
      <c r="J2281" s="25">
        <v>0.0</v>
      </c>
      <c r="K2281" s="25">
        <v>0.0</v>
      </c>
      <c r="L2281" s="25">
        <v>0.0</v>
      </c>
      <c r="M2281" s="25">
        <v>0.0</v>
      </c>
      <c r="N2281" s="25">
        <v>0.54139</v>
      </c>
      <c r="O2281" s="25">
        <v>1.35056</v>
      </c>
      <c r="P2281" s="25">
        <v>0.78304</v>
      </c>
      <c r="Q2281" s="25">
        <v>3.0</v>
      </c>
      <c r="R2281" s="25">
        <v>99.0</v>
      </c>
      <c r="S2281" s="25">
        <v>11.0</v>
      </c>
    </row>
    <row r="2282">
      <c r="A2282" s="58" t="s">
        <v>754</v>
      </c>
      <c r="B2282" s="25" t="s">
        <v>1</v>
      </c>
      <c r="C2282" s="25" t="s">
        <v>194</v>
      </c>
      <c r="D2282" s="25" t="s">
        <v>20</v>
      </c>
      <c r="E2282" s="25">
        <v>11.0</v>
      </c>
      <c r="F2282" s="25">
        <v>3.0</v>
      </c>
      <c r="G2282" s="25">
        <v>0.0</v>
      </c>
      <c r="H2282" s="25">
        <v>0.0</v>
      </c>
      <c r="I2282" s="25">
        <v>0.0</v>
      </c>
      <c r="J2282" s="25">
        <v>0.0</v>
      </c>
      <c r="K2282" s="25">
        <v>0.0</v>
      </c>
      <c r="L2282" s="25">
        <v>0.0</v>
      </c>
      <c r="M2282" s="25">
        <v>0.0</v>
      </c>
      <c r="N2282" s="25">
        <v>0.77806</v>
      </c>
      <c r="O2282" s="25">
        <v>1.5325</v>
      </c>
      <c r="P2282" s="25">
        <v>0.75399</v>
      </c>
      <c r="Q2282" s="25">
        <v>2.0</v>
      </c>
      <c r="R2282" s="25">
        <v>99.0</v>
      </c>
      <c r="S2282" s="25">
        <v>11.0</v>
      </c>
    </row>
    <row r="2283">
      <c r="A2283" s="58" t="s">
        <v>754</v>
      </c>
      <c r="B2283" s="25" t="s">
        <v>1</v>
      </c>
      <c r="C2283" s="25" t="s">
        <v>192</v>
      </c>
      <c r="D2283" s="25" t="s">
        <v>20</v>
      </c>
      <c r="E2283" s="25">
        <v>40.0</v>
      </c>
      <c r="F2283" s="25">
        <v>6.0</v>
      </c>
      <c r="G2283" s="25">
        <v>0.0</v>
      </c>
      <c r="H2283" s="25">
        <v>1.0</v>
      </c>
      <c r="I2283" s="25">
        <v>0.0</v>
      </c>
      <c r="J2283" s="25">
        <v>0.0</v>
      </c>
      <c r="K2283" s="25">
        <v>0.0</v>
      </c>
      <c r="L2283" s="25">
        <v>0.0</v>
      </c>
      <c r="M2283" s="25">
        <v>0.0</v>
      </c>
      <c r="N2283" s="25">
        <v>0.35556</v>
      </c>
      <c r="O2283" s="25">
        <v>2.00806</v>
      </c>
      <c r="P2283" s="25">
        <v>1.00361</v>
      </c>
      <c r="Q2283" s="25">
        <v>6.0</v>
      </c>
      <c r="R2283" s="25">
        <v>99.0</v>
      </c>
      <c r="S2283" s="25">
        <v>11.0</v>
      </c>
    </row>
    <row r="2284">
      <c r="A2284" s="58" t="s">
        <v>754</v>
      </c>
      <c r="B2284" s="25" t="s">
        <v>1</v>
      </c>
      <c r="C2284" s="25" t="s">
        <v>181</v>
      </c>
      <c r="D2284" s="25" t="s">
        <v>20</v>
      </c>
      <c r="E2284" s="25">
        <v>73.0</v>
      </c>
      <c r="F2284" s="25">
        <v>5.0</v>
      </c>
      <c r="G2284" s="25">
        <v>0.0</v>
      </c>
      <c r="H2284" s="25">
        <v>1.0</v>
      </c>
      <c r="I2284" s="25">
        <v>0.0</v>
      </c>
      <c r="J2284" s="25">
        <v>0.0</v>
      </c>
      <c r="K2284" s="25">
        <v>0.0</v>
      </c>
      <c r="L2284" s="25">
        <v>0.0</v>
      </c>
      <c r="M2284" s="25">
        <v>0.0</v>
      </c>
      <c r="N2284" s="25">
        <v>0.5275</v>
      </c>
      <c r="O2284" s="25">
        <v>3.46111</v>
      </c>
      <c r="P2284" s="25">
        <v>1.34175</v>
      </c>
      <c r="Q2284" s="25">
        <v>5.0</v>
      </c>
      <c r="R2284" s="25">
        <v>99.0</v>
      </c>
      <c r="S2284" s="25">
        <v>11.0</v>
      </c>
    </row>
    <row r="2285">
      <c r="A2285" s="58" t="s">
        <v>754</v>
      </c>
      <c r="B2285" s="25" t="s">
        <v>1</v>
      </c>
      <c r="C2285" s="25" t="s">
        <v>152</v>
      </c>
      <c r="D2285" s="25" t="s">
        <v>20</v>
      </c>
      <c r="E2285" s="25">
        <v>26.0</v>
      </c>
      <c r="F2285" s="25">
        <v>3.0</v>
      </c>
      <c r="G2285" s="25">
        <v>0.0</v>
      </c>
      <c r="H2285" s="25">
        <v>0.0</v>
      </c>
      <c r="I2285" s="25">
        <v>0.0</v>
      </c>
      <c r="J2285" s="25">
        <v>0.0</v>
      </c>
      <c r="K2285" s="25">
        <v>0.0</v>
      </c>
      <c r="L2285" s="25">
        <v>0.0</v>
      </c>
      <c r="M2285" s="25">
        <v>0.0</v>
      </c>
      <c r="N2285" s="25">
        <v>0.44639</v>
      </c>
      <c r="O2285" s="25">
        <v>2.84361</v>
      </c>
      <c r="P2285" s="25">
        <v>1.02104</v>
      </c>
      <c r="Q2285" s="25">
        <v>2.0</v>
      </c>
      <c r="R2285" s="25">
        <v>99.0</v>
      </c>
      <c r="S2285" s="25">
        <v>11.0</v>
      </c>
    </row>
    <row r="2286">
      <c r="A2286" s="58" t="s">
        <v>754</v>
      </c>
      <c r="B2286" s="25" t="s">
        <v>1</v>
      </c>
      <c r="C2286" s="25" t="s">
        <v>203</v>
      </c>
      <c r="D2286" s="25" t="s">
        <v>20</v>
      </c>
      <c r="E2286" s="25">
        <v>18.0</v>
      </c>
      <c r="F2286" s="25">
        <v>2.0</v>
      </c>
      <c r="G2286" s="25">
        <v>0.0</v>
      </c>
      <c r="H2286" s="25">
        <v>0.0</v>
      </c>
      <c r="I2286" s="25">
        <v>0.0</v>
      </c>
      <c r="J2286" s="25">
        <v>0.0</v>
      </c>
      <c r="K2286" s="25">
        <v>0.0</v>
      </c>
      <c r="L2286" s="25">
        <v>0.0</v>
      </c>
      <c r="M2286" s="25">
        <v>0.0</v>
      </c>
      <c r="N2286" s="25">
        <v>0.31917</v>
      </c>
      <c r="O2286" s="25">
        <v>1.23778</v>
      </c>
      <c r="P2286" s="25">
        <v>0.75164</v>
      </c>
      <c r="Q2286" s="25">
        <v>2.0</v>
      </c>
      <c r="R2286" s="25">
        <v>99.0</v>
      </c>
      <c r="S2286" s="25">
        <v>11.0</v>
      </c>
    </row>
    <row r="2287">
      <c r="A2287" s="58" t="s">
        <v>754</v>
      </c>
      <c r="B2287" s="25" t="s">
        <v>1</v>
      </c>
      <c r="C2287" s="25" t="s">
        <v>92</v>
      </c>
      <c r="D2287" s="25" t="s">
        <v>20</v>
      </c>
      <c r="E2287" s="25">
        <v>183.0</v>
      </c>
      <c r="F2287" s="25">
        <v>32.0</v>
      </c>
      <c r="G2287" s="25">
        <v>0.0</v>
      </c>
      <c r="H2287" s="25">
        <v>4.0</v>
      </c>
      <c r="I2287" s="25">
        <v>0.0</v>
      </c>
      <c r="J2287" s="25">
        <v>0.0</v>
      </c>
      <c r="K2287" s="25">
        <v>0.0</v>
      </c>
      <c r="L2287" s="25">
        <v>0.0</v>
      </c>
      <c r="M2287" s="25">
        <v>0.0</v>
      </c>
      <c r="N2287" s="25">
        <v>0.60889</v>
      </c>
      <c r="O2287" s="25">
        <v>1.4975</v>
      </c>
      <c r="P2287" s="25">
        <v>1.42151</v>
      </c>
      <c r="Q2287" s="25">
        <v>32.0</v>
      </c>
      <c r="R2287" s="25">
        <v>99.0</v>
      </c>
      <c r="S2287" s="25">
        <v>11.0</v>
      </c>
    </row>
    <row r="2288">
      <c r="A2288" s="58" t="s">
        <v>754</v>
      </c>
      <c r="B2288" s="25" t="s">
        <v>1</v>
      </c>
      <c r="C2288" s="25" t="s">
        <v>205</v>
      </c>
      <c r="D2288" s="25" t="s">
        <v>20</v>
      </c>
      <c r="E2288" s="25">
        <v>7.0</v>
      </c>
      <c r="F2288" s="25">
        <v>3.0</v>
      </c>
      <c r="G2288" s="25">
        <v>0.0</v>
      </c>
      <c r="H2288" s="25">
        <v>0.0</v>
      </c>
      <c r="I2288" s="25">
        <v>0.0</v>
      </c>
      <c r="J2288" s="25">
        <v>0.0</v>
      </c>
      <c r="K2288" s="25">
        <v>0.0</v>
      </c>
      <c r="L2288" s="25">
        <v>0.0</v>
      </c>
      <c r="M2288" s="25">
        <v>0.0</v>
      </c>
      <c r="N2288" s="25">
        <v>0.57139</v>
      </c>
      <c r="O2288" s="25">
        <v>1.95833</v>
      </c>
      <c r="P2288" s="25">
        <v>0.66508</v>
      </c>
      <c r="Q2288" s="25">
        <v>3.0</v>
      </c>
      <c r="R2288" s="25">
        <v>99.0</v>
      </c>
      <c r="S2288" s="25">
        <v>11.0</v>
      </c>
    </row>
    <row r="2289">
      <c r="A2289" s="58" t="s">
        <v>754</v>
      </c>
      <c r="B2289" s="25" t="s">
        <v>1</v>
      </c>
      <c r="C2289" s="25" t="s">
        <v>250</v>
      </c>
      <c r="D2289" s="25" t="s">
        <v>20</v>
      </c>
      <c r="E2289" s="25">
        <v>6.0</v>
      </c>
      <c r="F2289" s="25">
        <v>0.0</v>
      </c>
      <c r="G2289" s="25">
        <v>0.0</v>
      </c>
      <c r="H2289" s="25">
        <v>0.0</v>
      </c>
      <c r="I2289" s="25">
        <v>0.0</v>
      </c>
      <c r="J2289" s="25">
        <v>0.0</v>
      </c>
      <c r="K2289" s="25">
        <v>0.0</v>
      </c>
      <c r="L2289" s="25">
        <v>0.0</v>
      </c>
      <c r="M2289" s="25">
        <v>0.0</v>
      </c>
      <c r="N2289" s="25">
        <v>0.40722</v>
      </c>
      <c r="O2289" s="25">
        <v>0.81528</v>
      </c>
      <c r="P2289" s="25">
        <v>0.49222</v>
      </c>
      <c r="Q2289" s="25">
        <v>0.0</v>
      </c>
      <c r="R2289" s="25">
        <v>99.0</v>
      </c>
      <c r="S2289" s="25">
        <v>11.0</v>
      </c>
    </row>
    <row r="2290">
      <c r="A2290" s="58" t="s">
        <v>754</v>
      </c>
      <c r="B2290" s="25" t="s">
        <v>1</v>
      </c>
      <c r="C2290" s="25" t="s">
        <v>280</v>
      </c>
      <c r="D2290" s="25" t="s">
        <v>20</v>
      </c>
      <c r="E2290" s="25">
        <v>1.0</v>
      </c>
      <c r="F2290" s="25">
        <v>0.0</v>
      </c>
      <c r="G2290" s="25">
        <v>0.0</v>
      </c>
      <c r="H2290" s="25">
        <v>0.0</v>
      </c>
      <c r="I2290" s="25">
        <v>0.0</v>
      </c>
      <c r="J2290" s="25">
        <v>0.0</v>
      </c>
      <c r="K2290" s="25">
        <v>0.0</v>
      </c>
      <c r="L2290" s="25">
        <v>0.0</v>
      </c>
      <c r="M2290" s="25">
        <v>0.0</v>
      </c>
      <c r="N2290" s="25">
        <v>0.345</v>
      </c>
      <c r="O2290" s="25">
        <v>0.345</v>
      </c>
      <c r="P2290" s="25">
        <v>0.345</v>
      </c>
      <c r="Q2290" s="25">
        <v>0.0</v>
      </c>
      <c r="R2290" s="25">
        <v>99.0</v>
      </c>
      <c r="S2290" s="25">
        <v>11.0</v>
      </c>
    </row>
    <row r="2291">
      <c r="A2291" s="58" t="s">
        <v>754</v>
      </c>
      <c r="B2291" s="25" t="s">
        <v>1</v>
      </c>
      <c r="C2291" s="25" t="s">
        <v>173</v>
      </c>
      <c r="D2291" s="25" t="s">
        <v>20</v>
      </c>
      <c r="E2291" s="25">
        <v>27.0</v>
      </c>
      <c r="F2291" s="25">
        <v>3.0</v>
      </c>
      <c r="G2291" s="25">
        <v>0.0</v>
      </c>
      <c r="H2291" s="25">
        <v>0.0</v>
      </c>
      <c r="I2291" s="25">
        <v>0.0</v>
      </c>
      <c r="J2291" s="25">
        <v>0.0</v>
      </c>
      <c r="K2291" s="25">
        <v>0.0</v>
      </c>
      <c r="L2291" s="25">
        <v>0.0</v>
      </c>
      <c r="M2291" s="25">
        <v>0.0</v>
      </c>
      <c r="N2291" s="25">
        <v>0.53472</v>
      </c>
      <c r="O2291" s="25">
        <v>1.44333</v>
      </c>
      <c r="P2291" s="25">
        <v>0.78222</v>
      </c>
      <c r="Q2291" s="25">
        <v>3.0</v>
      </c>
      <c r="R2291" s="25">
        <v>99.0</v>
      </c>
      <c r="S2291" s="25">
        <v>11.0</v>
      </c>
    </row>
    <row r="2292">
      <c r="A2292" s="58" t="s">
        <v>754</v>
      </c>
      <c r="B2292" s="25" t="s">
        <v>1</v>
      </c>
      <c r="C2292" s="25" t="s">
        <v>116</v>
      </c>
      <c r="D2292" s="25" t="s">
        <v>20</v>
      </c>
      <c r="E2292" s="25">
        <v>750.0</v>
      </c>
      <c r="F2292" s="25">
        <v>90.0</v>
      </c>
      <c r="G2292" s="25">
        <v>0.0</v>
      </c>
      <c r="H2292" s="25">
        <v>8.0</v>
      </c>
      <c r="I2292" s="25">
        <v>0.0</v>
      </c>
      <c r="J2292" s="25">
        <v>0.0</v>
      </c>
      <c r="K2292" s="25">
        <v>0.0</v>
      </c>
      <c r="L2292" s="25">
        <v>0.0</v>
      </c>
      <c r="M2292" s="25">
        <v>0.0</v>
      </c>
      <c r="N2292" s="25">
        <v>0.43944</v>
      </c>
      <c r="O2292" s="25">
        <v>1.40694</v>
      </c>
      <c r="P2292" s="25">
        <v>0.77125</v>
      </c>
      <c r="Q2292" s="25">
        <v>71.0</v>
      </c>
      <c r="R2292" s="25">
        <v>99.0</v>
      </c>
      <c r="S2292" s="25">
        <v>11.0</v>
      </c>
    </row>
    <row r="2293">
      <c r="A2293" s="58" t="s">
        <v>754</v>
      </c>
      <c r="B2293" s="25" t="s">
        <v>1</v>
      </c>
      <c r="C2293" s="25" t="s">
        <v>225</v>
      </c>
      <c r="D2293" s="25" t="s">
        <v>20</v>
      </c>
      <c r="E2293" s="25">
        <v>3.0</v>
      </c>
      <c r="F2293" s="25">
        <v>0.0</v>
      </c>
      <c r="G2293" s="25">
        <v>0.0</v>
      </c>
      <c r="H2293" s="25">
        <v>0.0</v>
      </c>
      <c r="I2293" s="25">
        <v>0.0</v>
      </c>
      <c r="J2293" s="25">
        <v>0.0</v>
      </c>
      <c r="K2293" s="25">
        <v>0.0</v>
      </c>
      <c r="L2293" s="25">
        <v>0.0</v>
      </c>
      <c r="M2293" s="25">
        <v>0.0</v>
      </c>
      <c r="N2293" s="25">
        <v>1.09389</v>
      </c>
      <c r="O2293" s="25">
        <v>1.3075</v>
      </c>
      <c r="P2293" s="25">
        <v>0.80787</v>
      </c>
      <c r="Q2293" s="25">
        <v>0.0</v>
      </c>
      <c r="R2293" s="25">
        <v>99.0</v>
      </c>
      <c r="S2293" s="25">
        <v>11.0</v>
      </c>
    </row>
    <row r="2294">
      <c r="A2294" s="58" t="s">
        <v>754</v>
      </c>
      <c r="B2294" s="25" t="s">
        <v>1</v>
      </c>
      <c r="C2294" s="25" t="s">
        <v>214</v>
      </c>
      <c r="D2294" s="25" t="s">
        <v>20</v>
      </c>
      <c r="E2294" s="25">
        <v>1.0</v>
      </c>
      <c r="F2294" s="25">
        <v>0.0</v>
      </c>
      <c r="G2294" s="25">
        <v>0.0</v>
      </c>
      <c r="H2294" s="25">
        <v>0.0</v>
      </c>
      <c r="I2294" s="25">
        <v>0.0</v>
      </c>
      <c r="J2294" s="25">
        <v>0.0</v>
      </c>
      <c r="K2294" s="25">
        <v>0.0</v>
      </c>
      <c r="L2294" s="25">
        <v>0.0</v>
      </c>
      <c r="M2294" s="25">
        <v>0.0</v>
      </c>
      <c r="N2294" s="25">
        <v>0.93417</v>
      </c>
      <c r="O2294" s="25">
        <v>0.93417</v>
      </c>
      <c r="P2294" s="25">
        <v>0.93417</v>
      </c>
      <c r="Q2294" s="25">
        <v>0.0</v>
      </c>
      <c r="R2294" s="25">
        <v>99.0</v>
      </c>
      <c r="S2294" s="25">
        <v>11.0</v>
      </c>
    </row>
    <row r="2295">
      <c r="A2295" s="58" t="s">
        <v>754</v>
      </c>
      <c r="B2295" s="25" t="s">
        <v>1</v>
      </c>
      <c r="C2295" s="25" t="s">
        <v>234</v>
      </c>
      <c r="D2295" s="25" t="s">
        <v>20</v>
      </c>
      <c r="E2295" s="25">
        <v>2.0</v>
      </c>
      <c r="F2295" s="25">
        <v>1.0</v>
      </c>
      <c r="G2295" s="25">
        <v>0.0</v>
      </c>
      <c r="H2295" s="25">
        <v>0.0</v>
      </c>
      <c r="I2295" s="25">
        <v>0.0</v>
      </c>
      <c r="J2295" s="25">
        <v>0.0</v>
      </c>
      <c r="K2295" s="25">
        <v>0.0</v>
      </c>
      <c r="L2295" s="25">
        <v>0.0</v>
      </c>
      <c r="M2295" s="25">
        <v>0.0</v>
      </c>
      <c r="N2295" s="25">
        <v>1.40028</v>
      </c>
      <c r="O2295" s="25">
        <v>1.40028</v>
      </c>
      <c r="P2295" s="25">
        <v>1.40028</v>
      </c>
      <c r="Q2295" s="25">
        <v>1.0</v>
      </c>
      <c r="R2295" s="25">
        <v>99.0</v>
      </c>
      <c r="S2295" s="25">
        <v>11.0</v>
      </c>
    </row>
    <row r="2296">
      <c r="A2296" s="58" t="s">
        <v>754</v>
      </c>
      <c r="B2296" s="25" t="s">
        <v>1</v>
      </c>
      <c r="C2296" s="25" t="s">
        <v>155</v>
      </c>
      <c r="D2296" s="25" t="s">
        <v>20</v>
      </c>
      <c r="E2296" s="25">
        <v>110.0</v>
      </c>
      <c r="F2296" s="25">
        <v>3.0</v>
      </c>
      <c r="G2296" s="25">
        <v>0.0</v>
      </c>
      <c r="H2296" s="25">
        <v>0.0</v>
      </c>
      <c r="I2296" s="25">
        <v>0.0</v>
      </c>
      <c r="J2296" s="25">
        <v>0.0</v>
      </c>
      <c r="K2296" s="25">
        <v>0.0</v>
      </c>
      <c r="L2296" s="25">
        <v>0.0</v>
      </c>
      <c r="M2296" s="25">
        <v>0.0</v>
      </c>
      <c r="N2296" s="25">
        <v>0.28278</v>
      </c>
      <c r="O2296" s="25">
        <v>1.43667</v>
      </c>
      <c r="P2296" s="25">
        <v>1.3743</v>
      </c>
      <c r="Q2296" s="25">
        <v>2.0</v>
      </c>
      <c r="R2296" s="25">
        <v>99.0</v>
      </c>
      <c r="S2296" s="25">
        <v>11.0</v>
      </c>
    </row>
    <row r="2297">
      <c r="A2297" s="58" t="s">
        <v>754</v>
      </c>
      <c r="B2297" s="25" t="s">
        <v>1</v>
      </c>
      <c r="C2297" s="25" t="s">
        <v>64</v>
      </c>
      <c r="D2297" s="25" t="s">
        <v>20</v>
      </c>
      <c r="E2297" s="25">
        <v>2467.0</v>
      </c>
      <c r="F2297" s="25">
        <v>760.0</v>
      </c>
      <c r="G2297" s="25">
        <v>4.0</v>
      </c>
      <c r="H2297" s="25">
        <v>21.0</v>
      </c>
      <c r="I2297" s="25">
        <v>0.0</v>
      </c>
      <c r="J2297" s="25">
        <v>0.0</v>
      </c>
      <c r="K2297" s="25">
        <v>0.0</v>
      </c>
      <c r="L2297" s="25">
        <v>0.0</v>
      </c>
      <c r="M2297" s="25">
        <v>0.0</v>
      </c>
      <c r="N2297" s="25">
        <v>0.55139</v>
      </c>
      <c r="O2297" s="25">
        <v>2.06611</v>
      </c>
      <c r="P2297" s="25">
        <v>1.16102</v>
      </c>
      <c r="Q2297" s="25">
        <v>650.0</v>
      </c>
      <c r="R2297" s="25">
        <v>99.0</v>
      </c>
      <c r="S2297" s="25">
        <v>11.0</v>
      </c>
    </row>
    <row r="2298">
      <c r="A2298" s="58" t="s">
        <v>754</v>
      </c>
      <c r="B2298" s="25" t="s">
        <v>1</v>
      </c>
      <c r="C2298" s="25" t="s">
        <v>147</v>
      </c>
      <c r="D2298" s="25" t="s">
        <v>20</v>
      </c>
      <c r="E2298" s="25">
        <v>4.0</v>
      </c>
      <c r="F2298" s="25">
        <v>1.0</v>
      </c>
      <c r="G2298" s="25">
        <v>0.0</v>
      </c>
      <c r="H2298" s="25">
        <v>0.0</v>
      </c>
      <c r="I2298" s="25">
        <v>0.0</v>
      </c>
      <c r="J2298" s="25">
        <v>0.0</v>
      </c>
      <c r="K2298" s="25">
        <v>0.0</v>
      </c>
      <c r="L2298" s="25">
        <v>0.0</v>
      </c>
      <c r="M2298" s="25">
        <v>0.0</v>
      </c>
      <c r="N2298" s="25">
        <v>1.46944</v>
      </c>
      <c r="O2298" s="25">
        <v>13.62111</v>
      </c>
      <c r="P2298" s="25">
        <v>4.24042</v>
      </c>
      <c r="Q2298" s="25">
        <v>1.0</v>
      </c>
      <c r="R2298" s="25">
        <v>99.0</v>
      </c>
      <c r="S2298" s="25">
        <v>11.0</v>
      </c>
    </row>
    <row r="2299">
      <c r="A2299" s="58" t="s">
        <v>754</v>
      </c>
      <c r="B2299" s="25" t="s">
        <v>1</v>
      </c>
      <c r="C2299" s="25" t="s">
        <v>50</v>
      </c>
      <c r="D2299" s="25" t="s">
        <v>20</v>
      </c>
      <c r="E2299" s="25">
        <v>612.0</v>
      </c>
      <c r="F2299" s="25">
        <v>209.0</v>
      </c>
      <c r="G2299" s="25">
        <v>0.0</v>
      </c>
      <c r="H2299" s="25">
        <v>13.0</v>
      </c>
      <c r="I2299" s="25">
        <v>0.0</v>
      </c>
      <c r="J2299" s="25">
        <v>1.0</v>
      </c>
      <c r="K2299" s="25">
        <v>0.0</v>
      </c>
      <c r="L2299" s="25">
        <v>0.0</v>
      </c>
      <c r="M2299" s="25">
        <v>0.0</v>
      </c>
      <c r="N2299" s="25">
        <v>0.58306</v>
      </c>
      <c r="O2299" s="25">
        <v>2.1125</v>
      </c>
      <c r="P2299" s="25">
        <v>1.77448</v>
      </c>
      <c r="Q2299" s="25">
        <v>190.0</v>
      </c>
      <c r="R2299" s="25">
        <v>99.0</v>
      </c>
      <c r="S2299" s="25">
        <v>11.0</v>
      </c>
    </row>
    <row r="2300">
      <c r="A2300" s="58" t="s">
        <v>754</v>
      </c>
      <c r="B2300" s="25" t="s">
        <v>1</v>
      </c>
      <c r="C2300" s="25" t="s">
        <v>140</v>
      </c>
      <c r="D2300" s="25" t="s">
        <v>20</v>
      </c>
      <c r="E2300" s="25">
        <v>6.0</v>
      </c>
      <c r="F2300" s="25">
        <v>1.0</v>
      </c>
      <c r="G2300" s="25">
        <v>0.0</v>
      </c>
      <c r="H2300" s="25">
        <v>0.0</v>
      </c>
      <c r="I2300" s="25">
        <v>0.0</v>
      </c>
      <c r="J2300" s="25">
        <v>0.0</v>
      </c>
      <c r="K2300" s="25">
        <v>0.0</v>
      </c>
      <c r="L2300" s="25">
        <v>0.0</v>
      </c>
      <c r="M2300" s="25">
        <v>0.0</v>
      </c>
      <c r="N2300" s="25">
        <v>0.21861</v>
      </c>
      <c r="O2300" s="25">
        <v>1.30944</v>
      </c>
      <c r="P2300" s="25">
        <v>0.42144</v>
      </c>
      <c r="Q2300" s="25">
        <v>1.0</v>
      </c>
      <c r="R2300" s="25">
        <v>99.0</v>
      </c>
      <c r="S2300" s="25">
        <v>11.0</v>
      </c>
    </row>
    <row r="2301">
      <c r="A2301" s="58" t="s">
        <v>754</v>
      </c>
      <c r="B2301" s="25" t="s">
        <v>1</v>
      </c>
      <c r="C2301" s="25" t="s">
        <v>178</v>
      </c>
      <c r="D2301" s="25" t="s">
        <v>20</v>
      </c>
      <c r="E2301" s="25">
        <v>9.0</v>
      </c>
      <c r="F2301" s="25">
        <v>2.0</v>
      </c>
      <c r="G2301" s="25">
        <v>0.0</v>
      </c>
      <c r="H2301" s="25">
        <v>0.0</v>
      </c>
      <c r="I2301" s="25">
        <v>0.0</v>
      </c>
      <c r="J2301" s="25">
        <v>0.0</v>
      </c>
      <c r="K2301" s="25">
        <v>0.0</v>
      </c>
      <c r="L2301" s="25">
        <v>0.0</v>
      </c>
      <c r="M2301" s="25">
        <v>0.0</v>
      </c>
      <c r="N2301" s="25">
        <v>0.58194</v>
      </c>
      <c r="O2301" s="25">
        <v>2.02556</v>
      </c>
      <c r="P2301" s="25">
        <v>0.73799</v>
      </c>
      <c r="Q2301" s="25">
        <v>2.0</v>
      </c>
      <c r="R2301" s="25">
        <v>99.0</v>
      </c>
      <c r="S2301" s="25">
        <v>11.0</v>
      </c>
    </row>
    <row r="2302">
      <c r="A2302" s="58" t="s">
        <v>754</v>
      </c>
      <c r="B2302" s="25" t="s">
        <v>1</v>
      </c>
      <c r="C2302" s="25" t="s">
        <v>71</v>
      </c>
      <c r="D2302" s="25" t="s">
        <v>20</v>
      </c>
      <c r="E2302" s="25">
        <v>1651.0</v>
      </c>
      <c r="F2302" s="25">
        <v>144.0</v>
      </c>
      <c r="G2302" s="25">
        <v>0.0</v>
      </c>
      <c r="H2302" s="25">
        <v>69.0</v>
      </c>
      <c r="I2302" s="25">
        <v>0.0</v>
      </c>
      <c r="J2302" s="25">
        <v>0.0</v>
      </c>
      <c r="K2302" s="25">
        <v>0.0</v>
      </c>
      <c r="L2302" s="25">
        <v>0.0</v>
      </c>
      <c r="M2302" s="25">
        <v>0.0</v>
      </c>
      <c r="N2302" s="25">
        <v>0.44694</v>
      </c>
      <c r="O2302" s="25">
        <v>2.11917</v>
      </c>
      <c r="P2302" s="25">
        <v>1.09003</v>
      </c>
      <c r="Q2302" s="25">
        <v>133.0</v>
      </c>
      <c r="R2302" s="25">
        <v>99.0</v>
      </c>
      <c r="S2302" s="25">
        <v>11.0</v>
      </c>
    </row>
    <row r="2303">
      <c r="A2303" s="58" t="s">
        <v>754</v>
      </c>
      <c r="B2303" s="25" t="s">
        <v>1</v>
      </c>
      <c r="C2303" s="25" t="s">
        <v>88</v>
      </c>
      <c r="D2303" s="25" t="s">
        <v>20</v>
      </c>
      <c r="E2303" s="25">
        <v>803.0</v>
      </c>
      <c r="F2303" s="25">
        <v>243.0</v>
      </c>
      <c r="G2303" s="25">
        <v>3.0</v>
      </c>
      <c r="H2303" s="25">
        <v>1.0</v>
      </c>
      <c r="I2303" s="25">
        <v>0.0</v>
      </c>
      <c r="J2303" s="25">
        <v>0.0</v>
      </c>
      <c r="K2303" s="25">
        <v>0.0</v>
      </c>
      <c r="L2303" s="25">
        <v>0.0</v>
      </c>
      <c r="M2303" s="25">
        <v>0.0</v>
      </c>
      <c r="N2303" s="25">
        <v>0.38556</v>
      </c>
      <c r="O2303" s="25">
        <v>1.29389</v>
      </c>
      <c r="P2303" s="25">
        <v>0.77244</v>
      </c>
      <c r="Q2303" s="25">
        <v>200.0</v>
      </c>
      <c r="R2303" s="25">
        <v>99.0</v>
      </c>
      <c r="S2303" s="25">
        <v>11.0</v>
      </c>
    </row>
    <row r="2304">
      <c r="A2304" s="58" t="s">
        <v>754</v>
      </c>
      <c r="B2304" s="25" t="s">
        <v>1</v>
      </c>
      <c r="C2304" s="25" t="s">
        <v>80</v>
      </c>
      <c r="D2304" s="25" t="s">
        <v>20</v>
      </c>
      <c r="E2304" s="25">
        <v>622.0</v>
      </c>
      <c r="F2304" s="25">
        <v>21.0</v>
      </c>
      <c r="G2304" s="25">
        <v>0.0</v>
      </c>
      <c r="H2304" s="25">
        <v>2.0</v>
      </c>
      <c r="I2304" s="25">
        <v>0.0</v>
      </c>
      <c r="J2304" s="25">
        <v>0.0</v>
      </c>
      <c r="K2304" s="25">
        <v>0.0</v>
      </c>
      <c r="L2304" s="25">
        <v>0.0</v>
      </c>
      <c r="M2304" s="25">
        <v>0.0</v>
      </c>
      <c r="N2304" s="25">
        <v>0.31917</v>
      </c>
      <c r="O2304" s="25">
        <v>1.20472</v>
      </c>
      <c r="P2304" s="25">
        <v>0.68868</v>
      </c>
      <c r="Q2304" s="25">
        <v>21.0</v>
      </c>
      <c r="R2304" s="25">
        <v>99.0</v>
      </c>
      <c r="S2304" s="25">
        <v>11.0</v>
      </c>
    </row>
    <row r="2305">
      <c r="A2305" s="58" t="s">
        <v>754</v>
      </c>
      <c r="B2305" s="25" t="s">
        <v>1</v>
      </c>
      <c r="C2305" s="25" t="s">
        <v>65</v>
      </c>
      <c r="D2305" s="25" t="s">
        <v>20</v>
      </c>
      <c r="E2305" s="25">
        <v>2794.0</v>
      </c>
      <c r="F2305" s="25">
        <v>103.0</v>
      </c>
      <c r="G2305" s="25">
        <v>0.0</v>
      </c>
      <c r="H2305" s="25">
        <v>10.0</v>
      </c>
      <c r="I2305" s="25">
        <v>0.0</v>
      </c>
      <c r="J2305" s="25">
        <v>0.0</v>
      </c>
      <c r="K2305" s="25">
        <v>0.0</v>
      </c>
      <c r="L2305" s="25">
        <v>0.0</v>
      </c>
      <c r="M2305" s="25">
        <v>0.0</v>
      </c>
      <c r="N2305" s="25">
        <v>0.43583</v>
      </c>
      <c r="O2305" s="25">
        <v>2.28</v>
      </c>
      <c r="P2305" s="25">
        <v>1.18104</v>
      </c>
      <c r="Q2305" s="25">
        <v>96.0</v>
      </c>
      <c r="R2305" s="25">
        <v>99.0</v>
      </c>
      <c r="S2305" s="25">
        <v>11.0</v>
      </c>
    </row>
    <row r="2306">
      <c r="A2306" s="58" t="s">
        <v>754</v>
      </c>
      <c r="B2306" s="25" t="s">
        <v>1</v>
      </c>
      <c r="C2306" s="25" t="s">
        <v>83</v>
      </c>
      <c r="D2306" s="25" t="s">
        <v>20</v>
      </c>
      <c r="E2306" s="25">
        <v>242.0</v>
      </c>
      <c r="F2306" s="25">
        <v>9.0</v>
      </c>
      <c r="G2306" s="25">
        <v>0.0</v>
      </c>
      <c r="H2306" s="25">
        <v>2.0</v>
      </c>
      <c r="I2306" s="25">
        <v>0.0</v>
      </c>
      <c r="J2306" s="25">
        <v>0.0</v>
      </c>
      <c r="K2306" s="25">
        <v>0.0</v>
      </c>
      <c r="L2306" s="25">
        <v>0.0</v>
      </c>
      <c r="M2306" s="25">
        <v>0.0</v>
      </c>
      <c r="N2306" s="25">
        <v>0.31472</v>
      </c>
      <c r="O2306" s="25">
        <v>1.25556</v>
      </c>
      <c r="P2306" s="25">
        <v>0.55032</v>
      </c>
      <c r="Q2306" s="25">
        <v>9.0</v>
      </c>
      <c r="R2306" s="25">
        <v>99.0</v>
      </c>
      <c r="S2306" s="25">
        <v>11.0</v>
      </c>
    </row>
    <row r="2307">
      <c r="A2307" s="58" t="s">
        <v>754</v>
      </c>
      <c r="B2307" s="25" t="s">
        <v>1</v>
      </c>
      <c r="C2307" s="25" t="s">
        <v>189</v>
      </c>
      <c r="D2307" s="25" t="s">
        <v>20</v>
      </c>
      <c r="E2307" s="25">
        <v>12.0</v>
      </c>
      <c r="F2307" s="25">
        <v>0.0</v>
      </c>
      <c r="G2307" s="25">
        <v>0.0</v>
      </c>
      <c r="H2307" s="25">
        <v>0.0</v>
      </c>
      <c r="I2307" s="25">
        <v>0.0</v>
      </c>
      <c r="J2307" s="25">
        <v>0.0</v>
      </c>
      <c r="K2307" s="25">
        <v>0.0</v>
      </c>
      <c r="L2307" s="25">
        <v>0.0</v>
      </c>
      <c r="M2307" s="25">
        <v>0.0</v>
      </c>
      <c r="N2307" s="25">
        <v>0.47722</v>
      </c>
      <c r="O2307" s="25">
        <v>1.30694</v>
      </c>
      <c r="P2307" s="25">
        <v>0.6594</v>
      </c>
      <c r="Q2307" s="25">
        <v>0.0</v>
      </c>
      <c r="R2307" s="25">
        <v>99.0</v>
      </c>
      <c r="S2307" s="25">
        <v>11.0</v>
      </c>
    </row>
    <row r="2308">
      <c r="A2308" s="58" t="s">
        <v>754</v>
      </c>
      <c r="B2308" s="25" t="s">
        <v>1</v>
      </c>
      <c r="C2308" s="25" t="s">
        <v>146</v>
      </c>
      <c r="D2308" s="25" t="s">
        <v>20</v>
      </c>
      <c r="E2308" s="25">
        <v>6.0</v>
      </c>
      <c r="F2308" s="25">
        <v>1.0</v>
      </c>
      <c r="G2308" s="25">
        <v>0.0</v>
      </c>
      <c r="H2308" s="25">
        <v>0.0</v>
      </c>
      <c r="I2308" s="25">
        <v>0.0</v>
      </c>
      <c r="J2308" s="25">
        <v>0.0</v>
      </c>
      <c r="K2308" s="25">
        <v>0.0</v>
      </c>
      <c r="L2308" s="25">
        <v>0.0</v>
      </c>
      <c r="M2308" s="25">
        <v>0.0</v>
      </c>
      <c r="N2308" s="25">
        <v>0.20167</v>
      </c>
      <c r="O2308" s="25">
        <v>1.80306</v>
      </c>
      <c r="P2308" s="25">
        <v>0.61759</v>
      </c>
      <c r="Q2308" s="25">
        <v>1.0</v>
      </c>
      <c r="R2308" s="25">
        <v>99.0</v>
      </c>
      <c r="S2308" s="25">
        <v>11.0</v>
      </c>
    </row>
    <row r="2309">
      <c r="A2309" s="58" t="s">
        <v>754</v>
      </c>
      <c r="B2309" s="25" t="s">
        <v>1</v>
      </c>
      <c r="C2309" s="25" t="s">
        <v>97</v>
      </c>
      <c r="D2309" s="25" t="s">
        <v>20</v>
      </c>
      <c r="E2309" s="25">
        <v>9.0</v>
      </c>
      <c r="F2309" s="25">
        <v>2.0</v>
      </c>
      <c r="G2309" s="25">
        <v>0.0</v>
      </c>
      <c r="H2309" s="25">
        <v>0.0</v>
      </c>
      <c r="I2309" s="25">
        <v>0.0</v>
      </c>
      <c r="J2309" s="25">
        <v>0.0</v>
      </c>
      <c r="K2309" s="25">
        <v>0.0</v>
      </c>
      <c r="L2309" s="25">
        <v>0.0</v>
      </c>
      <c r="M2309" s="25">
        <v>0.0</v>
      </c>
      <c r="N2309" s="25">
        <v>0.20222</v>
      </c>
      <c r="O2309" s="25">
        <v>1.80528</v>
      </c>
      <c r="P2309" s="25">
        <v>0.59636</v>
      </c>
      <c r="Q2309" s="25">
        <v>2.0</v>
      </c>
      <c r="R2309" s="25">
        <v>99.0</v>
      </c>
      <c r="S2309" s="25">
        <v>11.0</v>
      </c>
    </row>
    <row r="2310">
      <c r="A2310" s="58" t="s">
        <v>754</v>
      </c>
      <c r="B2310" s="25" t="s">
        <v>1</v>
      </c>
      <c r="C2310" s="25" t="s">
        <v>84</v>
      </c>
      <c r="D2310" s="25" t="s">
        <v>20</v>
      </c>
      <c r="E2310" s="25">
        <v>108.0</v>
      </c>
      <c r="F2310" s="25">
        <v>17.0</v>
      </c>
      <c r="G2310" s="25">
        <v>1.0</v>
      </c>
      <c r="H2310" s="25">
        <v>2.0</v>
      </c>
      <c r="I2310" s="25">
        <v>0.0</v>
      </c>
      <c r="J2310" s="25">
        <v>0.0</v>
      </c>
      <c r="K2310" s="25">
        <v>0.0</v>
      </c>
      <c r="L2310" s="25">
        <v>0.0</v>
      </c>
      <c r="M2310" s="25">
        <v>0.0</v>
      </c>
      <c r="N2310" s="25">
        <v>0.59278</v>
      </c>
      <c r="O2310" s="25">
        <v>2.55222</v>
      </c>
      <c r="P2310" s="25">
        <v>2.02733</v>
      </c>
      <c r="Q2310" s="25">
        <v>16.0</v>
      </c>
      <c r="R2310" s="25">
        <v>99.0</v>
      </c>
      <c r="S2310" s="25">
        <v>11.0</v>
      </c>
    </row>
    <row r="2311">
      <c r="A2311" s="58" t="s">
        <v>754</v>
      </c>
      <c r="B2311" s="25" t="s">
        <v>1</v>
      </c>
      <c r="C2311" s="25" t="s">
        <v>86</v>
      </c>
      <c r="D2311" s="25" t="s">
        <v>20</v>
      </c>
      <c r="E2311" s="25">
        <v>1715.0</v>
      </c>
      <c r="F2311" s="25">
        <v>549.0</v>
      </c>
      <c r="G2311" s="25">
        <v>1.0</v>
      </c>
      <c r="H2311" s="25">
        <v>5.0</v>
      </c>
      <c r="I2311" s="25">
        <v>0.0</v>
      </c>
      <c r="J2311" s="25">
        <v>0.0</v>
      </c>
      <c r="K2311" s="25">
        <v>0.0</v>
      </c>
      <c r="L2311" s="25">
        <v>0.0</v>
      </c>
      <c r="M2311" s="25">
        <v>0.0</v>
      </c>
      <c r="N2311" s="25">
        <v>0.45528</v>
      </c>
      <c r="O2311" s="25">
        <v>1.85111</v>
      </c>
      <c r="P2311" s="25">
        <v>1.08105</v>
      </c>
      <c r="Q2311" s="25">
        <v>502.0</v>
      </c>
      <c r="R2311" s="25">
        <v>99.0</v>
      </c>
      <c r="S2311" s="25">
        <v>11.0</v>
      </c>
    </row>
    <row r="2312">
      <c r="A2312" s="58" t="s">
        <v>754</v>
      </c>
      <c r="B2312" s="25" t="s">
        <v>1</v>
      </c>
      <c r="C2312" s="25" t="s">
        <v>108</v>
      </c>
      <c r="D2312" s="25" t="s">
        <v>20</v>
      </c>
      <c r="E2312" s="25">
        <v>82.0</v>
      </c>
      <c r="F2312" s="25">
        <v>21.0</v>
      </c>
      <c r="G2312" s="25">
        <v>0.0</v>
      </c>
      <c r="H2312" s="25">
        <v>3.0</v>
      </c>
      <c r="I2312" s="25">
        <v>0.0</v>
      </c>
      <c r="J2312" s="25">
        <v>0.0</v>
      </c>
      <c r="K2312" s="25">
        <v>0.0</v>
      </c>
      <c r="L2312" s="25">
        <v>0.0</v>
      </c>
      <c r="M2312" s="25">
        <v>0.0</v>
      </c>
      <c r="N2312" s="25">
        <v>0.58806</v>
      </c>
      <c r="O2312" s="25">
        <v>2.4425</v>
      </c>
      <c r="P2312" s="25">
        <v>3.607</v>
      </c>
      <c r="Q2312" s="25">
        <v>15.0</v>
      </c>
      <c r="R2312" s="25">
        <v>99.0</v>
      </c>
      <c r="S2312" s="25">
        <v>11.0</v>
      </c>
    </row>
    <row r="2313">
      <c r="A2313" s="58" t="s">
        <v>754</v>
      </c>
      <c r="B2313" s="25" t="s">
        <v>1</v>
      </c>
      <c r="C2313" s="25" t="s">
        <v>101</v>
      </c>
      <c r="D2313" s="25" t="s">
        <v>20</v>
      </c>
      <c r="E2313" s="25">
        <v>33.0</v>
      </c>
      <c r="F2313" s="25">
        <v>10.0</v>
      </c>
      <c r="G2313" s="25">
        <v>0.0</v>
      </c>
      <c r="H2313" s="25">
        <v>1.0</v>
      </c>
      <c r="I2313" s="25">
        <v>0.0</v>
      </c>
      <c r="J2313" s="25">
        <v>0.0</v>
      </c>
      <c r="K2313" s="25">
        <v>0.0</v>
      </c>
      <c r="L2313" s="25">
        <v>0.0</v>
      </c>
      <c r="M2313" s="25">
        <v>0.0</v>
      </c>
      <c r="N2313" s="25">
        <v>0.72139</v>
      </c>
      <c r="O2313" s="25">
        <v>1.94111</v>
      </c>
      <c r="P2313" s="25">
        <v>0.86041</v>
      </c>
      <c r="Q2313" s="25">
        <v>9.0</v>
      </c>
      <c r="R2313" s="25">
        <v>99.0</v>
      </c>
      <c r="S2313" s="25">
        <v>11.0</v>
      </c>
    </row>
    <row r="2314">
      <c r="A2314" s="58" t="s">
        <v>754</v>
      </c>
      <c r="B2314" s="25" t="s">
        <v>1</v>
      </c>
      <c r="C2314" s="25" t="s">
        <v>141</v>
      </c>
      <c r="D2314" s="25" t="s">
        <v>20</v>
      </c>
      <c r="E2314" s="25">
        <v>591.0</v>
      </c>
      <c r="F2314" s="25">
        <v>34.0</v>
      </c>
      <c r="G2314" s="25">
        <v>0.0</v>
      </c>
      <c r="H2314" s="25">
        <v>2.0</v>
      </c>
      <c r="I2314" s="25">
        <v>0.0</v>
      </c>
      <c r="J2314" s="25">
        <v>0.0</v>
      </c>
      <c r="K2314" s="25">
        <v>0.0</v>
      </c>
      <c r="L2314" s="25">
        <v>0.0</v>
      </c>
      <c r="M2314" s="25">
        <v>0.0</v>
      </c>
      <c r="N2314" s="25">
        <v>0.36361</v>
      </c>
      <c r="O2314" s="25">
        <v>1.1375</v>
      </c>
      <c r="P2314" s="25">
        <v>0.593</v>
      </c>
      <c r="Q2314" s="25">
        <v>30.0</v>
      </c>
      <c r="R2314" s="25">
        <v>99.0</v>
      </c>
      <c r="S2314" s="25">
        <v>11.0</v>
      </c>
    </row>
    <row r="2315">
      <c r="A2315" s="58" t="s">
        <v>754</v>
      </c>
      <c r="B2315" s="25" t="s">
        <v>1</v>
      </c>
      <c r="C2315" s="25" t="s">
        <v>113</v>
      </c>
      <c r="D2315" s="25" t="s">
        <v>20</v>
      </c>
      <c r="E2315" s="25">
        <v>89.0</v>
      </c>
      <c r="F2315" s="25">
        <v>7.0</v>
      </c>
      <c r="G2315" s="25">
        <v>0.0</v>
      </c>
      <c r="H2315" s="25">
        <v>0.0</v>
      </c>
      <c r="I2315" s="25">
        <v>0.0</v>
      </c>
      <c r="J2315" s="25">
        <v>0.0</v>
      </c>
      <c r="K2315" s="25">
        <v>0.0</v>
      </c>
      <c r="L2315" s="25">
        <v>0.0</v>
      </c>
      <c r="M2315" s="25">
        <v>0.0</v>
      </c>
      <c r="N2315" s="25">
        <v>0.6</v>
      </c>
      <c r="O2315" s="25">
        <v>5.43556</v>
      </c>
      <c r="P2315" s="25">
        <v>2.71505</v>
      </c>
      <c r="Q2315" s="25">
        <v>7.0</v>
      </c>
      <c r="R2315" s="25">
        <v>99.0</v>
      </c>
      <c r="S2315" s="25">
        <v>11.0</v>
      </c>
    </row>
    <row r="2316">
      <c r="A2316" s="58" t="s">
        <v>754</v>
      </c>
      <c r="B2316" s="25" t="s">
        <v>1</v>
      </c>
      <c r="C2316" s="25" t="s">
        <v>55</v>
      </c>
      <c r="D2316" s="25" t="s">
        <v>20</v>
      </c>
      <c r="E2316" s="25">
        <v>180.0</v>
      </c>
      <c r="F2316" s="25">
        <v>40.0</v>
      </c>
      <c r="G2316" s="25">
        <v>0.0</v>
      </c>
      <c r="H2316" s="25">
        <v>6.0</v>
      </c>
      <c r="I2316" s="25">
        <v>0.0</v>
      </c>
      <c r="J2316" s="25">
        <v>0.0</v>
      </c>
      <c r="K2316" s="25">
        <v>0.0</v>
      </c>
      <c r="L2316" s="25">
        <v>0.0</v>
      </c>
      <c r="M2316" s="25">
        <v>0.0</v>
      </c>
      <c r="N2316" s="25">
        <v>0.41667</v>
      </c>
      <c r="O2316" s="25">
        <v>1.78806</v>
      </c>
      <c r="P2316" s="25">
        <v>1.09626</v>
      </c>
      <c r="Q2316" s="25">
        <v>36.0</v>
      </c>
      <c r="R2316" s="25">
        <v>99.0</v>
      </c>
      <c r="S2316" s="25">
        <v>11.0</v>
      </c>
    </row>
    <row r="2317">
      <c r="A2317" s="58" t="s">
        <v>754</v>
      </c>
      <c r="B2317" s="25" t="s">
        <v>1</v>
      </c>
      <c r="C2317" s="25" t="s">
        <v>168</v>
      </c>
      <c r="D2317" s="25" t="s">
        <v>20</v>
      </c>
      <c r="E2317" s="25">
        <v>79.0</v>
      </c>
      <c r="F2317" s="25">
        <v>19.0</v>
      </c>
      <c r="G2317" s="25">
        <v>0.0</v>
      </c>
      <c r="H2317" s="25">
        <v>1.0</v>
      </c>
      <c r="I2317" s="25">
        <v>0.0</v>
      </c>
      <c r="J2317" s="25">
        <v>0.0</v>
      </c>
      <c r="K2317" s="25">
        <v>0.0</v>
      </c>
      <c r="L2317" s="25">
        <v>0.0</v>
      </c>
      <c r="M2317" s="25">
        <v>0.0</v>
      </c>
      <c r="N2317" s="25">
        <v>0.6225</v>
      </c>
      <c r="O2317" s="25">
        <v>2.83083</v>
      </c>
      <c r="P2317" s="25">
        <v>1.34585</v>
      </c>
      <c r="Q2317" s="25">
        <v>15.0</v>
      </c>
      <c r="R2317" s="25">
        <v>99.0</v>
      </c>
      <c r="S2317" s="25">
        <v>11.0</v>
      </c>
    </row>
    <row r="2318">
      <c r="A2318" s="58" t="s">
        <v>754</v>
      </c>
      <c r="B2318" s="25" t="s">
        <v>1</v>
      </c>
      <c r="C2318" s="25" t="s">
        <v>117</v>
      </c>
      <c r="D2318" s="25" t="s">
        <v>20</v>
      </c>
      <c r="E2318" s="25">
        <v>13.0</v>
      </c>
      <c r="F2318" s="25">
        <v>3.0</v>
      </c>
      <c r="G2318" s="25">
        <v>0.0</v>
      </c>
      <c r="H2318" s="25">
        <v>0.0</v>
      </c>
      <c r="I2318" s="25">
        <v>0.0</v>
      </c>
      <c r="J2318" s="25">
        <v>0.0</v>
      </c>
      <c r="K2318" s="25">
        <v>0.0</v>
      </c>
      <c r="L2318" s="25">
        <v>0.0</v>
      </c>
      <c r="M2318" s="25">
        <v>0.0</v>
      </c>
      <c r="N2318" s="25">
        <v>0.77444</v>
      </c>
      <c r="O2318" s="25">
        <v>5.50111</v>
      </c>
      <c r="P2318" s="25">
        <v>2.13293</v>
      </c>
      <c r="Q2318" s="25">
        <v>2.0</v>
      </c>
      <c r="R2318" s="25">
        <v>99.0</v>
      </c>
      <c r="S2318" s="25">
        <v>11.0</v>
      </c>
    </row>
    <row r="2319">
      <c r="A2319" s="58" t="s">
        <v>754</v>
      </c>
      <c r="B2319" s="25" t="s">
        <v>1</v>
      </c>
      <c r="C2319" s="25" t="s">
        <v>257</v>
      </c>
      <c r="D2319" s="25" t="s">
        <v>20</v>
      </c>
      <c r="E2319" s="25">
        <v>1.0</v>
      </c>
      <c r="F2319" s="25">
        <v>0.0</v>
      </c>
      <c r="G2319" s="25">
        <v>0.0</v>
      </c>
      <c r="H2319" s="25">
        <v>0.0</v>
      </c>
      <c r="I2319" s="25">
        <v>0.0</v>
      </c>
      <c r="J2319" s="25">
        <v>0.0</v>
      </c>
      <c r="K2319" s="25">
        <v>0.0</v>
      </c>
      <c r="L2319" s="25">
        <v>0.0</v>
      </c>
      <c r="M2319" s="25">
        <v>0.0</v>
      </c>
      <c r="N2319" s="25">
        <v>0.83528</v>
      </c>
      <c r="O2319" s="25">
        <v>0.83528</v>
      </c>
      <c r="P2319" s="25">
        <v>0.83528</v>
      </c>
      <c r="Q2319" s="25">
        <v>0.0</v>
      </c>
      <c r="R2319" s="25">
        <v>99.0</v>
      </c>
      <c r="S2319" s="25">
        <v>11.0</v>
      </c>
    </row>
    <row r="2320">
      <c r="A2320" s="58" t="s">
        <v>754</v>
      </c>
      <c r="B2320" s="25" t="s">
        <v>1</v>
      </c>
      <c r="C2320" s="25" t="s">
        <v>68</v>
      </c>
      <c r="D2320" s="25" t="s">
        <v>20</v>
      </c>
      <c r="E2320" s="25">
        <v>14932.0</v>
      </c>
      <c r="F2320" s="25">
        <v>1531.0</v>
      </c>
      <c r="G2320" s="25">
        <v>3.0</v>
      </c>
      <c r="H2320" s="25">
        <v>60.0</v>
      </c>
      <c r="I2320" s="25">
        <v>0.0</v>
      </c>
      <c r="J2320" s="25">
        <v>0.0</v>
      </c>
      <c r="K2320" s="25">
        <v>0.0</v>
      </c>
      <c r="L2320" s="25">
        <v>0.0</v>
      </c>
      <c r="M2320" s="25">
        <v>0.0</v>
      </c>
      <c r="N2320" s="25">
        <v>0.38833</v>
      </c>
      <c r="O2320" s="25">
        <v>1.29556</v>
      </c>
      <c r="P2320" s="25">
        <v>0.65162</v>
      </c>
      <c r="Q2320" s="25">
        <v>862.0</v>
      </c>
      <c r="R2320" s="25">
        <v>99.0</v>
      </c>
      <c r="S2320" s="25">
        <v>11.0</v>
      </c>
    </row>
    <row r="2321">
      <c r="A2321" s="58" t="s">
        <v>754</v>
      </c>
      <c r="B2321" s="25" t="s">
        <v>1</v>
      </c>
      <c r="C2321" s="25" t="s">
        <v>98</v>
      </c>
      <c r="D2321" s="25" t="s">
        <v>20</v>
      </c>
      <c r="E2321" s="25">
        <v>163.0</v>
      </c>
      <c r="F2321" s="25">
        <v>15.0</v>
      </c>
      <c r="G2321" s="25">
        <v>0.0</v>
      </c>
      <c r="H2321" s="25">
        <v>0.0</v>
      </c>
      <c r="I2321" s="25">
        <v>0.0</v>
      </c>
      <c r="J2321" s="25">
        <v>0.0</v>
      </c>
      <c r="K2321" s="25">
        <v>0.0</v>
      </c>
      <c r="L2321" s="25">
        <v>0.0</v>
      </c>
      <c r="M2321" s="25">
        <v>0.0</v>
      </c>
      <c r="N2321" s="25">
        <v>0.61722</v>
      </c>
      <c r="O2321" s="25">
        <v>1.44</v>
      </c>
      <c r="P2321" s="25">
        <v>1.14285</v>
      </c>
      <c r="Q2321" s="25">
        <v>12.0</v>
      </c>
      <c r="R2321" s="25">
        <v>99.0</v>
      </c>
      <c r="S2321" s="25">
        <v>11.0</v>
      </c>
    </row>
    <row r="2322">
      <c r="A2322" s="58" t="s">
        <v>754</v>
      </c>
      <c r="B2322" s="25" t="s">
        <v>1</v>
      </c>
      <c r="C2322" s="25" t="s">
        <v>100</v>
      </c>
      <c r="D2322" s="25" t="s">
        <v>20</v>
      </c>
      <c r="E2322" s="25">
        <v>242.0</v>
      </c>
      <c r="F2322" s="25">
        <v>40.0</v>
      </c>
      <c r="G2322" s="25">
        <v>0.0</v>
      </c>
      <c r="H2322" s="25">
        <v>5.0</v>
      </c>
      <c r="I2322" s="25">
        <v>0.0</v>
      </c>
      <c r="J2322" s="25">
        <v>0.0</v>
      </c>
      <c r="K2322" s="25">
        <v>0.0</v>
      </c>
      <c r="L2322" s="25">
        <v>0.0</v>
      </c>
      <c r="M2322" s="25">
        <v>0.0</v>
      </c>
      <c r="N2322" s="25">
        <v>0.46611</v>
      </c>
      <c r="O2322" s="25">
        <v>2.2275</v>
      </c>
      <c r="P2322" s="25">
        <v>0.96748</v>
      </c>
      <c r="Q2322" s="25">
        <v>40.0</v>
      </c>
      <c r="R2322" s="25">
        <v>99.0</v>
      </c>
      <c r="S2322" s="25">
        <v>11.0</v>
      </c>
    </row>
    <row r="2323">
      <c r="A2323" s="58" t="s">
        <v>754</v>
      </c>
      <c r="B2323" s="25" t="s">
        <v>1</v>
      </c>
      <c r="C2323" s="25" t="s">
        <v>239</v>
      </c>
      <c r="D2323" s="25" t="s">
        <v>20</v>
      </c>
      <c r="E2323" s="25">
        <v>4.0</v>
      </c>
      <c r="F2323" s="25">
        <v>0.0</v>
      </c>
      <c r="G2323" s="25">
        <v>0.0</v>
      </c>
      <c r="H2323" s="25">
        <v>0.0</v>
      </c>
      <c r="I2323" s="25">
        <v>0.0</v>
      </c>
      <c r="J2323" s="25">
        <v>0.0</v>
      </c>
      <c r="K2323" s="25">
        <v>0.0</v>
      </c>
      <c r="L2323" s="25">
        <v>0.0</v>
      </c>
      <c r="M2323" s="25">
        <v>0.0</v>
      </c>
      <c r="N2323" s="25">
        <v>0.29417</v>
      </c>
      <c r="O2323" s="25">
        <v>1.61583</v>
      </c>
      <c r="P2323" s="25">
        <v>0.64771</v>
      </c>
      <c r="Q2323" s="25">
        <v>0.0</v>
      </c>
      <c r="R2323" s="25">
        <v>99.0</v>
      </c>
      <c r="S2323" s="25">
        <v>11.0</v>
      </c>
    </row>
    <row r="2324">
      <c r="A2324" s="58" t="s">
        <v>754</v>
      </c>
      <c r="B2324" s="25" t="s">
        <v>1</v>
      </c>
      <c r="C2324" s="25" t="s">
        <v>204</v>
      </c>
      <c r="D2324" s="25" t="s">
        <v>20</v>
      </c>
      <c r="E2324" s="25">
        <v>6.0</v>
      </c>
      <c r="F2324" s="25">
        <v>0.0</v>
      </c>
      <c r="G2324" s="25">
        <v>0.0</v>
      </c>
      <c r="H2324" s="25">
        <v>0.0</v>
      </c>
      <c r="I2324" s="25">
        <v>0.0</v>
      </c>
      <c r="J2324" s="25">
        <v>0.0</v>
      </c>
      <c r="K2324" s="25">
        <v>0.0</v>
      </c>
      <c r="L2324" s="25">
        <v>0.0</v>
      </c>
      <c r="M2324" s="25">
        <v>0.0</v>
      </c>
      <c r="N2324" s="25">
        <v>0.32167</v>
      </c>
      <c r="O2324" s="25">
        <v>21.08694</v>
      </c>
      <c r="P2324" s="25">
        <v>3.93884</v>
      </c>
      <c r="Q2324" s="25">
        <v>0.0</v>
      </c>
      <c r="R2324" s="25">
        <v>99.0</v>
      </c>
      <c r="S2324" s="25">
        <v>11.0</v>
      </c>
    </row>
    <row r="2325">
      <c r="A2325" s="58" t="s">
        <v>754</v>
      </c>
      <c r="B2325" s="25" t="s">
        <v>1</v>
      </c>
      <c r="C2325" s="25" t="s">
        <v>161</v>
      </c>
      <c r="D2325" s="25" t="s">
        <v>20</v>
      </c>
      <c r="E2325" s="25">
        <v>73.0</v>
      </c>
      <c r="F2325" s="25">
        <v>14.0</v>
      </c>
      <c r="G2325" s="25">
        <v>0.0</v>
      </c>
      <c r="H2325" s="25">
        <v>1.0</v>
      </c>
      <c r="I2325" s="25">
        <v>0.0</v>
      </c>
      <c r="J2325" s="25">
        <v>0.0</v>
      </c>
      <c r="K2325" s="25">
        <v>0.0</v>
      </c>
      <c r="L2325" s="25">
        <v>0.0</v>
      </c>
      <c r="M2325" s="25">
        <v>0.0</v>
      </c>
      <c r="N2325" s="25">
        <v>0.59167</v>
      </c>
      <c r="O2325" s="25">
        <v>1.24472</v>
      </c>
      <c r="P2325" s="25">
        <v>0.82438</v>
      </c>
      <c r="Q2325" s="25">
        <v>13.0</v>
      </c>
      <c r="R2325" s="25">
        <v>99.0</v>
      </c>
      <c r="S2325" s="25">
        <v>11.0</v>
      </c>
    </row>
    <row r="2326">
      <c r="A2326" s="58" t="s">
        <v>754</v>
      </c>
      <c r="B2326" s="25" t="s">
        <v>1</v>
      </c>
      <c r="C2326" s="25" t="s">
        <v>142</v>
      </c>
      <c r="D2326" s="25" t="s">
        <v>20</v>
      </c>
      <c r="E2326" s="25">
        <v>160.0</v>
      </c>
      <c r="F2326" s="25">
        <v>85.0</v>
      </c>
      <c r="G2326" s="25">
        <v>0.0</v>
      </c>
      <c r="H2326" s="25">
        <v>1.0</v>
      </c>
      <c r="I2326" s="25">
        <v>0.0</v>
      </c>
      <c r="J2326" s="25">
        <v>0.0</v>
      </c>
      <c r="K2326" s="25">
        <v>0.0</v>
      </c>
      <c r="L2326" s="25">
        <v>0.0</v>
      </c>
      <c r="M2326" s="25">
        <v>0.0</v>
      </c>
      <c r="N2326" s="25">
        <v>0.27806</v>
      </c>
      <c r="O2326" s="25">
        <v>1.21306</v>
      </c>
      <c r="P2326" s="25">
        <v>0.68335</v>
      </c>
      <c r="Q2326" s="25">
        <v>74.0</v>
      </c>
      <c r="R2326" s="25">
        <v>99.0</v>
      </c>
      <c r="S2326" s="25">
        <v>11.0</v>
      </c>
    </row>
    <row r="2327">
      <c r="A2327" s="58" t="s">
        <v>754</v>
      </c>
      <c r="B2327" s="25" t="s">
        <v>1</v>
      </c>
      <c r="C2327" s="25" t="s">
        <v>157</v>
      </c>
      <c r="D2327" s="25" t="s">
        <v>20</v>
      </c>
      <c r="E2327" s="25">
        <v>243.0</v>
      </c>
      <c r="F2327" s="25">
        <v>83.0</v>
      </c>
      <c r="G2327" s="25">
        <v>0.0</v>
      </c>
      <c r="H2327" s="25">
        <v>2.0</v>
      </c>
      <c r="I2327" s="25">
        <v>0.0</v>
      </c>
      <c r="J2327" s="25">
        <v>0.0</v>
      </c>
      <c r="K2327" s="25">
        <v>0.0</v>
      </c>
      <c r="L2327" s="25">
        <v>0.0</v>
      </c>
      <c r="M2327" s="25">
        <v>0.0</v>
      </c>
      <c r="N2327" s="25">
        <v>0.59694</v>
      </c>
      <c r="O2327" s="25">
        <v>2.17306</v>
      </c>
      <c r="P2327" s="25">
        <v>1.67536</v>
      </c>
      <c r="Q2327" s="25">
        <v>73.0</v>
      </c>
      <c r="R2327" s="25">
        <v>99.0</v>
      </c>
      <c r="S2327" s="25">
        <v>11.0</v>
      </c>
    </row>
    <row r="2328">
      <c r="A2328" s="58" t="s">
        <v>754</v>
      </c>
      <c r="B2328" s="25" t="s">
        <v>1</v>
      </c>
      <c r="C2328" s="25" t="s">
        <v>107</v>
      </c>
      <c r="D2328" s="25" t="s">
        <v>20</v>
      </c>
      <c r="E2328" s="25">
        <v>229.0</v>
      </c>
      <c r="F2328" s="25">
        <v>5.0</v>
      </c>
      <c r="G2328" s="25">
        <v>0.0</v>
      </c>
      <c r="H2328" s="25">
        <v>1.0</v>
      </c>
      <c r="I2328" s="25">
        <v>0.0</v>
      </c>
      <c r="J2328" s="25">
        <v>0.0</v>
      </c>
      <c r="K2328" s="25">
        <v>0.0</v>
      </c>
      <c r="L2328" s="25">
        <v>0.0</v>
      </c>
      <c r="M2328" s="25">
        <v>0.0</v>
      </c>
      <c r="N2328" s="25">
        <v>0.40889</v>
      </c>
      <c r="O2328" s="25">
        <v>1.36556</v>
      </c>
      <c r="P2328" s="25">
        <v>0.82316</v>
      </c>
      <c r="Q2328" s="25">
        <v>4.0</v>
      </c>
      <c r="R2328" s="25">
        <v>99.0</v>
      </c>
      <c r="S2328" s="25">
        <v>11.0</v>
      </c>
    </row>
    <row r="2329">
      <c r="A2329" s="58" t="s">
        <v>754</v>
      </c>
      <c r="B2329" s="25" t="s">
        <v>1</v>
      </c>
      <c r="C2329" s="25" t="s">
        <v>94</v>
      </c>
      <c r="D2329" s="25" t="s">
        <v>20</v>
      </c>
      <c r="E2329" s="25">
        <v>140.0</v>
      </c>
      <c r="F2329" s="25">
        <v>23.0</v>
      </c>
      <c r="G2329" s="25">
        <v>0.0</v>
      </c>
      <c r="H2329" s="25">
        <v>4.0</v>
      </c>
      <c r="I2329" s="25">
        <v>0.0</v>
      </c>
      <c r="J2329" s="25">
        <v>0.0</v>
      </c>
      <c r="K2329" s="25">
        <v>0.0</v>
      </c>
      <c r="L2329" s="25">
        <v>0.0</v>
      </c>
      <c r="M2329" s="25">
        <v>0.0</v>
      </c>
      <c r="N2329" s="25">
        <v>0.52778</v>
      </c>
      <c r="O2329" s="25">
        <v>3.04333</v>
      </c>
      <c r="P2329" s="25">
        <v>1.31186</v>
      </c>
      <c r="Q2329" s="25">
        <v>21.0</v>
      </c>
      <c r="R2329" s="25">
        <v>99.0</v>
      </c>
      <c r="S2329" s="25">
        <v>11.0</v>
      </c>
    </row>
    <row r="2330">
      <c r="A2330" s="58" t="s">
        <v>754</v>
      </c>
      <c r="B2330" s="25" t="s">
        <v>1</v>
      </c>
      <c r="C2330" s="25" t="s">
        <v>174</v>
      </c>
      <c r="D2330" s="25" t="s">
        <v>20</v>
      </c>
      <c r="E2330" s="25">
        <v>37.0</v>
      </c>
      <c r="F2330" s="25">
        <v>5.0</v>
      </c>
      <c r="G2330" s="25">
        <v>0.0</v>
      </c>
      <c r="H2330" s="25">
        <v>0.0</v>
      </c>
      <c r="I2330" s="25">
        <v>0.0</v>
      </c>
      <c r="J2330" s="25">
        <v>0.0</v>
      </c>
      <c r="K2330" s="25">
        <v>0.0</v>
      </c>
      <c r="L2330" s="25">
        <v>0.0</v>
      </c>
      <c r="M2330" s="25">
        <v>0.0</v>
      </c>
      <c r="N2330" s="25">
        <v>0.53167</v>
      </c>
      <c r="O2330" s="25">
        <v>1.48528</v>
      </c>
      <c r="P2330" s="25">
        <v>0.73008</v>
      </c>
      <c r="Q2330" s="25">
        <v>5.0</v>
      </c>
      <c r="R2330" s="25">
        <v>99.0</v>
      </c>
      <c r="S2330" s="25">
        <v>11.0</v>
      </c>
    </row>
    <row r="2331">
      <c r="A2331" s="58" t="s">
        <v>754</v>
      </c>
      <c r="B2331" s="25" t="s">
        <v>1</v>
      </c>
      <c r="C2331" s="25" t="s">
        <v>78</v>
      </c>
      <c r="D2331" s="25" t="s">
        <v>20</v>
      </c>
      <c r="E2331" s="25">
        <v>354.0</v>
      </c>
      <c r="F2331" s="25">
        <v>69.0</v>
      </c>
      <c r="G2331" s="25">
        <v>0.0</v>
      </c>
      <c r="H2331" s="25">
        <v>7.0</v>
      </c>
      <c r="I2331" s="25">
        <v>0.0</v>
      </c>
      <c r="J2331" s="25">
        <v>0.0</v>
      </c>
      <c r="K2331" s="25">
        <v>0.0</v>
      </c>
      <c r="L2331" s="25">
        <v>0.0</v>
      </c>
      <c r="M2331" s="25">
        <v>0.0</v>
      </c>
      <c r="N2331" s="25">
        <v>0.68139</v>
      </c>
      <c r="O2331" s="25">
        <v>1.9325</v>
      </c>
      <c r="P2331" s="25">
        <v>1.46463</v>
      </c>
      <c r="Q2331" s="25">
        <v>61.0</v>
      </c>
      <c r="R2331" s="25">
        <v>99.0</v>
      </c>
      <c r="S2331" s="25">
        <v>11.0</v>
      </c>
    </row>
    <row r="2332">
      <c r="A2332" s="58" t="s">
        <v>754</v>
      </c>
      <c r="B2332" s="25" t="s">
        <v>1</v>
      </c>
      <c r="C2332" s="25" t="s">
        <v>158</v>
      </c>
      <c r="D2332" s="25" t="s">
        <v>20</v>
      </c>
      <c r="E2332" s="25">
        <v>21.0</v>
      </c>
      <c r="F2332" s="25">
        <v>4.0</v>
      </c>
      <c r="G2332" s="25">
        <v>0.0</v>
      </c>
      <c r="H2332" s="25">
        <v>1.0</v>
      </c>
      <c r="I2332" s="25">
        <v>0.0</v>
      </c>
      <c r="J2332" s="25">
        <v>0.0</v>
      </c>
      <c r="K2332" s="25">
        <v>0.0</v>
      </c>
      <c r="L2332" s="25">
        <v>0.0</v>
      </c>
      <c r="M2332" s="25">
        <v>0.0</v>
      </c>
      <c r="N2332" s="25">
        <v>0.77306</v>
      </c>
      <c r="O2332" s="25">
        <v>3.22694</v>
      </c>
      <c r="P2332" s="25">
        <v>1.1128</v>
      </c>
      <c r="Q2332" s="25">
        <v>4.0</v>
      </c>
      <c r="R2332" s="25">
        <v>99.0</v>
      </c>
      <c r="S2332" s="25">
        <v>11.0</v>
      </c>
    </row>
    <row r="2333">
      <c r="A2333" s="58" t="s">
        <v>754</v>
      </c>
      <c r="B2333" s="25" t="s">
        <v>1</v>
      </c>
      <c r="C2333" s="25" t="s">
        <v>228</v>
      </c>
      <c r="D2333" s="25" t="s">
        <v>20</v>
      </c>
      <c r="E2333" s="25">
        <v>3.0</v>
      </c>
      <c r="F2333" s="25">
        <v>0.0</v>
      </c>
      <c r="G2333" s="25">
        <v>0.0</v>
      </c>
      <c r="H2333" s="25">
        <v>0.0</v>
      </c>
      <c r="I2333" s="25">
        <v>0.0</v>
      </c>
      <c r="J2333" s="25">
        <v>0.0</v>
      </c>
      <c r="K2333" s="25">
        <v>0.0</v>
      </c>
      <c r="L2333" s="25">
        <v>0.0</v>
      </c>
      <c r="M2333" s="25">
        <v>0.0</v>
      </c>
      <c r="N2333" s="25">
        <v>0.24889</v>
      </c>
      <c r="O2333" s="25">
        <v>1.84528</v>
      </c>
      <c r="P2333" s="25">
        <v>0.76315</v>
      </c>
      <c r="Q2333" s="25">
        <v>0.0</v>
      </c>
      <c r="R2333" s="25">
        <v>99.0</v>
      </c>
      <c r="S2333" s="25">
        <v>11.0</v>
      </c>
    </row>
    <row r="2334">
      <c r="A2334" s="58" t="s">
        <v>754</v>
      </c>
      <c r="B2334" s="25" t="s">
        <v>1</v>
      </c>
      <c r="C2334" s="25" t="s">
        <v>219</v>
      </c>
      <c r="D2334" s="25" t="s">
        <v>20</v>
      </c>
      <c r="E2334" s="25">
        <v>10.0</v>
      </c>
      <c r="F2334" s="25">
        <v>3.0</v>
      </c>
      <c r="G2334" s="25">
        <v>0.0</v>
      </c>
      <c r="H2334" s="25">
        <v>0.0</v>
      </c>
      <c r="I2334" s="25">
        <v>0.0</v>
      </c>
      <c r="J2334" s="25">
        <v>0.0</v>
      </c>
      <c r="K2334" s="25">
        <v>0.0</v>
      </c>
      <c r="L2334" s="25">
        <v>0.0</v>
      </c>
      <c r="M2334" s="25">
        <v>0.0</v>
      </c>
      <c r="N2334" s="25">
        <v>0.55944</v>
      </c>
      <c r="O2334" s="25">
        <v>1.78722</v>
      </c>
      <c r="P2334" s="25">
        <v>1.01719</v>
      </c>
      <c r="Q2334" s="25">
        <v>1.0</v>
      </c>
      <c r="R2334" s="25">
        <v>99.0</v>
      </c>
      <c r="S2334" s="25">
        <v>11.0</v>
      </c>
    </row>
    <row r="2335">
      <c r="A2335" s="58" t="s">
        <v>754</v>
      </c>
      <c r="B2335" s="25" t="s">
        <v>1</v>
      </c>
      <c r="C2335" s="25" t="s">
        <v>127</v>
      </c>
      <c r="D2335" s="25" t="s">
        <v>20</v>
      </c>
      <c r="E2335" s="25">
        <v>23.0</v>
      </c>
      <c r="F2335" s="25">
        <v>0.0</v>
      </c>
      <c r="G2335" s="25">
        <v>0.0</v>
      </c>
      <c r="H2335" s="25">
        <v>0.0</v>
      </c>
      <c r="I2335" s="25">
        <v>0.0</v>
      </c>
      <c r="J2335" s="25">
        <v>0.0</v>
      </c>
      <c r="K2335" s="25">
        <v>0.0</v>
      </c>
      <c r="L2335" s="25">
        <v>0.0</v>
      </c>
      <c r="M2335" s="25">
        <v>0.0</v>
      </c>
      <c r="N2335" s="25">
        <v>0.71056</v>
      </c>
      <c r="O2335" s="25">
        <v>1.64694</v>
      </c>
      <c r="P2335" s="25">
        <v>1.59395</v>
      </c>
      <c r="Q2335" s="25">
        <v>0.0</v>
      </c>
      <c r="R2335" s="25">
        <v>99.0</v>
      </c>
      <c r="S2335" s="25">
        <v>11.0</v>
      </c>
    </row>
    <row r="2336">
      <c r="A2336" s="58" t="s">
        <v>754</v>
      </c>
      <c r="B2336" s="25" t="s">
        <v>1</v>
      </c>
      <c r="C2336" s="25" t="s">
        <v>187</v>
      </c>
      <c r="D2336" s="25" t="s">
        <v>20</v>
      </c>
      <c r="E2336" s="25">
        <v>18.0</v>
      </c>
      <c r="F2336" s="25">
        <v>1.0</v>
      </c>
      <c r="G2336" s="25">
        <v>0.0</v>
      </c>
      <c r="H2336" s="25">
        <v>0.0</v>
      </c>
      <c r="I2336" s="25">
        <v>0.0</v>
      </c>
      <c r="J2336" s="25">
        <v>0.0</v>
      </c>
      <c r="K2336" s="25">
        <v>0.0</v>
      </c>
      <c r="L2336" s="25">
        <v>0.0</v>
      </c>
      <c r="M2336" s="25">
        <v>0.0</v>
      </c>
      <c r="N2336" s="25">
        <v>0.66694</v>
      </c>
      <c r="O2336" s="25">
        <v>1.95917</v>
      </c>
      <c r="P2336" s="25">
        <v>0.8646</v>
      </c>
      <c r="Q2336" s="25">
        <v>1.0</v>
      </c>
      <c r="R2336" s="25">
        <v>99.0</v>
      </c>
      <c r="S2336" s="25">
        <v>11.0</v>
      </c>
    </row>
    <row r="2337">
      <c r="A2337" s="58" t="s">
        <v>754</v>
      </c>
      <c r="B2337" s="25" t="s">
        <v>1</v>
      </c>
      <c r="C2337" s="25" t="s">
        <v>75</v>
      </c>
      <c r="D2337" s="25" t="s">
        <v>20</v>
      </c>
      <c r="E2337" s="25">
        <v>1546.0</v>
      </c>
      <c r="F2337" s="25">
        <v>545.0</v>
      </c>
      <c r="G2337" s="25">
        <v>6.0</v>
      </c>
      <c r="H2337" s="25">
        <v>5.0</v>
      </c>
      <c r="I2337" s="25">
        <v>0.0</v>
      </c>
      <c r="J2337" s="25">
        <v>0.0</v>
      </c>
      <c r="K2337" s="25">
        <v>0.0</v>
      </c>
      <c r="L2337" s="25">
        <v>0.0</v>
      </c>
      <c r="M2337" s="25">
        <v>0.0</v>
      </c>
      <c r="N2337" s="25">
        <v>0.47611</v>
      </c>
      <c r="O2337" s="25">
        <v>1.7</v>
      </c>
      <c r="P2337" s="25">
        <v>1.53778</v>
      </c>
      <c r="Q2337" s="25">
        <v>476.0</v>
      </c>
      <c r="R2337" s="25">
        <v>99.0</v>
      </c>
      <c r="S2337" s="25">
        <v>11.0</v>
      </c>
    </row>
    <row r="2338">
      <c r="A2338" s="58" t="s">
        <v>754</v>
      </c>
      <c r="B2338" s="25" t="s">
        <v>1</v>
      </c>
      <c r="C2338" s="25" t="s">
        <v>118</v>
      </c>
      <c r="D2338" s="25" t="s">
        <v>20</v>
      </c>
      <c r="E2338" s="25">
        <v>623.0</v>
      </c>
      <c r="F2338" s="25">
        <v>201.0</v>
      </c>
      <c r="G2338" s="25">
        <v>0.0</v>
      </c>
      <c r="H2338" s="25">
        <v>1.0</v>
      </c>
      <c r="I2338" s="25">
        <v>0.0</v>
      </c>
      <c r="J2338" s="25">
        <v>0.0</v>
      </c>
      <c r="K2338" s="25">
        <v>0.0</v>
      </c>
      <c r="L2338" s="25">
        <v>0.0</v>
      </c>
      <c r="M2338" s="25">
        <v>0.0</v>
      </c>
      <c r="N2338" s="25">
        <v>0.505</v>
      </c>
      <c r="O2338" s="25">
        <v>1.76</v>
      </c>
      <c r="P2338" s="25">
        <v>1.14629</v>
      </c>
      <c r="Q2338" s="25">
        <v>172.0</v>
      </c>
      <c r="R2338" s="25">
        <v>99.0</v>
      </c>
      <c r="S2338" s="25">
        <v>11.0</v>
      </c>
    </row>
    <row r="2339">
      <c r="A2339" s="58" t="s">
        <v>754</v>
      </c>
      <c r="B2339" s="25" t="s">
        <v>1</v>
      </c>
      <c r="C2339" s="25" t="s">
        <v>138</v>
      </c>
      <c r="D2339" s="25" t="s">
        <v>20</v>
      </c>
      <c r="E2339" s="25">
        <v>8.0</v>
      </c>
      <c r="F2339" s="25">
        <v>5.0</v>
      </c>
      <c r="G2339" s="25">
        <v>0.0</v>
      </c>
      <c r="H2339" s="25">
        <v>1.0</v>
      </c>
      <c r="I2339" s="25">
        <v>0.0</v>
      </c>
      <c r="J2339" s="25">
        <v>0.0</v>
      </c>
      <c r="K2339" s="25">
        <v>0.0</v>
      </c>
      <c r="L2339" s="25">
        <v>0.0</v>
      </c>
      <c r="M2339" s="25">
        <v>0.0</v>
      </c>
      <c r="N2339" s="25">
        <v>0.36944</v>
      </c>
      <c r="O2339" s="25">
        <v>1.04083</v>
      </c>
      <c r="P2339" s="25">
        <v>0.45455</v>
      </c>
      <c r="Q2339" s="25">
        <v>4.0</v>
      </c>
      <c r="R2339" s="25">
        <v>99.0</v>
      </c>
      <c r="S2339" s="25">
        <v>11.0</v>
      </c>
    </row>
    <row r="2340">
      <c r="A2340" s="58" t="s">
        <v>754</v>
      </c>
      <c r="B2340" s="25" t="s">
        <v>1</v>
      </c>
      <c r="C2340" s="25" t="s">
        <v>169</v>
      </c>
      <c r="D2340" s="25" t="s">
        <v>20</v>
      </c>
      <c r="E2340" s="25">
        <v>53.0</v>
      </c>
      <c r="F2340" s="25">
        <v>6.0</v>
      </c>
      <c r="G2340" s="25">
        <v>0.0</v>
      </c>
      <c r="H2340" s="25">
        <v>1.0</v>
      </c>
      <c r="I2340" s="25">
        <v>0.0</v>
      </c>
      <c r="J2340" s="25">
        <v>0.0</v>
      </c>
      <c r="K2340" s="25">
        <v>0.0</v>
      </c>
      <c r="L2340" s="25">
        <v>0.0</v>
      </c>
      <c r="M2340" s="25">
        <v>0.0</v>
      </c>
      <c r="N2340" s="25">
        <v>0.38111</v>
      </c>
      <c r="O2340" s="25">
        <v>1.08028</v>
      </c>
      <c r="P2340" s="25">
        <v>0.56843</v>
      </c>
      <c r="Q2340" s="25">
        <v>6.0</v>
      </c>
      <c r="R2340" s="25">
        <v>99.0</v>
      </c>
      <c r="S2340" s="25">
        <v>11.0</v>
      </c>
    </row>
    <row r="2341">
      <c r="A2341" s="58" t="s">
        <v>754</v>
      </c>
      <c r="B2341" s="25" t="s">
        <v>1</v>
      </c>
      <c r="C2341" s="25" t="s">
        <v>170</v>
      </c>
      <c r="D2341" s="25" t="s">
        <v>20</v>
      </c>
      <c r="E2341" s="25">
        <v>238.0</v>
      </c>
      <c r="F2341" s="25">
        <v>22.0</v>
      </c>
      <c r="G2341" s="25">
        <v>0.0</v>
      </c>
      <c r="H2341" s="25">
        <v>1.0</v>
      </c>
      <c r="I2341" s="25">
        <v>0.0</v>
      </c>
      <c r="J2341" s="25">
        <v>2.0</v>
      </c>
      <c r="K2341" s="25">
        <v>0.0</v>
      </c>
      <c r="L2341" s="25">
        <v>0.0</v>
      </c>
      <c r="M2341" s="25">
        <v>0.0</v>
      </c>
      <c r="N2341" s="25">
        <v>0.45972</v>
      </c>
      <c r="O2341" s="25">
        <v>1.52361</v>
      </c>
      <c r="P2341" s="25">
        <v>3.80737</v>
      </c>
      <c r="Q2341" s="25">
        <v>17.0</v>
      </c>
      <c r="R2341" s="25">
        <v>99.0</v>
      </c>
      <c r="S2341" s="25">
        <v>11.0</v>
      </c>
    </row>
    <row r="2342">
      <c r="A2342" s="58" t="s">
        <v>754</v>
      </c>
      <c r="B2342" s="25" t="s">
        <v>1</v>
      </c>
      <c r="C2342" s="25" t="s">
        <v>264</v>
      </c>
      <c r="D2342" s="25" t="s">
        <v>20</v>
      </c>
      <c r="E2342" s="25">
        <v>2.0</v>
      </c>
      <c r="F2342" s="25">
        <v>1.0</v>
      </c>
      <c r="G2342" s="25">
        <v>0.0</v>
      </c>
      <c r="H2342" s="25">
        <v>0.0</v>
      </c>
      <c r="I2342" s="25">
        <v>0.0</v>
      </c>
      <c r="J2342" s="25">
        <v>0.0</v>
      </c>
      <c r="K2342" s="25">
        <v>0.0</v>
      </c>
      <c r="L2342" s="25">
        <v>0.0</v>
      </c>
      <c r="M2342" s="25">
        <v>0.0</v>
      </c>
      <c r="N2342" s="25">
        <v>0.535</v>
      </c>
      <c r="O2342" s="25">
        <v>0.535</v>
      </c>
      <c r="P2342" s="25">
        <v>0.535</v>
      </c>
      <c r="Q2342" s="25">
        <v>1.0</v>
      </c>
      <c r="R2342" s="25">
        <v>99.0</v>
      </c>
      <c r="S2342" s="25">
        <v>11.0</v>
      </c>
    </row>
    <row r="2343">
      <c r="A2343" s="58" t="s">
        <v>754</v>
      </c>
      <c r="B2343" s="25" t="s">
        <v>1</v>
      </c>
      <c r="C2343" s="25" t="s">
        <v>99</v>
      </c>
      <c r="D2343" s="25" t="s">
        <v>20</v>
      </c>
      <c r="E2343" s="25">
        <v>17.0</v>
      </c>
      <c r="F2343" s="25">
        <v>4.0</v>
      </c>
      <c r="G2343" s="25">
        <v>0.0</v>
      </c>
      <c r="H2343" s="25">
        <v>0.0</v>
      </c>
      <c r="I2343" s="25">
        <v>0.0</v>
      </c>
      <c r="J2343" s="25">
        <v>0.0</v>
      </c>
      <c r="K2343" s="25">
        <v>0.0</v>
      </c>
      <c r="L2343" s="25">
        <v>0.0</v>
      </c>
      <c r="M2343" s="25">
        <v>0.0</v>
      </c>
      <c r="N2343" s="25">
        <v>0.70611</v>
      </c>
      <c r="O2343" s="25">
        <v>1.51611</v>
      </c>
      <c r="P2343" s="25">
        <v>0.74518</v>
      </c>
      <c r="Q2343" s="25">
        <v>4.0</v>
      </c>
      <c r="R2343" s="25">
        <v>99.0</v>
      </c>
      <c r="S2343" s="25">
        <v>11.0</v>
      </c>
    </row>
    <row r="2344">
      <c r="A2344" s="58" t="s">
        <v>754</v>
      </c>
      <c r="B2344" s="25" t="s">
        <v>1</v>
      </c>
      <c r="C2344" s="25" t="s">
        <v>171</v>
      </c>
      <c r="D2344" s="25" t="s">
        <v>20</v>
      </c>
      <c r="E2344" s="25">
        <v>21.0</v>
      </c>
      <c r="F2344" s="25">
        <v>3.0</v>
      </c>
      <c r="G2344" s="25">
        <v>0.0</v>
      </c>
      <c r="H2344" s="25">
        <v>0.0</v>
      </c>
      <c r="I2344" s="25">
        <v>0.0</v>
      </c>
      <c r="J2344" s="25">
        <v>0.0</v>
      </c>
      <c r="K2344" s="25">
        <v>0.0</v>
      </c>
      <c r="L2344" s="25">
        <v>0.0</v>
      </c>
      <c r="M2344" s="25">
        <v>0.0</v>
      </c>
      <c r="N2344" s="25">
        <v>0.52194</v>
      </c>
      <c r="O2344" s="25">
        <v>4.00333</v>
      </c>
      <c r="P2344" s="25">
        <v>1.30685</v>
      </c>
      <c r="Q2344" s="25">
        <v>2.0</v>
      </c>
      <c r="R2344" s="25">
        <v>99.0</v>
      </c>
      <c r="S2344" s="25">
        <v>11.0</v>
      </c>
    </row>
    <row r="2345">
      <c r="A2345" s="58" t="s">
        <v>754</v>
      </c>
      <c r="B2345" s="25" t="s">
        <v>1</v>
      </c>
      <c r="C2345" s="25" t="s">
        <v>165</v>
      </c>
      <c r="D2345" s="25" t="s">
        <v>20</v>
      </c>
      <c r="E2345" s="25">
        <v>136.0</v>
      </c>
      <c r="F2345" s="25">
        <v>16.0</v>
      </c>
      <c r="G2345" s="25">
        <v>0.0</v>
      </c>
      <c r="H2345" s="25">
        <v>0.0</v>
      </c>
      <c r="I2345" s="25">
        <v>0.0</v>
      </c>
      <c r="J2345" s="25">
        <v>0.0</v>
      </c>
      <c r="K2345" s="25">
        <v>0.0</v>
      </c>
      <c r="L2345" s="25">
        <v>0.0</v>
      </c>
      <c r="M2345" s="25">
        <v>0.0</v>
      </c>
      <c r="N2345" s="25">
        <v>0.5675</v>
      </c>
      <c r="O2345" s="25">
        <v>1.4875</v>
      </c>
      <c r="P2345" s="25">
        <v>0.74537</v>
      </c>
      <c r="Q2345" s="25">
        <v>14.0</v>
      </c>
      <c r="R2345" s="25">
        <v>99.0</v>
      </c>
      <c r="S2345" s="25">
        <v>11.0</v>
      </c>
    </row>
    <row r="2346">
      <c r="A2346" s="58" t="s">
        <v>754</v>
      </c>
      <c r="B2346" s="25" t="s">
        <v>1</v>
      </c>
      <c r="C2346" s="25" t="s">
        <v>77</v>
      </c>
      <c r="D2346" s="25" t="s">
        <v>20</v>
      </c>
      <c r="E2346" s="25">
        <v>3817.0</v>
      </c>
      <c r="F2346" s="25">
        <v>187.0</v>
      </c>
      <c r="G2346" s="25">
        <v>1.0</v>
      </c>
      <c r="H2346" s="25">
        <v>15.0</v>
      </c>
      <c r="I2346" s="25">
        <v>0.0</v>
      </c>
      <c r="J2346" s="25">
        <v>0.0</v>
      </c>
      <c r="K2346" s="25">
        <v>0.0</v>
      </c>
      <c r="L2346" s="25">
        <v>0.0</v>
      </c>
      <c r="M2346" s="25">
        <v>0.0</v>
      </c>
      <c r="N2346" s="25">
        <v>0.57917</v>
      </c>
      <c r="O2346" s="25">
        <v>3.43833</v>
      </c>
      <c r="P2346" s="25">
        <v>1.39089</v>
      </c>
      <c r="Q2346" s="25">
        <v>161.0</v>
      </c>
      <c r="R2346" s="25">
        <v>99.0</v>
      </c>
      <c r="S2346" s="25">
        <v>11.0</v>
      </c>
    </row>
    <row r="2347">
      <c r="A2347" s="58" t="s">
        <v>754</v>
      </c>
      <c r="B2347" s="25" t="s">
        <v>1</v>
      </c>
      <c r="C2347" s="25" t="s">
        <v>124</v>
      </c>
      <c r="D2347" s="25" t="s">
        <v>20</v>
      </c>
      <c r="E2347" s="25">
        <v>5.0</v>
      </c>
      <c r="F2347" s="25">
        <v>0.0</v>
      </c>
      <c r="G2347" s="25">
        <v>0.0</v>
      </c>
      <c r="H2347" s="25">
        <v>0.0</v>
      </c>
      <c r="I2347" s="25">
        <v>0.0</v>
      </c>
      <c r="J2347" s="25">
        <v>0.0</v>
      </c>
      <c r="K2347" s="25">
        <v>0.0</v>
      </c>
      <c r="L2347" s="25">
        <v>0.0</v>
      </c>
      <c r="M2347" s="25">
        <v>0.0</v>
      </c>
      <c r="N2347" s="25">
        <v>0.21306</v>
      </c>
      <c r="O2347" s="25">
        <v>0.87556</v>
      </c>
      <c r="P2347" s="25">
        <v>0.42367</v>
      </c>
      <c r="Q2347" s="25">
        <v>0.0</v>
      </c>
      <c r="R2347" s="25">
        <v>99.0</v>
      </c>
      <c r="S2347" s="25">
        <v>11.0</v>
      </c>
    </row>
    <row r="2348">
      <c r="A2348" s="58" t="s">
        <v>754</v>
      </c>
      <c r="B2348" s="25" t="s">
        <v>1</v>
      </c>
      <c r="C2348" s="25" t="s">
        <v>156</v>
      </c>
      <c r="D2348" s="25" t="s">
        <v>20</v>
      </c>
      <c r="E2348" s="25">
        <v>6.0</v>
      </c>
      <c r="F2348" s="25">
        <v>2.0</v>
      </c>
      <c r="G2348" s="25">
        <v>0.0</v>
      </c>
      <c r="H2348" s="25">
        <v>0.0</v>
      </c>
      <c r="I2348" s="25">
        <v>0.0</v>
      </c>
      <c r="J2348" s="25">
        <v>0.0</v>
      </c>
      <c r="K2348" s="25">
        <v>0.0</v>
      </c>
      <c r="L2348" s="25">
        <v>0.0</v>
      </c>
      <c r="M2348" s="25">
        <v>0.0</v>
      </c>
      <c r="N2348" s="25">
        <v>0.5825</v>
      </c>
      <c r="O2348" s="25">
        <v>1.07861</v>
      </c>
      <c r="P2348" s="25">
        <v>0.72565</v>
      </c>
      <c r="Q2348" s="25">
        <v>2.0</v>
      </c>
      <c r="R2348" s="25">
        <v>99.0</v>
      </c>
      <c r="S2348" s="25">
        <v>11.0</v>
      </c>
    </row>
    <row r="2349">
      <c r="A2349" s="58" t="s">
        <v>754</v>
      </c>
      <c r="B2349" s="25" t="s">
        <v>1</v>
      </c>
      <c r="C2349" s="25" t="s">
        <v>104</v>
      </c>
      <c r="D2349" s="25" t="s">
        <v>20</v>
      </c>
      <c r="E2349" s="25">
        <v>70.0</v>
      </c>
      <c r="F2349" s="25">
        <v>15.0</v>
      </c>
      <c r="G2349" s="25">
        <v>0.0</v>
      </c>
      <c r="H2349" s="25">
        <v>1.0</v>
      </c>
      <c r="I2349" s="25">
        <v>0.0</v>
      </c>
      <c r="J2349" s="25">
        <v>0.0</v>
      </c>
      <c r="K2349" s="25">
        <v>0.0</v>
      </c>
      <c r="L2349" s="25">
        <v>0.0</v>
      </c>
      <c r="M2349" s="25">
        <v>0.0</v>
      </c>
      <c r="N2349" s="25">
        <v>0.57028</v>
      </c>
      <c r="O2349" s="25">
        <v>3.41722</v>
      </c>
      <c r="P2349" s="25">
        <v>1.54689</v>
      </c>
      <c r="Q2349" s="25">
        <v>14.0</v>
      </c>
      <c r="R2349" s="25">
        <v>99.0</v>
      </c>
      <c r="S2349" s="25">
        <v>11.0</v>
      </c>
    </row>
    <row r="2350">
      <c r="A2350" s="58" t="s">
        <v>754</v>
      </c>
      <c r="B2350" s="25" t="s">
        <v>1</v>
      </c>
      <c r="C2350" s="25" t="s">
        <v>180</v>
      </c>
      <c r="D2350" s="25" t="s">
        <v>20</v>
      </c>
      <c r="E2350" s="25">
        <v>27.0</v>
      </c>
      <c r="F2350" s="25">
        <v>8.0</v>
      </c>
      <c r="G2350" s="25">
        <v>0.0</v>
      </c>
      <c r="H2350" s="25">
        <v>0.0</v>
      </c>
      <c r="I2350" s="25">
        <v>0.0</v>
      </c>
      <c r="J2350" s="25">
        <v>0.0</v>
      </c>
      <c r="K2350" s="25">
        <v>0.0</v>
      </c>
      <c r="L2350" s="25">
        <v>0.0</v>
      </c>
      <c r="M2350" s="25">
        <v>0.0</v>
      </c>
      <c r="N2350" s="25">
        <v>0.82944</v>
      </c>
      <c r="O2350" s="25">
        <v>1.94194</v>
      </c>
      <c r="P2350" s="25">
        <v>3.18904</v>
      </c>
      <c r="Q2350" s="25">
        <v>8.0</v>
      </c>
      <c r="R2350" s="25">
        <v>99.0</v>
      </c>
      <c r="S2350" s="25">
        <v>11.0</v>
      </c>
    </row>
    <row r="2351">
      <c r="A2351" s="58" t="s">
        <v>754</v>
      </c>
      <c r="B2351" s="25" t="s">
        <v>1</v>
      </c>
      <c r="C2351" s="25" t="s">
        <v>89</v>
      </c>
      <c r="D2351" s="25" t="s">
        <v>20</v>
      </c>
      <c r="E2351" s="25">
        <v>3094.0</v>
      </c>
      <c r="F2351" s="25">
        <v>229.0</v>
      </c>
      <c r="G2351" s="25">
        <v>0.0</v>
      </c>
      <c r="H2351" s="25">
        <v>3.0</v>
      </c>
      <c r="I2351" s="25">
        <v>0.0</v>
      </c>
      <c r="J2351" s="25">
        <v>0.0</v>
      </c>
      <c r="K2351" s="25">
        <v>0.0</v>
      </c>
      <c r="L2351" s="25">
        <v>0.0</v>
      </c>
      <c r="M2351" s="25">
        <v>0.0</v>
      </c>
      <c r="N2351" s="25">
        <v>0.41111</v>
      </c>
      <c r="O2351" s="25">
        <v>1.25111</v>
      </c>
      <c r="P2351" s="25">
        <v>0.64098</v>
      </c>
      <c r="Q2351" s="25">
        <v>140.0</v>
      </c>
      <c r="R2351" s="25">
        <v>99.0</v>
      </c>
      <c r="S2351" s="25">
        <v>11.0</v>
      </c>
    </row>
    <row r="2352">
      <c r="A2352" s="58" t="s">
        <v>754</v>
      </c>
      <c r="B2352" s="25" t="s">
        <v>1</v>
      </c>
      <c r="C2352" s="25" t="s">
        <v>60</v>
      </c>
      <c r="D2352" s="25" t="s">
        <v>20</v>
      </c>
      <c r="E2352" s="25">
        <v>18511.0</v>
      </c>
      <c r="F2352" s="25">
        <v>5110.0</v>
      </c>
      <c r="G2352" s="25">
        <v>13.0</v>
      </c>
      <c r="H2352" s="25">
        <v>305.0</v>
      </c>
      <c r="I2352" s="25">
        <v>0.0</v>
      </c>
      <c r="J2352" s="25">
        <v>14.0</v>
      </c>
      <c r="K2352" s="25">
        <v>0.0</v>
      </c>
      <c r="L2352" s="25">
        <v>0.0</v>
      </c>
      <c r="M2352" s="25">
        <v>0.0</v>
      </c>
      <c r="N2352" s="25">
        <v>0.68694</v>
      </c>
      <c r="O2352" s="25">
        <v>2.60333</v>
      </c>
      <c r="P2352" s="25">
        <v>1.84942</v>
      </c>
      <c r="Q2352" s="25">
        <v>4467.0</v>
      </c>
      <c r="R2352" s="25">
        <v>99.0</v>
      </c>
      <c r="S2352" s="25">
        <v>11.0</v>
      </c>
    </row>
    <row r="2353">
      <c r="A2353" s="58" t="s">
        <v>754</v>
      </c>
      <c r="B2353" s="25" t="s">
        <v>1</v>
      </c>
      <c r="C2353" s="25" t="s">
        <v>61</v>
      </c>
      <c r="D2353" s="25" t="s">
        <v>20</v>
      </c>
      <c r="E2353" s="25">
        <v>92878.0</v>
      </c>
      <c r="F2353" s="25">
        <v>28522.0</v>
      </c>
      <c r="G2353" s="25">
        <v>77.0</v>
      </c>
      <c r="H2353" s="25">
        <v>1931.0</v>
      </c>
      <c r="I2353" s="25">
        <v>0.0</v>
      </c>
      <c r="J2353" s="25">
        <v>21.0</v>
      </c>
      <c r="K2353" s="25">
        <v>0.0</v>
      </c>
      <c r="L2353" s="25">
        <v>0.0</v>
      </c>
      <c r="M2353" s="25">
        <v>0.0</v>
      </c>
      <c r="N2353" s="25">
        <v>0.53222</v>
      </c>
      <c r="O2353" s="25">
        <v>1.89444</v>
      </c>
      <c r="P2353" s="25">
        <v>1.5557</v>
      </c>
      <c r="Q2353" s="25">
        <v>24830.0</v>
      </c>
      <c r="R2353" s="25">
        <v>99.0</v>
      </c>
      <c r="S2353" s="25">
        <v>11.0</v>
      </c>
    </row>
    <row r="2354">
      <c r="A2354" s="58" t="s">
        <v>754</v>
      </c>
      <c r="B2354" s="25" t="s">
        <v>1</v>
      </c>
      <c r="C2354" s="25" t="s">
        <v>195</v>
      </c>
      <c r="D2354" s="25" t="s">
        <v>20</v>
      </c>
      <c r="E2354" s="25">
        <v>49.0</v>
      </c>
      <c r="F2354" s="25">
        <v>7.0</v>
      </c>
      <c r="G2354" s="25">
        <v>0.0</v>
      </c>
      <c r="H2354" s="25">
        <v>7.0</v>
      </c>
      <c r="I2354" s="25">
        <v>0.0</v>
      </c>
      <c r="J2354" s="25">
        <v>0.0</v>
      </c>
      <c r="K2354" s="25">
        <v>0.0</v>
      </c>
      <c r="L2354" s="25">
        <v>0.0</v>
      </c>
      <c r="M2354" s="25">
        <v>0.0</v>
      </c>
      <c r="N2354" s="25">
        <v>0.5125</v>
      </c>
      <c r="O2354" s="25">
        <v>1.4275</v>
      </c>
      <c r="P2354" s="25">
        <v>0.6669</v>
      </c>
      <c r="Q2354" s="25">
        <v>7.0</v>
      </c>
      <c r="R2354" s="25">
        <v>99.0</v>
      </c>
      <c r="S2354" s="25">
        <v>11.0</v>
      </c>
    </row>
    <row r="2355">
      <c r="A2355" s="58" t="s">
        <v>754</v>
      </c>
      <c r="B2355" s="25" t="s">
        <v>1</v>
      </c>
      <c r="C2355" s="25" t="s">
        <v>110</v>
      </c>
      <c r="D2355" s="25" t="s">
        <v>20</v>
      </c>
      <c r="E2355" s="25">
        <v>6.0</v>
      </c>
      <c r="F2355" s="25">
        <v>0.0</v>
      </c>
      <c r="G2355" s="25">
        <v>0.0</v>
      </c>
      <c r="H2355" s="25">
        <v>0.0</v>
      </c>
      <c r="I2355" s="25">
        <v>0.0</v>
      </c>
      <c r="J2355" s="25">
        <v>0.0</v>
      </c>
      <c r="K2355" s="25">
        <v>0.0</v>
      </c>
      <c r="L2355" s="25">
        <v>0.0</v>
      </c>
      <c r="M2355" s="25">
        <v>0.0</v>
      </c>
      <c r="N2355" s="25">
        <v>0.51528</v>
      </c>
      <c r="O2355" s="25">
        <v>5.30833</v>
      </c>
      <c r="P2355" s="25">
        <v>1.39824</v>
      </c>
      <c r="Q2355" s="25">
        <v>0.0</v>
      </c>
      <c r="R2355" s="25">
        <v>99.0</v>
      </c>
      <c r="S2355" s="25">
        <v>11.0</v>
      </c>
    </row>
    <row r="2356">
      <c r="A2356" s="58" t="s">
        <v>754</v>
      </c>
      <c r="B2356" s="25" t="s">
        <v>1</v>
      </c>
      <c r="C2356" s="25" t="s">
        <v>58</v>
      </c>
      <c r="D2356" s="25" t="s">
        <v>20</v>
      </c>
      <c r="E2356" s="25">
        <v>11.0</v>
      </c>
      <c r="F2356" s="25">
        <v>0.0</v>
      </c>
      <c r="G2356" s="25">
        <v>0.0</v>
      </c>
      <c r="H2356" s="25">
        <v>0.0</v>
      </c>
      <c r="I2356" s="25">
        <v>0.0</v>
      </c>
      <c r="J2356" s="25">
        <v>0.0</v>
      </c>
      <c r="K2356" s="25">
        <v>0.0</v>
      </c>
      <c r="L2356" s="25">
        <v>0.0</v>
      </c>
      <c r="M2356" s="25">
        <v>0.0</v>
      </c>
      <c r="N2356" s="25">
        <v>0.57278</v>
      </c>
      <c r="O2356" s="25">
        <v>4.29722</v>
      </c>
      <c r="P2356" s="25">
        <v>2.19212</v>
      </c>
      <c r="Q2356" s="25">
        <v>0.0</v>
      </c>
      <c r="R2356" s="25">
        <v>99.0</v>
      </c>
      <c r="S2356" s="25">
        <v>11.0</v>
      </c>
    </row>
    <row r="2357">
      <c r="A2357" s="58" t="s">
        <v>754</v>
      </c>
      <c r="B2357" s="25" t="s">
        <v>1</v>
      </c>
      <c r="C2357" s="25" t="s">
        <v>85</v>
      </c>
      <c r="D2357" s="25" t="s">
        <v>20</v>
      </c>
      <c r="E2357" s="25">
        <v>4.0</v>
      </c>
      <c r="F2357" s="25">
        <v>0.0</v>
      </c>
      <c r="G2357" s="25">
        <v>0.0</v>
      </c>
      <c r="H2357" s="25">
        <v>0.0</v>
      </c>
      <c r="I2357" s="25">
        <v>0.0</v>
      </c>
      <c r="J2357" s="25">
        <v>0.0</v>
      </c>
      <c r="K2357" s="25">
        <v>0.0</v>
      </c>
      <c r="L2357" s="25">
        <v>0.0</v>
      </c>
      <c r="M2357" s="25">
        <v>0.0</v>
      </c>
      <c r="N2357" s="25">
        <v>0.69944</v>
      </c>
      <c r="O2357" s="25">
        <v>1.99556</v>
      </c>
      <c r="P2357" s="25">
        <v>0.95729</v>
      </c>
      <c r="Q2357" s="25">
        <v>0.0</v>
      </c>
      <c r="R2357" s="25">
        <v>99.0</v>
      </c>
      <c r="S2357" s="25">
        <v>11.0</v>
      </c>
    </row>
    <row r="2358">
      <c r="A2358" s="58" t="s">
        <v>754</v>
      </c>
      <c r="B2358" s="25" t="s">
        <v>1</v>
      </c>
      <c r="C2358" s="25" t="s">
        <v>131</v>
      </c>
      <c r="D2358" s="25" t="s">
        <v>20</v>
      </c>
      <c r="E2358" s="25">
        <v>46.0</v>
      </c>
      <c r="F2358" s="25">
        <v>22.0</v>
      </c>
      <c r="G2358" s="25">
        <v>0.0</v>
      </c>
      <c r="H2358" s="25">
        <v>3.0</v>
      </c>
      <c r="I2358" s="25">
        <v>0.0</v>
      </c>
      <c r="J2358" s="25">
        <v>0.0</v>
      </c>
      <c r="K2358" s="25">
        <v>0.0</v>
      </c>
      <c r="L2358" s="25">
        <v>0.0</v>
      </c>
      <c r="M2358" s="25">
        <v>0.0</v>
      </c>
      <c r="N2358" s="25">
        <v>0.35889</v>
      </c>
      <c r="O2358" s="25">
        <v>1.18361</v>
      </c>
      <c r="P2358" s="25">
        <v>0.51368</v>
      </c>
      <c r="Q2358" s="25">
        <v>22.0</v>
      </c>
      <c r="R2358" s="25">
        <v>99.0</v>
      </c>
      <c r="S2358" s="25">
        <v>11.0</v>
      </c>
    </row>
    <row r="2359">
      <c r="A2359" s="58" t="s">
        <v>754</v>
      </c>
      <c r="B2359" s="25" t="s">
        <v>1</v>
      </c>
      <c r="C2359" s="25" t="s">
        <v>76</v>
      </c>
      <c r="D2359" s="25" t="s">
        <v>20</v>
      </c>
      <c r="E2359" s="25">
        <v>189.0</v>
      </c>
      <c r="F2359" s="25">
        <v>15.0</v>
      </c>
      <c r="G2359" s="25">
        <v>0.0</v>
      </c>
      <c r="H2359" s="25">
        <v>7.0</v>
      </c>
      <c r="I2359" s="25">
        <v>0.0</v>
      </c>
      <c r="J2359" s="25">
        <v>0.0</v>
      </c>
      <c r="K2359" s="25">
        <v>0.0</v>
      </c>
      <c r="L2359" s="25">
        <v>0.0</v>
      </c>
      <c r="M2359" s="25">
        <v>0.0</v>
      </c>
      <c r="N2359" s="25">
        <v>0.32167</v>
      </c>
      <c r="O2359" s="25">
        <v>1.07333</v>
      </c>
      <c r="P2359" s="25">
        <v>0.48337</v>
      </c>
      <c r="Q2359" s="25">
        <v>9.0</v>
      </c>
      <c r="R2359" s="25">
        <v>99.0</v>
      </c>
      <c r="S2359" s="25">
        <v>11.0</v>
      </c>
    </row>
    <row r="2360">
      <c r="A2360" s="58" t="s">
        <v>754</v>
      </c>
      <c r="B2360" s="25" t="s">
        <v>1</v>
      </c>
      <c r="C2360" s="25" t="s">
        <v>153</v>
      </c>
      <c r="D2360" s="25" t="s">
        <v>20</v>
      </c>
      <c r="E2360" s="25">
        <v>9.0</v>
      </c>
      <c r="F2360" s="25">
        <v>2.0</v>
      </c>
      <c r="G2360" s="25">
        <v>0.0</v>
      </c>
      <c r="H2360" s="25">
        <v>0.0</v>
      </c>
      <c r="I2360" s="25">
        <v>0.0</v>
      </c>
      <c r="J2360" s="25">
        <v>0.0</v>
      </c>
      <c r="K2360" s="25">
        <v>0.0</v>
      </c>
      <c r="L2360" s="25">
        <v>0.0</v>
      </c>
      <c r="M2360" s="25">
        <v>0.0</v>
      </c>
      <c r="N2360" s="25">
        <v>0.75667</v>
      </c>
      <c r="O2360" s="25">
        <v>2.76083</v>
      </c>
      <c r="P2360" s="25">
        <v>1.03025</v>
      </c>
      <c r="Q2360" s="25">
        <v>2.0</v>
      </c>
      <c r="R2360" s="25">
        <v>99.0</v>
      </c>
      <c r="S2360" s="25">
        <v>11.0</v>
      </c>
    </row>
    <row r="2361">
      <c r="A2361" s="58" t="s">
        <v>754</v>
      </c>
      <c r="B2361" s="25" t="s">
        <v>1</v>
      </c>
      <c r="C2361" s="25" t="s">
        <v>223</v>
      </c>
      <c r="D2361" s="25" t="s">
        <v>20</v>
      </c>
      <c r="E2361" s="25">
        <v>5.0</v>
      </c>
      <c r="F2361" s="25">
        <v>1.0</v>
      </c>
      <c r="G2361" s="25">
        <v>0.0</v>
      </c>
      <c r="H2361" s="25">
        <v>0.0</v>
      </c>
      <c r="I2361" s="25">
        <v>0.0</v>
      </c>
      <c r="J2361" s="25">
        <v>0.0</v>
      </c>
      <c r="K2361" s="25">
        <v>0.0</v>
      </c>
      <c r="L2361" s="25">
        <v>0.0</v>
      </c>
      <c r="M2361" s="25">
        <v>0.0</v>
      </c>
      <c r="N2361" s="25">
        <v>0.18917</v>
      </c>
      <c r="O2361" s="25">
        <v>0.68028</v>
      </c>
      <c r="P2361" s="25">
        <v>0.29261</v>
      </c>
      <c r="Q2361" s="25">
        <v>1.0</v>
      </c>
      <c r="R2361" s="25">
        <v>99.0</v>
      </c>
      <c r="S2361" s="25">
        <v>11.0</v>
      </c>
    </row>
    <row r="2362">
      <c r="A2362" s="58" t="s">
        <v>754</v>
      </c>
      <c r="B2362" s="25" t="s">
        <v>1</v>
      </c>
      <c r="C2362" s="25" t="s">
        <v>242</v>
      </c>
      <c r="D2362" s="25" t="s">
        <v>243</v>
      </c>
      <c r="E2362" s="25">
        <v>1.7821535E7</v>
      </c>
      <c r="F2362" s="25">
        <v>6377521.0</v>
      </c>
      <c r="G2362" s="25">
        <v>656052.0</v>
      </c>
      <c r="H2362" s="25">
        <v>3680283.0</v>
      </c>
      <c r="I2362" s="25">
        <v>0.0</v>
      </c>
      <c r="J2362" s="25">
        <v>881.0</v>
      </c>
      <c r="K2362" s="25">
        <v>0.0</v>
      </c>
      <c r="L2362" s="25">
        <v>0.0</v>
      </c>
      <c r="M2362" s="25">
        <v>0.0</v>
      </c>
      <c r="N2362" s="25">
        <v>0.16667</v>
      </c>
      <c r="O2362" s="25">
        <v>2.55361</v>
      </c>
      <c r="P2362" s="25">
        <v>2.84158</v>
      </c>
      <c r="Q2362" s="25">
        <v>3633787.0</v>
      </c>
      <c r="R2362" s="25">
        <v>99.0</v>
      </c>
      <c r="S2362" s="25">
        <v>12.0</v>
      </c>
    </row>
    <row r="2363">
      <c r="A2363" s="58" t="s">
        <v>754</v>
      </c>
      <c r="B2363" s="25" t="s">
        <v>1</v>
      </c>
      <c r="C2363" s="25" t="s">
        <v>3</v>
      </c>
      <c r="D2363" s="25" t="s">
        <v>21</v>
      </c>
      <c r="E2363" s="25">
        <v>1.7821535E7</v>
      </c>
      <c r="F2363" s="25">
        <v>6377521.0</v>
      </c>
      <c r="G2363" s="25">
        <v>656052.0</v>
      </c>
      <c r="H2363" s="25">
        <v>3680283.0</v>
      </c>
      <c r="I2363" s="25">
        <v>0.0</v>
      </c>
      <c r="J2363" s="25">
        <v>881.0</v>
      </c>
      <c r="K2363" s="25">
        <v>0.0</v>
      </c>
      <c r="L2363" s="25">
        <v>0.0</v>
      </c>
      <c r="M2363" s="25">
        <v>0.0</v>
      </c>
      <c r="N2363" s="25">
        <v>0.16667</v>
      </c>
      <c r="O2363" s="25">
        <v>2.55444</v>
      </c>
      <c r="P2363" s="25">
        <v>2.84158</v>
      </c>
      <c r="Q2363" s="25">
        <v>3633787.0</v>
      </c>
      <c r="R2363" s="25">
        <v>99.0</v>
      </c>
      <c r="S2363" s="25">
        <v>12.0</v>
      </c>
    </row>
    <row r="2364">
      <c r="A2364" s="58" t="s">
        <v>754</v>
      </c>
      <c r="B2364" s="25" t="s">
        <v>1</v>
      </c>
      <c r="C2364" s="25" t="s">
        <v>244</v>
      </c>
      <c r="D2364" s="25" t="s">
        <v>245</v>
      </c>
      <c r="E2364" s="25">
        <v>1.7821535E7</v>
      </c>
      <c r="F2364" s="25">
        <v>6377521.0</v>
      </c>
      <c r="G2364" s="25">
        <v>656052.0</v>
      </c>
      <c r="H2364" s="25">
        <v>3680283.0</v>
      </c>
      <c r="I2364" s="25">
        <v>0.0</v>
      </c>
      <c r="J2364" s="25">
        <v>881.0</v>
      </c>
      <c r="K2364" s="25">
        <v>0.0</v>
      </c>
      <c r="L2364" s="25">
        <v>0.0</v>
      </c>
      <c r="M2364" s="25">
        <v>0.0</v>
      </c>
      <c r="N2364" s="25">
        <v>0.16667</v>
      </c>
      <c r="O2364" s="25">
        <v>2.55361</v>
      </c>
      <c r="P2364" s="25">
        <v>2.84158</v>
      </c>
      <c r="Q2364" s="25">
        <v>3633787.0</v>
      </c>
      <c r="R2364" s="25">
        <v>99.0</v>
      </c>
      <c r="S2364" s="25">
        <v>12.0</v>
      </c>
    </row>
    <row r="2365">
      <c r="A2365" s="58" t="s">
        <v>754</v>
      </c>
      <c r="B2365" s="25" t="s">
        <v>1</v>
      </c>
      <c r="C2365" s="25" t="s">
        <v>242</v>
      </c>
      <c r="D2365" s="25" t="s">
        <v>120</v>
      </c>
      <c r="E2365" s="25">
        <v>6949.0</v>
      </c>
      <c r="F2365" s="25">
        <v>517.0</v>
      </c>
      <c r="G2365" s="25">
        <v>56.0</v>
      </c>
      <c r="H2365" s="25">
        <v>484.0</v>
      </c>
      <c r="I2365" s="25">
        <v>0.0</v>
      </c>
      <c r="J2365" s="25">
        <v>0.0</v>
      </c>
      <c r="K2365" s="25">
        <v>0.0</v>
      </c>
      <c r="L2365" s="25">
        <v>0.0</v>
      </c>
      <c r="M2365" s="25">
        <v>0.0</v>
      </c>
      <c r="N2365" s="25">
        <v>0.24944</v>
      </c>
      <c r="O2365" s="25">
        <v>6.34611</v>
      </c>
      <c r="P2365" s="25">
        <v>4.70239</v>
      </c>
      <c r="Q2365" s="25">
        <v>377.0</v>
      </c>
      <c r="R2365" s="25">
        <v>99.0</v>
      </c>
      <c r="S2365" s="25">
        <v>99.0</v>
      </c>
    </row>
    <row r="2366">
      <c r="A2366" s="58" t="s">
        <v>754</v>
      </c>
      <c r="B2366" s="25" t="s">
        <v>1</v>
      </c>
      <c r="C2366" s="25" t="s">
        <v>242</v>
      </c>
      <c r="D2366" s="25" t="s">
        <v>253</v>
      </c>
      <c r="E2366" s="25">
        <v>89.0</v>
      </c>
      <c r="F2366" s="25">
        <v>17.0</v>
      </c>
      <c r="G2366" s="25">
        <v>3.0</v>
      </c>
      <c r="H2366" s="25">
        <v>4.0</v>
      </c>
      <c r="I2366" s="25">
        <v>0.0</v>
      </c>
      <c r="J2366" s="25">
        <v>0.0</v>
      </c>
      <c r="K2366" s="25">
        <v>0.0</v>
      </c>
      <c r="L2366" s="25">
        <v>0.0</v>
      </c>
      <c r="M2366" s="25">
        <v>0.0</v>
      </c>
      <c r="N2366" s="25">
        <v>0.25028</v>
      </c>
      <c r="O2366" s="25">
        <v>3.1975</v>
      </c>
      <c r="P2366" s="25">
        <v>2.64862</v>
      </c>
      <c r="Q2366" s="25">
        <v>16.0</v>
      </c>
      <c r="R2366" s="25">
        <v>99.0</v>
      </c>
      <c r="S2366" s="25">
        <v>99.0</v>
      </c>
    </row>
    <row r="2367">
      <c r="A2367" s="58" t="s">
        <v>754</v>
      </c>
      <c r="B2367" s="25" t="s">
        <v>1</v>
      </c>
      <c r="C2367" s="25" t="s">
        <v>242</v>
      </c>
      <c r="D2367" s="25" t="s">
        <v>54</v>
      </c>
      <c r="E2367" s="25">
        <v>153107.0</v>
      </c>
      <c r="F2367" s="25">
        <v>105897.0</v>
      </c>
      <c r="G2367" s="25">
        <v>25052.0</v>
      </c>
      <c r="H2367" s="25">
        <v>54081.0</v>
      </c>
      <c r="I2367" s="25">
        <v>0.0</v>
      </c>
      <c r="J2367" s="25">
        <v>1.0</v>
      </c>
      <c r="K2367" s="25">
        <v>0.0</v>
      </c>
      <c r="L2367" s="25">
        <v>0.0</v>
      </c>
      <c r="M2367" s="25">
        <v>0.0</v>
      </c>
      <c r="N2367" s="25">
        <v>0.09722</v>
      </c>
      <c r="O2367" s="25">
        <v>1.65417</v>
      </c>
      <c r="P2367" s="25">
        <v>2.08231</v>
      </c>
      <c r="Q2367" s="25">
        <v>49214.0</v>
      </c>
      <c r="R2367" s="25">
        <v>99.0</v>
      </c>
      <c r="S2367" s="25">
        <v>99.0</v>
      </c>
    </row>
    <row r="2368">
      <c r="A2368" s="58" t="s">
        <v>754</v>
      </c>
      <c r="B2368" s="25" t="s">
        <v>1</v>
      </c>
      <c r="C2368" s="25" t="s">
        <v>242</v>
      </c>
      <c r="D2368" s="25" t="s">
        <v>111</v>
      </c>
      <c r="E2368" s="25">
        <v>107959.0</v>
      </c>
      <c r="F2368" s="25">
        <v>25342.0</v>
      </c>
      <c r="G2368" s="25">
        <v>3740.0</v>
      </c>
      <c r="H2368" s="25">
        <v>15062.0</v>
      </c>
      <c r="I2368" s="25">
        <v>0.0</v>
      </c>
      <c r="J2368" s="25">
        <v>2.0</v>
      </c>
      <c r="K2368" s="25">
        <v>0.0</v>
      </c>
      <c r="L2368" s="25">
        <v>0.0</v>
      </c>
      <c r="M2368" s="25">
        <v>0.0</v>
      </c>
      <c r="N2368" s="25">
        <v>0.19278</v>
      </c>
      <c r="O2368" s="25">
        <v>2.255</v>
      </c>
      <c r="P2368" s="25">
        <v>2.46203</v>
      </c>
      <c r="Q2368" s="25">
        <v>16049.0</v>
      </c>
      <c r="R2368" s="25">
        <v>99.0</v>
      </c>
      <c r="S2368" s="25">
        <v>99.0</v>
      </c>
    </row>
    <row r="2369">
      <c r="A2369" s="58" t="s">
        <v>754</v>
      </c>
      <c r="B2369" s="25" t="s">
        <v>1</v>
      </c>
      <c r="C2369" s="25" t="s">
        <v>242</v>
      </c>
      <c r="D2369" s="25" t="s">
        <v>279</v>
      </c>
      <c r="E2369" s="25">
        <v>79.0</v>
      </c>
      <c r="F2369" s="25">
        <v>24.0</v>
      </c>
      <c r="G2369" s="25">
        <v>4.0</v>
      </c>
      <c r="H2369" s="25">
        <v>13.0</v>
      </c>
      <c r="I2369" s="25">
        <v>0.0</v>
      </c>
      <c r="J2369" s="25">
        <v>0.0</v>
      </c>
      <c r="K2369" s="25">
        <v>0.0</v>
      </c>
      <c r="L2369" s="25">
        <v>0.0</v>
      </c>
      <c r="M2369" s="25">
        <v>0.0</v>
      </c>
      <c r="N2369" s="25">
        <v>0.17667</v>
      </c>
      <c r="O2369" s="25">
        <v>3.85833</v>
      </c>
      <c r="P2369" s="25">
        <v>2.75101</v>
      </c>
      <c r="Q2369" s="25">
        <v>22.0</v>
      </c>
      <c r="R2369" s="25">
        <v>99.0</v>
      </c>
      <c r="S2369" s="25">
        <v>99.0</v>
      </c>
    </row>
    <row r="2370">
      <c r="A2370" s="58" t="s">
        <v>754</v>
      </c>
      <c r="B2370" s="25" t="s">
        <v>1</v>
      </c>
      <c r="C2370" s="25" t="s">
        <v>242</v>
      </c>
      <c r="D2370" s="25" t="s">
        <v>286</v>
      </c>
      <c r="E2370" s="25">
        <v>241.0</v>
      </c>
      <c r="F2370" s="25">
        <v>161.0</v>
      </c>
      <c r="G2370" s="25">
        <v>14.0</v>
      </c>
      <c r="H2370" s="25">
        <v>126.0</v>
      </c>
      <c r="I2370" s="25">
        <v>0.0</v>
      </c>
      <c r="J2370" s="25">
        <v>0.0</v>
      </c>
      <c r="K2370" s="25">
        <v>0.0</v>
      </c>
      <c r="L2370" s="25">
        <v>0.0</v>
      </c>
      <c r="M2370" s="25">
        <v>0.0</v>
      </c>
      <c r="N2370" s="25">
        <v>0.005</v>
      </c>
      <c r="O2370" s="25">
        <v>1.02583</v>
      </c>
      <c r="P2370" s="25">
        <v>2.26603</v>
      </c>
      <c r="Q2370" s="25">
        <v>143.0</v>
      </c>
      <c r="R2370" s="25">
        <v>99.0</v>
      </c>
      <c r="S2370" s="25">
        <v>99.0</v>
      </c>
    </row>
    <row r="2371">
      <c r="A2371" s="58" t="s">
        <v>754</v>
      </c>
      <c r="B2371" s="25" t="s">
        <v>1</v>
      </c>
      <c r="C2371" s="25" t="s">
        <v>242</v>
      </c>
      <c r="D2371" s="25" t="s">
        <v>57</v>
      </c>
      <c r="E2371" s="25">
        <v>1155.0</v>
      </c>
      <c r="F2371" s="25">
        <v>468.0</v>
      </c>
      <c r="G2371" s="25">
        <v>138.0</v>
      </c>
      <c r="H2371" s="25">
        <v>306.0</v>
      </c>
      <c r="I2371" s="25">
        <v>0.0</v>
      </c>
      <c r="J2371" s="25">
        <v>0.0</v>
      </c>
      <c r="K2371" s="25">
        <v>0.0</v>
      </c>
      <c r="L2371" s="25">
        <v>0.0</v>
      </c>
      <c r="M2371" s="25">
        <v>0.0</v>
      </c>
      <c r="N2371" s="25">
        <v>0.09111</v>
      </c>
      <c r="O2371" s="25">
        <v>1.67472</v>
      </c>
      <c r="P2371" s="25">
        <v>1.55375</v>
      </c>
      <c r="Q2371" s="25">
        <v>433.0</v>
      </c>
      <c r="R2371" s="25">
        <v>99.0</v>
      </c>
      <c r="S2371" s="25">
        <v>99.0</v>
      </c>
    </row>
    <row r="2372">
      <c r="A2372" s="58" t="s">
        <v>754</v>
      </c>
      <c r="B2372" s="25" t="s">
        <v>1</v>
      </c>
      <c r="C2372" s="25" t="s">
        <v>242</v>
      </c>
      <c r="D2372" s="25" t="s">
        <v>220</v>
      </c>
      <c r="E2372" s="25">
        <v>123.0</v>
      </c>
      <c r="F2372" s="25">
        <v>57.0</v>
      </c>
      <c r="G2372" s="25">
        <v>8.0</v>
      </c>
      <c r="H2372" s="25">
        <v>36.0</v>
      </c>
      <c r="I2372" s="25">
        <v>0.0</v>
      </c>
      <c r="J2372" s="25">
        <v>0.0</v>
      </c>
      <c r="K2372" s="25">
        <v>0.0</v>
      </c>
      <c r="L2372" s="25">
        <v>0.0</v>
      </c>
      <c r="M2372" s="25">
        <v>0.0</v>
      </c>
      <c r="N2372" s="25">
        <v>0.32028</v>
      </c>
      <c r="O2372" s="25">
        <v>3.34028</v>
      </c>
      <c r="P2372" s="25">
        <v>2.9345</v>
      </c>
      <c r="Q2372" s="25">
        <v>26.0</v>
      </c>
      <c r="R2372" s="25">
        <v>99.0</v>
      </c>
      <c r="S2372" s="25">
        <v>99.0</v>
      </c>
    </row>
    <row r="2373">
      <c r="A2373" s="58" t="s">
        <v>754</v>
      </c>
      <c r="B2373" s="25" t="s">
        <v>1</v>
      </c>
      <c r="C2373" s="25" t="s">
        <v>242</v>
      </c>
      <c r="D2373" s="25" t="s">
        <v>208</v>
      </c>
      <c r="E2373" s="25">
        <v>251.0</v>
      </c>
      <c r="F2373" s="25">
        <v>93.0</v>
      </c>
      <c r="G2373" s="25">
        <v>16.0</v>
      </c>
      <c r="H2373" s="25">
        <v>56.0</v>
      </c>
      <c r="I2373" s="25">
        <v>0.0</v>
      </c>
      <c r="J2373" s="25">
        <v>0.0</v>
      </c>
      <c r="K2373" s="25">
        <v>0.0</v>
      </c>
      <c r="L2373" s="25">
        <v>0.0</v>
      </c>
      <c r="M2373" s="25">
        <v>0.0</v>
      </c>
      <c r="N2373" s="25">
        <v>0.175</v>
      </c>
      <c r="O2373" s="25">
        <v>2.53306</v>
      </c>
      <c r="P2373" s="25">
        <v>3.08863</v>
      </c>
      <c r="Q2373" s="25">
        <v>64.0</v>
      </c>
      <c r="R2373" s="25">
        <v>99.0</v>
      </c>
      <c r="S2373" s="25">
        <v>99.0</v>
      </c>
    </row>
    <row r="2374">
      <c r="A2374" s="58" t="s">
        <v>754</v>
      </c>
      <c r="B2374" s="25" t="s">
        <v>1</v>
      </c>
      <c r="C2374" s="25" t="s">
        <v>242</v>
      </c>
      <c r="D2374" s="25" t="s">
        <v>81</v>
      </c>
      <c r="E2374" s="25">
        <v>31141.0</v>
      </c>
      <c r="F2374" s="25">
        <v>22403.0</v>
      </c>
      <c r="G2374" s="25">
        <v>3385.0</v>
      </c>
      <c r="H2374" s="25">
        <v>14117.0</v>
      </c>
      <c r="I2374" s="25">
        <v>0.0</v>
      </c>
      <c r="J2374" s="25">
        <v>3.0</v>
      </c>
      <c r="K2374" s="25">
        <v>0.0</v>
      </c>
      <c r="L2374" s="25">
        <v>0.0</v>
      </c>
      <c r="M2374" s="25">
        <v>0.0</v>
      </c>
      <c r="N2374" s="25">
        <v>0.01667</v>
      </c>
      <c r="O2374" s="25">
        <v>1.31056</v>
      </c>
      <c r="P2374" s="25">
        <v>1.64702</v>
      </c>
      <c r="Q2374" s="25">
        <v>16452.0</v>
      </c>
      <c r="R2374" s="25">
        <v>99.0</v>
      </c>
      <c r="S2374" s="25">
        <v>99.0</v>
      </c>
    </row>
    <row r="2375">
      <c r="A2375" s="58" t="s">
        <v>754</v>
      </c>
      <c r="B2375" s="25" t="s">
        <v>1</v>
      </c>
      <c r="C2375" s="25" t="s">
        <v>242</v>
      </c>
      <c r="D2375" s="25" t="s">
        <v>210</v>
      </c>
      <c r="E2375" s="25">
        <v>4134.0</v>
      </c>
      <c r="F2375" s="25">
        <v>830.0</v>
      </c>
      <c r="G2375" s="25">
        <v>151.0</v>
      </c>
      <c r="H2375" s="25">
        <v>637.0</v>
      </c>
      <c r="I2375" s="25">
        <v>0.0</v>
      </c>
      <c r="J2375" s="25">
        <v>0.0</v>
      </c>
      <c r="K2375" s="25">
        <v>0.0</v>
      </c>
      <c r="L2375" s="25">
        <v>0.0</v>
      </c>
      <c r="M2375" s="25">
        <v>0.0</v>
      </c>
      <c r="N2375" s="25">
        <v>0.12861</v>
      </c>
      <c r="O2375" s="25">
        <v>1.71889</v>
      </c>
      <c r="P2375" s="25">
        <v>1.78518</v>
      </c>
      <c r="Q2375" s="25">
        <v>720.0</v>
      </c>
      <c r="R2375" s="25">
        <v>99.0</v>
      </c>
      <c r="S2375" s="25">
        <v>99.0</v>
      </c>
    </row>
    <row r="2376">
      <c r="A2376" s="58" t="s">
        <v>754</v>
      </c>
      <c r="B2376" s="25" t="s">
        <v>1</v>
      </c>
      <c r="C2376" s="25" t="s">
        <v>242</v>
      </c>
      <c r="D2376" s="25" t="s">
        <v>199</v>
      </c>
      <c r="E2376" s="25">
        <v>1214.0</v>
      </c>
      <c r="F2376" s="25">
        <v>294.0</v>
      </c>
      <c r="G2376" s="25">
        <v>40.0</v>
      </c>
      <c r="H2376" s="25">
        <v>105.0</v>
      </c>
      <c r="I2376" s="25">
        <v>0.0</v>
      </c>
      <c r="J2376" s="25">
        <v>0.0</v>
      </c>
      <c r="K2376" s="25">
        <v>0.0</v>
      </c>
      <c r="L2376" s="25">
        <v>0.0</v>
      </c>
      <c r="M2376" s="25">
        <v>0.0</v>
      </c>
      <c r="N2376" s="25">
        <v>0.38639</v>
      </c>
      <c r="O2376" s="25">
        <v>3.92361</v>
      </c>
      <c r="P2376" s="25">
        <v>3.78853</v>
      </c>
      <c r="Q2376" s="25">
        <v>222.0</v>
      </c>
      <c r="R2376" s="25">
        <v>99.0</v>
      </c>
      <c r="S2376" s="25">
        <v>99.0</v>
      </c>
    </row>
    <row r="2377">
      <c r="A2377" s="58" t="s">
        <v>754</v>
      </c>
      <c r="B2377" s="25" t="s">
        <v>1</v>
      </c>
      <c r="C2377" s="25" t="s">
        <v>242</v>
      </c>
      <c r="D2377" s="25" t="s">
        <v>73</v>
      </c>
      <c r="E2377" s="25">
        <v>301838.0</v>
      </c>
      <c r="F2377" s="25">
        <v>98083.0</v>
      </c>
      <c r="G2377" s="25">
        <v>5272.0</v>
      </c>
      <c r="H2377" s="25">
        <v>33804.0</v>
      </c>
      <c r="I2377" s="25">
        <v>0.0</v>
      </c>
      <c r="J2377" s="25">
        <v>23.0</v>
      </c>
      <c r="K2377" s="25">
        <v>0.0</v>
      </c>
      <c r="L2377" s="25">
        <v>0.0</v>
      </c>
      <c r="M2377" s="25">
        <v>0.0</v>
      </c>
      <c r="N2377" s="25">
        <v>0.42472</v>
      </c>
      <c r="O2377" s="25">
        <v>7.19583</v>
      </c>
      <c r="P2377" s="25">
        <v>4.76946</v>
      </c>
      <c r="Q2377" s="25">
        <v>60197.0</v>
      </c>
      <c r="R2377" s="25">
        <v>99.0</v>
      </c>
      <c r="S2377" s="25">
        <v>99.0</v>
      </c>
    </row>
    <row r="2378">
      <c r="A2378" s="58" t="s">
        <v>754</v>
      </c>
      <c r="B2378" s="25" t="s">
        <v>1</v>
      </c>
      <c r="C2378" s="25" t="s">
        <v>242</v>
      </c>
      <c r="D2378" s="25" t="s">
        <v>125</v>
      </c>
      <c r="E2378" s="25">
        <v>57110.0</v>
      </c>
      <c r="F2378" s="25">
        <v>14606.0</v>
      </c>
      <c r="G2378" s="25">
        <v>942.0</v>
      </c>
      <c r="H2378" s="25">
        <v>7079.0</v>
      </c>
      <c r="I2378" s="25">
        <v>0.0</v>
      </c>
      <c r="J2378" s="25">
        <v>0.0</v>
      </c>
      <c r="K2378" s="25">
        <v>0.0</v>
      </c>
      <c r="L2378" s="25">
        <v>0.0</v>
      </c>
      <c r="M2378" s="25">
        <v>0.0</v>
      </c>
      <c r="N2378" s="25">
        <v>0.31472</v>
      </c>
      <c r="O2378" s="25">
        <v>4.11556</v>
      </c>
      <c r="P2378" s="25">
        <v>3.32782</v>
      </c>
      <c r="Q2378" s="25">
        <v>9527.0</v>
      </c>
      <c r="R2378" s="25">
        <v>99.0</v>
      </c>
      <c r="S2378" s="25">
        <v>99.0</v>
      </c>
    </row>
    <row r="2379">
      <c r="A2379" s="58" t="s">
        <v>754</v>
      </c>
      <c r="B2379" s="25" t="s">
        <v>1</v>
      </c>
      <c r="C2379" s="25" t="s">
        <v>242</v>
      </c>
      <c r="D2379" s="25" t="s">
        <v>79</v>
      </c>
      <c r="E2379" s="25">
        <v>45046.0</v>
      </c>
      <c r="F2379" s="25">
        <v>5841.0</v>
      </c>
      <c r="G2379" s="25">
        <v>528.0</v>
      </c>
      <c r="H2379" s="25">
        <v>5391.0</v>
      </c>
      <c r="I2379" s="25">
        <v>0.0</v>
      </c>
      <c r="J2379" s="25">
        <v>0.0</v>
      </c>
      <c r="K2379" s="25">
        <v>0.0</v>
      </c>
      <c r="L2379" s="25">
        <v>0.0</v>
      </c>
      <c r="M2379" s="25">
        <v>0.0</v>
      </c>
      <c r="N2379" s="25">
        <v>0.22333</v>
      </c>
      <c r="O2379" s="25">
        <v>2.0825</v>
      </c>
      <c r="P2379" s="25">
        <v>2.27977</v>
      </c>
      <c r="Q2379" s="25">
        <v>3193.0</v>
      </c>
      <c r="R2379" s="25">
        <v>99.0</v>
      </c>
      <c r="S2379" s="25">
        <v>99.0</v>
      </c>
    </row>
    <row r="2380">
      <c r="A2380" s="58" t="s">
        <v>754</v>
      </c>
      <c r="B2380" s="25" t="s">
        <v>1</v>
      </c>
      <c r="C2380" s="25" t="s">
        <v>242</v>
      </c>
      <c r="D2380" s="25" t="s">
        <v>148</v>
      </c>
      <c r="E2380" s="25">
        <v>1501.0</v>
      </c>
      <c r="F2380" s="25">
        <v>543.0</v>
      </c>
      <c r="G2380" s="25">
        <v>77.0</v>
      </c>
      <c r="H2380" s="25">
        <v>329.0</v>
      </c>
      <c r="I2380" s="25">
        <v>0.0</v>
      </c>
      <c r="J2380" s="25">
        <v>0.0</v>
      </c>
      <c r="K2380" s="25">
        <v>0.0</v>
      </c>
      <c r="L2380" s="25">
        <v>0.0</v>
      </c>
      <c r="M2380" s="25">
        <v>0.0</v>
      </c>
      <c r="N2380" s="25">
        <v>0.20833</v>
      </c>
      <c r="O2380" s="25">
        <v>2.82472</v>
      </c>
      <c r="P2380" s="25">
        <v>3.43513</v>
      </c>
      <c r="Q2380" s="25">
        <v>312.0</v>
      </c>
      <c r="R2380" s="25">
        <v>99.0</v>
      </c>
      <c r="S2380" s="25">
        <v>99.0</v>
      </c>
    </row>
    <row r="2381">
      <c r="A2381" s="58" t="s">
        <v>754</v>
      </c>
      <c r="B2381" s="25" t="s">
        <v>1</v>
      </c>
      <c r="C2381" s="25" t="s">
        <v>242</v>
      </c>
      <c r="D2381" s="25" t="s">
        <v>42</v>
      </c>
      <c r="E2381" s="25">
        <v>38585.0</v>
      </c>
      <c r="F2381" s="25">
        <v>6368.0</v>
      </c>
      <c r="G2381" s="25">
        <v>632.0</v>
      </c>
      <c r="H2381" s="25">
        <v>4109.0</v>
      </c>
      <c r="I2381" s="25">
        <v>0.0</v>
      </c>
      <c r="J2381" s="25">
        <v>0.0</v>
      </c>
      <c r="K2381" s="25">
        <v>0.0</v>
      </c>
      <c r="L2381" s="25">
        <v>0.0</v>
      </c>
      <c r="M2381" s="25">
        <v>0.0</v>
      </c>
      <c r="N2381" s="25">
        <v>0.23639</v>
      </c>
      <c r="O2381" s="25">
        <v>2.09278</v>
      </c>
      <c r="P2381" s="25">
        <v>2.23444</v>
      </c>
      <c r="Q2381" s="25">
        <v>3473.0</v>
      </c>
      <c r="R2381" s="25">
        <v>99.0</v>
      </c>
      <c r="S2381" s="25">
        <v>99.0</v>
      </c>
    </row>
    <row r="2382">
      <c r="A2382" s="58" t="s">
        <v>754</v>
      </c>
      <c r="B2382" s="25" t="s">
        <v>1</v>
      </c>
      <c r="C2382" s="25" t="s">
        <v>242</v>
      </c>
      <c r="D2382" s="25" t="s">
        <v>63</v>
      </c>
      <c r="E2382" s="25">
        <v>219644.0</v>
      </c>
      <c r="F2382" s="25">
        <v>142309.0</v>
      </c>
      <c r="G2382" s="25">
        <v>18404.0</v>
      </c>
      <c r="H2382" s="25">
        <v>111974.0</v>
      </c>
      <c r="I2382" s="25">
        <v>0.0</v>
      </c>
      <c r="J2382" s="25">
        <v>12.0</v>
      </c>
      <c r="K2382" s="25">
        <v>0.0</v>
      </c>
      <c r="L2382" s="25">
        <v>0.0</v>
      </c>
      <c r="M2382" s="25">
        <v>0.0</v>
      </c>
      <c r="N2382" s="25">
        <v>0.0075</v>
      </c>
      <c r="O2382" s="25">
        <v>1.25083</v>
      </c>
      <c r="P2382" s="25">
        <v>2.01005</v>
      </c>
      <c r="Q2382" s="25">
        <v>102867.0</v>
      </c>
      <c r="R2382" s="25">
        <v>99.0</v>
      </c>
      <c r="S2382" s="25">
        <v>99.0</v>
      </c>
    </row>
    <row r="2383">
      <c r="A2383" s="58" t="s">
        <v>754</v>
      </c>
      <c r="B2383" s="25" t="s">
        <v>1</v>
      </c>
      <c r="C2383" s="25" t="s">
        <v>242</v>
      </c>
      <c r="D2383" s="25" t="s">
        <v>166</v>
      </c>
      <c r="E2383" s="25">
        <v>886.0</v>
      </c>
      <c r="F2383" s="25">
        <v>473.0</v>
      </c>
      <c r="G2383" s="25">
        <v>84.0</v>
      </c>
      <c r="H2383" s="25">
        <v>277.0</v>
      </c>
      <c r="I2383" s="25">
        <v>0.0</v>
      </c>
      <c r="J2383" s="25">
        <v>0.0</v>
      </c>
      <c r="K2383" s="25">
        <v>0.0</v>
      </c>
      <c r="L2383" s="25">
        <v>0.0</v>
      </c>
      <c r="M2383" s="25">
        <v>0.0</v>
      </c>
      <c r="N2383" s="25">
        <v>0.18694</v>
      </c>
      <c r="O2383" s="25">
        <v>5.12944</v>
      </c>
      <c r="P2383" s="25">
        <v>3.87757</v>
      </c>
      <c r="Q2383" s="25">
        <v>251.0</v>
      </c>
      <c r="R2383" s="25">
        <v>99.0</v>
      </c>
      <c r="S2383" s="25">
        <v>99.0</v>
      </c>
    </row>
    <row r="2384">
      <c r="A2384" s="58" t="s">
        <v>754</v>
      </c>
      <c r="B2384" s="25" t="s">
        <v>1</v>
      </c>
      <c r="C2384" s="25" t="s">
        <v>242</v>
      </c>
      <c r="D2384" s="25" t="s">
        <v>196</v>
      </c>
      <c r="E2384" s="25">
        <v>3818.0</v>
      </c>
      <c r="F2384" s="25">
        <v>2500.0</v>
      </c>
      <c r="G2384" s="25">
        <v>1067.0</v>
      </c>
      <c r="H2384" s="25">
        <v>964.0</v>
      </c>
      <c r="I2384" s="25">
        <v>0.0</v>
      </c>
      <c r="J2384" s="25">
        <v>0.0</v>
      </c>
      <c r="K2384" s="25">
        <v>0.0</v>
      </c>
      <c r="L2384" s="25">
        <v>0.0</v>
      </c>
      <c r="M2384" s="25">
        <v>0.0</v>
      </c>
      <c r="N2384" s="25">
        <v>0.15694</v>
      </c>
      <c r="O2384" s="25">
        <v>4.74722</v>
      </c>
      <c r="P2384" s="25">
        <v>3.72946</v>
      </c>
      <c r="Q2384" s="25">
        <v>2147.0</v>
      </c>
      <c r="R2384" s="25">
        <v>99.0</v>
      </c>
      <c r="S2384" s="25">
        <v>99.0</v>
      </c>
    </row>
    <row r="2385">
      <c r="A2385" s="58" t="s">
        <v>754</v>
      </c>
      <c r="B2385" s="25" t="s">
        <v>1</v>
      </c>
      <c r="C2385" s="25" t="s">
        <v>242</v>
      </c>
      <c r="D2385" s="25" t="s">
        <v>91</v>
      </c>
      <c r="E2385" s="25">
        <v>93238.0</v>
      </c>
      <c r="F2385" s="25">
        <v>22482.0</v>
      </c>
      <c r="G2385" s="25">
        <v>1773.0</v>
      </c>
      <c r="H2385" s="25">
        <v>9810.0</v>
      </c>
      <c r="I2385" s="25">
        <v>0.0</v>
      </c>
      <c r="J2385" s="25">
        <v>2.0</v>
      </c>
      <c r="K2385" s="25">
        <v>0.0</v>
      </c>
      <c r="L2385" s="25">
        <v>0.0</v>
      </c>
      <c r="M2385" s="25">
        <v>0.0</v>
      </c>
      <c r="N2385" s="25">
        <v>0.33083</v>
      </c>
      <c r="O2385" s="25">
        <v>3.52944</v>
      </c>
      <c r="P2385" s="25">
        <v>2.62598</v>
      </c>
      <c r="Q2385" s="25">
        <v>13584.0</v>
      </c>
      <c r="R2385" s="25">
        <v>99.0</v>
      </c>
      <c r="S2385" s="25">
        <v>99.0</v>
      </c>
    </row>
    <row r="2386">
      <c r="A2386" s="58" t="s">
        <v>754</v>
      </c>
      <c r="B2386" s="25" t="s">
        <v>1</v>
      </c>
      <c r="C2386" s="25" t="s">
        <v>242</v>
      </c>
      <c r="D2386" s="25" t="s">
        <v>206</v>
      </c>
      <c r="E2386" s="25">
        <v>711.0</v>
      </c>
      <c r="F2386" s="25">
        <v>278.0</v>
      </c>
      <c r="G2386" s="25">
        <v>58.0</v>
      </c>
      <c r="H2386" s="25">
        <v>167.0</v>
      </c>
      <c r="I2386" s="25">
        <v>0.0</v>
      </c>
      <c r="J2386" s="25">
        <v>0.0</v>
      </c>
      <c r="K2386" s="25">
        <v>0.0</v>
      </c>
      <c r="L2386" s="25">
        <v>0.0</v>
      </c>
      <c r="M2386" s="25">
        <v>0.0</v>
      </c>
      <c r="N2386" s="25">
        <v>0.10583</v>
      </c>
      <c r="O2386" s="25">
        <v>3.21889</v>
      </c>
      <c r="P2386" s="25">
        <v>4.07805</v>
      </c>
      <c r="Q2386" s="25">
        <v>199.0</v>
      </c>
      <c r="R2386" s="25">
        <v>99.0</v>
      </c>
      <c r="S2386" s="25">
        <v>99.0</v>
      </c>
    </row>
    <row r="2387">
      <c r="A2387" s="58" t="s">
        <v>754</v>
      </c>
      <c r="B2387" s="25" t="s">
        <v>1</v>
      </c>
      <c r="C2387" s="25" t="s">
        <v>242</v>
      </c>
      <c r="D2387" s="25" t="s">
        <v>95</v>
      </c>
      <c r="E2387" s="25">
        <v>66537.0</v>
      </c>
      <c r="F2387" s="25">
        <v>46336.0</v>
      </c>
      <c r="G2387" s="25">
        <v>11132.0</v>
      </c>
      <c r="H2387" s="25">
        <v>18143.0</v>
      </c>
      <c r="I2387" s="25">
        <v>0.0</v>
      </c>
      <c r="J2387" s="25">
        <v>2.0</v>
      </c>
      <c r="K2387" s="25">
        <v>0.0</v>
      </c>
      <c r="L2387" s="25">
        <v>0.0</v>
      </c>
      <c r="M2387" s="25">
        <v>0.0</v>
      </c>
      <c r="N2387" s="25">
        <v>0.23167</v>
      </c>
      <c r="O2387" s="25">
        <v>4.60667</v>
      </c>
      <c r="P2387" s="25">
        <v>3.59402</v>
      </c>
      <c r="Q2387" s="25">
        <v>23961.0</v>
      </c>
      <c r="R2387" s="25">
        <v>99.0</v>
      </c>
      <c r="S2387" s="25">
        <v>99.0</v>
      </c>
    </row>
    <row r="2388">
      <c r="A2388" s="58" t="s">
        <v>754</v>
      </c>
      <c r="B2388" s="25" t="s">
        <v>1</v>
      </c>
      <c r="C2388" s="25" t="s">
        <v>242</v>
      </c>
      <c r="D2388" s="25" t="s">
        <v>238</v>
      </c>
      <c r="E2388" s="25">
        <v>485.0</v>
      </c>
      <c r="F2388" s="25">
        <v>111.0</v>
      </c>
      <c r="G2388" s="25">
        <v>4.0</v>
      </c>
      <c r="H2388" s="25">
        <v>36.0</v>
      </c>
      <c r="I2388" s="25">
        <v>0.0</v>
      </c>
      <c r="J2388" s="25">
        <v>0.0</v>
      </c>
      <c r="K2388" s="25">
        <v>0.0</v>
      </c>
      <c r="L2388" s="25">
        <v>0.0</v>
      </c>
      <c r="M2388" s="25">
        <v>0.0</v>
      </c>
      <c r="N2388" s="25">
        <v>0.31861</v>
      </c>
      <c r="O2388" s="25">
        <v>3.05944</v>
      </c>
      <c r="P2388" s="25">
        <v>2.7961</v>
      </c>
      <c r="Q2388" s="25">
        <v>75.0</v>
      </c>
      <c r="R2388" s="25">
        <v>99.0</v>
      </c>
      <c r="S2388" s="25">
        <v>99.0</v>
      </c>
    </row>
    <row r="2389">
      <c r="A2389" s="58" t="s">
        <v>754</v>
      </c>
      <c r="B2389" s="25" t="s">
        <v>1</v>
      </c>
      <c r="C2389" s="25" t="s">
        <v>242</v>
      </c>
      <c r="D2389" s="25" t="s">
        <v>227</v>
      </c>
      <c r="E2389" s="25">
        <v>234.0</v>
      </c>
      <c r="F2389" s="25">
        <v>63.0</v>
      </c>
      <c r="G2389" s="25">
        <v>20.0</v>
      </c>
      <c r="H2389" s="25">
        <v>31.0</v>
      </c>
      <c r="I2389" s="25">
        <v>0.0</v>
      </c>
      <c r="J2389" s="25">
        <v>0.0</v>
      </c>
      <c r="K2389" s="25">
        <v>0.0</v>
      </c>
      <c r="L2389" s="25">
        <v>0.0</v>
      </c>
      <c r="M2389" s="25">
        <v>0.0</v>
      </c>
      <c r="N2389" s="25">
        <v>0.11972</v>
      </c>
      <c r="O2389" s="25">
        <v>1.46306</v>
      </c>
      <c r="P2389" s="25">
        <v>1.90535</v>
      </c>
      <c r="Q2389" s="25">
        <v>62.0</v>
      </c>
      <c r="R2389" s="25">
        <v>99.0</v>
      </c>
      <c r="S2389" s="25">
        <v>99.0</v>
      </c>
    </row>
    <row r="2390">
      <c r="A2390" s="58" t="s">
        <v>754</v>
      </c>
      <c r="B2390" s="25" t="s">
        <v>1</v>
      </c>
      <c r="C2390" s="25" t="s">
        <v>242</v>
      </c>
      <c r="D2390" s="25" t="s">
        <v>56</v>
      </c>
      <c r="E2390" s="25">
        <v>3560.0</v>
      </c>
      <c r="F2390" s="25">
        <v>2155.0</v>
      </c>
      <c r="G2390" s="25">
        <v>367.0</v>
      </c>
      <c r="H2390" s="25">
        <v>1554.0</v>
      </c>
      <c r="I2390" s="25">
        <v>0.0</v>
      </c>
      <c r="J2390" s="25">
        <v>1.0</v>
      </c>
      <c r="K2390" s="25">
        <v>0.0</v>
      </c>
      <c r="L2390" s="25">
        <v>0.0</v>
      </c>
      <c r="M2390" s="25">
        <v>0.0</v>
      </c>
      <c r="N2390" s="25">
        <v>0.01639</v>
      </c>
      <c r="O2390" s="25">
        <v>1.07389</v>
      </c>
      <c r="P2390" s="25">
        <v>1.72161</v>
      </c>
      <c r="Q2390" s="25">
        <v>1845.0</v>
      </c>
      <c r="R2390" s="25">
        <v>99.0</v>
      </c>
      <c r="S2390" s="25">
        <v>99.0</v>
      </c>
    </row>
    <row r="2391">
      <c r="A2391" s="58" t="s">
        <v>754</v>
      </c>
      <c r="B2391" s="25" t="s">
        <v>1</v>
      </c>
      <c r="C2391" s="25" t="s">
        <v>242</v>
      </c>
      <c r="D2391" s="25" t="s">
        <v>252</v>
      </c>
      <c r="E2391" s="25">
        <v>132.0</v>
      </c>
      <c r="F2391" s="25">
        <v>49.0</v>
      </c>
      <c r="G2391" s="25">
        <v>8.0</v>
      </c>
      <c r="H2391" s="25">
        <v>26.0</v>
      </c>
      <c r="I2391" s="25">
        <v>0.0</v>
      </c>
      <c r="J2391" s="25">
        <v>0.0</v>
      </c>
      <c r="K2391" s="25">
        <v>0.0</v>
      </c>
      <c r="L2391" s="25">
        <v>0.0</v>
      </c>
      <c r="M2391" s="25">
        <v>0.0</v>
      </c>
      <c r="N2391" s="25">
        <v>0.21944</v>
      </c>
      <c r="O2391" s="25">
        <v>4.17833</v>
      </c>
      <c r="P2391" s="25">
        <v>6.30752</v>
      </c>
      <c r="Q2391" s="25">
        <v>26.0</v>
      </c>
      <c r="R2391" s="25">
        <v>99.0</v>
      </c>
      <c r="S2391" s="25">
        <v>99.0</v>
      </c>
    </row>
    <row r="2392">
      <c r="A2392" s="58" t="s">
        <v>754</v>
      </c>
      <c r="B2392" s="25" t="s">
        <v>1</v>
      </c>
      <c r="C2392" s="25" t="s">
        <v>242</v>
      </c>
      <c r="D2392" s="25" t="s">
        <v>143</v>
      </c>
      <c r="E2392" s="25">
        <v>11366.0</v>
      </c>
      <c r="F2392" s="25">
        <v>2737.0</v>
      </c>
      <c r="G2392" s="25">
        <v>294.0</v>
      </c>
      <c r="H2392" s="25">
        <v>1947.0</v>
      </c>
      <c r="I2392" s="25">
        <v>0.0</v>
      </c>
      <c r="J2392" s="25">
        <v>0.0</v>
      </c>
      <c r="K2392" s="25">
        <v>0.0</v>
      </c>
      <c r="L2392" s="25">
        <v>0.0</v>
      </c>
      <c r="M2392" s="25">
        <v>0.0</v>
      </c>
      <c r="N2392" s="25">
        <v>0.12306</v>
      </c>
      <c r="O2392" s="25">
        <v>6.2325</v>
      </c>
      <c r="P2392" s="25">
        <v>4.74864</v>
      </c>
      <c r="Q2392" s="25">
        <v>2272.0</v>
      </c>
      <c r="R2392" s="25">
        <v>99.0</v>
      </c>
      <c r="S2392" s="25">
        <v>99.0</v>
      </c>
    </row>
    <row r="2393">
      <c r="A2393" s="58" t="s">
        <v>754</v>
      </c>
      <c r="B2393" s="25" t="s">
        <v>1</v>
      </c>
      <c r="C2393" s="25" t="s">
        <v>242</v>
      </c>
      <c r="D2393" s="25" t="s">
        <v>237</v>
      </c>
      <c r="E2393" s="25">
        <v>509.0</v>
      </c>
      <c r="F2393" s="25">
        <v>299.0</v>
      </c>
      <c r="G2393" s="25">
        <v>104.0</v>
      </c>
      <c r="H2393" s="25">
        <v>181.0</v>
      </c>
      <c r="I2393" s="25">
        <v>0.0</v>
      </c>
      <c r="J2393" s="25">
        <v>0.0</v>
      </c>
      <c r="K2393" s="25">
        <v>0.0</v>
      </c>
      <c r="L2393" s="25">
        <v>0.0</v>
      </c>
      <c r="M2393" s="25">
        <v>0.0</v>
      </c>
      <c r="N2393" s="25">
        <v>0.03361</v>
      </c>
      <c r="O2393" s="25">
        <v>1.48833</v>
      </c>
      <c r="P2393" s="25">
        <v>1.32931</v>
      </c>
      <c r="Q2393" s="25">
        <v>272.0</v>
      </c>
      <c r="R2393" s="25">
        <v>99.0</v>
      </c>
      <c r="S2393" s="25">
        <v>99.0</v>
      </c>
    </row>
    <row r="2394">
      <c r="A2394" s="58" t="s">
        <v>754</v>
      </c>
      <c r="B2394" s="25" t="s">
        <v>1</v>
      </c>
      <c r="C2394" s="25" t="s">
        <v>242</v>
      </c>
      <c r="D2394" s="25" t="s">
        <v>52</v>
      </c>
      <c r="E2394" s="25">
        <v>90243.0</v>
      </c>
      <c r="F2394" s="25">
        <v>67072.0</v>
      </c>
      <c r="G2394" s="25">
        <v>10087.0</v>
      </c>
      <c r="H2394" s="25">
        <v>44906.0</v>
      </c>
      <c r="I2394" s="25">
        <v>0.0</v>
      </c>
      <c r="J2394" s="25">
        <v>12.0</v>
      </c>
      <c r="K2394" s="25">
        <v>0.0</v>
      </c>
      <c r="L2394" s="25">
        <v>0.0</v>
      </c>
      <c r="M2394" s="25">
        <v>0.0</v>
      </c>
      <c r="N2394" s="25">
        <v>0.00917</v>
      </c>
      <c r="O2394" s="25">
        <v>1.38583</v>
      </c>
      <c r="P2394" s="25">
        <v>1.9198</v>
      </c>
      <c r="Q2394" s="25">
        <v>47161.0</v>
      </c>
      <c r="R2394" s="25">
        <v>99.0</v>
      </c>
      <c r="S2394" s="25">
        <v>99.0</v>
      </c>
    </row>
    <row r="2395">
      <c r="A2395" s="58" t="s">
        <v>754</v>
      </c>
      <c r="B2395" s="25" t="s">
        <v>1</v>
      </c>
      <c r="C2395" s="25" t="s">
        <v>242</v>
      </c>
      <c r="D2395" s="25" t="s">
        <v>274</v>
      </c>
      <c r="E2395" s="25">
        <v>1.0</v>
      </c>
      <c r="F2395" s="25">
        <v>0.0</v>
      </c>
      <c r="G2395" s="25">
        <v>0.0</v>
      </c>
      <c r="H2395" s="25">
        <v>0.0</v>
      </c>
      <c r="I2395" s="25">
        <v>0.0</v>
      </c>
      <c r="J2395" s="25">
        <v>0.0</v>
      </c>
      <c r="K2395" s="25">
        <v>0.0</v>
      </c>
      <c r="L2395" s="25">
        <v>0.0</v>
      </c>
      <c r="M2395" s="25">
        <v>0.0</v>
      </c>
      <c r="N2395" s="25">
        <v>0.17389</v>
      </c>
      <c r="O2395" s="25">
        <v>0.17389</v>
      </c>
      <c r="P2395" s="25">
        <v>0.17389</v>
      </c>
      <c r="Q2395" s="25">
        <v>0.0</v>
      </c>
      <c r="R2395" s="25">
        <v>99.0</v>
      </c>
      <c r="S2395" s="25">
        <v>99.0</v>
      </c>
    </row>
    <row r="2396">
      <c r="A2396" s="58" t="s">
        <v>754</v>
      </c>
      <c r="B2396" s="25" t="s">
        <v>1</v>
      </c>
      <c r="C2396" s="25" t="s">
        <v>242</v>
      </c>
      <c r="D2396" s="25" t="s">
        <v>232</v>
      </c>
      <c r="E2396" s="25">
        <v>258.0</v>
      </c>
      <c r="F2396" s="25">
        <v>119.0</v>
      </c>
      <c r="G2396" s="25">
        <v>25.0</v>
      </c>
      <c r="H2396" s="25">
        <v>75.0</v>
      </c>
      <c r="I2396" s="25">
        <v>0.0</v>
      </c>
      <c r="J2396" s="25">
        <v>0.0</v>
      </c>
      <c r="K2396" s="25">
        <v>0.0</v>
      </c>
      <c r="L2396" s="25">
        <v>0.0</v>
      </c>
      <c r="M2396" s="25">
        <v>0.0</v>
      </c>
      <c r="N2396" s="25">
        <v>0.08306</v>
      </c>
      <c r="O2396" s="25">
        <v>1.69194</v>
      </c>
      <c r="P2396" s="25">
        <v>3.30122</v>
      </c>
      <c r="Q2396" s="25">
        <v>94.0</v>
      </c>
      <c r="R2396" s="25">
        <v>99.0</v>
      </c>
      <c r="S2396" s="25">
        <v>99.0</v>
      </c>
    </row>
    <row r="2397">
      <c r="A2397" s="58" t="s">
        <v>754</v>
      </c>
      <c r="B2397" s="25" t="s">
        <v>1</v>
      </c>
      <c r="C2397" s="25" t="s">
        <v>242</v>
      </c>
      <c r="D2397" s="25" t="s">
        <v>229</v>
      </c>
      <c r="E2397" s="25">
        <v>352.0</v>
      </c>
      <c r="F2397" s="25">
        <v>238.0</v>
      </c>
      <c r="G2397" s="25">
        <v>48.0</v>
      </c>
      <c r="H2397" s="25">
        <v>144.0</v>
      </c>
      <c r="I2397" s="25">
        <v>0.0</v>
      </c>
      <c r="J2397" s="25">
        <v>0.0</v>
      </c>
      <c r="K2397" s="25">
        <v>0.0</v>
      </c>
      <c r="L2397" s="25">
        <v>0.0</v>
      </c>
      <c r="M2397" s="25">
        <v>0.0</v>
      </c>
      <c r="N2397" s="25">
        <v>0.01278</v>
      </c>
      <c r="O2397" s="25">
        <v>1.37667</v>
      </c>
      <c r="P2397" s="25">
        <v>1.39402</v>
      </c>
      <c r="Q2397" s="25">
        <v>192.0</v>
      </c>
      <c r="R2397" s="25">
        <v>99.0</v>
      </c>
      <c r="S2397" s="25">
        <v>99.0</v>
      </c>
    </row>
    <row r="2398">
      <c r="A2398" s="58" t="s">
        <v>754</v>
      </c>
      <c r="B2398" s="25" t="s">
        <v>1</v>
      </c>
      <c r="C2398" s="25" t="s">
        <v>242</v>
      </c>
      <c r="D2398" s="25" t="s">
        <v>177</v>
      </c>
      <c r="E2398" s="25">
        <v>13555.0</v>
      </c>
      <c r="F2398" s="25">
        <v>6511.0</v>
      </c>
      <c r="G2398" s="25">
        <v>1243.0</v>
      </c>
      <c r="H2398" s="25">
        <v>4494.0</v>
      </c>
      <c r="I2398" s="25">
        <v>0.0</v>
      </c>
      <c r="J2398" s="25">
        <v>0.0</v>
      </c>
      <c r="K2398" s="25">
        <v>0.0</v>
      </c>
      <c r="L2398" s="25">
        <v>0.0</v>
      </c>
      <c r="M2398" s="25">
        <v>0.0</v>
      </c>
      <c r="N2398" s="25">
        <v>0.05778</v>
      </c>
      <c r="O2398" s="25">
        <v>2.10111</v>
      </c>
      <c r="P2398" s="25">
        <v>2.945</v>
      </c>
      <c r="Q2398" s="25">
        <v>5182.0</v>
      </c>
      <c r="R2398" s="25">
        <v>99.0</v>
      </c>
      <c r="S2398" s="25">
        <v>99.0</v>
      </c>
    </row>
    <row r="2399">
      <c r="A2399" s="58" t="s">
        <v>754</v>
      </c>
      <c r="B2399" s="25" t="s">
        <v>1</v>
      </c>
      <c r="C2399" s="25" t="s">
        <v>242</v>
      </c>
      <c r="D2399" s="25" t="s">
        <v>115</v>
      </c>
      <c r="E2399" s="25">
        <v>3756.0</v>
      </c>
      <c r="F2399" s="25">
        <v>1673.0</v>
      </c>
      <c r="G2399" s="25">
        <v>134.0</v>
      </c>
      <c r="H2399" s="25">
        <v>951.0</v>
      </c>
      <c r="I2399" s="25">
        <v>0.0</v>
      </c>
      <c r="J2399" s="25">
        <v>0.0</v>
      </c>
      <c r="K2399" s="25">
        <v>0.0</v>
      </c>
      <c r="L2399" s="25">
        <v>0.0</v>
      </c>
      <c r="M2399" s="25">
        <v>0.0</v>
      </c>
      <c r="N2399" s="25">
        <v>0.19306</v>
      </c>
      <c r="O2399" s="25">
        <v>1.80778</v>
      </c>
      <c r="P2399" s="25">
        <v>2.64649</v>
      </c>
      <c r="Q2399" s="25">
        <v>808.0</v>
      </c>
      <c r="R2399" s="25">
        <v>99.0</v>
      </c>
      <c r="S2399" s="25">
        <v>99.0</v>
      </c>
    </row>
    <row r="2400">
      <c r="A2400" s="58" t="s">
        <v>754</v>
      </c>
      <c r="B2400" s="25" t="s">
        <v>1</v>
      </c>
      <c r="C2400" s="25" t="s">
        <v>242</v>
      </c>
      <c r="D2400" s="25" t="s">
        <v>278</v>
      </c>
      <c r="E2400" s="25">
        <v>333.0</v>
      </c>
      <c r="F2400" s="25">
        <v>76.0</v>
      </c>
      <c r="G2400" s="25">
        <v>9.0</v>
      </c>
      <c r="H2400" s="25">
        <v>62.0</v>
      </c>
      <c r="I2400" s="25">
        <v>0.0</v>
      </c>
      <c r="J2400" s="25">
        <v>0.0</v>
      </c>
      <c r="K2400" s="25">
        <v>0.0</v>
      </c>
      <c r="L2400" s="25">
        <v>0.0</v>
      </c>
      <c r="M2400" s="25">
        <v>0.0</v>
      </c>
      <c r="N2400" s="25">
        <v>0.13556</v>
      </c>
      <c r="O2400" s="25">
        <v>2.4875</v>
      </c>
      <c r="P2400" s="25">
        <v>3.02036</v>
      </c>
      <c r="Q2400" s="25">
        <v>64.0</v>
      </c>
      <c r="R2400" s="25">
        <v>99.0</v>
      </c>
      <c r="S2400" s="25">
        <v>99.0</v>
      </c>
    </row>
    <row r="2401">
      <c r="A2401" s="58" t="s">
        <v>754</v>
      </c>
      <c r="B2401" s="25" t="s">
        <v>1</v>
      </c>
      <c r="C2401" s="25" t="s">
        <v>242</v>
      </c>
      <c r="D2401" s="25" t="s">
        <v>213</v>
      </c>
      <c r="E2401" s="25">
        <v>3067.0</v>
      </c>
      <c r="F2401" s="25">
        <v>2409.0</v>
      </c>
      <c r="G2401" s="25">
        <v>489.0</v>
      </c>
      <c r="H2401" s="25">
        <v>1682.0</v>
      </c>
      <c r="I2401" s="25">
        <v>0.0</v>
      </c>
      <c r="J2401" s="25">
        <v>1.0</v>
      </c>
      <c r="K2401" s="25">
        <v>0.0</v>
      </c>
      <c r="L2401" s="25">
        <v>0.0</v>
      </c>
      <c r="M2401" s="25">
        <v>0.0</v>
      </c>
      <c r="N2401" s="25">
        <v>0.00528</v>
      </c>
      <c r="O2401" s="25">
        <v>1.00861</v>
      </c>
      <c r="P2401" s="25">
        <v>1.4856</v>
      </c>
      <c r="Q2401" s="25">
        <v>2131.0</v>
      </c>
      <c r="R2401" s="25">
        <v>99.0</v>
      </c>
      <c r="S2401" s="25">
        <v>99.0</v>
      </c>
    </row>
    <row r="2402">
      <c r="A2402" s="58" t="s">
        <v>754</v>
      </c>
      <c r="B2402" s="25" t="s">
        <v>1</v>
      </c>
      <c r="C2402" s="25" t="s">
        <v>242</v>
      </c>
      <c r="D2402" s="25" t="s">
        <v>135</v>
      </c>
      <c r="E2402" s="25">
        <v>51034.0</v>
      </c>
      <c r="F2402" s="25">
        <v>30932.0</v>
      </c>
      <c r="G2402" s="25">
        <v>4555.0</v>
      </c>
      <c r="H2402" s="25">
        <v>5850.0</v>
      </c>
      <c r="I2402" s="25">
        <v>0.0</v>
      </c>
      <c r="J2402" s="25">
        <v>1.0</v>
      </c>
      <c r="K2402" s="25">
        <v>0.0</v>
      </c>
      <c r="L2402" s="25">
        <v>0.0</v>
      </c>
      <c r="M2402" s="25">
        <v>0.0</v>
      </c>
      <c r="N2402" s="25">
        <v>0.33444</v>
      </c>
      <c r="O2402" s="25">
        <v>3.30111</v>
      </c>
      <c r="P2402" s="25">
        <v>2.75276</v>
      </c>
      <c r="Q2402" s="25">
        <v>17809.0</v>
      </c>
      <c r="R2402" s="25">
        <v>99.0</v>
      </c>
      <c r="S2402" s="25">
        <v>99.0</v>
      </c>
    </row>
    <row r="2403">
      <c r="A2403" s="58" t="s">
        <v>754</v>
      </c>
      <c r="B2403" s="25" t="s">
        <v>1</v>
      </c>
      <c r="C2403" s="25" t="s">
        <v>242</v>
      </c>
      <c r="D2403" s="25" t="s">
        <v>66</v>
      </c>
      <c r="E2403" s="25">
        <v>770451.0</v>
      </c>
      <c r="F2403" s="25">
        <v>539160.0</v>
      </c>
      <c r="G2403" s="25">
        <v>33175.0</v>
      </c>
      <c r="H2403" s="25">
        <v>426451.0</v>
      </c>
      <c r="I2403" s="25">
        <v>0.0</v>
      </c>
      <c r="J2403" s="25">
        <v>32.0</v>
      </c>
      <c r="K2403" s="25">
        <v>0.0</v>
      </c>
      <c r="L2403" s="25">
        <v>0.0</v>
      </c>
      <c r="M2403" s="25">
        <v>0.0</v>
      </c>
      <c r="N2403" s="25">
        <v>0.00667</v>
      </c>
      <c r="O2403" s="25">
        <v>1.07528</v>
      </c>
      <c r="P2403" s="25">
        <v>1.50487</v>
      </c>
      <c r="Q2403" s="25">
        <v>382817.0</v>
      </c>
      <c r="R2403" s="25">
        <v>99.0</v>
      </c>
      <c r="S2403" s="25">
        <v>99.0</v>
      </c>
    </row>
    <row r="2404">
      <c r="A2404" s="58" t="s">
        <v>754</v>
      </c>
      <c r="B2404" s="25" t="s">
        <v>1</v>
      </c>
      <c r="C2404" s="25" t="s">
        <v>242</v>
      </c>
      <c r="D2404" s="25" t="s">
        <v>139</v>
      </c>
      <c r="E2404" s="25">
        <v>427.0</v>
      </c>
      <c r="F2404" s="25">
        <v>175.0</v>
      </c>
      <c r="G2404" s="25">
        <v>42.0</v>
      </c>
      <c r="H2404" s="25">
        <v>87.0</v>
      </c>
      <c r="I2404" s="25">
        <v>0.0</v>
      </c>
      <c r="J2404" s="25">
        <v>0.0</v>
      </c>
      <c r="K2404" s="25">
        <v>0.0</v>
      </c>
      <c r="L2404" s="25">
        <v>0.0</v>
      </c>
      <c r="M2404" s="25">
        <v>0.0</v>
      </c>
      <c r="N2404" s="25">
        <v>0.23972</v>
      </c>
      <c r="O2404" s="25">
        <v>3.05944</v>
      </c>
      <c r="P2404" s="25">
        <v>3.05801</v>
      </c>
      <c r="Q2404" s="25">
        <v>141.0</v>
      </c>
      <c r="R2404" s="25">
        <v>99.0</v>
      </c>
      <c r="S2404" s="25">
        <v>99.0</v>
      </c>
    </row>
    <row r="2405">
      <c r="A2405" s="58" t="s">
        <v>754</v>
      </c>
      <c r="B2405" s="25" t="s">
        <v>1</v>
      </c>
      <c r="C2405" s="25" t="s">
        <v>242</v>
      </c>
      <c r="D2405" s="25" t="s">
        <v>103</v>
      </c>
      <c r="E2405" s="25">
        <v>439.0</v>
      </c>
      <c r="F2405" s="25">
        <v>152.0</v>
      </c>
      <c r="G2405" s="25">
        <v>26.0</v>
      </c>
      <c r="H2405" s="25">
        <v>65.0</v>
      </c>
      <c r="I2405" s="25">
        <v>0.0</v>
      </c>
      <c r="J2405" s="25">
        <v>0.0</v>
      </c>
      <c r="K2405" s="25">
        <v>0.0</v>
      </c>
      <c r="L2405" s="25">
        <v>0.0</v>
      </c>
      <c r="M2405" s="25">
        <v>0.0</v>
      </c>
      <c r="N2405" s="25">
        <v>0.37972</v>
      </c>
      <c r="O2405" s="25">
        <v>3.54222</v>
      </c>
      <c r="P2405" s="25">
        <v>3.15717</v>
      </c>
      <c r="Q2405" s="25">
        <v>102.0</v>
      </c>
      <c r="R2405" s="25">
        <v>99.0</v>
      </c>
      <c r="S2405" s="25">
        <v>99.0</v>
      </c>
    </row>
    <row r="2406">
      <c r="A2406" s="58" t="s">
        <v>754</v>
      </c>
      <c r="B2406" s="25" t="s">
        <v>1</v>
      </c>
      <c r="C2406" s="25" t="s">
        <v>242</v>
      </c>
      <c r="D2406" s="25" t="s">
        <v>290</v>
      </c>
      <c r="E2406" s="25">
        <v>52.0</v>
      </c>
      <c r="F2406" s="25">
        <v>12.0</v>
      </c>
      <c r="G2406" s="25">
        <v>3.0</v>
      </c>
      <c r="H2406" s="25">
        <v>8.0</v>
      </c>
      <c r="I2406" s="25">
        <v>0.0</v>
      </c>
      <c r="J2406" s="25">
        <v>0.0</v>
      </c>
      <c r="K2406" s="25">
        <v>0.0</v>
      </c>
      <c r="L2406" s="25">
        <v>0.0</v>
      </c>
      <c r="M2406" s="25">
        <v>0.0</v>
      </c>
      <c r="N2406" s="25">
        <v>0.14833</v>
      </c>
      <c r="O2406" s="25">
        <v>1.42028</v>
      </c>
      <c r="P2406" s="25">
        <v>2.18083</v>
      </c>
      <c r="Q2406" s="25">
        <v>11.0</v>
      </c>
      <c r="R2406" s="25">
        <v>99.0</v>
      </c>
      <c r="S2406" s="25">
        <v>99.0</v>
      </c>
    </row>
    <row r="2407">
      <c r="A2407" s="58" t="s">
        <v>754</v>
      </c>
      <c r="B2407" s="25" t="s">
        <v>1</v>
      </c>
      <c r="C2407" s="25" t="s">
        <v>242</v>
      </c>
      <c r="D2407" s="25" t="s">
        <v>207</v>
      </c>
      <c r="E2407" s="25">
        <v>2698.0</v>
      </c>
      <c r="F2407" s="25">
        <v>162.0</v>
      </c>
      <c r="G2407" s="25">
        <v>17.0</v>
      </c>
      <c r="H2407" s="25">
        <v>198.0</v>
      </c>
      <c r="I2407" s="25">
        <v>0.0</v>
      </c>
      <c r="J2407" s="25">
        <v>0.0</v>
      </c>
      <c r="K2407" s="25">
        <v>0.0</v>
      </c>
      <c r="L2407" s="25">
        <v>0.0</v>
      </c>
      <c r="M2407" s="25">
        <v>0.0</v>
      </c>
      <c r="N2407" s="25">
        <v>0.20722</v>
      </c>
      <c r="O2407" s="25">
        <v>1.89639</v>
      </c>
      <c r="P2407" s="25">
        <v>2.41034</v>
      </c>
      <c r="Q2407" s="25">
        <v>114.0</v>
      </c>
      <c r="R2407" s="25">
        <v>99.0</v>
      </c>
      <c r="S2407" s="25">
        <v>99.0</v>
      </c>
    </row>
    <row r="2408">
      <c r="A2408" s="58" t="s">
        <v>754</v>
      </c>
      <c r="B2408" s="25" t="s">
        <v>1</v>
      </c>
      <c r="C2408" s="25" t="s">
        <v>242</v>
      </c>
      <c r="D2408" s="25" t="s">
        <v>90</v>
      </c>
      <c r="E2408" s="25">
        <v>8687.0</v>
      </c>
      <c r="F2408" s="25">
        <v>5796.0</v>
      </c>
      <c r="G2408" s="25">
        <v>1213.0</v>
      </c>
      <c r="H2408" s="25">
        <v>3631.0</v>
      </c>
      <c r="I2408" s="25">
        <v>0.0</v>
      </c>
      <c r="J2408" s="25">
        <v>1.0</v>
      </c>
      <c r="K2408" s="25">
        <v>0.0</v>
      </c>
      <c r="L2408" s="25">
        <v>0.0</v>
      </c>
      <c r="M2408" s="25">
        <v>0.0</v>
      </c>
      <c r="N2408" s="25">
        <v>0.03306</v>
      </c>
      <c r="O2408" s="25">
        <v>1.5375</v>
      </c>
      <c r="P2408" s="25">
        <v>1.9495</v>
      </c>
      <c r="Q2408" s="25">
        <v>4172.0</v>
      </c>
      <c r="R2408" s="25">
        <v>99.0</v>
      </c>
      <c r="S2408" s="25">
        <v>99.0</v>
      </c>
    </row>
    <row r="2409">
      <c r="A2409" s="58" t="s">
        <v>754</v>
      </c>
      <c r="B2409" s="25" t="s">
        <v>1</v>
      </c>
      <c r="C2409" s="25" t="s">
        <v>242</v>
      </c>
      <c r="D2409" s="25" t="s">
        <v>172</v>
      </c>
      <c r="E2409" s="25">
        <v>2424.0</v>
      </c>
      <c r="F2409" s="25">
        <v>595.0</v>
      </c>
      <c r="G2409" s="25">
        <v>122.0</v>
      </c>
      <c r="H2409" s="25">
        <v>413.0</v>
      </c>
      <c r="I2409" s="25">
        <v>0.0</v>
      </c>
      <c r="J2409" s="25">
        <v>0.0</v>
      </c>
      <c r="K2409" s="25">
        <v>0.0</v>
      </c>
      <c r="L2409" s="25">
        <v>0.0</v>
      </c>
      <c r="M2409" s="25">
        <v>0.0</v>
      </c>
      <c r="N2409" s="25">
        <v>0.26472</v>
      </c>
      <c r="O2409" s="25">
        <v>7.00806</v>
      </c>
      <c r="P2409" s="25">
        <v>2.87021</v>
      </c>
      <c r="Q2409" s="25">
        <v>541.0</v>
      </c>
      <c r="R2409" s="25">
        <v>99.0</v>
      </c>
      <c r="S2409" s="25">
        <v>99.0</v>
      </c>
    </row>
    <row r="2410">
      <c r="A2410" s="58" t="s">
        <v>754</v>
      </c>
      <c r="B2410" s="25" t="s">
        <v>1</v>
      </c>
      <c r="C2410" s="25" t="s">
        <v>242</v>
      </c>
      <c r="D2410" s="25" t="s">
        <v>271</v>
      </c>
      <c r="E2410" s="25">
        <v>5.0</v>
      </c>
      <c r="F2410" s="25">
        <v>1.0</v>
      </c>
      <c r="G2410" s="25">
        <v>0.0</v>
      </c>
      <c r="H2410" s="25">
        <v>0.0</v>
      </c>
      <c r="I2410" s="25">
        <v>0.0</v>
      </c>
      <c r="J2410" s="25">
        <v>0.0</v>
      </c>
      <c r="K2410" s="25">
        <v>0.0</v>
      </c>
      <c r="L2410" s="25">
        <v>0.0</v>
      </c>
      <c r="M2410" s="25">
        <v>0.0</v>
      </c>
      <c r="N2410" s="25">
        <v>0.61361</v>
      </c>
      <c r="O2410" s="25">
        <v>5.45889</v>
      </c>
      <c r="P2410" s="25">
        <v>1.42933</v>
      </c>
      <c r="Q2410" s="25">
        <v>1.0</v>
      </c>
      <c r="R2410" s="25">
        <v>99.0</v>
      </c>
      <c r="S2410" s="25">
        <v>99.0</v>
      </c>
    </row>
    <row r="2411">
      <c r="A2411" s="58" t="s">
        <v>754</v>
      </c>
      <c r="B2411" s="25" t="s">
        <v>1</v>
      </c>
      <c r="C2411" s="25" t="s">
        <v>242</v>
      </c>
      <c r="D2411" s="25" t="s">
        <v>132</v>
      </c>
      <c r="E2411" s="25">
        <v>17944.0</v>
      </c>
      <c r="F2411" s="25">
        <v>10638.0</v>
      </c>
      <c r="G2411" s="25">
        <v>1602.0</v>
      </c>
      <c r="H2411" s="25">
        <v>6817.0</v>
      </c>
      <c r="I2411" s="25">
        <v>0.0</v>
      </c>
      <c r="J2411" s="25">
        <v>0.0</v>
      </c>
      <c r="K2411" s="25">
        <v>0.0</v>
      </c>
      <c r="L2411" s="25">
        <v>0.0</v>
      </c>
      <c r="M2411" s="25">
        <v>0.0</v>
      </c>
      <c r="N2411" s="25">
        <v>0.04639</v>
      </c>
      <c r="O2411" s="25">
        <v>1.51444</v>
      </c>
      <c r="P2411" s="25">
        <v>1.90535</v>
      </c>
      <c r="Q2411" s="25">
        <v>7694.0</v>
      </c>
      <c r="R2411" s="25">
        <v>99.0</v>
      </c>
      <c r="S2411" s="25">
        <v>99.0</v>
      </c>
    </row>
    <row r="2412">
      <c r="A2412" s="58" t="s">
        <v>754</v>
      </c>
      <c r="B2412" s="25" t="s">
        <v>1</v>
      </c>
      <c r="C2412" s="25" t="s">
        <v>242</v>
      </c>
      <c r="D2412" s="25" t="s">
        <v>224</v>
      </c>
      <c r="E2412" s="25">
        <v>339.0</v>
      </c>
      <c r="F2412" s="25">
        <v>82.0</v>
      </c>
      <c r="G2412" s="25">
        <v>7.0</v>
      </c>
      <c r="H2412" s="25">
        <v>59.0</v>
      </c>
      <c r="I2412" s="25">
        <v>0.0</v>
      </c>
      <c r="J2412" s="25">
        <v>0.0</v>
      </c>
      <c r="K2412" s="25">
        <v>0.0</v>
      </c>
      <c r="L2412" s="25">
        <v>0.0</v>
      </c>
      <c r="M2412" s="25">
        <v>0.0</v>
      </c>
      <c r="N2412" s="25">
        <v>0.13583</v>
      </c>
      <c r="O2412" s="25">
        <v>1.94389</v>
      </c>
      <c r="P2412" s="25">
        <v>2.53697</v>
      </c>
      <c r="Q2412" s="25">
        <v>44.0</v>
      </c>
      <c r="R2412" s="25">
        <v>99.0</v>
      </c>
      <c r="S2412" s="25">
        <v>99.0</v>
      </c>
    </row>
    <row r="2413">
      <c r="A2413" s="58" t="s">
        <v>754</v>
      </c>
      <c r="B2413" s="25" t="s">
        <v>1</v>
      </c>
      <c r="C2413" s="25" t="s">
        <v>242</v>
      </c>
      <c r="D2413" s="25" t="s">
        <v>188</v>
      </c>
      <c r="E2413" s="25">
        <v>3710.0</v>
      </c>
      <c r="F2413" s="25">
        <v>590.0</v>
      </c>
      <c r="G2413" s="25">
        <v>70.0</v>
      </c>
      <c r="H2413" s="25">
        <v>461.0</v>
      </c>
      <c r="I2413" s="25">
        <v>0.0</v>
      </c>
      <c r="J2413" s="25">
        <v>0.0</v>
      </c>
      <c r="K2413" s="25">
        <v>0.0</v>
      </c>
      <c r="L2413" s="25">
        <v>0.0</v>
      </c>
      <c r="M2413" s="25">
        <v>0.0</v>
      </c>
      <c r="N2413" s="25">
        <v>0.22361</v>
      </c>
      <c r="O2413" s="25">
        <v>2.21361</v>
      </c>
      <c r="P2413" s="25">
        <v>2.47168</v>
      </c>
      <c r="Q2413" s="25">
        <v>435.0</v>
      </c>
      <c r="R2413" s="25">
        <v>99.0</v>
      </c>
      <c r="S2413" s="25">
        <v>99.0</v>
      </c>
    </row>
    <row r="2414">
      <c r="A2414" s="58" t="s">
        <v>754</v>
      </c>
      <c r="B2414" s="25" t="s">
        <v>1</v>
      </c>
      <c r="C2414" s="25" t="s">
        <v>242</v>
      </c>
      <c r="D2414" s="25" t="s">
        <v>186</v>
      </c>
      <c r="E2414" s="25">
        <v>3274.0</v>
      </c>
      <c r="F2414" s="25">
        <v>1001.0</v>
      </c>
      <c r="G2414" s="25">
        <v>65.0</v>
      </c>
      <c r="H2414" s="25">
        <v>545.0</v>
      </c>
      <c r="I2414" s="25">
        <v>0.0</v>
      </c>
      <c r="J2414" s="25">
        <v>0.0</v>
      </c>
      <c r="K2414" s="25">
        <v>0.0</v>
      </c>
      <c r="L2414" s="25">
        <v>0.0</v>
      </c>
      <c r="M2414" s="25">
        <v>0.0</v>
      </c>
      <c r="N2414" s="25">
        <v>0.21056</v>
      </c>
      <c r="O2414" s="25">
        <v>2.22389</v>
      </c>
      <c r="P2414" s="25">
        <v>2.47197</v>
      </c>
      <c r="Q2414" s="25">
        <v>538.0</v>
      </c>
      <c r="R2414" s="25">
        <v>99.0</v>
      </c>
      <c r="S2414" s="25">
        <v>99.0</v>
      </c>
    </row>
    <row r="2415">
      <c r="A2415" s="58" t="s">
        <v>754</v>
      </c>
      <c r="B2415" s="25" t="s">
        <v>1</v>
      </c>
      <c r="C2415" s="25" t="s">
        <v>242</v>
      </c>
      <c r="D2415" s="25" t="s">
        <v>269</v>
      </c>
      <c r="E2415" s="25">
        <v>33.0</v>
      </c>
      <c r="F2415" s="25">
        <v>11.0</v>
      </c>
      <c r="G2415" s="25">
        <v>5.0</v>
      </c>
      <c r="H2415" s="25">
        <v>5.0</v>
      </c>
      <c r="I2415" s="25">
        <v>0.0</v>
      </c>
      <c r="J2415" s="25">
        <v>0.0</v>
      </c>
      <c r="K2415" s="25">
        <v>0.0</v>
      </c>
      <c r="L2415" s="25">
        <v>0.0</v>
      </c>
      <c r="M2415" s="25">
        <v>0.0</v>
      </c>
      <c r="N2415" s="25">
        <v>0.19667</v>
      </c>
      <c r="O2415" s="25">
        <v>0.87444</v>
      </c>
      <c r="P2415" s="25">
        <v>2.19492</v>
      </c>
      <c r="Q2415" s="25">
        <v>11.0</v>
      </c>
      <c r="R2415" s="25">
        <v>99.0</v>
      </c>
      <c r="S2415" s="25">
        <v>99.0</v>
      </c>
    </row>
    <row r="2416">
      <c r="A2416" s="58" t="s">
        <v>754</v>
      </c>
      <c r="B2416" s="25" t="s">
        <v>1</v>
      </c>
      <c r="C2416" s="25" t="s">
        <v>242</v>
      </c>
      <c r="D2416" s="25" t="s">
        <v>183</v>
      </c>
      <c r="E2416" s="25">
        <v>4002.0</v>
      </c>
      <c r="F2416" s="25">
        <v>2110.0</v>
      </c>
      <c r="G2416" s="25">
        <v>311.0</v>
      </c>
      <c r="H2416" s="25">
        <v>1284.0</v>
      </c>
      <c r="I2416" s="25">
        <v>0.0</v>
      </c>
      <c r="J2416" s="25">
        <v>0.0</v>
      </c>
      <c r="K2416" s="25">
        <v>0.0</v>
      </c>
      <c r="L2416" s="25">
        <v>0.0</v>
      </c>
      <c r="M2416" s="25">
        <v>0.0</v>
      </c>
      <c r="N2416" s="25">
        <v>0.07889</v>
      </c>
      <c r="O2416" s="25">
        <v>1.78861</v>
      </c>
      <c r="P2416" s="25">
        <v>2.16275</v>
      </c>
      <c r="Q2416" s="25">
        <v>1360.0</v>
      </c>
      <c r="R2416" s="25">
        <v>99.0</v>
      </c>
      <c r="S2416" s="25">
        <v>99.0</v>
      </c>
    </row>
    <row r="2417">
      <c r="A2417" s="58" t="s">
        <v>754</v>
      </c>
      <c r="B2417" s="25" t="s">
        <v>1</v>
      </c>
      <c r="C2417" s="25" t="s">
        <v>242</v>
      </c>
      <c r="D2417" s="25" t="s">
        <v>93</v>
      </c>
      <c r="E2417" s="25">
        <v>19218.0</v>
      </c>
      <c r="F2417" s="25">
        <v>7404.0</v>
      </c>
      <c r="G2417" s="25">
        <v>722.0</v>
      </c>
      <c r="H2417" s="25">
        <v>3530.0</v>
      </c>
      <c r="I2417" s="25">
        <v>0.0</v>
      </c>
      <c r="J2417" s="25">
        <v>0.0</v>
      </c>
      <c r="K2417" s="25">
        <v>0.0</v>
      </c>
      <c r="L2417" s="25">
        <v>0.0</v>
      </c>
      <c r="M2417" s="25">
        <v>0.0</v>
      </c>
      <c r="N2417" s="25">
        <v>0.25972</v>
      </c>
      <c r="O2417" s="25">
        <v>2.2175</v>
      </c>
      <c r="P2417" s="25">
        <v>2.40782</v>
      </c>
      <c r="Q2417" s="25">
        <v>3830.0</v>
      </c>
      <c r="R2417" s="25">
        <v>99.0</v>
      </c>
      <c r="S2417" s="25">
        <v>99.0</v>
      </c>
    </row>
    <row r="2418">
      <c r="A2418" s="58" t="s">
        <v>754</v>
      </c>
      <c r="B2418" s="25" t="s">
        <v>1</v>
      </c>
      <c r="C2418" s="25" t="s">
        <v>242</v>
      </c>
      <c r="D2418" s="25" t="s">
        <v>106</v>
      </c>
      <c r="E2418" s="25">
        <v>23793.0</v>
      </c>
      <c r="F2418" s="25">
        <v>5273.0</v>
      </c>
      <c r="G2418" s="25">
        <v>1402.0</v>
      </c>
      <c r="H2418" s="25">
        <v>2982.0</v>
      </c>
      <c r="I2418" s="25">
        <v>0.0</v>
      </c>
      <c r="J2418" s="25">
        <v>0.0</v>
      </c>
      <c r="K2418" s="25">
        <v>0.0</v>
      </c>
      <c r="L2418" s="25">
        <v>0.0</v>
      </c>
      <c r="M2418" s="25">
        <v>0.0</v>
      </c>
      <c r="N2418" s="25">
        <v>0.19222</v>
      </c>
      <c r="O2418" s="25">
        <v>7.72417</v>
      </c>
      <c r="P2418" s="25">
        <v>4.96578</v>
      </c>
      <c r="Q2418" s="25">
        <v>4427.0</v>
      </c>
      <c r="R2418" s="25">
        <v>99.0</v>
      </c>
      <c r="S2418" s="25">
        <v>99.0</v>
      </c>
    </row>
    <row r="2419">
      <c r="A2419" s="58" t="s">
        <v>754</v>
      </c>
      <c r="B2419" s="25" t="s">
        <v>1</v>
      </c>
      <c r="C2419" s="25" t="s">
        <v>242</v>
      </c>
      <c r="D2419" s="25" t="s">
        <v>260</v>
      </c>
      <c r="E2419" s="25">
        <v>14.0</v>
      </c>
      <c r="F2419" s="25">
        <v>4.0</v>
      </c>
      <c r="G2419" s="25">
        <v>0.0</v>
      </c>
      <c r="H2419" s="25">
        <v>4.0</v>
      </c>
      <c r="I2419" s="25">
        <v>0.0</v>
      </c>
      <c r="J2419" s="25">
        <v>0.0</v>
      </c>
      <c r="K2419" s="25">
        <v>0.0</v>
      </c>
      <c r="L2419" s="25">
        <v>0.0</v>
      </c>
      <c r="M2419" s="25">
        <v>0.0</v>
      </c>
      <c r="N2419" s="25">
        <v>0.04417</v>
      </c>
      <c r="O2419" s="25">
        <v>1.40056</v>
      </c>
      <c r="P2419" s="25">
        <v>1.12478</v>
      </c>
      <c r="Q2419" s="25">
        <v>3.0</v>
      </c>
      <c r="R2419" s="25">
        <v>99.0</v>
      </c>
      <c r="S2419" s="25">
        <v>99.0</v>
      </c>
    </row>
    <row r="2420">
      <c r="A2420" s="58" t="s">
        <v>754</v>
      </c>
      <c r="B2420" s="25" t="s">
        <v>1</v>
      </c>
      <c r="C2420" s="25" t="s">
        <v>242</v>
      </c>
      <c r="D2420" s="25" t="s">
        <v>123</v>
      </c>
      <c r="E2420" s="25">
        <v>732.0</v>
      </c>
      <c r="F2420" s="25">
        <v>209.0</v>
      </c>
      <c r="G2420" s="25">
        <v>45.0</v>
      </c>
      <c r="H2420" s="25">
        <v>131.0</v>
      </c>
      <c r="I2420" s="25">
        <v>0.0</v>
      </c>
      <c r="J2420" s="25">
        <v>0.0</v>
      </c>
      <c r="K2420" s="25">
        <v>0.0</v>
      </c>
      <c r="L2420" s="25">
        <v>0.0</v>
      </c>
      <c r="M2420" s="25">
        <v>0.0</v>
      </c>
      <c r="N2420" s="25">
        <v>0.19528</v>
      </c>
      <c r="O2420" s="25">
        <v>2.86333</v>
      </c>
      <c r="P2420" s="25">
        <v>3.19845</v>
      </c>
      <c r="Q2420" s="25">
        <v>140.0</v>
      </c>
      <c r="R2420" s="25">
        <v>99.0</v>
      </c>
      <c r="S2420" s="25">
        <v>99.0</v>
      </c>
    </row>
    <row r="2421">
      <c r="A2421" s="58" t="s">
        <v>754</v>
      </c>
      <c r="B2421" s="25" t="s">
        <v>1</v>
      </c>
      <c r="C2421" s="25" t="s">
        <v>242</v>
      </c>
      <c r="D2421" s="25" t="s">
        <v>121</v>
      </c>
      <c r="E2421" s="25">
        <v>7212.0</v>
      </c>
      <c r="F2421" s="25">
        <v>3676.0</v>
      </c>
      <c r="G2421" s="25">
        <v>414.0</v>
      </c>
      <c r="H2421" s="25">
        <v>2198.0</v>
      </c>
      <c r="I2421" s="25">
        <v>0.0</v>
      </c>
      <c r="J2421" s="25">
        <v>1.0</v>
      </c>
      <c r="K2421" s="25">
        <v>0.0</v>
      </c>
      <c r="L2421" s="25">
        <v>0.0</v>
      </c>
      <c r="M2421" s="25">
        <v>0.0</v>
      </c>
      <c r="N2421" s="25">
        <v>0.12222</v>
      </c>
      <c r="O2421" s="25">
        <v>3.38111</v>
      </c>
      <c r="P2421" s="25">
        <v>3.3079</v>
      </c>
      <c r="Q2421" s="25">
        <v>2345.0</v>
      </c>
      <c r="R2421" s="25">
        <v>99.0</v>
      </c>
      <c r="S2421" s="25">
        <v>99.0</v>
      </c>
    </row>
    <row r="2422">
      <c r="A2422" s="58" t="s">
        <v>754</v>
      </c>
      <c r="B2422" s="25" t="s">
        <v>1</v>
      </c>
      <c r="C2422" s="25" t="s">
        <v>242</v>
      </c>
      <c r="D2422" s="25" t="s">
        <v>69</v>
      </c>
      <c r="E2422" s="25">
        <v>17936.0</v>
      </c>
      <c r="F2422" s="25">
        <v>7340.0</v>
      </c>
      <c r="G2422" s="25">
        <v>1666.0</v>
      </c>
      <c r="H2422" s="25">
        <v>4291.0</v>
      </c>
      <c r="I2422" s="25">
        <v>0.0</v>
      </c>
      <c r="J2422" s="25">
        <v>0.0</v>
      </c>
      <c r="K2422" s="25">
        <v>0.0</v>
      </c>
      <c r="L2422" s="25">
        <v>0.0</v>
      </c>
      <c r="M2422" s="25">
        <v>0.0</v>
      </c>
      <c r="N2422" s="25">
        <v>0.09028</v>
      </c>
      <c r="O2422" s="25">
        <v>1.95389</v>
      </c>
      <c r="P2422" s="25">
        <v>2.76709</v>
      </c>
      <c r="Q2422" s="25">
        <v>6045.0</v>
      </c>
      <c r="R2422" s="25">
        <v>99.0</v>
      </c>
      <c r="S2422" s="25">
        <v>99.0</v>
      </c>
    </row>
    <row r="2423">
      <c r="A2423" s="58" t="s">
        <v>754</v>
      </c>
      <c r="B2423" s="25" t="s">
        <v>1</v>
      </c>
      <c r="C2423" s="25" t="s">
        <v>242</v>
      </c>
      <c r="D2423" s="25" t="s">
        <v>96</v>
      </c>
      <c r="E2423" s="25">
        <v>39370.0</v>
      </c>
      <c r="F2423" s="25">
        <v>11136.0</v>
      </c>
      <c r="G2423" s="25">
        <v>1253.0</v>
      </c>
      <c r="H2423" s="25">
        <v>4944.0</v>
      </c>
      <c r="I2423" s="25">
        <v>0.0</v>
      </c>
      <c r="J2423" s="25">
        <v>0.0</v>
      </c>
      <c r="K2423" s="25">
        <v>0.0</v>
      </c>
      <c r="L2423" s="25">
        <v>0.0</v>
      </c>
      <c r="M2423" s="25">
        <v>0.0</v>
      </c>
      <c r="N2423" s="25">
        <v>0.17778</v>
      </c>
      <c r="O2423" s="25">
        <v>1.62944</v>
      </c>
      <c r="P2423" s="25">
        <v>1.19363</v>
      </c>
      <c r="Q2423" s="25">
        <v>7526.0</v>
      </c>
      <c r="R2423" s="25">
        <v>99.0</v>
      </c>
      <c r="S2423" s="25">
        <v>99.0</v>
      </c>
    </row>
    <row r="2424">
      <c r="A2424" s="58" t="s">
        <v>754</v>
      </c>
      <c r="B2424" s="25" t="s">
        <v>1</v>
      </c>
      <c r="C2424" s="25" t="s">
        <v>242</v>
      </c>
      <c r="D2424" s="25" t="s">
        <v>59</v>
      </c>
      <c r="E2424" s="25">
        <v>1167.0</v>
      </c>
      <c r="F2424" s="25">
        <v>114.0</v>
      </c>
      <c r="G2424" s="25">
        <v>7.0</v>
      </c>
      <c r="H2424" s="25">
        <v>95.0</v>
      </c>
      <c r="I2424" s="25">
        <v>0.0</v>
      </c>
      <c r="J2424" s="25">
        <v>0.0</v>
      </c>
      <c r="K2424" s="25">
        <v>0.0</v>
      </c>
      <c r="L2424" s="25">
        <v>0.0</v>
      </c>
      <c r="M2424" s="25">
        <v>0.0</v>
      </c>
      <c r="N2424" s="25">
        <v>0.17972</v>
      </c>
      <c r="O2424" s="25">
        <v>2.61917</v>
      </c>
      <c r="P2424" s="25">
        <v>2.44391</v>
      </c>
      <c r="Q2424" s="25">
        <v>63.0</v>
      </c>
      <c r="R2424" s="25">
        <v>99.0</v>
      </c>
      <c r="S2424" s="25">
        <v>99.0</v>
      </c>
    </row>
    <row r="2425">
      <c r="A2425" s="58" t="s">
        <v>754</v>
      </c>
      <c r="B2425" s="25" t="s">
        <v>1</v>
      </c>
      <c r="C2425" s="25" t="s">
        <v>242</v>
      </c>
      <c r="D2425" s="25" t="s">
        <v>137</v>
      </c>
      <c r="E2425" s="25">
        <v>255.0</v>
      </c>
      <c r="F2425" s="25">
        <v>65.0</v>
      </c>
      <c r="G2425" s="25">
        <v>17.0</v>
      </c>
      <c r="H2425" s="25">
        <v>92.0</v>
      </c>
      <c r="I2425" s="25">
        <v>0.0</v>
      </c>
      <c r="J2425" s="25">
        <v>0.0</v>
      </c>
      <c r="K2425" s="25">
        <v>0.0</v>
      </c>
      <c r="L2425" s="25">
        <v>0.0</v>
      </c>
      <c r="M2425" s="25">
        <v>0.0</v>
      </c>
      <c r="N2425" s="25">
        <v>0.05222</v>
      </c>
      <c r="O2425" s="25">
        <v>1.58361</v>
      </c>
      <c r="P2425" s="25">
        <v>1.75791</v>
      </c>
      <c r="Q2425" s="25">
        <v>56.0</v>
      </c>
      <c r="R2425" s="25">
        <v>99.0</v>
      </c>
      <c r="S2425" s="25">
        <v>99.0</v>
      </c>
    </row>
    <row r="2426">
      <c r="A2426" s="58" t="s">
        <v>754</v>
      </c>
      <c r="B2426" s="25" t="s">
        <v>1</v>
      </c>
      <c r="C2426" s="25" t="s">
        <v>242</v>
      </c>
      <c r="D2426" s="25" t="s">
        <v>72</v>
      </c>
      <c r="E2426" s="25">
        <v>469568.0</v>
      </c>
      <c r="F2426" s="25">
        <v>409288.0</v>
      </c>
      <c r="G2426" s="25">
        <v>36478.0</v>
      </c>
      <c r="H2426" s="25">
        <v>277906.0</v>
      </c>
      <c r="I2426" s="25">
        <v>0.0</v>
      </c>
      <c r="J2426" s="25">
        <v>1.0</v>
      </c>
      <c r="K2426" s="25">
        <v>0.0</v>
      </c>
      <c r="L2426" s="25">
        <v>0.0</v>
      </c>
      <c r="M2426" s="25">
        <v>0.0</v>
      </c>
      <c r="N2426" s="25">
        <v>0.00972</v>
      </c>
      <c r="O2426" s="25">
        <v>1.35583</v>
      </c>
      <c r="P2426" s="25">
        <v>2.00895</v>
      </c>
      <c r="Q2426" s="25">
        <v>92913.0</v>
      </c>
      <c r="R2426" s="25">
        <v>99.0</v>
      </c>
      <c r="S2426" s="25">
        <v>99.0</v>
      </c>
    </row>
    <row r="2427">
      <c r="A2427" s="58" t="s">
        <v>754</v>
      </c>
      <c r="B2427" s="25" t="s">
        <v>1</v>
      </c>
      <c r="C2427" s="25" t="s">
        <v>242</v>
      </c>
      <c r="D2427" s="25" t="s">
        <v>46</v>
      </c>
      <c r="E2427" s="25">
        <v>6195.0</v>
      </c>
      <c r="F2427" s="25">
        <v>3875.0</v>
      </c>
      <c r="G2427" s="25">
        <v>673.0</v>
      </c>
      <c r="H2427" s="25">
        <v>2624.0</v>
      </c>
      <c r="I2427" s="25">
        <v>0.0</v>
      </c>
      <c r="J2427" s="25">
        <v>0.0</v>
      </c>
      <c r="K2427" s="25">
        <v>0.0</v>
      </c>
      <c r="L2427" s="25">
        <v>0.0</v>
      </c>
      <c r="M2427" s="25">
        <v>0.0</v>
      </c>
      <c r="N2427" s="25">
        <v>0.02306</v>
      </c>
      <c r="O2427" s="25">
        <v>1.18833</v>
      </c>
      <c r="P2427" s="25">
        <v>1.88547</v>
      </c>
      <c r="Q2427" s="25">
        <v>3092.0</v>
      </c>
      <c r="R2427" s="25">
        <v>99.0</v>
      </c>
      <c r="S2427" s="25">
        <v>99.0</v>
      </c>
    </row>
    <row r="2428">
      <c r="A2428" s="58" t="s">
        <v>754</v>
      </c>
      <c r="B2428" s="25" t="s">
        <v>1</v>
      </c>
      <c r="C2428" s="25" t="s">
        <v>242</v>
      </c>
      <c r="D2428" s="25" t="s">
        <v>67</v>
      </c>
      <c r="E2428" s="25">
        <v>127722.0</v>
      </c>
      <c r="F2428" s="25">
        <v>35718.0</v>
      </c>
      <c r="G2428" s="25">
        <v>5079.0</v>
      </c>
      <c r="H2428" s="25">
        <v>21453.0</v>
      </c>
      <c r="I2428" s="25">
        <v>0.0</v>
      </c>
      <c r="J2428" s="25">
        <v>0.0</v>
      </c>
      <c r="K2428" s="25">
        <v>0.0</v>
      </c>
      <c r="L2428" s="25">
        <v>0.0</v>
      </c>
      <c r="M2428" s="25">
        <v>0.0</v>
      </c>
      <c r="N2428" s="25">
        <v>0.16194</v>
      </c>
      <c r="O2428" s="25">
        <v>1.81444</v>
      </c>
      <c r="P2428" s="25">
        <v>2.15417</v>
      </c>
      <c r="Q2428" s="25">
        <v>21337.0</v>
      </c>
      <c r="R2428" s="25">
        <v>99.0</v>
      </c>
      <c r="S2428" s="25">
        <v>99.0</v>
      </c>
    </row>
    <row r="2429">
      <c r="A2429" s="58" t="s">
        <v>754</v>
      </c>
      <c r="B2429" s="25" t="s">
        <v>1</v>
      </c>
      <c r="C2429" s="25" t="s">
        <v>242</v>
      </c>
      <c r="D2429" s="25" t="s">
        <v>184</v>
      </c>
      <c r="E2429" s="25">
        <v>2078.0</v>
      </c>
      <c r="F2429" s="25">
        <v>911.0</v>
      </c>
      <c r="G2429" s="25">
        <v>126.0</v>
      </c>
      <c r="H2429" s="25">
        <v>675.0</v>
      </c>
      <c r="I2429" s="25">
        <v>0.0</v>
      </c>
      <c r="J2429" s="25">
        <v>0.0</v>
      </c>
      <c r="K2429" s="25">
        <v>0.0</v>
      </c>
      <c r="L2429" s="25">
        <v>0.0</v>
      </c>
      <c r="M2429" s="25">
        <v>0.0</v>
      </c>
      <c r="N2429" s="25">
        <v>0.04667</v>
      </c>
      <c r="O2429" s="25">
        <v>1.81278</v>
      </c>
      <c r="P2429" s="25">
        <v>2.73411</v>
      </c>
      <c r="Q2429" s="25">
        <v>740.0</v>
      </c>
      <c r="R2429" s="25">
        <v>99.0</v>
      </c>
      <c r="S2429" s="25">
        <v>99.0</v>
      </c>
    </row>
    <row r="2430">
      <c r="A2430" s="58" t="s">
        <v>754</v>
      </c>
      <c r="B2430" s="25" t="s">
        <v>1</v>
      </c>
      <c r="C2430" s="25" t="s">
        <v>242</v>
      </c>
      <c r="D2430" s="25" t="s">
        <v>258</v>
      </c>
      <c r="E2430" s="25">
        <v>89.0</v>
      </c>
      <c r="F2430" s="25">
        <v>33.0</v>
      </c>
      <c r="G2430" s="25">
        <v>7.0</v>
      </c>
      <c r="H2430" s="25">
        <v>21.0</v>
      </c>
      <c r="I2430" s="25">
        <v>0.0</v>
      </c>
      <c r="J2430" s="25">
        <v>0.0</v>
      </c>
      <c r="K2430" s="25">
        <v>0.0</v>
      </c>
      <c r="L2430" s="25">
        <v>0.0</v>
      </c>
      <c r="M2430" s="25">
        <v>0.0</v>
      </c>
      <c r="N2430" s="25">
        <v>0.12833</v>
      </c>
      <c r="O2430" s="25">
        <v>2.08694</v>
      </c>
      <c r="P2430" s="25">
        <v>1.32103</v>
      </c>
      <c r="Q2430" s="25">
        <v>22.0</v>
      </c>
      <c r="R2430" s="25">
        <v>99.0</v>
      </c>
      <c r="S2430" s="25">
        <v>99.0</v>
      </c>
    </row>
    <row r="2431">
      <c r="A2431" s="58" t="s">
        <v>754</v>
      </c>
      <c r="B2431" s="25" t="s">
        <v>1</v>
      </c>
      <c r="C2431" s="25" t="s">
        <v>242</v>
      </c>
      <c r="D2431" s="25" t="s">
        <v>294</v>
      </c>
      <c r="E2431" s="25">
        <v>9.0</v>
      </c>
      <c r="F2431" s="25">
        <v>4.0</v>
      </c>
      <c r="G2431" s="25">
        <v>0.0</v>
      </c>
      <c r="H2431" s="25">
        <v>4.0</v>
      </c>
      <c r="I2431" s="25">
        <v>0.0</v>
      </c>
      <c r="J2431" s="25">
        <v>0.0</v>
      </c>
      <c r="K2431" s="25">
        <v>0.0</v>
      </c>
      <c r="L2431" s="25">
        <v>0.0</v>
      </c>
      <c r="M2431" s="25">
        <v>0.0</v>
      </c>
      <c r="N2431" s="25">
        <v>0.07083</v>
      </c>
      <c r="O2431" s="25">
        <v>19.6075</v>
      </c>
      <c r="P2431" s="25">
        <v>3.95525</v>
      </c>
      <c r="Q2431" s="25">
        <v>4.0</v>
      </c>
      <c r="R2431" s="25">
        <v>99.0</v>
      </c>
      <c r="S2431" s="25">
        <v>99.0</v>
      </c>
    </row>
    <row r="2432">
      <c r="A2432" s="58" t="s">
        <v>754</v>
      </c>
      <c r="B2432" s="25" t="s">
        <v>1</v>
      </c>
      <c r="C2432" s="25" t="s">
        <v>242</v>
      </c>
      <c r="D2432" s="25" t="s">
        <v>176</v>
      </c>
      <c r="E2432" s="25">
        <v>8206.0</v>
      </c>
      <c r="F2432" s="25">
        <v>3174.0</v>
      </c>
      <c r="G2432" s="25">
        <v>419.0</v>
      </c>
      <c r="H2432" s="25">
        <v>1047.0</v>
      </c>
      <c r="I2432" s="25">
        <v>0.0</v>
      </c>
      <c r="J2432" s="25">
        <v>1.0</v>
      </c>
      <c r="K2432" s="25">
        <v>0.0</v>
      </c>
      <c r="L2432" s="25">
        <v>0.0</v>
      </c>
      <c r="M2432" s="25">
        <v>0.0</v>
      </c>
      <c r="N2432" s="25">
        <v>0.21056</v>
      </c>
      <c r="O2432" s="25">
        <v>2.03528</v>
      </c>
      <c r="P2432" s="25">
        <v>2.4096</v>
      </c>
      <c r="Q2432" s="25">
        <v>2335.0</v>
      </c>
      <c r="R2432" s="25">
        <v>99.0</v>
      </c>
      <c r="S2432" s="25">
        <v>99.0</v>
      </c>
    </row>
    <row r="2433">
      <c r="A2433" s="58" t="s">
        <v>754</v>
      </c>
      <c r="B2433" s="25" t="s">
        <v>1</v>
      </c>
      <c r="C2433" s="25" t="s">
        <v>242</v>
      </c>
      <c r="D2433" s="25" t="s">
        <v>221</v>
      </c>
      <c r="E2433" s="25">
        <v>5652.0</v>
      </c>
      <c r="F2433" s="25">
        <v>1635.0</v>
      </c>
      <c r="G2433" s="25">
        <v>369.0</v>
      </c>
      <c r="H2433" s="25">
        <v>1179.0</v>
      </c>
      <c r="I2433" s="25">
        <v>0.0</v>
      </c>
      <c r="J2433" s="25">
        <v>1.0</v>
      </c>
      <c r="K2433" s="25">
        <v>0.0</v>
      </c>
      <c r="L2433" s="25">
        <v>0.0</v>
      </c>
      <c r="M2433" s="25">
        <v>0.0</v>
      </c>
      <c r="N2433" s="25">
        <v>0.13917</v>
      </c>
      <c r="O2433" s="25">
        <v>1.73083</v>
      </c>
      <c r="P2433" s="25">
        <v>2.08654</v>
      </c>
      <c r="Q2433" s="25">
        <v>1463.0</v>
      </c>
      <c r="R2433" s="25">
        <v>99.0</v>
      </c>
      <c r="S2433" s="25">
        <v>99.0</v>
      </c>
    </row>
    <row r="2434">
      <c r="A2434" s="58" t="s">
        <v>754</v>
      </c>
      <c r="B2434" s="25" t="s">
        <v>1</v>
      </c>
      <c r="C2434" s="25" t="s">
        <v>242</v>
      </c>
      <c r="D2434" s="25" t="s">
        <v>215</v>
      </c>
      <c r="E2434" s="25">
        <v>492.0</v>
      </c>
      <c r="F2434" s="25">
        <v>151.0</v>
      </c>
      <c r="G2434" s="25">
        <v>17.0</v>
      </c>
      <c r="H2434" s="25">
        <v>119.0</v>
      </c>
      <c r="I2434" s="25">
        <v>0.0</v>
      </c>
      <c r="J2434" s="25">
        <v>0.0</v>
      </c>
      <c r="K2434" s="25">
        <v>0.0</v>
      </c>
      <c r="L2434" s="25">
        <v>0.0</v>
      </c>
      <c r="M2434" s="25">
        <v>0.0</v>
      </c>
      <c r="N2434" s="25">
        <v>0.07889</v>
      </c>
      <c r="O2434" s="25">
        <v>1.565</v>
      </c>
      <c r="P2434" s="25">
        <v>1.48195</v>
      </c>
      <c r="Q2434" s="25">
        <v>117.0</v>
      </c>
      <c r="R2434" s="25">
        <v>99.0</v>
      </c>
      <c r="S2434" s="25">
        <v>99.0</v>
      </c>
    </row>
    <row r="2435">
      <c r="A2435" s="58" t="s">
        <v>754</v>
      </c>
      <c r="B2435" s="25" t="s">
        <v>1</v>
      </c>
      <c r="C2435" s="25" t="s">
        <v>242</v>
      </c>
      <c r="D2435" s="25" t="s">
        <v>231</v>
      </c>
      <c r="E2435" s="25">
        <v>423.0</v>
      </c>
      <c r="F2435" s="25">
        <v>104.0</v>
      </c>
      <c r="G2435" s="25">
        <v>16.0</v>
      </c>
      <c r="H2435" s="25">
        <v>56.0</v>
      </c>
      <c r="I2435" s="25">
        <v>0.0</v>
      </c>
      <c r="J2435" s="25">
        <v>0.0</v>
      </c>
      <c r="K2435" s="25">
        <v>0.0</v>
      </c>
      <c r="L2435" s="25">
        <v>0.0</v>
      </c>
      <c r="M2435" s="25">
        <v>0.0</v>
      </c>
      <c r="N2435" s="25">
        <v>0.14583</v>
      </c>
      <c r="O2435" s="25">
        <v>1.49222</v>
      </c>
      <c r="P2435" s="25">
        <v>1.47867</v>
      </c>
      <c r="Q2435" s="25">
        <v>78.0</v>
      </c>
      <c r="R2435" s="25">
        <v>99.0</v>
      </c>
      <c r="S2435" s="25">
        <v>99.0</v>
      </c>
    </row>
    <row r="2436">
      <c r="A2436" s="58" t="s">
        <v>754</v>
      </c>
      <c r="B2436" s="25" t="s">
        <v>1</v>
      </c>
      <c r="C2436" s="25" t="s">
        <v>242</v>
      </c>
      <c r="D2436" s="25" t="s">
        <v>259</v>
      </c>
      <c r="E2436" s="25">
        <v>26.0</v>
      </c>
      <c r="F2436" s="25">
        <v>7.0</v>
      </c>
      <c r="G2436" s="25">
        <v>0.0</v>
      </c>
      <c r="H2436" s="25">
        <v>3.0</v>
      </c>
      <c r="I2436" s="25">
        <v>0.0</v>
      </c>
      <c r="J2436" s="25">
        <v>0.0</v>
      </c>
      <c r="K2436" s="25">
        <v>0.0</v>
      </c>
      <c r="L2436" s="25">
        <v>0.0</v>
      </c>
      <c r="M2436" s="25">
        <v>0.0</v>
      </c>
      <c r="N2436" s="25">
        <v>0.24694</v>
      </c>
      <c r="O2436" s="25">
        <v>1.99389</v>
      </c>
      <c r="P2436" s="25">
        <v>0.60817</v>
      </c>
      <c r="Q2436" s="25">
        <v>5.0</v>
      </c>
      <c r="R2436" s="25">
        <v>99.0</v>
      </c>
      <c r="S2436" s="25">
        <v>99.0</v>
      </c>
    </row>
    <row r="2437">
      <c r="A2437" s="58" t="s">
        <v>754</v>
      </c>
      <c r="B2437" s="25" t="s">
        <v>1</v>
      </c>
      <c r="C2437" s="25" t="s">
        <v>242</v>
      </c>
      <c r="D2437" s="25" t="s">
        <v>198</v>
      </c>
      <c r="E2437" s="25">
        <v>1079.0</v>
      </c>
      <c r="F2437" s="25">
        <v>273.0</v>
      </c>
      <c r="G2437" s="25">
        <v>64.0</v>
      </c>
      <c r="H2437" s="25">
        <v>193.0</v>
      </c>
      <c r="I2437" s="25">
        <v>0.0</v>
      </c>
      <c r="J2437" s="25">
        <v>0.0</v>
      </c>
      <c r="K2437" s="25">
        <v>0.0</v>
      </c>
      <c r="L2437" s="25">
        <v>0.0</v>
      </c>
      <c r="M2437" s="25">
        <v>0.0</v>
      </c>
      <c r="N2437" s="25">
        <v>0.14917</v>
      </c>
      <c r="O2437" s="25">
        <v>2.29528</v>
      </c>
      <c r="P2437" s="25">
        <v>2.89648</v>
      </c>
      <c r="Q2437" s="25">
        <v>214.0</v>
      </c>
      <c r="R2437" s="25">
        <v>99.0</v>
      </c>
      <c r="S2437" s="25">
        <v>99.0</v>
      </c>
    </row>
    <row r="2438">
      <c r="A2438" s="58" t="s">
        <v>754</v>
      </c>
      <c r="B2438" s="25" t="s">
        <v>1</v>
      </c>
      <c r="C2438" s="25" t="s">
        <v>242</v>
      </c>
      <c r="D2438" s="25" t="s">
        <v>119</v>
      </c>
      <c r="E2438" s="25">
        <v>66955.0</v>
      </c>
      <c r="F2438" s="25">
        <v>24990.0</v>
      </c>
      <c r="G2438" s="25">
        <v>770.0</v>
      </c>
      <c r="H2438" s="25">
        <v>5130.0</v>
      </c>
      <c r="I2438" s="25">
        <v>0.0</v>
      </c>
      <c r="J2438" s="25">
        <v>0.0</v>
      </c>
      <c r="K2438" s="25">
        <v>0.0</v>
      </c>
      <c r="L2438" s="25">
        <v>0.0</v>
      </c>
      <c r="M2438" s="25">
        <v>0.0</v>
      </c>
      <c r="N2438" s="25">
        <v>0.46583</v>
      </c>
      <c r="O2438" s="25">
        <v>3.10917</v>
      </c>
      <c r="P2438" s="25">
        <v>2.86496</v>
      </c>
      <c r="Q2438" s="25">
        <v>13915.0</v>
      </c>
      <c r="R2438" s="25">
        <v>99.0</v>
      </c>
      <c r="S2438" s="25">
        <v>99.0</v>
      </c>
    </row>
    <row r="2439">
      <c r="A2439" s="58" t="s">
        <v>754</v>
      </c>
      <c r="B2439" s="25" t="s">
        <v>1</v>
      </c>
      <c r="C2439" s="25" t="s">
        <v>242</v>
      </c>
      <c r="D2439" s="25" t="s">
        <v>70</v>
      </c>
      <c r="E2439" s="25">
        <v>827297.0</v>
      </c>
      <c r="F2439" s="25">
        <v>231921.0</v>
      </c>
      <c r="G2439" s="25">
        <v>21149.0</v>
      </c>
      <c r="H2439" s="25">
        <v>96571.0</v>
      </c>
      <c r="I2439" s="25">
        <v>0.0</v>
      </c>
      <c r="J2439" s="25">
        <v>5.0</v>
      </c>
      <c r="K2439" s="25">
        <v>0.0</v>
      </c>
      <c r="L2439" s="25">
        <v>0.0</v>
      </c>
      <c r="M2439" s="25">
        <v>0.0</v>
      </c>
      <c r="N2439" s="25">
        <v>0.35806</v>
      </c>
      <c r="O2439" s="25">
        <v>5.51361</v>
      </c>
      <c r="P2439" s="25">
        <v>3.86953</v>
      </c>
      <c r="Q2439" s="25">
        <v>122979.0</v>
      </c>
      <c r="R2439" s="25">
        <v>99.0</v>
      </c>
      <c r="S2439" s="25">
        <v>99.0</v>
      </c>
    </row>
    <row r="2440">
      <c r="A2440" s="58" t="s">
        <v>754</v>
      </c>
      <c r="B2440" s="25" t="s">
        <v>1</v>
      </c>
      <c r="C2440" s="25" t="s">
        <v>242</v>
      </c>
      <c r="D2440" s="25" t="s">
        <v>149</v>
      </c>
      <c r="E2440" s="25">
        <v>3748.0</v>
      </c>
      <c r="F2440" s="25">
        <v>1306.0</v>
      </c>
      <c r="G2440" s="25">
        <v>65.0</v>
      </c>
      <c r="H2440" s="25">
        <v>723.0</v>
      </c>
      <c r="I2440" s="25">
        <v>0.0</v>
      </c>
      <c r="J2440" s="25">
        <v>0.0</v>
      </c>
      <c r="K2440" s="25">
        <v>0.0</v>
      </c>
      <c r="L2440" s="25">
        <v>0.0</v>
      </c>
      <c r="M2440" s="25">
        <v>0.0</v>
      </c>
      <c r="N2440" s="25">
        <v>0.28278</v>
      </c>
      <c r="O2440" s="25">
        <v>3.77306</v>
      </c>
      <c r="P2440" s="25">
        <v>4.0252</v>
      </c>
      <c r="Q2440" s="25">
        <v>735.0</v>
      </c>
      <c r="R2440" s="25">
        <v>99.0</v>
      </c>
      <c r="S2440" s="25">
        <v>99.0</v>
      </c>
    </row>
    <row r="2441">
      <c r="A2441" s="58" t="s">
        <v>754</v>
      </c>
      <c r="B2441" s="25" t="s">
        <v>1</v>
      </c>
      <c r="C2441" s="25" t="s">
        <v>242</v>
      </c>
      <c r="D2441" s="25" t="s">
        <v>182</v>
      </c>
      <c r="E2441" s="25">
        <v>469.0</v>
      </c>
      <c r="F2441" s="25">
        <v>80.0</v>
      </c>
      <c r="G2441" s="25">
        <v>12.0</v>
      </c>
      <c r="H2441" s="25">
        <v>30.0</v>
      </c>
      <c r="I2441" s="25">
        <v>0.0</v>
      </c>
      <c r="J2441" s="25">
        <v>0.0</v>
      </c>
      <c r="K2441" s="25">
        <v>0.0</v>
      </c>
      <c r="L2441" s="25">
        <v>0.0</v>
      </c>
      <c r="M2441" s="25">
        <v>0.0</v>
      </c>
      <c r="N2441" s="25">
        <v>0.19056</v>
      </c>
      <c r="O2441" s="25">
        <v>1.395</v>
      </c>
      <c r="P2441" s="25">
        <v>2.18091</v>
      </c>
      <c r="Q2441" s="25">
        <v>55.0</v>
      </c>
      <c r="R2441" s="25">
        <v>99.0</v>
      </c>
      <c r="S2441" s="25">
        <v>99.0</v>
      </c>
    </row>
    <row r="2442">
      <c r="A2442" s="58" t="s">
        <v>754</v>
      </c>
      <c r="B2442" s="25" t="s">
        <v>1</v>
      </c>
      <c r="C2442" s="25" t="s">
        <v>242</v>
      </c>
      <c r="D2442" s="25" t="s">
        <v>217</v>
      </c>
      <c r="E2442" s="25">
        <v>1612.0</v>
      </c>
      <c r="F2442" s="25">
        <v>439.0</v>
      </c>
      <c r="G2442" s="25">
        <v>71.0</v>
      </c>
      <c r="H2442" s="25">
        <v>240.0</v>
      </c>
      <c r="I2442" s="25">
        <v>0.0</v>
      </c>
      <c r="J2442" s="25">
        <v>0.0</v>
      </c>
      <c r="K2442" s="25">
        <v>0.0</v>
      </c>
      <c r="L2442" s="25">
        <v>0.0</v>
      </c>
      <c r="M2442" s="25">
        <v>0.0</v>
      </c>
      <c r="N2442" s="25">
        <v>0.17889</v>
      </c>
      <c r="O2442" s="25">
        <v>2.365</v>
      </c>
      <c r="P2442" s="25">
        <v>2.31616</v>
      </c>
      <c r="Q2442" s="25">
        <v>304.0</v>
      </c>
      <c r="R2442" s="25">
        <v>99.0</v>
      </c>
      <c r="S2442" s="25">
        <v>99.0</v>
      </c>
    </row>
    <row r="2443">
      <c r="A2443" s="58" t="s">
        <v>754</v>
      </c>
      <c r="B2443" s="25" t="s">
        <v>1</v>
      </c>
      <c r="C2443" s="25" t="s">
        <v>242</v>
      </c>
      <c r="D2443" s="25" t="s">
        <v>216</v>
      </c>
      <c r="E2443" s="25">
        <v>1163.0</v>
      </c>
      <c r="F2443" s="25">
        <v>218.0</v>
      </c>
      <c r="G2443" s="25">
        <v>35.0</v>
      </c>
      <c r="H2443" s="25">
        <v>134.0</v>
      </c>
      <c r="I2443" s="25">
        <v>0.0</v>
      </c>
      <c r="J2443" s="25">
        <v>0.0</v>
      </c>
      <c r="K2443" s="25">
        <v>0.0</v>
      </c>
      <c r="L2443" s="25">
        <v>0.0</v>
      </c>
      <c r="M2443" s="25">
        <v>0.0</v>
      </c>
      <c r="N2443" s="25">
        <v>0.27056</v>
      </c>
      <c r="O2443" s="25">
        <v>2.32194</v>
      </c>
      <c r="P2443" s="25">
        <v>2.67787</v>
      </c>
      <c r="Q2443" s="25">
        <v>150.0</v>
      </c>
      <c r="R2443" s="25">
        <v>99.0</v>
      </c>
      <c r="S2443" s="25">
        <v>99.0</v>
      </c>
    </row>
    <row r="2444">
      <c r="A2444" s="58" t="s">
        <v>754</v>
      </c>
      <c r="B2444" s="25" t="s">
        <v>1</v>
      </c>
      <c r="C2444" s="25" t="s">
        <v>242</v>
      </c>
      <c r="D2444" s="25" t="s">
        <v>48</v>
      </c>
      <c r="E2444" s="25">
        <v>14512.0</v>
      </c>
      <c r="F2444" s="25">
        <v>4313.0</v>
      </c>
      <c r="G2444" s="25">
        <v>613.0</v>
      </c>
      <c r="H2444" s="25">
        <v>2517.0</v>
      </c>
      <c r="I2444" s="25">
        <v>0.0</v>
      </c>
      <c r="J2444" s="25">
        <v>1.0</v>
      </c>
      <c r="K2444" s="25">
        <v>0.0</v>
      </c>
      <c r="L2444" s="25">
        <v>0.0</v>
      </c>
      <c r="M2444" s="25">
        <v>0.0</v>
      </c>
      <c r="N2444" s="25">
        <v>0.17556</v>
      </c>
      <c r="O2444" s="25">
        <v>1.78806</v>
      </c>
      <c r="P2444" s="25">
        <v>2.0522</v>
      </c>
      <c r="Q2444" s="25">
        <v>3083.0</v>
      </c>
      <c r="R2444" s="25">
        <v>99.0</v>
      </c>
      <c r="S2444" s="25">
        <v>99.0</v>
      </c>
    </row>
    <row r="2445">
      <c r="A2445" s="58" t="s">
        <v>754</v>
      </c>
      <c r="B2445" s="25" t="s">
        <v>1</v>
      </c>
      <c r="C2445" s="25" t="s">
        <v>242</v>
      </c>
      <c r="D2445" s="25" t="s">
        <v>74</v>
      </c>
      <c r="E2445" s="25">
        <v>335977.0</v>
      </c>
      <c r="F2445" s="25">
        <v>97613.0</v>
      </c>
      <c r="G2445" s="25">
        <v>9118.0</v>
      </c>
      <c r="H2445" s="25">
        <v>55372.0</v>
      </c>
      <c r="I2445" s="25">
        <v>0.0</v>
      </c>
      <c r="J2445" s="25">
        <v>8.0</v>
      </c>
      <c r="K2445" s="25">
        <v>0.0</v>
      </c>
      <c r="L2445" s="25">
        <v>0.0</v>
      </c>
      <c r="M2445" s="25">
        <v>0.0</v>
      </c>
      <c r="N2445" s="25">
        <v>0.22111</v>
      </c>
      <c r="O2445" s="25">
        <v>2.97389</v>
      </c>
      <c r="P2445" s="25">
        <v>2.95882</v>
      </c>
      <c r="Q2445" s="25">
        <v>60432.0</v>
      </c>
      <c r="R2445" s="25">
        <v>99.0</v>
      </c>
      <c r="S2445" s="25">
        <v>99.0</v>
      </c>
    </row>
    <row r="2446">
      <c r="A2446" s="58" t="s">
        <v>754</v>
      </c>
      <c r="B2446" s="25" t="s">
        <v>1</v>
      </c>
      <c r="C2446" s="25" t="s">
        <v>242</v>
      </c>
      <c r="D2446" s="25" t="s">
        <v>82</v>
      </c>
      <c r="E2446" s="25">
        <v>97711.0</v>
      </c>
      <c r="F2446" s="25">
        <v>49450.0</v>
      </c>
      <c r="G2446" s="25">
        <v>3843.0</v>
      </c>
      <c r="H2446" s="25">
        <v>27578.0</v>
      </c>
      <c r="I2446" s="25">
        <v>0.0</v>
      </c>
      <c r="J2446" s="25">
        <v>1.0</v>
      </c>
      <c r="K2446" s="25">
        <v>0.0</v>
      </c>
      <c r="L2446" s="25">
        <v>0.0</v>
      </c>
      <c r="M2446" s="25">
        <v>0.0</v>
      </c>
      <c r="N2446" s="25">
        <v>0.20139</v>
      </c>
      <c r="O2446" s="25">
        <v>2.56028</v>
      </c>
      <c r="P2446" s="25">
        <v>2.71481</v>
      </c>
      <c r="Q2446" s="25">
        <v>25255.0</v>
      </c>
      <c r="R2446" s="25">
        <v>99.0</v>
      </c>
      <c r="S2446" s="25">
        <v>99.0</v>
      </c>
    </row>
    <row r="2447">
      <c r="A2447" s="58" t="s">
        <v>754</v>
      </c>
      <c r="B2447" s="25" t="s">
        <v>1</v>
      </c>
      <c r="C2447" s="25" t="s">
        <v>242</v>
      </c>
      <c r="D2447" s="25" t="s">
        <v>179</v>
      </c>
      <c r="E2447" s="25">
        <v>405.0</v>
      </c>
      <c r="F2447" s="25">
        <v>102.0</v>
      </c>
      <c r="G2447" s="25">
        <v>8.0</v>
      </c>
      <c r="H2447" s="25">
        <v>31.0</v>
      </c>
      <c r="I2447" s="25">
        <v>0.0</v>
      </c>
      <c r="J2447" s="25">
        <v>0.0</v>
      </c>
      <c r="K2447" s="25">
        <v>0.0</v>
      </c>
      <c r="L2447" s="25">
        <v>0.0</v>
      </c>
      <c r="M2447" s="25">
        <v>0.0</v>
      </c>
      <c r="N2447" s="25">
        <v>0.22056</v>
      </c>
      <c r="O2447" s="25">
        <v>2.05472</v>
      </c>
      <c r="P2447" s="25">
        <v>2.41133</v>
      </c>
      <c r="Q2447" s="25">
        <v>49.0</v>
      </c>
      <c r="R2447" s="25">
        <v>99.0</v>
      </c>
      <c r="S2447" s="25">
        <v>99.0</v>
      </c>
    </row>
    <row r="2448">
      <c r="A2448" s="58" t="s">
        <v>754</v>
      </c>
      <c r="B2448" s="25" t="s">
        <v>1</v>
      </c>
      <c r="C2448" s="25" t="s">
        <v>242</v>
      </c>
      <c r="D2448" s="25" t="s">
        <v>114</v>
      </c>
      <c r="E2448" s="25">
        <v>21091.0</v>
      </c>
      <c r="F2448" s="25">
        <v>7805.0</v>
      </c>
      <c r="G2448" s="25">
        <v>2283.0</v>
      </c>
      <c r="H2448" s="25">
        <v>4337.0</v>
      </c>
      <c r="I2448" s="25">
        <v>0.0</v>
      </c>
      <c r="J2448" s="25">
        <v>1.0</v>
      </c>
      <c r="K2448" s="25">
        <v>0.0</v>
      </c>
      <c r="L2448" s="25">
        <v>0.0</v>
      </c>
      <c r="M2448" s="25">
        <v>0.0</v>
      </c>
      <c r="N2448" s="25">
        <v>0.19806</v>
      </c>
      <c r="O2448" s="25">
        <v>3.98278</v>
      </c>
      <c r="P2448" s="25">
        <v>3.14769</v>
      </c>
      <c r="Q2448" s="25">
        <v>5901.0</v>
      </c>
      <c r="R2448" s="25">
        <v>99.0</v>
      </c>
      <c r="S2448" s="25">
        <v>99.0</v>
      </c>
    </row>
    <row r="2449">
      <c r="A2449" s="58" t="s">
        <v>754</v>
      </c>
      <c r="B2449" s="25" t="s">
        <v>1</v>
      </c>
      <c r="C2449" s="25" t="s">
        <v>242</v>
      </c>
      <c r="D2449" s="25" t="s">
        <v>222</v>
      </c>
      <c r="E2449" s="25">
        <v>1245.0</v>
      </c>
      <c r="F2449" s="25">
        <v>245.0</v>
      </c>
      <c r="G2449" s="25">
        <v>29.0</v>
      </c>
      <c r="H2449" s="25">
        <v>126.0</v>
      </c>
      <c r="I2449" s="25">
        <v>0.0</v>
      </c>
      <c r="J2449" s="25">
        <v>0.0</v>
      </c>
      <c r="K2449" s="25">
        <v>0.0</v>
      </c>
      <c r="L2449" s="25">
        <v>0.0</v>
      </c>
      <c r="M2449" s="25">
        <v>0.0</v>
      </c>
      <c r="N2449" s="25">
        <v>0.15778</v>
      </c>
      <c r="O2449" s="25">
        <v>1.57694</v>
      </c>
      <c r="P2449" s="25">
        <v>1.43346</v>
      </c>
      <c r="Q2449" s="25">
        <v>200.0</v>
      </c>
      <c r="R2449" s="25">
        <v>99.0</v>
      </c>
      <c r="S2449" s="25">
        <v>99.0</v>
      </c>
    </row>
    <row r="2450">
      <c r="A2450" s="58" t="s">
        <v>754</v>
      </c>
      <c r="B2450" s="25" t="s">
        <v>1</v>
      </c>
      <c r="C2450" s="25" t="s">
        <v>242</v>
      </c>
      <c r="D2450" s="25" t="s">
        <v>212</v>
      </c>
      <c r="E2450" s="25">
        <v>344.0</v>
      </c>
      <c r="F2450" s="25">
        <v>141.0</v>
      </c>
      <c r="G2450" s="25">
        <v>25.0</v>
      </c>
      <c r="H2450" s="25">
        <v>91.0</v>
      </c>
      <c r="I2450" s="25">
        <v>0.0</v>
      </c>
      <c r="J2450" s="25">
        <v>0.0</v>
      </c>
      <c r="K2450" s="25">
        <v>0.0</v>
      </c>
      <c r="L2450" s="25">
        <v>0.0</v>
      </c>
      <c r="M2450" s="25">
        <v>0.0</v>
      </c>
      <c r="N2450" s="25">
        <v>0.12278</v>
      </c>
      <c r="O2450" s="25">
        <v>3.92389</v>
      </c>
      <c r="P2450" s="25">
        <v>3.81845</v>
      </c>
      <c r="Q2450" s="25">
        <v>93.0</v>
      </c>
      <c r="R2450" s="25">
        <v>99.0</v>
      </c>
      <c r="S2450" s="25">
        <v>99.0</v>
      </c>
    </row>
    <row r="2451">
      <c r="A2451" s="58" t="s">
        <v>754</v>
      </c>
      <c r="B2451" s="25" t="s">
        <v>1</v>
      </c>
      <c r="C2451" s="25" t="s">
        <v>242</v>
      </c>
      <c r="D2451" s="25" t="s">
        <v>163</v>
      </c>
      <c r="E2451" s="25">
        <v>3065.0</v>
      </c>
      <c r="F2451" s="25">
        <v>1040.0</v>
      </c>
      <c r="G2451" s="25">
        <v>103.0</v>
      </c>
      <c r="H2451" s="25">
        <v>511.0</v>
      </c>
      <c r="I2451" s="25">
        <v>0.0</v>
      </c>
      <c r="J2451" s="25">
        <v>0.0</v>
      </c>
      <c r="K2451" s="25">
        <v>0.0</v>
      </c>
      <c r="L2451" s="25">
        <v>0.0</v>
      </c>
      <c r="M2451" s="25">
        <v>0.0</v>
      </c>
      <c r="N2451" s="25">
        <v>0.29306</v>
      </c>
      <c r="O2451" s="25">
        <v>2.80806</v>
      </c>
      <c r="P2451" s="25">
        <v>3.19203</v>
      </c>
      <c r="Q2451" s="25">
        <v>586.0</v>
      </c>
      <c r="R2451" s="25">
        <v>99.0</v>
      </c>
      <c r="S2451" s="25">
        <v>99.0</v>
      </c>
    </row>
    <row r="2452">
      <c r="A2452" s="58" t="s">
        <v>754</v>
      </c>
      <c r="B2452" s="25" t="s">
        <v>1</v>
      </c>
      <c r="C2452" s="25" t="s">
        <v>242</v>
      </c>
      <c r="D2452" s="25" t="s">
        <v>191</v>
      </c>
      <c r="E2452" s="25">
        <v>412.0</v>
      </c>
      <c r="F2452" s="25">
        <v>134.0</v>
      </c>
      <c r="G2452" s="25">
        <v>27.0</v>
      </c>
      <c r="H2452" s="25">
        <v>74.0</v>
      </c>
      <c r="I2452" s="25">
        <v>0.0</v>
      </c>
      <c r="J2452" s="25">
        <v>0.0</v>
      </c>
      <c r="K2452" s="25">
        <v>0.0</v>
      </c>
      <c r="L2452" s="25">
        <v>0.0</v>
      </c>
      <c r="M2452" s="25">
        <v>0.0</v>
      </c>
      <c r="N2452" s="25">
        <v>0.21194</v>
      </c>
      <c r="O2452" s="25">
        <v>3.98</v>
      </c>
      <c r="P2452" s="25">
        <v>4.35492</v>
      </c>
      <c r="Q2452" s="25">
        <v>96.0</v>
      </c>
      <c r="R2452" s="25">
        <v>99.0</v>
      </c>
      <c r="S2452" s="25">
        <v>99.0</v>
      </c>
    </row>
    <row r="2453">
      <c r="A2453" s="58" t="s">
        <v>754</v>
      </c>
      <c r="B2453" s="25" t="s">
        <v>1</v>
      </c>
      <c r="C2453" s="25" t="s">
        <v>242</v>
      </c>
      <c r="D2453" s="25" t="s">
        <v>201</v>
      </c>
      <c r="E2453" s="25">
        <v>2929.0</v>
      </c>
      <c r="F2453" s="25">
        <v>1452.0</v>
      </c>
      <c r="G2453" s="25">
        <v>246.0</v>
      </c>
      <c r="H2453" s="25">
        <v>1009.0</v>
      </c>
      <c r="I2453" s="25">
        <v>0.0</v>
      </c>
      <c r="J2453" s="25">
        <v>3.0</v>
      </c>
      <c r="K2453" s="25">
        <v>0.0</v>
      </c>
      <c r="L2453" s="25">
        <v>0.0</v>
      </c>
      <c r="M2453" s="25">
        <v>0.0</v>
      </c>
      <c r="N2453" s="25">
        <v>0.03972</v>
      </c>
      <c r="O2453" s="25">
        <v>1.69389</v>
      </c>
      <c r="P2453" s="25">
        <v>2.51323</v>
      </c>
      <c r="Q2453" s="25">
        <v>1108.0</v>
      </c>
      <c r="R2453" s="25">
        <v>99.0</v>
      </c>
      <c r="S2453" s="25">
        <v>99.0</v>
      </c>
    </row>
    <row r="2454">
      <c r="A2454" s="58" t="s">
        <v>754</v>
      </c>
      <c r="B2454" s="25" t="s">
        <v>1</v>
      </c>
      <c r="C2454" s="25" t="s">
        <v>242</v>
      </c>
      <c r="D2454" s="25" t="s">
        <v>144</v>
      </c>
      <c r="E2454" s="25">
        <v>673.0</v>
      </c>
      <c r="F2454" s="25">
        <v>173.0</v>
      </c>
      <c r="G2454" s="25">
        <v>12.0</v>
      </c>
      <c r="H2454" s="25">
        <v>54.0</v>
      </c>
      <c r="I2454" s="25">
        <v>0.0</v>
      </c>
      <c r="J2454" s="25">
        <v>0.0</v>
      </c>
      <c r="K2454" s="25">
        <v>0.0</v>
      </c>
      <c r="L2454" s="25">
        <v>0.0</v>
      </c>
      <c r="M2454" s="25">
        <v>0.0</v>
      </c>
      <c r="N2454" s="25">
        <v>0.48972</v>
      </c>
      <c r="O2454" s="25">
        <v>5.21833</v>
      </c>
      <c r="P2454" s="25">
        <v>4.37961</v>
      </c>
      <c r="Q2454" s="25">
        <v>130.0</v>
      </c>
      <c r="R2454" s="25">
        <v>99.0</v>
      </c>
      <c r="S2454" s="25">
        <v>99.0</v>
      </c>
    </row>
    <row r="2455">
      <c r="A2455" s="58" t="s">
        <v>754</v>
      </c>
      <c r="B2455" s="25" t="s">
        <v>1</v>
      </c>
      <c r="C2455" s="25" t="s">
        <v>242</v>
      </c>
      <c r="D2455" s="25" t="s">
        <v>145</v>
      </c>
      <c r="E2455" s="25">
        <v>2210.0</v>
      </c>
      <c r="F2455" s="25">
        <v>488.0</v>
      </c>
      <c r="G2455" s="25">
        <v>41.0</v>
      </c>
      <c r="H2455" s="25">
        <v>292.0</v>
      </c>
      <c r="I2455" s="25">
        <v>0.0</v>
      </c>
      <c r="J2455" s="25">
        <v>0.0</v>
      </c>
      <c r="K2455" s="25">
        <v>0.0</v>
      </c>
      <c r="L2455" s="25">
        <v>0.0</v>
      </c>
      <c r="M2455" s="25">
        <v>0.0</v>
      </c>
      <c r="N2455" s="25">
        <v>0.25694</v>
      </c>
      <c r="O2455" s="25">
        <v>2.28917</v>
      </c>
      <c r="P2455" s="25">
        <v>2.63823</v>
      </c>
      <c r="Q2455" s="25">
        <v>270.0</v>
      </c>
      <c r="R2455" s="25">
        <v>99.0</v>
      </c>
      <c r="S2455" s="25">
        <v>99.0</v>
      </c>
    </row>
    <row r="2456">
      <c r="A2456" s="58" t="s">
        <v>754</v>
      </c>
      <c r="B2456" s="25" t="s">
        <v>1</v>
      </c>
      <c r="C2456" s="25" t="s">
        <v>242</v>
      </c>
      <c r="D2456" s="25" t="s">
        <v>282</v>
      </c>
      <c r="E2456" s="25">
        <v>102.0</v>
      </c>
      <c r="F2456" s="25">
        <v>27.0</v>
      </c>
      <c r="G2456" s="25">
        <v>10.0</v>
      </c>
      <c r="H2456" s="25">
        <v>12.0</v>
      </c>
      <c r="I2456" s="25">
        <v>0.0</v>
      </c>
      <c r="J2456" s="25">
        <v>0.0</v>
      </c>
      <c r="K2456" s="25">
        <v>0.0</v>
      </c>
      <c r="L2456" s="25">
        <v>0.0</v>
      </c>
      <c r="M2456" s="25">
        <v>0.0</v>
      </c>
      <c r="N2456" s="25">
        <v>0.53639</v>
      </c>
      <c r="O2456" s="25">
        <v>3.9775</v>
      </c>
      <c r="P2456" s="25">
        <v>2.29553</v>
      </c>
      <c r="Q2456" s="25">
        <v>20.0</v>
      </c>
      <c r="R2456" s="25">
        <v>99.0</v>
      </c>
      <c r="S2456" s="25">
        <v>99.0</v>
      </c>
    </row>
    <row r="2457">
      <c r="A2457" s="58" t="s">
        <v>754</v>
      </c>
      <c r="B2457" s="25" t="s">
        <v>1</v>
      </c>
      <c r="C2457" s="25" t="s">
        <v>242</v>
      </c>
      <c r="D2457" s="25" t="s">
        <v>211</v>
      </c>
      <c r="E2457" s="25">
        <v>1370.0</v>
      </c>
      <c r="F2457" s="25">
        <v>531.0</v>
      </c>
      <c r="G2457" s="25">
        <v>128.0</v>
      </c>
      <c r="H2457" s="25">
        <v>313.0</v>
      </c>
      <c r="I2457" s="25">
        <v>0.0</v>
      </c>
      <c r="J2457" s="25">
        <v>0.0</v>
      </c>
      <c r="K2457" s="25">
        <v>0.0</v>
      </c>
      <c r="L2457" s="25">
        <v>0.0</v>
      </c>
      <c r="M2457" s="25">
        <v>0.0</v>
      </c>
      <c r="N2457" s="25">
        <v>0.1125</v>
      </c>
      <c r="O2457" s="25">
        <v>3.98361</v>
      </c>
      <c r="P2457" s="25">
        <v>3.53809</v>
      </c>
      <c r="Q2457" s="25">
        <v>368.0</v>
      </c>
      <c r="R2457" s="25">
        <v>99.0</v>
      </c>
      <c r="S2457" s="25">
        <v>99.0</v>
      </c>
    </row>
    <row r="2458">
      <c r="A2458" s="58" t="s">
        <v>754</v>
      </c>
      <c r="B2458" s="25" t="s">
        <v>1</v>
      </c>
      <c r="C2458" s="25" t="s">
        <v>242</v>
      </c>
      <c r="D2458" s="25" t="s">
        <v>164</v>
      </c>
      <c r="E2458" s="25">
        <v>2465.0</v>
      </c>
      <c r="F2458" s="25">
        <v>804.0</v>
      </c>
      <c r="G2458" s="25">
        <v>65.0</v>
      </c>
      <c r="H2458" s="25">
        <v>516.0</v>
      </c>
      <c r="I2458" s="25">
        <v>0.0</v>
      </c>
      <c r="J2458" s="25">
        <v>0.0</v>
      </c>
      <c r="K2458" s="25">
        <v>0.0</v>
      </c>
      <c r="L2458" s="25">
        <v>0.0</v>
      </c>
      <c r="M2458" s="25">
        <v>0.0</v>
      </c>
      <c r="N2458" s="25">
        <v>0.16139</v>
      </c>
      <c r="O2458" s="25">
        <v>1.94889</v>
      </c>
      <c r="P2458" s="25">
        <v>2.4528</v>
      </c>
      <c r="Q2458" s="25">
        <v>439.0</v>
      </c>
      <c r="R2458" s="25">
        <v>99.0</v>
      </c>
      <c r="S2458" s="25">
        <v>99.0</v>
      </c>
    </row>
    <row r="2459">
      <c r="A2459" s="58" t="s">
        <v>754</v>
      </c>
      <c r="B2459" s="25" t="s">
        <v>1</v>
      </c>
      <c r="C2459" s="25" t="s">
        <v>242</v>
      </c>
      <c r="D2459" s="25" t="s">
        <v>200</v>
      </c>
      <c r="E2459" s="25">
        <v>2938.0</v>
      </c>
      <c r="F2459" s="25">
        <v>1358.0</v>
      </c>
      <c r="G2459" s="25">
        <v>183.0</v>
      </c>
      <c r="H2459" s="25">
        <v>1001.0</v>
      </c>
      <c r="I2459" s="25">
        <v>0.0</v>
      </c>
      <c r="J2459" s="25">
        <v>0.0</v>
      </c>
      <c r="K2459" s="25">
        <v>0.0</v>
      </c>
      <c r="L2459" s="25">
        <v>0.0</v>
      </c>
      <c r="M2459" s="25">
        <v>0.0</v>
      </c>
      <c r="N2459" s="25">
        <v>0.0525</v>
      </c>
      <c r="O2459" s="25">
        <v>1.32944</v>
      </c>
      <c r="P2459" s="25">
        <v>1.86696</v>
      </c>
      <c r="Q2459" s="25">
        <v>1028.0</v>
      </c>
      <c r="R2459" s="25">
        <v>99.0</v>
      </c>
      <c r="S2459" s="25">
        <v>99.0</v>
      </c>
    </row>
    <row r="2460">
      <c r="A2460" s="58" t="s">
        <v>754</v>
      </c>
      <c r="B2460" s="25" t="s">
        <v>1</v>
      </c>
      <c r="C2460" s="25" t="s">
        <v>242</v>
      </c>
      <c r="D2460" s="25" t="s">
        <v>160</v>
      </c>
      <c r="E2460" s="25">
        <v>6304.0</v>
      </c>
      <c r="F2460" s="25">
        <v>2827.0</v>
      </c>
      <c r="G2460" s="25">
        <v>1009.0</v>
      </c>
      <c r="H2460" s="25">
        <v>1544.0</v>
      </c>
      <c r="I2460" s="25">
        <v>0.0</v>
      </c>
      <c r="J2460" s="25">
        <v>0.0</v>
      </c>
      <c r="K2460" s="25">
        <v>0.0</v>
      </c>
      <c r="L2460" s="25">
        <v>0.0</v>
      </c>
      <c r="M2460" s="25">
        <v>0.0</v>
      </c>
      <c r="N2460" s="25">
        <v>0.12806</v>
      </c>
      <c r="O2460" s="25">
        <v>5.09833</v>
      </c>
      <c r="P2460" s="25">
        <v>2.78182</v>
      </c>
      <c r="Q2460" s="25">
        <v>2508.0</v>
      </c>
      <c r="R2460" s="25">
        <v>99.0</v>
      </c>
      <c r="S2460" s="25">
        <v>99.0</v>
      </c>
    </row>
    <row r="2461">
      <c r="A2461" s="58" t="s">
        <v>754</v>
      </c>
      <c r="B2461" s="25" t="s">
        <v>1</v>
      </c>
      <c r="C2461" s="25" t="s">
        <v>242</v>
      </c>
      <c r="D2461" s="25" t="s">
        <v>109</v>
      </c>
      <c r="E2461" s="25">
        <v>17274.0</v>
      </c>
      <c r="F2461" s="25">
        <v>6469.0</v>
      </c>
      <c r="G2461" s="25">
        <v>1651.0</v>
      </c>
      <c r="H2461" s="25">
        <v>3926.0</v>
      </c>
      <c r="I2461" s="25">
        <v>0.0</v>
      </c>
      <c r="J2461" s="25">
        <v>2.0</v>
      </c>
      <c r="K2461" s="25">
        <v>0.0</v>
      </c>
      <c r="L2461" s="25">
        <v>0.0</v>
      </c>
      <c r="M2461" s="25">
        <v>0.0</v>
      </c>
      <c r="N2461" s="25">
        <v>0.09278</v>
      </c>
      <c r="O2461" s="25">
        <v>3.15167</v>
      </c>
      <c r="P2461" s="25">
        <v>3.38573</v>
      </c>
      <c r="Q2461" s="25">
        <v>5146.0</v>
      </c>
      <c r="R2461" s="25">
        <v>99.0</v>
      </c>
      <c r="S2461" s="25">
        <v>99.0</v>
      </c>
    </row>
    <row r="2462">
      <c r="A2462" s="58" t="s">
        <v>754</v>
      </c>
      <c r="B2462" s="25" t="s">
        <v>1</v>
      </c>
      <c r="C2462" s="25" t="s">
        <v>242</v>
      </c>
      <c r="D2462" s="25" t="s">
        <v>185</v>
      </c>
      <c r="E2462" s="25">
        <v>3336.0</v>
      </c>
      <c r="F2462" s="25">
        <v>869.0</v>
      </c>
      <c r="G2462" s="25">
        <v>136.0</v>
      </c>
      <c r="H2462" s="25">
        <v>420.0</v>
      </c>
      <c r="I2462" s="25">
        <v>0.0</v>
      </c>
      <c r="J2462" s="25">
        <v>0.0</v>
      </c>
      <c r="K2462" s="25">
        <v>0.0</v>
      </c>
      <c r="L2462" s="25">
        <v>0.0</v>
      </c>
      <c r="M2462" s="25">
        <v>0.0</v>
      </c>
      <c r="N2462" s="25">
        <v>0.27111</v>
      </c>
      <c r="O2462" s="25">
        <v>2.71306</v>
      </c>
      <c r="P2462" s="25">
        <v>2.94736</v>
      </c>
      <c r="Q2462" s="25">
        <v>672.0</v>
      </c>
      <c r="R2462" s="25">
        <v>99.0</v>
      </c>
      <c r="S2462" s="25">
        <v>99.0</v>
      </c>
    </row>
    <row r="2463">
      <c r="A2463" s="58" t="s">
        <v>754</v>
      </c>
      <c r="B2463" s="25" t="s">
        <v>1</v>
      </c>
      <c r="C2463" s="25" t="s">
        <v>242</v>
      </c>
      <c r="D2463" s="25" t="s">
        <v>44</v>
      </c>
      <c r="E2463" s="25">
        <v>1142392.0</v>
      </c>
      <c r="F2463" s="25">
        <v>152639.0</v>
      </c>
      <c r="G2463" s="25">
        <v>25289.0</v>
      </c>
      <c r="H2463" s="25">
        <v>127040.0</v>
      </c>
      <c r="I2463" s="25">
        <v>0.0</v>
      </c>
      <c r="J2463" s="25">
        <v>16.0</v>
      </c>
      <c r="K2463" s="25">
        <v>0.0</v>
      </c>
      <c r="L2463" s="25">
        <v>0.0</v>
      </c>
      <c r="M2463" s="25">
        <v>0.0</v>
      </c>
      <c r="N2463" s="25">
        <v>0.04167</v>
      </c>
      <c r="O2463" s="25">
        <v>0.35444</v>
      </c>
      <c r="P2463" s="25">
        <v>0.33785</v>
      </c>
      <c r="Q2463" s="25">
        <v>116695.0</v>
      </c>
      <c r="R2463" s="25">
        <v>99.0</v>
      </c>
      <c r="S2463" s="25">
        <v>99.0</v>
      </c>
    </row>
    <row r="2464">
      <c r="A2464" s="58" t="s">
        <v>754</v>
      </c>
      <c r="B2464" s="25" t="s">
        <v>1</v>
      </c>
      <c r="C2464" s="25" t="s">
        <v>242</v>
      </c>
      <c r="D2464" s="25" t="s">
        <v>128</v>
      </c>
      <c r="E2464" s="25">
        <v>92559.0</v>
      </c>
      <c r="F2464" s="25">
        <v>78351.0</v>
      </c>
      <c r="G2464" s="25">
        <v>9623.0</v>
      </c>
      <c r="H2464" s="25">
        <v>61032.0</v>
      </c>
      <c r="I2464" s="25">
        <v>0.0</v>
      </c>
      <c r="J2464" s="25">
        <v>21.0</v>
      </c>
      <c r="K2464" s="25">
        <v>0.0</v>
      </c>
      <c r="L2464" s="25">
        <v>0.0</v>
      </c>
      <c r="M2464" s="25">
        <v>0.0</v>
      </c>
      <c r="N2464" s="25">
        <v>0.00444</v>
      </c>
      <c r="O2464" s="25">
        <v>0.57333</v>
      </c>
      <c r="P2464" s="25">
        <v>1.70794</v>
      </c>
      <c r="Q2464" s="25">
        <v>66201.0</v>
      </c>
      <c r="R2464" s="25">
        <v>99.0</v>
      </c>
      <c r="S2464" s="25">
        <v>99.0</v>
      </c>
    </row>
    <row r="2465">
      <c r="A2465" s="58" t="s">
        <v>754</v>
      </c>
      <c r="B2465" s="25" t="s">
        <v>1</v>
      </c>
      <c r="C2465" s="25" t="s">
        <v>242</v>
      </c>
      <c r="D2465" s="25" t="s">
        <v>193</v>
      </c>
      <c r="E2465" s="25">
        <v>387.0</v>
      </c>
      <c r="F2465" s="25">
        <v>156.0</v>
      </c>
      <c r="G2465" s="25">
        <v>20.0</v>
      </c>
      <c r="H2465" s="25">
        <v>76.0</v>
      </c>
      <c r="I2465" s="25">
        <v>0.0</v>
      </c>
      <c r="J2465" s="25">
        <v>0.0</v>
      </c>
      <c r="K2465" s="25">
        <v>0.0</v>
      </c>
      <c r="L2465" s="25">
        <v>0.0</v>
      </c>
      <c r="M2465" s="25">
        <v>0.0</v>
      </c>
      <c r="N2465" s="25">
        <v>0.13861</v>
      </c>
      <c r="O2465" s="25">
        <v>2.42722</v>
      </c>
      <c r="P2465" s="25">
        <v>1.46537</v>
      </c>
      <c r="Q2465" s="25">
        <v>132.0</v>
      </c>
      <c r="R2465" s="25">
        <v>99.0</v>
      </c>
      <c r="S2465" s="25">
        <v>99.0</v>
      </c>
    </row>
    <row r="2466">
      <c r="A2466" s="58" t="s">
        <v>754</v>
      </c>
      <c r="B2466" s="25" t="s">
        <v>1</v>
      </c>
      <c r="C2466" s="25" t="s">
        <v>242</v>
      </c>
      <c r="D2466" s="25" t="s">
        <v>62</v>
      </c>
      <c r="E2466" s="25">
        <v>584466.0</v>
      </c>
      <c r="F2466" s="25">
        <v>88335.0</v>
      </c>
      <c r="G2466" s="25">
        <v>9832.0</v>
      </c>
      <c r="H2466" s="25">
        <v>54124.0</v>
      </c>
      <c r="I2466" s="25">
        <v>0.0</v>
      </c>
      <c r="J2466" s="25">
        <v>2.0</v>
      </c>
      <c r="K2466" s="25">
        <v>0.0</v>
      </c>
      <c r="L2466" s="25">
        <v>0.0</v>
      </c>
      <c r="M2466" s="25">
        <v>0.0</v>
      </c>
      <c r="N2466" s="25">
        <v>0.23306</v>
      </c>
      <c r="O2466" s="25">
        <v>2.36611</v>
      </c>
      <c r="P2466" s="25">
        <v>2.84501</v>
      </c>
      <c r="Q2466" s="25">
        <v>38205.0</v>
      </c>
      <c r="R2466" s="25">
        <v>99.0</v>
      </c>
      <c r="S2466" s="25">
        <v>99.0</v>
      </c>
    </row>
    <row r="2467">
      <c r="A2467" s="58" t="s">
        <v>754</v>
      </c>
      <c r="B2467" s="25" t="s">
        <v>1</v>
      </c>
      <c r="C2467" s="25" t="s">
        <v>242</v>
      </c>
      <c r="D2467" s="25" t="s">
        <v>129</v>
      </c>
      <c r="E2467" s="25">
        <v>61687.0</v>
      </c>
      <c r="F2467" s="25">
        <v>15202.0</v>
      </c>
      <c r="G2467" s="25">
        <v>790.0</v>
      </c>
      <c r="H2467" s="25">
        <v>6487.0</v>
      </c>
      <c r="I2467" s="25">
        <v>0.0</v>
      </c>
      <c r="J2467" s="25">
        <v>3.0</v>
      </c>
      <c r="K2467" s="25">
        <v>0.0</v>
      </c>
      <c r="L2467" s="25">
        <v>0.0</v>
      </c>
      <c r="M2467" s="25">
        <v>0.0</v>
      </c>
      <c r="N2467" s="25">
        <v>0.42528</v>
      </c>
      <c r="O2467" s="25">
        <v>5.60194</v>
      </c>
      <c r="P2467" s="25">
        <v>4.0988</v>
      </c>
      <c r="Q2467" s="25">
        <v>10618.0</v>
      </c>
      <c r="R2467" s="25">
        <v>99.0</v>
      </c>
      <c r="S2467" s="25">
        <v>99.0</v>
      </c>
    </row>
    <row r="2468">
      <c r="A2468" s="58" t="s">
        <v>754</v>
      </c>
      <c r="B2468" s="25" t="s">
        <v>1</v>
      </c>
      <c r="C2468" s="25" t="s">
        <v>242</v>
      </c>
      <c r="D2468" s="25" t="s">
        <v>230</v>
      </c>
      <c r="E2468" s="25">
        <v>1427.0</v>
      </c>
      <c r="F2468" s="25">
        <v>519.0</v>
      </c>
      <c r="G2468" s="25">
        <v>21.0</v>
      </c>
      <c r="H2468" s="25">
        <v>87.0</v>
      </c>
      <c r="I2468" s="25">
        <v>0.0</v>
      </c>
      <c r="J2468" s="25">
        <v>0.0</v>
      </c>
      <c r="K2468" s="25">
        <v>0.0</v>
      </c>
      <c r="L2468" s="25">
        <v>0.0</v>
      </c>
      <c r="M2468" s="25">
        <v>0.0</v>
      </c>
      <c r="N2468" s="25">
        <v>0.4525</v>
      </c>
      <c r="O2468" s="25">
        <v>5.63639</v>
      </c>
      <c r="P2468" s="25">
        <v>3.68532</v>
      </c>
      <c r="Q2468" s="25">
        <v>287.0</v>
      </c>
      <c r="R2468" s="25">
        <v>99.0</v>
      </c>
      <c r="S2468" s="25">
        <v>99.0</v>
      </c>
    </row>
    <row r="2469">
      <c r="A2469" s="58" t="s">
        <v>754</v>
      </c>
      <c r="B2469" s="25" t="s">
        <v>1</v>
      </c>
      <c r="C2469" s="25" t="s">
        <v>242</v>
      </c>
      <c r="D2469" s="25" t="s">
        <v>87</v>
      </c>
      <c r="E2469" s="25">
        <v>37910.0</v>
      </c>
      <c r="F2469" s="25">
        <v>10175.0</v>
      </c>
      <c r="G2469" s="25">
        <v>3038.0</v>
      </c>
      <c r="H2469" s="25">
        <v>5924.0</v>
      </c>
      <c r="I2469" s="25">
        <v>0.0</v>
      </c>
      <c r="J2469" s="25">
        <v>1.0</v>
      </c>
      <c r="K2469" s="25">
        <v>0.0</v>
      </c>
      <c r="L2469" s="25">
        <v>0.0</v>
      </c>
      <c r="M2469" s="25">
        <v>0.0</v>
      </c>
      <c r="N2469" s="25">
        <v>0.12056</v>
      </c>
      <c r="O2469" s="25">
        <v>2.30972</v>
      </c>
      <c r="P2469" s="25">
        <v>2.9672</v>
      </c>
      <c r="Q2469" s="25">
        <v>8097.0</v>
      </c>
      <c r="R2469" s="25">
        <v>99.0</v>
      </c>
      <c r="S2469" s="25">
        <v>99.0</v>
      </c>
    </row>
    <row r="2470">
      <c r="A2470" s="58" t="s">
        <v>754</v>
      </c>
      <c r="B2470" s="25" t="s">
        <v>1</v>
      </c>
      <c r="C2470" s="25" t="s">
        <v>242</v>
      </c>
      <c r="D2470" s="25" t="s">
        <v>112</v>
      </c>
      <c r="E2470" s="25">
        <v>38283.0</v>
      </c>
      <c r="F2470" s="25">
        <v>15946.0</v>
      </c>
      <c r="G2470" s="25">
        <v>4024.0</v>
      </c>
      <c r="H2470" s="25">
        <v>9131.0</v>
      </c>
      <c r="I2470" s="25">
        <v>0.0</v>
      </c>
      <c r="J2470" s="25">
        <v>1.0</v>
      </c>
      <c r="K2470" s="25">
        <v>0.0</v>
      </c>
      <c r="L2470" s="25">
        <v>0.0</v>
      </c>
      <c r="M2470" s="25">
        <v>0.0</v>
      </c>
      <c r="N2470" s="25">
        <v>0.14944</v>
      </c>
      <c r="O2470" s="25">
        <v>2.78444</v>
      </c>
      <c r="P2470" s="25">
        <v>2.93059</v>
      </c>
      <c r="Q2470" s="25">
        <v>11862.0</v>
      </c>
      <c r="R2470" s="25">
        <v>99.0</v>
      </c>
      <c r="S2470" s="25">
        <v>99.0</v>
      </c>
    </row>
    <row r="2471">
      <c r="A2471" s="58" t="s">
        <v>754</v>
      </c>
      <c r="B2471" s="25" t="s">
        <v>1</v>
      </c>
      <c r="C2471" s="25" t="s">
        <v>242</v>
      </c>
      <c r="D2471" s="25" t="s">
        <v>154</v>
      </c>
      <c r="E2471" s="25">
        <v>9124.0</v>
      </c>
      <c r="F2471" s="25">
        <v>4112.0</v>
      </c>
      <c r="G2471" s="25">
        <v>671.0</v>
      </c>
      <c r="H2471" s="25">
        <v>2282.0</v>
      </c>
      <c r="I2471" s="25">
        <v>0.0</v>
      </c>
      <c r="J2471" s="25">
        <v>0.0</v>
      </c>
      <c r="K2471" s="25">
        <v>0.0</v>
      </c>
      <c r="L2471" s="25">
        <v>0.0</v>
      </c>
      <c r="M2471" s="25">
        <v>0.0</v>
      </c>
      <c r="N2471" s="25">
        <v>0.17806</v>
      </c>
      <c r="O2471" s="25">
        <v>3.14222</v>
      </c>
      <c r="P2471" s="25">
        <v>3.31528</v>
      </c>
      <c r="Q2471" s="25">
        <v>2364.0</v>
      </c>
      <c r="R2471" s="25">
        <v>99.0</v>
      </c>
      <c r="S2471" s="25">
        <v>99.0</v>
      </c>
    </row>
    <row r="2472">
      <c r="A2472" s="58" t="s">
        <v>754</v>
      </c>
      <c r="B2472" s="25" t="s">
        <v>1</v>
      </c>
      <c r="C2472" s="25" t="s">
        <v>242</v>
      </c>
      <c r="D2472" s="25" t="s">
        <v>126</v>
      </c>
      <c r="E2472" s="25">
        <v>12464.0</v>
      </c>
      <c r="F2472" s="25">
        <v>7070.0</v>
      </c>
      <c r="G2472" s="25">
        <v>3121.0</v>
      </c>
      <c r="H2472" s="25">
        <v>3608.0</v>
      </c>
      <c r="I2472" s="25">
        <v>0.0</v>
      </c>
      <c r="J2472" s="25">
        <v>2.0</v>
      </c>
      <c r="K2472" s="25">
        <v>0.0</v>
      </c>
      <c r="L2472" s="25">
        <v>0.0</v>
      </c>
      <c r="M2472" s="25">
        <v>0.0</v>
      </c>
      <c r="N2472" s="25">
        <v>0.09722</v>
      </c>
      <c r="O2472" s="25">
        <v>2.97278</v>
      </c>
      <c r="P2472" s="25">
        <v>2.16204</v>
      </c>
      <c r="Q2472" s="25">
        <v>6432.0</v>
      </c>
      <c r="R2472" s="25">
        <v>99.0</v>
      </c>
      <c r="S2472" s="25">
        <v>99.0</v>
      </c>
    </row>
    <row r="2473">
      <c r="A2473" s="58" t="s">
        <v>754</v>
      </c>
      <c r="B2473" s="25" t="s">
        <v>1</v>
      </c>
      <c r="C2473" s="25" t="s">
        <v>242</v>
      </c>
      <c r="D2473" s="25" t="s">
        <v>233</v>
      </c>
      <c r="E2473" s="25">
        <v>891.0</v>
      </c>
      <c r="F2473" s="25">
        <v>231.0</v>
      </c>
      <c r="G2473" s="25">
        <v>20.0</v>
      </c>
      <c r="H2473" s="25">
        <v>69.0</v>
      </c>
      <c r="I2473" s="25">
        <v>0.0</v>
      </c>
      <c r="J2473" s="25">
        <v>0.0</v>
      </c>
      <c r="K2473" s="25">
        <v>0.0</v>
      </c>
      <c r="L2473" s="25">
        <v>0.0</v>
      </c>
      <c r="M2473" s="25">
        <v>0.0</v>
      </c>
      <c r="N2473" s="25">
        <v>0.40028</v>
      </c>
      <c r="O2473" s="25">
        <v>6.91028</v>
      </c>
      <c r="P2473" s="25">
        <v>4.6773</v>
      </c>
      <c r="Q2473" s="25">
        <v>176.0</v>
      </c>
      <c r="R2473" s="25">
        <v>99.0</v>
      </c>
      <c r="S2473" s="25">
        <v>99.0</v>
      </c>
    </row>
    <row r="2474">
      <c r="A2474" s="58" t="s">
        <v>754</v>
      </c>
      <c r="B2474" s="25" t="s">
        <v>1</v>
      </c>
      <c r="C2474" s="25" t="s">
        <v>242</v>
      </c>
      <c r="D2474" s="25" t="s">
        <v>105</v>
      </c>
      <c r="E2474" s="25">
        <v>111824.0</v>
      </c>
      <c r="F2474" s="25">
        <v>17661.0</v>
      </c>
      <c r="G2474" s="25">
        <v>2254.0</v>
      </c>
      <c r="H2474" s="25">
        <v>13891.0</v>
      </c>
      <c r="I2474" s="25">
        <v>0.0</v>
      </c>
      <c r="J2474" s="25">
        <v>0.0</v>
      </c>
      <c r="K2474" s="25">
        <v>0.0</v>
      </c>
      <c r="L2474" s="25">
        <v>0.0</v>
      </c>
      <c r="M2474" s="25">
        <v>0.0</v>
      </c>
      <c r="N2474" s="25">
        <v>0.17333</v>
      </c>
      <c r="O2474" s="25">
        <v>2.15778</v>
      </c>
      <c r="P2474" s="25">
        <v>2.64596</v>
      </c>
      <c r="Q2474" s="25">
        <v>9185.0</v>
      </c>
      <c r="R2474" s="25">
        <v>99.0</v>
      </c>
      <c r="S2474" s="25">
        <v>99.0</v>
      </c>
    </row>
    <row r="2475">
      <c r="A2475" s="58" t="s">
        <v>754</v>
      </c>
      <c r="B2475" s="25" t="s">
        <v>1</v>
      </c>
      <c r="C2475" s="25" t="s">
        <v>242</v>
      </c>
      <c r="D2475" s="25" t="s">
        <v>150</v>
      </c>
      <c r="E2475" s="25">
        <v>3751.0</v>
      </c>
      <c r="F2475" s="25">
        <v>2490.0</v>
      </c>
      <c r="G2475" s="25">
        <v>604.0</v>
      </c>
      <c r="H2475" s="25">
        <v>1715.0</v>
      </c>
      <c r="I2475" s="25">
        <v>0.0</v>
      </c>
      <c r="J2475" s="25">
        <v>3.0</v>
      </c>
      <c r="K2475" s="25">
        <v>0.0</v>
      </c>
      <c r="L2475" s="25">
        <v>0.0</v>
      </c>
      <c r="M2475" s="25">
        <v>0.0</v>
      </c>
      <c r="N2475" s="25">
        <v>0.00889</v>
      </c>
      <c r="O2475" s="25">
        <v>1.18611</v>
      </c>
      <c r="P2475" s="25">
        <v>1.26718</v>
      </c>
      <c r="Q2475" s="25">
        <v>2290.0</v>
      </c>
      <c r="R2475" s="25">
        <v>99.0</v>
      </c>
      <c r="S2475" s="25">
        <v>99.0</v>
      </c>
    </row>
    <row r="2476">
      <c r="A2476" s="58" t="s">
        <v>754</v>
      </c>
      <c r="B2476" s="25" t="s">
        <v>1</v>
      </c>
      <c r="C2476" s="25" t="s">
        <v>242</v>
      </c>
      <c r="D2476" s="25" t="s">
        <v>136</v>
      </c>
      <c r="E2476" s="25">
        <v>17981.0</v>
      </c>
      <c r="F2476" s="25">
        <v>5016.0</v>
      </c>
      <c r="G2476" s="25">
        <v>902.0</v>
      </c>
      <c r="H2476" s="25">
        <v>3442.0</v>
      </c>
      <c r="I2476" s="25">
        <v>0.0</v>
      </c>
      <c r="J2476" s="25">
        <v>2.0</v>
      </c>
      <c r="K2476" s="25">
        <v>0.0</v>
      </c>
      <c r="L2476" s="25">
        <v>0.0</v>
      </c>
      <c r="M2476" s="25">
        <v>0.0</v>
      </c>
      <c r="N2476" s="25">
        <v>0.15833</v>
      </c>
      <c r="O2476" s="25">
        <v>1.73361</v>
      </c>
      <c r="P2476" s="25">
        <v>2.15936</v>
      </c>
      <c r="Q2476" s="25">
        <v>3753.0</v>
      </c>
      <c r="R2476" s="25">
        <v>99.0</v>
      </c>
      <c r="S2476" s="25">
        <v>99.0</v>
      </c>
    </row>
    <row r="2477">
      <c r="A2477" s="58" t="s">
        <v>754</v>
      </c>
      <c r="B2477" s="25" t="s">
        <v>1</v>
      </c>
      <c r="C2477" s="25" t="s">
        <v>242</v>
      </c>
      <c r="D2477" s="25" t="s">
        <v>276</v>
      </c>
      <c r="E2477" s="25">
        <v>5.0</v>
      </c>
      <c r="F2477" s="25">
        <v>2.0</v>
      </c>
      <c r="G2477" s="25">
        <v>0.0</v>
      </c>
      <c r="H2477" s="25">
        <v>1.0</v>
      </c>
      <c r="I2477" s="25">
        <v>0.0</v>
      </c>
      <c r="J2477" s="25">
        <v>0.0</v>
      </c>
      <c r="K2477" s="25">
        <v>0.0</v>
      </c>
      <c r="L2477" s="25">
        <v>0.0</v>
      </c>
      <c r="M2477" s="25">
        <v>0.0</v>
      </c>
      <c r="N2477" s="25">
        <v>0.10722</v>
      </c>
      <c r="O2477" s="25">
        <v>0.57</v>
      </c>
      <c r="P2477" s="25">
        <v>0.17289</v>
      </c>
      <c r="Q2477" s="25">
        <v>2.0</v>
      </c>
      <c r="R2477" s="25">
        <v>99.0</v>
      </c>
      <c r="S2477" s="25">
        <v>99.0</v>
      </c>
    </row>
    <row r="2478">
      <c r="A2478" s="58" t="s">
        <v>754</v>
      </c>
      <c r="B2478" s="25" t="s">
        <v>1</v>
      </c>
      <c r="C2478" s="25" t="s">
        <v>242</v>
      </c>
      <c r="D2478" s="25" t="s">
        <v>261</v>
      </c>
      <c r="E2478" s="25">
        <v>1097.0</v>
      </c>
      <c r="F2478" s="25">
        <v>300.0</v>
      </c>
      <c r="G2478" s="25">
        <v>133.0</v>
      </c>
      <c r="H2478" s="25">
        <v>201.0</v>
      </c>
      <c r="I2478" s="25">
        <v>0.0</v>
      </c>
      <c r="J2478" s="25">
        <v>0.0</v>
      </c>
      <c r="K2478" s="25">
        <v>0.0</v>
      </c>
      <c r="L2478" s="25">
        <v>0.0</v>
      </c>
      <c r="M2478" s="25">
        <v>0.0</v>
      </c>
      <c r="N2478" s="25">
        <v>0.04306</v>
      </c>
      <c r="O2478" s="25">
        <v>2.86472</v>
      </c>
      <c r="P2478" s="25">
        <v>3.76283</v>
      </c>
      <c r="Q2478" s="25">
        <v>282.0</v>
      </c>
      <c r="R2478" s="25">
        <v>99.0</v>
      </c>
      <c r="S2478" s="25">
        <v>99.0</v>
      </c>
    </row>
    <row r="2479">
      <c r="A2479" s="58" t="s">
        <v>754</v>
      </c>
      <c r="B2479" s="25" t="s">
        <v>1</v>
      </c>
      <c r="C2479" s="25" t="s">
        <v>242</v>
      </c>
      <c r="D2479" s="25" t="s">
        <v>102</v>
      </c>
      <c r="E2479" s="25">
        <v>136803.0</v>
      </c>
      <c r="F2479" s="25">
        <v>22698.0</v>
      </c>
      <c r="G2479" s="25">
        <v>1925.0</v>
      </c>
      <c r="H2479" s="25">
        <v>13411.0</v>
      </c>
      <c r="I2479" s="25">
        <v>0.0</v>
      </c>
      <c r="J2479" s="25">
        <v>1.0</v>
      </c>
      <c r="K2479" s="25">
        <v>0.0</v>
      </c>
      <c r="L2479" s="25">
        <v>0.0</v>
      </c>
      <c r="M2479" s="25">
        <v>0.0</v>
      </c>
      <c r="N2479" s="25">
        <v>0.2475</v>
      </c>
      <c r="O2479" s="25">
        <v>2.04167</v>
      </c>
      <c r="P2479" s="25">
        <v>2.31575</v>
      </c>
      <c r="Q2479" s="25">
        <v>9655.0</v>
      </c>
      <c r="R2479" s="25">
        <v>99.0</v>
      </c>
      <c r="S2479" s="25">
        <v>99.0</v>
      </c>
    </row>
    <row r="2480">
      <c r="A2480" s="58" t="s">
        <v>754</v>
      </c>
      <c r="B2480" s="25" t="s">
        <v>1</v>
      </c>
      <c r="C2480" s="25" t="s">
        <v>242</v>
      </c>
      <c r="D2480" s="25" t="s">
        <v>130</v>
      </c>
      <c r="E2480" s="25">
        <v>1904.0</v>
      </c>
      <c r="F2480" s="25">
        <v>951.0</v>
      </c>
      <c r="G2480" s="25">
        <v>94.0</v>
      </c>
      <c r="H2480" s="25">
        <v>819.0</v>
      </c>
      <c r="I2480" s="25">
        <v>0.0</v>
      </c>
      <c r="J2480" s="25">
        <v>0.0</v>
      </c>
      <c r="K2480" s="25">
        <v>0.0</v>
      </c>
      <c r="L2480" s="25">
        <v>0.0</v>
      </c>
      <c r="M2480" s="25">
        <v>0.0</v>
      </c>
      <c r="N2480" s="25">
        <v>0.01611</v>
      </c>
      <c r="O2480" s="25">
        <v>1.06667</v>
      </c>
      <c r="P2480" s="25">
        <v>0.85306</v>
      </c>
      <c r="Q2480" s="25">
        <v>846.0</v>
      </c>
      <c r="R2480" s="25">
        <v>99.0</v>
      </c>
      <c r="S2480" s="25">
        <v>99.0</v>
      </c>
    </row>
    <row r="2481">
      <c r="A2481" s="58" t="s">
        <v>754</v>
      </c>
      <c r="B2481" s="25" t="s">
        <v>1</v>
      </c>
      <c r="C2481" s="25" t="s">
        <v>242</v>
      </c>
      <c r="D2481" s="25" t="s">
        <v>122</v>
      </c>
      <c r="E2481" s="25">
        <v>1649.0</v>
      </c>
      <c r="F2481" s="25">
        <v>1375.0</v>
      </c>
      <c r="G2481" s="25">
        <v>206.0</v>
      </c>
      <c r="H2481" s="25">
        <v>854.0</v>
      </c>
      <c r="I2481" s="25">
        <v>0.0</v>
      </c>
      <c r="J2481" s="25">
        <v>0.0</v>
      </c>
      <c r="K2481" s="25">
        <v>0.0</v>
      </c>
      <c r="L2481" s="25">
        <v>0.0</v>
      </c>
      <c r="M2481" s="25">
        <v>0.0</v>
      </c>
      <c r="N2481" s="25">
        <v>0.00639</v>
      </c>
      <c r="O2481" s="25">
        <v>0.70528</v>
      </c>
      <c r="P2481" s="25">
        <v>1.04142</v>
      </c>
      <c r="Q2481" s="25">
        <v>1140.0</v>
      </c>
      <c r="R2481" s="25">
        <v>99.0</v>
      </c>
      <c r="S2481" s="25">
        <v>99.0</v>
      </c>
    </row>
    <row r="2482">
      <c r="A2482" s="58" t="s">
        <v>754</v>
      </c>
      <c r="B2482" s="25" t="s">
        <v>1</v>
      </c>
      <c r="C2482" s="25" t="s">
        <v>242</v>
      </c>
      <c r="D2482" s="25" t="s">
        <v>133</v>
      </c>
      <c r="E2482" s="25">
        <v>9193.0</v>
      </c>
      <c r="F2482" s="25">
        <v>3512.0</v>
      </c>
      <c r="G2482" s="25">
        <v>564.0</v>
      </c>
      <c r="H2482" s="25">
        <v>1770.0</v>
      </c>
      <c r="I2482" s="25">
        <v>0.0</v>
      </c>
      <c r="J2482" s="25">
        <v>1.0</v>
      </c>
      <c r="K2482" s="25">
        <v>0.0</v>
      </c>
      <c r="L2482" s="25">
        <v>0.0</v>
      </c>
      <c r="M2482" s="25">
        <v>0.0</v>
      </c>
      <c r="N2482" s="25">
        <v>0.16889</v>
      </c>
      <c r="O2482" s="25">
        <v>2.43028</v>
      </c>
      <c r="P2482" s="25">
        <v>2.63842</v>
      </c>
      <c r="Q2482" s="25">
        <v>2853.0</v>
      </c>
      <c r="R2482" s="25">
        <v>99.0</v>
      </c>
      <c r="S2482" s="25">
        <v>99.0</v>
      </c>
    </row>
    <row r="2483">
      <c r="A2483" s="58" t="s">
        <v>754</v>
      </c>
      <c r="B2483" s="25" t="s">
        <v>1</v>
      </c>
      <c r="C2483" s="25" t="s">
        <v>242</v>
      </c>
      <c r="D2483" s="25" t="s">
        <v>167</v>
      </c>
      <c r="E2483" s="25">
        <v>21423.0</v>
      </c>
      <c r="F2483" s="25">
        <v>4088.0</v>
      </c>
      <c r="G2483" s="25">
        <v>584.0</v>
      </c>
      <c r="H2483" s="25">
        <v>2628.0</v>
      </c>
      <c r="I2483" s="25">
        <v>0.0</v>
      </c>
      <c r="J2483" s="25">
        <v>0.0</v>
      </c>
      <c r="K2483" s="25">
        <v>0.0</v>
      </c>
      <c r="L2483" s="25">
        <v>0.0</v>
      </c>
      <c r="M2483" s="25">
        <v>0.0</v>
      </c>
      <c r="N2483" s="25">
        <v>0.23694</v>
      </c>
      <c r="O2483" s="25">
        <v>1.95806</v>
      </c>
      <c r="P2483" s="25">
        <v>2.34213</v>
      </c>
      <c r="Q2483" s="25">
        <v>2312.0</v>
      </c>
      <c r="R2483" s="25">
        <v>99.0</v>
      </c>
      <c r="S2483" s="25">
        <v>99.0</v>
      </c>
    </row>
    <row r="2484">
      <c r="A2484" s="58" t="s">
        <v>754</v>
      </c>
      <c r="B2484" s="25" t="s">
        <v>1</v>
      </c>
      <c r="C2484" s="25" t="s">
        <v>242</v>
      </c>
      <c r="D2484" s="25" t="s">
        <v>263</v>
      </c>
      <c r="E2484" s="25">
        <v>73.0</v>
      </c>
      <c r="F2484" s="25">
        <v>51.0</v>
      </c>
      <c r="G2484" s="25">
        <v>16.0</v>
      </c>
      <c r="H2484" s="25">
        <v>28.0</v>
      </c>
      <c r="I2484" s="25">
        <v>0.0</v>
      </c>
      <c r="J2484" s="25">
        <v>0.0</v>
      </c>
      <c r="K2484" s="25">
        <v>0.0</v>
      </c>
      <c r="L2484" s="25">
        <v>0.0</v>
      </c>
      <c r="M2484" s="25">
        <v>0.0</v>
      </c>
      <c r="N2484" s="25">
        <v>0.0125</v>
      </c>
      <c r="O2484" s="25">
        <v>1.41778</v>
      </c>
      <c r="P2484" s="25">
        <v>1.02046</v>
      </c>
      <c r="Q2484" s="25">
        <v>48.0</v>
      </c>
      <c r="R2484" s="25">
        <v>99.0</v>
      </c>
      <c r="S2484" s="25">
        <v>99.0</v>
      </c>
    </row>
    <row r="2485">
      <c r="A2485" s="58" t="s">
        <v>754</v>
      </c>
      <c r="B2485" s="25" t="s">
        <v>1</v>
      </c>
      <c r="C2485" s="25" t="s">
        <v>242</v>
      </c>
      <c r="D2485" s="25" t="s">
        <v>202</v>
      </c>
      <c r="E2485" s="25">
        <v>470.0</v>
      </c>
      <c r="F2485" s="25">
        <v>103.0</v>
      </c>
      <c r="G2485" s="25">
        <v>18.0</v>
      </c>
      <c r="H2485" s="25">
        <v>65.0</v>
      </c>
      <c r="I2485" s="25">
        <v>0.0</v>
      </c>
      <c r="J2485" s="25">
        <v>0.0</v>
      </c>
      <c r="K2485" s="25">
        <v>0.0</v>
      </c>
      <c r="L2485" s="25">
        <v>0.0</v>
      </c>
      <c r="M2485" s="25">
        <v>0.0</v>
      </c>
      <c r="N2485" s="25">
        <v>0.36111</v>
      </c>
      <c r="O2485" s="25">
        <v>2.08639</v>
      </c>
      <c r="P2485" s="25">
        <v>1.80561</v>
      </c>
      <c r="Q2485" s="25">
        <v>71.0</v>
      </c>
      <c r="R2485" s="25">
        <v>99.0</v>
      </c>
      <c r="S2485" s="25">
        <v>99.0</v>
      </c>
    </row>
    <row r="2486">
      <c r="A2486" s="58" t="s">
        <v>754</v>
      </c>
      <c r="B2486" s="25" t="s">
        <v>1</v>
      </c>
      <c r="C2486" s="25" t="s">
        <v>242</v>
      </c>
      <c r="D2486" s="25" t="s">
        <v>162</v>
      </c>
      <c r="E2486" s="25">
        <v>37877.0</v>
      </c>
      <c r="F2486" s="25">
        <v>8119.0</v>
      </c>
      <c r="G2486" s="25">
        <v>1286.0</v>
      </c>
      <c r="H2486" s="25">
        <v>4595.0</v>
      </c>
      <c r="I2486" s="25">
        <v>0.0</v>
      </c>
      <c r="J2486" s="25">
        <v>0.0</v>
      </c>
      <c r="K2486" s="25">
        <v>0.0</v>
      </c>
      <c r="L2486" s="25">
        <v>0.0</v>
      </c>
      <c r="M2486" s="25">
        <v>0.0</v>
      </c>
      <c r="N2486" s="25">
        <v>0.18389</v>
      </c>
      <c r="O2486" s="25">
        <v>1.94028</v>
      </c>
      <c r="P2486" s="25">
        <v>2.1675</v>
      </c>
      <c r="Q2486" s="25">
        <v>4046.0</v>
      </c>
      <c r="R2486" s="25">
        <v>99.0</v>
      </c>
      <c r="S2486" s="25">
        <v>99.0</v>
      </c>
    </row>
    <row r="2487">
      <c r="A2487" s="58" t="s">
        <v>754</v>
      </c>
      <c r="B2487" s="25" t="s">
        <v>1</v>
      </c>
      <c r="C2487" s="25" t="s">
        <v>242</v>
      </c>
      <c r="D2487" s="25" t="s">
        <v>287</v>
      </c>
      <c r="E2487" s="25">
        <v>215.0</v>
      </c>
      <c r="F2487" s="25">
        <v>121.0</v>
      </c>
      <c r="G2487" s="25">
        <v>7.0</v>
      </c>
      <c r="H2487" s="25">
        <v>106.0</v>
      </c>
      <c r="I2487" s="25">
        <v>0.0</v>
      </c>
      <c r="J2487" s="25">
        <v>0.0</v>
      </c>
      <c r="K2487" s="25">
        <v>0.0</v>
      </c>
      <c r="L2487" s="25">
        <v>0.0</v>
      </c>
      <c r="M2487" s="25">
        <v>0.0</v>
      </c>
      <c r="N2487" s="25">
        <v>0.00694</v>
      </c>
      <c r="O2487" s="25">
        <v>1.61111</v>
      </c>
      <c r="P2487" s="25">
        <v>0.86422</v>
      </c>
      <c r="Q2487" s="25">
        <v>118.0</v>
      </c>
      <c r="R2487" s="25">
        <v>99.0</v>
      </c>
      <c r="S2487" s="25">
        <v>99.0</v>
      </c>
    </row>
    <row r="2488">
      <c r="A2488" s="58" t="s">
        <v>754</v>
      </c>
      <c r="B2488" s="25" t="s">
        <v>1</v>
      </c>
      <c r="C2488" s="25" t="s">
        <v>242</v>
      </c>
      <c r="D2488" s="25" t="s">
        <v>151</v>
      </c>
      <c r="E2488" s="25">
        <v>14105.0</v>
      </c>
      <c r="F2488" s="25">
        <v>4727.0</v>
      </c>
      <c r="G2488" s="25">
        <v>986.0</v>
      </c>
      <c r="H2488" s="25">
        <v>2658.0</v>
      </c>
      <c r="I2488" s="25">
        <v>0.0</v>
      </c>
      <c r="J2488" s="25">
        <v>0.0</v>
      </c>
      <c r="K2488" s="25">
        <v>0.0</v>
      </c>
      <c r="L2488" s="25">
        <v>0.0</v>
      </c>
      <c r="M2488" s="25">
        <v>0.0</v>
      </c>
      <c r="N2488" s="25">
        <v>0.16833</v>
      </c>
      <c r="O2488" s="25">
        <v>4.33472</v>
      </c>
      <c r="P2488" s="25">
        <v>3.503</v>
      </c>
      <c r="Q2488" s="25">
        <v>3796.0</v>
      </c>
      <c r="R2488" s="25">
        <v>99.0</v>
      </c>
      <c r="S2488" s="25">
        <v>99.0</v>
      </c>
    </row>
    <row r="2489">
      <c r="A2489" s="58" t="s">
        <v>754</v>
      </c>
      <c r="B2489" s="25" t="s">
        <v>1</v>
      </c>
      <c r="C2489" s="25" t="s">
        <v>242</v>
      </c>
      <c r="D2489" s="25" t="s">
        <v>190</v>
      </c>
      <c r="E2489" s="25">
        <v>4856.0</v>
      </c>
      <c r="F2489" s="25">
        <v>1588.0</v>
      </c>
      <c r="G2489" s="25">
        <v>172.0</v>
      </c>
      <c r="H2489" s="25">
        <v>882.0</v>
      </c>
      <c r="I2489" s="25">
        <v>0.0</v>
      </c>
      <c r="J2489" s="25">
        <v>0.0</v>
      </c>
      <c r="K2489" s="25">
        <v>0.0</v>
      </c>
      <c r="L2489" s="25">
        <v>0.0</v>
      </c>
      <c r="M2489" s="25">
        <v>0.0</v>
      </c>
      <c r="N2489" s="25">
        <v>0.23333</v>
      </c>
      <c r="O2489" s="25">
        <v>4.06</v>
      </c>
      <c r="P2489" s="25">
        <v>3.33255</v>
      </c>
      <c r="Q2489" s="25">
        <v>1133.0</v>
      </c>
      <c r="R2489" s="25">
        <v>99.0</v>
      </c>
      <c r="S2489" s="25">
        <v>99.0</v>
      </c>
    </row>
    <row r="2490">
      <c r="A2490" s="58" t="s">
        <v>754</v>
      </c>
      <c r="B2490" s="25" t="s">
        <v>1</v>
      </c>
      <c r="C2490" s="25" t="s">
        <v>242</v>
      </c>
      <c r="D2490" s="25" t="s">
        <v>240</v>
      </c>
      <c r="E2490" s="25">
        <v>234.0</v>
      </c>
      <c r="F2490" s="25">
        <v>168.0</v>
      </c>
      <c r="G2490" s="25">
        <v>58.0</v>
      </c>
      <c r="H2490" s="25">
        <v>94.0</v>
      </c>
      <c r="I2490" s="25">
        <v>0.0</v>
      </c>
      <c r="J2490" s="25">
        <v>0.0</v>
      </c>
      <c r="K2490" s="25">
        <v>0.0</v>
      </c>
      <c r="L2490" s="25">
        <v>0.0</v>
      </c>
      <c r="M2490" s="25">
        <v>0.0</v>
      </c>
      <c r="N2490" s="25">
        <v>0.02417</v>
      </c>
      <c r="O2490" s="25">
        <v>1.3325</v>
      </c>
      <c r="P2490" s="25">
        <v>0.57294</v>
      </c>
      <c r="Q2490" s="25">
        <v>153.0</v>
      </c>
      <c r="R2490" s="25">
        <v>99.0</v>
      </c>
      <c r="S2490" s="25">
        <v>99.0</v>
      </c>
    </row>
    <row r="2491">
      <c r="A2491" s="58" t="s">
        <v>754</v>
      </c>
      <c r="B2491" s="25" t="s">
        <v>1</v>
      </c>
      <c r="C2491" s="25" t="s">
        <v>242</v>
      </c>
      <c r="D2491" s="25" t="s">
        <v>197</v>
      </c>
      <c r="E2491" s="25">
        <v>9922.0</v>
      </c>
      <c r="F2491" s="25">
        <v>2821.0</v>
      </c>
      <c r="G2491" s="25">
        <v>605.0</v>
      </c>
      <c r="H2491" s="25">
        <v>1749.0</v>
      </c>
      <c r="I2491" s="25">
        <v>0.0</v>
      </c>
      <c r="J2491" s="25">
        <v>1.0</v>
      </c>
      <c r="K2491" s="25">
        <v>0.0</v>
      </c>
      <c r="L2491" s="25">
        <v>0.0</v>
      </c>
      <c r="M2491" s="25">
        <v>0.0</v>
      </c>
      <c r="N2491" s="25">
        <v>0.14167</v>
      </c>
      <c r="O2491" s="25">
        <v>4.69889</v>
      </c>
      <c r="P2491" s="25">
        <v>4.23171</v>
      </c>
      <c r="Q2491" s="25">
        <v>1979.0</v>
      </c>
      <c r="R2491" s="25">
        <v>99.0</v>
      </c>
      <c r="S2491" s="25">
        <v>99.0</v>
      </c>
    </row>
    <row r="2492">
      <c r="A2492" s="58" t="s">
        <v>754</v>
      </c>
      <c r="B2492" s="25" t="s">
        <v>1</v>
      </c>
      <c r="C2492" s="25" t="s">
        <v>242</v>
      </c>
      <c r="D2492" s="25" t="s">
        <v>256</v>
      </c>
      <c r="E2492" s="25">
        <v>738.0</v>
      </c>
      <c r="F2492" s="25">
        <v>447.0</v>
      </c>
      <c r="G2492" s="25">
        <v>81.0</v>
      </c>
      <c r="H2492" s="25">
        <v>303.0</v>
      </c>
      <c r="I2492" s="25">
        <v>0.0</v>
      </c>
      <c r="J2492" s="25">
        <v>0.0</v>
      </c>
      <c r="K2492" s="25">
        <v>0.0</v>
      </c>
      <c r="L2492" s="25">
        <v>0.0</v>
      </c>
      <c r="M2492" s="25">
        <v>0.0</v>
      </c>
      <c r="N2492" s="25">
        <v>0.02</v>
      </c>
      <c r="O2492" s="25">
        <v>0.94278</v>
      </c>
      <c r="P2492" s="25">
        <v>1.41828</v>
      </c>
      <c r="Q2492" s="25">
        <v>410.0</v>
      </c>
      <c r="R2492" s="25">
        <v>99.0</v>
      </c>
      <c r="S2492" s="25">
        <v>99.0</v>
      </c>
    </row>
    <row r="2493">
      <c r="A2493" s="58" t="s">
        <v>754</v>
      </c>
      <c r="B2493" s="25" t="s">
        <v>1</v>
      </c>
      <c r="C2493" s="25" t="s">
        <v>242</v>
      </c>
      <c r="D2493" s="25" t="s">
        <v>251</v>
      </c>
      <c r="E2493" s="25">
        <v>309.0</v>
      </c>
      <c r="F2493" s="25">
        <v>130.0</v>
      </c>
      <c r="G2493" s="25">
        <v>44.0</v>
      </c>
      <c r="H2493" s="25">
        <v>86.0</v>
      </c>
      <c r="I2493" s="25">
        <v>0.0</v>
      </c>
      <c r="J2493" s="25">
        <v>0.0</v>
      </c>
      <c r="K2493" s="25">
        <v>0.0</v>
      </c>
      <c r="L2493" s="25">
        <v>0.0</v>
      </c>
      <c r="M2493" s="25">
        <v>0.0</v>
      </c>
      <c r="N2493" s="25">
        <v>0.08056</v>
      </c>
      <c r="O2493" s="25">
        <v>1.52028</v>
      </c>
      <c r="P2493" s="25">
        <v>1.35132</v>
      </c>
      <c r="Q2493" s="25">
        <v>108.0</v>
      </c>
      <c r="R2493" s="25">
        <v>99.0</v>
      </c>
      <c r="S2493" s="25">
        <v>99.0</v>
      </c>
    </row>
    <row r="2494">
      <c r="A2494" s="58" t="s">
        <v>754</v>
      </c>
      <c r="B2494" s="25" t="s">
        <v>1</v>
      </c>
      <c r="C2494" s="25" t="s">
        <v>242</v>
      </c>
      <c r="D2494" s="25" t="s">
        <v>159</v>
      </c>
      <c r="E2494" s="25">
        <v>15906.0</v>
      </c>
      <c r="F2494" s="25">
        <v>9599.0</v>
      </c>
      <c r="G2494" s="25">
        <v>1953.0</v>
      </c>
      <c r="H2494" s="25">
        <v>6235.0</v>
      </c>
      <c r="I2494" s="25">
        <v>0.0</v>
      </c>
      <c r="J2494" s="25">
        <v>2.0</v>
      </c>
      <c r="K2494" s="25">
        <v>0.0</v>
      </c>
      <c r="L2494" s="25">
        <v>0.0</v>
      </c>
      <c r="M2494" s="25">
        <v>0.0</v>
      </c>
      <c r="N2494" s="25">
        <v>0.03222</v>
      </c>
      <c r="O2494" s="25">
        <v>1.53583</v>
      </c>
      <c r="P2494" s="25">
        <v>1.99765</v>
      </c>
      <c r="Q2494" s="25">
        <v>7901.0</v>
      </c>
      <c r="R2494" s="25">
        <v>99.0</v>
      </c>
      <c r="S2494" s="25">
        <v>99.0</v>
      </c>
    </row>
    <row r="2495">
      <c r="A2495" s="58" t="s">
        <v>754</v>
      </c>
      <c r="B2495" s="25" t="s">
        <v>1</v>
      </c>
      <c r="C2495" s="25" t="s">
        <v>242</v>
      </c>
      <c r="D2495" s="25" t="s">
        <v>175</v>
      </c>
      <c r="E2495" s="25">
        <v>4392.0</v>
      </c>
      <c r="F2495" s="25">
        <v>1259.0</v>
      </c>
      <c r="G2495" s="25">
        <v>284.0</v>
      </c>
      <c r="H2495" s="25">
        <v>719.0</v>
      </c>
      <c r="I2495" s="25">
        <v>0.0</v>
      </c>
      <c r="J2495" s="25">
        <v>0.0</v>
      </c>
      <c r="K2495" s="25">
        <v>0.0</v>
      </c>
      <c r="L2495" s="25">
        <v>0.0</v>
      </c>
      <c r="M2495" s="25">
        <v>0.0</v>
      </c>
      <c r="N2495" s="25">
        <v>0.13861</v>
      </c>
      <c r="O2495" s="25">
        <v>3.35389</v>
      </c>
      <c r="P2495" s="25">
        <v>3.24932</v>
      </c>
      <c r="Q2495" s="25">
        <v>945.0</v>
      </c>
      <c r="R2495" s="25">
        <v>99.0</v>
      </c>
      <c r="S2495" s="25">
        <v>99.0</v>
      </c>
    </row>
    <row r="2496">
      <c r="A2496" s="58" t="s">
        <v>754</v>
      </c>
      <c r="B2496" s="25" t="s">
        <v>1</v>
      </c>
      <c r="C2496" s="25" t="s">
        <v>242</v>
      </c>
      <c r="D2496" s="25" t="s">
        <v>134</v>
      </c>
      <c r="E2496" s="25">
        <v>9774.0</v>
      </c>
      <c r="F2496" s="25">
        <v>1525.0</v>
      </c>
      <c r="G2496" s="25">
        <v>141.0</v>
      </c>
      <c r="H2496" s="25">
        <v>788.0</v>
      </c>
      <c r="I2496" s="25">
        <v>0.0</v>
      </c>
      <c r="J2496" s="25">
        <v>0.0</v>
      </c>
      <c r="K2496" s="25">
        <v>0.0</v>
      </c>
      <c r="L2496" s="25">
        <v>0.0</v>
      </c>
      <c r="M2496" s="25">
        <v>0.0</v>
      </c>
      <c r="N2496" s="25">
        <v>0.31222</v>
      </c>
      <c r="O2496" s="25">
        <v>2.47139</v>
      </c>
      <c r="P2496" s="25">
        <v>2.61732</v>
      </c>
      <c r="Q2496" s="25">
        <v>882.0</v>
      </c>
      <c r="R2496" s="25">
        <v>99.0</v>
      </c>
      <c r="S2496" s="25">
        <v>99.0</v>
      </c>
    </row>
    <row r="2497">
      <c r="A2497" s="58" t="s">
        <v>754</v>
      </c>
      <c r="B2497" s="25" t="s">
        <v>1</v>
      </c>
      <c r="C2497" s="25" t="s">
        <v>242</v>
      </c>
      <c r="D2497" s="25" t="s">
        <v>194</v>
      </c>
      <c r="E2497" s="25">
        <v>1695.0</v>
      </c>
      <c r="F2497" s="25">
        <v>778.0</v>
      </c>
      <c r="G2497" s="25">
        <v>239.0</v>
      </c>
      <c r="H2497" s="25">
        <v>422.0</v>
      </c>
      <c r="I2497" s="25">
        <v>0.0</v>
      </c>
      <c r="J2497" s="25">
        <v>0.0</v>
      </c>
      <c r="K2497" s="25">
        <v>0.0</v>
      </c>
      <c r="L2497" s="25">
        <v>0.0</v>
      </c>
      <c r="M2497" s="25">
        <v>0.0</v>
      </c>
      <c r="N2497" s="25">
        <v>0.15889</v>
      </c>
      <c r="O2497" s="25">
        <v>2.40083</v>
      </c>
      <c r="P2497" s="25">
        <v>3.21327</v>
      </c>
      <c r="Q2497" s="25">
        <v>595.0</v>
      </c>
      <c r="R2497" s="25">
        <v>99.0</v>
      </c>
      <c r="S2497" s="25">
        <v>99.0</v>
      </c>
    </row>
    <row r="2498">
      <c r="A2498" s="58" t="s">
        <v>754</v>
      </c>
      <c r="B2498" s="25" t="s">
        <v>1</v>
      </c>
      <c r="C2498" s="25" t="s">
        <v>242</v>
      </c>
      <c r="D2498" s="25" t="s">
        <v>288</v>
      </c>
      <c r="E2498" s="25">
        <v>55.0</v>
      </c>
      <c r="F2498" s="25">
        <v>12.0</v>
      </c>
      <c r="G2498" s="25">
        <v>3.0</v>
      </c>
      <c r="H2498" s="25">
        <v>8.0</v>
      </c>
      <c r="I2498" s="25">
        <v>0.0</v>
      </c>
      <c r="J2498" s="25">
        <v>0.0</v>
      </c>
      <c r="K2498" s="25">
        <v>0.0</v>
      </c>
      <c r="L2498" s="25">
        <v>0.0</v>
      </c>
      <c r="M2498" s="25">
        <v>0.0</v>
      </c>
      <c r="N2498" s="25">
        <v>0.16417</v>
      </c>
      <c r="O2498" s="25">
        <v>1.34972</v>
      </c>
      <c r="P2498" s="25">
        <v>5.20375</v>
      </c>
      <c r="Q2498" s="25">
        <v>12.0</v>
      </c>
      <c r="R2498" s="25">
        <v>99.0</v>
      </c>
      <c r="S2498" s="25">
        <v>99.0</v>
      </c>
    </row>
    <row r="2499">
      <c r="A2499" s="58" t="s">
        <v>754</v>
      </c>
      <c r="B2499" s="25" t="s">
        <v>1</v>
      </c>
      <c r="C2499" s="25" t="s">
        <v>242</v>
      </c>
      <c r="D2499" s="25" t="s">
        <v>192</v>
      </c>
      <c r="E2499" s="25">
        <v>4796.0</v>
      </c>
      <c r="F2499" s="25">
        <v>1789.0</v>
      </c>
      <c r="G2499" s="25">
        <v>115.0</v>
      </c>
      <c r="H2499" s="25">
        <v>913.0</v>
      </c>
      <c r="I2499" s="25">
        <v>0.0</v>
      </c>
      <c r="J2499" s="25">
        <v>0.0</v>
      </c>
      <c r="K2499" s="25">
        <v>0.0</v>
      </c>
      <c r="L2499" s="25">
        <v>0.0</v>
      </c>
      <c r="M2499" s="25">
        <v>0.0</v>
      </c>
      <c r="N2499" s="25">
        <v>0.27417</v>
      </c>
      <c r="O2499" s="25">
        <v>3.19444</v>
      </c>
      <c r="P2499" s="25">
        <v>3.20008</v>
      </c>
      <c r="Q2499" s="25">
        <v>914.0</v>
      </c>
      <c r="R2499" s="25">
        <v>99.0</v>
      </c>
      <c r="S2499" s="25">
        <v>99.0</v>
      </c>
    </row>
    <row r="2500">
      <c r="A2500" s="58" t="s">
        <v>754</v>
      </c>
      <c r="B2500" s="25" t="s">
        <v>1</v>
      </c>
      <c r="C2500" s="25" t="s">
        <v>242</v>
      </c>
      <c r="D2500" s="25" t="s">
        <v>181</v>
      </c>
      <c r="E2500" s="25">
        <v>10625.0</v>
      </c>
      <c r="F2500" s="25">
        <v>798.0</v>
      </c>
      <c r="G2500" s="25">
        <v>78.0</v>
      </c>
      <c r="H2500" s="25">
        <v>675.0</v>
      </c>
      <c r="I2500" s="25">
        <v>0.0</v>
      </c>
      <c r="J2500" s="25">
        <v>0.0</v>
      </c>
      <c r="K2500" s="25">
        <v>0.0</v>
      </c>
      <c r="L2500" s="25">
        <v>0.0</v>
      </c>
      <c r="M2500" s="25">
        <v>0.0</v>
      </c>
      <c r="N2500" s="25">
        <v>0.29444</v>
      </c>
      <c r="O2500" s="25">
        <v>2.70389</v>
      </c>
      <c r="P2500" s="25">
        <v>2.52567</v>
      </c>
      <c r="Q2500" s="25">
        <v>564.0</v>
      </c>
      <c r="R2500" s="25">
        <v>99.0</v>
      </c>
      <c r="S2500" s="25">
        <v>99.0</v>
      </c>
    </row>
    <row r="2501">
      <c r="A2501" s="58" t="s">
        <v>754</v>
      </c>
      <c r="B2501" s="25" t="s">
        <v>1</v>
      </c>
      <c r="C2501" s="25" t="s">
        <v>242</v>
      </c>
      <c r="D2501" s="25" t="s">
        <v>152</v>
      </c>
      <c r="E2501" s="25">
        <v>3467.0</v>
      </c>
      <c r="F2501" s="25">
        <v>1062.0</v>
      </c>
      <c r="G2501" s="25">
        <v>270.0</v>
      </c>
      <c r="H2501" s="25">
        <v>573.0</v>
      </c>
      <c r="I2501" s="25">
        <v>0.0</v>
      </c>
      <c r="J2501" s="25">
        <v>0.0</v>
      </c>
      <c r="K2501" s="25">
        <v>0.0</v>
      </c>
      <c r="L2501" s="25">
        <v>0.0</v>
      </c>
      <c r="M2501" s="25">
        <v>0.0</v>
      </c>
      <c r="N2501" s="25">
        <v>0.13056</v>
      </c>
      <c r="O2501" s="25">
        <v>2.55861</v>
      </c>
      <c r="P2501" s="25">
        <v>3.02686</v>
      </c>
      <c r="Q2501" s="25">
        <v>772.0</v>
      </c>
      <c r="R2501" s="25">
        <v>99.0</v>
      </c>
      <c r="S2501" s="25">
        <v>99.0</v>
      </c>
    </row>
    <row r="2502">
      <c r="A2502" s="58" t="s">
        <v>754</v>
      </c>
      <c r="B2502" s="25" t="s">
        <v>1</v>
      </c>
      <c r="C2502" s="25" t="s">
        <v>242</v>
      </c>
      <c r="D2502" s="25" t="s">
        <v>203</v>
      </c>
      <c r="E2502" s="25">
        <v>2135.0</v>
      </c>
      <c r="F2502" s="25">
        <v>509.0</v>
      </c>
      <c r="G2502" s="25">
        <v>27.0</v>
      </c>
      <c r="H2502" s="25">
        <v>276.0</v>
      </c>
      <c r="I2502" s="25">
        <v>0.0</v>
      </c>
      <c r="J2502" s="25">
        <v>0.0</v>
      </c>
      <c r="K2502" s="25">
        <v>0.0</v>
      </c>
      <c r="L2502" s="25">
        <v>0.0</v>
      </c>
      <c r="M2502" s="25">
        <v>0.0</v>
      </c>
      <c r="N2502" s="25">
        <v>0.23861</v>
      </c>
      <c r="O2502" s="25">
        <v>5.5975</v>
      </c>
      <c r="P2502" s="25">
        <v>4.0653</v>
      </c>
      <c r="Q2502" s="25">
        <v>293.0</v>
      </c>
      <c r="R2502" s="25">
        <v>99.0</v>
      </c>
      <c r="S2502" s="25">
        <v>99.0</v>
      </c>
    </row>
    <row r="2503">
      <c r="A2503" s="58" t="s">
        <v>754</v>
      </c>
      <c r="B2503" s="25" t="s">
        <v>1</v>
      </c>
      <c r="C2503" s="25" t="s">
        <v>242</v>
      </c>
      <c r="D2503" s="25" t="s">
        <v>92</v>
      </c>
      <c r="E2503" s="25">
        <v>38347.0</v>
      </c>
      <c r="F2503" s="25">
        <v>17774.0</v>
      </c>
      <c r="G2503" s="25">
        <v>1382.0</v>
      </c>
      <c r="H2503" s="25">
        <v>12929.0</v>
      </c>
      <c r="I2503" s="25">
        <v>0.0</v>
      </c>
      <c r="J2503" s="25">
        <v>4.0</v>
      </c>
      <c r="K2503" s="25">
        <v>0.0</v>
      </c>
      <c r="L2503" s="25">
        <v>0.0</v>
      </c>
      <c r="M2503" s="25">
        <v>0.0</v>
      </c>
      <c r="N2503" s="25">
        <v>0.05694</v>
      </c>
      <c r="O2503" s="25">
        <v>1.65667</v>
      </c>
      <c r="P2503" s="25">
        <v>2.50357</v>
      </c>
      <c r="Q2503" s="25">
        <v>12431.0</v>
      </c>
      <c r="R2503" s="25">
        <v>99.0</v>
      </c>
      <c r="S2503" s="25">
        <v>99.0</v>
      </c>
    </row>
    <row r="2504">
      <c r="A2504" s="58" t="s">
        <v>754</v>
      </c>
      <c r="B2504" s="25" t="s">
        <v>1</v>
      </c>
      <c r="C2504" s="25" t="s">
        <v>242</v>
      </c>
      <c r="D2504" s="25" t="s">
        <v>289</v>
      </c>
      <c r="E2504" s="25">
        <v>46.0</v>
      </c>
      <c r="F2504" s="25">
        <v>11.0</v>
      </c>
      <c r="G2504" s="25">
        <v>2.0</v>
      </c>
      <c r="H2504" s="25">
        <v>7.0</v>
      </c>
      <c r="I2504" s="25">
        <v>0.0</v>
      </c>
      <c r="J2504" s="25">
        <v>0.0</v>
      </c>
      <c r="K2504" s="25">
        <v>0.0</v>
      </c>
      <c r="L2504" s="25">
        <v>0.0</v>
      </c>
      <c r="M2504" s="25">
        <v>0.0</v>
      </c>
      <c r="N2504" s="25">
        <v>0.22389</v>
      </c>
      <c r="O2504" s="25">
        <v>1.90944</v>
      </c>
      <c r="P2504" s="25">
        <v>1.82813</v>
      </c>
      <c r="Q2504" s="25">
        <v>9.0</v>
      </c>
      <c r="R2504" s="25">
        <v>99.0</v>
      </c>
      <c r="S2504" s="25">
        <v>99.0</v>
      </c>
    </row>
    <row r="2505">
      <c r="A2505" s="58" t="s">
        <v>754</v>
      </c>
      <c r="B2505" s="25" t="s">
        <v>1</v>
      </c>
      <c r="C2505" s="25" t="s">
        <v>242</v>
      </c>
      <c r="D2505" s="25" t="s">
        <v>205</v>
      </c>
      <c r="E2505" s="25">
        <v>2398.0</v>
      </c>
      <c r="F2505" s="25">
        <v>1299.0</v>
      </c>
      <c r="G2505" s="25">
        <v>297.0</v>
      </c>
      <c r="H2505" s="25">
        <v>810.0</v>
      </c>
      <c r="I2505" s="25">
        <v>0.0</v>
      </c>
      <c r="J2505" s="25">
        <v>0.0</v>
      </c>
      <c r="K2505" s="25">
        <v>0.0</v>
      </c>
      <c r="L2505" s="25">
        <v>0.0</v>
      </c>
      <c r="M2505" s="25">
        <v>0.0</v>
      </c>
      <c r="N2505" s="25">
        <v>0.05861</v>
      </c>
      <c r="O2505" s="25">
        <v>1.62861</v>
      </c>
      <c r="P2505" s="25">
        <v>2.21239</v>
      </c>
      <c r="Q2505" s="25">
        <v>1026.0</v>
      </c>
      <c r="R2505" s="25">
        <v>99.0</v>
      </c>
      <c r="S2505" s="25">
        <v>99.0</v>
      </c>
    </row>
    <row r="2506">
      <c r="A2506" s="58" t="s">
        <v>754</v>
      </c>
      <c r="B2506" s="25" t="s">
        <v>1</v>
      </c>
      <c r="C2506" s="25" t="s">
        <v>242</v>
      </c>
      <c r="D2506" s="25" t="s">
        <v>250</v>
      </c>
      <c r="E2506" s="25">
        <v>337.0</v>
      </c>
      <c r="F2506" s="25">
        <v>117.0</v>
      </c>
      <c r="G2506" s="25">
        <v>6.0</v>
      </c>
      <c r="H2506" s="25">
        <v>97.0</v>
      </c>
      <c r="I2506" s="25">
        <v>0.0</v>
      </c>
      <c r="J2506" s="25">
        <v>0.0</v>
      </c>
      <c r="K2506" s="25">
        <v>0.0</v>
      </c>
      <c r="L2506" s="25">
        <v>0.0</v>
      </c>
      <c r="M2506" s="25">
        <v>0.0</v>
      </c>
      <c r="N2506" s="25">
        <v>0.12444</v>
      </c>
      <c r="O2506" s="25">
        <v>2.33139</v>
      </c>
      <c r="P2506" s="25">
        <v>3.31111</v>
      </c>
      <c r="Q2506" s="25">
        <v>91.0</v>
      </c>
      <c r="R2506" s="25">
        <v>99.0</v>
      </c>
      <c r="S2506" s="25">
        <v>99.0</v>
      </c>
    </row>
    <row r="2507">
      <c r="A2507" s="58" t="s">
        <v>754</v>
      </c>
      <c r="B2507" s="25" t="s">
        <v>1</v>
      </c>
      <c r="C2507" s="25" t="s">
        <v>242</v>
      </c>
      <c r="D2507" s="25" t="s">
        <v>280</v>
      </c>
      <c r="E2507" s="25">
        <v>1810.0</v>
      </c>
      <c r="F2507" s="25">
        <v>1448.0</v>
      </c>
      <c r="G2507" s="25">
        <v>276.0</v>
      </c>
      <c r="H2507" s="25">
        <v>1008.0</v>
      </c>
      <c r="I2507" s="25">
        <v>0.0</v>
      </c>
      <c r="J2507" s="25">
        <v>0.0</v>
      </c>
      <c r="K2507" s="25">
        <v>0.0</v>
      </c>
      <c r="L2507" s="25">
        <v>0.0</v>
      </c>
      <c r="M2507" s="25">
        <v>0.0</v>
      </c>
      <c r="N2507" s="25">
        <v>0.005</v>
      </c>
      <c r="O2507" s="25">
        <v>0.70222</v>
      </c>
      <c r="P2507" s="25">
        <v>1.33349</v>
      </c>
      <c r="Q2507" s="25">
        <v>1321.0</v>
      </c>
      <c r="R2507" s="25">
        <v>99.0</v>
      </c>
      <c r="S2507" s="25">
        <v>99.0</v>
      </c>
    </row>
    <row r="2508">
      <c r="A2508" s="58" t="s">
        <v>754</v>
      </c>
      <c r="B2508" s="25" t="s">
        <v>1</v>
      </c>
      <c r="C2508" s="25" t="s">
        <v>242</v>
      </c>
      <c r="D2508" s="25" t="s">
        <v>173</v>
      </c>
      <c r="E2508" s="25">
        <v>3557.0</v>
      </c>
      <c r="F2508" s="25">
        <v>733.0</v>
      </c>
      <c r="G2508" s="25">
        <v>143.0</v>
      </c>
      <c r="H2508" s="25">
        <v>490.0</v>
      </c>
      <c r="I2508" s="25">
        <v>0.0</v>
      </c>
      <c r="J2508" s="25">
        <v>0.0</v>
      </c>
      <c r="K2508" s="25">
        <v>0.0</v>
      </c>
      <c r="L2508" s="25">
        <v>0.0</v>
      </c>
      <c r="M2508" s="25">
        <v>0.0</v>
      </c>
      <c r="N2508" s="25">
        <v>0.15361</v>
      </c>
      <c r="O2508" s="25">
        <v>7.00639</v>
      </c>
      <c r="P2508" s="25">
        <v>4.60429</v>
      </c>
      <c r="Q2508" s="25">
        <v>621.0</v>
      </c>
      <c r="R2508" s="25">
        <v>99.0</v>
      </c>
      <c r="S2508" s="25">
        <v>99.0</v>
      </c>
    </row>
    <row r="2509">
      <c r="A2509" s="58" t="s">
        <v>754</v>
      </c>
      <c r="B2509" s="25" t="s">
        <v>1</v>
      </c>
      <c r="C2509" s="25" t="s">
        <v>242</v>
      </c>
      <c r="D2509" s="25" t="s">
        <v>291</v>
      </c>
      <c r="E2509" s="25">
        <v>35.0</v>
      </c>
      <c r="F2509" s="25">
        <v>16.0</v>
      </c>
      <c r="G2509" s="25">
        <v>4.0</v>
      </c>
      <c r="H2509" s="25">
        <v>7.0</v>
      </c>
      <c r="I2509" s="25">
        <v>0.0</v>
      </c>
      <c r="J2509" s="25">
        <v>0.0</v>
      </c>
      <c r="K2509" s="25">
        <v>0.0</v>
      </c>
      <c r="L2509" s="25">
        <v>0.0</v>
      </c>
      <c r="M2509" s="25">
        <v>0.0</v>
      </c>
      <c r="N2509" s="25">
        <v>0.14889</v>
      </c>
      <c r="O2509" s="25">
        <v>1.73833</v>
      </c>
      <c r="P2509" s="25">
        <v>0.45956</v>
      </c>
      <c r="Q2509" s="25">
        <v>11.0</v>
      </c>
      <c r="R2509" s="25">
        <v>99.0</v>
      </c>
      <c r="S2509" s="25">
        <v>99.0</v>
      </c>
    </row>
    <row r="2510">
      <c r="A2510" s="58" t="s">
        <v>754</v>
      </c>
      <c r="B2510" s="25" t="s">
        <v>1</v>
      </c>
      <c r="C2510" s="25" t="s">
        <v>242</v>
      </c>
      <c r="D2510" s="25" t="s">
        <v>116</v>
      </c>
      <c r="E2510" s="25">
        <v>138559.0</v>
      </c>
      <c r="F2510" s="25">
        <v>32748.0</v>
      </c>
      <c r="G2510" s="25">
        <v>4849.0</v>
      </c>
      <c r="H2510" s="25">
        <v>19921.0</v>
      </c>
      <c r="I2510" s="25">
        <v>0.0</v>
      </c>
      <c r="J2510" s="25">
        <v>0.0</v>
      </c>
      <c r="K2510" s="25">
        <v>0.0</v>
      </c>
      <c r="L2510" s="25">
        <v>0.0</v>
      </c>
      <c r="M2510" s="25">
        <v>0.0</v>
      </c>
      <c r="N2510" s="25">
        <v>0.21778</v>
      </c>
      <c r="O2510" s="25">
        <v>1.97944</v>
      </c>
      <c r="P2510" s="25">
        <v>2.21073</v>
      </c>
      <c r="Q2510" s="25">
        <v>18287.0</v>
      </c>
      <c r="R2510" s="25">
        <v>99.0</v>
      </c>
      <c r="S2510" s="25">
        <v>99.0</v>
      </c>
    </row>
    <row r="2511">
      <c r="A2511" s="58" t="s">
        <v>754</v>
      </c>
      <c r="B2511" s="25" t="s">
        <v>1</v>
      </c>
      <c r="C2511" s="25" t="s">
        <v>242</v>
      </c>
      <c r="D2511" s="25" t="s">
        <v>225</v>
      </c>
      <c r="E2511" s="25">
        <v>680.0</v>
      </c>
      <c r="F2511" s="25">
        <v>299.0</v>
      </c>
      <c r="G2511" s="25">
        <v>86.0</v>
      </c>
      <c r="H2511" s="25">
        <v>203.0</v>
      </c>
      <c r="I2511" s="25">
        <v>0.0</v>
      </c>
      <c r="J2511" s="25">
        <v>0.0</v>
      </c>
      <c r="K2511" s="25">
        <v>0.0</v>
      </c>
      <c r="L2511" s="25">
        <v>0.0</v>
      </c>
      <c r="M2511" s="25">
        <v>0.0</v>
      </c>
      <c r="N2511" s="25">
        <v>0.05694</v>
      </c>
      <c r="O2511" s="25">
        <v>1.57806</v>
      </c>
      <c r="P2511" s="25">
        <v>1.61228</v>
      </c>
      <c r="Q2511" s="25">
        <v>287.0</v>
      </c>
      <c r="R2511" s="25">
        <v>99.0</v>
      </c>
      <c r="S2511" s="25">
        <v>99.0</v>
      </c>
    </row>
    <row r="2512">
      <c r="A2512" s="58" t="s">
        <v>754</v>
      </c>
      <c r="B2512" s="25" t="s">
        <v>1</v>
      </c>
      <c r="C2512" s="25" t="s">
        <v>242</v>
      </c>
      <c r="D2512" s="25" t="s">
        <v>214</v>
      </c>
      <c r="E2512" s="25">
        <v>1599.0</v>
      </c>
      <c r="F2512" s="25">
        <v>1023.0</v>
      </c>
      <c r="G2512" s="25">
        <v>252.0</v>
      </c>
      <c r="H2512" s="25">
        <v>665.0</v>
      </c>
      <c r="I2512" s="25">
        <v>0.0</v>
      </c>
      <c r="J2512" s="25">
        <v>0.0</v>
      </c>
      <c r="K2512" s="25">
        <v>0.0</v>
      </c>
      <c r="L2512" s="25">
        <v>0.0</v>
      </c>
      <c r="M2512" s="25">
        <v>0.0</v>
      </c>
      <c r="N2512" s="25">
        <v>0.01528</v>
      </c>
      <c r="O2512" s="25">
        <v>1.21417</v>
      </c>
      <c r="P2512" s="25">
        <v>1.35182</v>
      </c>
      <c r="Q2512" s="25">
        <v>941.0</v>
      </c>
      <c r="R2512" s="25">
        <v>99.0</v>
      </c>
      <c r="S2512" s="25">
        <v>99.0</v>
      </c>
    </row>
    <row r="2513">
      <c r="A2513" s="58" t="s">
        <v>754</v>
      </c>
      <c r="B2513" s="25" t="s">
        <v>1</v>
      </c>
      <c r="C2513" s="25" t="s">
        <v>242</v>
      </c>
      <c r="D2513" s="25" t="s">
        <v>234</v>
      </c>
      <c r="E2513" s="25">
        <v>487.0</v>
      </c>
      <c r="F2513" s="25">
        <v>218.0</v>
      </c>
      <c r="G2513" s="25">
        <v>26.0</v>
      </c>
      <c r="H2513" s="25">
        <v>146.0</v>
      </c>
      <c r="I2513" s="25">
        <v>0.0</v>
      </c>
      <c r="J2513" s="25">
        <v>0.0</v>
      </c>
      <c r="K2513" s="25">
        <v>0.0</v>
      </c>
      <c r="L2513" s="25">
        <v>0.0</v>
      </c>
      <c r="M2513" s="25">
        <v>0.0</v>
      </c>
      <c r="N2513" s="25">
        <v>0.05556</v>
      </c>
      <c r="O2513" s="25">
        <v>1.72167</v>
      </c>
      <c r="P2513" s="25">
        <v>2.31635</v>
      </c>
      <c r="Q2513" s="25">
        <v>180.0</v>
      </c>
      <c r="R2513" s="25">
        <v>99.0</v>
      </c>
      <c r="S2513" s="25">
        <v>99.0</v>
      </c>
    </row>
    <row r="2514">
      <c r="A2514" s="58" t="s">
        <v>754</v>
      </c>
      <c r="B2514" s="25" t="s">
        <v>1</v>
      </c>
      <c r="C2514" s="25" t="s">
        <v>242</v>
      </c>
      <c r="D2514" s="25" t="s">
        <v>285</v>
      </c>
      <c r="E2514" s="25">
        <v>11.0</v>
      </c>
      <c r="F2514" s="25">
        <v>5.0</v>
      </c>
      <c r="G2514" s="25">
        <v>0.0</v>
      </c>
      <c r="H2514" s="25">
        <v>2.0</v>
      </c>
      <c r="I2514" s="25">
        <v>0.0</v>
      </c>
      <c r="J2514" s="25">
        <v>0.0</v>
      </c>
      <c r="K2514" s="25">
        <v>0.0</v>
      </c>
      <c r="L2514" s="25">
        <v>0.0</v>
      </c>
      <c r="M2514" s="25">
        <v>0.0</v>
      </c>
      <c r="N2514" s="25">
        <v>0.12722</v>
      </c>
      <c r="O2514" s="25">
        <v>1.03</v>
      </c>
      <c r="P2514" s="25">
        <v>0.33874</v>
      </c>
      <c r="Q2514" s="25">
        <v>3.0</v>
      </c>
      <c r="R2514" s="25">
        <v>99.0</v>
      </c>
      <c r="S2514" s="25">
        <v>99.0</v>
      </c>
    </row>
    <row r="2515">
      <c r="A2515" s="58" t="s">
        <v>754</v>
      </c>
      <c r="B2515" s="25" t="s">
        <v>1</v>
      </c>
      <c r="C2515" s="25" t="s">
        <v>242</v>
      </c>
      <c r="D2515" s="25" t="s">
        <v>155</v>
      </c>
      <c r="E2515" s="25">
        <v>10366.0</v>
      </c>
      <c r="F2515" s="25">
        <v>3587.0</v>
      </c>
      <c r="G2515" s="25">
        <v>1056.0</v>
      </c>
      <c r="H2515" s="25">
        <v>2239.0</v>
      </c>
      <c r="I2515" s="25">
        <v>0.0</v>
      </c>
      <c r="J2515" s="25">
        <v>1.0</v>
      </c>
      <c r="K2515" s="25">
        <v>0.0</v>
      </c>
      <c r="L2515" s="25">
        <v>0.0</v>
      </c>
      <c r="M2515" s="25">
        <v>0.0</v>
      </c>
      <c r="N2515" s="25">
        <v>0.07639</v>
      </c>
      <c r="O2515" s="25">
        <v>1.45583</v>
      </c>
      <c r="P2515" s="25">
        <v>2.27307</v>
      </c>
      <c r="Q2515" s="25">
        <v>3134.0</v>
      </c>
      <c r="R2515" s="25">
        <v>99.0</v>
      </c>
      <c r="S2515" s="25">
        <v>99.0</v>
      </c>
    </row>
    <row r="2516">
      <c r="A2516" s="58" t="s">
        <v>754</v>
      </c>
      <c r="B2516" s="25" t="s">
        <v>1</v>
      </c>
      <c r="C2516" s="25" t="s">
        <v>242</v>
      </c>
      <c r="D2516" s="25" t="s">
        <v>64</v>
      </c>
      <c r="E2516" s="25">
        <v>181587.0</v>
      </c>
      <c r="F2516" s="25">
        <v>51866.0</v>
      </c>
      <c r="G2516" s="25">
        <v>5706.0</v>
      </c>
      <c r="H2516" s="25">
        <v>26005.0</v>
      </c>
      <c r="I2516" s="25">
        <v>0.0</v>
      </c>
      <c r="J2516" s="25">
        <v>5.0</v>
      </c>
      <c r="K2516" s="25">
        <v>0.0</v>
      </c>
      <c r="L2516" s="25">
        <v>0.0</v>
      </c>
      <c r="M2516" s="25">
        <v>0.0</v>
      </c>
      <c r="N2516" s="25">
        <v>0.27333</v>
      </c>
      <c r="O2516" s="25">
        <v>2.395</v>
      </c>
      <c r="P2516" s="25">
        <v>1.53197</v>
      </c>
      <c r="Q2516" s="25">
        <v>33339.0</v>
      </c>
      <c r="R2516" s="25">
        <v>99.0</v>
      </c>
      <c r="S2516" s="25">
        <v>99.0</v>
      </c>
    </row>
    <row r="2517">
      <c r="A2517" s="58" t="s">
        <v>754</v>
      </c>
      <c r="B2517" s="25" t="s">
        <v>1</v>
      </c>
      <c r="C2517" s="25" t="s">
        <v>242</v>
      </c>
      <c r="D2517" s="25" t="s">
        <v>147</v>
      </c>
      <c r="E2517" s="25">
        <v>459.0</v>
      </c>
      <c r="F2517" s="25">
        <v>129.0</v>
      </c>
      <c r="G2517" s="25">
        <v>23.0</v>
      </c>
      <c r="H2517" s="25">
        <v>83.0</v>
      </c>
      <c r="I2517" s="25">
        <v>0.0</v>
      </c>
      <c r="J2517" s="25">
        <v>0.0</v>
      </c>
      <c r="K2517" s="25">
        <v>0.0</v>
      </c>
      <c r="L2517" s="25">
        <v>0.0</v>
      </c>
      <c r="M2517" s="25">
        <v>0.0</v>
      </c>
      <c r="N2517" s="25">
        <v>0.19194</v>
      </c>
      <c r="O2517" s="25">
        <v>3.94583</v>
      </c>
      <c r="P2517" s="25">
        <v>2.35942</v>
      </c>
      <c r="Q2517" s="25">
        <v>99.0</v>
      </c>
      <c r="R2517" s="25">
        <v>99.0</v>
      </c>
      <c r="S2517" s="25">
        <v>99.0</v>
      </c>
    </row>
    <row r="2518">
      <c r="A2518" s="58" t="s">
        <v>754</v>
      </c>
      <c r="B2518" s="25" t="s">
        <v>1</v>
      </c>
      <c r="C2518" s="25" t="s">
        <v>242</v>
      </c>
      <c r="D2518" s="25" t="s">
        <v>50</v>
      </c>
      <c r="E2518" s="25">
        <v>34612.0</v>
      </c>
      <c r="F2518" s="25">
        <v>9119.0</v>
      </c>
      <c r="G2518" s="25">
        <v>403.0</v>
      </c>
      <c r="H2518" s="25">
        <v>4015.0</v>
      </c>
      <c r="I2518" s="25">
        <v>0.0</v>
      </c>
      <c r="J2518" s="25">
        <v>1.0</v>
      </c>
      <c r="K2518" s="25">
        <v>0.0</v>
      </c>
      <c r="L2518" s="25">
        <v>0.0</v>
      </c>
      <c r="M2518" s="25">
        <v>0.0</v>
      </c>
      <c r="N2518" s="25">
        <v>0.35556</v>
      </c>
      <c r="O2518" s="25">
        <v>7.00556</v>
      </c>
      <c r="P2518" s="25">
        <v>4.62709</v>
      </c>
      <c r="Q2518" s="25">
        <v>6259.0</v>
      </c>
      <c r="R2518" s="25">
        <v>99.0</v>
      </c>
      <c r="S2518" s="25">
        <v>99.0</v>
      </c>
    </row>
    <row r="2519">
      <c r="A2519" s="58" t="s">
        <v>754</v>
      </c>
      <c r="B2519" s="25" t="s">
        <v>1</v>
      </c>
      <c r="C2519" s="25" t="s">
        <v>242</v>
      </c>
      <c r="D2519" s="25" t="s">
        <v>140</v>
      </c>
      <c r="E2519" s="25">
        <v>1433.0</v>
      </c>
      <c r="F2519" s="25">
        <v>685.0</v>
      </c>
      <c r="G2519" s="25">
        <v>123.0</v>
      </c>
      <c r="H2519" s="25">
        <v>503.0</v>
      </c>
      <c r="I2519" s="25">
        <v>0.0</v>
      </c>
      <c r="J2519" s="25">
        <v>0.0</v>
      </c>
      <c r="K2519" s="25">
        <v>0.0</v>
      </c>
      <c r="L2519" s="25">
        <v>0.0</v>
      </c>
      <c r="M2519" s="25">
        <v>0.0</v>
      </c>
      <c r="N2519" s="25">
        <v>0.03944</v>
      </c>
      <c r="O2519" s="25">
        <v>1.27194</v>
      </c>
      <c r="P2519" s="25">
        <v>1.59314</v>
      </c>
      <c r="Q2519" s="25">
        <v>497.0</v>
      </c>
      <c r="R2519" s="25">
        <v>99.0</v>
      </c>
      <c r="S2519" s="25">
        <v>99.0</v>
      </c>
    </row>
    <row r="2520">
      <c r="A2520" s="58" t="s">
        <v>754</v>
      </c>
      <c r="B2520" s="25" t="s">
        <v>1</v>
      </c>
      <c r="C2520" s="25" t="s">
        <v>242</v>
      </c>
      <c r="D2520" s="25" t="s">
        <v>178</v>
      </c>
      <c r="E2520" s="25">
        <v>2967.0</v>
      </c>
      <c r="F2520" s="25">
        <v>380.0</v>
      </c>
      <c r="G2520" s="25">
        <v>58.0</v>
      </c>
      <c r="H2520" s="25">
        <v>261.0</v>
      </c>
      <c r="I2520" s="25">
        <v>0.0</v>
      </c>
      <c r="J2520" s="25">
        <v>0.0</v>
      </c>
      <c r="K2520" s="25">
        <v>0.0</v>
      </c>
      <c r="L2520" s="25">
        <v>0.0</v>
      </c>
      <c r="M2520" s="25">
        <v>0.0</v>
      </c>
      <c r="N2520" s="25">
        <v>0.41028</v>
      </c>
      <c r="O2520" s="25">
        <v>4.78472</v>
      </c>
      <c r="P2520" s="25">
        <v>2.63016</v>
      </c>
      <c r="Q2520" s="25">
        <v>259.0</v>
      </c>
      <c r="R2520" s="25">
        <v>99.0</v>
      </c>
      <c r="S2520" s="25">
        <v>99.0</v>
      </c>
    </row>
    <row r="2521">
      <c r="A2521" s="58" t="s">
        <v>754</v>
      </c>
      <c r="B2521" s="25" t="s">
        <v>1</v>
      </c>
      <c r="C2521" s="25" t="s">
        <v>242</v>
      </c>
      <c r="D2521" s="25" t="s">
        <v>71</v>
      </c>
      <c r="E2521" s="25">
        <v>635317.0</v>
      </c>
      <c r="F2521" s="25">
        <v>387745.0</v>
      </c>
      <c r="G2521" s="25">
        <v>60144.0</v>
      </c>
      <c r="H2521" s="25">
        <v>205700.0</v>
      </c>
      <c r="I2521" s="25">
        <v>0.0</v>
      </c>
      <c r="J2521" s="25">
        <v>9.0</v>
      </c>
      <c r="K2521" s="25">
        <v>0.0</v>
      </c>
      <c r="L2521" s="25">
        <v>0.0</v>
      </c>
      <c r="M2521" s="25">
        <v>0.0</v>
      </c>
      <c r="N2521" s="25">
        <v>0.09972</v>
      </c>
      <c r="O2521" s="25">
        <v>4.17306</v>
      </c>
      <c r="P2521" s="25">
        <v>3.68889</v>
      </c>
      <c r="Q2521" s="25">
        <v>195199.0</v>
      </c>
      <c r="R2521" s="25">
        <v>99.0</v>
      </c>
      <c r="S2521" s="25">
        <v>99.0</v>
      </c>
    </row>
    <row r="2522">
      <c r="A2522" s="58" t="s">
        <v>754</v>
      </c>
      <c r="B2522" s="25" t="s">
        <v>1</v>
      </c>
      <c r="C2522" s="25" t="s">
        <v>242</v>
      </c>
      <c r="D2522" s="25" t="s">
        <v>297</v>
      </c>
      <c r="E2522" s="25">
        <v>3.0</v>
      </c>
      <c r="F2522" s="25">
        <v>0.0</v>
      </c>
      <c r="G2522" s="25">
        <v>0.0</v>
      </c>
      <c r="H2522" s="25">
        <v>0.0</v>
      </c>
      <c r="I2522" s="25">
        <v>0.0</v>
      </c>
      <c r="J2522" s="25">
        <v>0.0</v>
      </c>
      <c r="K2522" s="25">
        <v>0.0</v>
      </c>
      <c r="L2522" s="25">
        <v>0.0</v>
      </c>
      <c r="M2522" s="25">
        <v>0.0</v>
      </c>
      <c r="N2522" s="25">
        <v>2.25833</v>
      </c>
      <c r="O2522" s="25">
        <v>5.43167</v>
      </c>
      <c r="P2522" s="25">
        <v>2.64917</v>
      </c>
      <c r="Q2522" s="25">
        <v>0.0</v>
      </c>
      <c r="R2522" s="25">
        <v>99.0</v>
      </c>
      <c r="S2522" s="25">
        <v>99.0</v>
      </c>
    </row>
    <row r="2523">
      <c r="A2523" s="58" t="s">
        <v>754</v>
      </c>
      <c r="B2523" s="25" t="s">
        <v>1</v>
      </c>
      <c r="C2523" s="25" t="s">
        <v>242</v>
      </c>
      <c r="D2523" s="25" t="s">
        <v>275</v>
      </c>
      <c r="E2523" s="25">
        <v>4.0</v>
      </c>
      <c r="F2523" s="25">
        <v>1.0</v>
      </c>
      <c r="G2523" s="25">
        <v>0.0</v>
      </c>
      <c r="H2523" s="25">
        <v>0.0</v>
      </c>
      <c r="I2523" s="25">
        <v>0.0</v>
      </c>
      <c r="J2523" s="25">
        <v>0.0</v>
      </c>
      <c r="K2523" s="25">
        <v>0.0</v>
      </c>
      <c r="L2523" s="25">
        <v>0.0</v>
      </c>
      <c r="M2523" s="25">
        <v>0.0</v>
      </c>
      <c r="N2523" s="25">
        <v>0.1475</v>
      </c>
      <c r="O2523" s="25">
        <v>1.31444</v>
      </c>
      <c r="P2523" s="25">
        <v>0.71542</v>
      </c>
      <c r="Q2523" s="25">
        <v>1.0</v>
      </c>
      <c r="R2523" s="25">
        <v>99.0</v>
      </c>
      <c r="S2523" s="25">
        <v>99.0</v>
      </c>
    </row>
    <row r="2524">
      <c r="A2524" s="58" t="s">
        <v>754</v>
      </c>
      <c r="B2524" s="25" t="s">
        <v>1</v>
      </c>
      <c r="C2524" s="25" t="s">
        <v>242</v>
      </c>
      <c r="D2524" s="25" t="s">
        <v>266</v>
      </c>
      <c r="E2524" s="25">
        <v>76.0</v>
      </c>
      <c r="F2524" s="25">
        <v>23.0</v>
      </c>
      <c r="G2524" s="25">
        <v>4.0</v>
      </c>
      <c r="H2524" s="25">
        <v>15.0</v>
      </c>
      <c r="I2524" s="25">
        <v>0.0</v>
      </c>
      <c r="J2524" s="25">
        <v>0.0</v>
      </c>
      <c r="K2524" s="25">
        <v>0.0</v>
      </c>
      <c r="L2524" s="25">
        <v>0.0</v>
      </c>
      <c r="M2524" s="25">
        <v>0.0</v>
      </c>
      <c r="N2524" s="25">
        <v>0.09111</v>
      </c>
      <c r="O2524" s="25">
        <v>1.22556</v>
      </c>
      <c r="P2524" s="25">
        <v>0.41977</v>
      </c>
      <c r="Q2524" s="25">
        <v>18.0</v>
      </c>
      <c r="R2524" s="25">
        <v>99.0</v>
      </c>
      <c r="S2524" s="25">
        <v>99.0</v>
      </c>
    </row>
    <row r="2525">
      <c r="A2525" s="58" t="s">
        <v>754</v>
      </c>
      <c r="B2525" s="25" t="s">
        <v>1</v>
      </c>
      <c r="C2525" s="25" t="s">
        <v>242</v>
      </c>
      <c r="D2525" s="25" t="s">
        <v>88</v>
      </c>
      <c r="E2525" s="25">
        <v>58952.0</v>
      </c>
      <c r="F2525" s="25">
        <v>14037.0</v>
      </c>
      <c r="G2525" s="25">
        <v>1209.0</v>
      </c>
      <c r="H2525" s="25">
        <v>6391.0</v>
      </c>
      <c r="I2525" s="25">
        <v>0.0</v>
      </c>
      <c r="J2525" s="25">
        <v>4.0</v>
      </c>
      <c r="K2525" s="25">
        <v>0.0</v>
      </c>
      <c r="L2525" s="25">
        <v>0.0</v>
      </c>
      <c r="M2525" s="25">
        <v>0.0</v>
      </c>
      <c r="N2525" s="25">
        <v>0.17278</v>
      </c>
      <c r="O2525" s="25">
        <v>1.50139</v>
      </c>
      <c r="P2525" s="25">
        <v>1.2305</v>
      </c>
      <c r="Q2525" s="25">
        <v>9303.0</v>
      </c>
      <c r="R2525" s="25">
        <v>99.0</v>
      </c>
      <c r="S2525" s="25">
        <v>99.0</v>
      </c>
    </row>
    <row r="2526">
      <c r="A2526" s="58" t="s">
        <v>754</v>
      </c>
      <c r="B2526" s="25" t="s">
        <v>1</v>
      </c>
      <c r="C2526" s="25" t="s">
        <v>242</v>
      </c>
      <c r="D2526" s="25" t="s">
        <v>80</v>
      </c>
      <c r="E2526" s="25">
        <v>82195.0</v>
      </c>
      <c r="F2526" s="25">
        <v>10432.0</v>
      </c>
      <c r="G2526" s="25">
        <v>1046.0</v>
      </c>
      <c r="H2526" s="25">
        <v>7275.0</v>
      </c>
      <c r="I2526" s="25">
        <v>0.0</v>
      </c>
      <c r="J2526" s="25">
        <v>0.0</v>
      </c>
      <c r="K2526" s="25">
        <v>0.0</v>
      </c>
      <c r="L2526" s="25">
        <v>0.0</v>
      </c>
      <c r="M2526" s="25">
        <v>0.0</v>
      </c>
      <c r="N2526" s="25">
        <v>0.24611</v>
      </c>
      <c r="O2526" s="25">
        <v>2.08944</v>
      </c>
      <c r="P2526" s="25">
        <v>2.32262</v>
      </c>
      <c r="Q2526" s="25">
        <v>5584.0</v>
      </c>
      <c r="R2526" s="25">
        <v>99.0</v>
      </c>
      <c r="S2526" s="25">
        <v>99.0</v>
      </c>
    </row>
    <row r="2527">
      <c r="A2527" s="58" t="s">
        <v>754</v>
      </c>
      <c r="B2527" s="25" t="s">
        <v>1</v>
      </c>
      <c r="C2527" s="25" t="s">
        <v>242</v>
      </c>
      <c r="D2527" s="25" t="s">
        <v>65</v>
      </c>
      <c r="E2527" s="25">
        <v>249641.0</v>
      </c>
      <c r="F2527" s="25">
        <v>37852.0</v>
      </c>
      <c r="G2527" s="25">
        <v>5016.0</v>
      </c>
      <c r="H2527" s="25">
        <v>28633.0</v>
      </c>
      <c r="I2527" s="25">
        <v>0.0</v>
      </c>
      <c r="J2527" s="25">
        <v>1.0</v>
      </c>
      <c r="K2527" s="25">
        <v>0.0</v>
      </c>
      <c r="L2527" s="25">
        <v>0.0</v>
      </c>
      <c r="M2527" s="25">
        <v>0.0</v>
      </c>
      <c r="N2527" s="25">
        <v>0.1775</v>
      </c>
      <c r="O2527" s="25">
        <v>4.3625</v>
      </c>
      <c r="P2527" s="25">
        <v>3.70778</v>
      </c>
      <c r="Q2527" s="25">
        <v>25112.0</v>
      </c>
      <c r="R2527" s="25">
        <v>99.0</v>
      </c>
      <c r="S2527" s="25">
        <v>99.0</v>
      </c>
    </row>
    <row r="2528">
      <c r="A2528" s="58" t="s">
        <v>754</v>
      </c>
      <c r="B2528" s="25" t="s">
        <v>1</v>
      </c>
      <c r="C2528" s="25" t="s">
        <v>242</v>
      </c>
      <c r="D2528" s="25" t="s">
        <v>268</v>
      </c>
      <c r="E2528" s="25">
        <v>63.0</v>
      </c>
      <c r="F2528" s="25">
        <v>8.0</v>
      </c>
      <c r="G2528" s="25">
        <v>1.0</v>
      </c>
      <c r="H2528" s="25">
        <v>5.0</v>
      </c>
      <c r="I2528" s="25">
        <v>0.0</v>
      </c>
      <c r="J2528" s="25">
        <v>0.0</v>
      </c>
      <c r="K2528" s="25">
        <v>0.0</v>
      </c>
      <c r="L2528" s="25">
        <v>0.0</v>
      </c>
      <c r="M2528" s="25">
        <v>0.0</v>
      </c>
      <c r="N2528" s="25">
        <v>0.11222</v>
      </c>
      <c r="O2528" s="25">
        <v>1.06806</v>
      </c>
      <c r="P2528" s="25">
        <v>1.50709</v>
      </c>
      <c r="Q2528" s="25">
        <v>8.0</v>
      </c>
      <c r="R2528" s="25">
        <v>99.0</v>
      </c>
      <c r="S2528" s="25">
        <v>99.0</v>
      </c>
    </row>
    <row r="2529">
      <c r="A2529" s="58" t="s">
        <v>754</v>
      </c>
      <c r="B2529" s="25" t="s">
        <v>1</v>
      </c>
      <c r="C2529" s="25" t="s">
        <v>242</v>
      </c>
      <c r="D2529" s="25" t="s">
        <v>83</v>
      </c>
      <c r="E2529" s="25">
        <v>95367.0</v>
      </c>
      <c r="F2529" s="25">
        <v>42151.0</v>
      </c>
      <c r="G2529" s="25">
        <v>11324.0</v>
      </c>
      <c r="H2529" s="25">
        <v>20067.0</v>
      </c>
      <c r="I2529" s="25">
        <v>0.0</v>
      </c>
      <c r="J2529" s="25">
        <v>0.0</v>
      </c>
      <c r="K2529" s="25">
        <v>0.0</v>
      </c>
      <c r="L2529" s="25">
        <v>0.0</v>
      </c>
      <c r="M2529" s="25">
        <v>0.0</v>
      </c>
      <c r="N2529" s="25">
        <v>0.17722</v>
      </c>
      <c r="O2529" s="25">
        <v>2.20889</v>
      </c>
      <c r="P2529" s="25">
        <v>2.41249</v>
      </c>
      <c r="Q2529" s="25">
        <v>21921.0</v>
      </c>
      <c r="R2529" s="25">
        <v>99.0</v>
      </c>
      <c r="S2529" s="25">
        <v>99.0</v>
      </c>
    </row>
    <row r="2530">
      <c r="A2530" s="58" t="s">
        <v>754</v>
      </c>
      <c r="B2530" s="25" t="s">
        <v>1</v>
      </c>
      <c r="C2530" s="25" t="s">
        <v>242</v>
      </c>
      <c r="D2530" s="25" t="s">
        <v>189</v>
      </c>
      <c r="E2530" s="25">
        <v>2772.0</v>
      </c>
      <c r="F2530" s="25">
        <v>1414.0</v>
      </c>
      <c r="G2530" s="25">
        <v>274.0</v>
      </c>
      <c r="H2530" s="25">
        <v>871.0</v>
      </c>
      <c r="I2530" s="25">
        <v>0.0</v>
      </c>
      <c r="J2530" s="25">
        <v>1.0</v>
      </c>
      <c r="K2530" s="25">
        <v>0.0</v>
      </c>
      <c r="L2530" s="25">
        <v>0.0</v>
      </c>
      <c r="M2530" s="25">
        <v>0.0</v>
      </c>
      <c r="N2530" s="25">
        <v>0.09556</v>
      </c>
      <c r="O2530" s="25">
        <v>1.62778</v>
      </c>
      <c r="P2530" s="25">
        <v>2.19048</v>
      </c>
      <c r="Q2530" s="25">
        <v>988.0</v>
      </c>
      <c r="R2530" s="25">
        <v>99.0</v>
      </c>
      <c r="S2530" s="25">
        <v>99.0</v>
      </c>
    </row>
    <row r="2531">
      <c r="A2531" s="58" t="s">
        <v>754</v>
      </c>
      <c r="B2531" s="25" t="s">
        <v>1</v>
      </c>
      <c r="C2531" s="25" t="s">
        <v>242</v>
      </c>
      <c r="D2531" s="25" t="s">
        <v>226</v>
      </c>
      <c r="E2531" s="25">
        <v>223.0</v>
      </c>
      <c r="F2531" s="25">
        <v>66.0</v>
      </c>
      <c r="G2531" s="25">
        <v>28.0</v>
      </c>
      <c r="H2531" s="25">
        <v>40.0</v>
      </c>
      <c r="I2531" s="25">
        <v>0.0</v>
      </c>
      <c r="J2531" s="25">
        <v>0.0</v>
      </c>
      <c r="K2531" s="25">
        <v>0.0</v>
      </c>
      <c r="L2531" s="25">
        <v>0.0</v>
      </c>
      <c r="M2531" s="25">
        <v>0.0</v>
      </c>
      <c r="N2531" s="25">
        <v>0.15944</v>
      </c>
      <c r="O2531" s="25">
        <v>4.53361</v>
      </c>
      <c r="P2531" s="25">
        <v>3.59311</v>
      </c>
      <c r="Q2531" s="25">
        <v>54.0</v>
      </c>
      <c r="R2531" s="25">
        <v>99.0</v>
      </c>
      <c r="S2531" s="25">
        <v>99.0</v>
      </c>
    </row>
    <row r="2532">
      <c r="A2532" s="58" t="s">
        <v>754</v>
      </c>
      <c r="B2532" s="25" t="s">
        <v>1</v>
      </c>
      <c r="C2532" s="25" t="s">
        <v>242</v>
      </c>
      <c r="D2532" s="25" t="s">
        <v>146</v>
      </c>
      <c r="E2532" s="25">
        <v>2515.0</v>
      </c>
      <c r="F2532" s="25">
        <v>1509.0</v>
      </c>
      <c r="G2532" s="25">
        <v>174.0</v>
      </c>
      <c r="H2532" s="25">
        <v>1013.0</v>
      </c>
      <c r="I2532" s="25">
        <v>0.0</v>
      </c>
      <c r="J2532" s="25">
        <v>0.0</v>
      </c>
      <c r="K2532" s="25">
        <v>0.0</v>
      </c>
      <c r="L2532" s="25">
        <v>0.0</v>
      </c>
      <c r="M2532" s="25">
        <v>0.0</v>
      </c>
      <c r="N2532" s="25">
        <v>0.03111</v>
      </c>
      <c r="O2532" s="25">
        <v>1.28917</v>
      </c>
      <c r="P2532" s="25">
        <v>1.76238</v>
      </c>
      <c r="Q2532" s="25">
        <v>1110.0</v>
      </c>
      <c r="R2532" s="25">
        <v>99.0</v>
      </c>
      <c r="S2532" s="25">
        <v>99.0</v>
      </c>
    </row>
    <row r="2533">
      <c r="A2533" s="58" t="s">
        <v>754</v>
      </c>
      <c r="B2533" s="25" t="s">
        <v>1</v>
      </c>
      <c r="C2533" s="25" t="s">
        <v>242</v>
      </c>
      <c r="D2533" s="25" t="s">
        <v>97</v>
      </c>
      <c r="E2533" s="25">
        <v>7068.0</v>
      </c>
      <c r="F2533" s="25">
        <v>4949.0</v>
      </c>
      <c r="G2533" s="25">
        <v>1132.0</v>
      </c>
      <c r="H2533" s="25">
        <v>3390.0</v>
      </c>
      <c r="I2533" s="25">
        <v>0.0</v>
      </c>
      <c r="J2533" s="25">
        <v>1.0</v>
      </c>
      <c r="K2533" s="25">
        <v>0.0</v>
      </c>
      <c r="L2533" s="25">
        <v>0.0</v>
      </c>
      <c r="M2533" s="25">
        <v>0.0</v>
      </c>
      <c r="N2533" s="25">
        <v>0.00806</v>
      </c>
      <c r="O2533" s="25">
        <v>1.2025</v>
      </c>
      <c r="P2533" s="25">
        <v>1.98991</v>
      </c>
      <c r="Q2533" s="25">
        <v>4178.0</v>
      </c>
      <c r="R2533" s="25">
        <v>99.0</v>
      </c>
      <c r="S2533" s="25">
        <v>99.0</v>
      </c>
    </row>
    <row r="2534">
      <c r="A2534" s="58" t="s">
        <v>754</v>
      </c>
      <c r="B2534" s="25" t="s">
        <v>1</v>
      </c>
      <c r="C2534" s="25" t="s">
        <v>242</v>
      </c>
      <c r="D2534" s="25" t="s">
        <v>84</v>
      </c>
      <c r="E2534" s="25">
        <v>59622.0</v>
      </c>
      <c r="F2534" s="25">
        <v>32545.0</v>
      </c>
      <c r="G2534" s="25">
        <v>10047.0</v>
      </c>
      <c r="H2534" s="25">
        <v>17074.0</v>
      </c>
      <c r="I2534" s="25">
        <v>0.0</v>
      </c>
      <c r="J2534" s="25">
        <v>2.0</v>
      </c>
      <c r="K2534" s="25">
        <v>0.0</v>
      </c>
      <c r="L2534" s="25">
        <v>0.0</v>
      </c>
      <c r="M2534" s="25">
        <v>0.0</v>
      </c>
      <c r="N2534" s="25">
        <v>0.1075</v>
      </c>
      <c r="O2534" s="25">
        <v>3.51444</v>
      </c>
      <c r="P2534" s="25">
        <v>3.59689</v>
      </c>
      <c r="Q2534" s="25">
        <v>22913.0</v>
      </c>
      <c r="R2534" s="25">
        <v>99.0</v>
      </c>
      <c r="S2534" s="25">
        <v>99.0</v>
      </c>
    </row>
    <row r="2535">
      <c r="A2535" s="58" t="s">
        <v>754</v>
      </c>
      <c r="B2535" s="25" t="s">
        <v>1</v>
      </c>
      <c r="C2535" s="25" t="s">
        <v>242</v>
      </c>
      <c r="D2535" s="25" t="s">
        <v>86</v>
      </c>
      <c r="E2535" s="25">
        <v>104711.0</v>
      </c>
      <c r="F2535" s="25">
        <v>38778.0</v>
      </c>
      <c r="G2535" s="25">
        <v>8039.0</v>
      </c>
      <c r="H2535" s="25">
        <v>20759.0</v>
      </c>
      <c r="I2535" s="25">
        <v>0.0</v>
      </c>
      <c r="J2535" s="25">
        <v>6.0</v>
      </c>
      <c r="K2535" s="25">
        <v>0.0</v>
      </c>
      <c r="L2535" s="25">
        <v>0.0</v>
      </c>
      <c r="M2535" s="25">
        <v>0.0</v>
      </c>
      <c r="N2535" s="25">
        <v>0.18806</v>
      </c>
      <c r="O2535" s="25">
        <v>3.34917</v>
      </c>
      <c r="P2535" s="25">
        <v>2.72579</v>
      </c>
      <c r="Q2535" s="25">
        <v>26577.0</v>
      </c>
      <c r="R2535" s="25">
        <v>99.0</v>
      </c>
      <c r="S2535" s="25">
        <v>99.0</v>
      </c>
    </row>
    <row r="2536">
      <c r="A2536" s="58" t="s">
        <v>754</v>
      </c>
      <c r="B2536" s="25" t="s">
        <v>1</v>
      </c>
      <c r="C2536" s="25" t="s">
        <v>242</v>
      </c>
      <c r="D2536" s="25" t="s">
        <v>108</v>
      </c>
      <c r="E2536" s="25">
        <v>15651.0</v>
      </c>
      <c r="F2536" s="25">
        <v>8347.0</v>
      </c>
      <c r="G2536" s="25">
        <v>2107.0</v>
      </c>
      <c r="H2536" s="25">
        <v>4758.0</v>
      </c>
      <c r="I2536" s="25">
        <v>0.0</v>
      </c>
      <c r="J2536" s="25">
        <v>0.0</v>
      </c>
      <c r="K2536" s="25">
        <v>0.0</v>
      </c>
      <c r="L2536" s="25">
        <v>0.0</v>
      </c>
      <c r="M2536" s="25">
        <v>0.0</v>
      </c>
      <c r="N2536" s="25">
        <v>0.11667</v>
      </c>
      <c r="O2536" s="25">
        <v>2.69278</v>
      </c>
      <c r="P2536" s="25">
        <v>2.8941</v>
      </c>
      <c r="Q2536" s="25">
        <v>6057.0</v>
      </c>
      <c r="R2536" s="25">
        <v>99.0</v>
      </c>
      <c r="S2536" s="25">
        <v>99.0</v>
      </c>
    </row>
    <row r="2537">
      <c r="A2537" s="58" t="s">
        <v>754</v>
      </c>
      <c r="B2537" s="25" t="s">
        <v>1</v>
      </c>
      <c r="C2537" s="25" t="s">
        <v>242</v>
      </c>
      <c r="D2537" s="25" t="s">
        <v>101</v>
      </c>
      <c r="E2537" s="25">
        <v>5996.0</v>
      </c>
      <c r="F2537" s="25">
        <v>2928.0</v>
      </c>
      <c r="G2537" s="25">
        <v>399.0</v>
      </c>
      <c r="H2537" s="25">
        <v>1511.0</v>
      </c>
      <c r="I2537" s="25">
        <v>0.0</v>
      </c>
      <c r="J2537" s="25">
        <v>0.0</v>
      </c>
      <c r="K2537" s="25">
        <v>0.0</v>
      </c>
      <c r="L2537" s="25">
        <v>0.0</v>
      </c>
      <c r="M2537" s="25">
        <v>0.0</v>
      </c>
      <c r="N2537" s="25">
        <v>0.18639</v>
      </c>
      <c r="O2537" s="25">
        <v>2.69806</v>
      </c>
      <c r="P2537" s="25">
        <v>2.53234</v>
      </c>
      <c r="Q2537" s="25">
        <v>1544.0</v>
      </c>
      <c r="R2537" s="25">
        <v>99.0</v>
      </c>
      <c r="S2537" s="25">
        <v>99.0</v>
      </c>
    </row>
    <row r="2538">
      <c r="A2538" s="58" t="s">
        <v>754</v>
      </c>
      <c r="B2538" s="25" t="s">
        <v>1</v>
      </c>
      <c r="C2538" s="25" t="s">
        <v>242</v>
      </c>
      <c r="D2538" s="25" t="s">
        <v>141</v>
      </c>
      <c r="E2538" s="25">
        <v>37412.0</v>
      </c>
      <c r="F2538" s="25">
        <v>5567.0</v>
      </c>
      <c r="G2538" s="25">
        <v>595.0</v>
      </c>
      <c r="H2538" s="25">
        <v>3617.0</v>
      </c>
      <c r="I2538" s="25">
        <v>0.0</v>
      </c>
      <c r="J2538" s="25">
        <v>0.0</v>
      </c>
      <c r="K2538" s="25">
        <v>0.0</v>
      </c>
      <c r="L2538" s="25">
        <v>0.0</v>
      </c>
      <c r="M2538" s="25">
        <v>0.0</v>
      </c>
      <c r="N2538" s="25">
        <v>0.2175</v>
      </c>
      <c r="O2538" s="25">
        <v>2.00389</v>
      </c>
      <c r="P2538" s="25">
        <v>2.21948</v>
      </c>
      <c r="Q2538" s="25">
        <v>3385.0</v>
      </c>
      <c r="R2538" s="25">
        <v>99.0</v>
      </c>
      <c r="S2538" s="25">
        <v>99.0</v>
      </c>
    </row>
    <row r="2539">
      <c r="A2539" s="58" t="s">
        <v>754</v>
      </c>
      <c r="B2539" s="25" t="s">
        <v>1</v>
      </c>
      <c r="C2539" s="25" t="s">
        <v>242</v>
      </c>
      <c r="D2539" s="25" t="s">
        <v>113</v>
      </c>
      <c r="E2539" s="25">
        <v>10255.0</v>
      </c>
      <c r="F2539" s="25">
        <v>2656.0</v>
      </c>
      <c r="G2539" s="25">
        <v>235.0</v>
      </c>
      <c r="H2539" s="25">
        <v>1345.0</v>
      </c>
      <c r="I2539" s="25">
        <v>0.0</v>
      </c>
      <c r="J2539" s="25">
        <v>0.0</v>
      </c>
      <c r="K2539" s="25">
        <v>0.0</v>
      </c>
      <c r="L2539" s="25">
        <v>0.0</v>
      </c>
      <c r="M2539" s="25">
        <v>0.0</v>
      </c>
      <c r="N2539" s="25">
        <v>0.24861</v>
      </c>
      <c r="O2539" s="25">
        <v>4.5575</v>
      </c>
      <c r="P2539" s="25">
        <v>3.56805</v>
      </c>
      <c r="Q2539" s="25">
        <v>1517.0</v>
      </c>
      <c r="R2539" s="25">
        <v>99.0</v>
      </c>
      <c r="S2539" s="25">
        <v>99.0</v>
      </c>
    </row>
    <row r="2540">
      <c r="A2540" s="58" t="s">
        <v>754</v>
      </c>
      <c r="B2540" s="25" t="s">
        <v>1</v>
      </c>
      <c r="C2540" s="25" t="s">
        <v>242</v>
      </c>
      <c r="D2540" s="25" t="s">
        <v>55</v>
      </c>
      <c r="E2540" s="25">
        <v>38615.0</v>
      </c>
      <c r="F2540" s="25">
        <v>14695.0</v>
      </c>
      <c r="G2540" s="25">
        <v>2864.0</v>
      </c>
      <c r="H2540" s="25">
        <v>10199.0</v>
      </c>
      <c r="I2540" s="25">
        <v>0.0</v>
      </c>
      <c r="J2540" s="25">
        <v>1.0</v>
      </c>
      <c r="K2540" s="25">
        <v>0.0</v>
      </c>
      <c r="L2540" s="25">
        <v>0.0</v>
      </c>
      <c r="M2540" s="25">
        <v>0.0</v>
      </c>
      <c r="N2540" s="25">
        <v>0.09694</v>
      </c>
      <c r="O2540" s="25">
        <v>2.79917</v>
      </c>
      <c r="P2540" s="25">
        <v>3.13698</v>
      </c>
      <c r="Q2540" s="25">
        <v>10728.0</v>
      </c>
      <c r="R2540" s="25">
        <v>99.0</v>
      </c>
      <c r="S2540" s="25">
        <v>99.0</v>
      </c>
    </row>
    <row r="2541">
      <c r="A2541" s="58" t="s">
        <v>754</v>
      </c>
      <c r="B2541" s="25" t="s">
        <v>1</v>
      </c>
      <c r="C2541" s="25" t="s">
        <v>242</v>
      </c>
      <c r="D2541" s="25" t="s">
        <v>168</v>
      </c>
      <c r="E2541" s="25">
        <v>31526.0</v>
      </c>
      <c r="F2541" s="25">
        <v>18439.0</v>
      </c>
      <c r="G2541" s="25">
        <v>6068.0</v>
      </c>
      <c r="H2541" s="25">
        <v>12386.0</v>
      </c>
      <c r="I2541" s="25">
        <v>0.0</v>
      </c>
      <c r="J2541" s="25">
        <v>1.0</v>
      </c>
      <c r="K2541" s="25">
        <v>0.0</v>
      </c>
      <c r="L2541" s="25">
        <v>0.0</v>
      </c>
      <c r="M2541" s="25">
        <v>0.0</v>
      </c>
      <c r="N2541" s="25">
        <v>0.03333</v>
      </c>
      <c r="O2541" s="25">
        <v>1.43278</v>
      </c>
      <c r="P2541" s="25">
        <v>1.33928</v>
      </c>
      <c r="Q2541" s="25">
        <v>16471.0</v>
      </c>
      <c r="R2541" s="25">
        <v>99.0</v>
      </c>
      <c r="S2541" s="25">
        <v>99.0</v>
      </c>
    </row>
    <row r="2542">
      <c r="A2542" s="58" t="s">
        <v>754</v>
      </c>
      <c r="B2542" s="25" t="s">
        <v>1</v>
      </c>
      <c r="C2542" s="25" t="s">
        <v>242</v>
      </c>
      <c r="D2542" s="25" t="s">
        <v>117</v>
      </c>
      <c r="E2542" s="25">
        <v>1721.0</v>
      </c>
      <c r="F2542" s="25">
        <v>542.0</v>
      </c>
      <c r="G2542" s="25">
        <v>96.0</v>
      </c>
      <c r="H2542" s="25">
        <v>376.0</v>
      </c>
      <c r="I2542" s="25">
        <v>0.0</v>
      </c>
      <c r="J2542" s="25">
        <v>0.0</v>
      </c>
      <c r="K2542" s="25">
        <v>0.0</v>
      </c>
      <c r="L2542" s="25">
        <v>0.0</v>
      </c>
      <c r="M2542" s="25">
        <v>0.0</v>
      </c>
      <c r="N2542" s="25">
        <v>0.20528</v>
      </c>
      <c r="O2542" s="25">
        <v>1.985</v>
      </c>
      <c r="P2542" s="25">
        <v>2.34435</v>
      </c>
      <c r="Q2542" s="25">
        <v>342.0</v>
      </c>
      <c r="R2542" s="25">
        <v>99.0</v>
      </c>
      <c r="S2542" s="25">
        <v>99.0</v>
      </c>
    </row>
    <row r="2543">
      <c r="A2543" s="58" t="s">
        <v>754</v>
      </c>
      <c r="B2543" s="25" t="s">
        <v>1</v>
      </c>
      <c r="C2543" s="25" t="s">
        <v>242</v>
      </c>
      <c r="D2543" s="25" t="s">
        <v>293</v>
      </c>
      <c r="E2543" s="25">
        <v>6.0</v>
      </c>
      <c r="F2543" s="25">
        <v>5.0</v>
      </c>
      <c r="G2543" s="25">
        <v>1.0</v>
      </c>
      <c r="H2543" s="25">
        <v>4.0</v>
      </c>
      <c r="I2543" s="25">
        <v>0.0</v>
      </c>
      <c r="J2543" s="25">
        <v>0.0</v>
      </c>
      <c r="K2543" s="25">
        <v>0.0</v>
      </c>
      <c r="L2543" s="25">
        <v>0.0</v>
      </c>
      <c r="M2543" s="25">
        <v>0.0</v>
      </c>
      <c r="N2543" s="25">
        <v>0.00389</v>
      </c>
      <c r="O2543" s="25">
        <v>7.02361</v>
      </c>
      <c r="P2543" s="25">
        <v>1.19014</v>
      </c>
      <c r="Q2543" s="25">
        <v>5.0</v>
      </c>
      <c r="R2543" s="25">
        <v>99.0</v>
      </c>
      <c r="S2543" s="25">
        <v>99.0</v>
      </c>
    </row>
    <row r="2544">
      <c r="A2544" s="58" t="s">
        <v>754</v>
      </c>
      <c r="B2544" s="25" t="s">
        <v>1</v>
      </c>
      <c r="C2544" s="25" t="s">
        <v>242</v>
      </c>
      <c r="D2544" s="25" t="s">
        <v>257</v>
      </c>
      <c r="E2544" s="25">
        <v>153.0</v>
      </c>
      <c r="F2544" s="25">
        <v>41.0</v>
      </c>
      <c r="G2544" s="25">
        <v>5.0</v>
      </c>
      <c r="H2544" s="25">
        <v>27.0</v>
      </c>
      <c r="I2544" s="25">
        <v>0.0</v>
      </c>
      <c r="J2544" s="25">
        <v>0.0</v>
      </c>
      <c r="K2544" s="25">
        <v>0.0</v>
      </c>
      <c r="L2544" s="25">
        <v>0.0</v>
      </c>
      <c r="M2544" s="25">
        <v>0.0</v>
      </c>
      <c r="N2544" s="25">
        <v>0.235</v>
      </c>
      <c r="O2544" s="25">
        <v>1.42167</v>
      </c>
      <c r="P2544" s="25">
        <v>0.78591</v>
      </c>
      <c r="Q2544" s="25">
        <v>23.0</v>
      </c>
      <c r="R2544" s="25">
        <v>99.0</v>
      </c>
      <c r="S2544" s="25">
        <v>99.0</v>
      </c>
    </row>
    <row r="2545">
      <c r="A2545" s="58" t="s">
        <v>754</v>
      </c>
      <c r="B2545" s="25" t="s">
        <v>1</v>
      </c>
      <c r="C2545" s="25" t="s">
        <v>242</v>
      </c>
      <c r="D2545" s="25" t="s">
        <v>284</v>
      </c>
      <c r="E2545" s="25">
        <v>59.0</v>
      </c>
      <c r="F2545" s="25">
        <v>26.0</v>
      </c>
      <c r="G2545" s="25">
        <v>0.0</v>
      </c>
      <c r="H2545" s="25">
        <v>19.0</v>
      </c>
      <c r="I2545" s="25">
        <v>0.0</v>
      </c>
      <c r="J2545" s="25">
        <v>0.0</v>
      </c>
      <c r="K2545" s="25">
        <v>0.0</v>
      </c>
      <c r="L2545" s="25">
        <v>0.0</v>
      </c>
      <c r="M2545" s="25">
        <v>0.0</v>
      </c>
      <c r="N2545" s="25">
        <v>0.05306</v>
      </c>
      <c r="O2545" s="25">
        <v>2.11861</v>
      </c>
      <c r="P2545" s="25">
        <v>0.65529</v>
      </c>
      <c r="Q2545" s="25">
        <v>20.0</v>
      </c>
      <c r="R2545" s="25">
        <v>99.0</v>
      </c>
      <c r="S2545" s="25">
        <v>99.0</v>
      </c>
    </row>
    <row r="2546">
      <c r="A2546" s="58" t="s">
        <v>754</v>
      </c>
      <c r="B2546" s="25" t="s">
        <v>1</v>
      </c>
      <c r="C2546" s="25" t="s">
        <v>242</v>
      </c>
      <c r="D2546" s="25" t="s">
        <v>296</v>
      </c>
      <c r="E2546" s="25">
        <v>14.0</v>
      </c>
      <c r="F2546" s="25">
        <v>9.0</v>
      </c>
      <c r="G2546" s="25">
        <v>3.0</v>
      </c>
      <c r="H2546" s="25">
        <v>7.0</v>
      </c>
      <c r="I2546" s="25">
        <v>0.0</v>
      </c>
      <c r="J2546" s="25">
        <v>0.0</v>
      </c>
      <c r="K2546" s="25">
        <v>0.0</v>
      </c>
      <c r="L2546" s="25">
        <v>0.0</v>
      </c>
      <c r="M2546" s="25">
        <v>0.0</v>
      </c>
      <c r="N2546" s="25">
        <v>0.00389</v>
      </c>
      <c r="O2546" s="25">
        <v>0.60611</v>
      </c>
      <c r="P2546" s="25">
        <v>0.29708</v>
      </c>
      <c r="Q2546" s="25">
        <v>8.0</v>
      </c>
      <c r="R2546" s="25">
        <v>99.0</v>
      </c>
      <c r="S2546" s="25">
        <v>99.0</v>
      </c>
    </row>
    <row r="2547">
      <c r="A2547" s="58" t="s">
        <v>754</v>
      </c>
      <c r="B2547" s="25" t="s">
        <v>1</v>
      </c>
      <c r="C2547" s="25" t="s">
        <v>242</v>
      </c>
      <c r="D2547" s="25" t="s">
        <v>262</v>
      </c>
      <c r="E2547" s="25">
        <v>23.0</v>
      </c>
      <c r="F2547" s="25">
        <v>8.0</v>
      </c>
      <c r="G2547" s="25">
        <v>2.0</v>
      </c>
      <c r="H2547" s="25">
        <v>7.0</v>
      </c>
      <c r="I2547" s="25">
        <v>0.0</v>
      </c>
      <c r="J2547" s="25">
        <v>0.0</v>
      </c>
      <c r="K2547" s="25">
        <v>0.0</v>
      </c>
      <c r="L2547" s="25">
        <v>0.0</v>
      </c>
      <c r="M2547" s="25">
        <v>0.0</v>
      </c>
      <c r="N2547" s="25">
        <v>0.12472</v>
      </c>
      <c r="O2547" s="25">
        <v>0.84278</v>
      </c>
      <c r="P2547" s="25">
        <v>7.54692</v>
      </c>
      <c r="Q2547" s="25">
        <v>8.0</v>
      </c>
      <c r="R2547" s="25">
        <v>99.0</v>
      </c>
      <c r="S2547" s="25">
        <v>99.0</v>
      </c>
    </row>
    <row r="2548">
      <c r="A2548" s="58" t="s">
        <v>754</v>
      </c>
      <c r="B2548" s="25" t="s">
        <v>1</v>
      </c>
      <c r="C2548" s="25" t="s">
        <v>242</v>
      </c>
      <c r="D2548" s="25" t="s">
        <v>68</v>
      </c>
      <c r="E2548" s="25">
        <v>2124232.0</v>
      </c>
      <c r="F2548" s="25">
        <v>441340.0</v>
      </c>
      <c r="G2548" s="25">
        <v>31517.0</v>
      </c>
      <c r="H2548" s="25">
        <v>238178.0</v>
      </c>
      <c r="I2548" s="25">
        <v>0.0</v>
      </c>
      <c r="J2548" s="25">
        <v>4.0</v>
      </c>
      <c r="K2548" s="25">
        <v>0.0</v>
      </c>
      <c r="L2548" s="25">
        <v>0.0</v>
      </c>
      <c r="M2548" s="25">
        <v>0.0</v>
      </c>
      <c r="N2548" s="25">
        <v>0.21917</v>
      </c>
      <c r="O2548" s="25">
        <v>2.06083</v>
      </c>
      <c r="P2548" s="25">
        <v>2.40508</v>
      </c>
      <c r="Q2548" s="25">
        <v>175782.0</v>
      </c>
      <c r="R2548" s="25">
        <v>99.0</v>
      </c>
      <c r="S2548" s="25">
        <v>99.0</v>
      </c>
    </row>
    <row r="2549">
      <c r="A2549" s="58" t="s">
        <v>754</v>
      </c>
      <c r="B2549" s="25" t="s">
        <v>1</v>
      </c>
      <c r="C2549" s="25" t="s">
        <v>242</v>
      </c>
      <c r="D2549" s="25" t="s">
        <v>98</v>
      </c>
      <c r="E2549" s="25">
        <v>19014.0</v>
      </c>
      <c r="F2549" s="25">
        <v>3771.0</v>
      </c>
      <c r="G2549" s="25">
        <v>405.0</v>
      </c>
      <c r="H2549" s="25">
        <v>2073.0</v>
      </c>
      <c r="I2549" s="25">
        <v>0.0</v>
      </c>
      <c r="J2549" s="25">
        <v>0.0</v>
      </c>
      <c r="K2549" s="25">
        <v>0.0</v>
      </c>
      <c r="L2549" s="25">
        <v>0.0</v>
      </c>
      <c r="M2549" s="25">
        <v>0.0</v>
      </c>
      <c r="N2549" s="25">
        <v>0.26556</v>
      </c>
      <c r="O2549" s="25">
        <v>2.05083</v>
      </c>
      <c r="P2549" s="25">
        <v>2.40564</v>
      </c>
      <c r="Q2549" s="25">
        <v>2266.0</v>
      </c>
      <c r="R2549" s="25">
        <v>99.0</v>
      </c>
      <c r="S2549" s="25">
        <v>99.0</v>
      </c>
    </row>
    <row r="2550">
      <c r="A2550" s="58" t="s">
        <v>754</v>
      </c>
      <c r="B2550" s="25" t="s">
        <v>1</v>
      </c>
      <c r="C2550" s="25" t="s">
        <v>242</v>
      </c>
      <c r="D2550" s="25" t="s">
        <v>100</v>
      </c>
      <c r="E2550" s="25">
        <v>52011.0</v>
      </c>
      <c r="F2550" s="25">
        <v>14897.0</v>
      </c>
      <c r="G2550" s="25">
        <v>2880.0</v>
      </c>
      <c r="H2550" s="25">
        <v>9232.0</v>
      </c>
      <c r="I2550" s="25">
        <v>0.0</v>
      </c>
      <c r="J2550" s="25">
        <v>1.0</v>
      </c>
      <c r="K2550" s="25">
        <v>0.0</v>
      </c>
      <c r="L2550" s="25">
        <v>0.0</v>
      </c>
      <c r="M2550" s="25">
        <v>0.0</v>
      </c>
      <c r="N2550" s="25">
        <v>0.15444</v>
      </c>
      <c r="O2550" s="25">
        <v>4.80528</v>
      </c>
      <c r="P2550" s="25">
        <v>4.07274</v>
      </c>
      <c r="Q2550" s="25">
        <v>10623.0</v>
      </c>
      <c r="R2550" s="25">
        <v>99.0</v>
      </c>
      <c r="S2550" s="25">
        <v>99.0</v>
      </c>
    </row>
    <row r="2551">
      <c r="A2551" s="58" t="s">
        <v>754</v>
      </c>
      <c r="B2551" s="25" t="s">
        <v>1</v>
      </c>
      <c r="C2551" s="25" t="s">
        <v>242</v>
      </c>
      <c r="D2551" s="25" t="s">
        <v>239</v>
      </c>
      <c r="E2551" s="25">
        <v>394.0</v>
      </c>
      <c r="F2551" s="25">
        <v>198.0</v>
      </c>
      <c r="G2551" s="25">
        <v>23.0</v>
      </c>
      <c r="H2551" s="25">
        <v>141.0</v>
      </c>
      <c r="I2551" s="25">
        <v>0.0</v>
      </c>
      <c r="J2551" s="25">
        <v>0.0</v>
      </c>
      <c r="K2551" s="25">
        <v>0.0</v>
      </c>
      <c r="L2551" s="25">
        <v>0.0</v>
      </c>
      <c r="M2551" s="25">
        <v>0.0</v>
      </c>
      <c r="N2551" s="25">
        <v>0.04139</v>
      </c>
      <c r="O2551" s="25">
        <v>1.70778</v>
      </c>
      <c r="P2551" s="25">
        <v>2.0471</v>
      </c>
      <c r="Q2551" s="25">
        <v>129.0</v>
      </c>
      <c r="R2551" s="25">
        <v>99.0</v>
      </c>
      <c r="S2551" s="25">
        <v>99.0</v>
      </c>
    </row>
    <row r="2552">
      <c r="A2552" s="58" t="s">
        <v>754</v>
      </c>
      <c r="B2552" s="25" t="s">
        <v>1</v>
      </c>
      <c r="C2552" s="25" t="s">
        <v>242</v>
      </c>
      <c r="D2552" s="25" t="s">
        <v>204</v>
      </c>
      <c r="E2552" s="25">
        <v>723.0</v>
      </c>
      <c r="F2552" s="25">
        <v>103.0</v>
      </c>
      <c r="G2552" s="25">
        <v>24.0</v>
      </c>
      <c r="H2552" s="25">
        <v>74.0</v>
      </c>
      <c r="I2552" s="25">
        <v>0.0</v>
      </c>
      <c r="J2552" s="25">
        <v>0.0</v>
      </c>
      <c r="K2552" s="25">
        <v>0.0</v>
      </c>
      <c r="L2552" s="25">
        <v>0.0</v>
      </c>
      <c r="M2552" s="25">
        <v>0.0</v>
      </c>
      <c r="N2552" s="25">
        <v>0.28028</v>
      </c>
      <c r="O2552" s="25">
        <v>1.92972</v>
      </c>
      <c r="P2552" s="25">
        <v>2.20639</v>
      </c>
      <c r="Q2552" s="25">
        <v>86.0</v>
      </c>
      <c r="R2552" s="25">
        <v>99.0</v>
      </c>
      <c r="S2552" s="25">
        <v>99.0</v>
      </c>
    </row>
    <row r="2553">
      <c r="A2553" s="58" t="s">
        <v>754</v>
      </c>
      <c r="B2553" s="25" t="s">
        <v>1</v>
      </c>
      <c r="C2553" s="25" t="s">
        <v>242</v>
      </c>
      <c r="D2553" s="25" t="s">
        <v>161</v>
      </c>
      <c r="E2553" s="25">
        <v>19372.0</v>
      </c>
      <c r="F2553" s="25">
        <v>8942.0</v>
      </c>
      <c r="G2553" s="25">
        <v>1040.0</v>
      </c>
      <c r="H2553" s="25">
        <v>6774.0</v>
      </c>
      <c r="I2553" s="25">
        <v>0.0</v>
      </c>
      <c r="J2553" s="25">
        <v>0.0</v>
      </c>
      <c r="K2553" s="25">
        <v>0.0</v>
      </c>
      <c r="L2553" s="25">
        <v>0.0</v>
      </c>
      <c r="M2553" s="25">
        <v>0.0</v>
      </c>
      <c r="N2553" s="25">
        <v>0.05167</v>
      </c>
      <c r="O2553" s="25">
        <v>2.72444</v>
      </c>
      <c r="P2553" s="25">
        <v>2.2412</v>
      </c>
      <c r="Q2553" s="25">
        <v>7212.0</v>
      </c>
      <c r="R2553" s="25">
        <v>99.0</v>
      </c>
      <c r="S2553" s="25">
        <v>99.0</v>
      </c>
    </row>
    <row r="2554">
      <c r="A2554" s="58" t="s">
        <v>754</v>
      </c>
      <c r="B2554" s="25" t="s">
        <v>1</v>
      </c>
      <c r="C2554" s="25" t="s">
        <v>242</v>
      </c>
      <c r="D2554" s="25" t="s">
        <v>236</v>
      </c>
      <c r="E2554" s="25">
        <v>191.0</v>
      </c>
      <c r="F2554" s="25">
        <v>60.0</v>
      </c>
      <c r="G2554" s="25">
        <v>7.0</v>
      </c>
      <c r="H2554" s="25">
        <v>41.0</v>
      </c>
      <c r="I2554" s="25">
        <v>0.0</v>
      </c>
      <c r="J2554" s="25">
        <v>0.0</v>
      </c>
      <c r="K2554" s="25">
        <v>0.0</v>
      </c>
      <c r="L2554" s="25">
        <v>0.0</v>
      </c>
      <c r="M2554" s="25">
        <v>0.0</v>
      </c>
      <c r="N2554" s="25">
        <v>0.22389</v>
      </c>
      <c r="O2554" s="25">
        <v>4.17778</v>
      </c>
      <c r="P2554" s="25">
        <v>4.75706</v>
      </c>
      <c r="Q2554" s="25">
        <v>42.0</v>
      </c>
      <c r="R2554" s="25">
        <v>99.0</v>
      </c>
      <c r="S2554" s="25">
        <v>99.0</v>
      </c>
    </row>
    <row r="2555">
      <c r="A2555" s="58" t="s">
        <v>754</v>
      </c>
      <c r="B2555" s="25" t="s">
        <v>1</v>
      </c>
      <c r="C2555" s="25" t="s">
        <v>242</v>
      </c>
      <c r="D2555" s="25" t="s">
        <v>142</v>
      </c>
      <c r="E2555" s="25">
        <v>9137.0</v>
      </c>
      <c r="F2555" s="25">
        <v>2965.0</v>
      </c>
      <c r="G2555" s="25">
        <v>734.0</v>
      </c>
      <c r="H2555" s="25">
        <v>1708.0</v>
      </c>
      <c r="I2555" s="25">
        <v>0.0</v>
      </c>
      <c r="J2555" s="25">
        <v>1.0</v>
      </c>
      <c r="K2555" s="25">
        <v>0.0</v>
      </c>
      <c r="L2555" s="25">
        <v>0.0</v>
      </c>
      <c r="M2555" s="25">
        <v>0.0</v>
      </c>
      <c r="N2555" s="25">
        <v>0.10944</v>
      </c>
      <c r="O2555" s="25">
        <v>2.33028</v>
      </c>
      <c r="P2555" s="25">
        <v>3.34282</v>
      </c>
      <c r="Q2555" s="25">
        <v>2488.0</v>
      </c>
      <c r="R2555" s="25">
        <v>99.0</v>
      </c>
      <c r="S2555" s="25">
        <v>99.0</v>
      </c>
    </row>
    <row r="2556">
      <c r="A2556" s="58" t="s">
        <v>754</v>
      </c>
      <c r="B2556" s="25" t="s">
        <v>1</v>
      </c>
      <c r="C2556" s="25" t="s">
        <v>242</v>
      </c>
      <c r="D2556" s="25" t="s">
        <v>157</v>
      </c>
      <c r="E2556" s="25">
        <v>14769.0</v>
      </c>
      <c r="F2556" s="25">
        <v>4154.0</v>
      </c>
      <c r="G2556" s="25">
        <v>896.0</v>
      </c>
      <c r="H2556" s="25">
        <v>2135.0</v>
      </c>
      <c r="I2556" s="25">
        <v>0.0</v>
      </c>
      <c r="J2556" s="25">
        <v>0.0</v>
      </c>
      <c r="K2556" s="25">
        <v>0.0</v>
      </c>
      <c r="L2556" s="25">
        <v>0.0</v>
      </c>
      <c r="M2556" s="25">
        <v>0.0</v>
      </c>
      <c r="N2556" s="25">
        <v>0.23556</v>
      </c>
      <c r="O2556" s="25">
        <v>5.69944</v>
      </c>
      <c r="P2556" s="25">
        <v>4.14541</v>
      </c>
      <c r="Q2556" s="25">
        <v>3180.0</v>
      </c>
      <c r="R2556" s="25">
        <v>99.0</v>
      </c>
      <c r="S2556" s="25">
        <v>99.0</v>
      </c>
    </row>
    <row r="2557">
      <c r="A2557" s="58" t="s">
        <v>754</v>
      </c>
      <c r="B2557" s="25" t="s">
        <v>1</v>
      </c>
      <c r="C2557" s="25" t="s">
        <v>242</v>
      </c>
      <c r="D2557" s="25" t="s">
        <v>281</v>
      </c>
      <c r="E2557" s="25">
        <v>26.0</v>
      </c>
      <c r="F2557" s="25">
        <v>10.0</v>
      </c>
      <c r="G2557" s="25">
        <v>5.0</v>
      </c>
      <c r="H2557" s="25">
        <v>5.0</v>
      </c>
      <c r="I2557" s="25">
        <v>0.0</v>
      </c>
      <c r="J2557" s="25">
        <v>0.0</v>
      </c>
      <c r="K2557" s="25">
        <v>0.0</v>
      </c>
      <c r="L2557" s="25">
        <v>0.0</v>
      </c>
      <c r="M2557" s="25">
        <v>0.0</v>
      </c>
      <c r="N2557" s="25">
        <v>0.13111</v>
      </c>
      <c r="O2557" s="25">
        <v>1.74361</v>
      </c>
      <c r="P2557" s="25">
        <v>2.95096</v>
      </c>
      <c r="Q2557" s="25">
        <v>10.0</v>
      </c>
      <c r="R2557" s="25">
        <v>99.0</v>
      </c>
      <c r="S2557" s="25">
        <v>99.0</v>
      </c>
    </row>
    <row r="2558">
      <c r="A2558" s="58" t="s">
        <v>754</v>
      </c>
      <c r="B2558" s="25" t="s">
        <v>1</v>
      </c>
      <c r="C2558" s="25" t="s">
        <v>242</v>
      </c>
      <c r="D2558" s="25" t="s">
        <v>107</v>
      </c>
      <c r="E2558" s="25">
        <v>19348.0</v>
      </c>
      <c r="F2558" s="25">
        <v>1426.0</v>
      </c>
      <c r="G2558" s="25">
        <v>145.0</v>
      </c>
      <c r="H2558" s="25">
        <v>1328.0</v>
      </c>
      <c r="I2558" s="25">
        <v>0.0</v>
      </c>
      <c r="J2558" s="25">
        <v>0.0</v>
      </c>
      <c r="K2558" s="25">
        <v>0.0</v>
      </c>
      <c r="L2558" s="25">
        <v>0.0</v>
      </c>
      <c r="M2558" s="25">
        <v>0.0</v>
      </c>
      <c r="N2558" s="25">
        <v>0.26833</v>
      </c>
      <c r="O2558" s="25">
        <v>1.89167</v>
      </c>
      <c r="P2558" s="25">
        <v>2.36454</v>
      </c>
      <c r="Q2558" s="25">
        <v>811.0</v>
      </c>
      <c r="R2558" s="25">
        <v>99.0</v>
      </c>
      <c r="S2558" s="25">
        <v>99.0</v>
      </c>
    </row>
    <row r="2559">
      <c r="A2559" s="58" t="s">
        <v>754</v>
      </c>
      <c r="B2559" s="25" t="s">
        <v>1</v>
      </c>
      <c r="C2559" s="25" t="s">
        <v>242</v>
      </c>
      <c r="D2559" s="25" t="s">
        <v>94</v>
      </c>
      <c r="E2559" s="25">
        <v>18347.0</v>
      </c>
      <c r="F2559" s="25">
        <v>7290.0</v>
      </c>
      <c r="G2559" s="25">
        <v>2024.0</v>
      </c>
      <c r="H2559" s="25">
        <v>4049.0</v>
      </c>
      <c r="I2559" s="25">
        <v>0.0</v>
      </c>
      <c r="J2559" s="25">
        <v>0.0</v>
      </c>
      <c r="K2559" s="25">
        <v>0.0</v>
      </c>
      <c r="L2559" s="25">
        <v>0.0</v>
      </c>
      <c r="M2559" s="25">
        <v>0.0</v>
      </c>
      <c r="N2559" s="25">
        <v>0.11333</v>
      </c>
      <c r="O2559" s="25">
        <v>2.8525</v>
      </c>
      <c r="P2559" s="25">
        <v>2.81565</v>
      </c>
      <c r="Q2559" s="25">
        <v>5925.0</v>
      </c>
      <c r="R2559" s="25">
        <v>99.0</v>
      </c>
      <c r="S2559" s="25">
        <v>99.0</v>
      </c>
    </row>
    <row r="2560">
      <c r="A2560" s="58" t="s">
        <v>754</v>
      </c>
      <c r="B2560" s="25" t="s">
        <v>1</v>
      </c>
      <c r="C2560" s="25" t="s">
        <v>242</v>
      </c>
      <c r="D2560" s="25" t="s">
        <v>174</v>
      </c>
      <c r="E2560" s="25">
        <v>10784.0</v>
      </c>
      <c r="F2560" s="25">
        <v>7476.0</v>
      </c>
      <c r="G2560" s="25">
        <v>3686.0</v>
      </c>
      <c r="H2560" s="25">
        <v>3342.0</v>
      </c>
      <c r="I2560" s="25">
        <v>0.0</v>
      </c>
      <c r="J2560" s="25">
        <v>1.0</v>
      </c>
      <c r="K2560" s="25">
        <v>0.0</v>
      </c>
      <c r="L2560" s="25">
        <v>0.0</v>
      </c>
      <c r="M2560" s="25">
        <v>0.0</v>
      </c>
      <c r="N2560" s="25">
        <v>0.07694</v>
      </c>
      <c r="O2560" s="25">
        <v>1.98139</v>
      </c>
      <c r="P2560" s="25">
        <v>2.08817</v>
      </c>
      <c r="Q2560" s="25">
        <v>6955.0</v>
      </c>
      <c r="R2560" s="25">
        <v>99.0</v>
      </c>
      <c r="S2560" s="25">
        <v>99.0</v>
      </c>
    </row>
    <row r="2561">
      <c r="A2561" s="58" t="s">
        <v>754</v>
      </c>
      <c r="B2561" s="25" t="s">
        <v>1</v>
      </c>
      <c r="C2561" s="25" t="s">
        <v>242</v>
      </c>
      <c r="D2561" s="25" t="s">
        <v>254</v>
      </c>
      <c r="E2561" s="25">
        <v>117.0</v>
      </c>
      <c r="F2561" s="25">
        <v>28.0</v>
      </c>
      <c r="G2561" s="25">
        <v>0.0</v>
      </c>
      <c r="H2561" s="25">
        <v>27.0</v>
      </c>
      <c r="I2561" s="25">
        <v>0.0</v>
      </c>
      <c r="J2561" s="25">
        <v>0.0</v>
      </c>
      <c r="K2561" s="25">
        <v>0.0</v>
      </c>
      <c r="L2561" s="25">
        <v>0.0</v>
      </c>
      <c r="M2561" s="25">
        <v>0.0</v>
      </c>
      <c r="N2561" s="25">
        <v>0.15444</v>
      </c>
      <c r="O2561" s="25">
        <v>1.76</v>
      </c>
      <c r="P2561" s="25">
        <v>1.10369</v>
      </c>
      <c r="Q2561" s="25">
        <v>24.0</v>
      </c>
      <c r="R2561" s="25">
        <v>99.0</v>
      </c>
      <c r="S2561" s="25">
        <v>99.0</v>
      </c>
    </row>
    <row r="2562">
      <c r="A2562" s="58" t="s">
        <v>754</v>
      </c>
      <c r="B2562" s="25" t="s">
        <v>1</v>
      </c>
      <c r="C2562" s="25" t="s">
        <v>242</v>
      </c>
      <c r="D2562" s="25" t="s">
        <v>78</v>
      </c>
      <c r="E2562" s="25">
        <v>41758.0</v>
      </c>
      <c r="F2562" s="25">
        <v>16104.0</v>
      </c>
      <c r="G2562" s="25">
        <v>1695.0</v>
      </c>
      <c r="H2562" s="25">
        <v>11076.0</v>
      </c>
      <c r="I2562" s="25">
        <v>0.0</v>
      </c>
      <c r="J2562" s="25">
        <v>2.0</v>
      </c>
      <c r="K2562" s="25">
        <v>0.0</v>
      </c>
      <c r="L2562" s="25">
        <v>0.0</v>
      </c>
      <c r="M2562" s="25">
        <v>0.0</v>
      </c>
      <c r="N2562" s="25">
        <v>0.16111</v>
      </c>
      <c r="O2562" s="25">
        <v>2.24528</v>
      </c>
      <c r="P2562" s="25">
        <v>2.61258</v>
      </c>
      <c r="Q2562" s="25">
        <v>11862.0</v>
      </c>
      <c r="R2562" s="25">
        <v>99.0</v>
      </c>
      <c r="S2562" s="25">
        <v>99.0</v>
      </c>
    </row>
    <row r="2563">
      <c r="A2563" s="58" t="s">
        <v>754</v>
      </c>
      <c r="B2563" s="25" t="s">
        <v>1</v>
      </c>
      <c r="C2563" s="25" t="s">
        <v>242</v>
      </c>
      <c r="D2563" s="25" t="s">
        <v>158</v>
      </c>
      <c r="E2563" s="25">
        <v>7179.0</v>
      </c>
      <c r="F2563" s="25">
        <v>3507.0</v>
      </c>
      <c r="G2563" s="25">
        <v>986.0</v>
      </c>
      <c r="H2563" s="25">
        <v>2031.0</v>
      </c>
      <c r="I2563" s="25">
        <v>0.0</v>
      </c>
      <c r="J2563" s="25">
        <v>1.0</v>
      </c>
      <c r="K2563" s="25">
        <v>0.0</v>
      </c>
      <c r="L2563" s="25">
        <v>0.0</v>
      </c>
      <c r="M2563" s="25">
        <v>0.0</v>
      </c>
      <c r="N2563" s="25">
        <v>0.07222</v>
      </c>
      <c r="O2563" s="25">
        <v>3.12111</v>
      </c>
      <c r="P2563" s="25">
        <v>3.38382</v>
      </c>
      <c r="Q2563" s="25">
        <v>2862.0</v>
      </c>
      <c r="R2563" s="25">
        <v>99.0</v>
      </c>
      <c r="S2563" s="25">
        <v>99.0</v>
      </c>
    </row>
    <row r="2564">
      <c r="A2564" s="58" t="s">
        <v>754</v>
      </c>
      <c r="B2564" s="25" t="s">
        <v>1</v>
      </c>
      <c r="C2564" s="25" t="s">
        <v>242</v>
      </c>
      <c r="D2564" s="25" t="s">
        <v>228</v>
      </c>
      <c r="E2564" s="25">
        <v>338.0</v>
      </c>
      <c r="F2564" s="25">
        <v>190.0</v>
      </c>
      <c r="G2564" s="25">
        <v>26.0</v>
      </c>
      <c r="H2564" s="25">
        <v>121.0</v>
      </c>
      <c r="I2564" s="25">
        <v>0.0</v>
      </c>
      <c r="J2564" s="25">
        <v>0.0</v>
      </c>
      <c r="K2564" s="25">
        <v>0.0</v>
      </c>
      <c r="L2564" s="25">
        <v>0.0</v>
      </c>
      <c r="M2564" s="25">
        <v>0.0</v>
      </c>
      <c r="N2564" s="25">
        <v>0.08444</v>
      </c>
      <c r="O2564" s="25">
        <v>1.81389</v>
      </c>
      <c r="P2564" s="25">
        <v>2.13492</v>
      </c>
      <c r="Q2564" s="25">
        <v>69.0</v>
      </c>
      <c r="R2564" s="25">
        <v>99.0</v>
      </c>
      <c r="S2564" s="25">
        <v>99.0</v>
      </c>
    </row>
    <row r="2565">
      <c r="A2565" s="58" t="s">
        <v>754</v>
      </c>
      <c r="B2565" s="25" t="s">
        <v>1</v>
      </c>
      <c r="C2565" s="25" t="s">
        <v>242</v>
      </c>
      <c r="D2565" s="25" t="s">
        <v>219</v>
      </c>
      <c r="E2565" s="25">
        <v>1926.0</v>
      </c>
      <c r="F2565" s="25">
        <v>398.0</v>
      </c>
      <c r="G2565" s="25">
        <v>58.0</v>
      </c>
      <c r="H2565" s="25">
        <v>133.0</v>
      </c>
      <c r="I2565" s="25">
        <v>0.0</v>
      </c>
      <c r="J2565" s="25">
        <v>0.0</v>
      </c>
      <c r="K2565" s="25">
        <v>0.0</v>
      </c>
      <c r="L2565" s="25">
        <v>0.0</v>
      </c>
      <c r="M2565" s="25">
        <v>0.0</v>
      </c>
      <c r="N2565" s="25">
        <v>0.37444</v>
      </c>
      <c r="O2565" s="25">
        <v>1.96167</v>
      </c>
      <c r="P2565" s="25">
        <v>1.69082</v>
      </c>
      <c r="Q2565" s="25">
        <v>157.0</v>
      </c>
      <c r="R2565" s="25">
        <v>99.0</v>
      </c>
      <c r="S2565" s="25">
        <v>99.0</v>
      </c>
    </row>
    <row r="2566">
      <c r="A2566" s="25" t="s">
        <v>754</v>
      </c>
      <c r="B2566" s="25" t="s">
        <v>1</v>
      </c>
      <c r="C2566" s="25" t="s">
        <v>242</v>
      </c>
      <c r="D2566" s="25" t="s">
        <v>265</v>
      </c>
      <c r="E2566" s="25">
        <v>22.0</v>
      </c>
      <c r="F2566" s="25">
        <v>4.0</v>
      </c>
      <c r="G2566" s="25">
        <v>1.0</v>
      </c>
      <c r="H2566" s="25">
        <v>2.0</v>
      </c>
      <c r="I2566" s="25">
        <v>0.0</v>
      </c>
      <c r="J2566" s="25">
        <v>0.0</v>
      </c>
      <c r="K2566" s="25">
        <v>0.0</v>
      </c>
      <c r="L2566" s="25">
        <v>0.0</v>
      </c>
      <c r="M2566" s="25">
        <v>0.0</v>
      </c>
      <c r="N2566" s="25">
        <v>0.35194</v>
      </c>
      <c r="O2566" s="25">
        <v>1.46083</v>
      </c>
      <c r="P2566" s="25">
        <v>5.66131</v>
      </c>
      <c r="Q2566" s="25">
        <v>4.0</v>
      </c>
      <c r="R2566" s="25">
        <v>99.0</v>
      </c>
      <c r="S2566" s="25">
        <v>99.0</v>
      </c>
    </row>
    <row r="2567">
      <c r="A2567" s="25" t="s">
        <v>754</v>
      </c>
      <c r="B2567" s="25" t="s">
        <v>1</v>
      </c>
      <c r="C2567" s="25" t="s">
        <v>242</v>
      </c>
      <c r="D2567" s="25" t="s">
        <v>218</v>
      </c>
      <c r="E2567" s="25">
        <v>245.0</v>
      </c>
      <c r="F2567" s="25">
        <v>94.0</v>
      </c>
      <c r="G2567" s="25">
        <v>22.0</v>
      </c>
      <c r="H2567" s="25">
        <v>58.0</v>
      </c>
      <c r="I2567" s="25">
        <v>0.0</v>
      </c>
      <c r="J2567" s="25">
        <v>0.0</v>
      </c>
      <c r="K2567" s="25">
        <v>0.0</v>
      </c>
      <c r="L2567" s="25">
        <v>0.0</v>
      </c>
      <c r="M2567" s="25">
        <v>0.0</v>
      </c>
      <c r="N2567" s="25">
        <v>0.13917</v>
      </c>
      <c r="O2567" s="25">
        <v>3.58167</v>
      </c>
      <c r="P2567" s="25">
        <v>4.50973</v>
      </c>
      <c r="Q2567" s="25">
        <v>73.0</v>
      </c>
      <c r="R2567" s="25">
        <v>99.0</v>
      </c>
      <c r="S2567" s="25">
        <v>99.0</v>
      </c>
    </row>
    <row r="2568">
      <c r="A2568" s="25" t="s">
        <v>754</v>
      </c>
      <c r="B2568" s="25" t="s">
        <v>1</v>
      </c>
      <c r="C2568" s="25" t="s">
        <v>242</v>
      </c>
      <c r="D2568" s="25" t="s">
        <v>127</v>
      </c>
      <c r="E2568" s="25">
        <v>4340.0</v>
      </c>
      <c r="F2568" s="25">
        <v>1223.0</v>
      </c>
      <c r="G2568" s="25">
        <v>162.0</v>
      </c>
      <c r="H2568" s="25">
        <v>859.0</v>
      </c>
      <c r="I2568" s="25">
        <v>0.0</v>
      </c>
      <c r="J2568" s="25">
        <v>0.0</v>
      </c>
      <c r="K2568" s="25">
        <v>0.0</v>
      </c>
      <c r="L2568" s="25">
        <v>0.0</v>
      </c>
      <c r="M2568" s="25">
        <v>0.0</v>
      </c>
      <c r="N2568" s="25">
        <v>0.14722</v>
      </c>
      <c r="O2568" s="25">
        <v>1.98444</v>
      </c>
      <c r="P2568" s="25">
        <v>2.17695</v>
      </c>
      <c r="Q2568" s="25">
        <v>675.0</v>
      </c>
      <c r="R2568" s="25">
        <v>99.0</v>
      </c>
      <c r="S2568" s="25">
        <v>99.0</v>
      </c>
    </row>
    <row r="2569">
      <c r="A2569" s="25" t="s">
        <v>754</v>
      </c>
      <c r="B2569" s="25" t="s">
        <v>1</v>
      </c>
      <c r="C2569" s="25" t="s">
        <v>242</v>
      </c>
      <c r="D2569" s="25" t="s">
        <v>187</v>
      </c>
      <c r="E2569" s="25">
        <v>4398.0</v>
      </c>
      <c r="F2569" s="25">
        <v>1621.0</v>
      </c>
      <c r="G2569" s="25">
        <v>178.0</v>
      </c>
      <c r="H2569" s="25">
        <v>840.0</v>
      </c>
      <c r="I2569" s="25">
        <v>0.0</v>
      </c>
      <c r="J2569" s="25">
        <v>0.0</v>
      </c>
      <c r="K2569" s="25">
        <v>0.0</v>
      </c>
      <c r="L2569" s="25">
        <v>0.0</v>
      </c>
      <c r="M2569" s="25">
        <v>0.0</v>
      </c>
      <c r="N2569" s="25">
        <v>0.20667</v>
      </c>
      <c r="O2569" s="25">
        <v>2.02778</v>
      </c>
      <c r="P2569" s="25">
        <v>2.26956</v>
      </c>
      <c r="Q2569" s="25">
        <v>904.0</v>
      </c>
      <c r="R2569" s="25">
        <v>99.0</v>
      </c>
      <c r="S2569" s="25">
        <v>99.0</v>
      </c>
    </row>
    <row r="2570">
      <c r="A2570" s="25" t="s">
        <v>754</v>
      </c>
      <c r="B2570" s="25" t="s">
        <v>1</v>
      </c>
      <c r="C2570" s="25" t="s">
        <v>242</v>
      </c>
      <c r="D2570" s="25" t="s">
        <v>249</v>
      </c>
      <c r="E2570" s="25">
        <v>95.0</v>
      </c>
      <c r="F2570" s="25">
        <v>49.0</v>
      </c>
      <c r="G2570" s="25">
        <v>20.0</v>
      </c>
      <c r="H2570" s="25">
        <v>22.0</v>
      </c>
      <c r="I2570" s="25">
        <v>0.0</v>
      </c>
      <c r="J2570" s="25">
        <v>0.0</v>
      </c>
      <c r="K2570" s="25">
        <v>0.0</v>
      </c>
      <c r="L2570" s="25">
        <v>0.0</v>
      </c>
      <c r="M2570" s="25">
        <v>0.0</v>
      </c>
      <c r="N2570" s="25">
        <v>0.12056</v>
      </c>
      <c r="O2570" s="25">
        <v>3.93472</v>
      </c>
      <c r="P2570" s="25">
        <v>2.61915</v>
      </c>
      <c r="Q2570" s="25">
        <v>41.0</v>
      </c>
      <c r="R2570" s="25">
        <v>99.0</v>
      </c>
      <c r="S2570" s="25">
        <v>99.0</v>
      </c>
    </row>
    <row r="2571">
      <c r="A2571" s="25" t="s">
        <v>754</v>
      </c>
      <c r="B2571" s="25" t="s">
        <v>1</v>
      </c>
      <c r="C2571" s="25" t="s">
        <v>242</v>
      </c>
      <c r="D2571" s="25" t="s">
        <v>75</v>
      </c>
      <c r="E2571" s="25">
        <v>114289.0</v>
      </c>
      <c r="F2571" s="25">
        <v>25045.0</v>
      </c>
      <c r="G2571" s="25">
        <v>2278.0</v>
      </c>
      <c r="H2571" s="25">
        <v>10903.0</v>
      </c>
      <c r="I2571" s="25">
        <v>0.0</v>
      </c>
      <c r="J2571" s="25">
        <v>2.0</v>
      </c>
      <c r="K2571" s="25">
        <v>0.0</v>
      </c>
      <c r="L2571" s="25">
        <v>0.0</v>
      </c>
      <c r="M2571" s="25">
        <v>0.0</v>
      </c>
      <c r="N2571" s="25">
        <v>0.27639</v>
      </c>
      <c r="O2571" s="25">
        <v>2.70111</v>
      </c>
      <c r="P2571" s="25">
        <v>1.77154</v>
      </c>
      <c r="Q2571" s="25">
        <v>16797.0</v>
      </c>
      <c r="R2571" s="25">
        <v>99.0</v>
      </c>
      <c r="S2571" s="25">
        <v>99.0</v>
      </c>
    </row>
    <row r="2572">
      <c r="A2572" s="25" t="s">
        <v>754</v>
      </c>
      <c r="B2572" s="25" t="s">
        <v>1</v>
      </c>
      <c r="C2572" s="25" t="s">
        <v>242</v>
      </c>
      <c r="D2572" s="25" t="s">
        <v>118</v>
      </c>
      <c r="E2572" s="25">
        <v>42381.0</v>
      </c>
      <c r="F2572" s="25">
        <v>11969.0</v>
      </c>
      <c r="G2572" s="25">
        <v>1535.0</v>
      </c>
      <c r="H2572" s="25">
        <v>5925.0</v>
      </c>
      <c r="I2572" s="25">
        <v>0.0</v>
      </c>
      <c r="J2572" s="25">
        <v>0.0</v>
      </c>
      <c r="K2572" s="25">
        <v>0.0</v>
      </c>
      <c r="L2572" s="25">
        <v>0.0</v>
      </c>
      <c r="M2572" s="25">
        <v>0.0</v>
      </c>
      <c r="N2572" s="25">
        <v>0.22167</v>
      </c>
      <c r="O2572" s="25">
        <v>2.77278</v>
      </c>
      <c r="P2572" s="25">
        <v>2.7565</v>
      </c>
      <c r="Q2572" s="25">
        <v>7928.0</v>
      </c>
      <c r="R2572" s="25">
        <v>99.0</v>
      </c>
      <c r="S2572" s="25">
        <v>99.0</v>
      </c>
    </row>
    <row r="2573">
      <c r="A2573" s="25" t="s">
        <v>754</v>
      </c>
      <c r="B2573" s="25" t="s">
        <v>1</v>
      </c>
      <c r="C2573" s="25" t="s">
        <v>242</v>
      </c>
      <c r="D2573" s="25" t="s">
        <v>270</v>
      </c>
      <c r="E2573" s="25">
        <v>118.0</v>
      </c>
      <c r="F2573" s="25">
        <v>11.0</v>
      </c>
      <c r="G2573" s="25">
        <v>2.0</v>
      </c>
      <c r="H2573" s="25">
        <v>6.0</v>
      </c>
      <c r="I2573" s="25">
        <v>0.0</v>
      </c>
      <c r="J2573" s="25">
        <v>0.0</v>
      </c>
      <c r="K2573" s="25">
        <v>0.0</v>
      </c>
      <c r="L2573" s="25">
        <v>0.0</v>
      </c>
      <c r="M2573" s="25">
        <v>0.0</v>
      </c>
      <c r="N2573" s="25">
        <v>0.17833</v>
      </c>
      <c r="O2573" s="25">
        <v>7.26583</v>
      </c>
      <c r="P2573" s="25">
        <v>4.51452</v>
      </c>
      <c r="Q2573" s="25">
        <v>11.0</v>
      </c>
      <c r="R2573" s="25">
        <v>99.0</v>
      </c>
      <c r="S2573" s="25">
        <v>99.0</v>
      </c>
    </row>
    <row r="2574">
      <c r="A2574" s="25" t="s">
        <v>754</v>
      </c>
      <c r="B2574" s="25" t="s">
        <v>1</v>
      </c>
      <c r="C2574" s="25" t="s">
        <v>242</v>
      </c>
      <c r="D2574" s="25" t="s">
        <v>138</v>
      </c>
      <c r="E2574" s="25">
        <v>6096.0</v>
      </c>
      <c r="F2574" s="25">
        <v>4689.0</v>
      </c>
      <c r="G2574" s="25">
        <v>1584.0</v>
      </c>
      <c r="H2574" s="25">
        <v>2934.0</v>
      </c>
      <c r="I2574" s="25">
        <v>0.0</v>
      </c>
      <c r="J2574" s="25">
        <v>1.0</v>
      </c>
      <c r="K2574" s="25">
        <v>0.0</v>
      </c>
      <c r="L2574" s="25">
        <v>0.0</v>
      </c>
      <c r="M2574" s="25">
        <v>0.0</v>
      </c>
      <c r="N2574" s="25">
        <v>0.00833</v>
      </c>
      <c r="O2574" s="25">
        <v>1.80806</v>
      </c>
      <c r="P2574" s="25">
        <v>1.62416</v>
      </c>
      <c r="Q2574" s="25">
        <v>4310.0</v>
      </c>
      <c r="R2574" s="25">
        <v>99.0</v>
      </c>
      <c r="S2574" s="25">
        <v>99.0</v>
      </c>
    </row>
    <row r="2575">
      <c r="A2575" s="25" t="s">
        <v>754</v>
      </c>
      <c r="B2575" s="25" t="s">
        <v>1</v>
      </c>
      <c r="C2575" s="25" t="s">
        <v>242</v>
      </c>
      <c r="D2575" s="25" t="s">
        <v>209</v>
      </c>
      <c r="E2575" s="25">
        <v>576.0</v>
      </c>
      <c r="F2575" s="25">
        <v>121.0</v>
      </c>
      <c r="G2575" s="25">
        <v>15.0</v>
      </c>
      <c r="H2575" s="25">
        <v>116.0</v>
      </c>
      <c r="I2575" s="25">
        <v>0.0</v>
      </c>
      <c r="J2575" s="25">
        <v>0.0</v>
      </c>
      <c r="K2575" s="25">
        <v>0.0</v>
      </c>
      <c r="L2575" s="25">
        <v>0.0</v>
      </c>
      <c r="M2575" s="25">
        <v>0.0</v>
      </c>
      <c r="N2575" s="25">
        <v>0.06639</v>
      </c>
      <c r="O2575" s="25">
        <v>1.88667</v>
      </c>
      <c r="P2575" s="25">
        <v>1.37621</v>
      </c>
      <c r="Q2575" s="25">
        <v>102.0</v>
      </c>
      <c r="R2575" s="25">
        <v>99.0</v>
      </c>
      <c r="S2575" s="25">
        <v>99.0</v>
      </c>
    </row>
    <row r="2576">
      <c r="A2576" s="25" t="s">
        <v>754</v>
      </c>
      <c r="B2576" s="25" t="s">
        <v>1</v>
      </c>
      <c r="C2576" s="25" t="s">
        <v>242</v>
      </c>
      <c r="D2576" s="25" t="s">
        <v>169</v>
      </c>
      <c r="E2576" s="25">
        <v>6348.0</v>
      </c>
      <c r="F2576" s="25">
        <v>2089.0</v>
      </c>
      <c r="G2576" s="25">
        <v>244.0</v>
      </c>
      <c r="H2576" s="25">
        <v>1299.0</v>
      </c>
      <c r="I2576" s="25">
        <v>0.0</v>
      </c>
      <c r="J2576" s="25">
        <v>0.0</v>
      </c>
      <c r="K2576" s="25">
        <v>0.0</v>
      </c>
      <c r="L2576" s="25">
        <v>0.0</v>
      </c>
      <c r="M2576" s="25">
        <v>0.0</v>
      </c>
      <c r="N2576" s="25">
        <v>0.22556</v>
      </c>
      <c r="O2576" s="25">
        <v>2.02028</v>
      </c>
      <c r="P2576" s="25">
        <v>2.11189</v>
      </c>
      <c r="Q2576" s="25">
        <v>1227.0</v>
      </c>
      <c r="R2576" s="25">
        <v>99.0</v>
      </c>
      <c r="S2576" s="25">
        <v>99.0</v>
      </c>
    </row>
    <row r="2577">
      <c r="A2577" s="25" t="s">
        <v>754</v>
      </c>
      <c r="B2577" s="25" t="s">
        <v>1</v>
      </c>
      <c r="C2577" s="25" t="s">
        <v>242</v>
      </c>
      <c r="D2577" s="25" t="s">
        <v>170</v>
      </c>
      <c r="E2577" s="25">
        <v>49791.0</v>
      </c>
      <c r="F2577" s="25">
        <v>31935.0</v>
      </c>
      <c r="G2577" s="25">
        <v>4685.0</v>
      </c>
      <c r="H2577" s="25">
        <v>23344.0</v>
      </c>
      <c r="I2577" s="25">
        <v>0.0</v>
      </c>
      <c r="J2577" s="25">
        <v>5.0</v>
      </c>
      <c r="K2577" s="25">
        <v>0.0</v>
      </c>
      <c r="L2577" s="25">
        <v>0.0</v>
      </c>
      <c r="M2577" s="25">
        <v>0.0</v>
      </c>
      <c r="N2577" s="25">
        <v>0.00944</v>
      </c>
      <c r="O2577" s="25">
        <v>1.16944</v>
      </c>
      <c r="P2577" s="25">
        <v>1.62082</v>
      </c>
      <c r="Q2577" s="25">
        <v>27476.0</v>
      </c>
      <c r="R2577" s="25">
        <v>99.0</v>
      </c>
      <c r="S2577" s="25">
        <v>99.0</v>
      </c>
    </row>
    <row r="2578">
      <c r="A2578" s="25" t="s">
        <v>754</v>
      </c>
      <c r="B2578" s="25" t="s">
        <v>1</v>
      </c>
      <c r="C2578" s="25" t="s">
        <v>242</v>
      </c>
      <c r="D2578" s="25" t="s">
        <v>264</v>
      </c>
      <c r="E2578" s="25">
        <v>59.0</v>
      </c>
      <c r="F2578" s="25">
        <v>38.0</v>
      </c>
      <c r="G2578" s="25">
        <v>4.0</v>
      </c>
      <c r="H2578" s="25">
        <v>25.0</v>
      </c>
      <c r="I2578" s="25">
        <v>0.0</v>
      </c>
      <c r="J2578" s="25">
        <v>0.0</v>
      </c>
      <c r="K2578" s="25">
        <v>0.0</v>
      </c>
      <c r="L2578" s="25">
        <v>0.0</v>
      </c>
      <c r="M2578" s="25">
        <v>0.0</v>
      </c>
      <c r="N2578" s="25">
        <v>0.02111</v>
      </c>
      <c r="O2578" s="25">
        <v>1.65361</v>
      </c>
      <c r="P2578" s="25">
        <v>2.10607</v>
      </c>
      <c r="Q2578" s="25">
        <v>28.0</v>
      </c>
      <c r="R2578" s="25">
        <v>99.0</v>
      </c>
      <c r="S2578" s="25">
        <v>99.0</v>
      </c>
    </row>
    <row r="2579">
      <c r="A2579" s="25" t="s">
        <v>754</v>
      </c>
      <c r="B2579" s="25" t="s">
        <v>1</v>
      </c>
      <c r="C2579" s="25" t="s">
        <v>242</v>
      </c>
      <c r="D2579" s="25" t="s">
        <v>99</v>
      </c>
      <c r="E2579" s="25">
        <v>4829.0</v>
      </c>
      <c r="F2579" s="25">
        <v>2421.0</v>
      </c>
      <c r="G2579" s="25">
        <v>248.0</v>
      </c>
      <c r="H2579" s="25">
        <v>1350.0</v>
      </c>
      <c r="I2579" s="25">
        <v>0.0</v>
      </c>
      <c r="J2579" s="25">
        <v>0.0</v>
      </c>
      <c r="K2579" s="25">
        <v>0.0</v>
      </c>
      <c r="L2579" s="25">
        <v>0.0</v>
      </c>
      <c r="M2579" s="25">
        <v>0.0</v>
      </c>
      <c r="N2579" s="25">
        <v>0.17306</v>
      </c>
      <c r="O2579" s="25">
        <v>1.91806</v>
      </c>
      <c r="P2579" s="25">
        <v>1.8343</v>
      </c>
      <c r="Q2579" s="25">
        <v>1279.0</v>
      </c>
      <c r="R2579" s="25">
        <v>99.0</v>
      </c>
      <c r="S2579" s="25">
        <v>99.0</v>
      </c>
    </row>
    <row r="2580">
      <c r="A2580" s="25" t="s">
        <v>754</v>
      </c>
      <c r="B2580" s="25" t="s">
        <v>1</v>
      </c>
      <c r="C2580" s="25" t="s">
        <v>242</v>
      </c>
      <c r="D2580" s="25" t="s">
        <v>755</v>
      </c>
      <c r="E2580" s="25">
        <v>1.0</v>
      </c>
      <c r="F2580" s="25">
        <v>0.0</v>
      </c>
      <c r="G2580" s="25">
        <v>0.0</v>
      </c>
      <c r="H2580" s="25">
        <v>0.0</v>
      </c>
      <c r="I2580" s="25">
        <v>0.0</v>
      </c>
      <c r="J2580" s="25">
        <v>0.0</v>
      </c>
      <c r="K2580" s="25">
        <v>0.0</v>
      </c>
      <c r="L2580" s="25">
        <v>0.0</v>
      </c>
      <c r="M2580" s="25">
        <v>0.0</v>
      </c>
      <c r="N2580" s="25">
        <v>0.04667</v>
      </c>
      <c r="O2580" s="25">
        <v>0.04667</v>
      </c>
      <c r="P2580" s="25">
        <v>0.04667</v>
      </c>
      <c r="Q2580" s="25">
        <v>0.0</v>
      </c>
      <c r="R2580" s="25">
        <v>99.0</v>
      </c>
      <c r="S2580" s="25">
        <v>99.0</v>
      </c>
    </row>
    <row r="2581">
      <c r="A2581" s="25" t="s">
        <v>754</v>
      </c>
      <c r="B2581" s="25" t="s">
        <v>1</v>
      </c>
      <c r="C2581" s="25" t="s">
        <v>242</v>
      </c>
      <c r="D2581" s="25" t="s">
        <v>283</v>
      </c>
      <c r="E2581" s="25">
        <v>38.0</v>
      </c>
      <c r="F2581" s="25">
        <v>5.0</v>
      </c>
      <c r="G2581" s="25">
        <v>0.0</v>
      </c>
      <c r="H2581" s="25">
        <v>6.0</v>
      </c>
      <c r="I2581" s="25">
        <v>0.0</v>
      </c>
      <c r="J2581" s="25">
        <v>0.0</v>
      </c>
      <c r="K2581" s="25">
        <v>0.0</v>
      </c>
      <c r="L2581" s="25">
        <v>0.0</v>
      </c>
      <c r="M2581" s="25">
        <v>0.0</v>
      </c>
      <c r="N2581" s="25">
        <v>0.18556</v>
      </c>
      <c r="O2581" s="25">
        <v>4.60417</v>
      </c>
      <c r="P2581" s="25">
        <v>4.53656</v>
      </c>
      <c r="Q2581" s="25">
        <v>4.0</v>
      </c>
      <c r="R2581" s="25">
        <v>99.0</v>
      </c>
      <c r="S2581" s="25">
        <v>99.0</v>
      </c>
    </row>
    <row r="2582">
      <c r="A2582" s="25" t="s">
        <v>754</v>
      </c>
      <c r="B2582" s="25" t="s">
        <v>1</v>
      </c>
      <c r="C2582" s="25" t="s">
        <v>242</v>
      </c>
      <c r="D2582" s="25" t="s">
        <v>171</v>
      </c>
      <c r="E2582" s="25">
        <v>2945.0</v>
      </c>
      <c r="F2582" s="25">
        <v>1393.0</v>
      </c>
      <c r="G2582" s="25">
        <v>315.0</v>
      </c>
      <c r="H2582" s="25">
        <v>818.0</v>
      </c>
      <c r="I2582" s="25">
        <v>0.0</v>
      </c>
      <c r="J2582" s="25">
        <v>0.0</v>
      </c>
      <c r="K2582" s="25">
        <v>0.0</v>
      </c>
      <c r="L2582" s="25">
        <v>0.0</v>
      </c>
      <c r="M2582" s="25">
        <v>0.0</v>
      </c>
      <c r="N2582" s="25">
        <v>0.09139</v>
      </c>
      <c r="O2582" s="25">
        <v>3.46083</v>
      </c>
      <c r="P2582" s="25">
        <v>3.73437</v>
      </c>
      <c r="Q2582" s="25">
        <v>999.0</v>
      </c>
      <c r="R2582" s="25">
        <v>99.0</v>
      </c>
      <c r="S2582" s="25">
        <v>99.0</v>
      </c>
    </row>
    <row r="2583">
      <c r="A2583" s="25" t="s">
        <v>754</v>
      </c>
      <c r="B2583" s="25" t="s">
        <v>1</v>
      </c>
      <c r="C2583" s="25" t="s">
        <v>242</v>
      </c>
      <c r="D2583" s="25" t="s">
        <v>165</v>
      </c>
      <c r="E2583" s="25">
        <v>22752.0</v>
      </c>
      <c r="F2583" s="25">
        <v>8799.0</v>
      </c>
      <c r="G2583" s="25">
        <v>1565.0</v>
      </c>
      <c r="H2583" s="25">
        <v>5956.0</v>
      </c>
      <c r="I2583" s="25">
        <v>0.0</v>
      </c>
      <c r="J2583" s="25">
        <v>0.0</v>
      </c>
      <c r="K2583" s="25">
        <v>0.0</v>
      </c>
      <c r="L2583" s="25">
        <v>0.0</v>
      </c>
      <c r="M2583" s="25">
        <v>0.0</v>
      </c>
      <c r="N2583" s="25">
        <v>0.12278</v>
      </c>
      <c r="O2583" s="25">
        <v>1.89972</v>
      </c>
      <c r="P2583" s="25">
        <v>2.21714</v>
      </c>
      <c r="Q2583" s="25">
        <v>7037.0</v>
      </c>
      <c r="R2583" s="25">
        <v>99.0</v>
      </c>
      <c r="S2583" s="25">
        <v>99.0</v>
      </c>
    </row>
    <row r="2584">
      <c r="A2584" s="25" t="s">
        <v>754</v>
      </c>
      <c r="B2584" s="25" t="s">
        <v>1</v>
      </c>
      <c r="C2584" s="25" t="s">
        <v>242</v>
      </c>
      <c r="D2584" s="25" t="s">
        <v>77</v>
      </c>
      <c r="E2584" s="25">
        <v>318367.0</v>
      </c>
      <c r="F2584" s="25">
        <v>67809.0</v>
      </c>
      <c r="G2584" s="25">
        <v>10653.0</v>
      </c>
      <c r="H2584" s="25">
        <v>41022.0</v>
      </c>
      <c r="I2584" s="25">
        <v>0.0</v>
      </c>
      <c r="J2584" s="25">
        <v>2.0</v>
      </c>
      <c r="K2584" s="25">
        <v>0.0</v>
      </c>
      <c r="L2584" s="25">
        <v>0.0</v>
      </c>
      <c r="M2584" s="25">
        <v>0.0</v>
      </c>
      <c r="N2584" s="25">
        <v>0.23583</v>
      </c>
      <c r="O2584" s="25">
        <v>5.37167</v>
      </c>
      <c r="P2584" s="25">
        <v>4.14992</v>
      </c>
      <c r="Q2584" s="25">
        <v>46541.0</v>
      </c>
      <c r="R2584" s="25">
        <v>99.0</v>
      </c>
      <c r="S2584" s="25">
        <v>99.0</v>
      </c>
    </row>
    <row r="2585">
      <c r="A2585" s="25" t="s">
        <v>754</v>
      </c>
      <c r="B2585" s="25" t="s">
        <v>1</v>
      </c>
      <c r="C2585" s="25" t="s">
        <v>242</v>
      </c>
      <c r="D2585" s="25" t="s">
        <v>255</v>
      </c>
      <c r="E2585" s="25">
        <v>54.0</v>
      </c>
      <c r="F2585" s="25">
        <v>33.0</v>
      </c>
      <c r="G2585" s="25">
        <v>1.0</v>
      </c>
      <c r="H2585" s="25">
        <v>26.0</v>
      </c>
      <c r="I2585" s="25">
        <v>0.0</v>
      </c>
      <c r="J2585" s="25">
        <v>0.0</v>
      </c>
      <c r="K2585" s="25">
        <v>0.0</v>
      </c>
      <c r="L2585" s="25">
        <v>0.0</v>
      </c>
      <c r="M2585" s="25">
        <v>0.0</v>
      </c>
      <c r="N2585" s="25">
        <v>0.00694</v>
      </c>
      <c r="O2585" s="25">
        <v>2.70167</v>
      </c>
      <c r="P2585" s="25">
        <v>0.69892</v>
      </c>
      <c r="Q2585" s="25">
        <v>30.0</v>
      </c>
      <c r="R2585" s="25">
        <v>99.0</v>
      </c>
      <c r="S2585" s="25">
        <v>99.0</v>
      </c>
    </row>
    <row r="2586">
      <c r="A2586" s="25" t="s">
        <v>754</v>
      </c>
      <c r="B2586" s="25" t="s">
        <v>1</v>
      </c>
      <c r="C2586" s="25" t="s">
        <v>242</v>
      </c>
      <c r="D2586" s="25" t="s">
        <v>124</v>
      </c>
      <c r="E2586" s="25">
        <v>389.0</v>
      </c>
      <c r="F2586" s="25">
        <v>126.0</v>
      </c>
      <c r="G2586" s="25">
        <v>9.0</v>
      </c>
      <c r="H2586" s="25">
        <v>77.0</v>
      </c>
      <c r="I2586" s="25">
        <v>0.0</v>
      </c>
      <c r="J2586" s="25">
        <v>0.0</v>
      </c>
      <c r="K2586" s="25">
        <v>0.0</v>
      </c>
      <c r="L2586" s="25">
        <v>0.0</v>
      </c>
      <c r="M2586" s="25">
        <v>0.0</v>
      </c>
      <c r="N2586" s="25">
        <v>0.26361</v>
      </c>
      <c r="O2586" s="25">
        <v>2.04778</v>
      </c>
      <c r="P2586" s="25">
        <v>2.33633</v>
      </c>
      <c r="Q2586" s="25">
        <v>73.0</v>
      </c>
      <c r="R2586" s="25">
        <v>99.0</v>
      </c>
      <c r="S2586" s="25">
        <v>99.0</v>
      </c>
    </row>
    <row r="2587">
      <c r="A2587" s="25" t="s">
        <v>754</v>
      </c>
      <c r="B2587" s="25" t="s">
        <v>1</v>
      </c>
      <c r="C2587" s="25" t="s">
        <v>242</v>
      </c>
      <c r="D2587" s="25" t="s">
        <v>295</v>
      </c>
      <c r="E2587" s="25">
        <v>1.0</v>
      </c>
      <c r="F2587" s="25">
        <v>0.0</v>
      </c>
      <c r="G2587" s="25">
        <v>0.0</v>
      </c>
      <c r="H2587" s="25">
        <v>0.0</v>
      </c>
      <c r="I2587" s="25">
        <v>0.0</v>
      </c>
      <c r="J2587" s="25">
        <v>0.0</v>
      </c>
      <c r="K2587" s="25">
        <v>0.0</v>
      </c>
      <c r="L2587" s="25">
        <v>0.0</v>
      </c>
      <c r="M2587" s="25">
        <v>0.0</v>
      </c>
      <c r="N2587" s="25">
        <v>0.0625</v>
      </c>
      <c r="O2587" s="25">
        <v>0.0625</v>
      </c>
      <c r="P2587" s="25">
        <v>0.0625</v>
      </c>
      <c r="Q2587" s="25">
        <v>0.0</v>
      </c>
      <c r="R2587" s="25">
        <v>99.0</v>
      </c>
      <c r="S2587" s="25">
        <v>99.0</v>
      </c>
    </row>
    <row r="2588">
      <c r="A2588" s="25" t="s">
        <v>754</v>
      </c>
      <c r="B2588" s="25" t="s">
        <v>1</v>
      </c>
      <c r="C2588" s="25" t="s">
        <v>242</v>
      </c>
      <c r="D2588" s="25" t="s">
        <v>156</v>
      </c>
      <c r="E2588" s="25">
        <v>882.0</v>
      </c>
      <c r="F2588" s="25">
        <v>286.0</v>
      </c>
      <c r="G2588" s="25">
        <v>18.0</v>
      </c>
      <c r="H2588" s="25">
        <v>149.0</v>
      </c>
      <c r="I2588" s="25">
        <v>0.0</v>
      </c>
      <c r="J2588" s="25">
        <v>0.0</v>
      </c>
      <c r="K2588" s="25">
        <v>0.0</v>
      </c>
      <c r="L2588" s="25">
        <v>0.0</v>
      </c>
      <c r="M2588" s="25">
        <v>0.0</v>
      </c>
      <c r="N2588" s="25">
        <v>0.26472</v>
      </c>
      <c r="O2588" s="25">
        <v>2.73917</v>
      </c>
      <c r="P2588" s="25">
        <v>2.57683</v>
      </c>
      <c r="Q2588" s="25">
        <v>180.0</v>
      </c>
      <c r="R2588" s="25">
        <v>99.0</v>
      </c>
      <c r="S2588" s="25">
        <v>99.0</v>
      </c>
    </row>
    <row r="2589">
      <c r="A2589" s="25" t="s">
        <v>754</v>
      </c>
      <c r="B2589" s="25" t="s">
        <v>1</v>
      </c>
      <c r="C2589" s="25" t="s">
        <v>242</v>
      </c>
      <c r="D2589" s="25" t="s">
        <v>104</v>
      </c>
      <c r="E2589" s="25">
        <v>9557.0</v>
      </c>
      <c r="F2589" s="25">
        <v>2840.0</v>
      </c>
      <c r="G2589" s="25">
        <v>253.0</v>
      </c>
      <c r="H2589" s="25">
        <v>1664.0</v>
      </c>
      <c r="I2589" s="25">
        <v>0.0</v>
      </c>
      <c r="J2589" s="25">
        <v>0.0</v>
      </c>
      <c r="K2589" s="25">
        <v>0.0</v>
      </c>
      <c r="L2589" s="25">
        <v>0.0</v>
      </c>
      <c r="M2589" s="25">
        <v>0.0</v>
      </c>
      <c r="N2589" s="25">
        <v>0.24917</v>
      </c>
      <c r="O2589" s="25">
        <v>1.78833</v>
      </c>
      <c r="P2589" s="25">
        <v>2.0073</v>
      </c>
      <c r="Q2589" s="25">
        <v>1387.0</v>
      </c>
      <c r="R2589" s="25">
        <v>99.0</v>
      </c>
      <c r="S2589" s="25">
        <v>99.0</v>
      </c>
    </row>
    <row r="2590">
      <c r="A2590" s="25" t="s">
        <v>754</v>
      </c>
      <c r="B2590" s="25" t="s">
        <v>1</v>
      </c>
      <c r="C2590" s="25" t="s">
        <v>242</v>
      </c>
      <c r="D2590" s="25" t="s">
        <v>180</v>
      </c>
      <c r="E2590" s="25">
        <v>14167.0</v>
      </c>
      <c r="F2590" s="25">
        <v>11568.0</v>
      </c>
      <c r="G2590" s="25">
        <v>2351.0</v>
      </c>
      <c r="H2590" s="25">
        <v>7864.0</v>
      </c>
      <c r="I2590" s="25">
        <v>0.0</v>
      </c>
      <c r="J2590" s="25">
        <v>0.0</v>
      </c>
      <c r="K2590" s="25">
        <v>0.0</v>
      </c>
      <c r="L2590" s="25">
        <v>0.0</v>
      </c>
      <c r="M2590" s="25">
        <v>0.0</v>
      </c>
      <c r="N2590" s="25">
        <v>0.00556</v>
      </c>
      <c r="O2590" s="25">
        <v>0.95111</v>
      </c>
      <c r="P2590" s="25">
        <v>0.85139</v>
      </c>
      <c r="Q2590" s="25">
        <v>10060.0</v>
      </c>
      <c r="R2590" s="25">
        <v>99.0</v>
      </c>
      <c r="S2590" s="25">
        <v>99.0</v>
      </c>
    </row>
    <row r="2591">
      <c r="A2591" s="25" t="s">
        <v>754</v>
      </c>
      <c r="B2591" s="25" t="s">
        <v>1</v>
      </c>
      <c r="C2591" s="25" t="s">
        <v>242</v>
      </c>
      <c r="D2591" s="25" t="s">
        <v>89</v>
      </c>
      <c r="E2591" s="25">
        <v>279949.0</v>
      </c>
      <c r="F2591" s="25">
        <v>44026.0</v>
      </c>
      <c r="G2591" s="25">
        <v>5868.0</v>
      </c>
      <c r="H2591" s="25">
        <v>24579.0</v>
      </c>
      <c r="I2591" s="25">
        <v>0.0</v>
      </c>
      <c r="J2591" s="25">
        <v>1.0</v>
      </c>
      <c r="K2591" s="25">
        <v>0.0</v>
      </c>
      <c r="L2591" s="25">
        <v>0.0</v>
      </c>
      <c r="M2591" s="25">
        <v>0.0</v>
      </c>
      <c r="N2591" s="25">
        <v>0.2525</v>
      </c>
      <c r="O2591" s="25">
        <v>1.81472</v>
      </c>
      <c r="P2591" s="25">
        <v>1.83544</v>
      </c>
      <c r="Q2591" s="25">
        <v>22330.0</v>
      </c>
      <c r="R2591" s="25">
        <v>99.0</v>
      </c>
      <c r="S2591" s="25">
        <v>99.0</v>
      </c>
    </row>
    <row r="2592">
      <c r="A2592" s="25" t="s">
        <v>754</v>
      </c>
      <c r="B2592" s="25" t="s">
        <v>1</v>
      </c>
      <c r="C2592" s="25" t="s">
        <v>242</v>
      </c>
      <c r="D2592" s="25" t="s">
        <v>60</v>
      </c>
      <c r="E2592" s="25">
        <v>968795.0</v>
      </c>
      <c r="F2592" s="25">
        <v>319024.0</v>
      </c>
      <c r="G2592" s="25">
        <v>20436.0</v>
      </c>
      <c r="H2592" s="25">
        <v>136581.0</v>
      </c>
      <c r="I2592" s="25">
        <v>0.0</v>
      </c>
      <c r="J2592" s="25">
        <v>204.0</v>
      </c>
      <c r="K2592" s="25">
        <v>0.0</v>
      </c>
      <c r="L2592" s="25">
        <v>0.0</v>
      </c>
      <c r="M2592" s="25">
        <v>0.0</v>
      </c>
      <c r="N2592" s="25">
        <v>0.41889</v>
      </c>
      <c r="O2592" s="25">
        <v>5.78361</v>
      </c>
      <c r="P2592" s="25">
        <v>4.18302</v>
      </c>
      <c r="Q2592" s="25">
        <v>190201.0</v>
      </c>
      <c r="R2592" s="25">
        <v>99.0</v>
      </c>
      <c r="S2592" s="25">
        <v>99.0</v>
      </c>
    </row>
    <row r="2593">
      <c r="A2593" s="25" t="s">
        <v>754</v>
      </c>
      <c r="B2593" s="25" t="s">
        <v>1</v>
      </c>
      <c r="C2593" s="25" t="s">
        <v>242</v>
      </c>
      <c r="D2593" s="25" t="s">
        <v>61</v>
      </c>
      <c r="E2593" s="25">
        <v>4670109.0</v>
      </c>
      <c r="F2593" s="25">
        <v>1734880.0</v>
      </c>
      <c r="G2593" s="25">
        <v>112014.0</v>
      </c>
      <c r="H2593" s="25">
        <v>883206.0</v>
      </c>
      <c r="I2593" s="25">
        <v>0.0</v>
      </c>
      <c r="J2593" s="25">
        <v>406.0</v>
      </c>
      <c r="K2593" s="25">
        <v>0.0</v>
      </c>
      <c r="L2593" s="25">
        <v>0.0</v>
      </c>
      <c r="M2593" s="25">
        <v>0.0</v>
      </c>
      <c r="N2593" s="25">
        <v>0.27528</v>
      </c>
      <c r="O2593" s="25">
        <v>4.02333</v>
      </c>
      <c r="P2593" s="25">
        <v>3.61882</v>
      </c>
      <c r="Q2593" s="25">
        <v>1071251.0</v>
      </c>
      <c r="R2593" s="25">
        <v>99.0</v>
      </c>
      <c r="S2593" s="25">
        <v>99.0</v>
      </c>
    </row>
    <row r="2594">
      <c r="A2594" s="25" t="s">
        <v>754</v>
      </c>
      <c r="B2594" s="25" t="s">
        <v>1</v>
      </c>
      <c r="C2594" s="25" t="s">
        <v>242</v>
      </c>
      <c r="D2594" s="25" t="s">
        <v>195</v>
      </c>
      <c r="E2594" s="25">
        <v>151224.0</v>
      </c>
      <c r="F2594" s="25">
        <v>118640.0</v>
      </c>
      <c r="G2594" s="25">
        <v>11068.0</v>
      </c>
      <c r="H2594" s="25">
        <v>101921.0</v>
      </c>
      <c r="I2594" s="25">
        <v>0.0</v>
      </c>
      <c r="J2594" s="25">
        <v>20.0</v>
      </c>
      <c r="K2594" s="25">
        <v>0.0</v>
      </c>
      <c r="L2594" s="25">
        <v>0.0</v>
      </c>
      <c r="M2594" s="25">
        <v>0.0</v>
      </c>
      <c r="N2594" s="25">
        <v>0.00472</v>
      </c>
      <c r="O2594" s="25">
        <v>0.435</v>
      </c>
      <c r="P2594" s="25">
        <v>1.72967</v>
      </c>
      <c r="Q2594" s="25">
        <v>102877.0</v>
      </c>
      <c r="R2594" s="25">
        <v>99.0</v>
      </c>
      <c r="S2594" s="25">
        <v>99.0</v>
      </c>
    </row>
    <row r="2595">
      <c r="A2595" s="25" t="s">
        <v>754</v>
      </c>
      <c r="B2595" s="25" t="s">
        <v>1</v>
      </c>
      <c r="C2595" s="25" t="s">
        <v>242</v>
      </c>
      <c r="D2595" s="25" t="s">
        <v>110</v>
      </c>
      <c r="E2595" s="25">
        <v>2283.0</v>
      </c>
      <c r="F2595" s="25">
        <v>1395.0</v>
      </c>
      <c r="G2595" s="25">
        <v>255.0</v>
      </c>
      <c r="H2595" s="25">
        <v>813.0</v>
      </c>
      <c r="I2595" s="25">
        <v>0.0</v>
      </c>
      <c r="J2595" s="25">
        <v>0.0</v>
      </c>
      <c r="K2595" s="25">
        <v>0.0</v>
      </c>
      <c r="L2595" s="25">
        <v>0.0</v>
      </c>
      <c r="M2595" s="25">
        <v>0.0</v>
      </c>
      <c r="N2595" s="25">
        <v>0.05667</v>
      </c>
      <c r="O2595" s="25">
        <v>1.68972</v>
      </c>
      <c r="P2595" s="25">
        <v>2.16772</v>
      </c>
      <c r="Q2595" s="25">
        <v>915.0</v>
      </c>
      <c r="R2595" s="25">
        <v>99.0</v>
      </c>
      <c r="S2595" s="25">
        <v>99.0</v>
      </c>
    </row>
    <row r="2596">
      <c r="A2596" s="25" t="s">
        <v>754</v>
      </c>
      <c r="B2596" s="25" t="s">
        <v>1</v>
      </c>
      <c r="C2596" s="25" t="s">
        <v>242</v>
      </c>
      <c r="D2596" s="25" t="s">
        <v>58</v>
      </c>
      <c r="E2596" s="25">
        <v>3896.0</v>
      </c>
      <c r="F2596" s="25">
        <v>887.0</v>
      </c>
      <c r="G2596" s="25">
        <v>164.0</v>
      </c>
      <c r="H2596" s="25">
        <v>755.0</v>
      </c>
      <c r="I2596" s="25">
        <v>0.0</v>
      </c>
      <c r="J2596" s="25">
        <v>0.0</v>
      </c>
      <c r="K2596" s="25">
        <v>0.0</v>
      </c>
      <c r="L2596" s="25">
        <v>0.0</v>
      </c>
      <c r="M2596" s="25">
        <v>0.0</v>
      </c>
      <c r="N2596" s="25">
        <v>0.11444</v>
      </c>
      <c r="O2596" s="25">
        <v>1.81972</v>
      </c>
      <c r="P2596" s="25">
        <v>2.1008</v>
      </c>
      <c r="Q2596" s="25">
        <v>786.0</v>
      </c>
      <c r="R2596" s="25">
        <v>99.0</v>
      </c>
      <c r="S2596" s="25">
        <v>99.0</v>
      </c>
    </row>
    <row r="2597">
      <c r="A2597" s="25" t="s">
        <v>754</v>
      </c>
      <c r="B2597" s="25" t="s">
        <v>1</v>
      </c>
      <c r="C2597" s="25" t="s">
        <v>242</v>
      </c>
      <c r="D2597" s="25" t="s">
        <v>267</v>
      </c>
      <c r="E2597" s="25">
        <v>28.0</v>
      </c>
      <c r="F2597" s="25">
        <v>6.0</v>
      </c>
      <c r="G2597" s="25">
        <v>1.0</v>
      </c>
      <c r="H2597" s="25">
        <v>3.0</v>
      </c>
      <c r="I2597" s="25">
        <v>0.0</v>
      </c>
      <c r="J2597" s="25">
        <v>0.0</v>
      </c>
      <c r="K2597" s="25">
        <v>0.0</v>
      </c>
      <c r="L2597" s="25">
        <v>0.0</v>
      </c>
      <c r="M2597" s="25">
        <v>0.0</v>
      </c>
      <c r="N2597" s="25">
        <v>0.09861</v>
      </c>
      <c r="O2597" s="25">
        <v>4.1</v>
      </c>
      <c r="P2597" s="25">
        <v>3.62035</v>
      </c>
      <c r="Q2597" s="25">
        <v>6.0</v>
      </c>
      <c r="R2597" s="25">
        <v>99.0</v>
      </c>
      <c r="S2597" s="25">
        <v>99.0</v>
      </c>
    </row>
    <row r="2598">
      <c r="A2598" s="25" t="s">
        <v>754</v>
      </c>
      <c r="B2598" s="25" t="s">
        <v>1</v>
      </c>
      <c r="C2598" s="25" t="s">
        <v>242</v>
      </c>
      <c r="D2598" s="25" t="s">
        <v>292</v>
      </c>
      <c r="E2598" s="25">
        <v>8.0</v>
      </c>
      <c r="F2598" s="25">
        <v>0.0</v>
      </c>
      <c r="G2598" s="25">
        <v>0.0</v>
      </c>
      <c r="H2598" s="25">
        <v>0.0</v>
      </c>
      <c r="I2598" s="25">
        <v>0.0</v>
      </c>
      <c r="J2598" s="25">
        <v>0.0</v>
      </c>
      <c r="K2598" s="25">
        <v>0.0</v>
      </c>
      <c r="L2598" s="25">
        <v>0.0</v>
      </c>
      <c r="M2598" s="25">
        <v>0.0</v>
      </c>
      <c r="N2598" s="25">
        <v>1.12778</v>
      </c>
      <c r="O2598" s="25">
        <v>35.2</v>
      </c>
      <c r="P2598" s="25">
        <v>5.38639</v>
      </c>
      <c r="Q2598" s="25">
        <v>0.0</v>
      </c>
      <c r="R2598" s="25">
        <v>99.0</v>
      </c>
      <c r="S2598" s="25">
        <v>99.0</v>
      </c>
    </row>
    <row r="2599">
      <c r="A2599" s="25" t="s">
        <v>754</v>
      </c>
      <c r="B2599" s="25" t="s">
        <v>1</v>
      </c>
      <c r="C2599" s="25" t="s">
        <v>242</v>
      </c>
      <c r="D2599" s="25" t="s">
        <v>85</v>
      </c>
      <c r="E2599" s="25">
        <v>10839.0</v>
      </c>
      <c r="F2599" s="25">
        <v>8492.0</v>
      </c>
      <c r="G2599" s="25">
        <v>1056.0</v>
      </c>
      <c r="H2599" s="25">
        <v>5900.0</v>
      </c>
      <c r="I2599" s="25">
        <v>0.0</v>
      </c>
      <c r="J2599" s="25">
        <v>1.0</v>
      </c>
      <c r="K2599" s="25">
        <v>0.0</v>
      </c>
      <c r="L2599" s="25">
        <v>0.0</v>
      </c>
      <c r="M2599" s="25">
        <v>0.0</v>
      </c>
      <c r="N2599" s="25">
        <v>0.00694</v>
      </c>
      <c r="O2599" s="25">
        <v>1.20167</v>
      </c>
      <c r="P2599" s="25">
        <v>1.75951</v>
      </c>
      <c r="Q2599" s="25">
        <v>5415.0</v>
      </c>
      <c r="R2599" s="25">
        <v>99.0</v>
      </c>
      <c r="S2599" s="25">
        <v>99.0</v>
      </c>
    </row>
    <row r="2600">
      <c r="A2600" s="25" t="s">
        <v>754</v>
      </c>
      <c r="B2600" s="25" t="s">
        <v>1</v>
      </c>
      <c r="C2600" s="25" t="s">
        <v>242</v>
      </c>
      <c r="D2600" s="25" t="s">
        <v>131</v>
      </c>
      <c r="E2600" s="25">
        <v>190607.0</v>
      </c>
      <c r="F2600" s="25">
        <v>128183.0</v>
      </c>
      <c r="G2600" s="25">
        <v>14051.0</v>
      </c>
      <c r="H2600" s="25">
        <v>76131.0</v>
      </c>
      <c r="I2600" s="25">
        <v>0.0</v>
      </c>
      <c r="J2600" s="25">
        <v>18.0</v>
      </c>
      <c r="K2600" s="25">
        <v>0.0</v>
      </c>
      <c r="L2600" s="25">
        <v>0.0</v>
      </c>
      <c r="M2600" s="25">
        <v>0.0</v>
      </c>
      <c r="N2600" s="25">
        <v>0.0375</v>
      </c>
      <c r="O2600" s="25">
        <v>0.84944</v>
      </c>
      <c r="P2600" s="25">
        <v>0.87413</v>
      </c>
      <c r="Q2600" s="25">
        <v>86413.0</v>
      </c>
      <c r="R2600" s="25">
        <v>99.0</v>
      </c>
      <c r="S2600" s="25">
        <v>99.0</v>
      </c>
    </row>
    <row r="2601">
      <c r="A2601" s="25" t="s">
        <v>754</v>
      </c>
      <c r="B2601" s="25" t="s">
        <v>1</v>
      </c>
      <c r="C2601" s="25" t="s">
        <v>242</v>
      </c>
      <c r="D2601" s="25" t="s">
        <v>272</v>
      </c>
      <c r="E2601" s="25">
        <v>9.0</v>
      </c>
      <c r="F2601" s="25">
        <v>2.0</v>
      </c>
      <c r="G2601" s="25">
        <v>0.0</v>
      </c>
      <c r="H2601" s="25">
        <v>2.0</v>
      </c>
      <c r="I2601" s="25">
        <v>0.0</v>
      </c>
      <c r="J2601" s="25">
        <v>0.0</v>
      </c>
      <c r="K2601" s="25">
        <v>0.0</v>
      </c>
      <c r="L2601" s="25">
        <v>0.0</v>
      </c>
      <c r="M2601" s="25">
        <v>0.0</v>
      </c>
      <c r="N2601" s="25">
        <v>0.07444</v>
      </c>
      <c r="O2601" s="25">
        <v>1.4925</v>
      </c>
      <c r="P2601" s="25">
        <v>0.29142</v>
      </c>
      <c r="Q2601" s="25">
        <v>1.0</v>
      </c>
      <c r="R2601" s="25">
        <v>99.0</v>
      </c>
      <c r="S2601" s="25">
        <v>99.0</v>
      </c>
    </row>
    <row r="2602">
      <c r="A2602" s="25" t="s">
        <v>754</v>
      </c>
      <c r="B2602" s="25" t="s">
        <v>1</v>
      </c>
      <c r="C2602" s="25" t="s">
        <v>242</v>
      </c>
      <c r="D2602" s="25" t="s">
        <v>273</v>
      </c>
      <c r="E2602" s="25">
        <v>55.0</v>
      </c>
      <c r="F2602" s="25">
        <v>35.0</v>
      </c>
      <c r="G2602" s="25">
        <v>11.0</v>
      </c>
      <c r="H2602" s="25">
        <v>27.0</v>
      </c>
      <c r="I2602" s="25">
        <v>0.0</v>
      </c>
      <c r="J2602" s="25">
        <v>0.0</v>
      </c>
      <c r="K2602" s="25">
        <v>0.0</v>
      </c>
      <c r="L2602" s="25">
        <v>0.0</v>
      </c>
      <c r="M2602" s="25">
        <v>0.0</v>
      </c>
      <c r="N2602" s="25">
        <v>0.005</v>
      </c>
      <c r="O2602" s="25">
        <v>2.13694</v>
      </c>
      <c r="P2602" s="25">
        <v>3.16819</v>
      </c>
      <c r="Q2602" s="25">
        <v>32.0</v>
      </c>
      <c r="R2602" s="25">
        <v>99.0</v>
      </c>
      <c r="S2602" s="25">
        <v>99.0</v>
      </c>
    </row>
    <row r="2603">
      <c r="A2603" s="25" t="s">
        <v>754</v>
      </c>
      <c r="B2603" s="25" t="s">
        <v>1</v>
      </c>
      <c r="C2603" s="25" t="s">
        <v>242</v>
      </c>
      <c r="D2603" s="25" t="s">
        <v>76</v>
      </c>
      <c r="E2603" s="25">
        <v>55425.0</v>
      </c>
      <c r="F2603" s="25">
        <v>25271.0</v>
      </c>
      <c r="G2603" s="25">
        <v>5954.0</v>
      </c>
      <c r="H2603" s="25">
        <v>12275.0</v>
      </c>
      <c r="I2603" s="25">
        <v>0.0</v>
      </c>
      <c r="J2603" s="25">
        <v>0.0</v>
      </c>
      <c r="K2603" s="25">
        <v>0.0</v>
      </c>
      <c r="L2603" s="25">
        <v>0.0</v>
      </c>
      <c r="M2603" s="25">
        <v>0.0</v>
      </c>
      <c r="N2603" s="25">
        <v>0.13194</v>
      </c>
      <c r="O2603" s="25">
        <v>1.59583</v>
      </c>
      <c r="P2603" s="25">
        <v>1.86414</v>
      </c>
      <c r="Q2603" s="25">
        <v>12602.0</v>
      </c>
      <c r="R2603" s="25">
        <v>99.0</v>
      </c>
      <c r="S2603" s="25">
        <v>99.0</v>
      </c>
    </row>
    <row r="2604">
      <c r="A2604" s="25" t="s">
        <v>754</v>
      </c>
      <c r="B2604" s="25" t="s">
        <v>1</v>
      </c>
      <c r="C2604" s="25" t="s">
        <v>242</v>
      </c>
      <c r="D2604" s="25" t="s">
        <v>153</v>
      </c>
      <c r="E2604" s="25">
        <v>1363.0</v>
      </c>
      <c r="F2604" s="25">
        <v>555.0</v>
      </c>
      <c r="G2604" s="25">
        <v>106.0</v>
      </c>
      <c r="H2604" s="25">
        <v>353.0</v>
      </c>
      <c r="I2604" s="25">
        <v>0.0</v>
      </c>
      <c r="J2604" s="25">
        <v>0.0</v>
      </c>
      <c r="K2604" s="25">
        <v>0.0</v>
      </c>
      <c r="L2604" s="25">
        <v>0.0</v>
      </c>
      <c r="M2604" s="25">
        <v>0.0</v>
      </c>
      <c r="N2604" s="25">
        <v>0.10806</v>
      </c>
      <c r="O2604" s="25">
        <v>1.77083</v>
      </c>
      <c r="P2604" s="25">
        <v>2.0101</v>
      </c>
      <c r="Q2604" s="25">
        <v>389.0</v>
      </c>
      <c r="R2604" s="25">
        <v>99.0</v>
      </c>
      <c r="S2604" s="25">
        <v>99.0</v>
      </c>
    </row>
    <row r="2605">
      <c r="A2605" s="25" t="s">
        <v>754</v>
      </c>
      <c r="B2605" s="25" t="s">
        <v>1</v>
      </c>
      <c r="C2605" s="25" t="s">
        <v>242</v>
      </c>
      <c r="D2605" s="25" t="s">
        <v>223</v>
      </c>
      <c r="E2605" s="25">
        <v>856.0</v>
      </c>
      <c r="F2605" s="25">
        <v>393.0</v>
      </c>
      <c r="G2605" s="25">
        <v>144.0</v>
      </c>
      <c r="H2605" s="25">
        <v>221.0</v>
      </c>
      <c r="I2605" s="25">
        <v>0.0</v>
      </c>
      <c r="J2605" s="25">
        <v>0.0</v>
      </c>
      <c r="K2605" s="25">
        <v>0.0</v>
      </c>
      <c r="L2605" s="25">
        <v>0.0</v>
      </c>
      <c r="M2605" s="25">
        <v>0.0</v>
      </c>
      <c r="N2605" s="25">
        <v>0.08028</v>
      </c>
      <c r="O2605" s="25">
        <v>1.82861</v>
      </c>
      <c r="P2605" s="25">
        <v>2.01364</v>
      </c>
      <c r="Q2605" s="25">
        <v>366.0</v>
      </c>
      <c r="R2605" s="25">
        <v>99.0</v>
      </c>
      <c r="S2605" s="25">
        <v>99.0</v>
      </c>
    </row>
    <row r="2606">
      <c r="A2606" s="25" t="s">
        <v>754</v>
      </c>
      <c r="B2606" s="25" t="s">
        <v>1</v>
      </c>
      <c r="C2606" s="25" t="s">
        <v>244</v>
      </c>
      <c r="D2606" s="25" t="s">
        <v>246</v>
      </c>
      <c r="E2606" s="25">
        <v>3859365.0</v>
      </c>
      <c r="F2606" s="25">
        <v>1223307.0</v>
      </c>
      <c r="G2606" s="25">
        <v>148163.0</v>
      </c>
      <c r="H2606" s="25">
        <v>591893.0</v>
      </c>
      <c r="I2606" s="25">
        <v>0.0</v>
      </c>
      <c r="J2606" s="25">
        <v>256.0</v>
      </c>
      <c r="K2606" s="25">
        <v>0.0</v>
      </c>
      <c r="L2606" s="25">
        <v>0.0</v>
      </c>
      <c r="M2606" s="25">
        <v>0.0</v>
      </c>
      <c r="N2606" s="25">
        <v>0.28444</v>
      </c>
      <c r="O2606" s="25">
        <v>4.19167</v>
      </c>
      <c r="P2606" s="25">
        <v>3.40718</v>
      </c>
      <c r="Q2606" s="25">
        <v>746674.0</v>
      </c>
      <c r="R2606" s="25">
        <v>99.0</v>
      </c>
      <c r="S2606" s="25">
        <v>99.0</v>
      </c>
    </row>
    <row r="2607">
      <c r="A2607" s="25" t="s">
        <v>754</v>
      </c>
      <c r="B2607" s="25" t="s">
        <v>1</v>
      </c>
      <c r="C2607" s="25" t="s">
        <v>244</v>
      </c>
      <c r="D2607" s="25" t="s">
        <v>248</v>
      </c>
      <c r="E2607" s="25">
        <v>6005795.0</v>
      </c>
      <c r="F2607" s="25">
        <v>2725151.0</v>
      </c>
      <c r="G2607" s="25">
        <v>186593.0</v>
      </c>
      <c r="H2607" s="25">
        <v>1614621.0</v>
      </c>
      <c r="I2607" s="25">
        <v>0.0</v>
      </c>
      <c r="J2607" s="25">
        <v>447.0</v>
      </c>
      <c r="K2607" s="25">
        <v>0.0</v>
      </c>
      <c r="L2607" s="25">
        <v>0.0</v>
      </c>
      <c r="M2607" s="25">
        <v>0.0</v>
      </c>
      <c r="N2607" s="25">
        <v>0.18194</v>
      </c>
      <c r="O2607" s="25">
        <v>3.12333</v>
      </c>
      <c r="P2607" s="25">
        <v>3.20676</v>
      </c>
      <c r="Q2607" s="25">
        <v>1524405.0</v>
      </c>
      <c r="R2607" s="25">
        <v>99.0</v>
      </c>
      <c r="S2607" s="25">
        <v>99.0</v>
      </c>
    </row>
    <row r="2608">
      <c r="A2608" s="25" t="s">
        <v>754</v>
      </c>
      <c r="B2608" s="25" t="s">
        <v>1</v>
      </c>
      <c r="C2608" s="25" t="s">
        <v>244</v>
      </c>
      <c r="D2608" s="25" t="s">
        <v>247</v>
      </c>
      <c r="E2608" s="25">
        <v>7956375.0</v>
      </c>
      <c r="F2608" s="25">
        <v>2429063.0</v>
      </c>
      <c r="G2608" s="25">
        <v>321296.0</v>
      </c>
      <c r="H2608" s="25">
        <v>1473769.0</v>
      </c>
      <c r="I2608" s="25">
        <v>0.0</v>
      </c>
      <c r="J2608" s="25">
        <v>178.0</v>
      </c>
      <c r="K2608" s="25">
        <v>0.0</v>
      </c>
      <c r="L2608" s="25">
        <v>0.0</v>
      </c>
      <c r="M2608" s="25">
        <v>0.0</v>
      </c>
      <c r="N2608" s="25">
        <v>0.12167</v>
      </c>
      <c r="O2608" s="25">
        <v>1.82667</v>
      </c>
      <c r="P2608" s="25">
        <v>2.2916</v>
      </c>
      <c r="Q2608" s="25">
        <v>1421571.0</v>
      </c>
      <c r="R2608" s="25">
        <v>99.0</v>
      </c>
      <c r="S2608" s="25">
        <v>99.0</v>
      </c>
    </row>
    <row r="3047">
      <c r="A3047" s="64"/>
    </row>
    <row r="3048">
      <c r="A3048" s="64"/>
    </row>
    <row r="3049">
      <c r="A3049" s="64"/>
    </row>
    <row r="3050">
      <c r="A3050" s="64"/>
    </row>
    <row r="3051">
      <c r="A3051" s="64"/>
    </row>
    <row r="3052">
      <c r="A3052" s="64"/>
    </row>
    <row r="3053">
      <c r="A3053" s="64"/>
    </row>
    <row r="3054">
      <c r="A3054" s="64"/>
    </row>
    <row r="3055">
      <c r="A3055" s="64"/>
    </row>
    <row r="3056">
      <c r="A3056" s="64"/>
    </row>
    <row r="3057">
      <c r="A3057" s="64"/>
    </row>
    <row r="3058">
      <c r="A3058" s="64"/>
    </row>
    <row r="3059">
      <c r="A3059" s="64"/>
    </row>
    <row r="3060">
      <c r="A3060" s="64"/>
    </row>
    <row r="3061">
      <c r="A3061" s="64"/>
    </row>
    <row r="3062">
      <c r="A3062" s="64"/>
    </row>
    <row r="3063">
      <c r="A3063" s="64"/>
    </row>
    <row r="3064">
      <c r="A3064" s="64"/>
    </row>
    <row r="3065">
      <c r="A3065" s="64"/>
    </row>
    <row r="3066">
      <c r="A3066" s="64"/>
    </row>
    <row r="3067">
      <c r="A3067" s="64"/>
    </row>
    <row r="3068">
      <c r="A3068" s="64"/>
    </row>
    <row r="3069">
      <c r="A3069" s="64"/>
    </row>
    <row r="3070">
      <c r="A3070" s="64"/>
    </row>
    <row r="3071">
      <c r="A3071" s="64"/>
    </row>
    <row r="3072">
      <c r="A3072" s="64"/>
    </row>
    <row r="3073">
      <c r="A3073" s="64"/>
    </row>
    <row r="3074">
      <c r="A3074" s="64"/>
    </row>
    <row r="3075">
      <c r="A3075" s="64"/>
    </row>
    <row r="3076">
      <c r="A3076" s="64"/>
    </row>
    <row r="3077">
      <c r="A3077" s="64"/>
    </row>
    <row r="3078">
      <c r="A3078" s="64"/>
    </row>
    <row r="3079">
      <c r="A3079" s="64"/>
    </row>
    <row r="3080">
      <c r="A3080" s="64"/>
    </row>
    <row r="3081">
      <c r="A3081" s="64"/>
    </row>
    <row r="3082">
      <c r="A3082" s="64"/>
    </row>
    <row r="3083">
      <c r="A3083" s="64"/>
    </row>
    <row r="3084">
      <c r="A3084" s="64"/>
    </row>
    <row r="3085">
      <c r="A3085" s="64"/>
    </row>
    <row r="3086">
      <c r="A3086" s="64"/>
    </row>
    <row r="3087">
      <c r="A3087" s="64"/>
    </row>
    <row r="3088">
      <c r="A3088" s="64"/>
    </row>
    <row r="3089">
      <c r="A3089" s="64"/>
    </row>
    <row r="3090">
      <c r="A3090" s="64"/>
    </row>
    <row r="3091">
      <c r="A3091" s="64"/>
    </row>
    <row r="3092">
      <c r="A3092" s="64"/>
    </row>
    <row r="3093">
      <c r="A3093" s="64"/>
    </row>
    <row r="3094">
      <c r="A3094" s="64"/>
    </row>
    <row r="3095">
      <c r="A3095" s="64"/>
    </row>
    <row r="3096">
      <c r="A3096" s="64"/>
    </row>
    <row r="3097">
      <c r="A3097" s="64"/>
    </row>
    <row r="3098">
      <c r="A3098" s="64"/>
    </row>
    <row r="3099">
      <c r="A3099" s="64"/>
    </row>
    <row r="3100">
      <c r="A3100" s="64"/>
    </row>
    <row r="3101">
      <c r="A3101" s="64"/>
    </row>
    <row r="3102">
      <c r="A3102" s="64"/>
    </row>
    <row r="3103">
      <c r="A3103" s="64"/>
    </row>
    <row r="3104">
      <c r="A3104" s="64"/>
    </row>
    <row r="3105">
      <c r="A3105" s="64"/>
    </row>
    <row r="3106">
      <c r="A3106" s="64"/>
    </row>
    <row r="3107">
      <c r="A3107" s="64"/>
    </row>
    <row r="3108">
      <c r="A3108" s="64"/>
    </row>
    <row r="3109">
      <c r="A3109" s="64"/>
    </row>
    <row r="3110">
      <c r="A3110" s="64"/>
    </row>
    <row r="3111">
      <c r="A3111" s="64"/>
    </row>
    <row r="3112">
      <c r="A3112" s="64"/>
    </row>
    <row r="3113">
      <c r="A3113" s="64"/>
    </row>
    <row r="3114">
      <c r="A3114" s="64"/>
    </row>
    <row r="3115">
      <c r="A3115" s="64"/>
    </row>
    <row r="3116">
      <c r="A3116" s="64"/>
    </row>
    <row r="3117">
      <c r="A3117" s="64"/>
    </row>
    <row r="3118">
      <c r="A3118" s="64"/>
    </row>
    <row r="3119">
      <c r="A3119" s="64"/>
    </row>
    <row r="3120">
      <c r="A3120" s="64"/>
    </row>
    <row r="3121">
      <c r="A3121" s="64"/>
    </row>
    <row r="3122">
      <c r="A3122" s="64"/>
    </row>
    <row r="3123">
      <c r="A3123" s="64"/>
    </row>
    <row r="3124">
      <c r="A3124" s="64"/>
    </row>
    <row r="3125">
      <c r="A3125" s="64"/>
    </row>
    <row r="3126">
      <c r="A3126" s="64"/>
    </row>
    <row r="3127">
      <c r="A3127" s="64"/>
    </row>
    <row r="3128">
      <c r="A3128" s="64"/>
    </row>
    <row r="3129">
      <c r="A3129" s="64"/>
    </row>
    <row r="3130">
      <c r="A3130" s="64"/>
    </row>
    <row r="3131">
      <c r="A3131" s="64"/>
    </row>
    <row r="3132">
      <c r="A3132" s="64"/>
    </row>
    <row r="3133">
      <c r="A3133" s="64"/>
    </row>
    <row r="3134">
      <c r="A3134" s="64"/>
    </row>
    <row r="3135">
      <c r="A3135" s="64"/>
    </row>
    <row r="3136">
      <c r="A3136" s="64"/>
    </row>
    <row r="3137">
      <c r="A3137" s="64"/>
    </row>
    <row r="3138">
      <c r="A3138" s="64"/>
    </row>
    <row r="3139">
      <c r="A3139" s="64"/>
    </row>
    <row r="3140">
      <c r="A3140" s="64"/>
    </row>
    <row r="3141">
      <c r="A3141" s="64"/>
    </row>
    <row r="3142">
      <c r="A3142" s="64"/>
    </row>
    <row r="3143">
      <c r="A3143" s="64"/>
    </row>
    <row r="3144">
      <c r="A3144" s="64"/>
    </row>
    <row r="3145">
      <c r="A3145" s="64"/>
    </row>
    <row r="3146">
      <c r="A3146" s="64"/>
    </row>
    <row r="3147">
      <c r="A3147" s="64"/>
    </row>
    <row r="3148">
      <c r="A3148" s="64"/>
    </row>
    <row r="3149">
      <c r="A3149" s="64"/>
    </row>
    <row r="3150">
      <c r="A3150" s="64"/>
    </row>
    <row r="3151">
      <c r="A3151" s="64"/>
    </row>
    <row r="3152">
      <c r="A3152" s="64"/>
    </row>
    <row r="3153">
      <c r="A3153" s="64"/>
    </row>
    <row r="3154">
      <c r="A3154" s="64"/>
    </row>
    <row r="3155">
      <c r="A3155" s="64"/>
    </row>
    <row r="3156">
      <c r="A3156" s="64"/>
    </row>
    <row r="3157">
      <c r="A3157" s="64"/>
    </row>
    <row r="3158">
      <c r="A3158" s="64"/>
    </row>
    <row r="3159">
      <c r="A3159" s="64"/>
    </row>
    <row r="3160">
      <c r="A3160" s="64"/>
    </row>
    <row r="3161">
      <c r="A3161" s="64"/>
    </row>
    <row r="3162">
      <c r="A3162" s="64"/>
    </row>
    <row r="3163">
      <c r="A3163" s="64"/>
    </row>
    <row r="3164">
      <c r="A3164" s="64"/>
    </row>
    <row r="3165">
      <c r="A3165" s="64"/>
    </row>
    <row r="3166">
      <c r="A3166" s="64"/>
    </row>
    <row r="3167">
      <c r="A3167" s="64"/>
    </row>
    <row r="3168">
      <c r="A3168" s="64"/>
    </row>
    <row r="3169">
      <c r="A3169" s="64"/>
    </row>
    <row r="3170">
      <c r="A3170" s="64"/>
    </row>
    <row r="3171">
      <c r="A3171" s="64"/>
    </row>
    <row r="3172">
      <c r="A3172" s="64"/>
    </row>
    <row r="3173">
      <c r="A3173" s="64"/>
    </row>
    <row r="3174">
      <c r="A3174" s="64"/>
    </row>
    <row r="3175">
      <c r="A3175" s="64"/>
    </row>
    <row r="3176">
      <c r="A3176" s="64"/>
    </row>
    <row r="3177">
      <c r="A3177" s="64"/>
    </row>
    <row r="3178">
      <c r="A3178" s="64"/>
    </row>
    <row r="3179">
      <c r="A3179" s="64"/>
    </row>
    <row r="3180">
      <c r="A3180" s="64"/>
    </row>
    <row r="3181">
      <c r="A3181" s="64"/>
    </row>
    <row r="3182">
      <c r="A3182" s="64"/>
    </row>
    <row r="3183">
      <c r="A3183" s="64"/>
    </row>
    <row r="3184">
      <c r="A3184" s="64"/>
    </row>
    <row r="3185">
      <c r="A3185" s="64"/>
    </row>
    <row r="3186">
      <c r="A3186" s="64"/>
    </row>
    <row r="3187">
      <c r="A3187" s="64"/>
    </row>
    <row r="3188">
      <c r="A3188" s="64"/>
    </row>
    <row r="3189">
      <c r="A3189" s="64"/>
    </row>
    <row r="3190">
      <c r="A3190" s="64"/>
    </row>
    <row r="3191">
      <c r="A3191" s="64"/>
    </row>
    <row r="3192">
      <c r="A3192" s="64"/>
    </row>
    <row r="3193">
      <c r="A3193" s="64"/>
    </row>
    <row r="3194">
      <c r="A3194" s="64"/>
    </row>
    <row r="3195">
      <c r="A3195" s="64"/>
    </row>
    <row r="3196">
      <c r="A3196" s="64"/>
    </row>
    <row r="3197">
      <c r="A3197" s="64"/>
    </row>
    <row r="3198">
      <c r="A3198" s="64"/>
    </row>
    <row r="3199">
      <c r="A3199" s="64"/>
    </row>
    <row r="3200">
      <c r="A3200" s="64"/>
    </row>
    <row r="3201">
      <c r="A3201" s="64"/>
    </row>
    <row r="3202">
      <c r="A3202" s="64"/>
    </row>
    <row r="3203">
      <c r="A3203" s="64"/>
    </row>
    <row r="3204">
      <c r="A3204" s="64"/>
    </row>
    <row r="3205">
      <c r="A3205" s="64"/>
    </row>
    <row r="3206">
      <c r="A3206" s="64"/>
    </row>
    <row r="3207">
      <c r="A3207" s="64"/>
    </row>
    <row r="3208">
      <c r="A3208" s="64"/>
    </row>
    <row r="3209">
      <c r="A3209" s="64"/>
    </row>
    <row r="3210">
      <c r="A3210" s="64"/>
    </row>
    <row r="3211">
      <c r="A3211" s="64"/>
    </row>
    <row r="3212">
      <c r="A3212" s="64"/>
    </row>
    <row r="3213">
      <c r="A3213" s="64"/>
    </row>
    <row r="3214">
      <c r="A3214" s="64"/>
    </row>
    <row r="3215">
      <c r="A3215" s="64"/>
    </row>
    <row r="3216">
      <c r="A3216" s="64"/>
    </row>
    <row r="3217">
      <c r="A3217" s="64"/>
    </row>
    <row r="3218">
      <c r="A3218" s="64"/>
    </row>
    <row r="3219">
      <c r="A3219" s="64"/>
    </row>
    <row r="3220">
      <c r="A3220" s="64"/>
    </row>
    <row r="3221">
      <c r="A3221" s="64"/>
    </row>
    <row r="3222">
      <c r="A3222" s="64"/>
    </row>
    <row r="3223">
      <c r="A3223" s="64"/>
    </row>
    <row r="3224">
      <c r="A3224" s="64"/>
    </row>
    <row r="3225">
      <c r="A3225" s="64"/>
    </row>
    <row r="3226">
      <c r="A3226" s="64"/>
    </row>
    <row r="3227">
      <c r="A3227" s="64"/>
    </row>
    <row r="3228">
      <c r="A3228" s="64"/>
    </row>
    <row r="3229">
      <c r="A3229" s="64"/>
    </row>
    <row r="3230">
      <c r="A3230" s="64"/>
    </row>
    <row r="3231">
      <c r="A3231" s="64"/>
    </row>
    <row r="3232">
      <c r="A3232" s="64"/>
    </row>
    <row r="3233">
      <c r="A3233" s="64"/>
    </row>
    <row r="3234">
      <c r="A3234" s="64"/>
    </row>
    <row r="3235">
      <c r="A3235" s="64"/>
    </row>
    <row r="3236">
      <c r="A3236" s="64"/>
    </row>
    <row r="3237">
      <c r="A3237" s="64"/>
    </row>
    <row r="3238">
      <c r="A3238" s="64"/>
    </row>
    <row r="3239">
      <c r="A3239" s="64"/>
    </row>
    <row r="3240">
      <c r="A3240" s="64"/>
    </row>
    <row r="3241">
      <c r="A3241" s="64"/>
    </row>
    <row r="3242">
      <c r="A3242" s="64"/>
    </row>
    <row r="3243">
      <c r="A3243" s="64"/>
    </row>
    <row r="3244">
      <c r="A3244" s="64"/>
    </row>
    <row r="3245">
      <c r="A3245" s="64"/>
    </row>
    <row r="3246">
      <c r="A3246" s="64"/>
    </row>
    <row r="3247">
      <c r="A3247" s="64"/>
    </row>
    <row r="3248">
      <c r="A3248" s="64"/>
    </row>
    <row r="3249">
      <c r="A3249" s="64"/>
    </row>
    <row r="3250">
      <c r="A3250" s="64"/>
    </row>
    <row r="3251">
      <c r="A3251" s="64"/>
    </row>
    <row r="3252">
      <c r="A3252" s="64"/>
    </row>
    <row r="3253">
      <c r="A3253" s="64"/>
    </row>
    <row r="3254">
      <c r="A3254" s="64"/>
    </row>
    <row r="3255">
      <c r="A3255" s="64"/>
    </row>
    <row r="3256">
      <c r="A3256" s="64"/>
    </row>
    <row r="3257">
      <c r="A3257" s="64"/>
    </row>
    <row r="3258">
      <c r="A3258" s="64"/>
    </row>
    <row r="3259">
      <c r="A3259" s="64"/>
    </row>
    <row r="3260">
      <c r="A3260" s="64"/>
    </row>
    <row r="3261">
      <c r="A3261" s="64"/>
    </row>
    <row r="3262">
      <c r="A3262" s="64"/>
    </row>
    <row r="3263">
      <c r="A3263" s="64"/>
    </row>
    <row r="3264">
      <c r="A3264" s="64"/>
    </row>
    <row r="3265">
      <c r="A3265" s="64"/>
    </row>
    <row r="3266">
      <c r="A3266" s="64"/>
    </row>
    <row r="3267">
      <c r="A3267" s="64"/>
    </row>
    <row r="3268">
      <c r="A3268" s="64"/>
    </row>
    <row r="3269">
      <c r="A3269" s="64"/>
    </row>
    <row r="3270">
      <c r="A3270" s="64"/>
    </row>
    <row r="3271">
      <c r="A3271" s="64"/>
    </row>
    <row r="3272">
      <c r="A3272" s="64"/>
    </row>
    <row r="3273">
      <c r="A3273" s="64"/>
    </row>
    <row r="3274">
      <c r="A3274" s="64"/>
    </row>
    <row r="3275">
      <c r="A3275" s="64"/>
    </row>
    <row r="3276">
      <c r="A3276" s="64"/>
    </row>
    <row r="3277">
      <c r="A3277" s="64"/>
    </row>
    <row r="3278">
      <c r="A3278" s="64"/>
    </row>
    <row r="3279">
      <c r="A3279" s="64"/>
    </row>
    <row r="3280">
      <c r="A3280" s="64"/>
    </row>
    <row r="3281">
      <c r="A3281" s="64"/>
    </row>
    <row r="3282">
      <c r="A3282" s="64"/>
    </row>
    <row r="3283">
      <c r="A3283" s="64"/>
    </row>
    <row r="3284">
      <c r="A3284" s="64"/>
    </row>
    <row r="3285">
      <c r="A3285" s="64"/>
    </row>
    <row r="3286">
      <c r="A3286" s="64"/>
    </row>
    <row r="3287">
      <c r="A3287" s="64"/>
    </row>
    <row r="3288">
      <c r="A3288" s="64"/>
    </row>
    <row r="3289">
      <c r="A3289" s="64"/>
    </row>
    <row r="3290">
      <c r="A3290" s="64"/>
    </row>
    <row r="3291">
      <c r="A3291" s="64"/>
    </row>
    <row r="3292">
      <c r="A3292" s="64"/>
    </row>
    <row r="3293">
      <c r="A3293" s="64"/>
    </row>
    <row r="3294">
      <c r="A3294" s="64"/>
    </row>
    <row r="3295">
      <c r="A3295" s="64"/>
    </row>
    <row r="3296">
      <c r="A3296" s="64"/>
    </row>
    <row r="3297">
      <c r="A3297" s="64"/>
    </row>
    <row r="3298">
      <c r="A3298" s="64"/>
    </row>
    <row r="3299">
      <c r="A3299" s="64"/>
    </row>
    <row r="3300">
      <c r="A3300" s="64"/>
    </row>
    <row r="3301">
      <c r="A3301" s="64"/>
    </row>
    <row r="3302">
      <c r="A3302" s="64"/>
    </row>
    <row r="3303">
      <c r="A3303" s="64"/>
    </row>
    <row r="3304">
      <c r="A3304" s="64"/>
    </row>
    <row r="3305">
      <c r="A3305" s="64"/>
    </row>
    <row r="3306">
      <c r="A3306" s="64"/>
    </row>
    <row r="3307">
      <c r="A3307" s="64"/>
    </row>
    <row r="3308">
      <c r="A3308" s="64"/>
    </row>
    <row r="3309">
      <c r="A3309" s="64"/>
    </row>
    <row r="3310">
      <c r="A3310" s="64"/>
    </row>
    <row r="3311">
      <c r="A3311" s="64"/>
    </row>
    <row r="3312">
      <c r="A3312" s="64"/>
    </row>
    <row r="3313">
      <c r="A3313" s="64"/>
    </row>
    <row r="3314">
      <c r="A3314" s="64"/>
    </row>
    <row r="3315">
      <c r="A3315" s="64"/>
    </row>
    <row r="3316">
      <c r="A3316" s="64"/>
    </row>
    <row r="3317">
      <c r="A3317" s="64"/>
    </row>
    <row r="3318">
      <c r="A3318" s="64"/>
    </row>
    <row r="3319">
      <c r="A3319" s="64"/>
    </row>
    <row r="3320">
      <c r="A3320" s="64"/>
    </row>
    <row r="3321">
      <c r="A3321" s="64"/>
    </row>
    <row r="3322">
      <c r="A3322" s="64"/>
    </row>
    <row r="3323">
      <c r="A3323" s="64"/>
    </row>
    <row r="3324">
      <c r="A3324" s="64"/>
    </row>
    <row r="3325">
      <c r="A3325" s="64"/>
    </row>
    <row r="3326">
      <c r="A3326" s="64"/>
    </row>
    <row r="3327">
      <c r="A3327" s="64"/>
    </row>
    <row r="3328">
      <c r="A3328" s="64"/>
    </row>
    <row r="3329">
      <c r="A3329" s="64"/>
    </row>
    <row r="3330">
      <c r="A3330" s="64"/>
    </row>
    <row r="3331">
      <c r="A3331" s="64"/>
    </row>
    <row r="3332">
      <c r="A3332" s="64"/>
    </row>
    <row r="3333">
      <c r="A3333" s="64"/>
    </row>
    <row r="3334">
      <c r="A3334" s="64"/>
    </row>
    <row r="3335">
      <c r="A3335" s="64"/>
    </row>
    <row r="3336">
      <c r="A3336" s="64"/>
    </row>
    <row r="3337">
      <c r="A3337" s="64"/>
    </row>
    <row r="3338">
      <c r="A3338" s="64"/>
    </row>
    <row r="3339">
      <c r="A3339" s="64"/>
    </row>
    <row r="3340">
      <c r="A3340" s="64"/>
    </row>
    <row r="3341">
      <c r="A3341" s="64"/>
    </row>
    <row r="3342">
      <c r="A3342" s="64"/>
    </row>
    <row r="3343">
      <c r="A3343" s="64"/>
    </row>
    <row r="3344">
      <c r="A3344" s="64"/>
    </row>
    <row r="3345">
      <c r="A3345" s="64"/>
    </row>
    <row r="3346">
      <c r="A3346" s="64"/>
    </row>
    <row r="3347">
      <c r="A3347" s="64"/>
    </row>
    <row r="3348">
      <c r="A3348" s="64"/>
    </row>
    <row r="3349">
      <c r="A3349" s="64"/>
    </row>
    <row r="3350">
      <c r="A3350" s="64"/>
    </row>
    <row r="3351">
      <c r="A3351" s="64"/>
    </row>
    <row r="3352">
      <c r="A3352" s="64"/>
    </row>
    <row r="3353">
      <c r="A3353" s="64"/>
    </row>
    <row r="3354">
      <c r="A3354" s="64"/>
    </row>
    <row r="3355">
      <c r="A3355" s="64"/>
    </row>
    <row r="3356">
      <c r="A3356" s="64"/>
    </row>
    <row r="3357">
      <c r="A3357" s="64"/>
    </row>
    <row r="3358">
      <c r="A3358" s="64"/>
    </row>
    <row r="3359">
      <c r="A3359" s="64"/>
    </row>
    <row r="3360">
      <c r="A3360" s="64"/>
    </row>
    <row r="3361">
      <c r="A3361" s="64"/>
    </row>
    <row r="3362">
      <c r="A3362" s="64"/>
    </row>
    <row r="3363">
      <c r="A3363" s="64"/>
    </row>
    <row r="3364">
      <c r="A3364" s="64"/>
    </row>
    <row r="3365">
      <c r="A3365" s="64"/>
    </row>
    <row r="3366">
      <c r="A3366" s="64"/>
    </row>
    <row r="3367">
      <c r="A3367" s="64"/>
    </row>
    <row r="3368">
      <c r="A3368" s="64"/>
    </row>
    <row r="3369">
      <c r="A3369" s="64"/>
    </row>
    <row r="3370">
      <c r="A3370" s="64"/>
    </row>
    <row r="3371">
      <c r="A3371" s="64"/>
    </row>
    <row r="3372">
      <c r="A3372" s="64"/>
    </row>
    <row r="3373">
      <c r="A3373" s="64"/>
    </row>
    <row r="3374">
      <c r="A3374" s="64"/>
    </row>
    <row r="3375">
      <c r="A3375" s="64"/>
    </row>
    <row r="3376">
      <c r="A3376" s="64"/>
    </row>
    <row r="3377">
      <c r="A3377" s="64"/>
    </row>
    <row r="3378">
      <c r="A3378" s="64"/>
    </row>
    <row r="3379">
      <c r="A3379" s="64"/>
    </row>
    <row r="3380">
      <c r="A3380" s="64"/>
    </row>
    <row r="3381">
      <c r="A3381" s="64"/>
    </row>
    <row r="3382">
      <c r="A3382" s="64"/>
    </row>
    <row r="3383">
      <c r="A3383" s="64"/>
    </row>
    <row r="3384">
      <c r="A3384" s="64"/>
    </row>
    <row r="3385">
      <c r="A3385" s="64"/>
    </row>
    <row r="3386">
      <c r="A3386" s="64"/>
    </row>
    <row r="3387">
      <c r="A3387" s="64"/>
    </row>
    <row r="3388">
      <c r="A3388" s="64"/>
    </row>
    <row r="3389">
      <c r="A3389" s="64"/>
    </row>
    <row r="3390">
      <c r="A3390" s="64"/>
    </row>
    <row r="3391">
      <c r="A3391" s="64"/>
    </row>
    <row r="3392">
      <c r="A3392" s="64"/>
    </row>
    <row r="3393">
      <c r="A3393" s="64"/>
    </row>
    <row r="3394">
      <c r="A3394" s="64"/>
    </row>
    <row r="3395">
      <c r="A3395" s="64"/>
    </row>
    <row r="3396">
      <c r="A3396" s="64"/>
    </row>
    <row r="3397">
      <c r="A3397" s="64"/>
    </row>
    <row r="3398">
      <c r="A3398" s="64"/>
    </row>
    <row r="3399">
      <c r="A3399" s="64"/>
    </row>
    <row r="3400">
      <c r="A3400" s="64"/>
    </row>
    <row r="3401">
      <c r="A3401" s="64"/>
    </row>
    <row r="3402">
      <c r="A3402" s="64"/>
    </row>
    <row r="3403">
      <c r="A3403" s="64"/>
    </row>
    <row r="3404">
      <c r="A3404" s="64"/>
    </row>
    <row r="3405">
      <c r="A3405" s="64"/>
    </row>
    <row r="3406">
      <c r="A3406" s="64"/>
    </row>
    <row r="3407">
      <c r="A3407" s="64"/>
    </row>
    <row r="3408">
      <c r="A3408" s="64"/>
    </row>
    <row r="3409">
      <c r="A3409" s="64"/>
    </row>
    <row r="3410">
      <c r="A3410" s="64"/>
    </row>
    <row r="3411">
      <c r="A3411" s="64"/>
    </row>
    <row r="3412">
      <c r="A3412" s="64"/>
    </row>
    <row r="3413">
      <c r="A3413" s="64"/>
    </row>
    <row r="3414">
      <c r="A3414" s="64"/>
    </row>
    <row r="3415">
      <c r="A3415" s="64"/>
    </row>
    <row r="3416">
      <c r="A3416" s="64"/>
    </row>
    <row r="3417">
      <c r="A3417" s="64"/>
    </row>
    <row r="3418">
      <c r="A3418" s="64"/>
    </row>
    <row r="3419">
      <c r="A3419" s="64"/>
    </row>
    <row r="3420">
      <c r="A3420" s="64"/>
    </row>
    <row r="3421">
      <c r="A3421" s="64"/>
    </row>
    <row r="3422">
      <c r="A3422" s="64"/>
    </row>
    <row r="3423">
      <c r="A3423" s="64"/>
    </row>
    <row r="3424">
      <c r="A3424" s="64"/>
    </row>
    <row r="3425">
      <c r="A3425" s="64"/>
    </row>
    <row r="3426">
      <c r="A3426" s="64"/>
    </row>
    <row r="3427">
      <c r="A3427" s="64"/>
    </row>
    <row r="3428">
      <c r="A3428" s="64"/>
    </row>
    <row r="3429">
      <c r="A3429" s="64"/>
    </row>
    <row r="3430">
      <c r="A3430" s="64"/>
    </row>
    <row r="3431">
      <c r="A3431" s="64"/>
    </row>
    <row r="3432">
      <c r="A3432" s="64"/>
    </row>
    <row r="3433">
      <c r="A3433" s="64"/>
    </row>
    <row r="3434">
      <c r="A3434" s="64"/>
    </row>
    <row r="3435">
      <c r="A3435" s="64"/>
    </row>
    <row r="3436">
      <c r="A3436" s="64"/>
    </row>
    <row r="3437">
      <c r="A3437" s="64"/>
    </row>
    <row r="3438">
      <c r="A3438" s="64"/>
    </row>
    <row r="3439">
      <c r="A3439" s="64"/>
    </row>
    <row r="3440">
      <c r="A3440" s="64"/>
    </row>
    <row r="3441">
      <c r="A3441" s="64"/>
    </row>
    <row r="3442">
      <c r="A3442" s="64"/>
    </row>
    <row r="3443">
      <c r="A3443" s="64"/>
    </row>
    <row r="3444">
      <c r="A3444" s="64"/>
    </row>
    <row r="3445">
      <c r="A3445" s="64"/>
    </row>
    <row r="3446">
      <c r="A3446" s="64"/>
    </row>
    <row r="3447">
      <c r="A3447" s="64"/>
    </row>
    <row r="3448">
      <c r="A3448" s="64"/>
    </row>
    <row r="3449">
      <c r="A3449" s="64"/>
    </row>
    <row r="3450">
      <c r="A3450" s="64"/>
    </row>
    <row r="3451">
      <c r="A3451" s="64"/>
    </row>
    <row r="3452">
      <c r="A3452" s="64"/>
    </row>
    <row r="3453">
      <c r="A3453" s="64"/>
    </row>
    <row r="3454">
      <c r="A3454" s="64"/>
    </row>
    <row r="3455">
      <c r="A3455" s="64"/>
    </row>
    <row r="3456">
      <c r="A3456" s="64"/>
    </row>
    <row r="3457">
      <c r="A3457" s="64"/>
    </row>
    <row r="3458">
      <c r="A3458" s="64"/>
    </row>
    <row r="3459">
      <c r="A3459" s="64"/>
    </row>
    <row r="3460">
      <c r="A3460" s="64"/>
    </row>
    <row r="3461">
      <c r="A3461" s="64"/>
    </row>
    <row r="3462">
      <c r="A3462" s="64"/>
    </row>
    <row r="3463">
      <c r="A3463" s="64"/>
    </row>
    <row r="3464">
      <c r="A3464" s="64"/>
    </row>
    <row r="3465">
      <c r="A3465" s="64"/>
    </row>
    <row r="3466">
      <c r="A3466" s="64"/>
    </row>
    <row r="3467">
      <c r="A3467" s="64"/>
    </row>
    <row r="3468">
      <c r="A3468" s="64"/>
    </row>
    <row r="3469">
      <c r="A3469" s="64"/>
    </row>
    <row r="3470">
      <c r="A3470" s="64"/>
    </row>
    <row r="3471">
      <c r="A3471" s="64"/>
    </row>
    <row r="3472">
      <c r="A3472" s="64"/>
    </row>
    <row r="3473">
      <c r="A3473" s="64"/>
    </row>
    <row r="3474">
      <c r="A3474" s="64"/>
    </row>
    <row r="3475">
      <c r="A3475" s="64"/>
    </row>
    <row r="3476">
      <c r="A3476" s="64"/>
    </row>
    <row r="3477">
      <c r="A3477" s="64"/>
    </row>
    <row r="3478">
      <c r="A3478" s="64"/>
    </row>
    <row r="3479">
      <c r="A3479" s="64"/>
    </row>
    <row r="3480">
      <c r="A3480" s="64"/>
    </row>
    <row r="3481">
      <c r="A3481" s="64"/>
    </row>
    <row r="3482">
      <c r="A3482" s="64"/>
    </row>
    <row r="3483">
      <c r="A3483" s="64"/>
    </row>
    <row r="3484">
      <c r="A3484" s="64"/>
    </row>
    <row r="3485">
      <c r="A3485" s="64"/>
    </row>
    <row r="3486">
      <c r="A3486" s="64"/>
    </row>
    <row r="3487">
      <c r="A3487" s="64"/>
    </row>
    <row r="3488">
      <c r="A3488" s="64"/>
    </row>
    <row r="3489">
      <c r="A3489" s="64"/>
    </row>
    <row r="3490">
      <c r="A3490" s="64"/>
    </row>
    <row r="3491">
      <c r="A3491" s="64"/>
    </row>
    <row r="3492">
      <c r="A3492" s="64"/>
    </row>
    <row r="3493">
      <c r="A3493" s="64"/>
    </row>
    <row r="3494">
      <c r="A3494" s="64"/>
    </row>
    <row r="3495">
      <c r="A3495" s="64"/>
    </row>
    <row r="3496">
      <c r="A3496" s="64"/>
    </row>
    <row r="3497">
      <c r="A3497" s="64"/>
    </row>
    <row r="3498">
      <c r="A3498" s="64"/>
    </row>
    <row r="3499">
      <c r="A3499" s="64"/>
    </row>
    <row r="3500">
      <c r="A3500" s="64"/>
    </row>
    <row r="3501">
      <c r="A3501" s="64"/>
    </row>
    <row r="3502">
      <c r="A3502" s="64"/>
    </row>
    <row r="3503">
      <c r="A3503" s="64"/>
    </row>
    <row r="3504">
      <c r="A3504" s="64"/>
    </row>
    <row r="3505">
      <c r="A3505" s="64"/>
    </row>
    <row r="3506">
      <c r="A3506" s="64"/>
    </row>
    <row r="3507">
      <c r="A3507" s="64"/>
    </row>
    <row r="3508">
      <c r="A3508" s="64"/>
    </row>
    <row r="3509">
      <c r="A3509" s="64"/>
    </row>
    <row r="3510">
      <c r="A3510" s="64"/>
    </row>
    <row r="3511">
      <c r="A3511" s="64"/>
    </row>
    <row r="3512">
      <c r="A3512" s="64"/>
    </row>
    <row r="3513">
      <c r="A3513" s="64"/>
    </row>
    <row r="3514">
      <c r="A3514" s="64"/>
    </row>
    <row r="3515">
      <c r="A3515" s="64"/>
    </row>
    <row r="3516">
      <c r="A3516" s="64"/>
    </row>
    <row r="3517">
      <c r="A3517" s="64"/>
    </row>
    <row r="3518">
      <c r="A3518" s="64"/>
    </row>
    <row r="3519">
      <c r="A3519" s="64"/>
    </row>
    <row r="3520">
      <c r="A3520" s="64"/>
    </row>
    <row r="3521">
      <c r="A3521" s="64"/>
    </row>
    <row r="3522">
      <c r="A3522" s="64"/>
    </row>
    <row r="3523">
      <c r="A3523" s="64"/>
    </row>
    <row r="3524">
      <c r="A3524" s="64"/>
    </row>
    <row r="3525">
      <c r="A3525" s="64"/>
    </row>
    <row r="3526">
      <c r="A3526" s="64"/>
    </row>
    <row r="3527">
      <c r="A3527" s="64"/>
    </row>
    <row r="3528">
      <c r="A3528" s="64"/>
    </row>
    <row r="3529">
      <c r="A3529" s="64"/>
    </row>
    <row r="3530">
      <c r="A3530" s="64"/>
    </row>
    <row r="3531">
      <c r="A3531" s="64"/>
    </row>
    <row r="3532">
      <c r="A3532" s="64"/>
    </row>
    <row r="3533">
      <c r="A3533" s="64"/>
    </row>
    <row r="3534">
      <c r="A3534" s="64"/>
    </row>
    <row r="3535">
      <c r="A3535" s="64"/>
    </row>
    <row r="3536">
      <c r="A3536" s="64"/>
    </row>
    <row r="3537">
      <c r="A3537" s="64"/>
    </row>
    <row r="3538">
      <c r="A3538" s="64"/>
    </row>
    <row r="3539">
      <c r="A3539" s="64"/>
    </row>
    <row r="3540">
      <c r="A3540" s="64"/>
    </row>
    <row r="3541">
      <c r="A3541" s="64"/>
    </row>
    <row r="3542">
      <c r="A3542" s="64"/>
    </row>
    <row r="3543">
      <c r="A3543" s="64"/>
    </row>
    <row r="3544">
      <c r="A3544" s="64"/>
    </row>
    <row r="3545">
      <c r="A3545" s="64"/>
    </row>
    <row r="3546">
      <c r="A3546" s="64"/>
    </row>
    <row r="3547">
      <c r="A3547" s="64"/>
    </row>
    <row r="3548">
      <c r="A3548" s="64"/>
    </row>
    <row r="3549">
      <c r="A3549" s="64"/>
    </row>
    <row r="3550">
      <c r="A3550" s="64"/>
    </row>
    <row r="3551">
      <c r="A3551" s="64"/>
    </row>
    <row r="3552">
      <c r="A3552" s="64"/>
    </row>
    <row r="3553">
      <c r="A3553" s="64"/>
    </row>
    <row r="3554">
      <c r="A3554" s="64"/>
    </row>
    <row r="3555">
      <c r="A3555" s="64"/>
    </row>
    <row r="3556">
      <c r="A3556" s="64"/>
    </row>
    <row r="3557">
      <c r="A3557" s="64"/>
    </row>
    <row r="3558">
      <c r="A3558" s="64"/>
    </row>
    <row r="3559">
      <c r="A3559" s="64"/>
    </row>
    <row r="3560">
      <c r="A3560" s="64"/>
    </row>
    <row r="3561">
      <c r="A3561" s="64"/>
    </row>
    <row r="3562">
      <c r="A3562" s="64"/>
    </row>
    <row r="3563">
      <c r="A3563" s="64"/>
    </row>
    <row r="3564">
      <c r="A3564" s="64"/>
    </row>
    <row r="3565">
      <c r="A3565" s="64"/>
    </row>
    <row r="3566">
      <c r="A3566" s="64"/>
    </row>
    <row r="3567">
      <c r="A3567" s="64"/>
    </row>
    <row r="3568">
      <c r="A3568" s="64"/>
    </row>
    <row r="3569">
      <c r="A3569" s="64"/>
    </row>
    <row r="3570">
      <c r="A3570" s="64"/>
    </row>
    <row r="3571">
      <c r="A3571" s="64"/>
    </row>
    <row r="3572">
      <c r="A3572" s="64"/>
    </row>
    <row r="3573">
      <c r="A3573" s="64"/>
    </row>
    <row r="3574">
      <c r="A3574" s="64"/>
    </row>
    <row r="3575">
      <c r="A3575" s="64"/>
    </row>
    <row r="3576">
      <c r="A3576" s="64"/>
    </row>
    <row r="3577">
      <c r="A3577" s="64"/>
    </row>
    <row r="3578">
      <c r="A3578" s="64"/>
    </row>
    <row r="3579">
      <c r="A3579" s="64"/>
    </row>
    <row r="3580">
      <c r="A3580" s="64"/>
    </row>
    <row r="3581">
      <c r="A3581" s="64"/>
    </row>
    <row r="3582">
      <c r="A3582" s="64"/>
    </row>
    <row r="3583">
      <c r="A3583" s="64"/>
    </row>
    <row r="3584">
      <c r="A3584" s="64"/>
    </row>
    <row r="3585">
      <c r="A3585" s="64"/>
    </row>
    <row r="3586">
      <c r="A3586" s="64"/>
    </row>
    <row r="3587">
      <c r="A3587" s="64"/>
    </row>
    <row r="3588">
      <c r="A3588" s="64"/>
    </row>
    <row r="3589">
      <c r="A3589" s="64"/>
    </row>
    <row r="3590">
      <c r="A3590" s="64"/>
    </row>
    <row r="3591">
      <c r="A3591" s="64"/>
    </row>
    <row r="3592">
      <c r="A3592" s="64"/>
    </row>
    <row r="3593">
      <c r="A3593" s="64"/>
    </row>
    <row r="3594">
      <c r="A3594" s="64"/>
    </row>
    <row r="3595">
      <c r="A3595" s="64"/>
    </row>
    <row r="3596">
      <c r="A3596" s="64"/>
    </row>
    <row r="3597">
      <c r="A3597" s="64"/>
    </row>
    <row r="3598">
      <c r="A3598" s="64"/>
    </row>
    <row r="3599">
      <c r="A3599" s="64"/>
    </row>
    <row r="3600">
      <c r="A3600" s="64"/>
    </row>
    <row r="3601">
      <c r="A3601" s="64"/>
    </row>
    <row r="3602">
      <c r="A3602" s="64"/>
    </row>
    <row r="3603">
      <c r="A3603" s="64"/>
    </row>
    <row r="3604">
      <c r="A3604" s="64"/>
    </row>
    <row r="3605">
      <c r="A3605" s="64"/>
    </row>
    <row r="3606">
      <c r="A3606" s="64"/>
    </row>
    <row r="3607">
      <c r="A3607" s="64"/>
    </row>
    <row r="3608">
      <c r="A3608" s="64"/>
    </row>
    <row r="3609">
      <c r="A3609" s="64"/>
    </row>
    <row r="3610">
      <c r="A3610" s="64"/>
    </row>
    <row r="3611">
      <c r="A3611" s="64"/>
    </row>
    <row r="3612">
      <c r="A3612" s="64"/>
    </row>
    <row r="3613">
      <c r="A3613" s="64"/>
    </row>
    <row r="3614">
      <c r="A3614" s="64"/>
    </row>
    <row r="3615">
      <c r="A3615" s="64"/>
    </row>
    <row r="3616">
      <c r="A3616" s="64"/>
    </row>
    <row r="3617">
      <c r="A3617" s="64"/>
    </row>
    <row r="3618">
      <c r="A3618" s="64"/>
    </row>
    <row r="3619">
      <c r="A3619" s="64"/>
    </row>
    <row r="3620">
      <c r="A3620" s="64"/>
    </row>
    <row r="3621">
      <c r="A3621" s="64"/>
    </row>
    <row r="3622">
      <c r="A3622" s="64"/>
    </row>
    <row r="3623">
      <c r="A3623" s="64"/>
    </row>
    <row r="3624">
      <c r="A3624" s="64"/>
    </row>
    <row r="3625">
      <c r="A3625" s="64"/>
    </row>
    <row r="3626">
      <c r="A3626" s="64"/>
    </row>
    <row r="3627">
      <c r="A3627" s="64"/>
    </row>
    <row r="3628">
      <c r="A3628" s="64"/>
    </row>
    <row r="3629">
      <c r="A3629" s="64"/>
    </row>
    <row r="3630">
      <c r="A3630" s="64"/>
    </row>
    <row r="3631">
      <c r="A3631" s="64"/>
    </row>
    <row r="3632">
      <c r="A3632" s="64"/>
    </row>
    <row r="3633">
      <c r="A3633" s="64"/>
    </row>
    <row r="3634">
      <c r="A3634" s="64"/>
    </row>
    <row r="3635">
      <c r="A3635" s="64"/>
    </row>
    <row r="3636">
      <c r="A3636" s="64"/>
    </row>
    <row r="3637">
      <c r="A3637" s="64"/>
    </row>
    <row r="3638">
      <c r="A3638" s="64"/>
    </row>
    <row r="3639">
      <c r="A3639" s="64"/>
    </row>
    <row r="3640">
      <c r="A3640" s="64"/>
    </row>
    <row r="3641">
      <c r="A3641" s="64"/>
    </row>
    <row r="3642">
      <c r="A3642" s="64"/>
    </row>
    <row r="3643">
      <c r="A3643" s="64"/>
    </row>
    <row r="3644">
      <c r="A3644" s="64"/>
    </row>
    <row r="3645">
      <c r="A3645" s="64"/>
    </row>
    <row r="3646">
      <c r="A3646" s="64"/>
    </row>
    <row r="3647">
      <c r="A3647" s="64"/>
    </row>
    <row r="3648">
      <c r="A3648" s="64"/>
    </row>
    <row r="3649">
      <c r="A3649" s="64"/>
    </row>
    <row r="3650">
      <c r="A3650" s="64"/>
    </row>
    <row r="3651">
      <c r="A3651" s="64"/>
    </row>
    <row r="3652">
      <c r="A3652" s="64"/>
    </row>
    <row r="3653">
      <c r="A3653" s="64"/>
    </row>
    <row r="3654">
      <c r="A3654" s="64"/>
    </row>
    <row r="3655">
      <c r="A3655" s="64"/>
    </row>
    <row r="3656">
      <c r="A3656" s="64"/>
    </row>
    <row r="3657">
      <c r="A3657" s="64"/>
    </row>
    <row r="3658">
      <c r="A3658" s="64"/>
    </row>
    <row r="3659">
      <c r="A3659" s="64"/>
    </row>
    <row r="3660">
      <c r="A3660" s="64"/>
    </row>
    <row r="3661">
      <c r="A3661" s="64"/>
    </row>
    <row r="3662">
      <c r="A3662" s="64"/>
    </row>
    <row r="3663">
      <c r="A3663" s="64"/>
    </row>
    <row r="3664">
      <c r="A3664" s="64"/>
    </row>
    <row r="3665">
      <c r="A3665" s="64"/>
    </row>
    <row r="3666">
      <c r="A3666" s="64"/>
    </row>
    <row r="3667">
      <c r="A3667" s="64"/>
    </row>
    <row r="3668">
      <c r="A3668" s="64"/>
    </row>
    <row r="3669">
      <c r="A3669" s="64"/>
    </row>
    <row r="3670">
      <c r="A3670" s="64"/>
    </row>
    <row r="3671">
      <c r="A3671" s="64"/>
    </row>
    <row r="3672">
      <c r="A3672" s="64"/>
    </row>
    <row r="3673">
      <c r="A3673" s="64"/>
    </row>
    <row r="3674">
      <c r="A3674" s="64"/>
    </row>
    <row r="3675">
      <c r="A3675" s="64"/>
    </row>
    <row r="3676">
      <c r="A3676" s="64"/>
    </row>
    <row r="3677">
      <c r="A3677" s="64"/>
    </row>
    <row r="3678">
      <c r="A3678" s="64"/>
    </row>
    <row r="3679">
      <c r="A3679" s="64"/>
    </row>
    <row r="3680">
      <c r="A3680" s="64"/>
    </row>
    <row r="3681">
      <c r="A3681" s="64"/>
    </row>
    <row r="3682">
      <c r="A3682" s="64"/>
    </row>
    <row r="3683">
      <c r="A3683" s="64"/>
    </row>
    <row r="3684">
      <c r="A3684" s="64"/>
    </row>
    <row r="3685">
      <c r="A3685" s="64"/>
    </row>
    <row r="3686">
      <c r="A3686" s="64"/>
    </row>
    <row r="3687">
      <c r="A3687" s="64"/>
    </row>
    <row r="3688">
      <c r="A3688" s="64"/>
    </row>
    <row r="3689">
      <c r="A3689" s="64"/>
    </row>
    <row r="3690">
      <c r="A3690" s="64"/>
    </row>
    <row r="3691">
      <c r="A3691" s="64"/>
    </row>
    <row r="3692">
      <c r="A3692" s="64"/>
    </row>
    <row r="3693">
      <c r="A3693" s="64"/>
    </row>
    <row r="3694">
      <c r="A3694" s="64"/>
    </row>
    <row r="3695">
      <c r="A3695" s="64"/>
    </row>
    <row r="3696">
      <c r="A3696" s="64"/>
    </row>
    <row r="3697">
      <c r="A3697" s="64"/>
    </row>
    <row r="3698">
      <c r="A3698" s="64"/>
    </row>
    <row r="3699">
      <c r="A3699" s="64"/>
    </row>
    <row r="3700">
      <c r="A3700" s="64"/>
    </row>
    <row r="3701">
      <c r="A3701" s="64"/>
    </row>
    <row r="3702">
      <c r="A3702" s="64"/>
    </row>
    <row r="3703">
      <c r="A3703" s="64"/>
    </row>
    <row r="3704">
      <c r="A3704" s="64"/>
    </row>
    <row r="3705">
      <c r="A3705" s="64"/>
    </row>
    <row r="3706">
      <c r="A3706" s="64"/>
    </row>
    <row r="3707">
      <c r="A3707" s="64"/>
    </row>
    <row r="3708">
      <c r="A3708" s="64"/>
    </row>
    <row r="3709">
      <c r="A3709" s="64"/>
    </row>
    <row r="3710">
      <c r="A3710" s="64"/>
    </row>
    <row r="3711">
      <c r="A3711" s="64"/>
    </row>
    <row r="3712">
      <c r="A3712" s="64"/>
    </row>
    <row r="3713">
      <c r="A3713" s="64"/>
    </row>
    <row r="3714">
      <c r="A3714" s="64"/>
    </row>
    <row r="3715">
      <c r="A3715" s="64"/>
    </row>
    <row r="3716">
      <c r="A3716" s="64"/>
    </row>
    <row r="3717">
      <c r="A3717" s="64"/>
    </row>
    <row r="3718">
      <c r="A3718" s="64"/>
    </row>
    <row r="3719">
      <c r="A3719" s="64"/>
    </row>
    <row r="3720">
      <c r="A3720" s="64"/>
    </row>
    <row r="3721">
      <c r="A3721" s="64"/>
    </row>
    <row r="3722">
      <c r="A3722" s="64"/>
    </row>
    <row r="3723">
      <c r="A3723" s="64"/>
    </row>
    <row r="3724">
      <c r="A3724" s="64"/>
    </row>
    <row r="3725">
      <c r="A3725" s="64"/>
    </row>
    <row r="3726">
      <c r="A3726" s="64"/>
    </row>
    <row r="3727">
      <c r="A3727" s="64"/>
    </row>
    <row r="3728">
      <c r="A3728" s="64"/>
    </row>
    <row r="3729">
      <c r="A3729" s="64"/>
    </row>
    <row r="3730">
      <c r="A3730" s="64"/>
    </row>
    <row r="3731">
      <c r="A3731" s="64"/>
    </row>
    <row r="3732">
      <c r="A3732" s="64"/>
    </row>
    <row r="3733">
      <c r="A3733" s="64"/>
    </row>
    <row r="3734">
      <c r="A3734" s="64"/>
    </row>
    <row r="3735">
      <c r="A3735" s="64"/>
    </row>
    <row r="3736">
      <c r="A3736" s="64"/>
    </row>
    <row r="3737">
      <c r="A3737" s="64"/>
    </row>
    <row r="3738">
      <c r="A3738" s="64"/>
    </row>
    <row r="3739">
      <c r="A3739" s="64"/>
    </row>
    <row r="3740">
      <c r="A3740" s="64"/>
    </row>
    <row r="3741">
      <c r="A3741" s="64"/>
    </row>
    <row r="3742">
      <c r="A3742" s="64"/>
    </row>
    <row r="3743">
      <c r="A3743" s="64"/>
    </row>
    <row r="3744">
      <c r="A3744" s="64"/>
    </row>
    <row r="3745">
      <c r="A3745" s="64"/>
    </row>
    <row r="3746">
      <c r="A3746" s="64"/>
    </row>
    <row r="3747">
      <c r="A3747" s="64"/>
    </row>
    <row r="3748">
      <c r="A3748" s="64"/>
    </row>
    <row r="3749">
      <c r="A3749" s="64"/>
    </row>
    <row r="3750">
      <c r="A3750" s="64"/>
    </row>
    <row r="3751">
      <c r="A3751" s="64"/>
    </row>
    <row r="3752">
      <c r="A3752" s="64"/>
    </row>
    <row r="3753">
      <c r="A3753" s="64"/>
    </row>
    <row r="3754">
      <c r="A3754" s="64"/>
    </row>
    <row r="3755">
      <c r="A3755" s="64"/>
    </row>
    <row r="3756">
      <c r="A3756" s="64"/>
    </row>
    <row r="3757">
      <c r="A3757" s="64"/>
    </row>
    <row r="3758">
      <c r="A3758" s="64"/>
    </row>
    <row r="3759">
      <c r="A3759" s="64"/>
    </row>
    <row r="3760">
      <c r="A3760" s="64"/>
    </row>
    <row r="3761">
      <c r="A3761" s="64"/>
    </row>
    <row r="3762">
      <c r="A3762" s="64"/>
    </row>
    <row r="3763">
      <c r="A3763" s="64"/>
    </row>
    <row r="3764">
      <c r="A3764" s="64"/>
    </row>
    <row r="3765">
      <c r="A3765" s="64"/>
    </row>
    <row r="3766">
      <c r="A3766" s="64"/>
    </row>
    <row r="3767">
      <c r="A3767" s="64"/>
    </row>
    <row r="3768">
      <c r="A3768" s="64"/>
    </row>
    <row r="3769">
      <c r="A3769" s="64"/>
    </row>
    <row r="3770">
      <c r="A3770" s="64"/>
    </row>
    <row r="3771">
      <c r="A3771" s="64"/>
    </row>
    <row r="3772">
      <c r="A3772" s="64"/>
    </row>
    <row r="3773">
      <c r="A3773" s="64"/>
    </row>
    <row r="3774">
      <c r="A3774" s="64"/>
    </row>
    <row r="3775">
      <c r="A3775" s="64"/>
    </row>
    <row r="3776">
      <c r="A3776" s="64"/>
    </row>
    <row r="3777">
      <c r="A3777" s="64"/>
    </row>
    <row r="3778">
      <c r="A3778" s="64"/>
    </row>
    <row r="3779">
      <c r="A3779" s="64"/>
    </row>
    <row r="3780">
      <c r="A3780" s="64"/>
    </row>
    <row r="3781">
      <c r="A3781" s="64"/>
    </row>
    <row r="3782">
      <c r="A3782" s="64"/>
    </row>
    <row r="3783">
      <c r="A3783" s="64"/>
    </row>
    <row r="3784">
      <c r="A3784" s="64"/>
    </row>
    <row r="3785">
      <c r="A3785" s="64"/>
    </row>
    <row r="3786">
      <c r="A3786" s="64"/>
    </row>
    <row r="3787">
      <c r="A3787" s="64"/>
    </row>
    <row r="3788">
      <c r="A3788" s="64"/>
    </row>
    <row r="3789">
      <c r="A3789" s="64"/>
    </row>
    <row r="3790">
      <c r="A3790" s="64"/>
    </row>
    <row r="3791">
      <c r="A3791" s="64"/>
    </row>
    <row r="3792">
      <c r="A3792" s="64"/>
    </row>
    <row r="3793">
      <c r="A3793" s="64"/>
    </row>
    <row r="3794">
      <c r="A3794" s="64"/>
    </row>
    <row r="3795">
      <c r="A3795" s="64"/>
    </row>
    <row r="3796">
      <c r="A3796" s="64"/>
    </row>
    <row r="3797">
      <c r="A3797" s="64"/>
    </row>
    <row r="3798">
      <c r="A3798" s="64"/>
    </row>
    <row r="3799">
      <c r="A3799" s="64"/>
    </row>
    <row r="3800">
      <c r="A3800" s="64"/>
    </row>
    <row r="3801">
      <c r="A3801" s="64"/>
    </row>
    <row r="3802">
      <c r="A3802" s="64"/>
    </row>
    <row r="3803">
      <c r="A3803" s="64"/>
    </row>
    <row r="3804">
      <c r="A3804" s="64"/>
    </row>
    <row r="3805">
      <c r="A3805" s="64"/>
    </row>
    <row r="3806">
      <c r="A3806" s="64"/>
    </row>
    <row r="3807">
      <c r="A3807" s="64"/>
    </row>
    <row r="3808">
      <c r="A3808" s="64"/>
    </row>
    <row r="3809">
      <c r="A3809" s="64"/>
    </row>
    <row r="3810">
      <c r="A3810" s="64"/>
    </row>
    <row r="3811">
      <c r="A3811" s="64"/>
    </row>
    <row r="3812">
      <c r="A3812" s="64"/>
    </row>
    <row r="3813">
      <c r="A3813" s="64"/>
    </row>
    <row r="3814">
      <c r="A3814" s="64"/>
    </row>
    <row r="3815">
      <c r="A3815" s="64"/>
    </row>
    <row r="3816">
      <c r="A3816" s="64"/>
    </row>
    <row r="3817">
      <c r="A3817" s="64"/>
    </row>
    <row r="3818">
      <c r="A3818" s="64"/>
    </row>
    <row r="3819">
      <c r="A3819" s="64"/>
    </row>
    <row r="3820">
      <c r="A3820" s="64"/>
    </row>
    <row r="3821">
      <c r="A3821" s="64"/>
    </row>
    <row r="3822">
      <c r="A3822" s="64"/>
    </row>
    <row r="3823">
      <c r="A3823" s="64"/>
    </row>
    <row r="3824">
      <c r="A3824" s="64"/>
    </row>
    <row r="3825">
      <c r="A3825" s="64"/>
    </row>
    <row r="3826">
      <c r="A3826" s="64"/>
    </row>
    <row r="3827">
      <c r="A3827" s="64"/>
    </row>
    <row r="3828">
      <c r="A3828" s="64"/>
    </row>
    <row r="3829">
      <c r="A3829" s="64"/>
    </row>
    <row r="3830">
      <c r="A3830" s="64"/>
    </row>
    <row r="3831">
      <c r="A3831" s="64"/>
    </row>
    <row r="3832">
      <c r="A3832" s="64"/>
    </row>
    <row r="3833">
      <c r="A3833" s="64"/>
    </row>
    <row r="3834">
      <c r="A3834" s="64"/>
    </row>
    <row r="3835">
      <c r="A3835" s="64"/>
    </row>
    <row r="3836">
      <c r="A3836" s="64"/>
    </row>
    <row r="3837">
      <c r="A3837" s="64"/>
    </row>
    <row r="3838">
      <c r="A3838" s="64"/>
    </row>
    <row r="3839">
      <c r="A3839" s="64"/>
    </row>
    <row r="3840">
      <c r="A3840" s="64"/>
    </row>
    <row r="3841">
      <c r="A3841" s="64"/>
    </row>
    <row r="3842">
      <c r="A3842" s="64"/>
    </row>
    <row r="3843">
      <c r="A3843" s="64"/>
    </row>
    <row r="3844">
      <c r="A3844" s="64"/>
    </row>
    <row r="3845">
      <c r="A3845" s="64"/>
    </row>
    <row r="3846">
      <c r="A3846" s="64"/>
    </row>
    <row r="3847">
      <c r="A3847" s="64"/>
    </row>
    <row r="3848">
      <c r="A3848" s="64"/>
    </row>
    <row r="3849">
      <c r="A3849" s="64"/>
    </row>
    <row r="3850">
      <c r="A3850" s="64"/>
    </row>
    <row r="3851">
      <c r="A3851" s="64"/>
    </row>
    <row r="3852">
      <c r="A3852" s="64"/>
    </row>
    <row r="3853">
      <c r="A3853" s="64"/>
    </row>
    <row r="3854">
      <c r="A3854" s="64"/>
    </row>
    <row r="3855">
      <c r="A3855" s="64"/>
    </row>
    <row r="3856">
      <c r="A3856" s="64"/>
    </row>
    <row r="3857">
      <c r="A3857" s="64"/>
    </row>
    <row r="3858">
      <c r="A3858" s="64"/>
    </row>
    <row r="3859">
      <c r="A3859" s="64"/>
    </row>
    <row r="3860">
      <c r="A3860" s="64"/>
    </row>
    <row r="3861">
      <c r="A3861" s="64"/>
    </row>
    <row r="3862">
      <c r="A3862" s="64"/>
    </row>
    <row r="3863">
      <c r="A3863" s="64"/>
    </row>
    <row r="3864">
      <c r="A3864" s="64"/>
    </row>
    <row r="3865">
      <c r="A3865" s="64"/>
    </row>
    <row r="3866">
      <c r="A3866" s="64"/>
    </row>
    <row r="3867">
      <c r="A3867" s="64"/>
    </row>
    <row r="3868">
      <c r="A3868" s="64"/>
    </row>
    <row r="3869">
      <c r="A3869" s="64"/>
    </row>
    <row r="3870">
      <c r="A3870" s="64"/>
    </row>
    <row r="3871">
      <c r="A3871" s="64"/>
    </row>
    <row r="3872">
      <c r="A3872" s="64"/>
    </row>
    <row r="3873">
      <c r="A3873" s="64"/>
    </row>
    <row r="3874">
      <c r="A3874" s="64"/>
    </row>
    <row r="3875">
      <c r="A3875" s="64"/>
    </row>
    <row r="3876">
      <c r="A3876" s="64"/>
    </row>
    <row r="3877">
      <c r="A3877" s="64"/>
    </row>
    <row r="3878">
      <c r="A3878" s="64"/>
    </row>
    <row r="3879">
      <c r="A3879" s="64"/>
    </row>
    <row r="3880">
      <c r="A3880" s="64"/>
    </row>
    <row r="3881">
      <c r="A3881" s="64"/>
    </row>
    <row r="3882">
      <c r="A3882" s="64"/>
    </row>
    <row r="3883">
      <c r="A3883" s="64"/>
    </row>
    <row r="3884">
      <c r="A3884" s="64"/>
    </row>
    <row r="3885">
      <c r="A3885" s="64"/>
    </row>
    <row r="3886">
      <c r="A3886" s="64"/>
    </row>
    <row r="3887">
      <c r="A3887" s="64"/>
    </row>
    <row r="3888">
      <c r="A3888" s="64"/>
    </row>
    <row r="3889">
      <c r="A3889" s="64"/>
    </row>
    <row r="3890">
      <c r="A3890" s="64"/>
    </row>
    <row r="3891">
      <c r="A3891" s="64"/>
    </row>
  </sheetData>
  <autoFilter ref="$A$1:$Q$3046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81" t="s">
        <v>756</v>
      </c>
      <c r="B1" s="81" t="s">
        <v>735</v>
      </c>
      <c r="C1" s="81" t="s">
        <v>736</v>
      </c>
      <c r="E1" s="80"/>
      <c r="F1" s="80"/>
      <c r="G1" s="80"/>
      <c r="H1" s="80"/>
      <c r="I1" s="80"/>
    </row>
    <row r="2">
      <c r="A2" s="83" t="s">
        <v>692</v>
      </c>
      <c r="B2" s="83" t="s">
        <v>693</v>
      </c>
      <c r="C2" s="95" t="s">
        <v>694</v>
      </c>
      <c r="E2" s="83"/>
      <c r="F2" s="84"/>
      <c r="G2" s="84"/>
      <c r="H2" s="84"/>
      <c r="I2" s="84"/>
    </row>
    <row r="3">
      <c r="E3" s="83"/>
      <c r="F3" s="84"/>
      <c r="G3" s="84"/>
      <c r="H3" s="84"/>
      <c r="I3" s="84"/>
    </row>
    <row r="7">
      <c r="A7" s="59" t="s">
        <v>757</v>
      </c>
    </row>
    <row r="8">
      <c r="A8" s="59" t="s">
        <v>758</v>
      </c>
    </row>
    <row r="10">
      <c r="A10" s="59" t="s">
        <v>759</v>
      </c>
    </row>
  </sheetData>
  <hyperlinks>
    <hyperlink r:id="rId1" location="gid=0" ref="A7"/>
    <hyperlink r:id="rId2" ref="A8"/>
    <hyperlink r:id="rId3" location="gid=15470216" ref="A10"/>
  </hyperlin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3.5"/>
    <col customWidth="1" min="3" max="3" width="19.0"/>
  </cols>
  <sheetData>
    <row r="1">
      <c r="C1" s="96"/>
    </row>
    <row r="2">
      <c r="A2" s="67"/>
      <c r="B2" s="67"/>
      <c r="C2" s="28"/>
    </row>
    <row r="3">
      <c r="A3" s="67"/>
      <c r="B3" s="67"/>
      <c r="C3" s="28"/>
      <c r="F3" s="25" t="s">
        <v>760</v>
      </c>
    </row>
    <row r="4">
      <c r="A4" s="25" t="s">
        <v>301</v>
      </c>
      <c r="B4" s="25" t="s">
        <v>761</v>
      </c>
      <c r="C4" s="25" t="s">
        <v>762</v>
      </c>
      <c r="D4" s="25" t="s">
        <v>763</v>
      </c>
      <c r="F4" s="25" t="s">
        <v>764</v>
      </c>
    </row>
    <row r="5">
      <c r="B5" s="67">
        <v>1046296.0</v>
      </c>
      <c r="C5" s="67">
        <v>343865.0</v>
      </c>
      <c r="D5" s="67">
        <f>D10-292575</f>
        <v>398736</v>
      </c>
    </row>
    <row r="6">
      <c r="B6" s="67"/>
      <c r="C6" s="67"/>
      <c r="D6" s="67"/>
    </row>
    <row r="7">
      <c r="B7" s="67"/>
      <c r="C7" s="67"/>
      <c r="D7" s="67"/>
      <c r="G7" s="59" t="s">
        <v>765</v>
      </c>
    </row>
    <row r="8">
      <c r="B8" s="67"/>
      <c r="C8" s="67"/>
      <c r="D8" s="67"/>
    </row>
    <row r="9">
      <c r="B9" s="67"/>
      <c r="D9" s="67"/>
    </row>
    <row r="10">
      <c r="D10" s="67">
        <v>691311.0</v>
      </c>
    </row>
  </sheetData>
  <hyperlinks>
    <hyperlink r:id="rId2" ref="G7"/>
  </hyperlink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6.38"/>
  </cols>
  <sheetData>
    <row r="2">
      <c r="I2" s="97"/>
    </row>
    <row r="3">
      <c r="A3" s="25" t="s">
        <v>766</v>
      </c>
      <c r="B3" s="98">
        <v>1.1E-4</v>
      </c>
    </row>
    <row r="4">
      <c r="G4" s="59" t="s">
        <v>767</v>
      </c>
    </row>
    <row r="8">
      <c r="I8" s="97"/>
    </row>
    <row r="14">
      <c r="I14" s="97"/>
    </row>
  </sheetData>
  <hyperlinks>
    <hyperlink r:id="rId1" ref="G4"/>
  </hyperlin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7.0"/>
    <col customWidth="1" min="2" max="2" width="28.88"/>
  </cols>
  <sheetData>
    <row r="1">
      <c r="A1" s="99" t="s">
        <v>702</v>
      </c>
      <c r="B1" s="100" t="s">
        <v>768</v>
      </c>
      <c r="C1" s="101"/>
      <c r="D1" s="102"/>
      <c r="F1" s="59" t="s">
        <v>769</v>
      </c>
    </row>
    <row r="2">
      <c r="A2" s="103"/>
      <c r="B2" s="104"/>
      <c r="C2" s="105">
        <f>B2*A2</f>
        <v>0</v>
      </c>
      <c r="D2" s="102"/>
    </row>
    <row r="3">
      <c r="A3" s="106"/>
      <c r="B3" s="101"/>
      <c r="C3" s="101"/>
      <c r="D3" s="102"/>
    </row>
    <row r="4">
      <c r="A4" s="99" t="s">
        <v>700</v>
      </c>
      <c r="B4" s="100" t="s">
        <v>770</v>
      </c>
      <c r="C4" s="101"/>
      <c r="D4" s="102"/>
    </row>
    <row r="5">
      <c r="A5" s="107">
        <v>0.0</v>
      </c>
      <c r="B5" s="108">
        <v>0.0</v>
      </c>
      <c r="C5" s="105">
        <f>B5*A5</f>
        <v>0</v>
      </c>
      <c r="D5" s="102"/>
    </row>
    <row r="6">
      <c r="A6" s="109"/>
      <c r="B6" s="101"/>
      <c r="C6" s="101"/>
      <c r="D6" s="102"/>
    </row>
    <row r="7">
      <c r="A7" s="99" t="s">
        <v>771</v>
      </c>
      <c r="B7" s="100" t="s">
        <v>768</v>
      </c>
      <c r="C7" s="101"/>
      <c r="D7" s="102"/>
    </row>
    <row r="8">
      <c r="A8" s="103"/>
      <c r="B8" s="104"/>
      <c r="C8" s="105">
        <f>B8*A8</f>
        <v>0</v>
      </c>
      <c r="D8" s="102"/>
    </row>
    <row r="9">
      <c r="A9" s="102"/>
      <c r="B9" s="110"/>
      <c r="C9" s="102"/>
      <c r="D9" s="102"/>
    </row>
    <row r="10">
      <c r="A10" s="102"/>
      <c r="B10" s="110"/>
      <c r="C10" s="102"/>
      <c r="D10" s="102"/>
    </row>
    <row r="11">
      <c r="A11" s="102"/>
      <c r="B11" s="110"/>
      <c r="C11" s="102"/>
      <c r="D11" s="102"/>
    </row>
    <row r="12">
      <c r="A12" s="102"/>
      <c r="B12" s="110"/>
      <c r="C12" s="102"/>
      <c r="D12" s="102"/>
    </row>
    <row r="13">
      <c r="A13" s="102"/>
      <c r="B13" s="110"/>
      <c r="C13" s="102"/>
      <c r="D13" s="102"/>
    </row>
    <row r="14">
      <c r="A14" s="103"/>
      <c r="B14" s="104"/>
      <c r="C14" s="102"/>
      <c r="D14" s="102"/>
    </row>
    <row r="15">
      <c r="A15" s="102"/>
      <c r="B15" s="110"/>
      <c r="C15" s="102"/>
      <c r="D15" s="102"/>
    </row>
    <row r="16">
      <c r="A16" s="102"/>
      <c r="B16" s="110"/>
      <c r="C16" s="102"/>
      <c r="D16" s="102"/>
    </row>
    <row r="17">
      <c r="A17" s="103"/>
      <c r="B17" s="104"/>
      <c r="C17" s="102"/>
      <c r="D17" s="102"/>
    </row>
    <row r="18">
      <c r="A18" s="102"/>
      <c r="B18" s="110"/>
      <c r="C18" s="102"/>
      <c r="D18" s="102"/>
    </row>
    <row r="19">
      <c r="A19" s="102"/>
      <c r="B19" s="110"/>
      <c r="C19" s="102"/>
      <c r="D19" s="102"/>
    </row>
    <row r="20">
      <c r="A20" s="102"/>
      <c r="B20" s="110"/>
      <c r="C20" s="102"/>
      <c r="D20" s="102"/>
    </row>
    <row r="21">
      <c r="A21" s="102"/>
      <c r="B21" s="110"/>
      <c r="C21" s="102"/>
      <c r="D21" s="102"/>
    </row>
    <row r="22">
      <c r="A22" s="102"/>
      <c r="B22" s="110"/>
      <c r="C22" s="102"/>
      <c r="D22" s="102"/>
    </row>
    <row r="23">
      <c r="A23" s="102"/>
      <c r="B23" s="110"/>
      <c r="C23" s="102"/>
      <c r="D23" s="102"/>
    </row>
    <row r="24">
      <c r="A24" s="102"/>
      <c r="B24" s="110"/>
      <c r="C24" s="102"/>
      <c r="D24" s="102"/>
    </row>
    <row r="25">
      <c r="A25" s="102"/>
      <c r="B25" s="110"/>
      <c r="C25" s="102"/>
      <c r="D25" s="102"/>
    </row>
    <row r="26">
      <c r="A26" s="102"/>
      <c r="B26" s="110"/>
      <c r="C26" s="102"/>
      <c r="D26" s="102"/>
    </row>
    <row r="27">
      <c r="A27" s="102"/>
      <c r="B27" s="110"/>
      <c r="C27" s="102"/>
      <c r="D27" s="102"/>
    </row>
    <row r="28">
      <c r="A28" s="102"/>
      <c r="B28" s="110"/>
      <c r="C28" s="102"/>
      <c r="D28" s="102"/>
    </row>
    <row r="29">
      <c r="A29" s="102"/>
      <c r="B29" s="110"/>
      <c r="C29" s="102"/>
      <c r="D29" s="102"/>
    </row>
    <row r="30">
      <c r="A30" s="102"/>
      <c r="B30" s="110"/>
      <c r="C30" s="102"/>
      <c r="D30" s="102"/>
    </row>
    <row r="31">
      <c r="A31" s="102"/>
      <c r="B31" s="110"/>
      <c r="C31" s="102"/>
      <c r="D31" s="102"/>
    </row>
    <row r="32">
      <c r="A32" s="102"/>
      <c r="B32" s="110"/>
      <c r="C32" s="102"/>
      <c r="D32" s="102"/>
    </row>
    <row r="33">
      <c r="A33" s="102"/>
      <c r="B33" s="110"/>
      <c r="C33" s="102"/>
      <c r="D33" s="102"/>
    </row>
    <row r="34">
      <c r="A34" s="102"/>
      <c r="B34" s="110"/>
      <c r="C34" s="102"/>
      <c r="D34" s="102"/>
    </row>
    <row r="35">
      <c r="A35" s="102"/>
      <c r="B35" s="110"/>
      <c r="C35" s="102"/>
      <c r="D35" s="102"/>
    </row>
    <row r="36">
      <c r="A36" s="102"/>
      <c r="B36" s="110"/>
      <c r="C36" s="102"/>
      <c r="D36" s="102"/>
    </row>
    <row r="37">
      <c r="A37" s="102"/>
      <c r="B37" s="110"/>
      <c r="C37" s="102"/>
      <c r="D37" s="102"/>
    </row>
    <row r="38">
      <c r="A38" s="102"/>
      <c r="B38" s="110"/>
      <c r="C38" s="102"/>
      <c r="D38" s="102"/>
    </row>
    <row r="39">
      <c r="A39" s="102"/>
      <c r="B39" s="110"/>
      <c r="C39" s="102"/>
      <c r="D39" s="102"/>
    </row>
    <row r="40">
      <c r="A40" s="102"/>
      <c r="B40" s="110"/>
      <c r="C40" s="102"/>
      <c r="D40" s="102"/>
    </row>
    <row r="41">
      <c r="A41" s="102"/>
      <c r="B41" s="110"/>
      <c r="C41" s="102"/>
      <c r="D41" s="102"/>
    </row>
    <row r="42">
      <c r="A42" s="102"/>
      <c r="B42" s="110"/>
      <c r="C42" s="102"/>
      <c r="D42" s="102"/>
    </row>
    <row r="43">
      <c r="A43" s="102"/>
      <c r="B43" s="110"/>
      <c r="C43" s="102"/>
      <c r="D43" s="102"/>
    </row>
    <row r="44">
      <c r="A44" s="102"/>
      <c r="B44" s="110"/>
      <c r="C44" s="102"/>
      <c r="D44" s="102"/>
    </row>
    <row r="45">
      <c r="A45" s="102"/>
      <c r="B45" s="110"/>
      <c r="C45" s="102"/>
      <c r="D45" s="102"/>
    </row>
    <row r="46">
      <c r="A46" s="102"/>
      <c r="B46" s="110"/>
      <c r="C46" s="102"/>
      <c r="D46" s="102"/>
    </row>
    <row r="47">
      <c r="A47" s="102"/>
      <c r="B47" s="110"/>
      <c r="C47" s="102"/>
      <c r="D47" s="102"/>
    </row>
    <row r="48">
      <c r="A48" s="102"/>
      <c r="B48" s="110"/>
      <c r="C48" s="102"/>
      <c r="D48" s="102"/>
    </row>
    <row r="49">
      <c r="A49" s="102"/>
      <c r="B49" s="110"/>
      <c r="C49" s="102"/>
      <c r="D49" s="102"/>
    </row>
    <row r="50">
      <c r="A50" s="102"/>
      <c r="B50" s="110"/>
      <c r="C50" s="102"/>
      <c r="D50" s="102"/>
    </row>
    <row r="51">
      <c r="A51" s="102"/>
      <c r="B51" s="110"/>
      <c r="C51" s="102"/>
      <c r="D51" s="102"/>
    </row>
    <row r="52">
      <c r="A52" s="102"/>
      <c r="B52" s="110"/>
      <c r="C52" s="102"/>
      <c r="D52" s="102"/>
    </row>
    <row r="53">
      <c r="A53" s="102"/>
      <c r="B53" s="110"/>
      <c r="C53" s="102"/>
      <c r="D53" s="102"/>
    </row>
    <row r="54">
      <c r="A54" s="102"/>
      <c r="B54" s="110"/>
      <c r="C54" s="102"/>
      <c r="D54" s="102"/>
    </row>
    <row r="55">
      <c r="A55" s="102"/>
      <c r="B55" s="110"/>
      <c r="C55" s="102"/>
      <c r="D55" s="102"/>
    </row>
    <row r="56">
      <c r="A56" s="102"/>
      <c r="B56" s="110"/>
      <c r="C56" s="102"/>
      <c r="D56" s="102"/>
    </row>
    <row r="57">
      <c r="A57" s="102"/>
      <c r="B57" s="110"/>
      <c r="C57" s="102"/>
      <c r="D57" s="102"/>
    </row>
    <row r="58">
      <c r="A58" s="102"/>
      <c r="B58" s="110"/>
      <c r="C58" s="102"/>
      <c r="D58" s="102"/>
    </row>
    <row r="59">
      <c r="A59" s="102"/>
      <c r="B59" s="110"/>
      <c r="C59" s="102"/>
      <c r="D59" s="102"/>
    </row>
    <row r="60">
      <c r="A60" s="102"/>
      <c r="B60" s="110"/>
      <c r="C60" s="102"/>
      <c r="D60" s="102"/>
    </row>
    <row r="61">
      <c r="A61" s="102"/>
      <c r="B61" s="110"/>
      <c r="C61" s="102"/>
      <c r="D61" s="102"/>
    </row>
    <row r="62">
      <c r="A62" s="102"/>
      <c r="B62" s="110"/>
      <c r="C62" s="102"/>
      <c r="D62" s="102"/>
    </row>
    <row r="63">
      <c r="A63" s="102"/>
      <c r="B63" s="110"/>
      <c r="C63" s="102"/>
      <c r="D63" s="102"/>
    </row>
    <row r="64">
      <c r="A64" s="102"/>
      <c r="B64" s="110"/>
      <c r="C64" s="102"/>
      <c r="D64" s="102"/>
    </row>
    <row r="65">
      <c r="A65" s="102"/>
      <c r="B65" s="110"/>
      <c r="C65" s="102"/>
      <c r="D65" s="102"/>
    </row>
    <row r="66">
      <c r="A66" s="102"/>
      <c r="B66" s="110"/>
      <c r="C66" s="102"/>
      <c r="D66" s="102"/>
    </row>
    <row r="67">
      <c r="A67" s="102"/>
      <c r="B67" s="110"/>
      <c r="C67" s="102"/>
      <c r="D67" s="102"/>
    </row>
    <row r="68">
      <c r="A68" s="102"/>
      <c r="B68" s="110"/>
      <c r="C68" s="102"/>
      <c r="D68" s="102"/>
    </row>
    <row r="69">
      <c r="A69" s="102"/>
      <c r="B69" s="110"/>
      <c r="C69" s="102"/>
      <c r="D69" s="102"/>
    </row>
    <row r="70">
      <c r="A70" s="102"/>
      <c r="B70" s="110"/>
      <c r="C70" s="102"/>
      <c r="D70" s="102"/>
    </row>
    <row r="71">
      <c r="A71" s="102"/>
      <c r="B71" s="110"/>
      <c r="C71" s="102"/>
      <c r="D71" s="102"/>
    </row>
    <row r="72">
      <c r="A72" s="102"/>
      <c r="B72" s="110"/>
      <c r="C72" s="102"/>
      <c r="D72" s="102"/>
    </row>
    <row r="73">
      <c r="A73" s="102"/>
      <c r="B73" s="110"/>
      <c r="C73" s="102"/>
      <c r="D73" s="102"/>
    </row>
    <row r="74">
      <c r="A74" s="102"/>
      <c r="B74" s="110"/>
      <c r="C74" s="102"/>
      <c r="D74" s="102"/>
    </row>
    <row r="75">
      <c r="A75" s="102"/>
      <c r="B75" s="110"/>
      <c r="C75" s="102"/>
      <c r="D75" s="102"/>
    </row>
    <row r="76">
      <c r="A76" s="102"/>
      <c r="B76" s="110"/>
      <c r="C76" s="102"/>
      <c r="D76" s="102"/>
    </row>
    <row r="77">
      <c r="A77" s="102"/>
      <c r="B77" s="110"/>
      <c r="C77" s="102"/>
      <c r="D77" s="102"/>
    </row>
    <row r="78">
      <c r="A78" s="102"/>
      <c r="B78" s="110"/>
      <c r="C78" s="102"/>
      <c r="D78" s="102"/>
    </row>
    <row r="79">
      <c r="A79" s="102"/>
      <c r="B79" s="110"/>
      <c r="C79" s="102"/>
      <c r="D79" s="102"/>
    </row>
    <row r="80">
      <c r="A80" s="102"/>
      <c r="B80" s="110"/>
      <c r="C80" s="102"/>
      <c r="D80" s="102"/>
    </row>
    <row r="81">
      <c r="A81" s="102"/>
      <c r="B81" s="110"/>
      <c r="C81" s="102"/>
      <c r="D81" s="102"/>
    </row>
    <row r="82">
      <c r="A82" s="102"/>
      <c r="B82" s="110"/>
      <c r="C82" s="102"/>
      <c r="D82" s="102"/>
    </row>
    <row r="83">
      <c r="A83" s="102"/>
      <c r="B83" s="110"/>
      <c r="C83" s="102"/>
      <c r="D83" s="102"/>
    </row>
    <row r="84">
      <c r="A84" s="102"/>
      <c r="B84" s="110"/>
      <c r="C84" s="102"/>
      <c r="D84" s="102"/>
    </row>
    <row r="85">
      <c r="A85" s="102"/>
      <c r="B85" s="110"/>
      <c r="C85" s="102"/>
      <c r="D85" s="102"/>
    </row>
    <row r="86">
      <c r="A86" s="102"/>
      <c r="B86" s="110"/>
      <c r="C86" s="102"/>
      <c r="D86" s="102"/>
    </row>
    <row r="87">
      <c r="A87" s="102"/>
      <c r="B87" s="110"/>
      <c r="C87" s="102"/>
      <c r="D87" s="102"/>
    </row>
    <row r="88">
      <c r="A88" s="102"/>
      <c r="B88" s="110"/>
      <c r="C88" s="102"/>
      <c r="D88" s="102"/>
    </row>
    <row r="89">
      <c r="A89" s="102"/>
      <c r="B89" s="110"/>
      <c r="C89" s="102"/>
      <c r="D89" s="102"/>
    </row>
    <row r="90">
      <c r="A90" s="102"/>
      <c r="B90" s="110"/>
      <c r="C90" s="102"/>
      <c r="D90" s="102"/>
    </row>
    <row r="91">
      <c r="A91" s="102"/>
      <c r="B91" s="110"/>
      <c r="C91" s="102"/>
      <c r="D91" s="102"/>
    </row>
    <row r="92">
      <c r="A92" s="102"/>
      <c r="B92" s="110"/>
      <c r="C92" s="102"/>
      <c r="D92" s="102"/>
    </row>
    <row r="93">
      <c r="A93" s="102"/>
      <c r="B93" s="110"/>
      <c r="C93" s="102"/>
      <c r="D93" s="102"/>
    </row>
    <row r="94">
      <c r="A94" s="102"/>
      <c r="B94" s="110"/>
      <c r="C94" s="102"/>
      <c r="D94" s="102"/>
    </row>
    <row r="95">
      <c r="A95" s="102"/>
      <c r="B95" s="110"/>
      <c r="C95" s="102"/>
      <c r="D95" s="102"/>
    </row>
    <row r="96">
      <c r="A96" s="102"/>
      <c r="B96" s="110"/>
      <c r="C96" s="102"/>
      <c r="D96" s="102"/>
    </row>
    <row r="97">
      <c r="A97" s="102"/>
      <c r="B97" s="110"/>
      <c r="C97" s="102"/>
      <c r="D97" s="102"/>
    </row>
    <row r="98">
      <c r="A98" s="102"/>
      <c r="B98" s="110"/>
      <c r="C98" s="102"/>
      <c r="D98" s="102"/>
    </row>
    <row r="99">
      <c r="A99" s="102"/>
      <c r="B99" s="110"/>
      <c r="C99" s="102"/>
      <c r="D99" s="102"/>
    </row>
    <row r="100">
      <c r="A100" s="102"/>
      <c r="B100" s="110"/>
      <c r="C100" s="102"/>
      <c r="D100" s="102"/>
    </row>
    <row r="101">
      <c r="A101" s="102"/>
      <c r="B101" s="110"/>
      <c r="C101" s="102"/>
      <c r="D101" s="102"/>
    </row>
    <row r="102">
      <c r="A102" s="102"/>
      <c r="B102" s="110"/>
      <c r="C102" s="102"/>
      <c r="D102" s="102"/>
    </row>
    <row r="103">
      <c r="A103" s="102"/>
      <c r="B103" s="110"/>
      <c r="C103" s="102"/>
      <c r="D103" s="102"/>
    </row>
    <row r="104">
      <c r="A104" s="102"/>
      <c r="B104" s="110"/>
      <c r="C104" s="102"/>
      <c r="D104" s="102"/>
    </row>
    <row r="105">
      <c r="A105" s="102"/>
      <c r="B105" s="110"/>
      <c r="C105" s="102"/>
      <c r="D105" s="102"/>
    </row>
    <row r="106">
      <c r="A106" s="102"/>
      <c r="B106" s="110"/>
      <c r="C106" s="102"/>
      <c r="D106" s="102"/>
    </row>
    <row r="107">
      <c r="A107" s="102"/>
      <c r="B107" s="110"/>
      <c r="C107" s="102"/>
      <c r="D107" s="102"/>
    </row>
    <row r="108">
      <c r="A108" s="102"/>
      <c r="B108" s="110"/>
      <c r="C108" s="102"/>
      <c r="D108" s="102"/>
    </row>
    <row r="109">
      <c r="A109" s="102"/>
      <c r="B109" s="110"/>
      <c r="C109" s="102"/>
      <c r="D109" s="102"/>
    </row>
    <row r="110">
      <c r="A110" s="102"/>
      <c r="B110" s="110"/>
      <c r="C110" s="102"/>
      <c r="D110" s="102"/>
    </row>
    <row r="111">
      <c r="A111" s="102"/>
      <c r="B111" s="110"/>
      <c r="C111" s="102"/>
      <c r="D111" s="102"/>
    </row>
    <row r="112">
      <c r="A112" s="102"/>
      <c r="B112" s="110"/>
      <c r="C112" s="102"/>
      <c r="D112" s="102"/>
    </row>
    <row r="113">
      <c r="A113" s="102"/>
      <c r="B113" s="110"/>
      <c r="C113" s="102"/>
      <c r="D113" s="102"/>
    </row>
    <row r="114">
      <c r="A114" s="102"/>
      <c r="B114" s="110"/>
      <c r="C114" s="102"/>
      <c r="D114" s="102"/>
    </row>
    <row r="115">
      <c r="A115" s="102"/>
      <c r="B115" s="110"/>
      <c r="C115" s="102"/>
      <c r="D115" s="102"/>
    </row>
    <row r="116">
      <c r="A116" s="102"/>
      <c r="B116" s="110"/>
      <c r="C116" s="102"/>
      <c r="D116" s="102"/>
    </row>
    <row r="117">
      <c r="A117" s="102"/>
      <c r="B117" s="110"/>
      <c r="C117" s="102"/>
      <c r="D117" s="102"/>
    </row>
    <row r="118">
      <c r="A118" s="102"/>
      <c r="B118" s="110"/>
      <c r="C118" s="102"/>
      <c r="D118" s="102"/>
    </row>
    <row r="119">
      <c r="A119" s="102"/>
      <c r="B119" s="110"/>
      <c r="C119" s="102"/>
      <c r="D119" s="102"/>
    </row>
    <row r="120">
      <c r="A120" s="102"/>
      <c r="B120" s="110"/>
      <c r="C120" s="102"/>
      <c r="D120" s="102"/>
    </row>
    <row r="121">
      <c r="A121" s="102"/>
      <c r="B121" s="110"/>
      <c r="C121" s="102"/>
      <c r="D121" s="102"/>
    </row>
    <row r="122">
      <c r="A122" s="102"/>
      <c r="B122" s="110"/>
      <c r="C122" s="102"/>
      <c r="D122" s="102"/>
    </row>
    <row r="123">
      <c r="A123" s="102"/>
      <c r="B123" s="110"/>
      <c r="C123" s="102"/>
      <c r="D123" s="102"/>
    </row>
    <row r="124">
      <c r="A124" s="102"/>
      <c r="B124" s="110"/>
      <c r="C124" s="102"/>
      <c r="D124" s="102"/>
    </row>
    <row r="125">
      <c r="A125" s="102"/>
      <c r="B125" s="110"/>
      <c r="C125" s="102"/>
      <c r="D125" s="102"/>
    </row>
    <row r="126">
      <c r="A126" s="102"/>
      <c r="B126" s="110"/>
      <c r="C126" s="102"/>
      <c r="D126" s="102"/>
    </row>
    <row r="127">
      <c r="A127" s="102"/>
      <c r="B127" s="110"/>
      <c r="C127" s="102"/>
      <c r="D127" s="102"/>
    </row>
    <row r="128">
      <c r="A128" s="102"/>
      <c r="B128" s="110"/>
      <c r="C128" s="102"/>
      <c r="D128" s="102"/>
    </row>
    <row r="129">
      <c r="A129" s="102"/>
      <c r="B129" s="110"/>
      <c r="C129" s="102"/>
      <c r="D129" s="102"/>
    </row>
    <row r="130">
      <c r="A130" s="102"/>
      <c r="B130" s="110"/>
      <c r="C130" s="102"/>
      <c r="D130" s="102"/>
    </row>
    <row r="131">
      <c r="A131" s="102"/>
      <c r="B131" s="110"/>
      <c r="C131" s="102"/>
      <c r="D131" s="102"/>
    </row>
    <row r="132">
      <c r="A132" s="102"/>
      <c r="B132" s="110"/>
      <c r="C132" s="102"/>
      <c r="D132" s="102"/>
    </row>
    <row r="133">
      <c r="A133" s="102"/>
      <c r="B133" s="110"/>
      <c r="C133" s="102"/>
      <c r="D133" s="102"/>
    </row>
    <row r="134">
      <c r="A134" s="102"/>
      <c r="B134" s="110"/>
      <c r="C134" s="102"/>
      <c r="D134" s="102"/>
    </row>
    <row r="135">
      <c r="A135" s="102"/>
      <c r="B135" s="110"/>
      <c r="C135" s="102"/>
      <c r="D135" s="102"/>
    </row>
    <row r="136">
      <c r="A136" s="102"/>
      <c r="B136" s="110"/>
      <c r="C136" s="102"/>
      <c r="D136" s="102"/>
    </row>
    <row r="137">
      <c r="A137" s="102"/>
      <c r="B137" s="110"/>
      <c r="C137" s="102"/>
      <c r="D137" s="102"/>
    </row>
    <row r="138">
      <c r="A138" s="102"/>
      <c r="B138" s="110"/>
      <c r="C138" s="102"/>
      <c r="D138" s="102"/>
    </row>
    <row r="139">
      <c r="A139" s="102"/>
      <c r="B139" s="110"/>
      <c r="C139" s="102"/>
      <c r="D139" s="102"/>
    </row>
    <row r="140">
      <c r="A140" s="102"/>
      <c r="B140" s="110"/>
      <c r="C140" s="102"/>
      <c r="D140" s="102"/>
    </row>
    <row r="141">
      <c r="A141" s="102"/>
      <c r="B141" s="110"/>
      <c r="C141" s="102"/>
      <c r="D141" s="102"/>
    </row>
    <row r="142">
      <c r="A142" s="102"/>
      <c r="B142" s="110"/>
      <c r="C142" s="102"/>
      <c r="D142" s="102"/>
    </row>
    <row r="143">
      <c r="A143" s="102"/>
      <c r="B143" s="110"/>
      <c r="C143" s="102"/>
      <c r="D143" s="102"/>
    </row>
    <row r="144">
      <c r="A144" s="102"/>
      <c r="B144" s="110"/>
      <c r="C144" s="102"/>
      <c r="D144" s="102"/>
    </row>
    <row r="145">
      <c r="A145" s="102"/>
      <c r="B145" s="110"/>
      <c r="C145" s="102"/>
      <c r="D145" s="102"/>
    </row>
    <row r="146">
      <c r="A146" s="102"/>
      <c r="B146" s="110"/>
      <c r="C146" s="102"/>
      <c r="D146" s="102"/>
    </row>
    <row r="147">
      <c r="A147" s="102"/>
      <c r="B147" s="110"/>
      <c r="C147" s="102"/>
      <c r="D147" s="102"/>
    </row>
    <row r="148">
      <c r="A148" s="102"/>
      <c r="B148" s="110"/>
      <c r="C148" s="102"/>
      <c r="D148" s="102"/>
    </row>
    <row r="149">
      <c r="A149" s="102"/>
      <c r="B149" s="110"/>
      <c r="C149" s="102"/>
      <c r="D149" s="102"/>
    </row>
    <row r="150">
      <c r="A150" s="102"/>
      <c r="B150" s="110"/>
      <c r="C150" s="102"/>
      <c r="D150" s="102"/>
    </row>
    <row r="151">
      <c r="A151" s="102"/>
      <c r="B151" s="110"/>
      <c r="C151" s="102"/>
      <c r="D151" s="102"/>
    </row>
    <row r="152">
      <c r="A152" s="102"/>
      <c r="B152" s="110"/>
      <c r="C152" s="102"/>
      <c r="D152" s="102"/>
    </row>
    <row r="153">
      <c r="A153" s="102"/>
      <c r="B153" s="110"/>
      <c r="C153" s="102"/>
      <c r="D153" s="102"/>
    </row>
    <row r="154">
      <c r="A154" s="102"/>
      <c r="B154" s="110"/>
      <c r="C154" s="102"/>
      <c r="D154" s="102"/>
    </row>
    <row r="155">
      <c r="A155" s="102"/>
      <c r="B155" s="110"/>
      <c r="C155" s="102"/>
      <c r="D155" s="102"/>
    </row>
    <row r="156">
      <c r="A156" s="102"/>
      <c r="B156" s="110"/>
      <c r="C156" s="102"/>
      <c r="D156" s="102"/>
    </row>
    <row r="157">
      <c r="A157" s="102"/>
      <c r="B157" s="110"/>
      <c r="C157" s="102"/>
      <c r="D157" s="102"/>
    </row>
    <row r="158">
      <c r="A158" s="102"/>
      <c r="B158" s="110"/>
      <c r="C158" s="102"/>
      <c r="D158" s="102"/>
    </row>
    <row r="159">
      <c r="A159" s="102"/>
      <c r="B159" s="110"/>
      <c r="C159" s="102"/>
      <c r="D159" s="102"/>
    </row>
    <row r="160">
      <c r="A160" s="102"/>
      <c r="B160" s="110"/>
      <c r="C160" s="102"/>
      <c r="D160" s="102"/>
    </row>
    <row r="161">
      <c r="A161" s="102"/>
      <c r="B161" s="110"/>
      <c r="C161" s="102"/>
      <c r="D161" s="102"/>
    </row>
    <row r="162">
      <c r="A162" s="102"/>
      <c r="B162" s="110"/>
      <c r="C162" s="102"/>
      <c r="D162" s="102"/>
    </row>
    <row r="163">
      <c r="A163" s="102"/>
      <c r="B163" s="110"/>
      <c r="C163" s="102"/>
      <c r="D163" s="102"/>
    </row>
    <row r="164">
      <c r="A164" s="102"/>
      <c r="B164" s="110"/>
      <c r="C164" s="102"/>
      <c r="D164" s="102"/>
    </row>
    <row r="165">
      <c r="A165" s="102"/>
      <c r="B165" s="110"/>
      <c r="C165" s="102"/>
      <c r="D165" s="102"/>
    </row>
    <row r="166">
      <c r="A166" s="102"/>
      <c r="B166" s="110"/>
      <c r="C166" s="102"/>
      <c r="D166" s="102"/>
    </row>
    <row r="167">
      <c r="A167" s="102"/>
      <c r="B167" s="110"/>
      <c r="C167" s="102"/>
      <c r="D167" s="102"/>
    </row>
    <row r="168">
      <c r="A168" s="102"/>
      <c r="B168" s="110"/>
      <c r="C168" s="102"/>
      <c r="D168" s="102"/>
    </row>
    <row r="169">
      <c r="A169" s="102"/>
      <c r="B169" s="110"/>
      <c r="C169" s="102"/>
      <c r="D169" s="102"/>
    </row>
    <row r="170">
      <c r="A170" s="102"/>
      <c r="B170" s="110"/>
      <c r="C170" s="102"/>
      <c r="D170" s="102"/>
    </row>
    <row r="171">
      <c r="A171" s="102"/>
      <c r="B171" s="110"/>
      <c r="C171" s="102"/>
      <c r="D171" s="102"/>
    </row>
    <row r="172">
      <c r="A172" s="102"/>
      <c r="B172" s="110"/>
      <c r="C172" s="102"/>
      <c r="D172" s="102"/>
    </row>
    <row r="173">
      <c r="A173" s="102"/>
      <c r="B173" s="110"/>
      <c r="C173" s="102"/>
      <c r="D173" s="102"/>
    </row>
    <row r="174">
      <c r="A174" s="102"/>
      <c r="B174" s="110"/>
      <c r="C174" s="102"/>
      <c r="D174" s="102"/>
    </row>
    <row r="175">
      <c r="A175" s="102"/>
      <c r="B175" s="110"/>
      <c r="C175" s="102"/>
      <c r="D175" s="102"/>
    </row>
    <row r="176">
      <c r="A176" s="102"/>
      <c r="B176" s="110"/>
      <c r="C176" s="102"/>
      <c r="D176" s="102"/>
    </row>
    <row r="177">
      <c r="A177" s="102"/>
      <c r="B177" s="110"/>
      <c r="C177" s="102"/>
      <c r="D177" s="102"/>
    </row>
    <row r="178">
      <c r="A178" s="102"/>
      <c r="B178" s="110"/>
      <c r="C178" s="102"/>
      <c r="D178" s="102"/>
    </row>
    <row r="179">
      <c r="A179" s="102"/>
      <c r="B179" s="110"/>
      <c r="C179" s="102"/>
      <c r="D179" s="102"/>
    </row>
    <row r="180">
      <c r="A180" s="102"/>
      <c r="B180" s="110"/>
      <c r="C180" s="102"/>
      <c r="D180" s="102"/>
    </row>
    <row r="181">
      <c r="A181" s="102"/>
      <c r="B181" s="110"/>
      <c r="C181" s="102"/>
      <c r="D181" s="102"/>
    </row>
    <row r="182">
      <c r="A182" s="102"/>
      <c r="B182" s="110"/>
      <c r="C182" s="102"/>
      <c r="D182" s="102"/>
    </row>
    <row r="183">
      <c r="A183" s="102"/>
      <c r="B183" s="110"/>
      <c r="C183" s="102"/>
      <c r="D183" s="102"/>
    </row>
    <row r="184">
      <c r="A184" s="102"/>
      <c r="B184" s="110"/>
      <c r="C184" s="102"/>
      <c r="D184" s="102"/>
    </row>
    <row r="185">
      <c r="A185" s="102"/>
      <c r="B185" s="110"/>
      <c r="C185" s="102"/>
      <c r="D185" s="102"/>
    </row>
    <row r="186">
      <c r="A186" s="102"/>
      <c r="B186" s="110"/>
      <c r="C186" s="102"/>
      <c r="D186" s="102"/>
    </row>
    <row r="187">
      <c r="A187" s="102"/>
      <c r="B187" s="110"/>
      <c r="C187" s="102"/>
      <c r="D187" s="102"/>
    </row>
    <row r="188">
      <c r="A188" s="102"/>
      <c r="B188" s="110"/>
      <c r="C188" s="102"/>
      <c r="D188" s="102"/>
    </row>
    <row r="189">
      <c r="A189" s="102"/>
      <c r="B189" s="110"/>
      <c r="C189" s="102"/>
      <c r="D189" s="102"/>
    </row>
    <row r="190">
      <c r="A190" s="102"/>
      <c r="B190" s="110"/>
      <c r="C190" s="102"/>
      <c r="D190" s="102"/>
    </row>
    <row r="191">
      <c r="A191" s="102"/>
      <c r="B191" s="110"/>
      <c r="C191" s="102"/>
      <c r="D191" s="102"/>
    </row>
    <row r="192">
      <c r="A192" s="102"/>
      <c r="B192" s="110"/>
      <c r="C192" s="102"/>
      <c r="D192" s="102"/>
    </row>
    <row r="193">
      <c r="A193" s="102"/>
      <c r="B193" s="110"/>
      <c r="C193" s="102"/>
      <c r="D193" s="102"/>
    </row>
    <row r="194">
      <c r="A194" s="102"/>
      <c r="B194" s="110"/>
      <c r="C194" s="102"/>
      <c r="D194" s="102"/>
    </row>
    <row r="195">
      <c r="A195" s="102"/>
      <c r="B195" s="110"/>
      <c r="C195" s="102"/>
      <c r="D195" s="102"/>
    </row>
    <row r="196">
      <c r="A196" s="102"/>
      <c r="B196" s="110"/>
      <c r="C196" s="102"/>
      <c r="D196" s="102"/>
    </row>
    <row r="197">
      <c r="A197" s="102"/>
      <c r="B197" s="110"/>
      <c r="C197" s="102"/>
      <c r="D197" s="102"/>
    </row>
    <row r="198">
      <c r="A198" s="102"/>
      <c r="B198" s="110"/>
      <c r="C198" s="102"/>
      <c r="D198" s="102"/>
    </row>
    <row r="199">
      <c r="A199" s="102"/>
      <c r="B199" s="110"/>
      <c r="C199" s="102"/>
      <c r="D199" s="102"/>
    </row>
    <row r="200">
      <c r="A200" s="102"/>
      <c r="B200" s="110"/>
      <c r="C200" s="102"/>
      <c r="D200" s="102"/>
    </row>
    <row r="201">
      <c r="A201" s="102"/>
      <c r="B201" s="110"/>
      <c r="C201" s="102"/>
      <c r="D201" s="102"/>
    </row>
    <row r="202">
      <c r="A202" s="102"/>
      <c r="B202" s="110"/>
      <c r="C202" s="102"/>
      <c r="D202" s="102"/>
    </row>
    <row r="203">
      <c r="A203" s="102"/>
      <c r="B203" s="110"/>
      <c r="C203" s="102"/>
      <c r="D203" s="102"/>
    </row>
    <row r="204">
      <c r="A204" s="102"/>
      <c r="B204" s="110"/>
      <c r="C204" s="102"/>
      <c r="D204" s="102"/>
    </row>
    <row r="205">
      <c r="A205" s="102"/>
      <c r="B205" s="110"/>
      <c r="C205" s="102"/>
      <c r="D205" s="102"/>
    </row>
    <row r="206">
      <c r="A206" s="102"/>
      <c r="B206" s="110"/>
      <c r="C206" s="102"/>
      <c r="D206" s="102"/>
    </row>
    <row r="207">
      <c r="A207" s="102"/>
      <c r="B207" s="110"/>
      <c r="C207" s="102"/>
      <c r="D207" s="102"/>
    </row>
    <row r="208">
      <c r="A208" s="102"/>
      <c r="B208" s="110"/>
      <c r="C208" s="102"/>
      <c r="D208" s="102"/>
    </row>
    <row r="209">
      <c r="A209" s="102"/>
      <c r="B209" s="110"/>
      <c r="C209" s="102"/>
      <c r="D209" s="102"/>
    </row>
    <row r="210">
      <c r="A210" s="102"/>
      <c r="B210" s="110"/>
      <c r="C210" s="102"/>
      <c r="D210" s="102"/>
    </row>
    <row r="211">
      <c r="A211" s="102"/>
      <c r="B211" s="110"/>
      <c r="C211" s="102"/>
      <c r="D211" s="102"/>
    </row>
    <row r="212">
      <c r="A212" s="102"/>
      <c r="B212" s="110"/>
      <c r="C212" s="102"/>
      <c r="D212" s="102"/>
    </row>
    <row r="213">
      <c r="A213" s="102"/>
      <c r="B213" s="110"/>
      <c r="C213" s="102"/>
      <c r="D213" s="102"/>
    </row>
    <row r="214">
      <c r="A214" s="102"/>
      <c r="B214" s="110"/>
      <c r="C214" s="102"/>
      <c r="D214" s="102"/>
    </row>
    <row r="215">
      <c r="A215" s="102"/>
      <c r="B215" s="110"/>
      <c r="C215" s="102"/>
      <c r="D215" s="102"/>
    </row>
    <row r="216">
      <c r="A216" s="102"/>
      <c r="B216" s="110"/>
      <c r="C216" s="102"/>
      <c r="D216" s="102"/>
    </row>
    <row r="217">
      <c r="A217" s="102"/>
      <c r="B217" s="110"/>
      <c r="C217" s="102"/>
      <c r="D217" s="102"/>
    </row>
    <row r="218">
      <c r="A218" s="102"/>
      <c r="B218" s="110"/>
      <c r="C218" s="102"/>
      <c r="D218" s="102"/>
    </row>
    <row r="219">
      <c r="A219" s="102"/>
      <c r="B219" s="110"/>
      <c r="C219" s="102"/>
      <c r="D219" s="102"/>
    </row>
    <row r="220">
      <c r="A220" s="102"/>
      <c r="B220" s="110"/>
      <c r="C220" s="102"/>
      <c r="D220" s="102"/>
    </row>
    <row r="221">
      <c r="A221" s="102"/>
      <c r="B221" s="110"/>
      <c r="C221" s="102"/>
      <c r="D221" s="102"/>
    </row>
    <row r="222">
      <c r="A222" s="102"/>
      <c r="B222" s="110"/>
      <c r="C222" s="102"/>
      <c r="D222" s="102"/>
    </row>
    <row r="223">
      <c r="A223" s="102"/>
      <c r="B223" s="110"/>
      <c r="C223" s="102"/>
      <c r="D223" s="102"/>
    </row>
    <row r="224">
      <c r="A224" s="102"/>
      <c r="B224" s="110"/>
      <c r="C224" s="102"/>
      <c r="D224" s="102"/>
    </row>
    <row r="225">
      <c r="A225" s="102"/>
      <c r="B225" s="110"/>
      <c r="C225" s="102"/>
      <c r="D225" s="102"/>
    </row>
    <row r="226">
      <c r="A226" s="102"/>
      <c r="B226" s="110"/>
      <c r="C226" s="102"/>
      <c r="D226" s="102"/>
    </row>
    <row r="227">
      <c r="A227" s="102"/>
      <c r="B227" s="110"/>
      <c r="C227" s="102"/>
      <c r="D227" s="102"/>
    </row>
    <row r="228">
      <c r="A228" s="102"/>
      <c r="B228" s="110"/>
      <c r="C228" s="102"/>
      <c r="D228" s="102"/>
    </row>
    <row r="229">
      <c r="A229" s="102"/>
      <c r="B229" s="110"/>
      <c r="C229" s="102"/>
      <c r="D229" s="102"/>
    </row>
    <row r="230">
      <c r="A230" s="102"/>
      <c r="B230" s="110"/>
      <c r="C230" s="102"/>
      <c r="D230" s="102"/>
    </row>
    <row r="231">
      <c r="A231" s="102"/>
      <c r="B231" s="110"/>
      <c r="C231" s="102"/>
      <c r="D231" s="102"/>
    </row>
    <row r="232">
      <c r="A232" s="102"/>
      <c r="B232" s="110"/>
      <c r="C232" s="102"/>
      <c r="D232" s="102"/>
    </row>
    <row r="233">
      <c r="A233" s="102"/>
      <c r="B233" s="110"/>
      <c r="C233" s="102"/>
      <c r="D233" s="102"/>
    </row>
    <row r="234">
      <c r="A234" s="102"/>
      <c r="B234" s="110"/>
      <c r="C234" s="102"/>
      <c r="D234" s="102"/>
    </row>
    <row r="235">
      <c r="A235" s="102"/>
      <c r="B235" s="110"/>
      <c r="C235" s="102"/>
      <c r="D235" s="102"/>
    </row>
    <row r="236">
      <c r="A236" s="102"/>
      <c r="B236" s="110"/>
      <c r="C236" s="102"/>
      <c r="D236" s="102"/>
    </row>
    <row r="237">
      <c r="A237" s="102"/>
      <c r="B237" s="110"/>
      <c r="C237" s="102"/>
      <c r="D237" s="102"/>
    </row>
    <row r="238">
      <c r="A238" s="102"/>
      <c r="B238" s="110"/>
      <c r="C238" s="102"/>
      <c r="D238" s="102"/>
    </row>
    <row r="239">
      <c r="A239" s="102"/>
      <c r="B239" s="110"/>
      <c r="C239" s="102"/>
      <c r="D239" s="102"/>
    </row>
    <row r="240">
      <c r="A240" s="102"/>
      <c r="B240" s="110"/>
      <c r="C240" s="102"/>
      <c r="D240" s="102"/>
    </row>
    <row r="241">
      <c r="A241" s="102"/>
      <c r="B241" s="110"/>
      <c r="C241" s="102"/>
      <c r="D241" s="102"/>
    </row>
    <row r="242">
      <c r="A242" s="102"/>
      <c r="B242" s="110"/>
      <c r="C242" s="102"/>
      <c r="D242" s="102"/>
    </row>
    <row r="243">
      <c r="A243" s="102"/>
      <c r="B243" s="110"/>
      <c r="C243" s="102"/>
      <c r="D243" s="102"/>
    </row>
    <row r="244">
      <c r="A244" s="102"/>
      <c r="B244" s="110"/>
      <c r="C244" s="102"/>
      <c r="D244" s="102"/>
    </row>
    <row r="245">
      <c r="A245" s="102"/>
      <c r="B245" s="110"/>
      <c r="C245" s="102"/>
      <c r="D245" s="102"/>
    </row>
    <row r="246">
      <c r="A246" s="102"/>
      <c r="B246" s="110"/>
      <c r="C246" s="102"/>
      <c r="D246" s="102"/>
    </row>
    <row r="247">
      <c r="A247" s="102"/>
      <c r="B247" s="110"/>
      <c r="C247" s="102"/>
      <c r="D247" s="102"/>
    </row>
    <row r="248">
      <c r="A248" s="102"/>
      <c r="B248" s="110"/>
      <c r="C248" s="102"/>
      <c r="D248" s="102"/>
    </row>
    <row r="249">
      <c r="A249" s="102"/>
      <c r="B249" s="110"/>
      <c r="C249" s="102"/>
      <c r="D249" s="102"/>
    </row>
    <row r="250">
      <c r="A250" s="102"/>
      <c r="B250" s="110"/>
      <c r="C250" s="102"/>
      <c r="D250" s="102"/>
    </row>
    <row r="251">
      <c r="A251" s="102"/>
      <c r="B251" s="110"/>
      <c r="C251" s="102"/>
      <c r="D251" s="102"/>
    </row>
    <row r="252">
      <c r="A252" s="102"/>
      <c r="B252" s="110"/>
      <c r="C252" s="102"/>
      <c r="D252" s="102"/>
    </row>
    <row r="253">
      <c r="A253" s="102"/>
      <c r="B253" s="110"/>
      <c r="C253" s="102"/>
      <c r="D253" s="102"/>
    </row>
    <row r="254">
      <c r="A254" s="102"/>
      <c r="B254" s="110"/>
      <c r="C254" s="102"/>
      <c r="D254" s="102"/>
    </row>
    <row r="255">
      <c r="A255" s="102"/>
      <c r="B255" s="110"/>
      <c r="C255" s="102"/>
      <c r="D255" s="102"/>
    </row>
    <row r="256">
      <c r="A256" s="102"/>
      <c r="B256" s="110"/>
      <c r="C256" s="102"/>
      <c r="D256" s="102"/>
    </row>
    <row r="257">
      <c r="A257" s="102"/>
      <c r="B257" s="110"/>
      <c r="C257" s="102"/>
      <c r="D257" s="102"/>
    </row>
    <row r="258">
      <c r="A258" s="102"/>
      <c r="B258" s="110"/>
      <c r="C258" s="102"/>
      <c r="D258" s="102"/>
    </row>
    <row r="259">
      <c r="A259" s="102"/>
      <c r="B259" s="110"/>
      <c r="C259" s="102"/>
      <c r="D259" s="102"/>
    </row>
    <row r="260">
      <c r="A260" s="102"/>
      <c r="B260" s="110"/>
      <c r="C260" s="102"/>
      <c r="D260" s="102"/>
    </row>
    <row r="261">
      <c r="A261" s="102"/>
      <c r="B261" s="110"/>
      <c r="C261" s="102"/>
      <c r="D261" s="102"/>
    </row>
    <row r="262">
      <c r="A262" s="102"/>
      <c r="B262" s="110"/>
      <c r="C262" s="102"/>
      <c r="D262" s="102"/>
    </row>
    <row r="263">
      <c r="A263" s="102"/>
      <c r="B263" s="110"/>
      <c r="C263" s="102"/>
      <c r="D263" s="102"/>
    </row>
    <row r="264">
      <c r="A264" s="102"/>
      <c r="B264" s="110"/>
      <c r="C264" s="102"/>
      <c r="D264" s="102"/>
    </row>
    <row r="265">
      <c r="A265" s="102"/>
      <c r="B265" s="110"/>
      <c r="C265" s="102"/>
      <c r="D265" s="102"/>
    </row>
    <row r="266">
      <c r="A266" s="102"/>
      <c r="B266" s="110"/>
      <c r="C266" s="102"/>
      <c r="D266" s="102"/>
    </row>
    <row r="267">
      <c r="A267" s="102"/>
      <c r="B267" s="110"/>
      <c r="C267" s="102"/>
      <c r="D267" s="102"/>
    </row>
    <row r="268">
      <c r="A268" s="102"/>
      <c r="B268" s="110"/>
      <c r="C268" s="102"/>
      <c r="D268" s="102"/>
    </row>
    <row r="269">
      <c r="A269" s="102"/>
      <c r="B269" s="110"/>
      <c r="C269" s="102"/>
      <c r="D269" s="102"/>
    </row>
    <row r="270">
      <c r="A270" s="102"/>
      <c r="B270" s="110"/>
      <c r="C270" s="102"/>
      <c r="D270" s="102"/>
    </row>
    <row r="271">
      <c r="A271" s="102"/>
      <c r="B271" s="110"/>
      <c r="C271" s="102"/>
      <c r="D271" s="102"/>
    </row>
    <row r="272">
      <c r="A272" s="102"/>
      <c r="B272" s="110"/>
      <c r="C272" s="102"/>
      <c r="D272" s="102"/>
    </row>
    <row r="273">
      <c r="A273" s="102"/>
      <c r="B273" s="110"/>
      <c r="C273" s="102"/>
      <c r="D273" s="102"/>
    </row>
    <row r="274">
      <c r="A274" s="102"/>
      <c r="B274" s="110"/>
      <c r="C274" s="102"/>
      <c r="D274" s="102"/>
    </row>
    <row r="275">
      <c r="A275" s="102"/>
      <c r="B275" s="110"/>
      <c r="C275" s="102"/>
      <c r="D275" s="102"/>
    </row>
    <row r="276">
      <c r="A276" s="102"/>
      <c r="B276" s="110"/>
      <c r="C276" s="102"/>
      <c r="D276" s="102"/>
    </row>
    <row r="277">
      <c r="A277" s="102"/>
      <c r="B277" s="110"/>
      <c r="C277" s="102"/>
      <c r="D277" s="102"/>
    </row>
    <row r="278">
      <c r="A278" s="102"/>
      <c r="B278" s="110"/>
      <c r="C278" s="102"/>
      <c r="D278" s="102"/>
    </row>
    <row r="279">
      <c r="A279" s="102"/>
      <c r="B279" s="110"/>
      <c r="C279" s="102"/>
      <c r="D279" s="102"/>
    </row>
    <row r="280">
      <c r="A280" s="102"/>
      <c r="B280" s="110"/>
      <c r="C280" s="102"/>
      <c r="D280" s="102"/>
    </row>
    <row r="281">
      <c r="A281" s="102"/>
      <c r="B281" s="110"/>
      <c r="C281" s="102"/>
      <c r="D281" s="102"/>
    </row>
    <row r="282">
      <c r="A282" s="102"/>
      <c r="B282" s="110"/>
      <c r="C282" s="102"/>
      <c r="D282" s="102"/>
    </row>
    <row r="283">
      <c r="A283" s="102"/>
      <c r="B283" s="110"/>
      <c r="C283" s="102"/>
      <c r="D283" s="102"/>
    </row>
    <row r="284">
      <c r="A284" s="102"/>
      <c r="B284" s="110"/>
      <c r="C284" s="102"/>
      <c r="D284" s="102"/>
    </row>
    <row r="285">
      <c r="A285" s="102"/>
      <c r="B285" s="110"/>
      <c r="C285" s="102"/>
      <c r="D285" s="102"/>
    </row>
    <row r="286">
      <c r="A286" s="102"/>
      <c r="B286" s="110"/>
      <c r="C286" s="102"/>
      <c r="D286" s="102"/>
    </row>
    <row r="287">
      <c r="A287" s="102"/>
      <c r="B287" s="110"/>
      <c r="C287" s="102"/>
      <c r="D287" s="102"/>
    </row>
    <row r="288">
      <c r="A288" s="102"/>
      <c r="B288" s="110"/>
      <c r="C288" s="102"/>
      <c r="D288" s="102"/>
    </row>
    <row r="289">
      <c r="A289" s="102"/>
      <c r="B289" s="110"/>
      <c r="C289" s="102"/>
      <c r="D289" s="102"/>
    </row>
    <row r="290">
      <c r="A290" s="102"/>
      <c r="B290" s="110"/>
      <c r="C290" s="102"/>
      <c r="D290" s="102"/>
    </row>
    <row r="291">
      <c r="A291" s="102"/>
      <c r="B291" s="110"/>
      <c r="C291" s="102"/>
      <c r="D291" s="102"/>
    </row>
    <row r="292">
      <c r="A292" s="102"/>
      <c r="B292" s="110"/>
      <c r="C292" s="102"/>
      <c r="D292" s="102"/>
    </row>
    <row r="293">
      <c r="A293" s="102"/>
      <c r="B293" s="110"/>
      <c r="C293" s="102"/>
      <c r="D293" s="102"/>
    </row>
    <row r="294">
      <c r="A294" s="102"/>
      <c r="B294" s="110"/>
      <c r="C294" s="102"/>
      <c r="D294" s="102"/>
    </row>
    <row r="295">
      <c r="A295" s="102"/>
      <c r="B295" s="110"/>
      <c r="C295" s="102"/>
      <c r="D295" s="102"/>
    </row>
    <row r="296">
      <c r="A296" s="102"/>
      <c r="B296" s="110"/>
      <c r="C296" s="102"/>
      <c r="D296" s="102"/>
    </row>
    <row r="297">
      <c r="A297" s="102"/>
      <c r="B297" s="110"/>
      <c r="C297" s="102"/>
      <c r="D297" s="102"/>
    </row>
    <row r="298">
      <c r="A298" s="102"/>
      <c r="B298" s="110"/>
      <c r="C298" s="102"/>
      <c r="D298" s="102"/>
    </row>
    <row r="299">
      <c r="A299" s="102"/>
      <c r="B299" s="110"/>
      <c r="C299" s="102"/>
      <c r="D299" s="102"/>
    </row>
    <row r="300">
      <c r="A300" s="102"/>
      <c r="B300" s="110"/>
      <c r="C300" s="102"/>
      <c r="D300" s="102"/>
    </row>
    <row r="301">
      <c r="A301" s="102"/>
      <c r="B301" s="110"/>
      <c r="C301" s="102"/>
      <c r="D301" s="102"/>
    </row>
    <row r="302">
      <c r="A302" s="102"/>
      <c r="B302" s="110"/>
      <c r="C302" s="102"/>
      <c r="D302" s="102"/>
    </row>
    <row r="303">
      <c r="A303" s="102"/>
      <c r="B303" s="110"/>
      <c r="C303" s="102"/>
      <c r="D303" s="102"/>
    </row>
    <row r="304">
      <c r="A304" s="102"/>
      <c r="B304" s="110"/>
      <c r="C304" s="102"/>
      <c r="D304" s="102"/>
    </row>
    <row r="305">
      <c r="A305" s="102"/>
      <c r="B305" s="110"/>
      <c r="C305" s="102"/>
      <c r="D305" s="102"/>
    </row>
    <row r="306">
      <c r="A306" s="102"/>
      <c r="B306" s="110"/>
      <c r="C306" s="102"/>
      <c r="D306" s="102"/>
    </row>
    <row r="307">
      <c r="A307" s="102"/>
      <c r="B307" s="110"/>
      <c r="C307" s="102"/>
      <c r="D307" s="102"/>
    </row>
    <row r="308">
      <c r="A308" s="102"/>
      <c r="B308" s="110"/>
      <c r="C308" s="102"/>
      <c r="D308" s="102"/>
    </row>
    <row r="309">
      <c r="A309" s="102"/>
      <c r="B309" s="110"/>
      <c r="C309" s="102"/>
      <c r="D309" s="102"/>
    </row>
    <row r="310">
      <c r="A310" s="102"/>
      <c r="B310" s="110"/>
      <c r="C310" s="102"/>
      <c r="D310" s="102"/>
    </row>
    <row r="311">
      <c r="A311" s="102"/>
      <c r="B311" s="110"/>
      <c r="C311" s="102"/>
      <c r="D311" s="102"/>
    </row>
    <row r="312">
      <c r="A312" s="102"/>
      <c r="B312" s="110"/>
      <c r="C312" s="102"/>
      <c r="D312" s="102"/>
    </row>
    <row r="313">
      <c r="A313" s="102"/>
      <c r="B313" s="110"/>
      <c r="C313" s="102"/>
      <c r="D313" s="102"/>
    </row>
    <row r="314">
      <c r="A314" s="102"/>
      <c r="B314" s="110"/>
      <c r="C314" s="102"/>
      <c r="D314" s="102"/>
    </row>
    <row r="315">
      <c r="A315" s="102"/>
      <c r="B315" s="110"/>
      <c r="C315" s="102"/>
      <c r="D315" s="102"/>
    </row>
    <row r="316">
      <c r="A316" s="102"/>
      <c r="B316" s="110"/>
      <c r="C316" s="102"/>
      <c r="D316" s="102"/>
    </row>
    <row r="317">
      <c r="A317" s="102"/>
      <c r="B317" s="110"/>
      <c r="C317" s="102"/>
      <c r="D317" s="102"/>
    </row>
    <row r="318">
      <c r="A318" s="102"/>
      <c r="B318" s="110"/>
      <c r="C318" s="102"/>
      <c r="D318" s="102"/>
    </row>
    <row r="319">
      <c r="A319" s="102"/>
      <c r="B319" s="110"/>
      <c r="C319" s="102"/>
      <c r="D319" s="102"/>
    </row>
    <row r="320">
      <c r="A320" s="102"/>
      <c r="B320" s="110"/>
      <c r="C320" s="102"/>
      <c r="D320" s="102"/>
    </row>
    <row r="321">
      <c r="A321" s="102"/>
      <c r="B321" s="110"/>
      <c r="C321" s="102"/>
      <c r="D321" s="102"/>
    </row>
    <row r="322">
      <c r="A322" s="102"/>
      <c r="B322" s="110"/>
      <c r="C322" s="102"/>
      <c r="D322" s="102"/>
    </row>
    <row r="323">
      <c r="A323" s="102"/>
      <c r="B323" s="110"/>
      <c r="C323" s="102"/>
      <c r="D323" s="102"/>
    </row>
    <row r="324">
      <c r="A324" s="102"/>
      <c r="B324" s="110"/>
      <c r="C324" s="102"/>
      <c r="D324" s="102"/>
    </row>
    <row r="325">
      <c r="A325" s="102"/>
      <c r="B325" s="110"/>
      <c r="C325" s="102"/>
      <c r="D325" s="102"/>
    </row>
    <row r="326">
      <c r="A326" s="102"/>
      <c r="B326" s="110"/>
      <c r="C326" s="102"/>
      <c r="D326" s="102"/>
    </row>
    <row r="327">
      <c r="A327" s="102"/>
      <c r="B327" s="110"/>
      <c r="C327" s="102"/>
      <c r="D327" s="102"/>
    </row>
    <row r="328">
      <c r="A328" s="102"/>
      <c r="B328" s="110"/>
      <c r="C328" s="102"/>
      <c r="D328" s="102"/>
    </row>
    <row r="329">
      <c r="A329" s="102"/>
      <c r="B329" s="110"/>
      <c r="C329" s="102"/>
      <c r="D329" s="102"/>
    </row>
    <row r="330">
      <c r="A330" s="102"/>
      <c r="B330" s="110"/>
      <c r="C330" s="102"/>
      <c r="D330" s="102"/>
    </row>
    <row r="331">
      <c r="A331" s="102"/>
      <c r="B331" s="110"/>
      <c r="C331" s="102"/>
      <c r="D331" s="102"/>
    </row>
    <row r="332">
      <c r="A332" s="102"/>
      <c r="B332" s="110"/>
      <c r="C332" s="102"/>
      <c r="D332" s="102"/>
    </row>
    <row r="333">
      <c r="A333" s="102"/>
      <c r="B333" s="110"/>
      <c r="C333" s="102"/>
      <c r="D333" s="102"/>
    </row>
    <row r="334">
      <c r="A334" s="102"/>
      <c r="B334" s="110"/>
      <c r="C334" s="102"/>
      <c r="D334" s="102"/>
    </row>
    <row r="335">
      <c r="A335" s="102"/>
      <c r="B335" s="110"/>
      <c r="C335" s="102"/>
      <c r="D335" s="102"/>
    </row>
    <row r="336">
      <c r="A336" s="102"/>
      <c r="B336" s="110"/>
      <c r="C336" s="102"/>
      <c r="D336" s="102"/>
    </row>
    <row r="337">
      <c r="A337" s="102"/>
      <c r="B337" s="110"/>
      <c r="C337" s="102"/>
      <c r="D337" s="102"/>
    </row>
    <row r="338">
      <c r="A338" s="102"/>
      <c r="B338" s="110"/>
      <c r="C338" s="102"/>
      <c r="D338" s="102"/>
    </row>
    <row r="339">
      <c r="A339" s="102"/>
      <c r="B339" s="110"/>
      <c r="C339" s="102"/>
      <c r="D339" s="102"/>
    </row>
    <row r="340">
      <c r="A340" s="102"/>
      <c r="B340" s="110"/>
      <c r="C340" s="102"/>
      <c r="D340" s="102"/>
    </row>
    <row r="341">
      <c r="A341" s="102"/>
      <c r="B341" s="110"/>
      <c r="C341" s="102"/>
      <c r="D341" s="102"/>
    </row>
    <row r="342">
      <c r="A342" s="102"/>
      <c r="B342" s="110"/>
      <c r="C342" s="102"/>
      <c r="D342" s="102"/>
    </row>
    <row r="343">
      <c r="A343" s="102"/>
      <c r="B343" s="110"/>
      <c r="C343" s="102"/>
      <c r="D343" s="102"/>
    </row>
    <row r="344">
      <c r="A344" s="102"/>
      <c r="B344" s="110"/>
      <c r="C344" s="102"/>
      <c r="D344" s="102"/>
    </row>
    <row r="345">
      <c r="A345" s="102"/>
      <c r="B345" s="110"/>
      <c r="C345" s="102"/>
      <c r="D345" s="102"/>
    </row>
    <row r="346">
      <c r="A346" s="102"/>
      <c r="B346" s="110"/>
      <c r="C346" s="102"/>
      <c r="D346" s="102"/>
    </row>
    <row r="347">
      <c r="A347" s="102"/>
      <c r="B347" s="110"/>
      <c r="C347" s="102"/>
      <c r="D347" s="102"/>
    </row>
    <row r="348">
      <c r="A348" s="102"/>
      <c r="B348" s="110"/>
      <c r="C348" s="102"/>
      <c r="D348" s="102"/>
    </row>
    <row r="349">
      <c r="A349" s="102"/>
      <c r="B349" s="110"/>
      <c r="C349" s="102"/>
      <c r="D349" s="102"/>
    </row>
    <row r="350">
      <c r="A350" s="102"/>
      <c r="B350" s="110"/>
      <c r="C350" s="102"/>
      <c r="D350" s="102"/>
    </row>
    <row r="351">
      <c r="A351" s="102"/>
      <c r="B351" s="110"/>
      <c r="C351" s="102"/>
      <c r="D351" s="102"/>
    </row>
    <row r="352">
      <c r="A352" s="102"/>
      <c r="B352" s="110"/>
      <c r="C352" s="102"/>
      <c r="D352" s="102"/>
    </row>
    <row r="353">
      <c r="A353" s="102"/>
      <c r="B353" s="110"/>
      <c r="C353" s="102"/>
      <c r="D353" s="102"/>
    </row>
    <row r="354">
      <c r="A354" s="102"/>
      <c r="B354" s="110"/>
      <c r="C354" s="102"/>
      <c r="D354" s="102"/>
    </row>
    <row r="355">
      <c r="A355" s="102"/>
      <c r="B355" s="110"/>
      <c r="C355" s="102"/>
      <c r="D355" s="102"/>
    </row>
    <row r="356">
      <c r="A356" s="102"/>
      <c r="B356" s="110"/>
      <c r="C356" s="102"/>
      <c r="D356" s="102"/>
    </row>
    <row r="357">
      <c r="A357" s="102"/>
      <c r="B357" s="110"/>
      <c r="C357" s="102"/>
      <c r="D357" s="102"/>
    </row>
    <row r="358">
      <c r="A358" s="102"/>
      <c r="B358" s="110"/>
      <c r="C358" s="102"/>
      <c r="D358" s="102"/>
    </row>
    <row r="359">
      <c r="A359" s="102"/>
      <c r="B359" s="110"/>
      <c r="C359" s="102"/>
      <c r="D359" s="102"/>
    </row>
    <row r="360">
      <c r="A360" s="102"/>
      <c r="B360" s="110"/>
      <c r="C360" s="102"/>
      <c r="D360" s="102"/>
    </row>
    <row r="361">
      <c r="A361" s="102"/>
      <c r="B361" s="110"/>
      <c r="C361" s="102"/>
      <c r="D361" s="102"/>
    </row>
    <row r="362">
      <c r="A362" s="102"/>
      <c r="B362" s="110"/>
      <c r="C362" s="102"/>
      <c r="D362" s="102"/>
    </row>
    <row r="363">
      <c r="A363" s="102"/>
      <c r="B363" s="110"/>
      <c r="C363" s="102"/>
      <c r="D363" s="102"/>
    </row>
    <row r="364">
      <c r="A364" s="102"/>
      <c r="B364" s="110"/>
      <c r="C364" s="102"/>
      <c r="D364" s="102"/>
    </row>
    <row r="365">
      <c r="A365" s="102"/>
      <c r="B365" s="110"/>
      <c r="C365" s="102"/>
      <c r="D365" s="102"/>
    </row>
    <row r="366">
      <c r="A366" s="102"/>
      <c r="B366" s="110"/>
      <c r="C366" s="102"/>
      <c r="D366" s="102"/>
    </row>
    <row r="367">
      <c r="A367" s="102"/>
      <c r="B367" s="110"/>
      <c r="C367" s="102"/>
      <c r="D367" s="102"/>
    </row>
    <row r="368">
      <c r="A368" s="102"/>
      <c r="B368" s="110"/>
      <c r="C368" s="102"/>
      <c r="D368" s="102"/>
    </row>
    <row r="369">
      <c r="A369" s="102"/>
      <c r="B369" s="110"/>
      <c r="C369" s="102"/>
      <c r="D369" s="102"/>
    </row>
    <row r="370">
      <c r="A370" s="102"/>
      <c r="B370" s="110"/>
      <c r="C370" s="102"/>
      <c r="D370" s="102"/>
    </row>
    <row r="371">
      <c r="A371" s="102"/>
      <c r="B371" s="110"/>
      <c r="C371" s="102"/>
      <c r="D371" s="102"/>
    </row>
    <row r="372">
      <c r="A372" s="102"/>
      <c r="B372" s="110"/>
      <c r="C372" s="102"/>
      <c r="D372" s="102"/>
    </row>
    <row r="373">
      <c r="A373" s="102"/>
      <c r="B373" s="110"/>
      <c r="C373" s="102"/>
      <c r="D373" s="102"/>
    </row>
    <row r="374">
      <c r="A374" s="102"/>
      <c r="B374" s="110"/>
      <c r="C374" s="102"/>
      <c r="D374" s="102"/>
    </row>
    <row r="375">
      <c r="A375" s="102"/>
      <c r="B375" s="110"/>
      <c r="C375" s="102"/>
      <c r="D375" s="102"/>
    </row>
    <row r="376">
      <c r="A376" s="102"/>
      <c r="B376" s="110"/>
      <c r="C376" s="102"/>
      <c r="D376" s="102"/>
    </row>
    <row r="377">
      <c r="A377" s="102"/>
      <c r="B377" s="110"/>
      <c r="C377" s="102"/>
      <c r="D377" s="102"/>
    </row>
    <row r="378">
      <c r="A378" s="102"/>
      <c r="B378" s="110"/>
      <c r="C378" s="102"/>
      <c r="D378" s="102"/>
    </row>
    <row r="379">
      <c r="A379" s="102"/>
      <c r="B379" s="110"/>
      <c r="C379" s="102"/>
      <c r="D379" s="102"/>
    </row>
    <row r="380">
      <c r="A380" s="102"/>
      <c r="B380" s="110"/>
      <c r="C380" s="102"/>
      <c r="D380" s="102"/>
    </row>
    <row r="381">
      <c r="A381" s="102"/>
      <c r="B381" s="110"/>
      <c r="C381" s="102"/>
      <c r="D381" s="102"/>
    </row>
    <row r="382">
      <c r="A382" s="102"/>
      <c r="B382" s="110"/>
      <c r="C382" s="102"/>
      <c r="D382" s="102"/>
    </row>
    <row r="383">
      <c r="A383" s="102"/>
      <c r="B383" s="110"/>
      <c r="C383" s="102"/>
      <c r="D383" s="102"/>
    </row>
    <row r="384">
      <c r="A384" s="102"/>
      <c r="B384" s="110"/>
      <c r="C384" s="102"/>
      <c r="D384" s="102"/>
    </row>
    <row r="385">
      <c r="A385" s="102"/>
      <c r="B385" s="110"/>
      <c r="C385" s="102"/>
      <c r="D385" s="102"/>
    </row>
    <row r="386">
      <c r="A386" s="102"/>
      <c r="B386" s="110"/>
      <c r="C386" s="102"/>
      <c r="D386" s="102"/>
    </row>
    <row r="387">
      <c r="A387" s="102"/>
      <c r="B387" s="110"/>
      <c r="C387" s="102"/>
      <c r="D387" s="102"/>
    </row>
    <row r="388">
      <c r="A388" s="102"/>
      <c r="B388" s="110"/>
      <c r="C388" s="102"/>
      <c r="D388" s="102"/>
    </row>
    <row r="389">
      <c r="A389" s="102"/>
      <c r="B389" s="110"/>
      <c r="C389" s="102"/>
      <c r="D389" s="102"/>
    </row>
    <row r="390">
      <c r="A390" s="102"/>
      <c r="B390" s="110"/>
      <c r="C390" s="102"/>
      <c r="D390" s="102"/>
    </row>
    <row r="391">
      <c r="A391" s="102"/>
      <c r="B391" s="110"/>
      <c r="C391" s="102"/>
      <c r="D391" s="102"/>
    </row>
    <row r="392">
      <c r="A392" s="102"/>
      <c r="B392" s="110"/>
      <c r="C392" s="102"/>
      <c r="D392" s="102"/>
    </row>
    <row r="393">
      <c r="A393" s="102"/>
      <c r="B393" s="110"/>
      <c r="C393" s="102"/>
      <c r="D393" s="102"/>
    </row>
    <row r="394">
      <c r="A394" s="102"/>
      <c r="B394" s="110"/>
      <c r="C394" s="102"/>
      <c r="D394" s="102"/>
    </row>
    <row r="395">
      <c r="A395" s="102"/>
      <c r="B395" s="110"/>
      <c r="C395" s="102"/>
      <c r="D395" s="102"/>
    </row>
    <row r="396">
      <c r="A396" s="102"/>
      <c r="B396" s="110"/>
      <c r="C396" s="102"/>
      <c r="D396" s="102"/>
    </row>
    <row r="397">
      <c r="A397" s="102"/>
      <c r="B397" s="110"/>
      <c r="C397" s="102"/>
      <c r="D397" s="102"/>
    </row>
    <row r="398">
      <c r="A398" s="102"/>
      <c r="B398" s="110"/>
      <c r="C398" s="102"/>
      <c r="D398" s="102"/>
    </row>
    <row r="399">
      <c r="A399" s="102"/>
      <c r="B399" s="110"/>
      <c r="C399" s="102"/>
      <c r="D399" s="102"/>
    </row>
    <row r="400">
      <c r="A400" s="102"/>
      <c r="B400" s="110"/>
      <c r="C400" s="102"/>
      <c r="D400" s="102"/>
    </row>
    <row r="401">
      <c r="A401" s="102"/>
      <c r="B401" s="110"/>
      <c r="C401" s="102"/>
      <c r="D401" s="102"/>
    </row>
    <row r="402">
      <c r="A402" s="102"/>
      <c r="B402" s="110"/>
      <c r="C402" s="102"/>
      <c r="D402" s="102"/>
    </row>
    <row r="403">
      <c r="A403" s="102"/>
      <c r="B403" s="110"/>
      <c r="C403" s="102"/>
      <c r="D403" s="102"/>
    </row>
    <row r="404">
      <c r="A404" s="102"/>
      <c r="B404" s="110"/>
      <c r="C404" s="102"/>
      <c r="D404" s="102"/>
    </row>
    <row r="405">
      <c r="A405" s="102"/>
      <c r="B405" s="110"/>
      <c r="C405" s="102"/>
      <c r="D405" s="102"/>
    </row>
    <row r="406">
      <c r="A406" s="102"/>
      <c r="B406" s="110"/>
      <c r="C406" s="102"/>
      <c r="D406" s="102"/>
    </row>
    <row r="407">
      <c r="A407" s="102"/>
      <c r="B407" s="110"/>
      <c r="C407" s="102"/>
      <c r="D407" s="102"/>
    </row>
    <row r="408">
      <c r="A408" s="102"/>
      <c r="B408" s="110"/>
      <c r="C408" s="102"/>
      <c r="D408" s="102"/>
    </row>
    <row r="409">
      <c r="A409" s="102"/>
      <c r="B409" s="110"/>
      <c r="C409" s="102"/>
      <c r="D409" s="102"/>
    </row>
    <row r="410">
      <c r="A410" s="102"/>
      <c r="B410" s="110"/>
      <c r="C410" s="102"/>
      <c r="D410" s="102"/>
    </row>
    <row r="411">
      <c r="A411" s="102"/>
      <c r="B411" s="110"/>
      <c r="C411" s="102"/>
      <c r="D411" s="102"/>
    </row>
    <row r="412">
      <c r="A412" s="102"/>
      <c r="B412" s="110"/>
      <c r="C412" s="102"/>
      <c r="D412" s="102"/>
    </row>
    <row r="413">
      <c r="A413" s="102"/>
      <c r="B413" s="110"/>
      <c r="C413" s="102"/>
      <c r="D413" s="102"/>
    </row>
    <row r="414">
      <c r="A414" s="102"/>
      <c r="B414" s="110"/>
      <c r="C414" s="102"/>
      <c r="D414" s="102"/>
    </row>
    <row r="415">
      <c r="A415" s="102"/>
      <c r="B415" s="110"/>
      <c r="C415" s="102"/>
      <c r="D415" s="102"/>
    </row>
    <row r="416">
      <c r="A416" s="102"/>
      <c r="B416" s="110"/>
      <c r="C416" s="102"/>
      <c r="D416" s="102"/>
    </row>
    <row r="417">
      <c r="A417" s="102"/>
      <c r="B417" s="110"/>
      <c r="C417" s="102"/>
      <c r="D417" s="102"/>
    </row>
    <row r="418">
      <c r="A418" s="102"/>
      <c r="B418" s="110"/>
      <c r="C418" s="102"/>
      <c r="D418" s="102"/>
    </row>
    <row r="419">
      <c r="A419" s="102"/>
      <c r="B419" s="110"/>
      <c r="C419" s="102"/>
      <c r="D419" s="102"/>
    </row>
    <row r="420">
      <c r="A420" s="102"/>
      <c r="B420" s="110"/>
      <c r="C420" s="102"/>
      <c r="D420" s="102"/>
    </row>
    <row r="421">
      <c r="A421" s="102"/>
      <c r="B421" s="110"/>
      <c r="C421" s="102"/>
      <c r="D421" s="102"/>
    </row>
    <row r="422">
      <c r="A422" s="102"/>
      <c r="B422" s="110"/>
      <c r="C422" s="102"/>
      <c r="D422" s="102"/>
    </row>
    <row r="423">
      <c r="A423" s="102"/>
      <c r="B423" s="110"/>
      <c r="C423" s="102"/>
      <c r="D423" s="102"/>
    </row>
    <row r="424">
      <c r="A424" s="102"/>
      <c r="B424" s="110"/>
      <c r="C424" s="102"/>
      <c r="D424" s="102"/>
    </row>
    <row r="425">
      <c r="A425" s="102"/>
      <c r="B425" s="110"/>
      <c r="C425" s="102"/>
      <c r="D425" s="102"/>
    </row>
    <row r="426">
      <c r="A426" s="102"/>
      <c r="B426" s="110"/>
      <c r="C426" s="102"/>
      <c r="D426" s="102"/>
    </row>
    <row r="427">
      <c r="A427" s="102"/>
      <c r="B427" s="110"/>
      <c r="C427" s="102"/>
      <c r="D427" s="102"/>
    </row>
    <row r="428">
      <c r="A428" s="102"/>
      <c r="B428" s="110"/>
      <c r="C428" s="102"/>
      <c r="D428" s="102"/>
    </row>
    <row r="429">
      <c r="A429" s="102"/>
      <c r="B429" s="110"/>
      <c r="C429" s="102"/>
      <c r="D429" s="102"/>
    </row>
    <row r="430">
      <c r="A430" s="102"/>
      <c r="B430" s="110"/>
      <c r="C430" s="102"/>
      <c r="D430" s="102"/>
    </row>
    <row r="431">
      <c r="A431" s="102"/>
      <c r="B431" s="110"/>
      <c r="C431" s="102"/>
      <c r="D431" s="102"/>
    </row>
    <row r="432">
      <c r="A432" s="102"/>
      <c r="B432" s="110"/>
      <c r="C432" s="102"/>
      <c r="D432" s="102"/>
    </row>
    <row r="433">
      <c r="A433" s="102"/>
      <c r="B433" s="110"/>
      <c r="C433" s="102"/>
      <c r="D433" s="102"/>
    </row>
    <row r="434">
      <c r="A434" s="102"/>
      <c r="B434" s="110"/>
      <c r="C434" s="102"/>
      <c r="D434" s="102"/>
    </row>
    <row r="435">
      <c r="A435" s="102"/>
      <c r="B435" s="110"/>
      <c r="C435" s="102"/>
      <c r="D435" s="102"/>
    </row>
    <row r="436">
      <c r="A436" s="102"/>
      <c r="B436" s="110"/>
      <c r="C436" s="102"/>
      <c r="D436" s="102"/>
    </row>
    <row r="437">
      <c r="A437" s="102"/>
      <c r="B437" s="110"/>
      <c r="C437" s="102"/>
      <c r="D437" s="102"/>
    </row>
    <row r="438">
      <c r="A438" s="102"/>
      <c r="B438" s="110"/>
      <c r="C438" s="102"/>
      <c r="D438" s="102"/>
    </row>
    <row r="439">
      <c r="A439" s="102"/>
      <c r="B439" s="110"/>
      <c r="C439" s="102"/>
      <c r="D439" s="102"/>
    </row>
    <row r="440">
      <c r="A440" s="102"/>
      <c r="B440" s="110"/>
      <c r="C440" s="102"/>
      <c r="D440" s="102"/>
    </row>
    <row r="441">
      <c r="A441" s="102"/>
      <c r="B441" s="110"/>
      <c r="C441" s="102"/>
      <c r="D441" s="102"/>
    </row>
    <row r="442">
      <c r="A442" s="102"/>
      <c r="B442" s="110"/>
      <c r="C442" s="102"/>
      <c r="D442" s="102"/>
    </row>
    <row r="443">
      <c r="A443" s="102"/>
      <c r="B443" s="110"/>
      <c r="C443" s="102"/>
      <c r="D443" s="102"/>
    </row>
    <row r="444">
      <c r="A444" s="102"/>
      <c r="B444" s="110"/>
      <c r="C444" s="102"/>
      <c r="D444" s="102"/>
    </row>
    <row r="445">
      <c r="A445" s="102"/>
      <c r="B445" s="110"/>
      <c r="C445" s="102"/>
      <c r="D445" s="102"/>
    </row>
    <row r="446">
      <c r="A446" s="102"/>
      <c r="B446" s="110"/>
      <c r="C446" s="102"/>
      <c r="D446" s="102"/>
    </row>
    <row r="447">
      <c r="A447" s="102"/>
      <c r="B447" s="110"/>
      <c r="C447" s="102"/>
      <c r="D447" s="102"/>
    </row>
    <row r="448">
      <c r="A448" s="102"/>
      <c r="B448" s="110"/>
      <c r="C448" s="102"/>
      <c r="D448" s="102"/>
    </row>
    <row r="449">
      <c r="A449" s="102"/>
      <c r="B449" s="110"/>
      <c r="C449" s="102"/>
      <c r="D449" s="102"/>
    </row>
    <row r="450">
      <c r="A450" s="102"/>
      <c r="B450" s="110"/>
      <c r="C450" s="102"/>
      <c r="D450" s="102"/>
    </row>
    <row r="451">
      <c r="A451" s="102"/>
      <c r="B451" s="110"/>
      <c r="C451" s="102"/>
      <c r="D451" s="102"/>
    </row>
    <row r="452">
      <c r="A452" s="102"/>
      <c r="B452" s="110"/>
      <c r="C452" s="102"/>
      <c r="D452" s="102"/>
    </row>
    <row r="453">
      <c r="A453" s="102"/>
      <c r="B453" s="110"/>
      <c r="C453" s="102"/>
      <c r="D453" s="102"/>
    </row>
    <row r="454">
      <c r="A454" s="102"/>
      <c r="B454" s="110"/>
      <c r="C454" s="102"/>
      <c r="D454" s="102"/>
    </row>
    <row r="455">
      <c r="A455" s="102"/>
      <c r="B455" s="110"/>
      <c r="C455" s="102"/>
      <c r="D455" s="102"/>
    </row>
    <row r="456">
      <c r="A456" s="102"/>
      <c r="B456" s="110"/>
      <c r="C456" s="102"/>
      <c r="D456" s="102"/>
    </row>
    <row r="457">
      <c r="A457" s="102"/>
      <c r="B457" s="110"/>
      <c r="C457" s="102"/>
      <c r="D457" s="102"/>
    </row>
    <row r="458">
      <c r="A458" s="102"/>
      <c r="B458" s="110"/>
      <c r="C458" s="102"/>
      <c r="D458" s="102"/>
    </row>
    <row r="459">
      <c r="A459" s="102"/>
      <c r="B459" s="110"/>
      <c r="C459" s="102"/>
      <c r="D459" s="102"/>
    </row>
    <row r="460">
      <c r="A460" s="102"/>
      <c r="B460" s="110"/>
      <c r="C460" s="102"/>
      <c r="D460" s="102"/>
    </row>
    <row r="461">
      <c r="A461" s="102"/>
      <c r="B461" s="110"/>
      <c r="C461" s="102"/>
      <c r="D461" s="102"/>
    </row>
    <row r="462">
      <c r="A462" s="102"/>
      <c r="B462" s="110"/>
      <c r="C462" s="102"/>
      <c r="D462" s="102"/>
    </row>
    <row r="463">
      <c r="A463" s="102"/>
      <c r="B463" s="110"/>
      <c r="C463" s="102"/>
      <c r="D463" s="102"/>
    </row>
    <row r="464">
      <c r="A464" s="102"/>
      <c r="B464" s="110"/>
      <c r="C464" s="102"/>
      <c r="D464" s="102"/>
    </row>
    <row r="465">
      <c r="A465" s="102"/>
      <c r="B465" s="110"/>
      <c r="C465" s="102"/>
      <c r="D465" s="102"/>
    </row>
    <row r="466">
      <c r="A466" s="102"/>
      <c r="B466" s="110"/>
      <c r="C466" s="102"/>
      <c r="D466" s="102"/>
    </row>
    <row r="467">
      <c r="A467" s="102"/>
      <c r="B467" s="110"/>
      <c r="C467" s="102"/>
      <c r="D467" s="102"/>
    </row>
    <row r="468">
      <c r="A468" s="102"/>
      <c r="B468" s="110"/>
      <c r="C468" s="102"/>
      <c r="D468" s="102"/>
    </row>
    <row r="469">
      <c r="A469" s="102"/>
      <c r="B469" s="110"/>
      <c r="C469" s="102"/>
      <c r="D469" s="102"/>
    </row>
    <row r="470">
      <c r="A470" s="102"/>
      <c r="B470" s="110"/>
      <c r="C470" s="102"/>
      <c r="D470" s="102"/>
    </row>
    <row r="471">
      <c r="A471" s="102"/>
      <c r="B471" s="110"/>
      <c r="C471" s="102"/>
      <c r="D471" s="102"/>
    </row>
    <row r="472">
      <c r="A472" s="102"/>
      <c r="B472" s="110"/>
      <c r="C472" s="102"/>
      <c r="D472" s="102"/>
    </row>
    <row r="473">
      <c r="A473" s="102"/>
      <c r="B473" s="110"/>
      <c r="C473" s="102"/>
      <c r="D473" s="102"/>
    </row>
    <row r="474">
      <c r="A474" s="102"/>
      <c r="B474" s="110"/>
      <c r="C474" s="102"/>
      <c r="D474" s="102"/>
    </row>
    <row r="475">
      <c r="A475" s="102"/>
      <c r="B475" s="110"/>
      <c r="C475" s="102"/>
      <c r="D475" s="102"/>
    </row>
    <row r="476">
      <c r="A476" s="102"/>
      <c r="B476" s="110"/>
      <c r="C476" s="102"/>
      <c r="D476" s="102"/>
    </row>
    <row r="477">
      <c r="A477" s="102"/>
      <c r="B477" s="110"/>
      <c r="C477" s="102"/>
      <c r="D477" s="102"/>
    </row>
    <row r="478">
      <c r="A478" s="102"/>
      <c r="B478" s="110"/>
      <c r="C478" s="102"/>
      <c r="D478" s="102"/>
    </row>
    <row r="479">
      <c r="A479" s="102"/>
      <c r="B479" s="110"/>
      <c r="C479" s="102"/>
      <c r="D479" s="102"/>
    </row>
    <row r="480">
      <c r="A480" s="102"/>
      <c r="B480" s="110"/>
      <c r="C480" s="102"/>
      <c r="D480" s="102"/>
    </row>
    <row r="481">
      <c r="A481" s="102"/>
      <c r="B481" s="110"/>
      <c r="C481" s="102"/>
      <c r="D481" s="102"/>
    </row>
    <row r="482">
      <c r="A482" s="102"/>
      <c r="B482" s="110"/>
      <c r="C482" s="102"/>
      <c r="D482" s="102"/>
    </row>
    <row r="483">
      <c r="A483" s="102"/>
      <c r="B483" s="110"/>
      <c r="C483" s="102"/>
      <c r="D483" s="102"/>
    </row>
    <row r="484">
      <c r="A484" s="102"/>
      <c r="B484" s="110"/>
      <c r="C484" s="102"/>
      <c r="D484" s="102"/>
    </row>
    <row r="485">
      <c r="A485" s="102"/>
      <c r="B485" s="110"/>
      <c r="C485" s="102"/>
      <c r="D485" s="102"/>
    </row>
    <row r="486">
      <c r="A486" s="102"/>
      <c r="B486" s="110"/>
      <c r="C486" s="102"/>
      <c r="D486" s="102"/>
    </row>
    <row r="487">
      <c r="A487" s="102"/>
      <c r="B487" s="110"/>
      <c r="C487" s="102"/>
      <c r="D487" s="102"/>
    </row>
    <row r="488">
      <c r="A488" s="102"/>
      <c r="B488" s="110"/>
      <c r="C488" s="102"/>
      <c r="D488" s="102"/>
    </row>
    <row r="489">
      <c r="A489" s="102"/>
      <c r="B489" s="110"/>
      <c r="C489" s="102"/>
      <c r="D489" s="102"/>
    </row>
    <row r="490">
      <c r="A490" s="102"/>
      <c r="B490" s="110"/>
      <c r="C490" s="102"/>
      <c r="D490" s="102"/>
    </row>
    <row r="491">
      <c r="A491" s="102"/>
      <c r="B491" s="110"/>
      <c r="C491" s="102"/>
      <c r="D491" s="102"/>
    </row>
    <row r="492">
      <c r="A492" s="102"/>
      <c r="B492" s="110"/>
      <c r="C492" s="102"/>
      <c r="D492" s="102"/>
    </row>
    <row r="493">
      <c r="A493" s="102"/>
      <c r="B493" s="110"/>
      <c r="C493" s="102"/>
      <c r="D493" s="102"/>
    </row>
    <row r="494">
      <c r="A494" s="102"/>
      <c r="B494" s="110"/>
      <c r="C494" s="102"/>
      <c r="D494" s="102"/>
    </row>
    <row r="495">
      <c r="A495" s="102"/>
      <c r="B495" s="110"/>
      <c r="C495" s="102"/>
      <c r="D495" s="102"/>
    </row>
    <row r="496">
      <c r="A496" s="102"/>
      <c r="B496" s="110"/>
      <c r="C496" s="102"/>
      <c r="D496" s="102"/>
    </row>
    <row r="497">
      <c r="A497" s="102"/>
      <c r="B497" s="110"/>
      <c r="C497" s="102"/>
      <c r="D497" s="102"/>
    </row>
    <row r="498">
      <c r="A498" s="102"/>
      <c r="B498" s="110"/>
      <c r="C498" s="102"/>
      <c r="D498" s="102"/>
    </row>
    <row r="499">
      <c r="A499" s="102"/>
      <c r="B499" s="110"/>
      <c r="C499" s="102"/>
      <c r="D499" s="102"/>
    </row>
    <row r="500">
      <c r="A500" s="102"/>
      <c r="B500" s="110"/>
      <c r="C500" s="102"/>
      <c r="D500" s="102"/>
    </row>
    <row r="501">
      <c r="A501" s="102"/>
      <c r="B501" s="110"/>
      <c r="C501" s="102"/>
      <c r="D501" s="102"/>
    </row>
    <row r="502">
      <c r="A502" s="102"/>
      <c r="B502" s="110"/>
      <c r="C502" s="102"/>
      <c r="D502" s="102"/>
    </row>
    <row r="503">
      <c r="A503" s="102"/>
      <c r="B503" s="110"/>
      <c r="C503" s="102"/>
      <c r="D503" s="102"/>
    </row>
    <row r="504">
      <c r="A504" s="102"/>
      <c r="B504" s="110"/>
      <c r="C504" s="102"/>
      <c r="D504" s="102"/>
    </row>
    <row r="505">
      <c r="A505" s="102"/>
      <c r="B505" s="110"/>
      <c r="C505" s="102"/>
      <c r="D505" s="102"/>
    </row>
    <row r="506">
      <c r="A506" s="102"/>
      <c r="B506" s="110"/>
      <c r="C506" s="102"/>
      <c r="D506" s="102"/>
    </row>
    <row r="507">
      <c r="A507" s="102"/>
      <c r="B507" s="110"/>
      <c r="C507" s="102"/>
      <c r="D507" s="102"/>
    </row>
    <row r="508">
      <c r="A508" s="102"/>
      <c r="B508" s="110"/>
      <c r="C508" s="102"/>
      <c r="D508" s="102"/>
    </row>
    <row r="509">
      <c r="A509" s="102"/>
      <c r="B509" s="110"/>
      <c r="C509" s="102"/>
      <c r="D509" s="102"/>
    </row>
    <row r="510">
      <c r="A510" s="102"/>
      <c r="B510" s="110"/>
      <c r="C510" s="102"/>
      <c r="D510" s="102"/>
    </row>
    <row r="511">
      <c r="A511" s="102"/>
      <c r="B511" s="110"/>
      <c r="C511" s="102"/>
      <c r="D511" s="102"/>
    </row>
    <row r="512">
      <c r="A512" s="102"/>
      <c r="B512" s="110"/>
      <c r="C512" s="102"/>
      <c r="D512" s="102"/>
    </row>
    <row r="513">
      <c r="A513" s="102"/>
      <c r="B513" s="110"/>
      <c r="C513" s="102"/>
      <c r="D513" s="102"/>
    </row>
    <row r="514">
      <c r="A514" s="102"/>
      <c r="B514" s="110"/>
      <c r="C514" s="102"/>
      <c r="D514" s="102"/>
    </row>
    <row r="515">
      <c r="A515" s="102"/>
      <c r="B515" s="110"/>
      <c r="C515" s="102"/>
      <c r="D515" s="102"/>
    </row>
    <row r="516">
      <c r="A516" s="102"/>
      <c r="B516" s="110"/>
      <c r="C516" s="102"/>
      <c r="D516" s="102"/>
    </row>
    <row r="517">
      <c r="A517" s="102"/>
      <c r="B517" s="110"/>
      <c r="C517" s="102"/>
      <c r="D517" s="102"/>
    </row>
    <row r="518">
      <c r="A518" s="102"/>
      <c r="B518" s="110"/>
      <c r="C518" s="102"/>
      <c r="D518" s="102"/>
    </row>
    <row r="519">
      <c r="A519" s="102"/>
      <c r="B519" s="110"/>
      <c r="C519" s="102"/>
      <c r="D519" s="102"/>
    </row>
    <row r="520">
      <c r="A520" s="102"/>
      <c r="B520" s="110"/>
      <c r="C520" s="102"/>
      <c r="D520" s="102"/>
    </row>
    <row r="521">
      <c r="A521" s="102"/>
      <c r="B521" s="110"/>
      <c r="C521" s="102"/>
      <c r="D521" s="102"/>
    </row>
    <row r="522">
      <c r="A522" s="102"/>
      <c r="B522" s="110"/>
      <c r="C522" s="102"/>
      <c r="D522" s="102"/>
    </row>
    <row r="523">
      <c r="A523" s="102"/>
      <c r="B523" s="110"/>
      <c r="C523" s="102"/>
      <c r="D523" s="102"/>
    </row>
    <row r="524">
      <c r="A524" s="102"/>
      <c r="B524" s="110"/>
      <c r="C524" s="102"/>
      <c r="D524" s="102"/>
    </row>
    <row r="525">
      <c r="A525" s="102"/>
      <c r="B525" s="110"/>
      <c r="C525" s="102"/>
      <c r="D525" s="102"/>
    </row>
    <row r="526">
      <c r="A526" s="102"/>
      <c r="B526" s="110"/>
      <c r="C526" s="102"/>
      <c r="D526" s="102"/>
    </row>
    <row r="527">
      <c r="A527" s="102"/>
      <c r="B527" s="110"/>
      <c r="C527" s="102"/>
      <c r="D527" s="102"/>
    </row>
    <row r="528">
      <c r="A528" s="102"/>
      <c r="B528" s="110"/>
      <c r="C528" s="102"/>
      <c r="D528" s="102"/>
    </row>
    <row r="529">
      <c r="A529" s="102"/>
      <c r="B529" s="110"/>
      <c r="C529" s="102"/>
      <c r="D529" s="102"/>
    </row>
    <row r="530">
      <c r="A530" s="102"/>
      <c r="B530" s="110"/>
      <c r="C530" s="102"/>
      <c r="D530" s="102"/>
    </row>
    <row r="531">
      <c r="A531" s="102"/>
      <c r="B531" s="110"/>
      <c r="C531" s="102"/>
      <c r="D531" s="102"/>
    </row>
    <row r="532">
      <c r="A532" s="102"/>
      <c r="B532" s="110"/>
      <c r="C532" s="102"/>
      <c r="D532" s="102"/>
    </row>
    <row r="533">
      <c r="A533" s="102"/>
      <c r="B533" s="110"/>
      <c r="C533" s="102"/>
      <c r="D533" s="102"/>
    </row>
    <row r="534">
      <c r="A534" s="102"/>
      <c r="B534" s="110"/>
      <c r="C534" s="102"/>
      <c r="D534" s="102"/>
    </row>
    <row r="535">
      <c r="A535" s="102"/>
      <c r="B535" s="110"/>
      <c r="C535" s="102"/>
      <c r="D535" s="102"/>
    </row>
    <row r="536">
      <c r="A536" s="102"/>
      <c r="B536" s="110"/>
      <c r="C536" s="102"/>
      <c r="D536" s="102"/>
    </row>
    <row r="537">
      <c r="A537" s="102"/>
      <c r="B537" s="110"/>
      <c r="C537" s="102"/>
      <c r="D537" s="102"/>
    </row>
    <row r="538">
      <c r="A538" s="102"/>
      <c r="B538" s="110"/>
      <c r="C538" s="102"/>
      <c r="D538" s="102"/>
    </row>
    <row r="539">
      <c r="A539" s="102"/>
      <c r="B539" s="110"/>
      <c r="C539" s="102"/>
      <c r="D539" s="102"/>
    </row>
    <row r="540">
      <c r="A540" s="102"/>
      <c r="B540" s="110"/>
      <c r="C540" s="102"/>
      <c r="D540" s="102"/>
    </row>
    <row r="541">
      <c r="A541" s="102"/>
      <c r="B541" s="110"/>
      <c r="C541" s="102"/>
      <c r="D541" s="102"/>
    </row>
    <row r="542">
      <c r="A542" s="102"/>
      <c r="B542" s="110"/>
      <c r="C542" s="102"/>
      <c r="D542" s="102"/>
    </row>
    <row r="543">
      <c r="A543" s="102"/>
      <c r="B543" s="110"/>
      <c r="C543" s="102"/>
      <c r="D543" s="102"/>
    </row>
    <row r="544">
      <c r="A544" s="102"/>
      <c r="B544" s="110"/>
      <c r="C544" s="102"/>
      <c r="D544" s="102"/>
    </row>
    <row r="545">
      <c r="A545" s="102"/>
      <c r="B545" s="110"/>
      <c r="C545" s="102"/>
      <c r="D545" s="102"/>
    </row>
    <row r="546">
      <c r="A546" s="102"/>
      <c r="B546" s="110"/>
      <c r="C546" s="102"/>
      <c r="D546" s="102"/>
    </row>
    <row r="547">
      <c r="A547" s="102"/>
      <c r="B547" s="110"/>
      <c r="C547" s="102"/>
      <c r="D547" s="102"/>
    </row>
    <row r="548">
      <c r="A548" s="102"/>
      <c r="B548" s="110"/>
      <c r="C548" s="102"/>
      <c r="D548" s="102"/>
    </row>
    <row r="549">
      <c r="A549" s="102"/>
      <c r="B549" s="110"/>
      <c r="C549" s="102"/>
      <c r="D549" s="102"/>
    </row>
    <row r="550">
      <c r="A550" s="102"/>
      <c r="B550" s="110"/>
      <c r="C550" s="102"/>
      <c r="D550" s="102"/>
    </row>
    <row r="551">
      <c r="A551" s="102"/>
      <c r="B551" s="110"/>
      <c r="C551" s="102"/>
      <c r="D551" s="102"/>
    </row>
    <row r="552">
      <c r="A552" s="102"/>
      <c r="B552" s="110"/>
      <c r="C552" s="102"/>
      <c r="D552" s="102"/>
    </row>
    <row r="553">
      <c r="A553" s="102"/>
      <c r="B553" s="110"/>
      <c r="C553" s="102"/>
      <c r="D553" s="102"/>
    </row>
    <row r="554">
      <c r="A554" s="102"/>
      <c r="B554" s="110"/>
      <c r="C554" s="102"/>
      <c r="D554" s="102"/>
    </row>
    <row r="555">
      <c r="A555" s="102"/>
      <c r="B555" s="110"/>
      <c r="C555" s="102"/>
      <c r="D555" s="102"/>
    </row>
    <row r="556">
      <c r="A556" s="102"/>
      <c r="B556" s="110"/>
      <c r="C556" s="102"/>
      <c r="D556" s="102"/>
    </row>
    <row r="557">
      <c r="A557" s="102"/>
      <c r="B557" s="110"/>
      <c r="C557" s="102"/>
      <c r="D557" s="102"/>
    </row>
    <row r="558">
      <c r="A558" s="102"/>
      <c r="B558" s="110"/>
      <c r="C558" s="102"/>
      <c r="D558" s="102"/>
    </row>
    <row r="559">
      <c r="A559" s="102"/>
      <c r="B559" s="110"/>
      <c r="C559" s="102"/>
      <c r="D559" s="102"/>
    </row>
    <row r="560">
      <c r="A560" s="102"/>
      <c r="B560" s="110"/>
      <c r="C560" s="102"/>
      <c r="D560" s="102"/>
    </row>
    <row r="561">
      <c r="A561" s="102"/>
      <c r="B561" s="110"/>
      <c r="C561" s="102"/>
      <c r="D561" s="102"/>
    </row>
    <row r="562">
      <c r="A562" s="102"/>
      <c r="B562" s="110"/>
      <c r="C562" s="102"/>
      <c r="D562" s="102"/>
    </row>
    <row r="563">
      <c r="A563" s="102"/>
      <c r="B563" s="110"/>
      <c r="C563" s="102"/>
      <c r="D563" s="102"/>
    </row>
    <row r="564">
      <c r="A564" s="102"/>
      <c r="B564" s="110"/>
      <c r="C564" s="102"/>
      <c r="D564" s="102"/>
    </row>
    <row r="565">
      <c r="A565" s="102"/>
      <c r="B565" s="110"/>
      <c r="C565" s="102"/>
      <c r="D565" s="102"/>
    </row>
    <row r="566">
      <c r="A566" s="102"/>
      <c r="B566" s="110"/>
      <c r="C566" s="102"/>
      <c r="D566" s="102"/>
    </row>
    <row r="567">
      <c r="A567" s="102"/>
      <c r="B567" s="110"/>
      <c r="C567" s="102"/>
      <c r="D567" s="102"/>
    </row>
    <row r="568">
      <c r="A568" s="102"/>
      <c r="B568" s="110"/>
      <c r="C568" s="102"/>
      <c r="D568" s="102"/>
    </row>
    <row r="569">
      <c r="A569" s="102"/>
      <c r="B569" s="110"/>
      <c r="C569" s="102"/>
      <c r="D569" s="102"/>
    </row>
    <row r="570">
      <c r="A570" s="102"/>
      <c r="B570" s="110"/>
      <c r="C570" s="102"/>
      <c r="D570" s="102"/>
    </row>
    <row r="571">
      <c r="A571" s="102"/>
      <c r="B571" s="110"/>
      <c r="C571" s="102"/>
      <c r="D571" s="102"/>
    </row>
    <row r="572">
      <c r="A572" s="102"/>
      <c r="B572" s="110"/>
      <c r="C572" s="102"/>
      <c r="D572" s="102"/>
    </row>
    <row r="573">
      <c r="A573" s="102"/>
      <c r="B573" s="110"/>
      <c r="C573" s="102"/>
      <c r="D573" s="102"/>
    </row>
    <row r="574">
      <c r="A574" s="102"/>
      <c r="B574" s="110"/>
      <c r="C574" s="102"/>
      <c r="D574" s="102"/>
    </row>
    <row r="575">
      <c r="A575" s="102"/>
      <c r="B575" s="110"/>
      <c r="C575" s="102"/>
      <c r="D575" s="102"/>
    </row>
    <row r="576">
      <c r="A576" s="102"/>
      <c r="B576" s="110"/>
      <c r="C576" s="102"/>
      <c r="D576" s="102"/>
    </row>
    <row r="577">
      <c r="A577" s="102"/>
      <c r="B577" s="110"/>
      <c r="C577" s="102"/>
      <c r="D577" s="102"/>
    </row>
    <row r="578">
      <c r="A578" s="102"/>
      <c r="B578" s="110"/>
      <c r="C578" s="102"/>
      <c r="D578" s="102"/>
    </row>
    <row r="579">
      <c r="A579" s="102"/>
      <c r="B579" s="110"/>
      <c r="C579" s="102"/>
      <c r="D579" s="102"/>
    </row>
    <row r="580">
      <c r="A580" s="102"/>
      <c r="B580" s="110"/>
      <c r="C580" s="102"/>
      <c r="D580" s="102"/>
    </row>
    <row r="581">
      <c r="A581" s="102"/>
      <c r="B581" s="110"/>
      <c r="C581" s="102"/>
      <c r="D581" s="102"/>
    </row>
    <row r="582">
      <c r="A582" s="102"/>
      <c r="B582" s="110"/>
      <c r="C582" s="102"/>
      <c r="D582" s="102"/>
    </row>
    <row r="583">
      <c r="A583" s="102"/>
      <c r="B583" s="110"/>
      <c r="C583" s="102"/>
      <c r="D583" s="102"/>
    </row>
    <row r="584">
      <c r="A584" s="102"/>
      <c r="B584" s="110"/>
      <c r="C584" s="102"/>
      <c r="D584" s="102"/>
    </row>
    <row r="585">
      <c r="A585" s="102"/>
      <c r="B585" s="110"/>
      <c r="C585" s="102"/>
      <c r="D585" s="102"/>
    </row>
    <row r="586">
      <c r="A586" s="102"/>
      <c r="B586" s="110"/>
      <c r="C586" s="102"/>
      <c r="D586" s="102"/>
    </row>
    <row r="587">
      <c r="A587" s="102"/>
      <c r="B587" s="110"/>
      <c r="C587" s="102"/>
      <c r="D587" s="102"/>
    </row>
    <row r="588">
      <c r="A588" s="102"/>
      <c r="B588" s="110"/>
      <c r="C588" s="102"/>
      <c r="D588" s="102"/>
    </row>
    <row r="589">
      <c r="A589" s="102"/>
      <c r="B589" s="110"/>
      <c r="C589" s="102"/>
      <c r="D589" s="102"/>
    </row>
    <row r="590">
      <c r="A590" s="102"/>
      <c r="B590" s="110"/>
      <c r="C590" s="102"/>
      <c r="D590" s="102"/>
    </row>
    <row r="591">
      <c r="A591" s="102"/>
      <c r="B591" s="110"/>
      <c r="C591" s="102"/>
      <c r="D591" s="102"/>
    </row>
    <row r="592">
      <c r="A592" s="102"/>
      <c r="B592" s="110"/>
      <c r="C592" s="102"/>
      <c r="D592" s="102"/>
    </row>
    <row r="593">
      <c r="A593" s="102"/>
      <c r="B593" s="110"/>
      <c r="C593" s="102"/>
      <c r="D593" s="102"/>
    </row>
    <row r="594">
      <c r="A594" s="102"/>
      <c r="B594" s="110"/>
      <c r="C594" s="102"/>
      <c r="D594" s="102"/>
    </row>
    <row r="595">
      <c r="A595" s="102"/>
      <c r="B595" s="110"/>
      <c r="C595" s="102"/>
      <c r="D595" s="102"/>
    </row>
    <row r="596">
      <c r="A596" s="102"/>
      <c r="B596" s="110"/>
      <c r="C596" s="102"/>
      <c r="D596" s="102"/>
    </row>
    <row r="597">
      <c r="A597" s="102"/>
      <c r="B597" s="110"/>
      <c r="C597" s="102"/>
      <c r="D597" s="102"/>
    </row>
    <row r="598">
      <c r="A598" s="102"/>
      <c r="B598" s="110"/>
      <c r="C598" s="102"/>
      <c r="D598" s="102"/>
    </row>
    <row r="599">
      <c r="A599" s="102"/>
      <c r="B599" s="110"/>
      <c r="C599" s="102"/>
      <c r="D599" s="102"/>
    </row>
    <row r="600">
      <c r="A600" s="102"/>
      <c r="B600" s="110"/>
      <c r="C600" s="102"/>
      <c r="D600" s="102"/>
    </row>
    <row r="601">
      <c r="A601" s="102"/>
      <c r="B601" s="110"/>
      <c r="C601" s="102"/>
      <c r="D601" s="102"/>
    </row>
    <row r="602">
      <c r="A602" s="102"/>
      <c r="B602" s="110"/>
      <c r="C602" s="102"/>
      <c r="D602" s="102"/>
    </row>
    <row r="603">
      <c r="A603" s="102"/>
      <c r="B603" s="110"/>
      <c r="C603" s="102"/>
      <c r="D603" s="102"/>
    </row>
    <row r="604">
      <c r="A604" s="102"/>
      <c r="B604" s="110"/>
      <c r="C604" s="102"/>
      <c r="D604" s="102"/>
    </row>
    <row r="605">
      <c r="A605" s="102"/>
      <c r="B605" s="110"/>
      <c r="C605" s="102"/>
      <c r="D605" s="102"/>
    </row>
    <row r="606">
      <c r="A606" s="102"/>
      <c r="B606" s="110"/>
      <c r="C606" s="102"/>
      <c r="D606" s="102"/>
    </row>
    <row r="607">
      <c r="A607" s="102"/>
      <c r="B607" s="110"/>
      <c r="C607" s="102"/>
      <c r="D607" s="102"/>
    </row>
    <row r="608">
      <c r="A608" s="102"/>
      <c r="B608" s="110"/>
      <c r="C608" s="102"/>
      <c r="D608" s="102"/>
    </row>
    <row r="609">
      <c r="A609" s="102"/>
      <c r="B609" s="110"/>
      <c r="C609" s="102"/>
      <c r="D609" s="102"/>
    </row>
    <row r="610">
      <c r="A610" s="102"/>
      <c r="B610" s="110"/>
      <c r="C610" s="102"/>
      <c r="D610" s="102"/>
    </row>
    <row r="611">
      <c r="A611" s="102"/>
      <c r="B611" s="110"/>
      <c r="C611" s="102"/>
      <c r="D611" s="102"/>
    </row>
    <row r="612">
      <c r="A612" s="102"/>
      <c r="B612" s="110"/>
      <c r="C612" s="102"/>
      <c r="D612" s="102"/>
    </row>
    <row r="613">
      <c r="A613" s="102"/>
      <c r="B613" s="110"/>
      <c r="C613" s="102"/>
      <c r="D613" s="102"/>
    </row>
    <row r="614">
      <c r="A614" s="102"/>
      <c r="B614" s="110"/>
      <c r="C614" s="102"/>
      <c r="D614" s="102"/>
    </row>
    <row r="615">
      <c r="A615" s="102"/>
      <c r="B615" s="110"/>
      <c r="C615" s="102"/>
      <c r="D615" s="102"/>
    </row>
    <row r="616">
      <c r="A616" s="102"/>
      <c r="B616" s="110"/>
      <c r="C616" s="102"/>
      <c r="D616" s="102"/>
    </row>
    <row r="617">
      <c r="A617" s="102"/>
      <c r="B617" s="110"/>
      <c r="C617" s="102"/>
      <c r="D617" s="102"/>
    </row>
    <row r="618">
      <c r="A618" s="102"/>
      <c r="B618" s="110"/>
      <c r="C618" s="102"/>
      <c r="D618" s="102"/>
    </row>
    <row r="619">
      <c r="A619" s="102"/>
      <c r="B619" s="110"/>
      <c r="C619" s="102"/>
      <c r="D619" s="102"/>
    </row>
    <row r="620">
      <c r="A620" s="102"/>
      <c r="B620" s="110"/>
      <c r="C620" s="102"/>
      <c r="D620" s="102"/>
    </row>
    <row r="621">
      <c r="A621" s="102"/>
      <c r="B621" s="110"/>
      <c r="C621" s="102"/>
      <c r="D621" s="102"/>
    </row>
    <row r="622">
      <c r="A622" s="102"/>
      <c r="B622" s="110"/>
      <c r="C622" s="102"/>
      <c r="D622" s="102"/>
    </row>
    <row r="623">
      <c r="A623" s="102"/>
      <c r="B623" s="110"/>
      <c r="C623" s="102"/>
      <c r="D623" s="102"/>
    </row>
    <row r="624">
      <c r="A624" s="102"/>
      <c r="B624" s="110"/>
      <c r="C624" s="102"/>
      <c r="D624" s="102"/>
    </row>
    <row r="625">
      <c r="A625" s="102"/>
      <c r="B625" s="110"/>
      <c r="C625" s="102"/>
      <c r="D625" s="102"/>
    </row>
    <row r="626">
      <c r="A626" s="102"/>
      <c r="B626" s="110"/>
      <c r="C626" s="102"/>
      <c r="D626" s="102"/>
    </row>
    <row r="627">
      <c r="A627" s="102"/>
      <c r="B627" s="110"/>
      <c r="C627" s="102"/>
      <c r="D627" s="102"/>
    </row>
    <row r="628">
      <c r="A628" s="102"/>
      <c r="B628" s="110"/>
      <c r="C628" s="102"/>
      <c r="D628" s="102"/>
    </row>
    <row r="629">
      <c r="A629" s="102"/>
      <c r="B629" s="110"/>
      <c r="C629" s="102"/>
      <c r="D629" s="102"/>
    </row>
    <row r="630">
      <c r="A630" s="102"/>
      <c r="B630" s="110"/>
      <c r="C630" s="102"/>
      <c r="D630" s="102"/>
    </row>
    <row r="631">
      <c r="A631" s="102"/>
      <c r="B631" s="110"/>
      <c r="C631" s="102"/>
      <c r="D631" s="102"/>
    </row>
    <row r="632">
      <c r="A632" s="102"/>
      <c r="B632" s="110"/>
      <c r="C632" s="102"/>
      <c r="D632" s="102"/>
    </row>
    <row r="633">
      <c r="A633" s="102"/>
      <c r="B633" s="110"/>
      <c r="C633" s="102"/>
      <c r="D633" s="102"/>
    </row>
    <row r="634">
      <c r="A634" s="102"/>
      <c r="B634" s="110"/>
      <c r="C634" s="102"/>
      <c r="D634" s="102"/>
    </row>
    <row r="635">
      <c r="A635" s="102"/>
      <c r="B635" s="110"/>
      <c r="C635" s="102"/>
      <c r="D635" s="102"/>
    </row>
    <row r="636">
      <c r="A636" s="102"/>
      <c r="B636" s="110"/>
      <c r="C636" s="102"/>
      <c r="D636" s="102"/>
    </row>
    <row r="637">
      <c r="A637" s="102"/>
      <c r="B637" s="110"/>
      <c r="C637" s="102"/>
      <c r="D637" s="102"/>
    </row>
    <row r="638">
      <c r="A638" s="102"/>
      <c r="B638" s="110"/>
      <c r="C638" s="102"/>
      <c r="D638" s="102"/>
    </row>
    <row r="639">
      <c r="A639" s="102"/>
      <c r="B639" s="110"/>
      <c r="C639" s="102"/>
      <c r="D639" s="102"/>
    </row>
    <row r="640">
      <c r="A640" s="102"/>
      <c r="B640" s="110"/>
      <c r="C640" s="102"/>
      <c r="D640" s="102"/>
    </row>
    <row r="641">
      <c r="A641" s="102"/>
      <c r="B641" s="110"/>
      <c r="C641" s="102"/>
      <c r="D641" s="102"/>
    </row>
    <row r="642">
      <c r="A642" s="102"/>
      <c r="B642" s="110"/>
      <c r="C642" s="102"/>
      <c r="D642" s="102"/>
    </row>
    <row r="643">
      <c r="A643" s="102"/>
      <c r="B643" s="110"/>
      <c r="C643" s="102"/>
      <c r="D643" s="102"/>
    </row>
    <row r="644">
      <c r="A644" s="102"/>
      <c r="B644" s="110"/>
      <c r="C644" s="102"/>
      <c r="D644" s="102"/>
    </row>
    <row r="645">
      <c r="A645" s="102"/>
      <c r="B645" s="110"/>
      <c r="C645" s="102"/>
      <c r="D645" s="102"/>
    </row>
    <row r="646">
      <c r="A646" s="102"/>
      <c r="B646" s="110"/>
      <c r="C646" s="102"/>
      <c r="D646" s="102"/>
    </row>
    <row r="647">
      <c r="A647" s="102"/>
      <c r="B647" s="110"/>
      <c r="C647" s="102"/>
      <c r="D647" s="102"/>
    </row>
    <row r="648">
      <c r="A648" s="102"/>
      <c r="B648" s="110"/>
      <c r="C648" s="102"/>
      <c r="D648" s="102"/>
    </row>
    <row r="649">
      <c r="A649" s="102"/>
      <c r="B649" s="110"/>
      <c r="C649" s="102"/>
      <c r="D649" s="102"/>
    </row>
    <row r="650">
      <c r="A650" s="102"/>
      <c r="B650" s="110"/>
      <c r="C650" s="102"/>
      <c r="D650" s="102"/>
    </row>
    <row r="651">
      <c r="A651" s="102"/>
      <c r="B651" s="110"/>
      <c r="C651" s="102"/>
      <c r="D651" s="102"/>
    </row>
    <row r="652">
      <c r="A652" s="102"/>
      <c r="B652" s="110"/>
      <c r="C652" s="102"/>
      <c r="D652" s="102"/>
    </row>
    <row r="653">
      <c r="A653" s="102"/>
      <c r="B653" s="110"/>
      <c r="C653" s="102"/>
      <c r="D653" s="102"/>
    </row>
    <row r="654">
      <c r="A654" s="102"/>
      <c r="B654" s="110"/>
      <c r="C654" s="102"/>
      <c r="D654" s="102"/>
    </row>
    <row r="655">
      <c r="A655" s="102"/>
      <c r="B655" s="110"/>
      <c r="C655" s="102"/>
      <c r="D655" s="102"/>
    </row>
    <row r="656">
      <c r="A656" s="102"/>
      <c r="B656" s="110"/>
      <c r="C656" s="102"/>
      <c r="D656" s="102"/>
    </row>
    <row r="657">
      <c r="A657" s="102"/>
      <c r="B657" s="110"/>
      <c r="C657" s="102"/>
      <c r="D657" s="102"/>
    </row>
    <row r="658">
      <c r="A658" s="102"/>
      <c r="B658" s="110"/>
      <c r="C658" s="102"/>
      <c r="D658" s="102"/>
    </row>
    <row r="659">
      <c r="A659" s="102"/>
      <c r="B659" s="110"/>
      <c r="C659" s="102"/>
      <c r="D659" s="102"/>
    </row>
    <row r="660">
      <c r="A660" s="102"/>
      <c r="B660" s="110"/>
      <c r="C660" s="102"/>
      <c r="D660" s="102"/>
    </row>
    <row r="661">
      <c r="A661" s="102"/>
      <c r="B661" s="110"/>
      <c r="C661" s="102"/>
      <c r="D661" s="102"/>
    </row>
    <row r="662">
      <c r="A662" s="102"/>
      <c r="B662" s="110"/>
      <c r="C662" s="102"/>
      <c r="D662" s="102"/>
    </row>
    <row r="663">
      <c r="A663" s="102"/>
      <c r="B663" s="110"/>
      <c r="C663" s="102"/>
      <c r="D663" s="102"/>
    </row>
    <row r="664">
      <c r="A664" s="102"/>
      <c r="B664" s="110"/>
      <c r="C664" s="102"/>
      <c r="D664" s="102"/>
    </row>
    <row r="665">
      <c r="A665" s="102"/>
      <c r="B665" s="110"/>
      <c r="C665" s="102"/>
      <c r="D665" s="102"/>
    </row>
    <row r="666">
      <c r="A666" s="102"/>
      <c r="B666" s="110"/>
      <c r="C666" s="102"/>
      <c r="D666" s="102"/>
    </row>
    <row r="667">
      <c r="A667" s="102"/>
      <c r="B667" s="110"/>
      <c r="C667" s="102"/>
      <c r="D667" s="102"/>
    </row>
    <row r="668">
      <c r="A668" s="102"/>
      <c r="B668" s="110"/>
      <c r="C668" s="102"/>
      <c r="D668" s="102"/>
    </row>
    <row r="669">
      <c r="A669" s="102"/>
      <c r="B669" s="110"/>
      <c r="C669" s="102"/>
      <c r="D669" s="102"/>
    </row>
    <row r="670">
      <c r="A670" s="102"/>
      <c r="B670" s="110"/>
      <c r="C670" s="102"/>
      <c r="D670" s="102"/>
    </row>
    <row r="671">
      <c r="A671" s="102"/>
      <c r="B671" s="110"/>
      <c r="C671" s="102"/>
      <c r="D671" s="102"/>
    </row>
    <row r="672">
      <c r="A672" s="102"/>
      <c r="B672" s="110"/>
      <c r="C672" s="102"/>
      <c r="D672" s="102"/>
    </row>
    <row r="673">
      <c r="A673" s="102"/>
      <c r="B673" s="110"/>
      <c r="C673" s="102"/>
      <c r="D673" s="102"/>
    </row>
    <row r="674">
      <c r="A674" s="102"/>
      <c r="B674" s="110"/>
      <c r="C674" s="102"/>
      <c r="D674" s="102"/>
    </row>
    <row r="675">
      <c r="A675" s="102"/>
      <c r="B675" s="110"/>
      <c r="C675" s="102"/>
      <c r="D675" s="102"/>
    </row>
    <row r="676">
      <c r="A676" s="102"/>
      <c r="B676" s="110"/>
      <c r="C676" s="102"/>
      <c r="D676" s="102"/>
    </row>
    <row r="677">
      <c r="A677" s="102"/>
      <c r="B677" s="110"/>
      <c r="C677" s="102"/>
      <c r="D677" s="102"/>
    </row>
    <row r="678">
      <c r="A678" s="102"/>
      <c r="B678" s="110"/>
      <c r="C678" s="102"/>
      <c r="D678" s="102"/>
    </row>
    <row r="679">
      <c r="A679" s="102"/>
      <c r="B679" s="110"/>
      <c r="C679" s="102"/>
      <c r="D679" s="102"/>
    </row>
    <row r="680">
      <c r="A680" s="102"/>
      <c r="B680" s="110"/>
      <c r="C680" s="102"/>
      <c r="D680" s="102"/>
    </row>
    <row r="681">
      <c r="A681" s="102"/>
      <c r="B681" s="110"/>
      <c r="C681" s="102"/>
      <c r="D681" s="102"/>
    </row>
    <row r="682">
      <c r="A682" s="102"/>
      <c r="B682" s="110"/>
      <c r="C682" s="102"/>
      <c r="D682" s="102"/>
    </row>
    <row r="683">
      <c r="A683" s="102"/>
      <c r="B683" s="110"/>
      <c r="C683" s="102"/>
      <c r="D683" s="102"/>
    </row>
    <row r="684">
      <c r="A684" s="102"/>
      <c r="B684" s="110"/>
      <c r="C684" s="102"/>
      <c r="D684" s="102"/>
    </row>
    <row r="685">
      <c r="A685" s="102"/>
      <c r="B685" s="110"/>
      <c r="C685" s="102"/>
      <c r="D685" s="102"/>
    </row>
    <row r="686">
      <c r="A686" s="102"/>
      <c r="B686" s="110"/>
      <c r="C686" s="102"/>
      <c r="D686" s="102"/>
    </row>
    <row r="687">
      <c r="A687" s="102"/>
      <c r="B687" s="110"/>
      <c r="C687" s="102"/>
      <c r="D687" s="102"/>
    </row>
    <row r="688">
      <c r="A688" s="102"/>
      <c r="B688" s="110"/>
      <c r="C688" s="102"/>
      <c r="D688" s="102"/>
    </row>
    <row r="689">
      <c r="A689" s="102"/>
      <c r="B689" s="110"/>
      <c r="C689" s="102"/>
      <c r="D689" s="102"/>
    </row>
    <row r="690">
      <c r="A690" s="102"/>
      <c r="B690" s="110"/>
      <c r="C690" s="102"/>
      <c r="D690" s="102"/>
    </row>
    <row r="691">
      <c r="A691" s="102"/>
      <c r="B691" s="110"/>
      <c r="C691" s="102"/>
      <c r="D691" s="102"/>
    </row>
    <row r="692">
      <c r="A692" s="102"/>
      <c r="B692" s="110"/>
      <c r="C692" s="102"/>
      <c r="D692" s="102"/>
    </row>
    <row r="693">
      <c r="A693" s="102"/>
      <c r="B693" s="110"/>
      <c r="C693" s="102"/>
      <c r="D693" s="102"/>
    </row>
    <row r="694">
      <c r="A694" s="102"/>
      <c r="B694" s="110"/>
      <c r="C694" s="102"/>
      <c r="D694" s="102"/>
    </row>
    <row r="695">
      <c r="A695" s="102"/>
      <c r="B695" s="110"/>
      <c r="C695" s="102"/>
      <c r="D695" s="102"/>
    </row>
    <row r="696">
      <c r="A696" s="102"/>
      <c r="B696" s="110"/>
      <c r="C696" s="102"/>
      <c r="D696" s="102"/>
    </row>
    <row r="697">
      <c r="A697" s="102"/>
      <c r="B697" s="110"/>
      <c r="C697" s="102"/>
      <c r="D697" s="102"/>
    </row>
    <row r="698">
      <c r="A698" s="102"/>
      <c r="B698" s="110"/>
      <c r="C698" s="102"/>
      <c r="D698" s="102"/>
    </row>
    <row r="699">
      <c r="A699" s="102"/>
      <c r="B699" s="110"/>
      <c r="C699" s="102"/>
      <c r="D699" s="102"/>
    </row>
    <row r="700">
      <c r="A700" s="102"/>
      <c r="B700" s="110"/>
      <c r="C700" s="102"/>
      <c r="D700" s="102"/>
    </row>
    <row r="701">
      <c r="A701" s="102"/>
      <c r="B701" s="110"/>
      <c r="C701" s="102"/>
      <c r="D701" s="102"/>
    </row>
    <row r="702">
      <c r="A702" s="102"/>
      <c r="B702" s="110"/>
      <c r="C702" s="102"/>
      <c r="D702" s="102"/>
    </row>
    <row r="703">
      <c r="A703" s="102"/>
      <c r="B703" s="110"/>
      <c r="C703" s="102"/>
      <c r="D703" s="102"/>
    </row>
    <row r="704">
      <c r="A704" s="102"/>
      <c r="B704" s="110"/>
      <c r="C704" s="102"/>
      <c r="D704" s="102"/>
    </row>
    <row r="705">
      <c r="A705" s="102"/>
      <c r="B705" s="110"/>
      <c r="C705" s="102"/>
      <c r="D705" s="102"/>
    </row>
    <row r="706">
      <c r="A706" s="102"/>
      <c r="B706" s="110"/>
      <c r="C706" s="102"/>
      <c r="D706" s="102"/>
    </row>
    <row r="707">
      <c r="A707" s="102"/>
      <c r="B707" s="110"/>
      <c r="C707" s="102"/>
      <c r="D707" s="102"/>
    </row>
    <row r="708">
      <c r="A708" s="102"/>
      <c r="B708" s="110"/>
      <c r="C708" s="102"/>
      <c r="D708" s="102"/>
    </row>
    <row r="709">
      <c r="A709" s="102"/>
      <c r="B709" s="110"/>
      <c r="C709" s="102"/>
      <c r="D709" s="102"/>
    </row>
    <row r="710">
      <c r="A710" s="102"/>
      <c r="B710" s="110"/>
      <c r="C710" s="102"/>
      <c r="D710" s="102"/>
    </row>
    <row r="711">
      <c r="A711" s="102"/>
      <c r="B711" s="110"/>
      <c r="C711" s="102"/>
      <c r="D711" s="102"/>
    </row>
    <row r="712">
      <c r="A712" s="102"/>
      <c r="B712" s="110"/>
      <c r="C712" s="102"/>
      <c r="D712" s="102"/>
    </row>
    <row r="713">
      <c r="A713" s="102"/>
      <c r="B713" s="110"/>
      <c r="C713" s="102"/>
      <c r="D713" s="102"/>
    </row>
    <row r="714">
      <c r="A714" s="102"/>
      <c r="B714" s="110"/>
      <c r="C714" s="102"/>
      <c r="D714" s="102"/>
    </row>
    <row r="715">
      <c r="A715" s="102"/>
      <c r="B715" s="110"/>
      <c r="C715" s="102"/>
      <c r="D715" s="102"/>
    </row>
    <row r="716">
      <c r="A716" s="102"/>
      <c r="B716" s="110"/>
      <c r="C716" s="102"/>
      <c r="D716" s="102"/>
    </row>
    <row r="717">
      <c r="A717" s="102"/>
      <c r="B717" s="110"/>
      <c r="C717" s="102"/>
      <c r="D717" s="102"/>
    </row>
    <row r="718">
      <c r="A718" s="102"/>
      <c r="B718" s="110"/>
      <c r="C718" s="102"/>
      <c r="D718" s="102"/>
    </row>
    <row r="719">
      <c r="A719" s="102"/>
      <c r="B719" s="110"/>
      <c r="C719" s="102"/>
      <c r="D719" s="102"/>
    </row>
    <row r="720">
      <c r="A720" s="102"/>
      <c r="B720" s="110"/>
      <c r="C720" s="102"/>
      <c r="D720" s="102"/>
    </row>
    <row r="721">
      <c r="A721" s="102"/>
      <c r="B721" s="110"/>
      <c r="C721" s="102"/>
      <c r="D721" s="102"/>
    </row>
    <row r="722">
      <c r="A722" s="102"/>
      <c r="B722" s="110"/>
      <c r="C722" s="102"/>
      <c r="D722" s="102"/>
    </row>
    <row r="723">
      <c r="A723" s="102"/>
      <c r="B723" s="110"/>
      <c r="C723" s="102"/>
      <c r="D723" s="102"/>
    </row>
    <row r="724">
      <c r="A724" s="102"/>
      <c r="B724" s="110"/>
      <c r="C724" s="102"/>
      <c r="D724" s="102"/>
    </row>
    <row r="725">
      <c r="A725" s="102"/>
      <c r="B725" s="110"/>
      <c r="C725" s="102"/>
      <c r="D725" s="102"/>
    </row>
    <row r="726">
      <c r="A726" s="102"/>
      <c r="B726" s="110"/>
      <c r="C726" s="102"/>
      <c r="D726" s="102"/>
    </row>
    <row r="727">
      <c r="A727" s="102"/>
      <c r="B727" s="110"/>
      <c r="C727" s="102"/>
      <c r="D727" s="102"/>
    </row>
    <row r="728">
      <c r="A728" s="102"/>
      <c r="B728" s="110"/>
      <c r="C728" s="102"/>
      <c r="D728" s="102"/>
    </row>
    <row r="729">
      <c r="A729" s="102"/>
      <c r="B729" s="110"/>
      <c r="C729" s="102"/>
      <c r="D729" s="102"/>
    </row>
    <row r="730">
      <c r="A730" s="102"/>
      <c r="B730" s="110"/>
      <c r="C730" s="102"/>
      <c r="D730" s="102"/>
    </row>
    <row r="731">
      <c r="A731" s="102"/>
      <c r="B731" s="110"/>
      <c r="C731" s="102"/>
      <c r="D731" s="102"/>
    </row>
    <row r="732">
      <c r="A732" s="102"/>
      <c r="B732" s="110"/>
      <c r="C732" s="102"/>
      <c r="D732" s="102"/>
    </row>
    <row r="733">
      <c r="A733" s="102"/>
      <c r="B733" s="110"/>
      <c r="C733" s="102"/>
      <c r="D733" s="102"/>
    </row>
    <row r="734">
      <c r="A734" s="102"/>
      <c r="B734" s="110"/>
      <c r="C734" s="102"/>
      <c r="D734" s="102"/>
    </row>
    <row r="735">
      <c r="A735" s="102"/>
      <c r="B735" s="110"/>
      <c r="C735" s="102"/>
      <c r="D735" s="102"/>
    </row>
    <row r="736">
      <c r="A736" s="102"/>
      <c r="B736" s="110"/>
      <c r="C736" s="102"/>
      <c r="D736" s="102"/>
    </row>
    <row r="737">
      <c r="A737" s="102"/>
      <c r="B737" s="110"/>
      <c r="C737" s="102"/>
      <c r="D737" s="102"/>
    </row>
    <row r="738">
      <c r="A738" s="102"/>
      <c r="B738" s="110"/>
      <c r="C738" s="102"/>
      <c r="D738" s="102"/>
    </row>
    <row r="739">
      <c r="A739" s="102"/>
      <c r="B739" s="110"/>
      <c r="C739" s="102"/>
      <c r="D739" s="102"/>
    </row>
    <row r="740">
      <c r="A740" s="102"/>
      <c r="B740" s="110"/>
      <c r="C740" s="102"/>
      <c r="D740" s="102"/>
    </row>
    <row r="741">
      <c r="A741" s="102"/>
      <c r="B741" s="110"/>
      <c r="C741" s="102"/>
      <c r="D741" s="102"/>
    </row>
    <row r="742">
      <c r="A742" s="102"/>
      <c r="B742" s="110"/>
      <c r="C742" s="102"/>
      <c r="D742" s="102"/>
    </row>
    <row r="743">
      <c r="A743" s="102"/>
      <c r="B743" s="110"/>
      <c r="C743" s="102"/>
      <c r="D743" s="102"/>
    </row>
    <row r="744">
      <c r="A744" s="102"/>
      <c r="B744" s="110"/>
      <c r="C744" s="102"/>
      <c r="D744" s="102"/>
    </row>
    <row r="745">
      <c r="A745" s="102"/>
      <c r="B745" s="110"/>
      <c r="C745" s="102"/>
      <c r="D745" s="102"/>
    </row>
    <row r="746">
      <c r="A746" s="102"/>
      <c r="B746" s="110"/>
      <c r="C746" s="102"/>
      <c r="D746" s="102"/>
    </row>
    <row r="747">
      <c r="A747" s="102"/>
      <c r="B747" s="110"/>
      <c r="C747" s="102"/>
      <c r="D747" s="102"/>
    </row>
    <row r="748">
      <c r="A748" s="102"/>
      <c r="B748" s="110"/>
      <c r="C748" s="102"/>
      <c r="D748" s="102"/>
    </row>
    <row r="749">
      <c r="A749" s="102"/>
      <c r="B749" s="110"/>
      <c r="C749" s="102"/>
      <c r="D749" s="102"/>
    </row>
    <row r="750">
      <c r="A750" s="102"/>
      <c r="B750" s="110"/>
      <c r="C750" s="102"/>
      <c r="D750" s="102"/>
    </row>
    <row r="751">
      <c r="A751" s="102"/>
      <c r="B751" s="110"/>
      <c r="C751" s="102"/>
      <c r="D751" s="102"/>
    </row>
    <row r="752">
      <c r="A752" s="102"/>
      <c r="B752" s="110"/>
      <c r="C752" s="102"/>
      <c r="D752" s="102"/>
    </row>
    <row r="753">
      <c r="A753" s="102"/>
      <c r="B753" s="110"/>
      <c r="C753" s="102"/>
      <c r="D753" s="102"/>
    </row>
    <row r="754">
      <c r="A754" s="102"/>
      <c r="B754" s="110"/>
      <c r="C754" s="102"/>
      <c r="D754" s="102"/>
    </row>
    <row r="755">
      <c r="A755" s="102"/>
      <c r="B755" s="110"/>
      <c r="C755" s="102"/>
      <c r="D755" s="102"/>
    </row>
    <row r="756">
      <c r="A756" s="102"/>
      <c r="B756" s="110"/>
      <c r="C756" s="102"/>
      <c r="D756" s="102"/>
    </row>
    <row r="757">
      <c r="A757" s="102"/>
      <c r="B757" s="110"/>
      <c r="C757" s="102"/>
      <c r="D757" s="102"/>
    </row>
    <row r="758">
      <c r="A758" s="102"/>
      <c r="B758" s="110"/>
      <c r="C758" s="102"/>
      <c r="D758" s="102"/>
    </row>
    <row r="759">
      <c r="A759" s="102"/>
      <c r="B759" s="110"/>
      <c r="C759" s="102"/>
      <c r="D759" s="102"/>
    </row>
    <row r="760">
      <c r="A760" s="102"/>
      <c r="B760" s="110"/>
      <c r="C760" s="102"/>
      <c r="D760" s="102"/>
    </row>
    <row r="761">
      <c r="A761" s="102"/>
      <c r="B761" s="110"/>
      <c r="C761" s="102"/>
      <c r="D761" s="102"/>
    </row>
    <row r="762">
      <c r="A762" s="102"/>
      <c r="B762" s="110"/>
      <c r="C762" s="102"/>
      <c r="D762" s="102"/>
    </row>
    <row r="763">
      <c r="A763" s="102"/>
      <c r="B763" s="110"/>
      <c r="C763" s="102"/>
      <c r="D763" s="102"/>
    </row>
    <row r="764">
      <c r="A764" s="102"/>
      <c r="B764" s="110"/>
      <c r="C764" s="102"/>
      <c r="D764" s="102"/>
    </row>
    <row r="765">
      <c r="A765" s="102"/>
      <c r="B765" s="110"/>
      <c r="C765" s="102"/>
      <c r="D765" s="102"/>
    </row>
    <row r="766">
      <c r="A766" s="102"/>
      <c r="B766" s="110"/>
      <c r="C766" s="102"/>
      <c r="D766" s="102"/>
    </row>
    <row r="767">
      <c r="A767" s="102"/>
      <c r="B767" s="110"/>
      <c r="C767" s="102"/>
      <c r="D767" s="102"/>
    </row>
    <row r="768">
      <c r="A768" s="102"/>
      <c r="B768" s="110"/>
      <c r="C768" s="102"/>
      <c r="D768" s="102"/>
    </row>
    <row r="769">
      <c r="A769" s="102"/>
      <c r="B769" s="110"/>
      <c r="C769" s="102"/>
      <c r="D769" s="102"/>
    </row>
    <row r="770">
      <c r="A770" s="102"/>
      <c r="B770" s="110"/>
      <c r="C770" s="102"/>
      <c r="D770" s="102"/>
    </row>
    <row r="771">
      <c r="A771" s="102"/>
      <c r="B771" s="110"/>
      <c r="C771" s="102"/>
      <c r="D771" s="102"/>
    </row>
    <row r="772">
      <c r="A772" s="102"/>
      <c r="B772" s="110"/>
      <c r="C772" s="102"/>
      <c r="D772" s="102"/>
    </row>
    <row r="773">
      <c r="A773" s="102"/>
      <c r="B773" s="110"/>
      <c r="C773" s="102"/>
      <c r="D773" s="102"/>
    </row>
    <row r="774">
      <c r="A774" s="102"/>
      <c r="B774" s="110"/>
      <c r="C774" s="102"/>
      <c r="D774" s="102"/>
    </row>
    <row r="775">
      <c r="A775" s="102"/>
      <c r="B775" s="110"/>
      <c r="C775" s="102"/>
      <c r="D775" s="102"/>
    </row>
    <row r="776">
      <c r="A776" s="102"/>
      <c r="B776" s="110"/>
      <c r="C776" s="102"/>
      <c r="D776" s="102"/>
    </row>
    <row r="777">
      <c r="A777" s="102"/>
      <c r="B777" s="110"/>
      <c r="C777" s="102"/>
      <c r="D777" s="102"/>
    </row>
    <row r="778">
      <c r="A778" s="102"/>
      <c r="B778" s="110"/>
      <c r="C778" s="102"/>
      <c r="D778" s="102"/>
    </row>
    <row r="779">
      <c r="A779" s="102"/>
      <c r="B779" s="110"/>
      <c r="C779" s="102"/>
      <c r="D779" s="102"/>
    </row>
    <row r="780">
      <c r="A780" s="102"/>
      <c r="B780" s="110"/>
      <c r="C780" s="102"/>
      <c r="D780" s="102"/>
    </row>
    <row r="781">
      <c r="A781" s="102"/>
      <c r="B781" s="110"/>
      <c r="C781" s="102"/>
      <c r="D781" s="102"/>
    </row>
    <row r="782">
      <c r="A782" s="102"/>
      <c r="B782" s="110"/>
      <c r="C782" s="102"/>
      <c r="D782" s="102"/>
    </row>
    <row r="783">
      <c r="A783" s="102"/>
      <c r="B783" s="110"/>
      <c r="C783" s="102"/>
      <c r="D783" s="102"/>
    </row>
    <row r="784">
      <c r="A784" s="102"/>
      <c r="B784" s="110"/>
      <c r="C784" s="102"/>
      <c r="D784" s="102"/>
    </row>
    <row r="785">
      <c r="A785" s="102"/>
      <c r="B785" s="110"/>
      <c r="C785" s="102"/>
      <c r="D785" s="102"/>
    </row>
    <row r="786">
      <c r="A786" s="102"/>
      <c r="B786" s="110"/>
      <c r="C786" s="102"/>
      <c r="D786" s="102"/>
    </row>
    <row r="787">
      <c r="A787" s="102"/>
      <c r="B787" s="110"/>
      <c r="C787" s="102"/>
      <c r="D787" s="102"/>
    </row>
    <row r="788">
      <c r="A788" s="102"/>
      <c r="B788" s="110"/>
      <c r="C788" s="102"/>
      <c r="D788" s="102"/>
    </row>
    <row r="789">
      <c r="A789" s="102"/>
      <c r="B789" s="110"/>
      <c r="C789" s="102"/>
      <c r="D789" s="102"/>
    </row>
    <row r="790">
      <c r="A790" s="102"/>
      <c r="B790" s="110"/>
      <c r="C790" s="102"/>
      <c r="D790" s="102"/>
    </row>
    <row r="791">
      <c r="A791" s="102"/>
      <c r="B791" s="110"/>
      <c r="C791" s="102"/>
      <c r="D791" s="102"/>
    </row>
    <row r="792">
      <c r="A792" s="102"/>
      <c r="B792" s="110"/>
      <c r="C792" s="102"/>
      <c r="D792" s="102"/>
    </row>
    <row r="793">
      <c r="A793" s="102"/>
      <c r="B793" s="110"/>
      <c r="C793" s="102"/>
      <c r="D793" s="102"/>
    </row>
    <row r="794">
      <c r="A794" s="102"/>
      <c r="B794" s="110"/>
      <c r="C794" s="102"/>
      <c r="D794" s="102"/>
    </row>
    <row r="795">
      <c r="A795" s="102"/>
      <c r="B795" s="110"/>
      <c r="C795" s="102"/>
      <c r="D795" s="102"/>
    </row>
    <row r="796">
      <c r="A796" s="102"/>
      <c r="B796" s="110"/>
      <c r="C796" s="102"/>
      <c r="D796" s="102"/>
    </row>
    <row r="797">
      <c r="A797" s="102"/>
      <c r="B797" s="110"/>
      <c r="C797" s="102"/>
      <c r="D797" s="102"/>
    </row>
    <row r="798">
      <c r="A798" s="102"/>
      <c r="B798" s="110"/>
      <c r="C798" s="102"/>
      <c r="D798" s="102"/>
    </row>
    <row r="799">
      <c r="A799" s="102"/>
      <c r="B799" s="110"/>
      <c r="C799" s="102"/>
      <c r="D799" s="102"/>
    </row>
    <row r="800">
      <c r="A800" s="102"/>
      <c r="B800" s="110"/>
      <c r="C800" s="102"/>
      <c r="D800" s="102"/>
    </row>
    <row r="801">
      <c r="A801" s="102"/>
      <c r="B801" s="110"/>
      <c r="C801" s="102"/>
      <c r="D801" s="102"/>
    </row>
    <row r="802">
      <c r="A802" s="102"/>
      <c r="B802" s="110"/>
      <c r="C802" s="102"/>
      <c r="D802" s="102"/>
    </row>
    <row r="803">
      <c r="A803" s="102"/>
      <c r="B803" s="110"/>
      <c r="C803" s="102"/>
      <c r="D803" s="102"/>
    </row>
    <row r="804">
      <c r="A804" s="102"/>
      <c r="B804" s="110"/>
      <c r="C804" s="102"/>
      <c r="D804" s="102"/>
    </row>
    <row r="805">
      <c r="A805" s="102"/>
      <c r="B805" s="110"/>
      <c r="C805" s="102"/>
      <c r="D805" s="102"/>
    </row>
    <row r="806">
      <c r="A806" s="102"/>
      <c r="B806" s="110"/>
      <c r="C806" s="102"/>
      <c r="D806" s="102"/>
    </row>
    <row r="807">
      <c r="A807" s="102"/>
      <c r="B807" s="110"/>
      <c r="C807" s="102"/>
      <c r="D807" s="102"/>
    </row>
    <row r="808">
      <c r="A808" s="102"/>
      <c r="B808" s="110"/>
      <c r="C808" s="102"/>
      <c r="D808" s="102"/>
    </row>
    <row r="809">
      <c r="A809" s="102"/>
      <c r="B809" s="110"/>
      <c r="C809" s="102"/>
      <c r="D809" s="102"/>
    </row>
    <row r="810">
      <c r="A810" s="102"/>
      <c r="B810" s="110"/>
      <c r="C810" s="102"/>
      <c r="D810" s="102"/>
    </row>
    <row r="811">
      <c r="A811" s="102"/>
      <c r="B811" s="110"/>
      <c r="C811" s="102"/>
      <c r="D811" s="102"/>
    </row>
    <row r="812">
      <c r="A812" s="102"/>
      <c r="B812" s="110"/>
      <c r="C812" s="102"/>
      <c r="D812" s="102"/>
    </row>
    <row r="813">
      <c r="A813" s="102"/>
      <c r="B813" s="110"/>
      <c r="C813" s="102"/>
      <c r="D813" s="102"/>
    </row>
    <row r="814">
      <c r="A814" s="102"/>
      <c r="B814" s="110"/>
      <c r="C814" s="102"/>
      <c r="D814" s="102"/>
    </row>
    <row r="815">
      <c r="A815" s="102"/>
      <c r="B815" s="110"/>
      <c r="C815" s="102"/>
      <c r="D815" s="102"/>
    </row>
    <row r="816">
      <c r="A816" s="102"/>
      <c r="B816" s="110"/>
      <c r="C816" s="102"/>
      <c r="D816" s="102"/>
    </row>
    <row r="817">
      <c r="A817" s="102"/>
      <c r="B817" s="110"/>
      <c r="C817" s="102"/>
      <c r="D817" s="102"/>
    </row>
    <row r="818">
      <c r="A818" s="102"/>
      <c r="B818" s="110"/>
      <c r="C818" s="102"/>
      <c r="D818" s="102"/>
    </row>
    <row r="819">
      <c r="A819" s="102"/>
      <c r="B819" s="110"/>
      <c r="C819" s="102"/>
      <c r="D819" s="102"/>
    </row>
    <row r="820">
      <c r="A820" s="102"/>
      <c r="B820" s="110"/>
      <c r="C820" s="102"/>
      <c r="D820" s="102"/>
    </row>
    <row r="821">
      <c r="A821" s="102"/>
      <c r="B821" s="110"/>
      <c r="C821" s="102"/>
      <c r="D821" s="102"/>
    </row>
    <row r="822">
      <c r="A822" s="102"/>
      <c r="B822" s="110"/>
      <c r="C822" s="102"/>
      <c r="D822" s="102"/>
    </row>
    <row r="823">
      <c r="A823" s="102"/>
      <c r="B823" s="110"/>
      <c r="C823" s="102"/>
      <c r="D823" s="102"/>
    </row>
    <row r="824">
      <c r="A824" s="102"/>
      <c r="B824" s="110"/>
      <c r="C824" s="102"/>
      <c r="D824" s="102"/>
    </row>
    <row r="825">
      <c r="A825" s="102"/>
      <c r="B825" s="110"/>
      <c r="C825" s="102"/>
      <c r="D825" s="102"/>
    </row>
    <row r="826">
      <c r="A826" s="102"/>
      <c r="B826" s="110"/>
      <c r="C826" s="102"/>
      <c r="D826" s="102"/>
    </row>
    <row r="827">
      <c r="A827" s="102"/>
      <c r="B827" s="110"/>
      <c r="C827" s="102"/>
      <c r="D827" s="102"/>
    </row>
    <row r="828">
      <c r="A828" s="102"/>
      <c r="B828" s="110"/>
      <c r="C828" s="102"/>
      <c r="D828" s="102"/>
    </row>
    <row r="829">
      <c r="A829" s="102"/>
      <c r="B829" s="110"/>
      <c r="C829" s="102"/>
      <c r="D829" s="102"/>
    </row>
    <row r="830">
      <c r="A830" s="102"/>
      <c r="B830" s="110"/>
      <c r="C830" s="102"/>
      <c r="D830" s="102"/>
    </row>
    <row r="831">
      <c r="A831" s="102"/>
      <c r="B831" s="110"/>
      <c r="C831" s="102"/>
      <c r="D831" s="102"/>
    </row>
    <row r="832">
      <c r="A832" s="102"/>
      <c r="B832" s="110"/>
      <c r="C832" s="102"/>
      <c r="D832" s="102"/>
    </row>
    <row r="833">
      <c r="A833" s="102"/>
      <c r="B833" s="110"/>
      <c r="C833" s="102"/>
      <c r="D833" s="102"/>
    </row>
    <row r="834">
      <c r="A834" s="102"/>
      <c r="B834" s="110"/>
      <c r="C834" s="102"/>
      <c r="D834" s="102"/>
    </row>
    <row r="835">
      <c r="A835" s="102"/>
      <c r="B835" s="110"/>
      <c r="C835" s="102"/>
      <c r="D835" s="102"/>
    </row>
    <row r="836">
      <c r="A836" s="102"/>
      <c r="B836" s="110"/>
      <c r="C836" s="102"/>
      <c r="D836" s="102"/>
    </row>
    <row r="837">
      <c r="A837" s="102"/>
      <c r="B837" s="110"/>
      <c r="C837" s="102"/>
      <c r="D837" s="102"/>
    </row>
    <row r="838">
      <c r="A838" s="102"/>
      <c r="B838" s="110"/>
      <c r="C838" s="102"/>
      <c r="D838" s="102"/>
    </row>
    <row r="839">
      <c r="A839" s="102"/>
      <c r="B839" s="110"/>
      <c r="C839" s="102"/>
      <c r="D839" s="102"/>
    </row>
    <row r="840">
      <c r="A840" s="102"/>
      <c r="B840" s="110"/>
      <c r="C840" s="102"/>
      <c r="D840" s="102"/>
    </row>
    <row r="841">
      <c r="A841" s="102"/>
      <c r="B841" s="110"/>
      <c r="C841" s="102"/>
      <c r="D841" s="102"/>
    </row>
    <row r="842">
      <c r="A842" s="102"/>
      <c r="B842" s="110"/>
      <c r="C842" s="102"/>
      <c r="D842" s="102"/>
    </row>
    <row r="843">
      <c r="A843" s="102"/>
      <c r="B843" s="110"/>
      <c r="C843" s="102"/>
      <c r="D843" s="102"/>
    </row>
    <row r="844">
      <c r="A844" s="102"/>
      <c r="B844" s="110"/>
      <c r="C844" s="102"/>
      <c r="D844" s="102"/>
    </row>
    <row r="845">
      <c r="A845" s="102"/>
      <c r="B845" s="110"/>
      <c r="C845" s="102"/>
      <c r="D845" s="102"/>
    </row>
    <row r="846">
      <c r="A846" s="102"/>
      <c r="B846" s="110"/>
      <c r="C846" s="102"/>
      <c r="D846" s="102"/>
    </row>
    <row r="847">
      <c r="A847" s="102"/>
      <c r="B847" s="110"/>
      <c r="C847" s="102"/>
      <c r="D847" s="102"/>
    </row>
    <row r="848">
      <c r="A848" s="102"/>
      <c r="B848" s="110"/>
      <c r="C848" s="102"/>
      <c r="D848" s="102"/>
    </row>
    <row r="849">
      <c r="A849" s="102"/>
      <c r="B849" s="110"/>
      <c r="C849" s="102"/>
      <c r="D849" s="102"/>
    </row>
    <row r="850">
      <c r="A850" s="102"/>
      <c r="B850" s="110"/>
      <c r="C850" s="102"/>
      <c r="D850" s="102"/>
    </row>
    <row r="851">
      <c r="A851" s="102"/>
      <c r="B851" s="110"/>
      <c r="C851" s="102"/>
      <c r="D851" s="102"/>
    </row>
    <row r="852">
      <c r="A852" s="102"/>
      <c r="B852" s="110"/>
      <c r="C852" s="102"/>
      <c r="D852" s="102"/>
    </row>
    <row r="853">
      <c r="A853" s="102"/>
      <c r="B853" s="110"/>
      <c r="C853" s="102"/>
      <c r="D853" s="102"/>
    </row>
    <row r="854">
      <c r="A854" s="102"/>
      <c r="B854" s="110"/>
      <c r="C854" s="102"/>
      <c r="D854" s="102"/>
    </row>
    <row r="855">
      <c r="A855" s="102"/>
      <c r="B855" s="110"/>
      <c r="C855" s="102"/>
      <c r="D855" s="102"/>
    </row>
    <row r="856">
      <c r="A856" s="102"/>
      <c r="B856" s="110"/>
      <c r="C856" s="102"/>
      <c r="D856" s="102"/>
    </row>
    <row r="857">
      <c r="A857" s="102"/>
      <c r="B857" s="110"/>
      <c r="C857" s="102"/>
      <c r="D857" s="102"/>
    </row>
    <row r="858">
      <c r="A858" s="102"/>
      <c r="B858" s="110"/>
      <c r="C858" s="102"/>
      <c r="D858" s="102"/>
    </row>
    <row r="859">
      <c r="A859" s="102"/>
      <c r="B859" s="110"/>
      <c r="C859" s="102"/>
      <c r="D859" s="102"/>
    </row>
    <row r="860">
      <c r="A860" s="102"/>
      <c r="B860" s="110"/>
      <c r="C860" s="102"/>
      <c r="D860" s="102"/>
    </row>
    <row r="861">
      <c r="A861" s="102"/>
      <c r="B861" s="110"/>
      <c r="C861" s="102"/>
      <c r="D861" s="102"/>
    </row>
    <row r="862">
      <c r="A862" s="102"/>
      <c r="B862" s="110"/>
      <c r="C862" s="102"/>
      <c r="D862" s="102"/>
    </row>
    <row r="863">
      <c r="A863" s="102"/>
      <c r="B863" s="110"/>
      <c r="C863" s="102"/>
      <c r="D863" s="102"/>
    </row>
    <row r="864">
      <c r="A864" s="102"/>
      <c r="B864" s="110"/>
      <c r="C864" s="102"/>
      <c r="D864" s="102"/>
    </row>
    <row r="865">
      <c r="A865" s="102"/>
      <c r="B865" s="110"/>
      <c r="C865" s="102"/>
      <c r="D865" s="102"/>
    </row>
    <row r="866">
      <c r="A866" s="102"/>
      <c r="B866" s="110"/>
      <c r="C866" s="102"/>
      <c r="D866" s="102"/>
    </row>
    <row r="867">
      <c r="A867" s="102"/>
      <c r="B867" s="110"/>
      <c r="C867" s="102"/>
      <c r="D867" s="102"/>
    </row>
    <row r="868">
      <c r="A868" s="102"/>
      <c r="B868" s="110"/>
      <c r="C868" s="102"/>
      <c r="D868" s="102"/>
    </row>
    <row r="869">
      <c r="A869" s="102"/>
      <c r="B869" s="110"/>
      <c r="C869" s="102"/>
      <c r="D869" s="102"/>
    </row>
    <row r="870">
      <c r="A870" s="102"/>
      <c r="B870" s="110"/>
      <c r="C870" s="102"/>
      <c r="D870" s="102"/>
    </row>
    <row r="871">
      <c r="A871" s="102"/>
      <c r="B871" s="110"/>
      <c r="C871" s="102"/>
      <c r="D871" s="102"/>
    </row>
    <row r="872">
      <c r="A872" s="102"/>
      <c r="B872" s="110"/>
      <c r="C872" s="102"/>
      <c r="D872" s="102"/>
    </row>
    <row r="873">
      <c r="A873" s="102"/>
      <c r="B873" s="110"/>
      <c r="C873" s="102"/>
      <c r="D873" s="102"/>
    </row>
    <row r="874">
      <c r="A874" s="102"/>
      <c r="B874" s="110"/>
      <c r="C874" s="102"/>
      <c r="D874" s="102"/>
    </row>
    <row r="875">
      <c r="A875" s="102"/>
      <c r="B875" s="110"/>
      <c r="C875" s="102"/>
      <c r="D875" s="102"/>
    </row>
    <row r="876">
      <c r="A876" s="102"/>
      <c r="B876" s="110"/>
      <c r="C876" s="102"/>
      <c r="D876" s="102"/>
    </row>
    <row r="877">
      <c r="A877" s="102"/>
      <c r="B877" s="110"/>
      <c r="C877" s="102"/>
      <c r="D877" s="102"/>
    </row>
    <row r="878">
      <c r="A878" s="102"/>
      <c r="B878" s="110"/>
      <c r="C878" s="102"/>
      <c r="D878" s="102"/>
    </row>
    <row r="879">
      <c r="A879" s="102"/>
      <c r="B879" s="110"/>
      <c r="C879" s="102"/>
      <c r="D879" s="102"/>
    </row>
    <row r="880">
      <c r="A880" s="102"/>
      <c r="B880" s="110"/>
      <c r="C880" s="102"/>
      <c r="D880" s="102"/>
    </row>
    <row r="881">
      <c r="A881" s="102"/>
      <c r="B881" s="110"/>
      <c r="C881" s="102"/>
      <c r="D881" s="102"/>
    </row>
    <row r="882">
      <c r="A882" s="102"/>
      <c r="B882" s="110"/>
      <c r="C882" s="102"/>
      <c r="D882" s="102"/>
    </row>
    <row r="883">
      <c r="A883" s="102"/>
      <c r="B883" s="110"/>
      <c r="C883" s="102"/>
      <c r="D883" s="102"/>
    </row>
    <row r="884">
      <c r="A884" s="102"/>
      <c r="B884" s="110"/>
      <c r="C884" s="102"/>
      <c r="D884" s="102"/>
    </row>
    <row r="885">
      <c r="A885" s="102"/>
      <c r="B885" s="110"/>
      <c r="C885" s="102"/>
      <c r="D885" s="102"/>
    </row>
    <row r="886">
      <c r="A886" s="102"/>
      <c r="B886" s="110"/>
      <c r="C886" s="102"/>
      <c r="D886" s="102"/>
    </row>
    <row r="887">
      <c r="A887" s="102"/>
      <c r="B887" s="110"/>
      <c r="C887" s="102"/>
      <c r="D887" s="102"/>
    </row>
    <row r="888">
      <c r="A888" s="102"/>
      <c r="B888" s="110"/>
      <c r="C888" s="102"/>
      <c r="D888" s="102"/>
    </row>
    <row r="889">
      <c r="A889" s="102"/>
      <c r="B889" s="110"/>
      <c r="C889" s="102"/>
      <c r="D889" s="102"/>
    </row>
    <row r="890">
      <c r="A890" s="102"/>
      <c r="B890" s="110"/>
      <c r="C890" s="102"/>
      <c r="D890" s="102"/>
    </row>
    <row r="891">
      <c r="A891" s="102"/>
      <c r="B891" s="110"/>
      <c r="C891" s="102"/>
      <c r="D891" s="102"/>
    </row>
    <row r="892">
      <c r="A892" s="102"/>
      <c r="B892" s="110"/>
      <c r="C892" s="102"/>
      <c r="D892" s="102"/>
    </row>
    <row r="893">
      <c r="A893" s="102"/>
      <c r="B893" s="110"/>
      <c r="C893" s="102"/>
      <c r="D893" s="102"/>
    </row>
    <row r="894">
      <c r="A894" s="102"/>
      <c r="B894" s="110"/>
      <c r="C894" s="102"/>
      <c r="D894" s="102"/>
    </row>
    <row r="895">
      <c r="A895" s="102"/>
      <c r="B895" s="110"/>
      <c r="C895" s="102"/>
      <c r="D895" s="102"/>
    </row>
    <row r="896">
      <c r="A896" s="102"/>
      <c r="B896" s="110"/>
      <c r="C896" s="102"/>
      <c r="D896" s="102"/>
    </row>
    <row r="897">
      <c r="A897" s="102"/>
      <c r="B897" s="110"/>
      <c r="C897" s="102"/>
      <c r="D897" s="102"/>
    </row>
    <row r="898">
      <c r="A898" s="102"/>
      <c r="B898" s="110"/>
      <c r="C898" s="102"/>
      <c r="D898" s="102"/>
    </row>
    <row r="899">
      <c r="A899" s="102"/>
      <c r="B899" s="110"/>
      <c r="C899" s="102"/>
      <c r="D899" s="102"/>
    </row>
    <row r="900">
      <c r="A900" s="102"/>
      <c r="B900" s="110"/>
      <c r="C900" s="102"/>
      <c r="D900" s="102"/>
    </row>
    <row r="901">
      <c r="A901" s="102"/>
      <c r="B901" s="110"/>
      <c r="C901" s="102"/>
      <c r="D901" s="102"/>
    </row>
    <row r="902">
      <c r="A902" s="102"/>
      <c r="B902" s="110"/>
      <c r="C902" s="102"/>
      <c r="D902" s="102"/>
    </row>
    <row r="903">
      <c r="A903" s="102"/>
      <c r="B903" s="110"/>
      <c r="C903" s="102"/>
      <c r="D903" s="102"/>
    </row>
    <row r="904">
      <c r="A904" s="102"/>
      <c r="B904" s="110"/>
      <c r="C904" s="102"/>
      <c r="D904" s="102"/>
    </row>
    <row r="905">
      <c r="A905" s="102"/>
      <c r="B905" s="110"/>
      <c r="C905" s="102"/>
      <c r="D905" s="102"/>
    </row>
    <row r="906">
      <c r="A906" s="102"/>
      <c r="B906" s="110"/>
      <c r="C906" s="102"/>
      <c r="D906" s="102"/>
    </row>
    <row r="907">
      <c r="A907" s="102"/>
      <c r="B907" s="110"/>
      <c r="C907" s="102"/>
      <c r="D907" s="102"/>
    </row>
    <row r="908">
      <c r="A908" s="102"/>
      <c r="B908" s="110"/>
      <c r="C908" s="102"/>
      <c r="D908" s="102"/>
    </row>
    <row r="909">
      <c r="A909" s="102"/>
      <c r="B909" s="110"/>
      <c r="C909" s="102"/>
      <c r="D909" s="102"/>
    </row>
    <row r="910">
      <c r="A910" s="102"/>
      <c r="B910" s="110"/>
      <c r="C910" s="102"/>
      <c r="D910" s="102"/>
    </row>
    <row r="911">
      <c r="A911" s="102"/>
      <c r="B911" s="110"/>
      <c r="C911" s="102"/>
      <c r="D911" s="102"/>
    </row>
    <row r="912">
      <c r="A912" s="102"/>
      <c r="B912" s="110"/>
      <c r="C912" s="102"/>
      <c r="D912" s="102"/>
    </row>
    <row r="913">
      <c r="A913" s="102"/>
      <c r="B913" s="110"/>
      <c r="C913" s="102"/>
      <c r="D913" s="102"/>
    </row>
    <row r="914">
      <c r="A914" s="102"/>
      <c r="B914" s="110"/>
      <c r="C914" s="102"/>
      <c r="D914" s="102"/>
    </row>
    <row r="915">
      <c r="A915" s="102"/>
      <c r="B915" s="110"/>
      <c r="C915" s="102"/>
      <c r="D915" s="102"/>
    </row>
    <row r="916">
      <c r="A916" s="102"/>
      <c r="B916" s="110"/>
      <c r="C916" s="102"/>
      <c r="D916" s="102"/>
    </row>
    <row r="917">
      <c r="A917" s="102"/>
      <c r="B917" s="110"/>
      <c r="C917" s="102"/>
      <c r="D917" s="102"/>
    </row>
    <row r="918">
      <c r="A918" s="102"/>
      <c r="B918" s="110"/>
      <c r="C918" s="102"/>
      <c r="D918" s="102"/>
    </row>
    <row r="919">
      <c r="A919" s="102"/>
      <c r="B919" s="110"/>
      <c r="C919" s="102"/>
      <c r="D919" s="102"/>
    </row>
    <row r="920">
      <c r="A920" s="102"/>
      <c r="B920" s="110"/>
      <c r="C920" s="102"/>
      <c r="D920" s="102"/>
    </row>
    <row r="921">
      <c r="A921" s="102"/>
      <c r="B921" s="110"/>
      <c r="C921" s="102"/>
      <c r="D921" s="102"/>
    </row>
    <row r="922">
      <c r="A922" s="102"/>
      <c r="B922" s="110"/>
      <c r="C922" s="102"/>
      <c r="D922" s="102"/>
    </row>
    <row r="923">
      <c r="A923" s="102"/>
      <c r="B923" s="110"/>
      <c r="C923" s="102"/>
      <c r="D923" s="102"/>
    </row>
    <row r="924">
      <c r="A924" s="102"/>
      <c r="B924" s="110"/>
      <c r="C924" s="102"/>
      <c r="D924" s="102"/>
    </row>
    <row r="925">
      <c r="A925" s="102"/>
      <c r="B925" s="110"/>
      <c r="C925" s="102"/>
      <c r="D925" s="102"/>
    </row>
    <row r="926">
      <c r="A926" s="102"/>
      <c r="B926" s="110"/>
      <c r="C926" s="102"/>
      <c r="D926" s="102"/>
    </row>
    <row r="927">
      <c r="A927" s="102"/>
      <c r="B927" s="110"/>
      <c r="C927" s="102"/>
      <c r="D927" s="102"/>
    </row>
    <row r="928">
      <c r="A928" s="102"/>
      <c r="B928" s="110"/>
      <c r="C928" s="102"/>
      <c r="D928" s="102"/>
    </row>
    <row r="929">
      <c r="A929" s="102"/>
      <c r="B929" s="110"/>
      <c r="C929" s="102"/>
      <c r="D929" s="102"/>
    </row>
    <row r="930">
      <c r="A930" s="102"/>
      <c r="B930" s="110"/>
      <c r="C930" s="102"/>
      <c r="D930" s="102"/>
    </row>
    <row r="931">
      <c r="A931" s="102"/>
      <c r="B931" s="110"/>
      <c r="C931" s="102"/>
      <c r="D931" s="102"/>
    </row>
    <row r="932">
      <c r="A932" s="102"/>
      <c r="B932" s="110"/>
      <c r="C932" s="102"/>
      <c r="D932" s="102"/>
    </row>
    <row r="933">
      <c r="A933" s="102"/>
      <c r="B933" s="110"/>
      <c r="C933" s="102"/>
      <c r="D933" s="102"/>
    </row>
    <row r="934">
      <c r="A934" s="102"/>
      <c r="B934" s="110"/>
      <c r="C934" s="102"/>
      <c r="D934" s="102"/>
    </row>
    <row r="935">
      <c r="A935" s="102"/>
      <c r="B935" s="110"/>
      <c r="C935" s="102"/>
      <c r="D935" s="102"/>
    </row>
    <row r="936">
      <c r="A936" s="102"/>
      <c r="B936" s="110"/>
      <c r="C936" s="102"/>
      <c r="D936" s="102"/>
    </row>
    <row r="937">
      <c r="A937" s="102"/>
      <c r="B937" s="110"/>
      <c r="C937" s="102"/>
      <c r="D937" s="102"/>
    </row>
    <row r="938">
      <c r="A938" s="102"/>
      <c r="B938" s="110"/>
      <c r="C938" s="102"/>
      <c r="D938" s="102"/>
    </row>
    <row r="939">
      <c r="A939" s="102"/>
      <c r="B939" s="110"/>
      <c r="C939" s="102"/>
      <c r="D939" s="102"/>
    </row>
    <row r="940">
      <c r="A940" s="102"/>
      <c r="B940" s="110"/>
      <c r="C940" s="102"/>
      <c r="D940" s="102"/>
    </row>
    <row r="941">
      <c r="A941" s="102"/>
      <c r="B941" s="110"/>
      <c r="C941" s="102"/>
      <c r="D941" s="102"/>
    </row>
    <row r="942">
      <c r="A942" s="102"/>
      <c r="B942" s="110"/>
      <c r="C942" s="102"/>
      <c r="D942" s="102"/>
    </row>
    <row r="943">
      <c r="A943" s="102"/>
      <c r="B943" s="110"/>
      <c r="C943" s="102"/>
      <c r="D943" s="102"/>
    </row>
    <row r="944">
      <c r="A944" s="102"/>
      <c r="B944" s="110"/>
      <c r="C944" s="102"/>
      <c r="D944" s="102"/>
    </row>
    <row r="945">
      <c r="A945" s="102"/>
      <c r="B945" s="110"/>
      <c r="C945" s="102"/>
      <c r="D945" s="102"/>
    </row>
    <row r="946">
      <c r="A946" s="102"/>
      <c r="B946" s="110"/>
      <c r="C946" s="102"/>
      <c r="D946" s="102"/>
    </row>
    <row r="947">
      <c r="A947" s="102"/>
      <c r="B947" s="110"/>
      <c r="C947" s="102"/>
      <c r="D947" s="102"/>
    </row>
    <row r="948">
      <c r="A948" s="102"/>
      <c r="B948" s="110"/>
      <c r="C948" s="102"/>
      <c r="D948" s="102"/>
    </row>
    <row r="949">
      <c r="A949" s="102"/>
      <c r="B949" s="110"/>
      <c r="C949" s="102"/>
      <c r="D949" s="102"/>
    </row>
    <row r="950">
      <c r="A950" s="102"/>
      <c r="B950" s="110"/>
      <c r="C950" s="102"/>
      <c r="D950" s="102"/>
    </row>
    <row r="951">
      <c r="A951" s="102"/>
      <c r="B951" s="110"/>
      <c r="C951" s="102"/>
      <c r="D951" s="102"/>
    </row>
    <row r="952">
      <c r="A952" s="102"/>
      <c r="B952" s="110"/>
      <c r="C952" s="102"/>
      <c r="D952" s="102"/>
    </row>
    <row r="953">
      <c r="A953" s="102"/>
      <c r="B953" s="110"/>
      <c r="C953" s="102"/>
      <c r="D953" s="102"/>
    </row>
    <row r="954">
      <c r="A954" s="102"/>
      <c r="B954" s="110"/>
      <c r="C954" s="102"/>
      <c r="D954" s="102"/>
    </row>
    <row r="955">
      <c r="A955" s="102"/>
      <c r="B955" s="110"/>
      <c r="C955" s="102"/>
      <c r="D955" s="102"/>
    </row>
    <row r="956">
      <c r="A956" s="102"/>
      <c r="B956" s="110"/>
      <c r="C956" s="102"/>
      <c r="D956" s="102"/>
    </row>
    <row r="957">
      <c r="A957" s="102"/>
      <c r="B957" s="110"/>
      <c r="C957" s="102"/>
      <c r="D957" s="102"/>
    </row>
    <row r="958">
      <c r="A958" s="102"/>
      <c r="B958" s="110"/>
      <c r="C958" s="102"/>
      <c r="D958" s="102"/>
    </row>
    <row r="959">
      <c r="A959" s="102"/>
      <c r="B959" s="110"/>
      <c r="C959" s="102"/>
      <c r="D959" s="102"/>
    </row>
    <row r="960">
      <c r="A960" s="102"/>
      <c r="B960" s="110"/>
      <c r="C960" s="102"/>
      <c r="D960" s="102"/>
    </row>
    <row r="961">
      <c r="A961" s="102"/>
      <c r="B961" s="110"/>
      <c r="C961" s="102"/>
      <c r="D961" s="102"/>
    </row>
    <row r="962">
      <c r="A962" s="102"/>
      <c r="B962" s="110"/>
      <c r="C962" s="102"/>
      <c r="D962" s="102"/>
    </row>
    <row r="963">
      <c r="A963" s="102"/>
      <c r="B963" s="110"/>
      <c r="C963" s="102"/>
      <c r="D963" s="102"/>
    </row>
    <row r="964">
      <c r="A964" s="102"/>
      <c r="B964" s="110"/>
      <c r="C964" s="102"/>
      <c r="D964" s="102"/>
    </row>
    <row r="965">
      <c r="A965" s="102"/>
      <c r="B965" s="110"/>
      <c r="C965" s="102"/>
      <c r="D965" s="102"/>
    </row>
    <row r="966">
      <c r="A966" s="102"/>
      <c r="B966" s="110"/>
      <c r="C966" s="102"/>
      <c r="D966" s="102"/>
    </row>
    <row r="967">
      <c r="A967" s="102"/>
      <c r="B967" s="110"/>
      <c r="C967" s="102"/>
      <c r="D967" s="102"/>
    </row>
    <row r="968">
      <c r="A968" s="102"/>
      <c r="B968" s="110"/>
      <c r="C968" s="102"/>
      <c r="D968" s="102"/>
    </row>
    <row r="969">
      <c r="A969" s="102"/>
      <c r="B969" s="110"/>
      <c r="C969" s="102"/>
      <c r="D969" s="102"/>
    </row>
    <row r="970">
      <c r="A970" s="102"/>
      <c r="B970" s="110"/>
      <c r="C970" s="102"/>
      <c r="D970" s="102"/>
    </row>
    <row r="971">
      <c r="A971" s="102"/>
      <c r="B971" s="110"/>
      <c r="C971" s="102"/>
      <c r="D971" s="102"/>
    </row>
    <row r="972">
      <c r="A972" s="102"/>
      <c r="B972" s="110"/>
      <c r="C972" s="102"/>
      <c r="D972" s="102"/>
    </row>
    <row r="973">
      <c r="A973" s="102"/>
      <c r="B973" s="110"/>
      <c r="C973" s="102"/>
      <c r="D973" s="102"/>
    </row>
    <row r="974">
      <c r="A974" s="102"/>
      <c r="B974" s="110"/>
      <c r="C974" s="102"/>
      <c r="D974" s="102"/>
    </row>
    <row r="975">
      <c r="A975" s="102"/>
      <c r="B975" s="110"/>
      <c r="C975" s="102"/>
      <c r="D975" s="102"/>
    </row>
    <row r="976">
      <c r="A976" s="102"/>
      <c r="B976" s="110"/>
      <c r="C976" s="102"/>
      <c r="D976" s="102"/>
    </row>
    <row r="977">
      <c r="A977" s="102"/>
      <c r="B977" s="110"/>
      <c r="C977" s="102"/>
      <c r="D977" s="102"/>
    </row>
    <row r="978">
      <c r="A978" s="102"/>
      <c r="B978" s="110"/>
      <c r="C978" s="102"/>
      <c r="D978" s="102"/>
    </row>
    <row r="979">
      <c r="A979" s="102"/>
      <c r="B979" s="110"/>
      <c r="C979" s="102"/>
      <c r="D979" s="102"/>
    </row>
    <row r="980">
      <c r="A980" s="102"/>
      <c r="B980" s="110"/>
      <c r="C980" s="102"/>
      <c r="D980" s="102"/>
    </row>
    <row r="981">
      <c r="A981" s="102"/>
      <c r="B981" s="110"/>
      <c r="C981" s="102"/>
      <c r="D981" s="102"/>
    </row>
    <row r="982">
      <c r="A982" s="102"/>
      <c r="B982" s="110"/>
      <c r="C982" s="102"/>
      <c r="D982" s="102"/>
    </row>
    <row r="983">
      <c r="A983" s="102"/>
      <c r="B983" s="110"/>
      <c r="C983" s="102"/>
      <c r="D983" s="102"/>
    </row>
    <row r="984">
      <c r="A984" s="102"/>
      <c r="B984" s="110"/>
      <c r="C984" s="102"/>
      <c r="D984" s="102"/>
    </row>
    <row r="985">
      <c r="A985" s="102"/>
      <c r="B985" s="110"/>
      <c r="C985" s="102"/>
      <c r="D985" s="102"/>
    </row>
    <row r="986">
      <c r="A986" s="102"/>
      <c r="B986" s="110"/>
      <c r="C986" s="102"/>
      <c r="D986" s="102"/>
    </row>
    <row r="987">
      <c r="A987" s="102"/>
      <c r="B987" s="110"/>
      <c r="C987" s="102"/>
      <c r="D987" s="102"/>
    </row>
    <row r="988">
      <c r="A988" s="102"/>
      <c r="B988" s="110"/>
      <c r="C988" s="102"/>
      <c r="D988" s="102"/>
    </row>
    <row r="989">
      <c r="A989" s="102"/>
      <c r="B989" s="110"/>
      <c r="C989" s="102"/>
      <c r="D989" s="102"/>
    </row>
    <row r="990">
      <c r="A990" s="102"/>
      <c r="B990" s="110"/>
      <c r="C990" s="102"/>
      <c r="D990" s="102"/>
    </row>
    <row r="991">
      <c r="A991" s="102"/>
      <c r="B991" s="110"/>
      <c r="C991" s="102"/>
      <c r="D991" s="102"/>
    </row>
    <row r="992">
      <c r="A992" s="102"/>
      <c r="B992" s="110"/>
      <c r="C992" s="102"/>
      <c r="D992" s="102"/>
    </row>
    <row r="993">
      <c r="A993" s="102"/>
      <c r="B993" s="110"/>
      <c r="C993" s="102"/>
      <c r="D993" s="102"/>
    </row>
    <row r="994">
      <c r="A994" s="102"/>
      <c r="B994" s="110"/>
      <c r="C994" s="102"/>
      <c r="D994" s="102"/>
    </row>
    <row r="995">
      <c r="A995" s="102"/>
      <c r="B995" s="110"/>
      <c r="C995" s="102"/>
      <c r="D995" s="102"/>
    </row>
    <row r="996">
      <c r="A996" s="102"/>
      <c r="B996" s="110"/>
      <c r="C996" s="102"/>
      <c r="D996" s="102"/>
    </row>
    <row r="997">
      <c r="A997" s="102"/>
      <c r="B997" s="110"/>
      <c r="C997" s="102"/>
      <c r="D997" s="102"/>
    </row>
    <row r="998">
      <c r="A998" s="102"/>
      <c r="B998" s="110"/>
      <c r="C998" s="102"/>
      <c r="D998" s="102"/>
    </row>
    <row r="999">
      <c r="A999" s="102"/>
      <c r="B999" s="110"/>
      <c r="C999" s="102"/>
      <c r="D999" s="102"/>
    </row>
    <row r="1000">
      <c r="A1000" s="102"/>
      <c r="B1000" s="110"/>
      <c r="C1000" s="102"/>
      <c r="D1000" s="102"/>
    </row>
  </sheetData>
  <hyperlinks>
    <hyperlink r:id="rId1" ref="F1"/>
  </hyperlin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37.0"/>
  </cols>
  <sheetData>
    <row r="1">
      <c r="A1" s="25" t="s">
        <v>772</v>
      </c>
      <c r="B1" s="25" t="s">
        <v>773</v>
      </c>
      <c r="C1" s="67" t="s">
        <v>774</v>
      </c>
      <c r="D1" s="67" t="s">
        <v>775</v>
      </c>
      <c r="E1" s="67" t="s">
        <v>776</v>
      </c>
      <c r="F1" s="67" t="s">
        <v>777</v>
      </c>
      <c r="G1" s="67" t="s">
        <v>778</v>
      </c>
      <c r="H1" s="67" t="s">
        <v>779</v>
      </c>
      <c r="I1" s="67" t="s">
        <v>780</v>
      </c>
      <c r="J1" s="67" t="s">
        <v>27</v>
      </c>
      <c r="K1" s="67" t="s">
        <v>781</v>
      </c>
      <c r="L1" s="67" t="s">
        <v>782</v>
      </c>
      <c r="M1" s="67" t="s">
        <v>783</v>
      </c>
      <c r="N1" s="67" t="s">
        <v>784</v>
      </c>
      <c r="O1" s="67" t="s">
        <v>785</v>
      </c>
      <c r="P1" s="67" t="s">
        <v>786</v>
      </c>
      <c r="Q1" s="25" t="s">
        <v>787</v>
      </c>
    </row>
    <row r="2">
      <c r="A2" s="111">
        <f t="shared" ref="A2:A41" si="1">Q2/C2</f>
        <v>0.002769065948</v>
      </c>
      <c r="B2" s="25" t="s">
        <v>788</v>
      </c>
      <c r="C2" s="67">
        <v>462972.0</v>
      </c>
      <c r="D2" s="67">
        <v>462972.0</v>
      </c>
      <c r="E2" s="67">
        <v>461702.0</v>
      </c>
      <c r="F2" s="67">
        <v>462972.0</v>
      </c>
      <c r="G2" s="67">
        <v>450939.0</v>
      </c>
      <c r="H2" s="67">
        <v>462960.0</v>
      </c>
      <c r="I2" s="67">
        <v>450933.0</v>
      </c>
      <c r="J2" s="67">
        <v>338878.0</v>
      </c>
      <c r="K2" s="67">
        <v>0.0</v>
      </c>
      <c r="L2" s="67">
        <v>1270.0</v>
      </c>
      <c r="M2" s="67">
        <v>0.0</v>
      </c>
      <c r="N2" s="67">
        <v>12033.0</v>
      </c>
      <c r="O2" s="67">
        <v>12.0</v>
      </c>
      <c r="P2" s="67">
        <v>12039.0</v>
      </c>
      <c r="Q2" s="25">
        <v>1282.0</v>
      </c>
      <c r="R2" s="24"/>
    </row>
    <row r="3">
      <c r="A3" s="111">
        <f t="shared" si="1"/>
        <v>0.000009380833706</v>
      </c>
      <c r="B3" s="25" t="s">
        <v>789</v>
      </c>
      <c r="C3" s="67">
        <v>319801.0</v>
      </c>
      <c r="D3" s="67">
        <v>319801.0</v>
      </c>
      <c r="E3" s="67">
        <v>319801.0</v>
      </c>
      <c r="F3" s="67">
        <v>319801.0</v>
      </c>
      <c r="G3" s="67">
        <v>319788.0</v>
      </c>
      <c r="H3" s="67">
        <v>319798.0</v>
      </c>
      <c r="I3" s="67">
        <v>319788.0</v>
      </c>
      <c r="J3" s="67">
        <v>4613.0</v>
      </c>
      <c r="K3" s="67">
        <v>0.0</v>
      </c>
      <c r="L3" s="67">
        <v>0.0</v>
      </c>
      <c r="M3" s="67">
        <v>0.0</v>
      </c>
      <c r="N3" s="67">
        <v>13.0</v>
      </c>
      <c r="O3" s="67">
        <v>3.0</v>
      </c>
      <c r="P3" s="67">
        <v>13.0</v>
      </c>
      <c r="Q3" s="25">
        <v>3.0</v>
      </c>
      <c r="R3" s="24"/>
    </row>
    <row r="4">
      <c r="A4" s="111">
        <f t="shared" si="1"/>
        <v>1</v>
      </c>
      <c r="B4" s="25" t="s">
        <v>790</v>
      </c>
      <c r="C4" s="67">
        <v>298964.0</v>
      </c>
      <c r="D4" s="67">
        <v>0.0</v>
      </c>
      <c r="E4" s="67">
        <v>298964.0</v>
      </c>
      <c r="F4" s="67">
        <v>298964.0</v>
      </c>
      <c r="G4" s="67">
        <v>298964.0</v>
      </c>
      <c r="H4" s="67">
        <v>298933.0</v>
      </c>
      <c r="I4" s="67">
        <v>298964.0</v>
      </c>
      <c r="J4" s="67">
        <v>205797.0</v>
      </c>
      <c r="K4" s="67">
        <v>298964.0</v>
      </c>
      <c r="L4" s="67">
        <v>0.0</v>
      </c>
      <c r="M4" s="67">
        <v>0.0</v>
      </c>
      <c r="N4" s="67">
        <v>0.0</v>
      </c>
      <c r="O4" s="67">
        <v>31.0</v>
      </c>
      <c r="P4" s="67">
        <v>0.0</v>
      </c>
      <c r="Q4" s="25">
        <v>298964.0</v>
      </c>
      <c r="R4" s="24"/>
    </row>
    <row r="5">
      <c r="A5" s="111">
        <f t="shared" si="1"/>
        <v>0.006119078412</v>
      </c>
      <c r="B5" s="25" t="s">
        <v>791</v>
      </c>
      <c r="C5" s="67">
        <v>279127.0</v>
      </c>
      <c r="D5" s="67">
        <v>279127.0</v>
      </c>
      <c r="E5" s="67">
        <v>277424.0</v>
      </c>
      <c r="F5" s="67">
        <v>279127.0</v>
      </c>
      <c r="G5" s="67">
        <v>274932.0</v>
      </c>
      <c r="H5" s="67">
        <v>279122.0</v>
      </c>
      <c r="I5" s="67">
        <v>274930.0</v>
      </c>
      <c r="J5" s="67">
        <v>221434.0</v>
      </c>
      <c r="K5" s="67">
        <v>0.0</v>
      </c>
      <c r="L5" s="67">
        <v>1703.0</v>
      </c>
      <c r="M5" s="67">
        <v>0.0</v>
      </c>
      <c r="N5" s="67">
        <v>4195.0</v>
      </c>
      <c r="O5" s="67">
        <v>5.0</v>
      </c>
      <c r="P5" s="67">
        <v>4197.0</v>
      </c>
      <c r="Q5" s="25">
        <v>1708.0</v>
      </c>
      <c r="R5" s="24"/>
    </row>
    <row r="6">
      <c r="A6" s="111">
        <f t="shared" si="1"/>
        <v>0.0008017019136</v>
      </c>
      <c r="B6" s="25" t="s">
        <v>792</v>
      </c>
      <c r="C6" s="67">
        <v>190844.0</v>
      </c>
      <c r="D6" s="67">
        <v>190844.0</v>
      </c>
      <c r="E6" s="67">
        <v>190711.0</v>
      </c>
      <c r="F6" s="67">
        <v>190844.0</v>
      </c>
      <c r="G6" s="67">
        <v>183752.0</v>
      </c>
      <c r="H6" s="67">
        <v>190824.0</v>
      </c>
      <c r="I6" s="67">
        <v>183743.0</v>
      </c>
      <c r="J6" s="67">
        <v>116225.0</v>
      </c>
      <c r="K6" s="67">
        <v>0.0</v>
      </c>
      <c r="L6" s="67">
        <v>133.0</v>
      </c>
      <c r="M6" s="67">
        <v>0.0</v>
      </c>
      <c r="N6" s="67">
        <v>7092.0</v>
      </c>
      <c r="O6" s="67">
        <v>20.0</v>
      </c>
      <c r="P6" s="67">
        <v>7101.0</v>
      </c>
      <c r="Q6" s="25">
        <v>153.0</v>
      </c>
      <c r="R6" s="24"/>
    </row>
    <row r="7">
      <c r="A7" s="111">
        <f t="shared" si="1"/>
        <v>0.001571503405</v>
      </c>
      <c r="B7" s="25" t="s">
        <v>793</v>
      </c>
      <c r="C7" s="67">
        <v>177537.0</v>
      </c>
      <c r="D7" s="67">
        <v>177259.0</v>
      </c>
      <c r="E7" s="67">
        <v>177537.0</v>
      </c>
      <c r="F7" s="67">
        <v>177537.0</v>
      </c>
      <c r="G7" s="67">
        <v>177537.0</v>
      </c>
      <c r="H7" s="67">
        <v>177536.0</v>
      </c>
      <c r="I7" s="67">
        <v>177537.0</v>
      </c>
      <c r="J7" s="67">
        <v>51538.0</v>
      </c>
      <c r="K7" s="67">
        <v>278.0</v>
      </c>
      <c r="L7" s="67">
        <v>0.0</v>
      </c>
      <c r="M7" s="67">
        <v>0.0</v>
      </c>
      <c r="N7" s="67">
        <v>0.0</v>
      </c>
      <c r="O7" s="67">
        <v>1.0</v>
      </c>
      <c r="P7" s="67">
        <v>0.0</v>
      </c>
      <c r="Q7" s="25">
        <v>279.0</v>
      </c>
      <c r="R7" s="24"/>
    </row>
    <row r="8">
      <c r="A8" s="111">
        <f t="shared" si="1"/>
        <v>0.0002906504586</v>
      </c>
      <c r="B8" s="25" t="s">
        <v>794</v>
      </c>
      <c r="C8" s="67">
        <v>116979.0</v>
      </c>
      <c r="D8" s="67">
        <v>116979.0</v>
      </c>
      <c r="E8" s="67">
        <v>116976.0</v>
      </c>
      <c r="F8" s="67">
        <v>116979.0</v>
      </c>
      <c r="G8" s="67">
        <v>116895.0</v>
      </c>
      <c r="H8" s="67">
        <v>116948.0</v>
      </c>
      <c r="I8" s="67">
        <v>116895.0</v>
      </c>
      <c r="J8" s="67">
        <v>55377.0</v>
      </c>
      <c r="K8" s="67">
        <v>0.0</v>
      </c>
      <c r="L8" s="67">
        <v>3.0</v>
      </c>
      <c r="M8" s="67">
        <v>0.0</v>
      </c>
      <c r="N8" s="67">
        <v>84.0</v>
      </c>
      <c r="O8" s="67">
        <v>31.0</v>
      </c>
      <c r="P8" s="67">
        <v>84.0</v>
      </c>
      <c r="Q8" s="25">
        <v>34.0</v>
      </c>
      <c r="R8" s="24"/>
    </row>
    <row r="9">
      <c r="A9" s="111">
        <f t="shared" si="1"/>
        <v>0.0003774199913</v>
      </c>
      <c r="B9" s="25" t="s">
        <v>795</v>
      </c>
      <c r="C9" s="67">
        <v>116581.0</v>
      </c>
      <c r="D9" s="67">
        <v>116579.0</v>
      </c>
      <c r="E9" s="67">
        <v>116575.0</v>
      </c>
      <c r="F9" s="67">
        <v>116581.0</v>
      </c>
      <c r="G9" s="67">
        <v>116581.0</v>
      </c>
      <c r="H9" s="67">
        <v>116545.0</v>
      </c>
      <c r="I9" s="67">
        <v>116581.0</v>
      </c>
      <c r="J9" s="67">
        <v>39660.0</v>
      </c>
      <c r="K9" s="67">
        <v>2.0</v>
      </c>
      <c r="L9" s="67">
        <v>6.0</v>
      </c>
      <c r="M9" s="67">
        <v>0.0</v>
      </c>
      <c r="N9" s="67">
        <v>0.0</v>
      </c>
      <c r="O9" s="67">
        <v>36.0</v>
      </c>
      <c r="P9" s="67">
        <v>0.0</v>
      </c>
      <c r="Q9" s="25">
        <v>44.0</v>
      </c>
      <c r="R9" s="24"/>
    </row>
    <row r="10">
      <c r="A10" s="111">
        <f t="shared" si="1"/>
        <v>0.00004475524476</v>
      </c>
      <c r="B10" s="25" t="s">
        <v>796</v>
      </c>
      <c r="C10" s="67">
        <v>89375.0</v>
      </c>
      <c r="D10" s="67">
        <v>89375.0</v>
      </c>
      <c r="E10" s="67">
        <v>89375.0</v>
      </c>
      <c r="F10" s="67">
        <v>89375.0</v>
      </c>
      <c r="G10" s="67">
        <v>89375.0</v>
      </c>
      <c r="H10" s="67">
        <v>89371.0</v>
      </c>
      <c r="I10" s="67">
        <v>89375.0</v>
      </c>
      <c r="J10" s="67">
        <v>4592.0</v>
      </c>
      <c r="K10" s="67">
        <v>0.0</v>
      </c>
      <c r="L10" s="67">
        <v>0.0</v>
      </c>
      <c r="M10" s="67">
        <v>0.0</v>
      </c>
      <c r="N10" s="67">
        <v>0.0</v>
      </c>
      <c r="O10" s="67">
        <v>4.0</v>
      </c>
      <c r="P10" s="67">
        <v>0.0</v>
      </c>
      <c r="Q10" s="25">
        <v>4.0</v>
      </c>
      <c r="R10" s="24"/>
    </row>
    <row r="11">
      <c r="A11" s="111">
        <f t="shared" si="1"/>
        <v>0.00260965257</v>
      </c>
      <c r="B11" s="25" t="s">
        <v>14</v>
      </c>
      <c r="C11" s="67">
        <v>63610.0</v>
      </c>
      <c r="D11" s="67">
        <v>63554.0</v>
      </c>
      <c r="E11" s="67">
        <v>63597.0</v>
      </c>
      <c r="F11" s="67">
        <v>63610.0</v>
      </c>
      <c r="G11" s="67">
        <v>57545.0</v>
      </c>
      <c r="H11" s="67">
        <v>63513.0</v>
      </c>
      <c r="I11" s="67">
        <v>57543.0</v>
      </c>
      <c r="J11" s="67">
        <v>18245.0</v>
      </c>
      <c r="K11" s="67">
        <v>56.0</v>
      </c>
      <c r="L11" s="67">
        <v>13.0</v>
      </c>
      <c r="M11" s="67">
        <v>0.0</v>
      </c>
      <c r="N11" s="67">
        <v>6065.0</v>
      </c>
      <c r="O11" s="67">
        <v>97.0</v>
      </c>
      <c r="P11" s="67">
        <v>6067.0</v>
      </c>
      <c r="Q11" s="25">
        <v>166.0</v>
      </c>
      <c r="R11" s="24"/>
    </row>
    <row r="12">
      <c r="A12" s="111">
        <f t="shared" si="1"/>
        <v>0.0001488685987</v>
      </c>
      <c r="B12" s="25" t="s">
        <v>16</v>
      </c>
      <c r="C12" s="67">
        <v>60456.0</v>
      </c>
      <c r="D12" s="67">
        <v>60456.0</v>
      </c>
      <c r="E12" s="67">
        <v>60452.0</v>
      </c>
      <c r="F12" s="67">
        <v>60456.0</v>
      </c>
      <c r="G12" s="67">
        <v>57816.0</v>
      </c>
      <c r="H12" s="67">
        <v>60451.0</v>
      </c>
      <c r="I12" s="67">
        <v>57813.0</v>
      </c>
      <c r="J12" s="67">
        <v>29519.0</v>
      </c>
      <c r="K12" s="67">
        <v>0.0</v>
      </c>
      <c r="L12" s="67">
        <v>4.0</v>
      </c>
      <c r="M12" s="67">
        <v>0.0</v>
      </c>
      <c r="N12" s="67">
        <v>2640.0</v>
      </c>
      <c r="O12" s="67">
        <v>5.0</v>
      </c>
      <c r="P12" s="67">
        <v>2643.0</v>
      </c>
      <c r="Q12" s="25">
        <v>9.0</v>
      </c>
      <c r="R12" s="24"/>
    </row>
    <row r="13">
      <c r="A13" s="111">
        <f t="shared" si="1"/>
        <v>0.0002870797237</v>
      </c>
      <c r="B13" s="25" t="s">
        <v>797</v>
      </c>
      <c r="C13" s="67">
        <v>59217.0</v>
      </c>
      <c r="D13" s="67">
        <v>59217.0</v>
      </c>
      <c r="E13" s="67">
        <v>59211.0</v>
      </c>
      <c r="F13" s="67">
        <v>59217.0</v>
      </c>
      <c r="G13" s="67">
        <v>53079.0</v>
      </c>
      <c r="H13" s="67">
        <v>59206.0</v>
      </c>
      <c r="I13" s="67">
        <v>53078.0</v>
      </c>
      <c r="J13" s="67">
        <v>23601.0</v>
      </c>
      <c r="K13" s="67">
        <v>0.0</v>
      </c>
      <c r="L13" s="67">
        <v>6.0</v>
      </c>
      <c r="M13" s="67">
        <v>0.0</v>
      </c>
      <c r="N13" s="67">
        <v>6138.0</v>
      </c>
      <c r="O13" s="67">
        <v>11.0</v>
      </c>
      <c r="P13" s="67">
        <v>6139.0</v>
      </c>
      <c r="Q13" s="25">
        <v>17.0</v>
      </c>
      <c r="R13" s="24"/>
    </row>
    <row r="14">
      <c r="A14" s="111">
        <f t="shared" si="1"/>
        <v>0.006365296336</v>
      </c>
      <c r="B14" s="25" t="s">
        <v>798</v>
      </c>
      <c r="C14" s="67">
        <v>58599.0</v>
      </c>
      <c r="D14" s="67">
        <v>58599.0</v>
      </c>
      <c r="E14" s="67">
        <v>58525.0</v>
      </c>
      <c r="F14" s="67">
        <v>58599.0</v>
      </c>
      <c r="G14" s="67">
        <v>54720.0</v>
      </c>
      <c r="H14" s="67">
        <v>58300.0</v>
      </c>
      <c r="I14" s="67">
        <v>54720.0</v>
      </c>
      <c r="J14" s="67">
        <v>18140.0</v>
      </c>
      <c r="K14" s="67">
        <v>0.0</v>
      </c>
      <c r="L14" s="67">
        <v>74.0</v>
      </c>
      <c r="M14" s="67">
        <v>0.0</v>
      </c>
      <c r="N14" s="67">
        <v>3879.0</v>
      </c>
      <c r="O14" s="67">
        <v>299.0</v>
      </c>
      <c r="P14" s="67">
        <v>3879.0</v>
      </c>
      <c r="Q14" s="25">
        <v>373.0</v>
      </c>
      <c r="R14" s="24"/>
    </row>
    <row r="15">
      <c r="A15" s="111">
        <f t="shared" si="1"/>
        <v>0.001920200058</v>
      </c>
      <c r="B15" s="25" t="s">
        <v>799</v>
      </c>
      <c r="C15" s="67">
        <v>44787.0</v>
      </c>
      <c r="D15" s="67">
        <v>44787.0</v>
      </c>
      <c r="E15" s="67">
        <v>44704.0</v>
      </c>
      <c r="F15" s="67">
        <v>44787.0</v>
      </c>
      <c r="G15" s="67">
        <v>42678.0</v>
      </c>
      <c r="H15" s="67">
        <v>44784.0</v>
      </c>
      <c r="I15" s="67">
        <v>42676.0</v>
      </c>
      <c r="J15" s="67">
        <v>25279.0</v>
      </c>
      <c r="K15" s="67">
        <v>0.0</v>
      </c>
      <c r="L15" s="67">
        <v>83.0</v>
      </c>
      <c r="M15" s="67">
        <v>0.0</v>
      </c>
      <c r="N15" s="67">
        <v>2109.0</v>
      </c>
      <c r="O15" s="67">
        <v>3.0</v>
      </c>
      <c r="P15" s="67">
        <v>2111.0</v>
      </c>
      <c r="Q15" s="25">
        <v>86.0</v>
      </c>
      <c r="R15" s="24"/>
    </row>
    <row r="16">
      <c r="A16" s="111">
        <f t="shared" si="1"/>
        <v>0.0006085721738</v>
      </c>
      <c r="B16" s="25" t="s">
        <v>800</v>
      </c>
      <c r="C16" s="67">
        <v>34507.0</v>
      </c>
      <c r="D16" s="67">
        <v>34507.0</v>
      </c>
      <c r="E16" s="67">
        <v>34501.0</v>
      </c>
      <c r="F16" s="67">
        <v>34507.0</v>
      </c>
      <c r="G16" s="67">
        <v>33404.0</v>
      </c>
      <c r="H16" s="67">
        <v>34492.0</v>
      </c>
      <c r="I16" s="67">
        <v>33402.0</v>
      </c>
      <c r="J16" s="67">
        <v>15576.0</v>
      </c>
      <c r="K16" s="67">
        <v>0.0</v>
      </c>
      <c r="L16" s="67">
        <v>6.0</v>
      </c>
      <c r="M16" s="67">
        <v>0.0</v>
      </c>
      <c r="N16" s="67">
        <v>1103.0</v>
      </c>
      <c r="O16" s="67">
        <v>15.0</v>
      </c>
      <c r="P16" s="67">
        <v>1105.0</v>
      </c>
      <c r="Q16" s="25">
        <v>21.0</v>
      </c>
      <c r="R16" s="24"/>
    </row>
    <row r="17">
      <c r="A17" s="111">
        <f t="shared" si="1"/>
        <v>0.004740173708</v>
      </c>
      <c r="B17" s="25" t="s">
        <v>801</v>
      </c>
      <c r="C17" s="67">
        <v>33965.0</v>
      </c>
      <c r="D17" s="67">
        <v>33826.0</v>
      </c>
      <c r="E17" s="67">
        <v>33957.0</v>
      </c>
      <c r="F17" s="67">
        <v>33965.0</v>
      </c>
      <c r="G17" s="67">
        <v>31689.0</v>
      </c>
      <c r="H17" s="67">
        <v>33951.0</v>
      </c>
      <c r="I17" s="67">
        <v>31689.0</v>
      </c>
      <c r="J17" s="67">
        <v>12641.0</v>
      </c>
      <c r="K17" s="67">
        <v>139.0</v>
      </c>
      <c r="L17" s="67">
        <v>8.0</v>
      </c>
      <c r="M17" s="67">
        <v>0.0</v>
      </c>
      <c r="N17" s="67">
        <v>2276.0</v>
      </c>
      <c r="O17" s="67">
        <v>14.0</v>
      </c>
      <c r="P17" s="67">
        <v>2276.0</v>
      </c>
      <c r="Q17" s="25">
        <v>161.0</v>
      </c>
      <c r="R17" s="24"/>
    </row>
    <row r="18">
      <c r="A18" s="111">
        <f t="shared" si="1"/>
        <v>0</v>
      </c>
      <c r="B18" s="25" t="s">
        <v>802</v>
      </c>
      <c r="C18" s="67">
        <v>33005.0</v>
      </c>
      <c r="D18" s="67">
        <v>33005.0</v>
      </c>
      <c r="E18" s="67">
        <v>33005.0</v>
      </c>
      <c r="F18" s="67">
        <v>33005.0</v>
      </c>
      <c r="G18" s="67">
        <v>33005.0</v>
      </c>
      <c r="H18" s="67">
        <v>33005.0</v>
      </c>
      <c r="I18" s="67">
        <v>33005.0</v>
      </c>
      <c r="J18" s="67">
        <v>0.0</v>
      </c>
      <c r="K18" s="67">
        <v>0.0</v>
      </c>
      <c r="L18" s="67">
        <v>0.0</v>
      </c>
      <c r="M18" s="67">
        <v>0.0</v>
      </c>
      <c r="N18" s="67">
        <v>0.0</v>
      </c>
      <c r="O18" s="67">
        <v>0.0</v>
      </c>
      <c r="P18" s="67">
        <v>0.0</v>
      </c>
      <c r="Q18" s="25">
        <v>0.0</v>
      </c>
      <c r="R18" s="24"/>
    </row>
    <row r="19">
      <c r="A19" s="111">
        <f t="shared" si="1"/>
        <v>0.0002332633543</v>
      </c>
      <c r="B19" s="25" t="s">
        <v>20</v>
      </c>
      <c r="C19" s="67">
        <v>30009.0</v>
      </c>
      <c r="D19" s="67">
        <v>30009.0</v>
      </c>
      <c r="E19" s="67">
        <v>30007.0</v>
      </c>
      <c r="F19" s="67">
        <v>30009.0</v>
      </c>
      <c r="G19" s="67">
        <v>27954.0</v>
      </c>
      <c r="H19" s="67">
        <v>30004.0</v>
      </c>
      <c r="I19" s="67">
        <v>27954.0</v>
      </c>
      <c r="J19" s="67">
        <v>10857.0</v>
      </c>
      <c r="K19" s="67">
        <v>0.0</v>
      </c>
      <c r="L19" s="67">
        <v>2.0</v>
      </c>
      <c r="M19" s="67">
        <v>0.0</v>
      </c>
      <c r="N19" s="67">
        <v>2055.0</v>
      </c>
      <c r="O19" s="67">
        <v>5.0</v>
      </c>
      <c r="P19" s="67">
        <v>2055.0</v>
      </c>
      <c r="Q19" s="25">
        <v>7.0</v>
      </c>
      <c r="R19" s="24"/>
    </row>
    <row r="20">
      <c r="A20" s="111">
        <f t="shared" si="1"/>
        <v>0.09826192401</v>
      </c>
      <c r="B20" s="25" t="s">
        <v>803</v>
      </c>
      <c r="C20" s="67">
        <v>24740.0</v>
      </c>
      <c r="D20" s="67">
        <v>24737.0</v>
      </c>
      <c r="E20" s="67">
        <v>22347.0</v>
      </c>
      <c r="F20" s="67">
        <v>24740.0</v>
      </c>
      <c r="G20" s="67">
        <v>24740.0</v>
      </c>
      <c r="H20" s="67">
        <v>24705.0</v>
      </c>
      <c r="I20" s="67">
        <v>24740.0</v>
      </c>
      <c r="J20" s="67">
        <v>581.0</v>
      </c>
      <c r="K20" s="67">
        <v>3.0</v>
      </c>
      <c r="L20" s="67">
        <v>2393.0</v>
      </c>
      <c r="M20" s="67">
        <v>0.0</v>
      </c>
      <c r="N20" s="67">
        <v>0.0</v>
      </c>
      <c r="O20" s="67">
        <v>35.0</v>
      </c>
      <c r="P20" s="67">
        <v>0.0</v>
      </c>
      <c r="Q20" s="25">
        <v>2431.0</v>
      </c>
      <c r="R20" s="24"/>
    </row>
    <row r="21">
      <c r="A21" s="111">
        <f t="shared" si="1"/>
        <v>0.008451290591</v>
      </c>
      <c r="B21" s="25" t="s">
        <v>804</v>
      </c>
      <c r="C21" s="67">
        <v>24020.0</v>
      </c>
      <c r="D21" s="67">
        <v>24020.0</v>
      </c>
      <c r="E21" s="67">
        <v>23971.0</v>
      </c>
      <c r="F21" s="67">
        <v>24020.0</v>
      </c>
      <c r="G21" s="67">
        <v>22017.0</v>
      </c>
      <c r="H21" s="67">
        <v>23866.0</v>
      </c>
      <c r="I21" s="67">
        <v>22016.0</v>
      </c>
      <c r="J21" s="67">
        <v>6157.0</v>
      </c>
      <c r="K21" s="67">
        <v>0.0</v>
      </c>
      <c r="L21" s="67">
        <v>49.0</v>
      </c>
      <c r="M21" s="67">
        <v>0.0</v>
      </c>
      <c r="N21" s="67">
        <v>2003.0</v>
      </c>
      <c r="O21" s="67">
        <v>154.0</v>
      </c>
      <c r="P21" s="67">
        <v>2004.0</v>
      </c>
      <c r="Q21" s="25">
        <v>203.0</v>
      </c>
      <c r="R21" s="24"/>
    </row>
    <row r="22">
      <c r="A22" s="111">
        <f t="shared" si="1"/>
        <v>0.1430984887</v>
      </c>
      <c r="B22" s="25" t="s">
        <v>805</v>
      </c>
      <c r="C22" s="67">
        <v>21901.0</v>
      </c>
      <c r="D22" s="67">
        <v>21901.0</v>
      </c>
      <c r="E22" s="67">
        <v>21901.0</v>
      </c>
      <c r="F22" s="67">
        <v>21901.0</v>
      </c>
      <c r="G22" s="67">
        <v>19789.0</v>
      </c>
      <c r="H22" s="67">
        <v>18767.0</v>
      </c>
      <c r="I22" s="67">
        <v>19789.0</v>
      </c>
      <c r="J22" s="67">
        <v>5693.0</v>
      </c>
      <c r="K22" s="67">
        <v>0.0</v>
      </c>
      <c r="L22" s="67">
        <v>0.0</v>
      </c>
      <c r="M22" s="67">
        <v>0.0</v>
      </c>
      <c r="N22" s="67">
        <v>2112.0</v>
      </c>
      <c r="O22" s="67">
        <v>3134.0</v>
      </c>
      <c r="P22" s="67">
        <v>2112.0</v>
      </c>
      <c r="Q22" s="25">
        <v>3134.0</v>
      </c>
      <c r="R22" s="24"/>
    </row>
    <row r="23">
      <c r="A23" s="111">
        <f t="shared" si="1"/>
        <v>0.01118273911</v>
      </c>
      <c r="B23" s="25" t="s">
        <v>18</v>
      </c>
      <c r="C23" s="67">
        <v>7601.0</v>
      </c>
      <c r="D23" s="67">
        <v>7523.0</v>
      </c>
      <c r="E23" s="67">
        <v>7600.0</v>
      </c>
      <c r="F23" s="67">
        <v>7601.0</v>
      </c>
      <c r="G23" s="67">
        <v>7105.0</v>
      </c>
      <c r="H23" s="67">
        <v>7595.0</v>
      </c>
      <c r="I23" s="67">
        <v>7105.0</v>
      </c>
      <c r="J23" s="67">
        <v>3227.0</v>
      </c>
      <c r="K23" s="67">
        <v>78.0</v>
      </c>
      <c r="L23" s="67">
        <v>1.0</v>
      </c>
      <c r="M23" s="67">
        <v>0.0</v>
      </c>
      <c r="N23" s="67">
        <v>496.0</v>
      </c>
      <c r="O23" s="67">
        <v>6.0</v>
      </c>
      <c r="P23" s="67">
        <v>496.0</v>
      </c>
      <c r="Q23" s="25">
        <v>85.0</v>
      </c>
      <c r="R23" s="24"/>
    </row>
    <row r="24">
      <c r="A24" s="111">
        <f t="shared" si="1"/>
        <v>0.002578150177</v>
      </c>
      <c r="B24" s="25" t="s">
        <v>806</v>
      </c>
      <c r="C24" s="67">
        <v>6206.0</v>
      </c>
      <c r="D24" s="67">
        <v>6206.0</v>
      </c>
      <c r="E24" s="67">
        <v>6192.0</v>
      </c>
      <c r="F24" s="67">
        <v>6206.0</v>
      </c>
      <c r="G24" s="67">
        <v>5327.0</v>
      </c>
      <c r="H24" s="67">
        <v>6204.0</v>
      </c>
      <c r="I24" s="67">
        <v>5326.0</v>
      </c>
      <c r="J24" s="67">
        <v>1256.0</v>
      </c>
      <c r="K24" s="67">
        <v>0.0</v>
      </c>
      <c r="L24" s="67">
        <v>14.0</v>
      </c>
      <c r="M24" s="67">
        <v>0.0</v>
      </c>
      <c r="N24" s="67">
        <v>879.0</v>
      </c>
      <c r="O24" s="67">
        <v>2.0</v>
      </c>
      <c r="P24" s="67">
        <v>880.0</v>
      </c>
      <c r="Q24" s="25">
        <v>16.0</v>
      </c>
      <c r="R24" s="24"/>
    </row>
    <row r="25">
      <c r="A25" s="111">
        <f t="shared" si="1"/>
        <v>0.9836444444</v>
      </c>
      <c r="B25" s="25" t="s">
        <v>807</v>
      </c>
      <c r="C25" s="67">
        <v>5625.0</v>
      </c>
      <c r="D25" s="67">
        <v>93.0</v>
      </c>
      <c r="E25" s="67">
        <v>5568.0</v>
      </c>
      <c r="F25" s="67">
        <v>5625.0</v>
      </c>
      <c r="G25" s="67">
        <v>5048.0</v>
      </c>
      <c r="H25" s="67">
        <v>5625.0</v>
      </c>
      <c r="I25" s="67">
        <v>5048.0</v>
      </c>
      <c r="J25" s="67">
        <v>2637.0</v>
      </c>
      <c r="K25" s="67">
        <v>5532.0</v>
      </c>
      <c r="L25" s="67">
        <v>57.0</v>
      </c>
      <c r="M25" s="67">
        <v>0.0</v>
      </c>
      <c r="N25" s="67">
        <v>577.0</v>
      </c>
      <c r="O25" s="67">
        <v>0.0</v>
      </c>
      <c r="P25" s="67">
        <v>577.0</v>
      </c>
      <c r="Q25" s="25">
        <v>5533.0</v>
      </c>
      <c r="R25" s="24"/>
    </row>
    <row r="26">
      <c r="A26" s="111">
        <f t="shared" si="1"/>
        <v>0.1188411146</v>
      </c>
      <c r="B26" s="25" t="s">
        <v>808</v>
      </c>
      <c r="C26" s="67">
        <v>5419.0</v>
      </c>
      <c r="D26" s="67">
        <v>5419.0</v>
      </c>
      <c r="E26" s="67">
        <v>4775.0</v>
      </c>
      <c r="F26" s="67">
        <v>5419.0</v>
      </c>
      <c r="G26" s="67">
        <v>5419.0</v>
      </c>
      <c r="H26" s="67">
        <v>5419.0</v>
      </c>
      <c r="I26" s="67">
        <v>5419.0</v>
      </c>
      <c r="J26" s="67">
        <v>323.0</v>
      </c>
      <c r="K26" s="67">
        <v>0.0</v>
      </c>
      <c r="L26" s="67">
        <v>644.0</v>
      </c>
      <c r="M26" s="67">
        <v>0.0</v>
      </c>
      <c r="N26" s="67">
        <v>0.0</v>
      </c>
      <c r="O26" s="67">
        <v>0.0</v>
      </c>
      <c r="P26" s="67">
        <v>0.0</v>
      </c>
      <c r="Q26" s="25">
        <v>644.0</v>
      </c>
      <c r="R26" s="24"/>
    </row>
    <row r="27">
      <c r="A27" s="111">
        <f t="shared" si="1"/>
        <v>0</v>
      </c>
      <c r="B27" s="25" t="s">
        <v>809</v>
      </c>
      <c r="C27" s="67">
        <v>4624.0</v>
      </c>
      <c r="D27" s="67">
        <v>4624.0</v>
      </c>
      <c r="E27" s="67">
        <v>4624.0</v>
      </c>
      <c r="F27" s="67">
        <v>4624.0</v>
      </c>
      <c r="G27" s="67">
        <v>1574.0</v>
      </c>
      <c r="H27" s="67">
        <v>4624.0</v>
      </c>
      <c r="I27" s="67">
        <v>1574.0</v>
      </c>
      <c r="J27" s="67">
        <v>1574.0</v>
      </c>
      <c r="K27" s="67">
        <v>0.0</v>
      </c>
      <c r="L27" s="67">
        <v>0.0</v>
      </c>
      <c r="M27" s="67">
        <v>0.0</v>
      </c>
      <c r="N27" s="67">
        <v>3050.0</v>
      </c>
      <c r="O27" s="67">
        <v>0.0</v>
      </c>
      <c r="P27" s="67">
        <v>3050.0</v>
      </c>
      <c r="Q27" s="25">
        <v>0.0</v>
      </c>
      <c r="R27" s="24"/>
    </row>
    <row r="28">
      <c r="A28" s="111">
        <f t="shared" si="1"/>
        <v>1</v>
      </c>
      <c r="B28" s="25" t="s">
        <v>810</v>
      </c>
      <c r="C28" s="67">
        <v>3901.0</v>
      </c>
      <c r="D28" s="67">
        <v>0.0</v>
      </c>
      <c r="E28" s="67">
        <v>3901.0</v>
      </c>
      <c r="F28" s="67">
        <v>3901.0</v>
      </c>
      <c r="G28" s="67">
        <v>3901.0</v>
      </c>
      <c r="H28" s="67">
        <v>3899.0</v>
      </c>
      <c r="I28" s="67">
        <v>3901.0</v>
      </c>
      <c r="J28" s="67">
        <v>33.0</v>
      </c>
      <c r="K28" s="67">
        <v>3901.0</v>
      </c>
      <c r="L28" s="67">
        <v>0.0</v>
      </c>
      <c r="M28" s="67">
        <v>0.0</v>
      </c>
      <c r="N28" s="67">
        <v>0.0</v>
      </c>
      <c r="O28" s="67">
        <v>2.0</v>
      </c>
      <c r="P28" s="67">
        <v>0.0</v>
      </c>
      <c r="Q28" s="25">
        <v>3901.0</v>
      </c>
      <c r="R28" s="24"/>
    </row>
    <row r="29">
      <c r="A29" s="111">
        <f t="shared" si="1"/>
        <v>1</v>
      </c>
      <c r="B29" s="25" t="s">
        <v>811</v>
      </c>
      <c r="C29" s="67">
        <v>3868.0</v>
      </c>
      <c r="D29" s="67">
        <v>0.0</v>
      </c>
      <c r="E29" s="67">
        <v>3860.0</v>
      </c>
      <c r="F29" s="67">
        <v>3868.0</v>
      </c>
      <c r="G29" s="67">
        <v>3868.0</v>
      </c>
      <c r="H29" s="67">
        <v>3814.0</v>
      </c>
      <c r="I29" s="67">
        <v>3868.0</v>
      </c>
      <c r="J29" s="67">
        <v>935.0</v>
      </c>
      <c r="K29" s="67">
        <v>3868.0</v>
      </c>
      <c r="L29" s="67">
        <v>8.0</v>
      </c>
      <c r="M29" s="67">
        <v>0.0</v>
      </c>
      <c r="N29" s="67">
        <v>0.0</v>
      </c>
      <c r="O29" s="67">
        <v>54.0</v>
      </c>
      <c r="P29" s="67">
        <v>0.0</v>
      </c>
      <c r="Q29" s="25">
        <v>3868.0</v>
      </c>
      <c r="R29" s="24"/>
    </row>
    <row r="30">
      <c r="A30" s="111">
        <f t="shared" si="1"/>
        <v>0.4411859491</v>
      </c>
      <c r="B30" s="25" t="s">
        <v>812</v>
      </c>
      <c r="C30" s="67">
        <v>3103.0</v>
      </c>
      <c r="D30" s="67">
        <v>1734.0</v>
      </c>
      <c r="E30" s="67">
        <v>3103.0</v>
      </c>
      <c r="F30" s="67">
        <v>3103.0</v>
      </c>
      <c r="G30" s="67">
        <v>0.0</v>
      </c>
      <c r="H30" s="67">
        <v>3103.0</v>
      </c>
      <c r="I30" s="67">
        <v>0.0</v>
      </c>
      <c r="J30" s="67"/>
      <c r="K30" s="67">
        <v>1369.0</v>
      </c>
      <c r="L30" s="67">
        <v>0.0</v>
      </c>
      <c r="M30" s="67">
        <v>0.0</v>
      </c>
      <c r="N30" s="67">
        <v>3103.0</v>
      </c>
      <c r="O30" s="67">
        <v>0.0</v>
      </c>
      <c r="P30" s="67">
        <v>3103.0</v>
      </c>
      <c r="Q30" s="25">
        <v>1369.0</v>
      </c>
      <c r="R30" s="24"/>
    </row>
    <row r="31">
      <c r="A31" s="111">
        <f t="shared" si="1"/>
        <v>0</v>
      </c>
      <c r="B31" s="25" t="s">
        <v>813</v>
      </c>
      <c r="C31" s="67">
        <v>3068.0</v>
      </c>
      <c r="D31" s="67">
        <v>3068.0</v>
      </c>
      <c r="E31" s="67">
        <v>3068.0</v>
      </c>
      <c r="F31" s="67">
        <v>3068.0</v>
      </c>
      <c r="G31" s="67">
        <v>3068.0</v>
      </c>
      <c r="H31" s="67">
        <v>3068.0</v>
      </c>
      <c r="I31" s="67">
        <v>3068.0</v>
      </c>
      <c r="J31" s="67">
        <v>5.0</v>
      </c>
      <c r="K31" s="67">
        <v>0.0</v>
      </c>
      <c r="L31" s="67">
        <v>0.0</v>
      </c>
      <c r="M31" s="67">
        <v>0.0</v>
      </c>
      <c r="N31" s="67">
        <v>0.0</v>
      </c>
      <c r="O31" s="67">
        <v>0.0</v>
      </c>
      <c r="P31" s="67">
        <v>0.0</v>
      </c>
      <c r="Q31" s="25">
        <v>0.0</v>
      </c>
      <c r="R31" s="24"/>
    </row>
    <row r="32">
      <c r="A32" s="111">
        <f t="shared" si="1"/>
        <v>0.1380008094</v>
      </c>
      <c r="B32" s="25" t="s">
        <v>814</v>
      </c>
      <c r="C32" s="67">
        <v>2471.0</v>
      </c>
      <c r="D32" s="67">
        <v>2138.0</v>
      </c>
      <c r="E32" s="67">
        <v>2466.0</v>
      </c>
      <c r="F32" s="67">
        <v>2471.0</v>
      </c>
      <c r="G32" s="67">
        <v>2390.0</v>
      </c>
      <c r="H32" s="67">
        <v>2468.0</v>
      </c>
      <c r="I32" s="67">
        <v>2390.0</v>
      </c>
      <c r="J32" s="67">
        <v>1372.0</v>
      </c>
      <c r="K32" s="67">
        <v>333.0</v>
      </c>
      <c r="L32" s="67">
        <v>5.0</v>
      </c>
      <c r="M32" s="67">
        <v>0.0</v>
      </c>
      <c r="N32" s="67">
        <v>81.0</v>
      </c>
      <c r="O32" s="67">
        <v>3.0</v>
      </c>
      <c r="P32" s="67">
        <v>81.0</v>
      </c>
      <c r="Q32" s="25">
        <v>341.0</v>
      </c>
      <c r="R32" s="24"/>
    </row>
    <row r="33">
      <c r="A33" s="111">
        <f t="shared" si="1"/>
        <v>1</v>
      </c>
      <c r="B33" s="25" t="s">
        <v>815</v>
      </c>
      <c r="C33" s="67">
        <v>1764.0</v>
      </c>
      <c r="D33" s="67">
        <v>0.0</v>
      </c>
      <c r="E33" s="67">
        <v>1764.0</v>
      </c>
      <c r="F33" s="67">
        <v>1764.0</v>
      </c>
      <c r="G33" s="67">
        <v>1326.0</v>
      </c>
      <c r="H33" s="67">
        <v>1764.0</v>
      </c>
      <c r="I33" s="67">
        <v>1326.0</v>
      </c>
      <c r="J33" s="67">
        <v>1318.0</v>
      </c>
      <c r="K33" s="67">
        <v>1764.0</v>
      </c>
      <c r="L33" s="67">
        <v>0.0</v>
      </c>
      <c r="M33" s="67">
        <v>0.0</v>
      </c>
      <c r="N33" s="67">
        <v>438.0</v>
      </c>
      <c r="O33" s="67">
        <v>0.0</v>
      </c>
      <c r="P33" s="67">
        <v>438.0</v>
      </c>
      <c r="Q33" s="25">
        <v>1764.0</v>
      </c>
      <c r="R33" s="24"/>
    </row>
    <row r="34">
      <c r="A34" s="111">
        <f t="shared" si="1"/>
        <v>0.2301369863</v>
      </c>
      <c r="B34" s="25" t="s">
        <v>816</v>
      </c>
      <c r="C34" s="67">
        <v>365.0</v>
      </c>
      <c r="D34" s="67">
        <v>365.0</v>
      </c>
      <c r="E34" s="67">
        <v>365.0</v>
      </c>
      <c r="F34" s="67">
        <v>365.0</v>
      </c>
      <c r="G34" s="67">
        <v>360.0</v>
      </c>
      <c r="H34" s="67">
        <v>281.0</v>
      </c>
      <c r="I34" s="67">
        <v>360.0</v>
      </c>
      <c r="J34" s="67">
        <v>152.0</v>
      </c>
      <c r="K34" s="67">
        <v>0.0</v>
      </c>
      <c r="L34" s="67">
        <v>0.0</v>
      </c>
      <c r="M34" s="67">
        <v>0.0</v>
      </c>
      <c r="N34" s="67">
        <v>5.0</v>
      </c>
      <c r="O34" s="67">
        <v>84.0</v>
      </c>
      <c r="P34" s="67">
        <v>5.0</v>
      </c>
      <c r="Q34" s="25">
        <v>84.0</v>
      </c>
      <c r="R34" s="24"/>
    </row>
    <row r="35">
      <c r="A35" s="111">
        <f t="shared" si="1"/>
        <v>0</v>
      </c>
      <c r="B35" s="25" t="s">
        <v>817</v>
      </c>
      <c r="C35" s="67">
        <v>40.0</v>
      </c>
      <c r="D35" s="67">
        <v>40.0</v>
      </c>
      <c r="E35" s="67">
        <v>40.0</v>
      </c>
      <c r="F35" s="67">
        <v>40.0</v>
      </c>
      <c r="G35" s="67">
        <v>40.0</v>
      </c>
      <c r="H35" s="67">
        <v>40.0</v>
      </c>
      <c r="I35" s="67">
        <v>40.0</v>
      </c>
      <c r="J35" s="67">
        <v>27.0</v>
      </c>
      <c r="K35" s="67">
        <v>0.0</v>
      </c>
      <c r="L35" s="67">
        <v>0.0</v>
      </c>
      <c r="M35" s="67">
        <v>0.0</v>
      </c>
      <c r="N35" s="67">
        <v>0.0</v>
      </c>
      <c r="O35" s="67">
        <v>0.0</v>
      </c>
      <c r="P35" s="67">
        <v>0.0</v>
      </c>
      <c r="Q35" s="25">
        <v>0.0</v>
      </c>
      <c r="R35" s="24"/>
    </row>
    <row r="36">
      <c r="A36" s="111">
        <f t="shared" si="1"/>
        <v>1</v>
      </c>
      <c r="B36" s="25" t="s">
        <v>818</v>
      </c>
      <c r="C36" s="67">
        <v>17.0</v>
      </c>
      <c r="D36" s="67">
        <v>0.0</v>
      </c>
      <c r="E36" s="67">
        <v>17.0</v>
      </c>
      <c r="F36" s="67">
        <v>17.0</v>
      </c>
      <c r="G36" s="67">
        <v>17.0</v>
      </c>
      <c r="H36" s="67">
        <v>17.0</v>
      </c>
      <c r="I36" s="67">
        <v>17.0</v>
      </c>
      <c r="J36" s="67">
        <v>3.0</v>
      </c>
      <c r="K36" s="67">
        <v>17.0</v>
      </c>
      <c r="L36" s="67">
        <v>0.0</v>
      </c>
      <c r="M36" s="67">
        <v>0.0</v>
      </c>
      <c r="N36" s="67">
        <v>0.0</v>
      </c>
      <c r="O36" s="67">
        <v>0.0</v>
      </c>
      <c r="P36" s="67">
        <v>0.0</v>
      </c>
      <c r="Q36" s="25">
        <v>17.0</v>
      </c>
      <c r="R36" s="24"/>
    </row>
    <row r="37">
      <c r="A37" s="111">
        <f t="shared" si="1"/>
        <v>1</v>
      </c>
      <c r="B37" s="25" t="s">
        <v>819</v>
      </c>
      <c r="C37" s="67">
        <v>16.0</v>
      </c>
      <c r="D37" s="67">
        <v>16.0</v>
      </c>
      <c r="E37" s="67">
        <v>16.0</v>
      </c>
      <c r="F37" s="67">
        <v>0.0</v>
      </c>
      <c r="G37" s="67">
        <v>0.0</v>
      </c>
      <c r="H37" s="67">
        <v>16.0</v>
      </c>
      <c r="I37" s="67">
        <v>0.0</v>
      </c>
      <c r="J37" s="67">
        <v>0.0</v>
      </c>
      <c r="K37" s="67">
        <v>0.0</v>
      </c>
      <c r="L37" s="67">
        <v>0.0</v>
      </c>
      <c r="M37" s="67">
        <v>16.0</v>
      </c>
      <c r="N37" s="67">
        <v>16.0</v>
      </c>
      <c r="O37" s="67">
        <v>0.0</v>
      </c>
      <c r="P37" s="67">
        <v>16.0</v>
      </c>
      <c r="Q37" s="25">
        <v>16.0</v>
      </c>
      <c r="R37" s="24"/>
    </row>
    <row r="38">
      <c r="A38" s="111">
        <f t="shared" si="1"/>
        <v>0.8</v>
      </c>
      <c r="B38" s="25" t="s">
        <v>820</v>
      </c>
      <c r="C38" s="67">
        <v>5.0</v>
      </c>
      <c r="D38" s="67">
        <v>5.0</v>
      </c>
      <c r="E38" s="67">
        <v>5.0</v>
      </c>
      <c r="F38" s="67">
        <v>5.0</v>
      </c>
      <c r="G38" s="67">
        <v>5.0</v>
      </c>
      <c r="H38" s="67">
        <v>1.0</v>
      </c>
      <c r="I38" s="67">
        <v>5.0</v>
      </c>
      <c r="J38" s="67">
        <v>4.0</v>
      </c>
      <c r="K38" s="67">
        <v>0.0</v>
      </c>
      <c r="L38" s="67">
        <v>0.0</v>
      </c>
      <c r="M38" s="67">
        <v>0.0</v>
      </c>
      <c r="N38" s="67">
        <v>0.0</v>
      </c>
      <c r="O38" s="67">
        <v>4.0</v>
      </c>
      <c r="P38" s="67">
        <v>0.0</v>
      </c>
      <c r="Q38" s="25">
        <v>4.0</v>
      </c>
      <c r="R38" s="24"/>
    </row>
    <row r="39">
      <c r="A39" s="111">
        <f t="shared" si="1"/>
        <v>1</v>
      </c>
      <c r="B39" s="25" t="s">
        <v>821</v>
      </c>
      <c r="C39" s="67">
        <v>1.0</v>
      </c>
      <c r="D39" s="67">
        <v>0.0</v>
      </c>
      <c r="E39" s="67">
        <v>1.0</v>
      </c>
      <c r="F39" s="67">
        <v>1.0</v>
      </c>
      <c r="G39" s="67">
        <v>1.0</v>
      </c>
      <c r="H39" s="67">
        <v>1.0</v>
      </c>
      <c r="I39" s="67">
        <v>1.0</v>
      </c>
      <c r="J39" s="67">
        <v>0.0</v>
      </c>
      <c r="K39" s="67">
        <v>1.0</v>
      </c>
      <c r="L39" s="67">
        <v>0.0</v>
      </c>
      <c r="M39" s="67">
        <v>0.0</v>
      </c>
      <c r="N39" s="67">
        <v>0.0</v>
      </c>
      <c r="O39" s="67">
        <v>0.0</v>
      </c>
      <c r="P39" s="67">
        <v>0.0</v>
      </c>
      <c r="Q39" s="25">
        <v>1.0</v>
      </c>
      <c r="R39" s="24"/>
    </row>
    <row r="40">
      <c r="A40" s="111">
        <f t="shared" si="1"/>
        <v>0</v>
      </c>
      <c r="B40" s="25" t="s">
        <v>822</v>
      </c>
      <c r="C40" s="67">
        <v>1.0</v>
      </c>
      <c r="D40" s="67">
        <v>1.0</v>
      </c>
      <c r="E40" s="67">
        <v>1.0</v>
      </c>
      <c r="F40" s="67">
        <v>1.0</v>
      </c>
      <c r="G40" s="67">
        <v>1.0</v>
      </c>
      <c r="H40" s="67">
        <v>1.0</v>
      </c>
      <c r="I40" s="67">
        <v>1.0</v>
      </c>
      <c r="J40" s="67">
        <v>1.0</v>
      </c>
      <c r="K40" s="67">
        <v>0.0</v>
      </c>
      <c r="L40" s="67">
        <v>0.0</v>
      </c>
      <c r="M40" s="67">
        <v>0.0</v>
      </c>
      <c r="N40" s="67">
        <v>0.0</v>
      </c>
      <c r="O40" s="67">
        <v>0.0</v>
      </c>
      <c r="P40" s="67">
        <v>0.0</v>
      </c>
      <c r="Q40" s="25">
        <v>0.0</v>
      </c>
      <c r="R40" s="24"/>
    </row>
    <row r="41">
      <c r="A41" s="111" t="str">
        <f t="shared" si="1"/>
        <v>#DIV/0!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R41" s="24"/>
    </row>
    <row r="42">
      <c r="A42" s="111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R42" s="24"/>
    </row>
    <row r="43">
      <c r="A43" s="111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R43" s="24"/>
    </row>
    <row r="44">
      <c r="A44" s="111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R44" s="24"/>
    </row>
    <row r="45">
      <c r="A45" s="111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R45" s="24"/>
    </row>
    <row r="46">
      <c r="A46" s="111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R46" s="24"/>
    </row>
    <row r="47">
      <c r="A47" s="111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R47" s="24"/>
    </row>
    <row r="48">
      <c r="A48" s="111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R48" s="24"/>
    </row>
    <row r="49">
      <c r="A49" s="111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R49" s="24"/>
    </row>
    <row r="50">
      <c r="A50" s="111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R50" s="24"/>
    </row>
    <row r="51">
      <c r="A51" s="111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R51" s="24"/>
    </row>
    <row r="52">
      <c r="A52" s="111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R52" s="24"/>
    </row>
    <row r="53">
      <c r="A53" s="111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R53" s="24"/>
    </row>
    <row r="54">
      <c r="A54" s="111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111"/>
      <c r="R54" s="24"/>
    </row>
    <row r="55">
      <c r="A55" s="111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111"/>
      <c r="R55" s="24"/>
    </row>
    <row r="56">
      <c r="A56" s="111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111"/>
      <c r="R56" s="24"/>
    </row>
    <row r="57">
      <c r="A57" s="111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111"/>
      <c r="R57" s="24"/>
    </row>
    <row r="58">
      <c r="A58" s="111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111"/>
      <c r="R58" s="24"/>
    </row>
    <row r="59">
      <c r="A59" s="111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111"/>
      <c r="R59" s="24"/>
    </row>
    <row r="60">
      <c r="A60" s="111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111"/>
      <c r="R60" s="24"/>
    </row>
    <row r="61">
      <c r="A61" s="56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56"/>
      <c r="R61" s="24"/>
    </row>
    <row r="62">
      <c r="A62" s="56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56"/>
      <c r="R62" s="24"/>
    </row>
    <row r="63">
      <c r="A63" s="56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56"/>
      <c r="R63" s="24"/>
    </row>
    <row r="64">
      <c r="A64" s="56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56"/>
      <c r="R64" s="24"/>
    </row>
    <row r="65">
      <c r="A65" s="56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56"/>
      <c r="R65" s="24"/>
    </row>
    <row r="66">
      <c r="A66" s="56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56"/>
      <c r="R66" s="24"/>
    </row>
    <row r="67">
      <c r="A67" s="56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56"/>
      <c r="R67" s="24"/>
    </row>
    <row r="68">
      <c r="A68" s="56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56"/>
      <c r="R68" s="24"/>
    </row>
    <row r="69">
      <c r="A69" s="56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56"/>
      <c r="R69" s="24"/>
    </row>
    <row r="70">
      <c r="A70" s="56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56"/>
      <c r="R70" s="24"/>
    </row>
    <row r="71">
      <c r="A71" s="56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56"/>
      <c r="R71" s="24"/>
    </row>
    <row r="72">
      <c r="A72" s="56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56"/>
      <c r="R72" s="24"/>
    </row>
    <row r="73">
      <c r="A73" s="56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56"/>
      <c r="R73" s="24"/>
    </row>
    <row r="74">
      <c r="A74" s="56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56"/>
      <c r="R74" s="24"/>
    </row>
    <row r="75">
      <c r="A75" s="56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56"/>
      <c r="R75" s="24"/>
    </row>
    <row r="76">
      <c r="A76" s="56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56"/>
      <c r="R76" s="24"/>
    </row>
    <row r="77">
      <c r="A77" s="56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56"/>
      <c r="R77" s="24"/>
    </row>
    <row r="78">
      <c r="A78" s="56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56"/>
      <c r="R78" s="24"/>
    </row>
    <row r="79">
      <c r="A79" s="56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56"/>
      <c r="R79" s="24"/>
    </row>
    <row r="80">
      <c r="A80" s="56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56"/>
      <c r="R80" s="24"/>
    </row>
    <row r="81">
      <c r="A81" s="56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56"/>
      <c r="R81" s="24"/>
    </row>
    <row r="82">
      <c r="A82" s="56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56"/>
      <c r="R82" s="24"/>
    </row>
    <row r="83">
      <c r="A83" s="56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56"/>
      <c r="R83" s="24"/>
    </row>
    <row r="84">
      <c r="A84" s="56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56"/>
      <c r="R84" s="24"/>
    </row>
    <row r="85">
      <c r="A85" s="56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56"/>
      <c r="R85" s="24"/>
    </row>
    <row r="86">
      <c r="A86" s="56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56"/>
      <c r="R86" s="24"/>
    </row>
    <row r="87">
      <c r="A87" s="56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56"/>
      <c r="R87" s="24"/>
    </row>
    <row r="88">
      <c r="A88" s="56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56"/>
      <c r="R88" s="24"/>
    </row>
    <row r="89">
      <c r="A89" s="56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56"/>
      <c r="R89" s="24"/>
    </row>
    <row r="90">
      <c r="A90" s="56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56"/>
      <c r="R90" s="24"/>
    </row>
    <row r="91">
      <c r="A91" s="56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56"/>
      <c r="R91" s="24"/>
    </row>
    <row r="92">
      <c r="A92" s="56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56"/>
      <c r="R92" s="24"/>
    </row>
    <row r="93">
      <c r="A93" s="56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56"/>
      <c r="R93" s="24"/>
    </row>
    <row r="94">
      <c r="A94" s="56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56"/>
      <c r="R94" s="24"/>
    </row>
    <row r="95">
      <c r="A95" s="56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56"/>
      <c r="R95" s="24"/>
    </row>
    <row r="96">
      <c r="A96" s="56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56"/>
      <c r="R96" s="24"/>
    </row>
    <row r="97">
      <c r="A97" s="56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56"/>
      <c r="R97" s="24"/>
    </row>
    <row r="98">
      <c r="A98" s="56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56"/>
      <c r="R98" s="24"/>
    </row>
    <row r="99">
      <c r="A99" s="56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56"/>
      <c r="R99" s="24"/>
    </row>
    <row r="100">
      <c r="A100" s="56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56"/>
      <c r="R100" s="24"/>
    </row>
    <row r="101">
      <c r="A101" s="56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56"/>
      <c r="R101" s="24"/>
    </row>
    <row r="102">
      <c r="A102" s="56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56"/>
      <c r="R102" s="24"/>
    </row>
    <row r="103">
      <c r="A103" s="56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56"/>
      <c r="R103" s="24"/>
    </row>
    <row r="104">
      <c r="A104" s="56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56"/>
      <c r="R104" s="24"/>
    </row>
    <row r="105">
      <c r="A105" s="56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56"/>
      <c r="R105" s="24"/>
    </row>
    <row r="106">
      <c r="A106" s="56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56"/>
      <c r="R106" s="24"/>
    </row>
    <row r="107">
      <c r="A107" s="56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56"/>
      <c r="R107" s="24"/>
    </row>
    <row r="108">
      <c r="A108" s="56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56"/>
      <c r="R108" s="24"/>
    </row>
    <row r="109">
      <c r="A109" s="56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56"/>
      <c r="R109" s="24"/>
    </row>
    <row r="110">
      <c r="A110" s="56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56"/>
      <c r="R110" s="24"/>
    </row>
    <row r="111">
      <c r="A111" s="56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56"/>
      <c r="R111" s="24"/>
    </row>
    <row r="112">
      <c r="A112" s="56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56"/>
      <c r="R112" s="24"/>
    </row>
    <row r="113">
      <c r="A113" s="56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56"/>
      <c r="R113" s="24"/>
    </row>
    <row r="114">
      <c r="A114" s="56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56"/>
      <c r="R114" s="24"/>
    </row>
    <row r="115">
      <c r="A115" s="56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56"/>
      <c r="R115" s="24"/>
    </row>
    <row r="116">
      <c r="A116" s="56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56"/>
      <c r="R116" s="24"/>
    </row>
    <row r="117">
      <c r="A117" s="56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56"/>
      <c r="R117" s="24"/>
    </row>
    <row r="118">
      <c r="A118" s="56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56"/>
      <c r="R118" s="24"/>
    </row>
    <row r="119">
      <c r="A119" s="56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56"/>
      <c r="R119" s="24"/>
    </row>
    <row r="120">
      <c r="A120" s="56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56"/>
      <c r="R120" s="24"/>
    </row>
    <row r="121">
      <c r="A121" s="56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56"/>
      <c r="R121" s="24"/>
    </row>
    <row r="122">
      <c r="A122" s="56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56"/>
      <c r="R122" s="24"/>
    </row>
    <row r="123">
      <c r="A123" s="56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56"/>
      <c r="R123" s="24"/>
    </row>
    <row r="124">
      <c r="A124" s="56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56"/>
      <c r="R124" s="24"/>
    </row>
    <row r="125">
      <c r="A125" s="56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56"/>
      <c r="R125" s="24"/>
    </row>
    <row r="126">
      <c r="A126" s="56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56"/>
      <c r="R126" s="24"/>
    </row>
    <row r="127">
      <c r="A127" s="56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56"/>
      <c r="R127" s="24"/>
    </row>
    <row r="128">
      <c r="A128" s="56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56"/>
      <c r="R128" s="24"/>
    </row>
    <row r="129">
      <c r="A129" s="56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56"/>
      <c r="R129" s="24"/>
    </row>
    <row r="130">
      <c r="A130" s="56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56"/>
      <c r="R130" s="24"/>
    </row>
    <row r="131">
      <c r="A131" s="56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56"/>
      <c r="R131" s="24"/>
    </row>
    <row r="132">
      <c r="A132" s="56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56"/>
      <c r="R132" s="24"/>
    </row>
    <row r="133">
      <c r="A133" s="56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56"/>
      <c r="R133" s="24"/>
    </row>
    <row r="134">
      <c r="A134" s="56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56"/>
      <c r="R134" s="24"/>
    </row>
    <row r="135">
      <c r="A135" s="56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56"/>
      <c r="R135" s="24"/>
    </row>
    <row r="136">
      <c r="A136" s="56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56"/>
      <c r="R136" s="24"/>
    </row>
    <row r="137">
      <c r="A137" s="56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56"/>
      <c r="R137" s="24"/>
    </row>
    <row r="138">
      <c r="A138" s="56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56"/>
      <c r="R138" s="24"/>
    </row>
    <row r="139">
      <c r="A139" s="56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56"/>
      <c r="R139" s="24"/>
    </row>
    <row r="140">
      <c r="A140" s="56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56"/>
      <c r="R140" s="24"/>
    </row>
    <row r="141">
      <c r="A141" s="56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56"/>
      <c r="R141" s="24"/>
    </row>
    <row r="142">
      <c r="A142" s="56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56"/>
      <c r="R142" s="24"/>
    </row>
    <row r="143">
      <c r="A143" s="56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56"/>
      <c r="R143" s="24"/>
    </row>
    <row r="144">
      <c r="A144" s="56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56"/>
      <c r="R144" s="24"/>
    </row>
    <row r="145">
      <c r="A145" s="56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56"/>
      <c r="R145" s="24"/>
    </row>
    <row r="146">
      <c r="A146" s="56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56"/>
      <c r="R146" s="24"/>
    </row>
    <row r="147">
      <c r="A147" s="56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56"/>
      <c r="R147" s="24"/>
    </row>
    <row r="148">
      <c r="A148" s="56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56"/>
      <c r="R148" s="24"/>
    </row>
    <row r="149">
      <c r="A149" s="56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56"/>
      <c r="R149" s="24"/>
    </row>
    <row r="150">
      <c r="A150" s="56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56"/>
      <c r="R150" s="24"/>
    </row>
    <row r="151">
      <c r="A151" s="56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56"/>
      <c r="R151" s="24"/>
    </row>
    <row r="152">
      <c r="A152" s="56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56"/>
      <c r="R152" s="24"/>
    </row>
    <row r="153">
      <c r="A153" s="56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56"/>
      <c r="R153" s="24"/>
    </row>
    <row r="154">
      <c r="A154" s="56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56"/>
      <c r="R154" s="24"/>
    </row>
    <row r="155">
      <c r="A155" s="56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56"/>
      <c r="R155" s="24"/>
    </row>
    <row r="156">
      <c r="A156" s="56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56"/>
      <c r="R156" s="24"/>
    </row>
    <row r="157">
      <c r="A157" s="56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56"/>
      <c r="R157" s="24"/>
    </row>
    <row r="158">
      <c r="A158" s="56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56"/>
      <c r="R158" s="24"/>
    </row>
    <row r="159">
      <c r="A159" s="56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56"/>
      <c r="R159" s="24"/>
    </row>
    <row r="160">
      <c r="A160" s="56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56"/>
      <c r="R160" s="24"/>
    </row>
    <row r="161">
      <c r="A161" s="56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56"/>
      <c r="R161" s="24"/>
    </row>
    <row r="162">
      <c r="A162" s="56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56"/>
      <c r="R162" s="24"/>
    </row>
    <row r="163">
      <c r="A163" s="56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56"/>
      <c r="R163" s="24"/>
    </row>
    <row r="164">
      <c r="A164" s="56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56"/>
      <c r="R164" s="24"/>
    </row>
    <row r="165">
      <c r="A165" s="56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56"/>
      <c r="R165" s="24"/>
    </row>
    <row r="166">
      <c r="A166" s="56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56"/>
      <c r="R166" s="24"/>
    </row>
    <row r="167">
      <c r="A167" s="56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56"/>
      <c r="R167" s="24"/>
    </row>
    <row r="168">
      <c r="A168" s="56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56"/>
      <c r="R168" s="24"/>
    </row>
    <row r="169">
      <c r="A169" s="56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56"/>
      <c r="R169" s="24"/>
    </row>
    <row r="170">
      <c r="A170" s="56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56"/>
      <c r="R170" s="24"/>
    </row>
    <row r="171">
      <c r="A171" s="56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56"/>
      <c r="R171" s="24"/>
    </row>
    <row r="172">
      <c r="A172" s="56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56"/>
      <c r="R172" s="24"/>
    </row>
    <row r="173">
      <c r="A173" s="56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56"/>
      <c r="R173" s="24"/>
    </row>
    <row r="174">
      <c r="A174" s="56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56"/>
      <c r="R174" s="24"/>
    </row>
    <row r="175">
      <c r="A175" s="56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56"/>
      <c r="R175" s="24"/>
    </row>
    <row r="176">
      <c r="A176" s="56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56"/>
      <c r="R176" s="24"/>
    </row>
    <row r="177">
      <c r="A177" s="56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56"/>
      <c r="R177" s="24"/>
    </row>
    <row r="178">
      <c r="A178" s="56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56"/>
      <c r="R178" s="24"/>
    </row>
    <row r="179">
      <c r="A179" s="56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56"/>
      <c r="R179" s="24"/>
    </row>
    <row r="180">
      <c r="A180" s="56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56"/>
      <c r="R180" s="24"/>
    </row>
    <row r="181">
      <c r="A181" s="56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56"/>
      <c r="R181" s="24"/>
    </row>
    <row r="182">
      <c r="A182" s="56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56"/>
      <c r="R182" s="24"/>
    </row>
    <row r="183">
      <c r="A183" s="56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56"/>
      <c r="R183" s="24"/>
    </row>
    <row r="184">
      <c r="A184" s="56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56"/>
      <c r="R184" s="24"/>
    </row>
    <row r="185">
      <c r="A185" s="56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56"/>
      <c r="R185" s="24"/>
    </row>
    <row r="186">
      <c r="A186" s="56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56"/>
      <c r="R186" s="24"/>
    </row>
    <row r="187">
      <c r="A187" s="56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56"/>
      <c r="R187" s="24"/>
    </row>
    <row r="188">
      <c r="A188" s="56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56"/>
      <c r="R188" s="24"/>
    </row>
    <row r="189">
      <c r="A189" s="56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56"/>
      <c r="R189" s="24"/>
    </row>
    <row r="190">
      <c r="A190" s="56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56"/>
      <c r="R190" s="24"/>
    </row>
    <row r="191">
      <c r="A191" s="56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56"/>
      <c r="R191" s="24"/>
    </row>
    <row r="192">
      <c r="A192" s="56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56"/>
      <c r="R192" s="24"/>
    </row>
    <row r="193">
      <c r="A193" s="56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56"/>
      <c r="R193" s="24"/>
    </row>
    <row r="194">
      <c r="A194" s="56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56"/>
      <c r="R194" s="24"/>
    </row>
    <row r="195">
      <c r="A195" s="56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56"/>
      <c r="R195" s="24"/>
    </row>
    <row r="196">
      <c r="A196" s="56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56"/>
      <c r="R196" s="24"/>
    </row>
    <row r="197">
      <c r="A197" s="56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56"/>
      <c r="R197" s="24"/>
    </row>
    <row r="198">
      <c r="A198" s="56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56"/>
      <c r="R198" s="24"/>
    </row>
    <row r="199">
      <c r="A199" s="56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56"/>
      <c r="R199" s="24"/>
    </row>
    <row r="200">
      <c r="A200" s="56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56"/>
      <c r="R200" s="24"/>
    </row>
    <row r="201">
      <c r="A201" s="56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56"/>
      <c r="R201" s="24"/>
    </row>
    <row r="202">
      <c r="A202" s="56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56"/>
      <c r="R202" s="24"/>
    </row>
    <row r="203">
      <c r="A203" s="56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56"/>
      <c r="R203" s="24"/>
    </row>
    <row r="204">
      <c r="A204" s="56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56"/>
      <c r="R204" s="24"/>
    </row>
    <row r="205">
      <c r="A205" s="56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56"/>
      <c r="R205" s="24"/>
    </row>
    <row r="206">
      <c r="A206" s="56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56"/>
      <c r="R206" s="24"/>
    </row>
    <row r="207">
      <c r="A207" s="56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56"/>
      <c r="R207" s="24"/>
    </row>
    <row r="208">
      <c r="A208" s="56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56"/>
      <c r="R208" s="24"/>
    </row>
    <row r="209">
      <c r="A209" s="56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56"/>
      <c r="R209" s="24"/>
    </row>
    <row r="210">
      <c r="A210" s="56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56"/>
      <c r="R210" s="24"/>
    </row>
    <row r="211">
      <c r="A211" s="56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56"/>
      <c r="R211" s="24"/>
    </row>
    <row r="212">
      <c r="A212" s="56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56"/>
      <c r="R212" s="24"/>
    </row>
    <row r="213">
      <c r="A213" s="56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56"/>
      <c r="R213" s="24"/>
    </row>
    <row r="214">
      <c r="A214" s="56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56"/>
      <c r="R214" s="24"/>
    </row>
    <row r="215">
      <c r="A215" s="56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56"/>
      <c r="R215" s="24"/>
    </row>
    <row r="216">
      <c r="A216" s="56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56"/>
      <c r="R216" s="24"/>
    </row>
    <row r="217">
      <c r="A217" s="56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56"/>
      <c r="R217" s="24"/>
    </row>
    <row r="218">
      <c r="A218" s="56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56"/>
      <c r="R218" s="24"/>
    </row>
    <row r="219">
      <c r="A219" s="56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56"/>
      <c r="R219" s="24"/>
    </row>
    <row r="220">
      <c r="A220" s="56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56"/>
      <c r="R220" s="24"/>
    </row>
    <row r="221">
      <c r="A221" s="56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56"/>
      <c r="R221" s="24"/>
    </row>
    <row r="222">
      <c r="A222" s="56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56"/>
      <c r="R222" s="24"/>
    </row>
    <row r="223">
      <c r="A223" s="56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56"/>
      <c r="R223" s="24"/>
    </row>
    <row r="224">
      <c r="A224" s="56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56"/>
      <c r="R224" s="24"/>
    </row>
    <row r="225">
      <c r="A225" s="56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56"/>
      <c r="R225" s="24"/>
    </row>
    <row r="226">
      <c r="A226" s="56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56"/>
      <c r="R226" s="24"/>
    </row>
    <row r="227">
      <c r="A227" s="56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56"/>
      <c r="R227" s="24"/>
    </row>
    <row r="228">
      <c r="A228" s="56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56"/>
      <c r="R228" s="24"/>
    </row>
    <row r="229">
      <c r="A229" s="56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56"/>
      <c r="R229" s="24"/>
    </row>
    <row r="230">
      <c r="A230" s="56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56"/>
      <c r="R230" s="24"/>
    </row>
    <row r="231">
      <c r="A231" s="56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56"/>
      <c r="R231" s="24"/>
    </row>
    <row r="232">
      <c r="A232" s="56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56"/>
      <c r="R232" s="24"/>
    </row>
    <row r="233">
      <c r="A233" s="56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56"/>
      <c r="R233" s="24"/>
    </row>
    <row r="234">
      <c r="A234" s="56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56"/>
      <c r="R234" s="24"/>
    </row>
    <row r="235">
      <c r="A235" s="56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56"/>
      <c r="R235" s="24"/>
    </row>
    <row r="236">
      <c r="A236" s="56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56"/>
      <c r="R236" s="24"/>
    </row>
    <row r="237">
      <c r="A237" s="56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56"/>
      <c r="R237" s="24"/>
    </row>
    <row r="238">
      <c r="A238" s="56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56"/>
      <c r="R238" s="24"/>
    </row>
    <row r="239">
      <c r="A239" s="56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56"/>
      <c r="R239" s="24"/>
    </row>
    <row r="240">
      <c r="A240" s="56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56"/>
      <c r="R240" s="24"/>
    </row>
    <row r="241">
      <c r="A241" s="56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56"/>
      <c r="R241" s="24"/>
    </row>
    <row r="242">
      <c r="A242" s="56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56"/>
      <c r="R242" s="24"/>
    </row>
    <row r="243">
      <c r="A243" s="56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56"/>
      <c r="R243" s="24"/>
    </row>
    <row r="244">
      <c r="A244" s="56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56"/>
      <c r="R244" s="24"/>
    </row>
    <row r="245">
      <c r="A245" s="56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56"/>
      <c r="R245" s="24"/>
    </row>
    <row r="246">
      <c r="A246" s="56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56"/>
      <c r="R246" s="24"/>
    </row>
    <row r="247">
      <c r="A247" s="56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56"/>
      <c r="R247" s="24"/>
    </row>
    <row r="248">
      <c r="A248" s="56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56"/>
      <c r="R248" s="24"/>
    </row>
    <row r="249">
      <c r="A249" s="56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56"/>
      <c r="R249" s="24"/>
    </row>
    <row r="250">
      <c r="A250" s="56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56"/>
      <c r="R250" s="24"/>
    </row>
    <row r="251">
      <c r="A251" s="56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56"/>
      <c r="R251" s="24"/>
    </row>
    <row r="252">
      <c r="A252" s="56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56"/>
      <c r="R252" s="24"/>
    </row>
    <row r="253">
      <c r="A253" s="56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56"/>
      <c r="R253" s="24"/>
    </row>
    <row r="254">
      <c r="A254" s="56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56"/>
      <c r="R254" s="24"/>
    </row>
    <row r="255">
      <c r="A255" s="56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56"/>
      <c r="R255" s="24"/>
    </row>
    <row r="256">
      <c r="A256" s="56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56"/>
      <c r="R256" s="24"/>
    </row>
    <row r="257">
      <c r="A257" s="56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56"/>
      <c r="R257" s="24"/>
    </row>
    <row r="258">
      <c r="A258" s="56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56"/>
      <c r="R258" s="24"/>
    </row>
    <row r="259">
      <c r="A259" s="56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56"/>
      <c r="R259" s="24"/>
    </row>
    <row r="260">
      <c r="A260" s="56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56"/>
      <c r="R260" s="24"/>
    </row>
    <row r="261">
      <c r="A261" s="56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56"/>
      <c r="R261" s="24"/>
    </row>
    <row r="262">
      <c r="A262" s="56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56"/>
      <c r="R262" s="24"/>
    </row>
    <row r="263">
      <c r="A263" s="56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56"/>
      <c r="R263" s="24"/>
    </row>
    <row r="264">
      <c r="A264" s="56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56"/>
      <c r="R264" s="24"/>
    </row>
    <row r="265">
      <c r="A265" s="56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56"/>
      <c r="R265" s="24"/>
    </row>
    <row r="266">
      <c r="A266" s="56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56"/>
      <c r="R266" s="24"/>
    </row>
    <row r="267">
      <c r="A267" s="56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56"/>
      <c r="R267" s="24"/>
    </row>
    <row r="268">
      <c r="A268" s="56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56"/>
      <c r="R268" s="24"/>
    </row>
    <row r="269">
      <c r="A269" s="56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56"/>
      <c r="R269" s="24"/>
    </row>
    <row r="270">
      <c r="A270" s="56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56"/>
      <c r="R270" s="24"/>
    </row>
    <row r="271">
      <c r="A271" s="56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56"/>
      <c r="R271" s="24"/>
    </row>
    <row r="272">
      <c r="A272" s="56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56"/>
      <c r="R272" s="24"/>
    </row>
    <row r="273">
      <c r="A273" s="56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56"/>
      <c r="R273" s="24"/>
    </row>
    <row r="274">
      <c r="A274" s="56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56"/>
      <c r="R274" s="24"/>
    </row>
    <row r="275">
      <c r="A275" s="56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56"/>
      <c r="R275" s="24"/>
    </row>
    <row r="276">
      <c r="A276" s="56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56"/>
      <c r="R276" s="24"/>
    </row>
    <row r="277">
      <c r="A277" s="56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56"/>
      <c r="R277" s="24"/>
    </row>
    <row r="278">
      <c r="A278" s="56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56"/>
      <c r="R278" s="24"/>
    </row>
    <row r="279">
      <c r="A279" s="56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56"/>
      <c r="R279" s="24"/>
    </row>
    <row r="280">
      <c r="A280" s="56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56"/>
      <c r="R280" s="24"/>
    </row>
    <row r="281">
      <c r="A281" s="56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56"/>
      <c r="R281" s="24"/>
    </row>
    <row r="282">
      <c r="A282" s="56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56"/>
      <c r="R282" s="24"/>
    </row>
    <row r="283">
      <c r="A283" s="56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56"/>
      <c r="R283" s="24"/>
    </row>
    <row r="284">
      <c r="A284" s="56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56"/>
      <c r="R284" s="24"/>
    </row>
    <row r="285">
      <c r="A285" s="56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56"/>
      <c r="R285" s="24"/>
    </row>
    <row r="286">
      <c r="A286" s="56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56"/>
      <c r="R286" s="24"/>
    </row>
    <row r="287">
      <c r="A287" s="56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56"/>
      <c r="R287" s="24"/>
    </row>
    <row r="288">
      <c r="A288" s="56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56"/>
      <c r="R288" s="24"/>
    </row>
    <row r="289">
      <c r="A289" s="56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56"/>
      <c r="R289" s="24"/>
    </row>
    <row r="290">
      <c r="A290" s="56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56"/>
      <c r="R290" s="24"/>
    </row>
    <row r="291">
      <c r="A291" s="56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56"/>
      <c r="R291" s="24"/>
    </row>
    <row r="292">
      <c r="A292" s="56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56"/>
      <c r="R292" s="24"/>
    </row>
    <row r="293">
      <c r="A293" s="56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56"/>
      <c r="R293" s="24"/>
    </row>
    <row r="294">
      <c r="A294" s="56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56"/>
      <c r="R294" s="24"/>
    </row>
    <row r="295">
      <c r="A295" s="56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56"/>
      <c r="R295" s="24"/>
    </row>
    <row r="296">
      <c r="A296" s="56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56"/>
      <c r="R296" s="24"/>
    </row>
    <row r="297">
      <c r="A297" s="56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56"/>
      <c r="R297" s="24"/>
    </row>
    <row r="298">
      <c r="A298" s="56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56"/>
      <c r="R298" s="24"/>
    </row>
    <row r="299">
      <c r="A299" s="56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56"/>
      <c r="R299" s="24"/>
    </row>
    <row r="300">
      <c r="A300" s="56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56"/>
      <c r="R300" s="24"/>
    </row>
    <row r="301">
      <c r="A301" s="56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56"/>
      <c r="R301" s="24"/>
    </row>
    <row r="302">
      <c r="A302" s="56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56"/>
      <c r="R302" s="24"/>
    </row>
    <row r="303">
      <c r="A303" s="56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56"/>
      <c r="R303" s="24"/>
    </row>
    <row r="304">
      <c r="A304" s="56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56"/>
      <c r="R304" s="24"/>
    </row>
    <row r="305">
      <c r="A305" s="56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56"/>
      <c r="R305" s="24"/>
    </row>
    <row r="306">
      <c r="A306" s="56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56"/>
      <c r="R306" s="24"/>
    </row>
    <row r="307">
      <c r="A307" s="56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56"/>
      <c r="R307" s="24"/>
    </row>
    <row r="308">
      <c r="A308" s="56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56"/>
      <c r="R308" s="24"/>
    </row>
    <row r="309">
      <c r="A309" s="56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56"/>
      <c r="R309" s="24"/>
    </row>
    <row r="310">
      <c r="A310" s="56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56"/>
      <c r="R310" s="24"/>
    </row>
    <row r="311">
      <c r="A311" s="56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56"/>
      <c r="R311" s="24"/>
    </row>
    <row r="312">
      <c r="A312" s="56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56"/>
      <c r="R312" s="24"/>
    </row>
    <row r="313">
      <c r="A313" s="56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56"/>
      <c r="R313" s="24"/>
    </row>
    <row r="314">
      <c r="A314" s="56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56"/>
      <c r="R314" s="24"/>
    </row>
    <row r="315">
      <c r="A315" s="56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56"/>
      <c r="R315" s="24"/>
    </row>
    <row r="316">
      <c r="A316" s="56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56"/>
      <c r="R316" s="24"/>
    </row>
    <row r="317">
      <c r="A317" s="56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56"/>
      <c r="R317" s="24"/>
    </row>
    <row r="318">
      <c r="A318" s="56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56"/>
      <c r="R318" s="24"/>
    </row>
    <row r="319">
      <c r="A319" s="56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56"/>
      <c r="R319" s="24"/>
    </row>
    <row r="320">
      <c r="A320" s="56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56"/>
      <c r="R320" s="24"/>
    </row>
    <row r="321">
      <c r="A321" s="56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56"/>
      <c r="R321" s="24"/>
    </row>
    <row r="322">
      <c r="A322" s="56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56"/>
      <c r="R322" s="24"/>
    </row>
    <row r="323">
      <c r="A323" s="56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56"/>
      <c r="R323" s="24"/>
    </row>
    <row r="324">
      <c r="A324" s="56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56"/>
      <c r="R324" s="24"/>
    </row>
    <row r="325">
      <c r="A325" s="56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56"/>
      <c r="R325" s="24"/>
    </row>
    <row r="326">
      <c r="A326" s="56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56"/>
      <c r="R326" s="24"/>
    </row>
    <row r="327">
      <c r="A327" s="56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56"/>
      <c r="R327" s="24"/>
    </row>
    <row r="328">
      <c r="A328" s="56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56"/>
      <c r="R328" s="24"/>
    </row>
    <row r="329">
      <c r="A329" s="56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56"/>
      <c r="R329" s="24"/>
    </row>
    <row r="330">
      <c r="A330" s="56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56"/>
      <c r="R330" s="24"/>
    </row>
    <row r="331">
      <c r="A331" s="56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56"/>
      <c r="R331" s="24"/>
    </row>
    <row r="332">
      <c r="A332" s="56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56"/>
      <c r="R332" s="24"/>
    </row>
    <row r="333">
      <c r="A333" s="56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56"/>
      <c r="R333" s="24"/>
    </row>
    <row r="334">
      <c r="A334" s="56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56"/>
      <c r="R334" s="24"/>
    </row>
    <row r="335">
      <c r="A335" s="56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56"/>
      <c r="R335" s="24"/>
    </row>
    <row r="336">
      <c r="A336" s="56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56"/>
      <c r="R336" s="24"/>
    </row>
    <row r="337">
      <c r="A337" s="56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56"/>
      <c r="R337" s="24"/>
    </row>
    <row r="338">
      <c r="A338" s="56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56"/>
      <c r="R338" s="24"/>
    </row>
    <row r="339">
      <c r="A339" s="56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56"/>
      <c r="R339" s="24"/>
    </row>
    <row r="340">
      <c r="A340" s="56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56"/>
      <c r="R340" s="24"/>
    </row>
    <row r="341">
      <c r="A341" s="56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56"/>
      <c r="R341" s="24"/>
    </row>
    <row r="342">
      <c r="A342" s="56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56"/>
      <c r="R342" s="24"/>
    </row>
    <row r="343">
      <c r="A343" s="56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56"/>
      <c r="R343" s="24"/>
    </row>
    <row r="344">
      <c r="A344" s="56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56"/>
      <c r="R344" s="24"/>
    </row>
    <row r="345">
      <c r="A345" s="56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56"/>
      <c r="R345" s="24"/>
    </row>
    <row r="346">
      <c r="A346" s="56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56"/>
      <c r="R346" s="24"/>
    </row>
    <row r="347">
      <c r="A347" s="56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56"/>
      <c r="R347" s="24"/>
    </row>
    <row r="348">
      <c r="A348" s="56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56"/>
      <c r="R348" s="24"/>
    </row>
    <row r="349">
      <c r="A349" s="56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56"/>
      <c r="R349" s="24"/>
    </row>
    <row r="350">
      <c r="A350" s="56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56"/>
      <c r="R350" s="24"/>
    </row>
    <row r="351">
      <c r="A351" s="56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56"/>
      <c r="R351" s="24"/>
    </row>
    <row r="352">
      <c r="A352" s="56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56"/>
      <c r="R352" s="24"/>
    </row>
    <row r="353">
      <c r="A353" s="56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56"/>
      <c r="R353" s="24"/>
    </row>
    <row r="354">
      <c r="A354" s="56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56"/>
      <c r="R354" s="24"/>
    </row>
    <row r="355">
      <c r="A355" s="56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56"/>
      <c r="R355" s="24"/>
    </row>
    <row r="356">
      <c r="A356" s="56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56"/>
      <c r="R356" s="24"/>
    </row>
    <row r="357">
      <c r="A357" s="56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56"/>
      <c r="R357" s="24"/>
    </row>
    <row r="358">
      <c r="A358" s="56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56"/>
      <c r="R358" s="24"/>
    </row>
    <row r="359">
      <c r="A359" s="56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56"/>
      <c r="R359" s="24"/>
    </row>
    <row r="360">
      <c r="A360" s="56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56"/>
      <c r="R360" s="24"/>
    </row>
    <row r="361">
      <c r="A361" s="56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56"/>
      <c r="R361" s="24"/>
    </row>
    <row r="362">
      <c r="A362" s="56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56"/>
      <c r="R362" s="24"/>
    </row>
    <row r="363">
      <c r="A363" s="56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56"/>
      <c r="R363" s="24"/>
    </row>
    <row r="364">
      <c r="A364" s="56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56"/>
      <c r="R364" s="24"/>
    </row>
    <row r="365">
      <c r="A365" s="56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56"/>
      <c r="R365" s="24"/>
    </row>
    <row r="366">
      <c r="A366" s="56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56"/>
      <c r="R366" s="24"/>
    </row>
    <row r="367">
      <c r="A367" s="56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56"/>
      <c r="R367" s="24"/>
    </row>
    <row r="368">
      <c r="A368" s="56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56"/>
      <c r="R368" s="24"/>
    </row>
    <row r="369">
      <c r="A369" s="56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56"/>
      <c r="R369" s="24"/>
    </row>
    <row r="370">
      <c r="A370" s="56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56"/>
      <c r="R370" s="24"/>
    </row>
    <row r="371">
      <c r="A371" s="56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56"/>
      <c r="R371" s="24"/>
    </row>
    <row r="372">
      <c r="A372" s="56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56"/>
      <c r="R372" s="24"/>
    </row>
    <row r="373">
      <c r="A373" s="56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56"/>
      <c r="R373" s="24"/>
    </row>
    <row r="374">
      <c r="A374" s="56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56"/>
      <c r="R374" s="24"/>
    </row>
    <row r="375">
      <c r="A375" s="56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56"/>
      <c r="R375" s="24"/>
    </row>
    <row r="376">
      <c r="A376" s="56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56"/>
      <c r="R376" s="24"/>
    </row>
    <row r="377">
      <c r="A377" s="56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56"/>
      <c r="R377" s="24"/>
    </row>
    <row r="378">
      <c r="A378" s="56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56"/>
      <c r="R378" s="24"/>
    </row>
    <row r="379">
      <c r="A379" s="56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56"/>
      <c r="R379" s="24"/>
    </row>
    <row r="380">
      <c r="A380" s="56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56"/>
      <c r="R380" s="24"/>
    </row>
    <row r="381">
      <c r="A381" s="56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56"/>
      <c r="R381" s="24"/>
    </row>
    <row r="382">
      <c r="A382" s="56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56"/>
      <c r="R382" s="24"/>
    </row>
    <row r="383">
      <c r="A383" s="56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56"/>
      <c r="R383" s="24"/>
    </row>
    <row r="384">
      <c r="A384" s="56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56"/>
      <c r="R384" s="24"/>
    </row>
    <row r="385">
      <c r="A385" s="56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56"/>
      <c r="R385" s="24"/>
    </row>
    <row r="386">
      <c r="A386" s="56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56"/>
      <c r="R386" s="24"/>
    </row>
    <row r="387">
      <c r="A387" s="56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56"/>
      <c r="R387" s="24"/>
    </row>
    <row r="388">
      <c r="A388" s="56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56"/>
      <c r="R388" s="24"/>
    </row>
    <row r="389">
      <c r="A389" s="56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56"/>
      <c r="R389" s="24"/>
    </row>
    <row r="390">
      <c r="A390" s="56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56"/>
      <c r="R390" s="24"/>
    </row>
    <row r="391">
      <c r="A391" s="56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56"/>
      <c r="R391" s="24"/>
    </row>
    <row r="392">
      <c r="A392" s="56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56"/>
      <c r="R392" s="24"/>
    </row>
    <row r="393">
      <c r="A393" s="56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56"/>
      <c r="R393" s="24"/>
    </row>
    <row r="394">
      <c r="A394" s="56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56"/>
      <c r="R394" s="24"/>
    </row>
    <row r="395">
      <c r="A395" s="56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56"/>
      <c r="R395" s="24"/>
    </row>
    <row r="396">
      <c r="A396" s="56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56"/>
      <c r="R396" s="24"/>
    </row>
    <row r="397">
      <c r="A397" s="56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56"/>
      <c r="R397" s="24"/>
    </row>
    <row r="398">
      <c r="A398" s="56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56"/>
      <c r="R398" s="24"/>
    </row>
    <row r="399">
      <c r="A399" s="56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56"/>
      <c r="R399" s="24"/>
    </row>
    <row r="400">
      <c r="A400" s="56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56"/>
      <c r="R400" s="24"/>
    </row>
    <row r="401">
      <c r="A401" s="56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56"/>
      <c r="R401" s="24"/>
    </row>
    <row r="402">
      <c r="A402" s="56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56"/>
      <c r="R402" s="24"/>
    </row>
    <row r="403">
      <c r="A403" s="56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56"/>
      <c r="R403" s="24"/>
    </row>
    <row r="404">
      <c r="A404" s="56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56"/>
      <c r="R404" s="24"/>
    </row>
    <row r="405">
      <c r="A405" s="56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56"/>
      <c r="R405" s="24"/>
    </row>
    <row r="406">
      <c r="A406" s="56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56"/>
      <c r="R406" s="24"/>
    </row>
    <row r="407">
      <c r="A407" s="56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56"/>
      <c r="R407" s="24"/>
    </row>
    <row r="408">
      <c r="A408" s="56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56"/>
      <c r="R408" s="24"/>
    </row>
    <row r="409">
      <c r="A409" s="56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56"/>
      <c r="R409" s="24"/>
    </row>
    <row r="410">
      <c r="A410" s="56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56"/>
      <c r="R410" s="24"/>
    </row>
    <row r="411">
      <c r="A411" s="56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56"/>
      <c r="R411" s="24"/>
    </row>
    <row r="412">
      <c r="A412" s="56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56"/>
      <c r="R412" s="24"/>
    </row>
    <row r="413">
      <c r="A413" s="56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56"/>
      <c r="R413" s="24"/>
    </row>
    <row r="414">
      <c r="A414" s="56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56"/>
      <c r="R414" s="24"/>
    </row>
    <row r="415">
      <c r="A415" s="56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56"/>
      <c r="R415" s="24"/>
    </row>
    <row r="416">
      <c r="A416" s="56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56"/>
      <c r="R416" s="24"/>
    </row>
    <row r="417">
      <c r="A417" s="56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56"/>
      <c r="R417" s="24"/>
    </row>
    <row r="418">
      <c r="A418" s="56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56"/>
      <c r="R418" s="24"/>
    </row>
    <row r="419">
      <c r="A419" s="56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56"/>
      <c r="R419" s="24"/>
    </row>
    <row r="420">
      <c r="A420" s="56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56"/>
      <c r="R420" s="24"/>
    </row>
    <row r="421">
      <c r="A421" s="56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56"/>
      <c r="R421" s="24"/>
    </row>
    <row r="422">
      <c r="A422" s="56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56"/>
      <c r="R422" s="24"/>
    </row>
    <row r="423">
      <c r="A423" s="56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56"/>
      <c r="R423" s="24"/>
    </row>
    <row r="424">
      <c r="A424" s="56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56"/>
      <c r="R424" s="24"/>
    </row>
    <row r="425">
      <c r="A425" s="56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56"/>
      <c r="R425" s="24"/>
    </row>
    <row r="426">
      <c r="A426" s="56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56"/>
      <c r="R426" s="24"/>
    </row>
    <row r="427">
      <c r="A427" s="56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56"/>
      <c r="R427" s="24"/>
    </row>
    <row r="428">
      <c r="A428" s="56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56"/>
      <c r="R428" s="24"/>
    </row>
    <row r="429">
      <c r="A429" s="56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56"/>
      <c r="R429" s="24"/>
    </row>
    <row r="430">
      <c r="A430" s="56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56"/>
      <c r="R430" s="24"/>
    </row>
    <row r="431">
      <c r="A431" s="56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56"/>
      <c r="R431" s="24"/>
    </row>
    <row r="432">
      <c r="A432" s="56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56"/>
      <c r="R432" s="24"/>
    </row>
    <row r="433">
      <c r="A433" s="56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56"/>
      <c r="R433" s="24"/>
    </row>
    <row r="434">
      <c r="A434" s="56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56"/>
      <c r="R434" s="24"/>
    </row>
    <row r="435">
      <c r="A435" s="56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56"/>
      <c r="R435" s="24"/>
    </row>
    <row r="436">
      <c r="A436" s="56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56"/>
      <c r="R436" s="24"/>
    </row>
    <row r="437">
      <c r="A437" s="56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56"/>
      <c r="R437" s="24"/>
    </row>
    <row r="438">
      <c r="A438" s="56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56"/>
      <c r="R438" s="24"/>
    </row>
    <row r="439">
      <c r="A439" s="56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56"/>
      <c r="R439" s="24"/>
    </row>
    <row r="440">
      <c r="A440" s="56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56"/>
      <c r="R440" s="24"/>
    </row>
    <row r="441">
      <c r="A441" s="56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56"/>
      <c r="R441" s="24"/>
    </row>
    <row r="442">
      <c r="A442" s="56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56"/>
      <c r="R442" s="24"/>
    </row>
    <row r="443">
      <c r="A443" s="56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56"/>
      <c r="R443" s="24"/>
    </row>
    <row r="444">
      <c r="A444" s="56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56"/>
      <c r="R444" s="24"/>
    </row>
    <row r="445">
      <c r="A445" s="56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56"/>
      <c r="R445" s="24"/>
    </row>
    <row r="446">
      <c r="A446" s="56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56"/>
      <c r="R446" s="24"/>
    </row>
    <row r="447">
      <c r="A447" s="56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56"/>
      <c r="R447" s="24"/>
    </row>
    <row r="448">
      <c r="A448" s="56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56"/>
      <c r="R448" s="24"/>
    </row>
    <row r="449">
      <c r="A449" s="56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56"/>
      <c r="R449" s="24"/>
    </row>
    <row r="450">
      <c r="A450" s="56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56"/>
      <c r="R450" s="24"/>
    </row>
    <row r="451">
      <c r="A451" s="56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56"/>
      <c r="R451" s="24"/>
    </row>
    <row r="452">
      <c r="A452" s="56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56"/>
      <c r="R452" s="24"/>
    </row>
    <row r="453">
      <c r="A453" s="56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56"/>
      <c r="R453" s="24"/>
    </row>
    <row r="454">
      <c r="A454" s="56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56"/>
      <c r="R454" s="24"/>
    </row>
    <row r="455">
      <c r="A455" s="56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56"/>
      <c r="R455" s="24"/>
    </row>
    <row r="456">
      <c r="A456" s="56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56"/>
      <c r="R456" s="24"/>
    </row>
    <row r="457">
      <c r="A457" s="56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56"/>
      <c r="R457" s="24"/>
    </row>
    <row r="458">
      <c r="A458" s="56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56"/>
      <c r="R458" s="24"/>
    </row>
    <row r="459">
      <c r="A459" s="56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56"/>
      <c r="R459" s="24"/>
    </row>
    <row r="460">
      <c r="A460" s="56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56"/>
      <c r="R460" s="24"/>
    </row>
    <row r="461">
      <c r="A461" s="56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56"/>
      <c r="R461" s="24"/>
    </row>
    <row r="462">
      <c r="A462" s="56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56"/>
      <c r="R462" s="24"/>
    </row>
    <row r="463">
      <c r="A463" s="56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56"/>
      <c r="R463" s="24"/>
    </row>
    <row r="464">
      <c r="A464" s="56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56"/>
      <c r="R464" s="24"/>
    </row>
    <row r="465">
      <c r="A465" s="56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56"/>
      <c r="R465" s="24"/>
    </row>
    <row r="466">
      <c r="A466" s="56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56"/>
      <c r="R466" s="24"/>
    </row>
    <row r="467">
      <c r="A467" s="56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56"/>
      <c r="R467" s="24"/>
    </row>
    <row r="468">
      <c r="A468" s="56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56"/>
      <c r="R468" s="24"/>
    </row>
    <row r="469">
      <c r="A469" s="56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56"/>
      <c r="R469" s="24"/>
    </row>
    <row r="470">
      <c r="A470" s="56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56"/>
      <c r="R470" s="24"/>
    </row>
    <row r="471">
      <c r="A471" s="56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56"/>
      <c r="R471" s="24"/>
    </row>
    <row r="472">
      <c r="A472" s="56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56"/>
      <c r="R472" s="24"/>
    </row>
    <row r="473">
      <c r="A473" s="56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56"/>
      <c r="R473" s="24"/>
    </row>
    <row r="474">
      <c r="A474" s="56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56"/>
      <c r="R474" s="24"/>
    </row>
    <row r="475">
      <c r="A475" s="56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56"/>
      <c r="R475" s="24"/>
    </row>
    <row r="476">
      <c r="A476" s="56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56"/>
      <c r="R476" s="24"/>
    </row>
    <row r="477">
      <c r="A477" s="56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56"/>
      <c r="R477" s="24"/>
    </row>
    <row r="478">
      <c r="A478" s="56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56"/>
      <c r="R478" s="24"/>
    </row>
    <row r="479">
      <c r="A479" s="56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56"/>
      <c r="R479" s="24"/>
    </row>
    <row r="480">
      <c r="A480" s="56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56"/>
      <c r="R480" s="24"/>
    </row>
    <row r="481">
      <c r="A481" s="56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56"/>
      <c r="R481" s="24"/>
    </row>
    <row r="482">
      <c r="A482" s="56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56"/>
      <c r="R482" s="24"/>
    </row>
    <row r="483">
      <c r="A483" s="56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56"/>
      <c r="R483" s="24"/>
    </row>
    <row r="484">
      <c r="A484" s="56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56"/>
      <c r="R484" s="24"/>
    </row>
    <row r="485">
      <c r="A485" s="56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56"/>
      <c r="R485" s="24"/>
    </row>
    <row r="486">
      <c r="A486" s="56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56"/>
      <c r="R486" s="24"/>
    </row>
    <row r="487">
      <c r="A487" s="56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56"/>
      <c r="R487" s="24"/>
    </row>
    <row r="488">
      <c r="A488" s="56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56"/>
      <c r="R488" s="24"/>
    </row>
    <row r="489">
      <c r="A489" s="56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56"/>
      <c r="R489" s="24"/>
    </row>
    <row r="490">
      <c r="A490" s="56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56"/>
      <c r="R490" s="24"/>
    </row>
    <row r="491">
      <c r="A491" s="56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56"/>
      <c r="R491" s="24"/>
    </row>
    <row r="492">
      <c r="A492" s="56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56"/>
      <c r="R492" s="24"/>
    </row>
    <row r="493">
      <c r="A493" s="56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56"/>
      <c r="R493" s="24"/>
    </row>
    <row r="494">
      <c r="A494" s="56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56"/>
      <c r="R494" s="24"/>
    </row>
    <row r="495">
      <c r="A495" s="56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56"/>
      <c r="R495" s="24"/>
    </row>
    <row r="496">
      <c r="A496" s="56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56"/>
      <c r="R496" s="24"/>
    </row>
    <row r="497">
      <c r="A497" s="56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56"/>
      <c r="R497" s="24"/>
    </row>
    <row r="498">
      <c r="A498" s="56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56"/>
      <c r="R498" s="24"/>
    </row>
    <row r="499">
      <c r="A499" s="56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56"/>
      <c r="R499" s="24"/>
    </row>
    <row r="500">
      <c r="A500" s="56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56"/>
      <c r="R500" s="24"/>
    </row>
    <row r="501">
      <c r="A501" s="56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56"/>
      <c r="R501" s="24"/>
    </row>
    <row r="502">
      <c r="A502" s="56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56"/>
      <c r="R502" s="24"/>
    </row>
    <row r="503">
      <c r="A503" s="56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56"/>
      <c r="R503" s="24"/>
    </row>
    <row r="504">
      <c r="A504" s="56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56"/>
      <c r="R504" s="24"/>
    </row>
    <row r="505">
      <c r="A505" s="56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56"/>
      <c r="R505" s="24"/>
    </row>
    <row r="506">
      <c r="A506" s="56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56"/>
      <c r="R506" s="24"/>
    </row>
    <row r="507">
      <c r="A507" s="56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56"/>
      <c r="R507" s="24"/>
    </row>
    <row r="508">
      <c r="A508" s="56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56"/>
      <c r="R508" s="24"/>
    </row>
    <row r="509">
      <c r="A509" s="56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56"/>
      <c r="R509" s="24"/>
    </row>
    <row r="510">
      <c r="A510" s="56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56"/>
      <c r="R510" s="24"/>
    </row>
    <row r="511">
      <c r="A511" s="56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56"/>
      <c r="R511" s="24"/>
    </row>
    <row r="512">
      <c r="A512" s="56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56"/>
      <c r="R512" s="24"/>
    </row>
    <row r="513">
      <c r="A513" s="56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56"/>
      <c r="R513" s="24"/>
    </row>
    <row r="514">
      <c r="A514" s="56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56"/>
      <c r="R514" s="24"/>
    </row>
    <row r="515">
      <c r="A515" s="56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56"/>
      <c r="R515" s="24"/>
    </row>
    <row r="516">
      <c r="A516" s="56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56"/>
      <c r="R516" s="24"/>
    </row>
    <row r="517">
      <c r="A517" s="56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56"/>
      <c r="R517" s="24"/>
    </row>
    <row r="518">
      <c r="A518" s="56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56"/>
      <c r="R518" s="24"/>
    </row>
    <row r="519">
      <c r="A519" s="56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56"/>
      <c r="R519" s="24"/>
    </row>
    <row r="520">
      <c r="A520" s="56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56"/>
      <c r="R520" s="24"/>
    </row>
    <row r="521">
      <c r="A521" s="56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56"/>
      <c r="R521" s="24"/>
    </row>
    <row r="522">
      <c r="A522" s="56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56"/>
      <c r="R522" s="24"/>
    </row>
    <row r="523">
      <c r="A523" s="56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56"/>
      <c r="R523" s="24"/>
    </row>
    <row r="524">
      <c r="A524" s="56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56"/>
      <c r="R524" s="24"/>
    </row>
    <row r="525">
      <c r="A525" s="56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56"/>
      <c r="R525" s="24"/>
    </row>
    <row r="526">
      <c r="A526" s="56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56"/>
      <c r="R526" s="24"/>
    </row>
    <row r="527">
      <c r="A527" s="56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56"/>
      <c r="R527" s="24"/>
    </row>
    <row r="528">
      <c r="A528" s="56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56"/>
      <c r="R528" s="24"/>
    </row>
    <row r="529">
      <c r="A529" s="56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56"/>
      <c r="R529" s="24"/>
    </row>
    <row r="530">
      <c r="A530" s="56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56"/>
      <c r="R530" s="24"/>
    </row>
    <row r="531">
      <c r="A531" s="56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56"/>
      <c r="R531" s="24"/>
    </row>
    <row r="532">
      <c r="A532" s="56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56"/>
      <c r="R532" s="24"/>
    </row>
    <row r="533">
      <c r="A533" s="56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56"/>
      <c r="R533" s="24"/>
    </row>
    <row r="534">
      <c r="A534" s="56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56"/>
      <c r="R534" s="24"/>
    </row>
    <row r="535">
      <c r="A535" s="56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56"/>
      <c r="R535" s="24"/>
    </row>
    <row r="536">
      <c r="A536" s="56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56"/>
      <c r="R536" s="24"/>
    </row>
    <row r="537">
      <c r="A537" s="56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56"/>
      <c r="R537" s="24"/>
    </row>
    <row r="538">
      <c r="A538" s="56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56"/>
      <c r="R538" s="24"/>
    </row>
    <row r="539">
      <c r="A539" s="56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56"/>
      <c r="R539" s="24"/>
    </row>
    <row r="540">
      <c r="A540" s="56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56"/>
      <c r="R540" s="24"/>
    </row>
    <row r="541">
      <c r="A541" s="56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56"/>
      <c r="R541" s="24"/>
    </row>
    <row r="542">
      <c r="A542" s="56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56"/>
      <c r="R542" s="24"/>
    </row>
    <row r="543">
      <c r="A543" s="56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56"/>
      <c r="R543" s="24"/>
    </row>
    <row r="544">
      <c r="A544" s="56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56"/>
      <c r="R544" s="24"/>
    </row>
    <row r="545">
      <c r="A545" s="56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56"/>
      <c r="R545" s="24"/>
    </row>
    <row r="546">
      <c r="A546" s="56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56"/>
      <c r="R546" s="24"/>
    </row>
    <row r="547">
      <c r="A547" s="56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56"/>
      <c r="R547" s="24"/>
    </row>
    <row r="548">
      <c r="A548" s="56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56"/>
      <c r="R548" s="24"/>
    </row>
    <row r="549">
      <c r="A549" s="56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56"/>
      <c r="R549" s="24"/>
    </row>
    <row r="550">
      <c r="A550" s="56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56"/>
      <c r="R550" s="24"/>
    </row>
    <row r="551">
      <c r="A551" s="56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56"/>
      <c r="R551" s="24"/>
    </row>
    <row r="552">
      <c r="A552" s="56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56"/>
      <c r="R552" s="24"/>
    </row>
    <row r="553">
      <c r="A553" s="56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56"/>
      <c r="R553" s="24"/>
    </row>
    <row r="554">
      <c r="A554" s="56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56"/>
      <c r="R554" s="24"/>
    </row>
    <row r="555">
      <c r="A555" s="56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56"/>
      <c r="R555" s="24"/>
    </row>
    <row r="556">
      <c r="A556" s="56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56"/>
      <c r="R556" s="24"/>
    </row>
    <row r="557">
      <c r="A557" s="56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56"/>
      <c r="R557" s="24"/>
    </row>
    <row r="558">
      <c r="A558" s="56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56"/>
      <c r="R558" s="24"/>
    </row>
    <row r="559">
      <c r="A559" s="56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56"/>
      <c r="R559" s="24"/>
    </row>
    <row r="560">
      <c r="A560" s="56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56"/>
      <c r="R560" s="24"/>
    </row>
    <row r="561">
      <c r="A561" s="56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56"/>
      <c r="R561" s="24"/>
    </row>
    <row r="562">
      <c r="A562" s="56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56"/>
      <c r="R562" s="24"/>
    </row>
    <row r="563">
      <c r="A563" s="56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56"/>
      <c r="R563" s="24"/>
    </row>
    <row r="564">
      <c r="A564" s="56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56"/>
      <c r="R564" s="24"/>
    </row>
    <row r="565">
      <c r="A565" s="56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56"/>
      <c r="R565" s="24"/>
    </row>
    <row r="566">
      <c r="A566" s="56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56"/>
      <c r="R566" s="24"/>
    </row>
    <row r="567">
      <c r="A567" s="56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56"/>
      <c r="R567" s="24"/>
    </row>
    <row r="568">
      <c r="A568" s="56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56"/>
      <c r="R568" s="24"/>
    </row>
    <row r="569">
      <c r="A569" s="56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56"/>
      <c r="R569" s="24"/>
    </row>
    <row r="570">
      <c r="A570" s="56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56"/>
      <c r="R570" s="24"/>
    </row>
    <row r="571">
      <c r="A571" s="56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56"/>
      <c r="R571" s="24"/>
    </row>
    <row r="572">
      <c r="A572" s="56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56"/>
      <c r="R572" s="24"/>
    </row>
    <row r="573">
      <c r="A573" s="56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56"/>
      <c r="R573" s="24"/>
    </row>
    <row r="574">
      <c r="A574" s="56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56"/>
      <c r="R574" s="24"/>
    </row>
    <row r="575">
      <c r="A575" s="56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56"/>
      <c r="R575" s="24"/>
    </row>
    <row r="576">
      <c r="A576" s="56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56"/>
      <c r="R576" s="24"/>
    </row>
    <row r="577">
      <c r="A577" s="56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56"/>
      <c r="R577" s="24"/>
    </row>
    <row r="578">
      <c r="A578" s="56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56"/>
      <c r="R578" s="24"/>
    </row>
    <row r="579">
      <c r="A579" s="56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56"/>
      <c r="R579" s="24"/>
    </row>
    <row r="580">
      <c r="A580" s="56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56"/>
      <c r="R580" s="24"/>
    </row>
    <row r="581">
      <c r="A581" s="56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56"/>
      <c r="R581" s="24"/>
    </row>
    <row r="582">
      <c r="A582" s="56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56"/>
      <c r="R582" s="24"/>
    </row>
    <row r="583">
      <c r="A583" s="56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56"/>
      <c r="R583" s="24"/>
    </row>
    <row r="584">
      <c r="A584" s="56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56"/>
      <c r="R584" s="24"/>
    </row>
    <row r="585">
      <c r="A585" s="56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56"/>
      <c r="R585" s="24"/>
    </row>
    <row r="586">
      <c r="A586" s="56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56"/>
      <c r="R586" s="24"/>
    </row>
    <row r="587">
      <c r="A587" s="56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56"/>
      <c r="R587" s="24"/>
    </row>
    <row r="588">
      <c r="A588" s="56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56"/>
      <c r="R588" s="24"/>
    </row>
    <row r="589">
      <c r="A589" s="56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56"/>
      <c r="R589" s="24"/>
    </row>
    <row r="590">
      <c r="A590" s="56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56"/>
      <c r="R590" s="24"/>
    </row>
    <row r="591">
      <c r="A591" s="56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56"/>
      <c r="R591" s="24"/>
    </row>
    <row r="592">
      <c r="A592" s="56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56"/>
      <c r="R592" s="24"/>
    </row>
    <row r="593">
      <c r="A593" s="56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56"/>
      <c r="R593" s="24"/>
    </row>
    <row r="594">
      <c r="A594" s="56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56"/>
      <c r="R594" s="24"/>
    </row>
    <row r="595">
      <c r="A595" s="56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56"/>
      <c r="R595" s="24"/>
    </row>
    <row r="596">
      <c r="A596" s="56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56"/>
      <c r="R596" s="24"/>
    </row>
    <row r="597">
      <c r="A597" s="56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56"/>
      <c r="R597" s="24"/>
    </row>
    <row r="598">
      <c r="A598" s="56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56"/>
      <c r="R598" s="24"/>
    </row>
    <row r="599">
      <c r="A599" s="56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56"/>
      <c r="R599" s="24"/>
    </row>
    <row r="600">
      <c r="A600" s="56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56"/>
      <c r="R600" s="24"/>
    </row>
    <row r="601">
      <c r="A601" s="56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56"/>
      <c r="R601" s="24"/>
    </row>
    <row r="602">
      <c r="A602" s="56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56"/>
      <c r="R602" s="24"/>
    </row>
    <row r="603">
      <c r="A603" s="56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56"/>
      <c r="R603" s="24"/>
    </row>
    <row r="604">
      <c r="A604" s="56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56"/>
      <c r="R604" s="24"/>
    </row>
    <row r="605">
      <c r="A605" s="56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56"/>
      <c r="R605" s="24"/>
    </row>
    <row r="606">
      <c r="A606" s="56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56"/>
      <c r="R606" s="24"/>
    </row>
    <row r="607">
      <c r="A607" s="56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56"/>
      <c r="R607" s="24"/>
    </row>
    <row r="608">
      <c r="A608" s="56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56"/>
      <c r="R608" s="24"/>
    </row>
    <row r="609">
      <c r="A609" s="56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56"/>
      <c r="R609" s="24"/>
    </row>
    <row r="610">
      <c r="A610" s="56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56"/>
      <c r="R610" s="24"/>
    </row>
    <row r="611">
      <c r="A611" s="56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56"/>
      <c r="R611" s="24"/>
    </row>
    <row r="612">
      <c r="A612" s="56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56"/>
      <c r="R612" s="24"/>
    </row>
    <row r="613">
      <c r="A613" s="56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56"/>
      <c r="R613" s="24"/>
    </row>
    <row r="614">
      <c r="A614" s="56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56"/>
      <c r="R614" s="24"/>
    </row>
    <row r="615">
      <c r="A615" s="56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56"/>
      <c r="R615" s="24"/>
    </row>
    <row r="616">
      <c r="A616" s="56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56"/>
      <c r="R616" s="24"/>
    </row>
    <row r="617">
      <c r="A617" s="56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56"/>
      <c r="R617" s="24"/>
    </row>
    <row r="618">
      <c r="A618" s="56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56"/>
      <c r="R618" s="24"/>
    </row>
    <row r="619">
      <c r="A619" s="56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56"/>
      <c r="R619" s="24"/>
    </row>
    <row r="620">
      <c r="A620" s="56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56"/>
      <c r="R620" s="24"/>
    </row>
    <row r="621">
      <c r="A621" s="56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56"/>
      <c r="R621" s="24"/>
    </row>
    <row r="622">
      <c r="A622" s="56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56"/>
      <c r="R622" s="24"/>
    </row>
    <row r="623">
      <c r="A623" s="56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56"/>
      <c r="R623" s="24"/>
    </row>
    <row r="624">
      <c r="A624" s="56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56"/>
      <c r="R624" s="24"/>
    </row>
    <row r="625">
      <c r="A625" s="56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56"/>
      <c r="R625" s="24"/>
    </row>
    <row r="626">
      <c r="A626" s="56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56"/>
      <c r="R626" s="24"/>
    </row>
    <row r="627">
      <c r="A627" s="56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56"/>
      <c r="R627" s="24"/>
    </row>
    <row r="628">
      <c r="A628" s="56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56"/>
      <c r="R628" s="24"/>
    </row>
    <row r="629">
      <c r="A629" s="56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56"/>
      <c r="R629" s="24"/>
    </row>
    <row r="630">
      <c r="A630" s="56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56"/>
      <c r="R630" s="24"/>
    </row>
    <row r="631">
      <c r="A631" s="56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56"/>
      <c r="R631" s="24"/>
    </row>
    <row r="632">
      <c r="A632" s="56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56"/>
      <c r="R632" s="24"/>
    </row>
    <row r="633">
      <c r="A633" s="56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56"/>
      <c r="R633" s="24"/>
    </row>
    <row r="634">
      <c r="A634" s="56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56"/>
      <c r="R634" s="24"/>
    </row>
    <row r="635">
      <c r="A635" s="56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56"/>
      <c r="R635" s="24"/>
    </row>
    <row r="636">
      <c r="A636" s="56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56"/>
      <c r="R636" s="24"/>
    </row>
    <row r="637">
      <c r="A637" s="56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56"/>
      <c r="R637" s="24"/>
    </row>
    <row r="638">
      <c r="A638" s="56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56"/>
      <c r="R638" s="24"/>
    </row>
    <row r="639">
      <c r="A639" s="56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56"/>
      <c r="R639" s="24"/>
    </row>
    <row r="640">
      <c r="A640" s="56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56"/>
      <c r="R640" s="24"/>
    </row>
    <row r="641">
      <c r="A641" s="56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56"/>
      <c r="R641" s="24"/>
    </row>
    <row r="642">
      <c r="A642" s="56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56"/>
      <c r="R642" s="24"/>
    </row>
    <row r="643">
      <c r="A643" s="56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56"/>
      <c r="R643" s="24"/>
    </row>
    <row r="644">
      <c r="A644" s="56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56"/>
      <c r="R644" s="24"/>
    </row>
    <row r="645">
      <c r="A645" s="56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56"/>
      <c r="R645" s="24"/>
    </row>
    <row r="646">
      <c r="A646" s="56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56"/>
      <c r="R646" s="24"/>
    </row>
    <row r="647">
      <c r="A647" s="56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56"/>
      <c r="R647" s="24"/>
    </row>
    <row r="648">
      <c r="A648" s="56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56"/>
      <c r="R648" s="24"/>
    </row>
    <row r="649">
      <c r="A649" s="56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56"/>
      <c r="R649" s="24"/>
    </row>
    <row r="650">
      <c r="A650" s="56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56"/>
      <c r="R650" s="24"/>
    </row>
    <row r="651">
      <c r="A651" s="56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56"/>
      <c r="R651" s="24"/>
    </row>
    <row r="652">
      <c r="A652" s="56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56"/>
      <c r="R652" s="24"/>
    </row>
    <row r="653">
      <c r="A653" s="56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56"/>
      <c r="R653" s="24"/>
    </row>
    <row r="654">
      <c r="A654" s="56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56"/>
      <c r="R654" s="24"/>
    </row>
    <row r="655">
      <c r="A655" s="56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56"/>
      <c r="R655" s="24"/>
    </row>
    <row r="656">
      <c r="A656" s="56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56"/>
      <c r="R656" s="24"/>
    </row>
    <row r="657">
      <c r="A657" s="56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56"/>
      <c r="R657" s="24"/>
    </row>
    <row r="658">
      <c r="A658" s="56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56"/>
      <c r="R658" s="24"/>
    </row>
    <row r="659">
      <c r="A659" s="56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56"/>
      <c r="R659" s="24"/>
    </row>
    <row r="660">
      <c r="A660" s="56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56"/>
      <c r="R660" s="24"/>
    </row>
    <row r="661">
      <c r="A661" s="56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56"/>
      <c r="R661" s="24"/>
    </row>
    <row r="662">
      <c r="A662" s="56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56"/>
      <c r="R662" s="24"/>
    </row>
    <row r="663">
      <c r="A663" s="56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56"/>
      <c r="R663" s="24"/>
    </row>
    <row r="664">
      <c r="A664" s="56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56"/>
      <c r="R664" s="24"/>
    </row>
    <row r="665">
      <c r="A665" s="56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56"/>
      <c r="R665" s="24"/>
    </row>
    <row r="666">
      <c r="A666" s="56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56"/>
      <c r="R666" s="24"/>
    </row>
    <row r="667">
      <c r="A667" s="56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56"/>
      <c r="R667" s="24"/>
    </row>
    <row r="668">
      <c r="A668" s="56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56"/>
      <c r="R668" s="24"/>
    </row>
    <row r="669">
      <c r="A669" s="56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56"/>
      <c r="R669" s="24"/>
    </row>
    <row r="670">
      <c r="A670" s="56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56"/>
      <c r="R670" s="24"/>
    </row>
    <row r="671">
      <c r="A671" s="56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56"/>
      <c r="R671" s="24"/>
    </row>
    <row r="672">
      <c r="A672" s="56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56"/>
      <c r="R672" s="24"/>
    </row>
    <row r="673">
      <c r="A673" s="56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56"/>
      <c r="R673" s="24"/>
    </row>
    <row r="674">
      <c r="A674" s="56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56"/>
      <c r="R674" s="24"/>
    </row>
    <row r="675">
      <c r="A675" s="56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56"/>
      <c r="R675" s="24"/>
    </row>
    <row r="676">
      <c r="A676" s="56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56"/>
      <c r="R676" s="24"/>
    </row>
    <row r="677">
      <c r="A677" s="56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56"/>
      <c r="R677" s="24"/>
    </row>
    <row r="678">
      <c r="A678" s="56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56"/>
      <c r="R678" s="24"/>
    </row>
    <row r="679">
      <c r="A679" s="56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56"/>
      <c r="R679" s="24"/>
    </row>
    <row r="680">
      <c r="A680" s="56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56"/>
      <c r="R680" s="24"/>
    </row>
    <row r="681">
      <c r="A681" s="56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56"/>
      <c r="R681" s="24"/>
    </row>
    <row r="682">
      <c r="A682" s="56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56"/>
      <c r="R682" s="24"/>
    </row>
    <row r="683">
      <c r="A683" s="56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56"/>
      <c r="R683" s="24"/>
    </row>
    <row r="684">
      <c r="A684" s="56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56"/>
      <c r="R684" s="24"/>
    </row>
    <row r="685">
      <c r="A685" s="56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56"/>
      <c r="R685" s="24"/>
    </row>
    <row r="686">
      <c r="A686" s="56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56"/>
      <c r="R686" s="24"/>
    </row>
    <row r="687">
      <c r="A687" s="56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56"/>
      <c r="R687" s="24"/>
    </row>
    <row r="688">
      <c r="A688" s="56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56"/>
      <c r="R688" s="24"/>
    </row>
    <row r="689">
      <c r="A689" s="56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56"/>
      <c r="R689" s="24"/>
    </row>
    <row r="690">
      <c r="A690" s="56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56"/>
      <c r="R690" s="24"/>
    </row>
    <row r="691">
      <c r="A691" s="56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56"/>
      <c r="R691" s="24"/>
    </row>
    <row r="692">
      <c r="A692" s="56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56"/>
      <c r="R692" s="24"/>
    </row>
    <row r="693">
      <c r="A693" s="56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56"/>
      <c r="R693" s="24"/>
    </row>
    <row r="694">
      <c r="A694" s="56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56"/>
      <c r="R694" s="24"/>
    </row>
    <row r="695">
      <c r="A695" s="56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56"/>
      <c r="R695" s="24"/>
    </row>
    <row r="696">
      <c r="A696" s="56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56"/>
      <c r="R696" s="24"/>
    </row>
    <row r="697">
      <c r="A697" s="56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56"/>
      <c r="R697" s="24"/>
    </row>
    <row r="698">
      <c r="A698" s="56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56"/>
      <c r="R698" s="24"/>
    </row>
    <row r="699">
      <c r="A699" s="56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56"/>
      <c r="R699" s="24"/>
    </row>
    <row r="700">
      <c r="A700" s="56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56"/>
      <c r="R700" s="24"/>
    </row>
    <row r="701">
      <c r="A701" s="56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56"/>
      <c r="R701" s="24"/>
    </row>
    <row r="702">
      <c r="A702" s="56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56"/>
      <c r="R702" s="24"/>
    </row>
    <row r="703">
      <c r="A703" s="56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56"/>
      <c r="R703" s="24"/>
    </row>
    <row r="704">
      <c r="A704" s="56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56"/>
      <c r="R704" s="24"/>
    </row>
    <row r="705">
      <c r="A705" s="56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56"/>
      <c r="R705" s="24"/>
    </row>
    <row r="706">
      <c r="A706" s="56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56"/>
      <c r="R706" s="24"/>
    </row>
    <row r="707">
      <c r="A707" s="56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56"/>
      <c r="R707" s="24"/>
    </row>
    <row r="708">
      <c r="A708" s="56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56"/>
      <c r="R708" s="24"/>
    </row>
    <row r="709">
      <c r="A709" s="56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56"/>
      <c r="R709" s="24"/>
    </row>
    <row r="710">
      <c r="A710" s="56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56"/>
      <c r="R710" s="24"/>
    </row>
    <row r="711">
      <c r="A711" s="56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56"/>
      <c r="R711" s="24"/>
    </row>
    <row r="712">
      <c r="A712" s="56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56"/>
      <c r="R712" s="24"/>
    </row>
    <row r="713">
      <c r="A713" s="56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56"/>
      <c r="R713" s="24"/>
    </row>
    <row r="714">
      <c r="A714" s="56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56"/>
      <c r="R714" s="24"/>
    </row>
    <row r="715">
      <c r="A715" s="56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56"/>
      <c r="R715" s="24"/>
    </row>
    <row r="716">
      <c r="A716" s="56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56"/>
      <c r="R716" s="24"/>
    </row>
    <row r="717">
      <c r="A717" s="56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56"/>
      <c r="R717" s="24"/>
    </row>
    <row r="718">
      <c r="A718" s="56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56"/>
      <c r="R718" s="24"/>
    </row>
    <row r="719">
      <c r="A719" s="56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56"/>
      <c r="R719" s="24"/>
    </row>
    <row r="720">
      <c r="A720" s="56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56"/>
      <c r="R720" s="24"/>
    </row>
    <row r="721">
      <c r="A721" s="56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56"/>
      <c r="R721" s="24"/>
    </row>
    <row r="722">
      <c r="A722" s="56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56"/>
      <c r="R722" s="24"/>
    </row>
    <row r="723">
      <c r="A723" s="56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56"/>
      <c r="R723" s="24"/>
    </row>
    <row r="724">
      <c r="A724" s="56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56"/>
      <c r="R724" s="24"/>
    </row>
    <row r="725">
      <c r="A725" s="56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56"/>
      <c r="R725" s="24"/>
    </row>
    <row r="726">
      <c r="A726" s="56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56"/>
      <c r="R726" s="24"/>
    </row>
    <row r="727">
      <c r="A727" s="56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56"/>
      <c r="R727" s="24"/>
    </row>
    <row r="728">
      <c r="A728" s="56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56"/>
      <c r="R728" s="24"/>
    </row>
    <row r="729">
      <c r="A729" s="56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56"/>
      <c r="R729" s="24"/>
    </row>
    <row r="730">
      <c r="A730" s="56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56"/>
      <c r="R730" s="24"/>
    </row>
    <row r="731">
      <c r="A731" s="56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56"/>
      <c r="R731" s="24"/>
    </row>
    <row r="732">
      <c r="A732" s="56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56"/>
      <c r="R732" s="24"/>
    </row>
    <row r="733">
      <c r="A733" s="56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56"/>
      <c r="R733" s="24"/>
    </row>
    <row r="734">
      <c r="A734" s="56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56"/>
      <c r="R734" s="24"/>
    </row>
    <row r="735">
      <c r="A735" s="56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56"/>
      <c r="R735" s="24"/>
    </row>
    <row r="736">
      <c r="A736" s="56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56"/>
      <c r="R736" s="24"/>
    </row>
    <row r="737">
      <c r="A737" s="56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56"/>
      <c r="R737" s="24"/>
    </row>
    <row r="738">
      <c r="A738" s="56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56"/>
      <c r="R738" s="24"/>
    </row>
    <row r="739">
      <c r="A739" s="56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56"/>
      <c r="R739" s="24"/>
    </row>
    <row r="740">
      <c r="A740" s="56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56"/>
      <c r="R740" s="24"/>
    </row>
    <row r="741">
      <c r="A741" s="56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56"/>
      <c r="R741" s="24"/>
    </row>
    <row r="742">
      <c r="A742" s="56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56"/>
      <c r="R742" s="24"/>
    </row>
    <row r="743">
      <c r="A743" s="56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56"/>
      <c r="R743" s="24"/>
    </row>
    <row r="744">
      <c r="A744" s="56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56"/>
      <c r="R744" s="24"/>
    </row>
    <row r="745">
      <c r="A745" s="56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56"/>
      <c r="R745" s="24"/>
    </row>
    <row r="746">
      <c r="A746" s="56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56"/>
      <c r="R746" s="24"/>
    </row>
    <row r="747">
      <c r="A747" s="56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56"/>
      <c r="R747" s="24"/>
    </row>
    <row r="748">
      <c r="A748" s="56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56"/>
      <c r="R748" s="24"/>
    </row>
    <row r="749">
      <c r="A749" s="56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56"/>
      <c r="R749" s="24"/>
    </row>
    <row r="750">
      <c r="A750" s="56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56"/>
      <c r="R750" s="24"/>
    </row>
    <row r="751">
      <c r="A751" s="56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56"/>
      <c r="R751" s="24"/>
    </row>
    <row r="752">
      <c r="A752" s="56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56"/>
      <c r="R752" s="24"/>
    </row>
    <row r="753">
      <c r="A753" s="56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56"/>
      <c r="R753" s="24"/>
    </row>
    <row r="754">
      <c r="A754" s="56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56"/>
      <c r="R754" s="24"/>
    </row>
    <row r="755">
      <c r="A755" s="56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56"/>
      <c r="R755" s="24"/>
    </row>
    <row r="756">
      <c r="A756" s="56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56"/>
      <c r="R756" s="24"/>
    </row>
    <row r="757">
      <c r="A757" s="56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56"/>
      <c r="R757" s="24"/>
    </row>
    <row r="758">
      <c r="A758" s="56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56"/>
      <c r="R758" s="24"/>
    </row>
    <row r="759">
      <c r="A759" s="56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56"/>
      <c r="R759" s="24"/>
    </row>
    <row r="760">
      <c r="A760" s="56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56"/>
      <c r="R760" s="24"/>
    </row>
    <row r="761">
      <c r="A761" s="56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56"/>
      <c r="R761" s="24"/>
    </row>
    <row r="762">
      <c r="A762" s="56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56"/>
      <c r="R762" s="24"/>
    </row>
    <row r="763">
      <c r="A763" s="56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56"/>
      <c r="R763" s="24"/>
    </row>
    <row r="764">
      <c r="A764" s="56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56"/>
      <c r="R764" s="24"/>
    </row>
    <row r="765">
      <c r="A765" s="56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56"/>
      <c r="R765" s="24"/>
    </row>
    <row r="766">
      <c r="A766" s="56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56"/>
      <c r="R766" s="24"/>
    </row>
    <row r="767">
      <c r="A767" s="56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56"/>
      <c r="R767" s="24"/>
    </row>
    <row r="768">
      <c r="A768" s="56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56"/>
      <c r="R768" s="24"/>
    </row>
    <row r="769">
      <c r="A769" s="56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56"/>
      <c r="R769" s="24"/>
    </row>
    <row r="770">
      <c r="A770" s="56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56"/>
      <c r="R770" s="24"/>
    </row>
    <row r="771">
      <c r="A771" s="56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56"/>
      <c r="R771" s="24"/>
    </row>
    <row r="772">
      <c r="A772" s="56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56"/>
      <c r="R772" s="24"/>
    </row>
    <row r="773">
      <c r="A773" s="56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56"/>
      <c r="R773" s="24"/>
    </row>
    <row r="774">
      <c r="A774" s="56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56"/>
      <c r="R774" s="24"/>
    </row>
    <row r="775">
      <c r="A775" s="56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56"/>
      <c r="R775" s="24"/>
    </row>
    <row r="776">
      <c r="A776" s="56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56"/>
      <c r="R776" s="24"/>
    </row>
    <row r="777">
      <c r="A777" s="56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56"/>
      <c r="R777" s="24"/>
    </row>
    <row r="778">
      <c r="A778" s="56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56"/>
      <c r="R778" s="24"/>
    </row>
    <row r="779">
      <c r="A779" s="56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56"/>
      <c r="R779" s="24"/>
    </row>
    <row r="780">
      <c r="A780" s="56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56"/>
      <c r="R780" s="24"/>
    </row>
    <row r="781">
      <c r="A781" s="56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56"/>
      <c r="R781" s="24"/>
    </row>
    <row r="782">
      <c r="A782" s="56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56"/>
      <c r="R782" s="24"/>
    </row>
    <row r="783">
      <c r="A783" s="56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56"/>
      <c r="R783" s="24"/>
    </row>
    <row r="784">
      <c r="A784" s="56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56"/>
      <c r="R784" s="24"/>
    </row>
    <row r="785">
      <c r="A785" s="56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56"/>
      <c r="R785" s="24"/>
    </row>
    <row r="786">
      <c r="A786" s="56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56"/>
      <c r="R786" s="24"/>
    </row>
    <row r="787">
      <c r="A787" s="56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56"/>
      <c r="R787" s="24"/>
    </row>
    <row r="788">
      <c r="A788" s="56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56"/>
      <c r="R788" s="24"/>
    </row>
    <row r="789">
      <c r="A789" s="56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56"/>
      <c r="R789" s="24"/>
    </row>
    <row r="790">
      <c r="A790" s="56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56"/>
      <c r="R790" s="24"/>
    </row>
    <row r="791">
      <c r="A791" s="56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56"/>
      <c r="R791" s="24"/>
    </row>
    <row r="792">
      <c r="A792" s="56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56"/>
      <c r="R792" s="24"/>
    </row>
    <row r="793">
      <c r="A793" s="56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56"/>
      <c r="R793" s="24"/>
    </row>
    <row r="794">
      <c r="A794" s="56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56"/>
      <c r="R794" s="24"/>
    </row>
    <row r="795">
      <c r="A795" s="56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56"/>
      <c r="R795" s="24"/>
    </row>
    <row r="796">
      <c r="A796" s="56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56"/>
      <c r="R796" s="24"/>
    </row>
    <row r="797">
      <c r="A797" s="56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56"/>
      <c r="R797" s="24"/>
    </row>
    <row r="798">
      <c r="A798" s="56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56"/>
      <c r="R798" s="24"/>
    </row>
    <row r="799">
      <c r="A799" s="56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56"/>
      <c r="R799" s="24"/>
    </row>
    <row r="800">
      <c r="A800" s="56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56"/>
      <c r="R800" s="24"/>
    </row>
    <row r="801">
      <c r="A801" s="56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56"/>
      <c r="R801" s="24"/>
    </row>
    <row r="802">
      <c r="A802" s="56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56"/>
      <c r="R802" s="24"/>
    </row>
    <row r="803">
      <c r="A803" s="56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56"/>
      <c r="R803" s="24"/>
    </row>
    <row r="804">
      <c r="A804" s="56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56"/>
      <c r="R804" s="24"/>
    </row>
    <row r="805">
      <c r="A805" s="56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56"/>
      <c r="R805" s="24"/>
    </row>
    <row r="806">
      <c r="A806" s="56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56"/>
      <c r="R806" s="24"/>
    </row>
    <row r="807">
      <c r="A807" s="56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56"/>
      <c r="R807" s="24"/>
    </row>
    <row r="808">
      <c r="A808" s="56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56"/>
      <c r="R808" s="24"/>
    </row>
    <row r="809">
      <c r="A809" s="56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56"/>
      <c r="R809" s="24"/>
    </row>
    <row r="810">
      <c r="A810" s="56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56"/>
      <c r="R810" s="24"/>
    </row>
    <row r="811">
      <c r="A811" s="56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56"/>
      <c r="R811" s="24"/>
    </row>
    <row r="812">
      <c r="A812" s="56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56"/>
      <c r="R812" s="24"/>
    </row>
    <row r="813">
      <c r="A813" s="56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56"/>
      <c r="R813" s="24"/>
    </row>
    <row r="814">
      <c r="A814" s="56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56"/>
      <c r="R814" s="24"/>
    </row>
    <row r="815">
      <c r="A815" s="56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56"/>
      <c r="R815" s="24"/>
    </row>
    <row r="816">
      <c r="A816" s="56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56"/>
      <c r="R816" s="24"/>
    </row>
    <row r="817">
      <c r="A817" s="56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56"/>
      <c r="R817" s="24"/>
    </row>
    <row r="818">
      <c r="A818" s="56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56"/>
      <c r="R818" s="24"/>
    </row>
    <row r="819">
      <c r="A819" s="56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56"/>
      <c r="R819" s="24"/>
    </row>
    <row r="820">
      <c r="A820" s="56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56"/>
      <c r="R820" s="24"/>
    </row>
    <row r="821">
      <c r="A821" s="56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56"/>
      <c r="R821" s="24"/>
    </row>
    <row r="822">
      <c r="A822" s="56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56"/>
      <c r="R822" s="24"/>
    </row>
    <row r="823">
      <c r="A823" s="56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56"/>
      <c r="R823" s="24"/>
    </row>
    <row r="824">
      <c r="A824" s="56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56"/>
      <c r="R824" s="24"/>
    </row>
    <row r="825">
      <c r="A825" s="56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56"/>
      <c r="R825" s="24"/>
    </row>
    <row r="826">
      <c r="A826" s="56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56"/>
      <c r="R826" s="24"/>
    </row>
    <row r="827">
      <c r="A827" s="56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56"/>
      <c r="R827" s="24"/>
    </row>
    <row r="828">
      <c r="A828" s="56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56"/>
      <c r="R828" s="24"/>
    </row>
    <row r="829">
      <c r="A829" s="56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56"/>
      <c r="R829" s="24"/>
    </row>
    <row r="830">
      <c r="A830" s="56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56"/>
      <c r="R830" s="24"/>
    </row>
    <row r="831">
      <c r="A831" s="56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56"/>
      <c r="R831" s="24"/>
    </row>
    <row r="832">
      <c r="A832" s="56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56"/>
      <c r="R832" s="24"/>
    </row>
    <row r="833">
      <c r="A833" s="56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56"/>
      <c r="R833" s="24"/>
    </row>
    <row r="834">
      <c r="A834" s="56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56"/>
      <c r="R834" s="24"/>
    </row>
    <row r="835">
      <c r="A835" s="56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56"/>
      <c r="R835" s="24"/>
    </row>
    <row r="836">
      <c r="A836" s="56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56"/>
      <c r="R836" s="24"/>
    </row>
    <row r="837">
      <c r="A837" s="56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56"/>
      <c r="R837" s="24"/>
    </row>
    <row r="838">
      <c r="A838" s="56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56"/>
      <c r="R838" s="24"/>
    </row>
    <row r="839">
      <c r="A839" s="56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56"/>
      <c r="R839" s="24"/>
    </row>
    <row r="840">
      <c r="A840" s="56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56"/>
      <c r="R840" s="24"/>
    </row>
    <row r="841">
      <c r="A841" s="56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56"/>
      <c r="R841" s="24"/>
    </row>
    <row r="842">
      <c r="A842" s="56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56"/>
      <c r="R842" s="24"/>
    </row>
    <row r="843">
      <c r="A843" s="56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56"/>
      <c r="R843" s="24"/>
    </row>
    <row r="844">
      <c r="A844" s="56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56"/>
      <c r="R844" s="24"/>
    </row>
    <row r="845">
      <c r="A845" s="56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56"/>
      <c r="R845" s="24"/>
    </row>
    <row r="846">
      <c r="A846" s="56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56"/>
      <c r="R846" s="24"/>
    </row>
    <row r="847">
      <c r="A847" s="56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56"/>
      <c r="R847" s="24"/>
    </row>
    <row r="848">
      <c r="A848" s="56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56"/>
      <c r="R848" s="24"/>
    </row>
    <row r="849">
      <c r="A849" s="56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56"/>
      <c r="R849" s="24"/>
    </row>
    <row r="850">
      <c r="A850" s="56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56"/>
      <c r="R850" s="24"/>
    </row>
    <row r="851">
      <c r="A851" s="56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56"/>
      <c r="R851" s="24"/>
    </row>
    <row r="852">
      <c r="A852" s="56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56"/>
      <c r="R852" s="24"/>
    </row>
    <row r="853">
      <c r="A853" s="56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56"/>
      <c r="R853" s="24"/>
    </row>
    <row r="854">
      <c r="A854" s="56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56"/>
      <c r="R854" s="24"/>
    </row>
    <row r="855">
      <c r="A855" s="56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56"/>
      <c r="R855" s="24"/>
    </row>
    <row r="856">
      <c r="A856" s="56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56"/>
      <c r="R856" s="24"/>
    </row>
    <row r="857">
      <c r="A857" s="56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56"/>
      <c r="R857" s="24"/>
    </row>
    <row r="858">
      <c r="A858" s="56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56"/>
      <c r="R858" s="24"/>
    </row>
    <row r="859">
      <c r="A859" s="56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56"/>
      <c r="R859" s="24"/>
    </row>
    <row r="860">
      <c r="A860" s="56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56"/>
      <c r="R860" s="24"/>
    </row>
    <row r="861">
      <c r="A861" s="56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56"/>
      <c r="R861" s="24"/>
    </row>
    <row r="862">
      <c r="A862" s="56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56"/>
      <c r="R862" s="24"/>
    </row>
    <row r="863">
      <c r="A863" s="56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56"/>
      <c r="R863" s="24"/>
    </row>
    <row r="864">
      <c r="A864" s="56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56"/>
      <c r="R864" s="24"/>
    </row>
    <row r="865">
      <c r="A865" s="56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56"/>
      <c r="R865" s="24"/>
    </row>
    <row r="866">
      <c r="A866" s="56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56"/>
      <c r="R866" s="24"/>
    </row>
    <row r="867">
      <c r="A867" s="56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56"/>
      <c r="R867" s="24"/>
    </row>
    <row r="868">
      <c r="A868" s="56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56"/>
      <c r="R868" s="24"/>
    </row>
    <row r="869">
      <c r="A869" s="56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56"/>
      <c r="R869" s="24"/>
    </row>
    <row r="870">
      <c r="A870" s="56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56"/>
      <c r="R870" s="24"/>
    </row>
    <row r="871">
      <c r="A871" s="56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56"/>
      <c r="R871" s="24"/>
    </row>
    <row r="872">
      <c r="A872" s="56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56"/>
      <c r="R872" s="24"/>
    </row>
    <row r="873">
      <c r="A873" s="56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56"/>
      <c r="R873" s="24"/>
    </row>
    <row r="874">
      <c r="A874" s="56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56"/>
      <c r="R874" s="24"/>
    </row>
    <row r="875">
      <c r="A875" s="56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56"/>
      <c r="R875" s="24"/>
    </row>
    <row r="876">
      <c r="A876" s="56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56"/>
      <c r="R876" s="24"/>
    </row>
    <row r="877">
      <c r="A877" s="56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56"/>
      <c r="R877" s="24"/>
    </row>
    <row r="878">
      <c r="A878" s="56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56"/>
      <c r="R878" s="24"/>
    </row>
    <row r="879">
      <c r="A879" s="56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56"/>
      <c r="R879" s="24"/>
    </row>
    <row r="880">
      <c r="A880" s="56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56"/>
      <c r="R880" s="24"/>
    </row>
    <row r="881">
      <c r="A881" s="56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56"/>
      <c r="R881" s="24"/>
    </row>
    <row r="882">
      <c r="A882" s="56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56"/>
      <c r="R882" s="24"/>
    </row>
    <row r="883">
      <c r="A883" s="56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56"/>
      <c r="R883" s="24"/>
    </row>
    <row r="884">
      <c r="A884" s="56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56"/>
      <c r="R884" s="24"/>
    </row>
    <row r="885">
      <c r="A885" s="56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56"/>
      <c r="R885" s="24"/>
    </row>
    <row r="886">
      <c r="A886" s="56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56"/>
      <c r="R886" s="24"/>
    </row>
    <row r="887">
      <c r="A887" s="56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56"/>
      <c r="R887" s="24"/>
    </row>
    <row r="888">
      <c r="A888" s="56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56"/>
      <c r="R888" s="24"/>
    </row>
    <row r="889">
      <c r="A889" s="56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56"/>
      <c r="R889" s="24"/>
    </row>
    <row r="890">
      <c r="A890" s="56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56"/>
      <c r="R890" s="24"/>
    </row>
    <row r="891">
      <c r="A891" s="56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56"/>
      <c r="R891" s="24"/>
    </row>
    <row r="892">
      <c r="A892" s="56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56"/>
      <c r="R892" s="24"/>
    </row>
    <row r="893">
      <c r="A893" s="56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56"/>
      <c r="R893" s="24"/>
    </row>
    <row r="894">
      <c r="A894" s="56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56"/>
      <c r="R894" s="24"/>
    </row>
    <row r="895">
      <c r="A895" s="56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56"/>
      <c r="R895" s="24"/>
    </row>
    <row r="896">
      <c r="A896" s="56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56"/>
      <c r="R896" s="24"/>
    </row>
    <row r="897">
      <c r="A897" s="56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56"/>
      <c r="R897" s="24"/>
    </row>
    <row r="898">
      <c r="A898" s="56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56"/>
      <c r="R898" s="24"/>
    </row>
    <row r="899">
      <c r="A899" s="56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56"/>
      <c r="R899" s="24"/>
    </row>
    <row r="900">
      <c r="A900" s="56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56"/>
      <c r="R900" s="24"/>
    </row>
    <row r="901">
      <c r="A901" s="56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56"/>
      <c r="R901" s="24"/>
    </row>
    <row r="902">
      <c r="A902" s="56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56"/>
      <c r="R902" s="24"/>
    </row>
    <row r="903">
      <c r="A903" s="56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56"/>
      <c r="R903" s="24"/>
    </row>
    <row r="904">
      <c r="A904" s="56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56"/>
      <c r="R904" s="24"/>
    </row>
    <row r="905">
      <c r="A905" s="56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56"/>
      <c r="R905" s="24"/>
    </row>
    <row r="906">
      <c r="A906" s="56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56"/>
      <c r="R906" s="24"/>
    </row>
    <row r="907">
      <c r="A907" s="56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56"/>
      <c r="R907" s="24"/>
    </row>
    <row r="908">
      <c r="A908" s="56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56"/>
      <c r="R908" s="24"/>
    </row>
    <row r="909">
      <c r="A909" s="56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56"/>
      <c r="R909" s="24"/>
    </row>
    <row r="910">
      <c r="A910" s="56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56"/>
      <c r="R910" s="24"/>
    </row>
    <row r="911">
      <c r="A911" s="56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56"/>
      <c r="R911" s="24"/>
    </row>
    <row r="912">
      <c r="A912" s="56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56"/>
      <c r="R912" s="24"/>
    </row>
    <row r="913">
      <c r="A913" s="56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56"/>
      <c r="R913" s="24"/>
    </row>
    <row r="914">
      <c r="A914" s="56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56"/>
      <c r="R914" s="24"/>
    </row>
    <row r="915">
      <c r="A915" s="56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56"/>
      <c r="R915" s="24"/>
    </row>
    <row r="916">
      <c r="A916" s="56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56"/>
      <c r="R916" s="24"/>
    </row>
    <row r="917">
      <c r="A917" s="56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56"/>
      <c r="R917" s="24"/>
    </row>
    <row r="918">
      <c r="A918" s="56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56"/>
      <c r="R918" s="24"/>
    </row>
    <row r="919">
      <c r="A919" s="56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56"/>
      <c r="R919" s="24"/>
    </row>
    <row r="920">
      <c r="A920" s="56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56"/>
      <c r="R920" s="24"/>
    </row>
    <row r="921">
      <c r="A921" s="56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56"/>
      <c r="R921" s="24"/>
    </row>
    <row r="922">
      <c r="A922" s="56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56"/>
      <c r="R922" s="24"/>
    </row>
    <row r="923">
      <c r="A923" s="56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56"/>
      <c r="R923" s="24"/>
    </row>
    <row r="924">
      <c r="A924" s="56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56"/>
      <c r="R924" s="24"/>
    </row>
    <row r="925">
      <c r="A925" s="56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56"/>
      <c r="R925" s="24"/>
    </row>
    <row r="926">
      <c r="A926" s="56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56"/>
      <c r="R926" s="24"/>
    </row>
    <row r="927">
      <c r="A927" s="56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56"/>
      <c r="R927" s="24"/>
    </row>
    <row r="928">
      <c r="A928" s="56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56"/>
      <c r="R928" s="24"/>
    </row>
    <row r="929">
      <c r="A929" s="56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56"/>
      <c r="R929" s="24"/>
    </row>
    <row r="930">
      <c r="A930" s="56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56"/>
      <c r="R930" s="24"/>
    </row>
    <row r="931">
      <c r="A931" s="56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56"/>
      <c r="R931" s="24"/>
    </row>
    <row r="932">
      <c r="A932" s="56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56"/>
      <c r="R932" s="24"/>
    </row>
    <row r="933">
      <c r="A933" s="56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56"/>
      <c r="R933" s="24"/>
    </row>
    <row r="934">
      <c r="A934" s="56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56"/>
      <c r="R934" s="24"/>
    </row>
    <row r="935">
      <c r="A935" s="56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56"/>
      <c r="R935" s="24"/>
    </row>
    <row r="936">
      <c r="A936" s="56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56"/>
      <c r="R936" s="24"/>
    </row>
    <row r="937">
      <c r="A937" s="56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56"/>
      <c r="R937" s="24"/>
    </row>
    <row r="938">
      <c r="A938" s="56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56"/>
      <c r="R938" s="24"/>
    </row>
    <row r="939">
      <c r="A939" s="56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56"/>
      <c r="R939" s="24"/>
    </row>
    <row r="940">
      <c r="A940" s="56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56"/>
      <c r="R940" s="24"/>
    </row>
    <row r="941">
      <c r="A941" s="56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56"/>
      <c r="R941" s="24"/>
    </row>
    <row r="942">
      <c r="A942" s="56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56"/>
      <c r="R942" s="24"/>
    </row>
    <row r="943">
      <c r="A943" s="56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56"/>
      <c r="R943" s="24"/>
    </row>
    <row r="944">
      <c r="A944" s="56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56"/>
      <c r="R944" s="24"/>
    </row>
    <row r="945">
      <c r="A945" s="56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56"/>
      <c r="R945" s="24"/>
    </row>
    <row r="946">
      <c r="A946" s="56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56"/>
      <c r="R946" s="24"/>
    </row>
    <row r="947">
      <c r="A947" s="56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56"/>
      <c r="R947" s="24"/>
    </row>
    <row r="948">
      <c r="A948" s="56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56"/>
      <c r="R948" s="24"/>
    </row>
    <row r="949">
      <c r="A949" s="56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56"/>
      <c r="R949" s="24"/>
    </row>
    <row r="950">
      <c r="A950" s="56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56"/>
      <c r="R950" s="24"/>
    </row>
    <row r="951">
      <c r="A951" s="56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56"/>
      <c r="R951" s="24"/>
    </row>
    <row r="952">
      <c r="A952" s="56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56"/>
      <c r="R952" s="24"/>
    </row>
    <row r="953">
      <c r="A953" s="56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56"/>
      <c r="R953" s="24"/>
    </row>
    <row r="954">
      <c r="A954" s="56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56"/>
      <c r="R954" s="24"/>
    </row>
    <row r="955">
      <c r="A955" s="56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56"/>
      <c r="R955" s="24"/>
    </row>
    <row r="956">
      <c r="A956" s="56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56"/>
      <c r="R956" s="24"/>
    </row>
    <row r="957">
      <c r="A957" s="56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56"/>
      <c r="R957" s="24"/>
    </row>
    <row r="958">
      <c r="A958" s="56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56"/>
      <c r="R958" s="24"/>
    </row>
    <row r="959">
      <c r="A959" s="56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56"/>
      <c r="R959" s="24"/>
    </row>
    <row r="960">
      <c r="A960" s="56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56"/>
      <c r="R960" s="24"/>
    </row>
    <row r="961">
      <c r="A961" s="56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56"/>
      <c r="R961" s="24"/>
    </row>
    <row r="962">
      <c r="A962" s="56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56"/>
      <c r="R962" s="24"/>
    </row>
    <row r="963">
      <c r="A963" s="56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56"/>
      <c r="R963" s="24"/>
    </row>
    <row r="964">
      <c r="A964" s="56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56"/>
      <c r="R964" s="24"/>
    </row>
    <row r="965">
      <c r="A965" s="56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56"/>
      <c r="R965" s="24"/>
    </row>
    <row r="966">
      <c r="A966" s="56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56"/>
      <c r="R966" s="24"/>
    </row>
    <row r="967">
      <c r="A967" s="56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56"/>
      <c r="R967" s="24"/>
    </row>
    <row r="968">
      <c r="A968" s="56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56"/>
      <c r="R968" s="24"/>
    </row>
    <row r="969">
      <c r="A969" s="56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56"/>
      <c r="R969" s="24"/>
    </row>
    <row r="970">
      <c r="A970" s="56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56"/>
      <c r="R970" s="24"/>
    </row>
    <row r="971">
      <c r="A971" s="56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56"/>
      <c r="R971" s="24"/>
    </row>
    <row r="972">
      <c r="A972" s="56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56"/>
      <c r="R972" s="24"/>
    </row>
    <row r="973">
      <c r="A973" s="56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56"/>
      <c r="R973" s="24"/>
    </row>
    <row r="974">
      <c r="A974" s="56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56"/>
      <c r="R974" s="24"/>
    </row>
    <row r="975">
      <c r="A975" s="56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56"/>
      <c r="R975" s="24"/>
    </row>
    <row r="976">
      <c r="A976" s="56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56"/>
      <c r="R976" s="24"/>
    </row>
    <row r="977">
      <c r="A977" s="56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56"/>
      <c r="R977" s="24"/>
    </row>
    <row r="978">
      <c r="A978" s="56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56"/>
      <c r="R978" s="24"/>
    </row>
    <row r="979">
      <c r="A979" s="56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56"/>
      <c r="R979" s="24"/>
    </row>
    <row r="980">
      <c r="A980" s="56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56"/>
      <c r="R980" s="24"/>
    </row>
    <row r="981">
      <c r="A981" s="56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56"/>
      <c r="R981" s="24"/>
    </row>
    <row r="982">
      <c r="A982" s="56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56"/>
      <c r="R982" s="24"/>
    </row>
    <row r="983">
      <c r="A983" s="56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56"/>
      <c r="R983" s="24"/>
    </row>
    <row r="984">
      <c r="A984" s="56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56"/>
      <c r="R984" s="24"/>
    </row>
    <row r="985">
      <c r="A985" s="56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56"/>
      <c r="R985" s="24"/>
    </row>
    <row r="986">
      <c r="A986" s="56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56"/>
      <c r="R986" s="24"/>
    </row>
    <row r="987">
      <c r="A987" s="56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56"/>
      <c r="R987" s="24"/>
    </row>
    <row r="988">
      <c r="A988" s="56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56"/>
      <c r="R988" s="24"/>
    </row>
    <row r="989">
      <c r="A989" s="56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56"/>
      <c r="R989" s="24"/>
    </row>
    <row r="990">
      <c r="A990" s="56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56"/>
      <c r="R990" s="24"/>
    </row>
    <row r="991">
      <c r="A991" s="56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56"/>
      <c r="R991" s="24"/>
    </row>
    <row r="992">
      <c r="A992" s="56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56"/>
      <c r="R992" s="24"/>
    </row>
    <row r="993">
      <c r="A993" s="56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56"/>
      <c r="R993" s="24"/>
    </row>
    <row r="994">
      <c r="A994" s="56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56"/>
      <c r="R994" s="24"/>
    </row>
    <row r="995">
      <c r="A995" s="56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56"/>
      <c r="R995" s="24"/>
    </row>
    <row r="996">
      <c r="A996" s="56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56"/>
      <c r="R996" s="24"/>
    </row>
    <row r="997">
      <c r="A997" s="56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56"/>
      <c r="R997" s="24"/>
    </row>
    <row r="998">
      <c r="A998" s="56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56"/>
      <c r="R998" s="24"/>
    </row>
    <row r="999">
      <c r="A999" s="56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56"/>
      <c r="R999" s="24"/>
    </row>
    <row r="1000">
      <c r="A1000" s="56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56"/>
      <c r="R1000" s="24"/>
    </row>
  </sheetData>
  <autoFilter ref="$B$1:$Q$48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38"/>
    <col customWidth="1" min="2" max="2" width="48.75"/>
    <col customWidth="1" min="3" max="3" width="47.0"/>
    <col customWidth="1" min="4" max="4" width="25.63"/>
  </cols>
  <sheetData>
    <row r="1">
      <c r="B1" s="112"/>
      <c r="C1" s="113"/>
    </row>
    <row r="2">
      <c r="B2" s="114" t="s">
        <v>823</v>
      </c>
    </row>
    <row r="3">
      <c r="B3" s="115"/>
      <c r="C3" s="116" t="s">
        <v>824</v>
      </c>
      <c r="D3" s="117" t="s">
        <v>825</v>
      </c>
    </row>
    <row r="4">
      <c r="A4" s="25"/>
      <c r="B4" s="118" t="s">
        <v>826</v>
      </c>
      <c r="C4" s="118" t="s">
        <v>827</v>
      </c>
      <c r="D4" s="118"/>
    </row>
    <row r="5">
      <c r="A5" s="25"/>
      <c r="B5" s="118" t="s">
        <v>828</v>
      </c>
      <c r="C5" s="118" t="s">
        <v>829</v>
      </c>
      <c r="D5" s="118" t="s">
        <v>830</v>
      </c>
    </row>
    <row r="6">
      <c r="B6" s="113"/>
      <c r="C6" s="113"/>
      <c r="D6" s="118"/>
    </row>
    <row r="7">
      <c r="B7" s="118" t="s">
        <v>831</v>
      </c>
      <c r="D7" s="118" t="s">
        <v>832</v>
      </c>
    </row>
    <row r="8">
      <c r="B8" s="118" t="s">
        <v>833</v>
      </c>
      <c r="C8" s="113"/>
      <c r="D8" s="118"/>
    </row>
    <row r="9">
      <c r="B9" s="118" t="s">
        <v>834</v>
      </c>
      <c r="C9" s="113"/>
    </row>
    <row r="10">
      <c r="B10" s="119"/>
      <c r="C10" s="113"/>
    </row>
    <row r="11">
      <c r="B11" s="119"/>
      <c r="C11" s="113"/>
    </row>
    <row r="12">
      <c r="B12" s="114" t="s">
        <v>835</v>
      </c>
      <c r="C12" s="120"/>
      <c r="D12" s="121"/>
    </row>
    <row r="13">
      <c r="B13" s="112" t="s">
        <v>836</v>
      </c>
      <c r="C13" s="113"/>
    </row>
    <row r="14">
      <c r="B14" s="112" t="s">
        <v>837</v>
      </c>
      <c r="C14" s="113"/>
    </row>
    <row r="15">
      <c r="B15" s="112" t="s">
        <v>838</v>
      </c>
      <c r="C15" s="113"/>
      <c r="D15" s="85" t="s">
        <v>839</v>
      </c>
    </row>
    <row r="16">
      <c r="B16" s="119"/>
      <c r="C16" s="113"/>
    </row>
    <row r="17">
      <c r="B17" s="119"/>
      <c r="C17" s="113"/>
    </row>
    <row r="18">
      <c r="B18" s="119"/>
      <c r="C18" s="113"/>
    </row>
    <row r="19">
      <c r="B19" s="119"/>
      <c r="C19" s="113"/>
    </row>
    <row r="20">
      <c r="B20" s="119"/>
      <c r="C20" s="113"/>
    </row>
    <row r="21">
      <c r="B21" s="122"/>
      <c r="C21" s="113"/>
    </row>
    <row r="22">
      <c r="B22" s="119"/>
      <c r="C22" s="113"/>
    </row>
    <row r="23">
      <c r="B23" s="119"/>
      <c r="C23" s="113"/>
    </row>
    <row r="24">
      <c r="B24" s="119"/>
      <c r="C24" s="113"/>
    </row>
    <row r="25">
      <c r="B25" s="119"/>
      <c r="C25" s="113"/>
    </row>
    <row r="26">
      <c r="B26" s="119"/>
      <c r="C26" s="113"/>
    </row>
    <row r="27">
      <c r="B27" s="119"/>
      <c r="C27" s="113"/>
    </row>
    <row r="28">
      <c r="B28" s="119"/>
      <c r="C28" s="113"/>
    </row>
    <row r="29">
      <c r="B29" s="119"/>
      <c r="C29" s="113"/>
    </row>
    <row r="30">
      <c r="B30" s="119"/>
      <c r="C30" s="113"/>
    </row>
    <row r="31">
      <c r="B31" s="119"/>
      <c r="C31" s="113"/>
    </row>
    <row r="32">
      <c r="B32" s="119"/>
      <c r="C32" s="113"/>
    </row>
    <row r="33">
      <c r="B33" s="119"/>
      <c r="C33" s="113"/>
    </row>
    <row r="34">
      <c r="B34" s="119"/>
      <c r="C34" s="113"/>
    </row>
    <row r="35">
      <c r="B35" s="119"/>
      <c r="C35" s="113"/>
    </row>
    <row r="36">
      <c r="B36" s="119"/>
      <c r="C36" s="113"/>
    </row>
    <row r="37">
      <c r="B37" s="119"/>
      <c r="C37" s="113"/>
    </row>
    <row r="38">
      <c r="B38" s="119"/>
      <c r="C38" s="113"/>
    </row>
    <row r="39">
      <c r="B39" s="119"/>
      <c r="C39" s="113"/>
    </row>
    <row r="40">
      <c r="B40" s="119"/>
      <c r="C40" s="113"/>
    </row>
    <row r="41">
      <c r="B41" s="119"/>
      <c r="C41" s="113"/>
    </row>
    <row r="42">
      <c r="B42" s="119"/>
      <c r="C42" s="113"/>
    </row>
    <row r="43">
      <c r="B43" s="119"/>
      <c r="C43" s="113"/>
    </row>
    <row r="44">
      <c r="B44" s="119"/>
      <c r="C44" s="113"/>
    </row>
    <row r="45">
      <c r="B45" s="119"/>
      <c r="C45" s="113"/>
    </row>
    <row r="46">
      <c r="B46" s="119"/>
      <c r="C46" s="113"/>
    </row>
    <row r="47">
      <c r="B47" s="119"/>
      <c r="C47" s="113"/>
    </row>
    <row r="48">
      <c r="B48" s="119"/>
      <c r="C48" s="113"/>
    </row>
    <row r="49">
      <c r="B49" s="119"/>
      <c r="C49" s="113"/>
    </row>
    <row r="50">
      <c r="B50" s="119"/>
      <c r="C50" s="113"/>
    </row>
    <row r="51">
      <c r="B51" s="119"/>
      <c r="C51" s="113"/>
    </row>
    <row r="52">
      <c r="B52" s="119"/>
      <c r="C52" s="113"/>
    </row>
    <row r="53">
      <c r="B53" s="119"/>
      <c r="C53" s="113"/>
    </row>
    <row r="54">
      <c r="B54" s="119"/>
      <c r="C54" s="113"/>
    </row>
    <row r="55">
      <c r="B55" s="119"/>
      <c r="C55" s="113"/>
    </row>
    <row r="56">
      <c r="B56" s="119"/>
      <c r="C56" s="113"/>
    </row>
    <row r="57">
      <c r="B57" s="119"/>
      <c r="C57" s="113"/>
    </row>
    <row r="58">
      <c r="B58" s="119"/>
      <c r="C58" s="113"/>
    </row>
    <row r="59">
      <c r="B59" s="119"/>
      <c r="C59" s="113"/>
    </row>
    <row r="60">
      <c r="B60" s="119"/>
      <c r="C60" s="113"/>
    </row>
    <row r="61">
      <c r="B61" s="119"/>
      <c r="C61" s="113"/>
    </row>
    <row r="62">
      <c r="B62" s="119"/>
      <c r="C62" s="113"/>
    </row>
    <row r="63">
      <c r="B63" s="119"/>
      <c r="C63" s="113"/>
    </row>
    <row r="64">
      <c r="B64" s="119"/>
      <c r="C64" s="113"/>
    </row>
    <row r="65">
      <c r="B65" s="119"/>
      <c r="C65" s="113"/>
    </row>
    <row r="66">
      <c r="B66" s="119"/>
      <c r="C66" s="113"/>
    </row>
    <row r="67">
      <c r="B67" s="119"/>
      <c r="C67" s="113"/>
    </row>
    <row r="68">
      <c r="B68" s="119"/>
      <c r="C68" s="113"/>
    </row>
    <row r="69">
      <c r="B69" s="119"/>
      <c r="C69" s="113"/>
    </row>
    <row r="70">
      <c r="B70" s="119"/>
      <c r="C70" s="113"/>
    </row>
    <row r="71">
      <c r="B71" s="119"/>
      <c r="C71" s="113"/>
    </row>
    <row r="72">
      <c r="B72" s="119"/>
      <c r="C72" s="113"/>
    </row>
    <row r="73">
      <c r="B73" s="119"/>
      <c r="C73" s="113"/>
    </row>
    <row r="74">
      <c r="B74" s="119"/>
      <c r="C74" s="113"/>
    </row>
    <row r="75">
      <c r="B75" s="119"/>
      <c r="C75" s="113"/>
    </row>
    <row r="76">
      <c r="B76" s="119"/>
      <c r="C76" s="113"/>
    </row>
    <row r="77">
      <c r="B77" s="119"/>
      <c r="C77" s="113"/>
    </row>
    <row r="78">
      <c r="B78" s="119"/>
      <c r="C78" s="113"/>
    </row>
    <row r="79">
      <c r="B79" s="119"/>
      <c r="C79" s="113"/>
    </row>
    <row r="80">
      <c r="B80" s="119"/>
      <c r="C80" s="113"/>
    </row>
    <row r="81">
      <c r="B81" s="119"/>
      <c r="C81" s="113"/>
    </row>
    <row r="82">
      <c r="B82" s="119"/>
      <c r="C82" s="113"/>
    </row>
    <row r="83">
      <c r="B83" s="119"/>
      <c r="C83" s="113"/>
    </row>
    <row r="84">
      <c r="B84" s="119"/>
      <c r="C84" s="113"/>
    </row>
    <row r="85">
      <c r="B85" s="119"/>
      <c r="C85" s="113"/>
    </row>
    <row r="86">
      <c r="B86" s="119"/>
      <c r="C86" s="113"/>
    </row>
    <row r="87">
      <c r="B87" s="119"/>
      <c r="C87" s="113"/>
    </row>
    <row r="88">
      <c r="B88" s="119"/>
      <c r="C88" s="113"/>
    </row>
    <row r="89">
      <c r="B89" s="119"/>
      <c r="C89" s="113"/>
    </row>
    <row r="90">
      <c r="B90" s="119"/>
      <c r="C90" s="113"/>
    </row>
    <row r="91">
      <c r="B91" s="119"/>
      <c r="C91" s="113"/>
    </row>
    <row r="92">
      <c r="B92" s="119"/>
      <c r="C92" s="113"/>
    </row>
    <row r="93">
      <c r="B93" s="119"/>
      <c r="C93" s="113"/>
    </row>
    <row r="94">
      <c r="B94" s="119"/>
      <c r="C94" s="113"/>
    </row>
    <row r="95">
      <c r="B95" s="119"/>
      <c r="C95" s="113"/>
    </row>
    <row r="96">
      <c r="B96" s="119"/>
      <c r="C96" s="113"/>
    </row>
    <row r="97">
      <c r="B97" s="119"/>
      <c r="C97" s="113"/>
    </row>
    <row r="98">
      <c r="B98" s="119"/>
      <c r="C98" s="113"/>
    </row>
    <row r="99">
      <c r="B99" s="119"/>
      <c r="C99" s="113"/>
    </row>
    <row r="100">
      <c r="B100" s="119"/>
      <c r="C100" s="113"/>
    </row>
    <row r="101">
      <c r="B101" s="119"/>
      <c r="C101" s="113"/>
    </row>
    <row r="102">
      <c r="B102" s="119"/>
      <c r="C102" s="113"/>
    </row>
    <row r="103">
      <c r="B103" s="119"/>
      <c r="C103" s="113"/>
    </row>
    <row r="104">
      <c r="B104" s="119"/>
      <c r="C104" s="113"/>
    </row>
    <row r="105">
      <c r="B105" s="119"/>
      <c r="C105" s="113"/>
    </row>
    <row r="106">
      <c r="B106" s="119"/>
      <c r="C106" s="113"/>
    </row>
    <row r="107">
      <c r="B107" s="119"/>
      <c r="C107" s="113"/>
    </row>
    <row r="108">
      <c r="B108" s="119"/>
      <c r="C108" s="113"/>
    </row>
    <row r="109">
      <c r="B109" s="119"/>
      <c r="C109" s="113"/>
    </row>
    <row r="110">
      <c r="B110" s="119"/>
      <c r="C110" s="113"/>
    </row>
    <row r="111">
      <c r="B111" s="119"/>
      <c r="C111" s="113"/>
    </row>
    <row r="112">
      <c r="B112" s="119"/>
      <c r="C112" s="113"/>
    </row>
    <row r="113">
      <c r="B113" s="119"/>
      <c r="C113" s="113"/>
    </row>
    <row r="114">
      <c r="B114" s="119"/>
      <c r="C114" s="113"/>
    </row>
    <row r="115">
      <c r="B115" s="119"/>
      <c r="C115" s="113"/>
    </row>
    <row r="116">
      <c r="B116" s="119"/>
      <c r="C116" s="113"/>
    </row>
    <row r="117">
      <c r="B117" s="119"/>
      <c r="C117" s="113"/>
    </row>
    <row r="118">
      <c r="B118" s="119"/>
      <c r="C118" s="113"/>
    </row>
    <row r="119">
      <c r="B119" s="119"/>
      <c r="C119" s="113"/>
    </row>
    <row r="120">
      <c r="B120" s="119"/>
      <c r="C120" s="113"/>
    </row>
    <row r="121">
      <c r="B121" s="119"/>
      <c r="C121" s="113"/>
    </row>
    <row r="122">
      <c r="B122" s="119"/>
      <c r="C122" s="113"/>
    </row>
    <row r="123">
      <c r="B123" s="119"/>
      <c r="C123" s="113"/>
    </row>
    <row r="124">
      <c r="B124" s="119"/>
      <c r="C124" s="113"/>
    </row>
    <row r="125">
      <c r="B125" s="119"/>
      <c r="C125" s="113"/>
    </row>
    <row r="126">
      <c r="B126" s="119"/>
      <c r="C126" s="113"/>
    </row>
    <row r="127">
      <c r="B127" s="119"/>
      <c r="C127" s="113"/>
    </row>
    <row r="128">
      <c r="B128" s="119"/>
      <c r="C128" s="113"/>
    </row>
    <row r="129">
      <c r="B129" s="119"/>
      <c r="C129" s="113"/>
    </row>
    <row r="130">
      <c r="B130" s="119"/>
      <c r="C130" s="113"/>
    </row>
    <row r="131">
      <c r="B131" s="119"/>
      <c r="C131" s="113"/>
    </row>
    <row r="132">
      <c r="B132" s="119"/>
      <c r="C132" s="113"/>
    </row>
    <row r="133">
      <c r="B133" s="119"/>
      <c r="C133" s="113"/>
    </row>
    <row r="134">
      <c r="B134" s="119"/>
      <c r="C134" s="113"/>
    </row>
    <row r="135">
      <c r="B135" s="119"/>
      <c r="C135" s="113"/>
    </row>
    <row r="136">
      <c r="B136" s="119"/>
      <c r="C136" s="113"/>
    </row>
    <row r="137">
      <c r="B137" s="119"/>
      <c r="C137" s="113"/>
    </row>
    <row r="138">
      <c r="B138" s="119"/>
      <c r="C138" s="113"/>
    </row>
    <row r="139">
      <c r="B139" s="119"/>
      <c r="C139" s="113"/>
    </row>
    <row r="140">
      <c r="B140" s="119"/>
      <c r="C140" s="113"/>
    </row>
    <row r="141">
      <c r="B141" s="119"/>
      <c r="C141" s="113"/>
    </row>
    <row r="142">
      <c r="B142" s="119"/>
      <c r="C142" s="113"/>
    </row>
    <row r="143">
      <c r="B143" s="119"/>
      <c r="C143" s="113"/>
    </row>
    <row r="144">
      <c r="B144" s="119"/>
      <c r="C144" s="113"/>
    </row>
    <row r="145">
      <c r="B145" s="119"/>
      <c r="C145" s="113"/>
    </row>
    <row r="146">
      <c r="B146" s="119"/>
      <c r="C146" s="113"/>
    </row>
    <row r="147">
      <c r="B147" s="119"/>
      <c r="C147" s="113"/>
    </row>
    <row r="148">
      <c r="B148" s="119"/>
      <c r="C148" s="113"/>
    </row>
    <row r="149">
      <c r="B149" s="119"/>
      <c r="C149" s="113"/>
    </row>
    <row r="150">
      <c r="B150" s="119"/>
      <c r="C150" s="113"/>
    </row>
    <row r="151">
      <c r="B151" s="119"/>
      <c r="C151" s="113"/>
    </row>
    <row r="152">
      <c r="B152" s="119"/>
      <c r="C152" s="113"/>
    </row>
    <row r="153">
      <c r="B153" s="119"/>
      <c r="C153" s="113"/>
    </row>
    <row r="154">
      <c r="B154" s="119"/>
      <c r="C154" s="113"/>
    </row>
    <row r="155">
      <c r="B155" s="119"/>
      <c r="C155" s="113"/>
    </row>
    <row r="156">
      <c r="B156" s="119"/>
      <c r="C156" s="113"/>
    </row>
    <row r="157">
      <c r="B157" s="119"/>
      <c r="C157" s="113"/>
    </row>
    <row r="158">
      <c r="B158" s="119"/>
      <c r="C158" s="113"/>
    </row>
    <row r="159">
      <c r="B159" s="119"/>
      <c r="C159" s="113"/>
    </row>
    <row r="160">
      <c r="B160" s="119"/>
      <c r="C160" s="113"/>
    </row>
    <row r="161">
      <c r="B161" s="119"/>
      <c r="C161" s="113"/>
    </row>
    <row r="162">
      <c r="B162" s="119"/>
      <c r="C162" s="113"/>
    </row>
    <row r="163">
      <c r="B163" s="119"/>
      <c r="C163" s="113"/>
    </row>
    <row r="164">
      <c r="B164" s="119"/>
      <c r="C164" s="113"/>
    </row>
    <row r="165">
      <c r="B165" s="119"/>
      <c r="C165" s="113"/>
    </row>
    <row r="166">
      <c r="B166" s="119"/>
      <c r="C166" s="113"/>
    </row>
    <row r="167">
      <c r="B167" s="119"/>
      <c r="C167" s="113"/>
    </row>
    <row r="168">
      <c r="B168" s="119"/>
      <c r="C168" s="113"/>
    </row>
    <row r="169">
      <c r="B169" s="119"/>
      <c r="C169" s="113"/>
    </row>
    <row r="170">
      <c r="B170" s="119"/>
      <c r="C170" s="113"/>
    </row>
    <row r="171">
      <c r="B171" s="119"/>
      <c r="C171" s="113"/>
    </row>
    <row r="172">
      <c r="B172" s="119"/>
      <c r="C172" s="113"/>
    </row>
    <row r="173">
      <c r="B173" s="119"/>
      <c r="C173" s="113"/>
    </row>
    <row r="174">
      <c r="B174" s="119"/>
      <c r="C174" s="113"/>
    </row>
    <row r="175">
      <c r="B175" s="119"/>
      <c r="C175" s="113"/>
    </row>
    <row r="176">
      <c r="B176" s="119"/>
      <c r="C176" s="113"/>
    </row>
    <row r="177">
      <c r="B177" s="119"/>
      <c r="C177" s="113"/>
    </row>
    <row r="178">
      <c r="B178" s="119"/>
      <c r="C178" s="113"/>
    </row>
    <row r="179">
      <c r="B179" s="119"/>
      <c r="C179" s="113"/>
    </row>
    <row r="180">
      <c r="B180" s="119"/>
      <c r="C180" s="113"/>
    </row>
    <row r="181">
      <c r="B181" s="119"/>
      <c r="C181" s="113"/>
    </row>
    <row r="182">
      <c r="B182" s="119"/>
      <c r="C182" s="113"/>
    </row>
    <row r="183">
      <c r="B183" s="119"/>
      <c r="C183" s="113"/>
    </row>
    <row r="184">
      <c r="B184" s="119"/>
      <c r="C184" s="113"/>
    </row>
    <row r="185">
      <c r="B185" s="119"/>
      <c r="C185" s="113"/>
    </row>
    <row r="186">
      <c r="B186" s="119"/>
      <c r="C186" s="113"/>
    </row>
    <row r="187">
      <c r="B187" s="119"/>
      <c r="C187" s="113"/>
    </row>
    <row r="188">
      <c r="B188" s="119"/>
      <c r="C188" s="113"/>
    </row>
    <row r="189">
      <c r="B189" s="119"/>
      <c r="C189" s="113"/>
    </row>
    <row r="190">
      <c r="B190" s="119"/>
      <c r="C190" s="113"/>
    </row>
    <row r="191">
      <c r="B191" s="119"/>
      <c r="C191" s="113"/>
    </row>
    <row r="192">
      <c r="B192" s="119"/>
      <c r="C192" s="113"/>
    </row>
    <row r="193">
      <c r="B193" s="119"/>
      <c r="C193" s="113"/>
    </row>
    <row r="194">
      <c r="B194" s="119"/>
      <c r="C194" s="113"/>
    </row>
    <row r="195">
      <c r="B195" s="119"/>
      <c r="C195" s="113"/>
    </row>
    <row r="196">
      <c r="B196" s="119"/>
      <c r="C196" s="113"/>
    </row>
    <row r="197">
      <c r="B197" s="119"/>
      <c r="C197" s="113"/>
    </row>
    <row r="198">
      <c r="B198" s="119"/>
      <c r="C198" s="113"/>
    </row>
    <row r="199">
      <c r="B199" s="119"/>
      <c r="C199" s="113"/>
    </row>
    <row r="200">
      <c r="B200" s="119"/>
      <c r="C200" s="113"/>
    </row>
    <row r="201">
      <c r="B201" s="119"/>
      <c r="C201" s="113"/>
    </row>
    <row r="202">
      <c r="B202" s="119"/>
      <c r="C202" s="113"/>
    </row>
    <row r="203">
      <c r="B203" s="119"/>
      <c r="C203" s="113"/>
    </row>
    <row r="204">
      <c r="B204" s="119"/>
      <c r="C204" s="113"/>
    </row>
    <row r="205">
      <c r="B205" s="119"/>
      <c r="C205" s="113"/>
    </row>
    <row r="206">
      <c r="B206" s="119"/>
      <c r="C206" s="113"/>
    </row>
    <row r="207">
      <c r="B207" s="119"/>
      <c r="C207" s="113"/>
    </row>
    <row r="208">
      <c r="B208" s="119"/>
      <c r="C208" s="113"/>
    </row>
    <row r="209">
      <c r="B209" s="119"/>
      <c r="C209" s="113"/>
    </row>
    <row r="210">
      <c r="B210" s="119"/>
      <c r="C210" s="113"/>
    </row>
    <row r="211">
      <c r="B211" s="119"/>
      <c r="C211" s="113"/>
    </row>
    <row r="212">
      <c r="B212" s="119"/>
      <c r="C212" s="113"/>
    </row>
    <row r="213">
      <c r="B213" s="119"/>
      <c r="C213" s="113"/>
    </row>
    <row r="214">
      <c r="B214" s="119"/>
      <c r="C214" s="113"/>
    </row>
    <row r="215">
      <c r="B215" s="119"/>
      <c r="C215" s="113"/>
    </row>
    <row r="216">
      <c r="B216" s="119"/>
      <c r="C216" s="113"/>
    </row>
    <row r="217">
      <c r="B217" s="119"/>
      <c r="C217" s="113"/>
    </row>
    <row r="218">
      <c r="B218" s="119"/>
      <c r="C218" s="113"/>
    </row>
    <row r="219">
      <c r="B219" s="119"/>
      <c r="C219" s="113"/>
    </row>
    <row r="220">
      <c r="B220" s="119"/>
      <c r="C220" s="113"/>
    </row>
    <row r="221">
      <c r="B221" s="119"/>
      <c r="C221" s="113"/>
    </row>
    <row r="222">
      <c r="B222" s="119"/>
      <c r="C222" s="113"/>
    </row>
    <row r="223">
      <c r="B223" s="119"/>
      <c r="C223" s="113"/>
    </row>
    <row r="224">
      <c r="B224" s="119"/>
      <c r="C224" s="113"/>
    </row>
    <row r="225">
      <c r="B225" s="119"/>
      <c r="C225" s="113"/>
    </row>
    <row r="226">
      <c r="B226" s="119"/>
      <c r="C226" s="113"/>
    </row>
    <row r="227">
      <c r="B227" s="119"/>
      <c r="C227" s="113"/>
    </row>
    <row r="228">
      <c r="B228" s="119"/>
      <c r="C228" s="113"/>
    </row>
    <row r="229">
      <c r="B229" s="119"/>
      <c r="C229" s="113"/>
    </row>
    <row r="230">
      <c r="B230" s="119"/>
      <c r="C230" s="113"/>
    </row>
    <row r="231">
      <c r="B231" s="119"/>
      <c r="C231" s="113"/>
    </row>
    <row r="232">
      <c r="B232" s="119"/>
      <c r="C232" s="113"/>
    </row>
    <row r="233">
      <c r="B233" s="119"/>
      <c r="C233" s="113"/>
    </row>
    <row r="234">
      <c r="B234" s="119"/>
      <c r="C234" s="113"/>
    </row>
    <row r="235">
      <c r="B235" s="119"/>
      <c r="C235" s="113"/>
    </row>
    <row r="236">
      <c r="B236" s="119"/>
      <c r="C236" s="113"/>
    </row>
    <row r="237">
      <c r="B237" s="119"/>
      <c r="C237" s="113"/>
    </row>
    <row r="238">
      <c r="B238" s="119"/>
      <c r="C238" s="113"/>
    </row>
    <row r="239">
      <c r="B239" s="119"/>
      <c r="C239" s="113"/>
    </row>
    <row r="240">
      <c r="B240" s="119"/>
      <c r="C240" s="113"/>
    </row>
    <row r="241">
      <c r="B241" s="119"/>
      <c r="C241" s="113"/>
    </row>
    <row r="242">
      <c r="B242" s="119"/>
      <c r="C242" s="113"/>
    </row>
    <row r="243">
      <c r="B243" s="119"/>
      <c r="C243" s="113"/>
    </row>
    <row r="244">
      <c r="B244" s="119"/>
      <c r="C244" s="113"/>
    </row>
    <row r="245">
      <c r="B245" s="119"/>
      <c r="C245" s="113"/>
    </row>
    <row r="246">
      <c r="B246" s="119"/>
      <c r="C246" s="113"/>
    </row>
    <row r="247">
      <c r="B247" s="119"/>
      <c r="C247" s="113"/>
    </row>
    <row r="248">
      <c r="B248" s="119"/>
      <c r="C248" s="113"/>
    </row>
    <row r="249">
      <c r="B249" s="119"/>
      <c r="C249" s="113"/>
    </row>
    <row r="250">
      <c r="B250" s="119"/>
      <c r="C250" s="113"/>
    </row>
    <row r="251">
      <c r="B251" s="119"/>
      <c r="C251" s="113"/>
    </row>
    <row r="252">
      <c r="B252" s="119"/>
      <c r="C252" s="113"/>
    </row>
    <row r="253">
      <c r="B253" s="119"/>
      <c r="C253" s="113"/>
    </row>
    <row r="254">
      <c r="B254" s="119"/>
      <c r="C254" s="113"/>
    </row>
    <row r="255">
      <c r="B255" s="119"/>
      <c r="C255" s="113"/>
    </row>
    <row r="256">
      <c r="B256" s="119"/>
      <c r="C256" s="113"/>
    </row>
    <row r="257">
      <c r="B257" s="119"/>
      <c r="C257" s="113"/>
    </row>
    <row r="258">
      <c r="B258" s="119"/>
      <c r="C258" s="113"/>
    </row>
    <row r="259">
      <c r="B259" s="119"/>
      <c r="C259" s="113"/>
    </row>
    <row r="260">
      <c r="B260" s="119"/>
      <c r="C260" s="113"/>
    </row>
    <row r="261">
      <c r="B261" s="119"/>
      <c r="C261" s="113"/>
    </row>
    <row r="262">
      <c r="B262" s="119"/>
      <c r="C262" s="113"/>
    </row>
    <row r="263">
      <c r="B263" s="119"/>
      <c r="C263" s="113"/>
    </row>
    <row r="264">
      <c r="B264" s="119"/>
      <c r="C264" s="113"/>
    </row>
    <row r="265">
      <c r="B265" s="119"/>
      <c r="C265" s="113"/>
    </row>
    <row r="266">
      <c r="B266" s="119"/>
      <c r="C266" s="113"/>
    </row>
    <row r="267">
      <c r="B267" s="119"/>
      <c r="C267" s="113"/>
    </row>
    <row r="268">
      <c r="B268" s="119"/>
      <c r="C268" s="113"/>
    </row>
    <row r="269">
      <c r="B269" s="119"/>
      <c r="C269" s="113"/>
    </row>
    <row r="270">
      <c r="B270" s="119"/>
      <c r="C270" s="113"/>
    </row>
    <row r="271">
      <c r="B271" s="119"/>
      <c r="C271" s="113"/>
    </row>
    <row r="272">
      <c r="B272" s="119"/>
      <c r="C272" s="113"/>
    </row>
    <row r="273">
      <c r="B273" s="119"/>
      <c r="C273" s="113"/>
    </row>
    <row r="274">
      <c r="B274" s="119"/>
      <c r="C274" s="113"/>
    </row>
    <row r="275">
      <c r="B275" s="119"/>
      <c r="C275" s="113"/>
    </row>
    <row r="276">
      <c r="B276" s="119"/>
      <c r="C276" s="113"/>
    </row>
    <row r="277">
      <c r="B277" s="119"/>
      <c r="C277" s="113"/>
    </row>
    <row r="278">
      <c r="B278" s="119"/>
      <c r="C278" s="113"/>
    </row>
    <row r="279">
      <c r="B279" s="119"/>
      <c r="C279" s="113"/>
    </row>
    <row r="280">
      <c r="B280" s="119"/>
      <c r="C280" s="113"/>
    </row>
    <row r="281">
      <c r="B281" s="119"/>
      <c r="C281" s="113"/>
    </row>
    <row r="282">
      <c r="B282" s="119"/>
      <c r="C282" s="113"/>
    </row>
    <row r="283">
      <c r="B283" s="119"/>
      <c r="C283" s="113"/>
    </row>
    <row r="284">
      <c r="B284" s="119"/>
      <c r="C284" s="113"/>
    </row>
    <row r="285">
      <c r="B285" s="119"/>
      <c r="C285" s="113"/>
    </row>
    <row r="286">
      <c r="B286" s="119"/>
      <c r="C286" s="113"/>
    </row>
    <row r="287">
      <c r="B287" s="119"/>
      <c r="C287" s="113"/>
    </row>
    <row r="288">
      <c r="B288" s="119"/>
      <c r="C288" s="113"/>
    </row>
    <row r="289">
      <c r="B289" s="119"/>
      <c r="C289" s="113"/>
    </row>
    <row r="290">
      <c r="B290" s="119"/>
      <c r="C290" s="113"/>
    </row>
    <row r="291">
      <c r="B291" s="119"/>
      <c r="C291" s="113"/>
    </row>
    <row r="292">
      <c r="B292" s="119"/>
      <c r="C292" s="113"/>
    </row>
    <row r="293">
      <c r="B293" s="119"/>
      <c r="C293" s="113"/>
    </row>
    <row r="294">
      <c r="B294" s="119"/>
      <c r="C294" s="113"/>
    </row>
    <row r="295">
      <c r="B295" s="119"/>
      <c r="C295" s="113"/>
    </row>
    <row r="296">
      <c r="B296" s="119"/>
      <c r="C296" s="113"/>
    </row>
    <row r="297">
      <c r="B297" s="119"/>
      <c r="C297" s="113"/>
    </row>
    <row r="298">
      <c r="B298" s="119"/>
      <c r="C298" s="113"/>
    </row>
    <row r="299">
      <c r="B299" s="119"/>
      <c r="C299" s="113"/>
    </row>
    <row r="300">
      <c r="B300" s="119"/>
      <c r="C300" s="113"/>
    </row>
    <row r="301">
      <c r="B301" s="119"/>
      <c r="C301" s="113"/>
    </row>
    <row r="302">
      <c r="B302" s="119"/>
      <c r="C302" s="113"/>
    </row>
    <row r="303">
      <c r="B303" s="119"/>
      <c r="C303" s="113"/>
    </row>
    <row r="304">
      <c r="B304" s="119"/>
      <c r="C304" s="113"/>
    </row>
    <row r="305">
      <c r="B305" s="119"/>
      <c r="C305" s="113"/>
    </row>
    <row r="306">
      <c r="B306" s="119"/>
      <c r="C306" s="113"/>
    </row>
    <row r="307">
      <c r="B307" s="119"/>
      <c r="C307" s="113"/>
    </row>
    <row r="308">
      <c r="B308" s="119"/>
      <c r="C308" s="113"/>
    </row>
    <row r="309">
      <c r="B309" s="119"/>
      <c r="C309" s="113"/>
    </row>
    <row r="310">
      <c r="B310" s="119"/>
      <c r="C310" s="113"/>
    </row>
    <row r="311">
      <c r="B311" s="119"/>
      <c r="C311" s="113"/>
    </row>
    <row r="312">
      <c r="B312" s="119"/>
      <c r="C312" s="113"/>
    </row>
    <row r="313">
      <c r="B313" s="119"/>
      <c r="C313" s="113"/>
    </row>
    <row r="314">
      <c r="B314" s="119"/>
      <c r="C314" s="113"/>
    </row>
    <row r="315">
      <c r="B315" s="119"/>
      <c r="C315" s="113"/>
    </row>
    <row r="316">
      <c r="B316" s="119"/>
      <c r="C316" s="113"/>
    </row>
    <row r="317">
      <c r="B317" s="119"/>
      <c r="C317" s="113"/>
    </row>
    <row r="318">
      <c r="B318" s="119"/>
      <c r="C318" s="113"/>
    </row>
    <row r="319">
      <c r="B319" s="119"/>
      <c r="C319" s="113"/>
    </row>
    <row r="320">
      <c r="B320" s="119"/>
      <c r="C320" s="113"/>
    </row>
    <row r="321">
      <c r="B321" s="119"/>
      <c r="C321" s="113"/>
    </row>
    <row r="322">
      <c r="B322" s="119"/>
      <c r="C322" s="113"/>
    </row>
    <row r="323">
      <c r="B323" s="119"/>
      <c r="C323" s="113"/>
    </row>
    <row r="324">
      <c r="B324" s="119"/>
      <c r="C324" s="113"/>
    </row>
    <row r="325">
      <c r="B325" s="119"/>
      <c r="C325" s="113"/>
    </row>
    <row r="326">
      <c r="B326" s="119"/>
      <c r="C326" s="113"/>
    </row>
    <row r="327">
      <c r="B327" s="119"/>
      <c r="C327" s="113"/>
    </row>
    <row r="328">
      <c r="B328" s="119"/>
      <c r="C328" s="113"/>
    </row>
    <row r="329">
      <c r="B329" s="119"/>
      <c r="C329" s="113"/>
    </row>
    <row r="330">
      <c r="B330" s="119"/>
      <c r="C330" s="113"/>
    </row>
    <row r="331">
      <c r="B331" s="119"/>
      <c r="C331" s="113"/>
    </row>
    <row r="332">
      <c r="B332" s="119"/>
      <c r="C332" s="113"/>
    </row>
    <row r="333">
      <c r="B333" s="119"/>
      <c r="C333" s="113"/>
    </row>
    <row r="334">
      <c r="B334" s="119"/>
      <c r="C334" s="113"/>
    </row>
    <row r="335">
      <c r="B335" s="119"/>
      <c r="C335" s="113"/>
    </row>
    <row r="336">
      <c r="B336" s="119"/>
      <c r="C336" s="113"/>
    </row>
    <row r="337">
      <c r="B337" s="119"/>
      <c r="C337" s="113"/>
    </row>
    <row r="338">
      <c r="B338" s="119"/>
      <c r="C338" s="113"/>
    </row>
    <row r="339">
      <c r="B339" s="119"/>
      <c r="C339" s="113"/>
    </row>
    <row r="340">
      <c r="B340" s="119"/>
      <c r="C340" s="113"/>
    </row>
    <row r="341">
      <c r="B341" s="119"/>
      <c r="C341" s="113"/>
    </row>
    <row r="342">
      <c r="B342" s="119"/>
      <c r="C342" s="113"/>
    </row>
    <row r="343">
      <c r="B343" s="119"/>
      <c r="C343" s="113"/>
    </row>
    <row r="344">
      <c r="B344" s="119"/>
      <c r="C344" s="113"/>
    </row>
    <row r="345">
      <c r="B345" s="119"/>
      <c r="C345" s="113"/>
    </row>
    <row r="346">
      <c r="B346" s="119"/>
      <c r="C346" s="113"/>
    </row>
    <row r="347">
      <c r="B347" s="119"/>
      <c r="C347" s="113"/>
    </row>
    <row r="348">
      <c r="B348" s="119"/>
      <c r="C348" s="113"/>
    </row>
    <row r="349">
      <c r="B349" s="119"/>
      <c r="C349" s="113"/>
    </row>
    <row r="350">
      <c r="B350" s="119"/>
      <c r="C350" s="113"/>
    </row>
    <row r="351">
      <c r="B351" s="119"/>
      <c r="C351" s="113"/>
    </row>
    <row r="352">
      <c r="B352" s="119"/>
      <c r="C352" s="113"/>
    </row>
    <row r="353">
      <c r="B353" s="119"/>
      <c r="C353" s="113"/>
    </row>
    <row r="354">
      <c r="B354" s="119"/>
      <c r="C354" s="113"/>
    </row>
    <row r="355">
      <c r="B355" s="119"/>
      <c r="C355" s="113"/>
    </row>
    <row r="356">
      <c r="B356" s="119"/>
      <c r="C356" s="113"/>
    </row>
    <row r="357">
      <c r="B357" s="119"/>
      <c r="C357" s="113"/>
    </row>
    <row r="358">
      <c r="B358" s="119"/>
      <c r="C358" s="113"/>
    </row>
    <row r="359">
      <c r="B359" s="119"/>
      <c r="C359" s="113"/>
    </row>
    <row r="360">
      <c r="B360" s="119"/>
      <c r="C360" s="113"/>
    </row>
    <row r="361">
      <c r="B361" s="119"/>
      <c r="C361" s="113"/>
    </row>
    <row r="362">
      <c r="B362" s="119"/>
      <c r="C362" s="113"/>
    </row>
    <row r="363">
      <c r="B363" s="119"/>
      <c r="C363" s="113"/>
    </row>
    <row r="364">
      <c r="B364" s="119"/>
      <c r="C364" s="113"/>
    </row>
    <row r="365">
      <c r="B365" s="119"/>
      <c r="C365" s="113"/>
    </row>
    <row r="366">
      <c r="B366" s="119"/>
      <c r="C366" s="113"/>
    </row>
    <row r="367">
      <c r="B367" s="119"/>
      <c r="C367" s="113"/>
    </row>
    <row r="368">
      <c r="B368" s="119"/>
      <c r="C368" s="113"/>
    </row>
    <row r="369">
      <c r="B369" s="119"/>
      <c r="C369" s="113"/>
    </row>
    <row r="370">
      <c r="B370" s="119"/>
      <c r="C370" s="113"/>
    </row>
    <row r="371">
      <c r="B371" s="119"/>
      <c r="C371" s="113"/>
    </row>
    <row r="372">
      <c r="B372" s="119"/>
      <c r="C372" s="113"/>
    </row>
    <row r="373">
      <c r="B373" s="119"/>
      <c r="C373" s="113"/>
    </row>
    <row r="374">
      <c r="B374" s="119"/>
      <c r="C374" s="113"/>
    </row>
    <row r="375">
      <c r="B375" s="119"/>
      <c r="C375" s="113"/>
    </row>
    <row r="376">
      <c r="B376" s="119"/>
      <c r="C376" s="113"/>
    </row>
    <row r="377">
      <c r="B377" s="119"/>
      <c r="C377" s="113"/>
    </row>
    <row r="378">
      <c r="B378" s="119"/>
      <c r="C378" s="113"/>
    </row>
    <row r="379">
      <c r="B379" s="119"/>
      <c r="C379" s="113"/>
    </row>
    <row r="380">
      <c r="B380" s="119"/>
      <c r="C380" s="113"/>
    </row>
    <row r="381">
      <c r="B381" s="119"/>
      <c r="C381" s="113"/>
    </row>
    <row r="382">
      <c r="B382" s="119"/>
      <c r="C382" s="113"/>
    </row>
    <row r="383">
      <c r="B383" s="119"/>
      <c r="C383" s="113"/>
    </row>
    <row r="384">
      <c r="B384" s="119"/>
      <c r="C384" s="113"/>
    </row>
    <row r="385">
      <c r="B385" s="119"/>
      <c r="C385" s="113"/>
    </row>
    <row r="386">
      <c r="B386" s="119"/>
      <c r="C386" s="113"/>
    </row>
    <row r="387">
      <c r="B387" s="119"/>
      <c r="C387" s="113"/>
    </row>
    <row r="388">
      <c r="B388" s="119"/>
      <c r="C388" s="113"/>
    </row>
    <row r="389">
      <c r="B389" s="119"/>
      <c r="C389" s="113"/>
    </row>
    <row r="390">
      <c r="B390" s="119"/>
      <c r="C390" s="113"/>
    </row>
    <row r="391">
      <c r="B391" s="119"/>
      <c r="C391" s="113"/>
    </row>
    <row r="392">
      <c r="B392" s="119"/>
      <c r="C392" s="113"/>
    </row>
    <row r="393">
      <c r="B393" s="119"/>
      <c r="C393" s="113"/>
    </row>
    <row r="394">
      <c r="B394" s="119"/>
      <c r="C394" s="113"/>
    </row>
    <row r="395">
      <c r="B395" s="119"/>
      <c r="C395" s="113"/>
    </row>
    <row r="396">
      <c r="B396" s="119"/>
      <c r="C396" s="113"/>
    </row>
    <row r="397">
      <c r="B397" s="119"/>
      <c r="C397" s="113"/>
    </row>
    <row r="398">
      <c r="B398" s="119"/>
      <c r="C398" s="113"/>
    </row>
    <row r="399">
      <c r="B399" s="119"/>
      <c r="C399" s="113"/>
    </row>
    <row r="400">
      <c r="B400" s="119"/>
      <c r="C400" s="113"/>
    </row>
    <row r="401">
      <c r="B401" s="119"/>
      <c r="C401" s="113"/>
    </row>
    <row r="402">
      <c r="B402" s="119"/>
      <c r="C402" s="113"/>
    </row>
    <row r="403">
      <c r="B403" s="119"/>
      <c r="C403" s="113"/>
    </row>
    <row r="404">
      <c r="B404" s="119"/>
      <c r="C404" s="113"/>
    </row>
    <row r="405">
      <c r="B405" s="119"/>
      <c r="C405" s="113"/>
    </row>
    <row r="406">
      <c r="B406" s="119"/>
      <c r="C406" s="113"/>
    </row>
    <row r="407">
      <c r="B407" s="119"/>
      <c r="C407" s="113"/>
    </row>
    <row r="408">
      <c r="B408" s="119"/>
      <c r="C408" s="113"/>
    </row>
    <row r="409">
      <c r="B409" s="119"/>
      <c r="C409" s="113"/>
    </row>
    <row r="410">
      <c r="B410" s="119"/>
      <c r="C410" s="113"/>
    </row>
    <row r="411">
      <c r="B411" s="119"/>
      <c r="C411" s="113"/>
    </row>
    <row r="412">
      <c r="B412" s="119"/>
      <c r="C412" s="113"/>
    </row>
    <row r="413">
      <c r="B413" s="119"/>
      <c r="C413" s="113"/>
    </row>
    <row r="414">
      <c r="B414" s="119"/>
      <c r="C414" s="113"/>
    </row>
    <row r="415">
      <c r="B415" s="119"/>
      <c r="C415" s="113"/>
    </row>
    <row r="416">
      <c r="B416" s="119"/>
      <c r="C416" s="113"/>
    </row>
    <row r="417">
      <c r="B417" s="119"/>
      <c r="C417" s="113"/>
    </row>
    <row r="418">
      <c r="B418" s="119"/>
      <c r="C418" s="113"/>
    </row>
    <row r="419">
      <c r="B419" s="119"/>
      <c r="C419" s="113"/>
    </row>
    <row r="420">
      <c r="B420" s="119"/>
      <c r="C420" s="113"/>
    </row>
    <row r="421">
      <c r="B421" s="119"/>
      <c r="C421" s="113"/>
    </row>
    <row r="422">
      <c r="B422" s="119"/>
      <c r="C422" s="113"/>
    </row>
    <row r="423">
      <c r="B423" s="119"/>
      <c r="C423" s="113"/>
    </row>
    <row r="424">
      <c r="B424" s="119"/>
      <c r="C424" s="113"/>
    </row>
    <row r="425">
      <c r="B425" s="119"/>
      <c r="C425" s="113"/>
    </row>
    <row r="426">
      <c r="B426" s="119"/>
      <c r="C426" s="113"/>
    </row>
    <row r="427">
      <c r="B427" s="119"/>
      <c r="C427" s="113"/>
    </row>
    <row r="428">
      <c r="B428" s="119"/>
      <c r="C428" s="113"/>
    </row>
    <row r="429">
      <c r="B429" s="119"/>
      <c r="C429" s="113"/>
    </row>
    <row r="430">
      <c r="B430" s="119"/>
      <c r="C430" s="113"/>
    </row>
    <row r="431">
      <c r="B431" s="119"/>
      <c r="C431" s="113"/>
    </row>
    <row r="432">
      <c r="B432" s="119"/>
      <c r="C432" s="113"/>
    </row>
    <row r="433">
      <c r="B433" s="119"/>
      <c r="C433" s="113"/>
    </row>
    <row r="434">
      <c r="B434" s="119"/>
      <c r="C434" s="113"/>
    </row>
    <row r="435">
      <c r="B435" s="119"/>
      <c r="C435" s="113"/>
    </row>
    <row r="436">
      <c r="B436" s="119"/>
      <c r="C436" s="113"/>
    </row>
    <row r="437">
      <c r="B437" s="119"/>
      <c r="C437" s="113"/>
    </row>
    <row r="438">
      <c r="B438" s="119"/>
      <c r="C438" s="113"/>
    </row>
    <row r="439">
      <c r="B439" s="119"/>
      <c r="C439" s="113"/>
    </row>
    <row r="440">
      <c r="B440" s="119"/>
      <c r="C440" s="113"/>
    </row>
    <row r="441">
      <c r="B441" s="119"/>
      <c r="C441" s="113"/>
    </row>
    <row r="442">
      <c r="B442" s="119"/>
      <c r="C442" s="113"/>
    </row>
    <row r="443">
      <c r="B443" s="119"/>
      <c r="C443" s="113"/>
    </row>
    <row r="444">
      <c r="B444" s="119"/>
      <c r="C444" s="113"/>
    </row>
    <row r="445">
      <c r="B445" s="119"/>
      <c r="C445" s="113"/>
    </row>
    <row r="446">
      <c r="B446" s="119"/>
      <c r="C446" s="113"/>
    </row>
    <row r="447">
      <c r="B447" s="119"/>
      <c r="C447" s="113"/>
    </row>
    <row r="448">
      <c r="B448" s="119"/>
      <c r="C448" s="113"/>
    </row>
    <row r="449">
      <c r="B449" s="119"/>
      <c r="C449" s="113"/>
    </row>
    <row r="450">
      <c r="B450" s="119"/>
      <c r="C450" s="113"/>
    </row>
    <row r="451">
      <c r="B451" s="119"/>
      <c r="C451" s="113"/>
    </row>
    <row r="452">
      <c r="B452" s="119"/>
      <c r="C452" s="113"/>
    </row>
    <row r="453">
      <c r="B453" s="119"/>
      <c r="C453" s="113"/>
    </row>
    <row r="454">
      <c r="B454" s="119"/>
      <c r="C454" s="113"/>
    </row>
    <row r="455">
      <c r="B455" s="119"/>
      <c r="C455" s="113"/>
    </row>
    <row r="456">
      <c r="B456" s="119"/>
      <c r="C456" s="113"/>
    </row>
    <row r="457">
      <c r="B457" s="119"/>
      <c r="C457" s="113"/>
    </row>
    <row r="458">
      <c r="B458" s="119"/>
      <c r="C458" s="113"/>
    </row>
    <row r="459">
      <c r="B459" s="119"/>
      <c r="C459" s="113"/>
    </row>
    <row r="460">
      <c r="B460" s="119"/>
      <c r="C460" s="113"/>
    </row>
    <row r="461">
      <c r="B461" s="119"/>
      <c r="C461" s="113"/>
    </row>
    <row r="462">
      <c r="B462" s="119"/>
      <c r="C462" s="113"/>
    </row>
    <row r="463">
      <c r="B463" s="119"/>
      <c r="C463" s="113"/>
    </row>
    <row r="464">
      <c r="B464" s="119"/>
      <c r="C464" s="113"/>
    </row>
    <row r="465">
      <c r="B465" s="119"/>
      <c r="C465" s="113"/>
    </row>
    <row r="466">
      <c r="B466" s="119"/>
      <c r="C466" s="113"/>
    </row>
    <row r="467">
      <c r="B467" s="119"/>
      <c r="C467" s="113"/>
    </row>
    <row r="468">
      <c r="B468" s="119"/>
      <c r="C468" s="113"/>
    </row>
    <row r="469">
      <c r="B469" s="119"/>
      <c r="C469" s="113"/>
    </row>
    <row r="470">
      <c r="B470" s="119"/>
      <c r="C470" s="113"/>
    </row>
    <row r="471">
      <c r="B471" s="119"/>
      <c r="C471" s="113"/>
    </row>
    <row r="472">
      <c r="B472" s="119"/>
      <c r="C472" s="113"/>
    </row>
    <row r="473">
      <c r="B473" s="119"/>
      <c r="C473" s="113"/>
    </row>
    <row r="474">
      <c r="B474" s="119"/>
      <c r="C474" s="113"/>
    </row>
    <row r="475">
      <c r="B475" s="119"/>
      <c r="C475" s="113"/>
    </row>
    <row r="476">
      <c r="B476" s="119"/>
      <c r="C476" s="113"/>
    </row>
    <row r="477">
      <c r="B477" s="119"/>
      <c r="C477" s="113"/>
    </row>
    <row r="478">
      <c r="B478" s="119"/>
      <c r="C478" s="113"/>
    </row>
    <row r="479">
      <c r="B479" s="119"/>
      <c r="C479" s="113"/>
    </row>
    <row r="480">
      <c r="B480" s="119"/>
      <c r="C480" s="113"/>
    </row>
    <row r="481">
      <c r="B481" s="119"/>
      <c r="C481" s="113"/>
    </row>
    <row r="482">
      <c r="B482" s="119"/>
      <c r="C482" s="113"/>
    </row>
    <row r="483">
      <c r="B483" s="119"/>
      <c r="C483" s="113"/>
    </row>
    <row r="484">
      <c r="B484" s="119"/>
      <c r="C484" s="113"/>
    </row>
    <row r="485">
      <c r="B485" s="119"/>
      <c r="C485" s="113"/>
    </row>
    <row r="486">
      <c r="B486" s="119"/>
      <c r="C486" s="113"/>
    </row>
    <row r="487">
      <c r="B487" s="119"/>
      <c r="C487" s="113"/>
    </row>
    <row r="488">
      <c r="B488" s="119"/>
      <c r="C488" s="113"/>
    </row>
    <row r="489">
      <c r="B489" s="119"/>
      <c r="C489" s="113"/>
    </row>
    <row r="490">
      <c r="B490" s="119"/>
      <c r="C490" s="113"/>
    </row>
    <row r="491">
      <c r="B491" s="119"/>
      <c r="C491" s="113"/>
    </row>
    <row r="492">
      <c r="B492" s="119"/>
      <c r="C492" s="113"/>
    </row>
    <row r="493">
      <c r="B493" s="119"/>
      <c r="C493" s="113"/>
    </row>
    <row r="494">
      <c r="B494" s="119"/>
      <c r="C494" s="113"/>
    </row>
    <row r="495">
      <c r="B495" s="119"/>
      <c r="C495" s="113"/>
    </row>
    <row r="496">
      <c r="B496" s="119"/>
      <c r="C496" s="113"/>
    </row>
    <row r="497">
      <c r="B497" s="119"/>
      <c r="C497" s="113"/>
    </row>
    <row r="498">
      <c r="B498" s="119"/>
      <c r="C498" s="113"/>
    </row>
    <row r="499">
      <c r="B499" s="119"/>
      <c r="C499" s="113"/>
    </row>
    <row r="500">
      <c r="B500" s="119"/>
      <c r="C500" s="113"/>
    </row>
    <row r="501">
      <c r="B501" s="119"/>
      <c r="C501" s="113"/>
    </row>
    <row r="502">
      <c r="B502" s="119"/>
      <c r="C502" s="113"/>
    </row>
    <row r="503">
      <c r="B503" s="119"/>
      <c r="C503" s="113"/>
    </row>
    <row r="504">
      <c r="B504" s="119"/>
      <c r="C504" s="113"/>
    </row>
    <row r="505">
      <c r="B505" s="119"/>
      <c r="C505" s="113"/>
    </row>
    <row r="506">
      <c r="B506" s="119"/>
      <c r="C506" s="113"/>
    </row>
    <row r="507">
      <c r="B507" s="119"/>
      <c r="C507" s="113"/>
    </row>
    <row r="508">
      <c r="B508" s="119"/>
      <c r="C508" s="113"/>
    </row>
    <row r="509">
      <c r="B509" s="119"/>
      <c r="C509" s="113"/>
    </row>
    <row r="510">
      <c r="B510" s="119"/>
      <c r="C510" s="113"/>
    </row>
    <row r="511">
      <c r="B511" s="119"/>
      <c r="C511" s="113"/>
    </row>
    <row r="512">
      <c r="B512" s="119"/>
      <c r="C512" s="113"/>
    </row>
    <row r="513">
      <c r="B513" s="119"/>
      <c r="C513" s="113"/>
    </row>
    <row r="514">
      <c r="B514" s="119"/>
      <c r="C514" s="113"/>
    </row>
    <row r="515">
      <c r="B515" s="119"/>
      <c r="C515" s="113"/>
    </row>
    <row r="516">
      <c r="B516" s="119"/>
      <c r="C516" s="113"/>
    </row>
    <row r="517">
      <c r="B517" s="119"/>
      <c r="C517" s="113"/>
    </row>
    <row r="518">
      <c r="B518" s="119"/>
      <c r="C518" s="113"/>
    </row>
    <row r="519">
      <c r="B519" s="119"/>
      <c r="C519" s="113"/>
    </row>
    <row r="520">
      <c r="B520" s="119"/>
      <c r="C520" s="113"/>
    </row>
    <row r="521">
      <c r="B521" s="119"/>
      <c r="C521" s="113"/>
    </row>
    <row r="522">
      <c r="B522" s="119"/>
      <c r="C522" s="113"/>
    </row>
    <row r="523">
      <c r="B523" s="119"/>
      <c r="C523" s="113"/>
    </row>
    <row r="524">
      <c r="B524" s="119"/>
      <c r="C524" s="113"/>
    </row>
    <row r="525">
      <c r="B525" s="119"/>
      <c r="C525" s="113"/>
    </row>
    <row r="526">
      <c r="B526" s="119"/>
      <c r="C526" s="113"/>
    </row>
    <row r="527">
      <c r="B527" s="119"/>
      <c r="C527" s="113"/>
    </row>
    <row r="528">
      <c r="B528" s="119"/>
      <c r="C528" s="113"/>
    </row>
    <row r="529">
      <c r="B529" s="119"/>
      <c r="C529" s="113"/>
    </row>
    <row r="530">
      <c r="B530" s="119"/>
      <c r="C530" s="113"/>
    </row>
    <row r="531">
      <c r="B531" s="119"/>
      <c r="C531" s="113"/>
    </row>
    <row r="532">
      <c r="B532" s="119"/>
      <c r="C532" s="113"/>
    </row>
    <row r="533">
      <c r="B533" s="119"/>
      <c r="C533" s="113"/>
    </row>
    <row r="534">
      <c r="B534" s="119"/>
      <c r="C534" s="113"/>
    </row>
    <row r="535">
      <c r="B535" s="119"/>
      <c r="C535" s="113"/>
    </row>
    <row r="536">
      <c r="B536" s="119"/>
      <c r="C536" s="113"/>
    </row>
    <row r="537">
      <c r="B537" s="119"/>
      <c r="C537" s="113"/>
    </row>
    <row r="538">
      <c r="B538" s="119"/>
      <c r="C538" s="113"/>
    </row>
    <row r="539">
      <c r="B539" s="119"/>
      <c r="C539" s="113"/>
    </row>
    <row r="540">
      <c r="B540" s="119"/>
      <c r="C540" s="113"/>
    </row>
    <row r="541">
      <c r="B541" s="119"/>
      <c r="C541" s="113"/>
    </row>
    <row r="542">
      <c r="B542" s="119"/>
      <c r="C542" s="113"/>
    </row>
    <row r="543">
      <c r="B543" s="119"/>
      <c r="C543" s="113"/>
    </row>
    <row r="544">
      <c r="B544" s="119"/>
      <c r="C544" s="113"/>
    </row>
    <row r="545">
      <c r="B545" s="119"/>
      <c r="C545" s="113"/>
    </row>
    <row r="546">
      <c r="B546" s="119"/>
      <c r="C546" s="113"/>
    </row>
    <row r="547">
      <c r="B547" s="119"/>
      <c r="C547" s="113"/>
    </row>
    <row r="548">
      <c r="B548" s="119"/>
      <c r="C548" s="113"/>
    </row>
    <row r="549">
      <c r="B549" s="119"/>
      <c r="C549" s="113"/>
    </row>
    <row r="550">
      <c r="B550" s="119"/>
      <c r="C550" s="113"/>
    </row>
    <row r="551">
      <c r="B551" s="119"/>
      <c r="C551" s="113"/>
    </row>
    <row r="552">
      <c r="B552" s="119"/>
      <c r="C552" s="113"/>
    </row>
    <row r="553">
      <c r="B553" s="119"/>
      <c r="C553" s="113"/>
    </row>
    <row r="554">
      <c r="B554" s="119"/>
      <c r="C554" s="113"/>
    </row>
    <row r="555">
      <c r="B555" s="119"/>
      <c r="C555" s="113"/>
    </row>
    <row r="556">
      <c r="B556" s="119"/>
      <c r="C556" s="113"/>
    </row>
    <row r="557">
      <c r="B557" s="119"/>
      <c r="C557" s="113"/>
    </row>
    <row r="558">
      <c r="B558" s="119"/>
      <c r="C558" s="113"/>
    </row>
    <row r="559">
      <c r="B559" s="119"/>
      <c r="C559" s="113"/>
    </row>
    <row r="560">
      <c r="B560" s="119"/>
      <c r="C560" s="113"/>
    </row>
    <row r="561">
      <c r="B561" s="119"/>
      <c r="C561" s="113"/>
    </row>
    <row r="562">
      <c r="B562" s="119"/>
      <c r="C562" s="113"/>
    </row>
    <row r="563">
      <c r="B563" s="119"/>
      <c r="C563" s="113"/>
    </row>
    <row r="564">
      <c r="B564" s="119"/>
      <c r="C564" s="113"/>
    </row>
    <row r="565">
      <c r="B565" s="119"/>
      <c r="C565" s="113"/>
    </row>
    <row r="566">
      <c r="B566" s="119"/>
      <c r="C566" s="113"/>
    </row>
    <row r="567">
      <c r="B567" s="119"/>
      <c r="C567" s="113"/>
    </row>
    <row r="568">
      <c r="B568" s="119"/>
      <c r="C568" s="113"/>
    </row>
    <row r="569">
      <c r="B569" s="119"/>
      <c r="C569" s="113"/>
    </row>
    <row r="570">
      <c r="B570" s="119"/>
      <c r="C570" s="113"/>
    </row>
    <row r="571">
      <c r="B571" s="119"/>
      <c r="C571" s="113"/>
    </row>
    <row r="572">
      <c r="B572" s="119"/>
      <c r="C572" s="113"/>
    </row>
    <row r="573">
      <c r="B573" s="119"/>
      <c r="C573" s="113"/>
    </row>
    <row r="574">
      <c r="B574" s="119"/>
      <c r="C574" s="113"/>
    </row>
    <row r="575">
      <c r="B575" s="119"/>
      <c r="C575" s="113"/>
    </row>
    <row r="576">
      <c r="B576" s="119"/>
      <c r="C576" s="113"/>
    </row>
    <row r="577">
      <c r="B577" s="119"/>
      <c r="C577" s="113"/>
    </row>
    <row r="578">
      <c r="B578" s="119"/>
      <c r="C578" s="113"/>
    </row>
    <row r="579">
      <c r="B579" s="119"/>
      <c r="C579" s="113"/>
    </row>
    <row r="580">
      <c r="B580" s="119"/>
      <c r="C580" s="113"/>
    </row>
    <row r="581">
      <c r="B581" s="119"/>
      <c r="C581" s="113"/>
    </row>
    <row r="582">
      <c r="B582" s="119"/>
      <c r="C582" s="113"/>
    </row>
    <row r="583">
      <c r="B583" s="119"/>
      <c r="C583" s="113"/>
    </row>
    <row r="584">
      <c r="B584" s="119"/>
      <c r="C584" s="113"/>
    </row>
    <row r="585">
      <c r="B585" s="119"/>
      <c r="C585" s="113"/>
    </row>
    <row r="586">
      <c r="B586" s="119"/>
      <c r="C586" s="113"/>
    </row>
    <row r="587">
      <c r="B587" s="119"/>
      <c r="C587" s="113"/>
    </row>
    <row r="588">
      <c r="B588" s="119"/>
      <c r="C588" s="113"/>
    </row>
    <row r="589">
      <c r="B589" s="119"/>
      <c r="C589" s="113"/>
    </row>
    <row r="590">
      <c r="B590" s="119"/>
      <c r="C590" s="113"/>
    </row>
    <row r="591">
      <c r="B591" s="119"/>
      <c r="C591" s="113"/>
    </row>
    <row r="592">
      <c r="B592" s="119"/>
      <c r="C592" s="113"/>
    </row>
    <row r="593">
      <c r="B593" s="119"/>
      <c r="C593" s="113"/>
    </row>
    <row r="594">
      <c r="B594" s="119"/>
      <c r="C594" s="113"/>
    </row>
    <row r="595">
      <c r="B595" s="119"/>
      <c r="C595" s="113"/>
    </row>
    <row r="596">
      <c r="B596" s="119"/>
      <c r="C596" s="113"/>
    </row>
    <row r="597">
      <c r="B597" s="119"/>
      <c r="C597" s="113"/>
    </row>
    <row r="598">
      <c r="B598" s="119"/>
      <c r="C598" s="113"/>
    </row>
    <row r="599">
      <c r="B599" s="119"/>
      <c r="C599" s="113"/>
    </row>
    <row r="600">
      <c r="B600" s="119"/>
      <c r="C600" s="113"/>
    </row>
    <row r="601">
      <c r="B601" s="119"/>
      <c r="C601" s="113"/>
    </row>
    <row r="602">
      <c r="B602" s="119"/>
      <c r="C602" s="113"/>
    </row>
    <row r="603">
      <c r="B603" s="119"/>
      <c r="C603" s="113"/>
    </row>
    <row r="604">
      <c r="B604" s="119"/>
      <c r="C604" s="113"/>
    </row>
    <row r="605">
      <c r="B605" s="119"/>
      <c r="C605" s="113"/>
    </row>
    <row r="606">
      <c r="B606" s="119"/>
      <c r="C606" s="113"/>
    </row>
    <row r="607">
      <c r="B607" s="119"/>
      <c r="C607" s="113"/>
    </row>
    <row r="608">
      <c r="B608" s="119"/>
      <c r="C608" s="113"/>
    </row>
    <row r="609">
      <c r="B609" s="119"/>
      <c r="C609" s="113"/>
    </row>
    <row r="610">
      <c r="B610" s="119"/>
      <c r="C610" s="113"/>
    </row>
    <row r="611">
      <c r="B611" s="119"/>
      <c r="C611" s="113"/>
    </row>
    <row r="612">
      <c r="B612" s="119"/>
      <c r="C612" s="113"/>
    </row>
    <row r="613">
      <c r="B613" s="119"/>
      <c r="C613" s="113"/>
    </row>
    <row r="614">
      <c r="B614" s="119"/>
      <c r="C614" s="113"/>
    </row>
    <row r="615">
      <c r="B615" s="119"/>
      <c r="C615" s="113"/>
    </row>
    <row r="616">
      <c r="B616" s="119"/>
      <c r="C616" s="113"/>
    </row>
    <row r="617">
      <c r="B617" s="119"/>
      <c r="C617" s="113"/>
    </row>
    <row r="618">
      <c r="B618" s="119"/>
      <c r="C618" s="113"/>
    </row>
    <row r="619">
      <c r="B619" s="119"/>
      <c r="C619" s="113"/>
    </row>
    <row r="620">
      <c r="B620" s="119"/>
      <c r="C620" s="113"/>
    </row>
    <row r="621">
      <c r="B621" s="119"/>
      <c r="C621" s="113"/>
    </row>
    <row r="622">
      <c r="B622" s="119"/>
      <c r="C622" s="113"/>
    </row>
    <row r="623">
      <c r="B623" s="119"/>
      <c r="C623" s="113"/>
    </row>
    <row r="624">
      <c r="B624" s="119"/>
      <c r="C624" s="113"/>
    </row>
    <row r="625">
      <c r="B625" s="119"/>
      <c r="C625" s="113"/>
    </row>
    <row r="626">
      <c r="B626" s="119"/>
      <c r="C626" s="113"/>
    </row>
    <row r="627">
      <c r="B627" s="119"/>
      <c r="C627" s="113"/>
    </row>
    <row r="628">
      <c r="B628" s="119"/>
      <c r="C628" s="113"/>
    </row>
    <row r="629">
      <c r="B629" s="119"/>
      <c r="C629" s="113"/>
    </row>
    <row r="630">
      <c r="B630" s="119"/>
      <c r="C630" s="113"/>
    </row>
    <row r="631">
      <c r="B631" s="119"/>
      <c r="C631" s="113"/>
    </row>
    <row r="632">
      <c r="B632" s="119"/>
      <c r="C632" s="113"/>
    </row>
    <row r="633">
      <c r="B633" s="119"/>
      <c r="C633" s="113"/>
    </row>
    <row r="634">
      <c r="B634" s="119"/>
      <c r="C634" s="113"/>
    </row>
    <row r="635">
      <c r="B635" s="119"/>
      <c r="C635" s="113"/>
    </row>
    <row r="636">
      <c r="B636" s="119"/>
      <c r="C636" s="113"/>
    </row>
    <row r="637">
      <c r="B637" s="119"/>
      <c r="C637" s="113"/>
    </row>
    <row r="638">
      <c r="B638" s="119"/>
      <c r="C638" s="113"/>
    </row>
    <row r="639">
      <c r="B639" s="119"/>
      <c r="C639" s="113"/>
    </row>
    <row r="640">
      <c r="B640" s="119"/>
      <c r="C640" s="113"/>
    </row>
    <row r="641">
      <c r="B641" s="119"/>
      <c r="C641" s="113"/>
    </row>
    <row r="642">
      <c r="B642" s="119"/>
      <c r="C642" s="113"/>
    </row>
    <row r="643">
      <c r="B643" s="119"/>
      <c r="C643" s="113"/>
    </row>
    <row r="644">
      <c r="B644" s="119"/>
      <c r="C644" s="113"/>
    </row>
    <row r="645">
      <c r="B645" s="119"/>
      <c r="C645" s="113"/>
    </row>
    <row r="646">
      <c r="B646" s="119"/>
      <c r="C646" s="113"/>
    </row>
    <row r="647">
      <c r="B647" s="119"/>
      <c r="C647" s="113"/>
    </row>
    <row r="648">
      <c r="B648" s="119"/>
      <c r="C648" s="113"/>
    </row>
    <row r="649">
      <c r="B649" s="119"/>
      <c r="C649" s="113"/>
    </row>
    <row r="650">
      <c r="B650" s="119"/>
      <c r="C650" s="113"/>
    </row>
    <row r="651">
      <c r="B651" s="119"/>
      <c r="C651" s="113"/>
    </row>
    <row r="652">
      <c r="B652" s="119"/>
      <c r="C652" s="113"/>
    </row>
    <row r="653">
      <c r="B653" s="119"/>
      <c r="C653" s="113"/>
    </row>
    <row r="654">
      <c r="B654" s="119"/>
      <c r="C654" s="113"/>
    </row>
    <row r="655">
      <c r="B655" s="119"/>
      <c r="C655" s="113"/>
    </row>
    <row r="656">
      <c r="B656" s="119"/>
      <c r="C656" s="113"/>
    </row>
    <row r="657">
      <c r="B657" s="119"/>
      <c r="C657" s="113"/>
    </row>
    <row r="658">
      <c r="B658" s="119"/>
      <c r="C658" s="113"/>
    </row>
    <row r="659">
      <c r="B659" s="119"/>
      <c r="C659" s="113"/>
    </row>
    <row r="660">
      <c r="B660" s="119"/>
      <c r="C660" s="113"/>
    </row>
    <row r="661">
      <c r="B661" s="119"/>
      <c r="C661" s="113"/>
    </row>
    <row r="662">
      <c r="B662" s="119"/>
      <c r="C662" s="113"/>
    </row>
    <row r="663">
      <c r="B663" s="119"/>
      <c r="C663" s="113"/>
    </row>
    <row r="664">
      <c r="B664" s="119"/>
      <c r="C664" s="113"/>
    </row>
    <row r="665">
      <c r="B665" s="119"/>
      <c r="C665" s="113"/>
    </row>
    <row r="666">
      <c r="B666" s="119"/>
      <c r="C666" s="113"/>
    </row>
    <row r="667">
      <c r="B667" s="119"/>
      <c r="C667" s="113"/>
    </row>
    <row r="668">
      <c r="B668" s="119"/>
      <c r="C668" s="113"/>
    </row>
    <row r="669">
      <c r="B669" s="119"/>
      <c r="C669" s="113"/>
    </row>
    <row r="670">
      <c r="B670" s="119"/>
      <c r="C670" s="113"/>
    </row>
    <row r="671">
      <c r="B671" s="119"/>
      <c r="C671" s="113"/>
    </row>
    <row r="672">
      <c r="B672" s="119"/>
      <c r="C672" s="113"/>
    </row>
    <row r="673">
      <c r="B673" s="119"/>
      <c r="C673" s="113"/>
    </row>
    <row r="674">
      <c r="B674" s="119"/>
      <c r="C674" s="113"/>
    </row>
    <row r="675">
      <c r="B675" s="119"/>
      <c r="C675" s="113"/>
    </row>
    <row r="676">
      <c r="B676" s="119"/>
      <c r="C676" s="113"/>
    </row>
    <row r="677">
      <c r="B677" s="119"/>
      <c r="C677" s="113"/>
    </row>
    <row r="678">
      <c r="B678" s="119"/>
      <c r="C678" s="113"/>
    </row>
    <row r="679">
      <c r="B679" s="119"/>
      <c r="C679" s="113"/>
    </row>
    <row r="680">
      <c r="B680" s="119"/>
      <c r="C680" s="113"/>
    </row>
    <row r="681">
      <c r="B681" s="119"/>
      <c r="C681" s="113"/>
    </row>
    <row r="682">
      <c r="B682" s="119"/>
      <c r="C682" s="113"/>
    </row>
    <row r="683">
      <c r="B683" s="119"/>
      <c r="C683" s="113"/>
    </row>
    <row r="684">
      <c r="B684" s="119"/>
      <c r="C684" s="113"/>
    </row>
    <row r="685">
      <c r="B685" s="119"/>
      <c r="C685" s="113"/>
    </row>
    <row r="686">
      <c r="B686" s="119"/>
      <c r="C686" s="113"/>
    </row>
    <row r="687">
      <c r="B687" s="119"/>
      <c r="C687" s="113"/>
    </row>
    <row r="688">
      <c r="B688" s="119"/>
      <c r="C688" s="113"/>
    </row>
    <row r="689">
      <c r="B689" s="119"/>
      <c r="C689" s="113"/>
    </row>
    <row r="690">
      <c r="B690" s="119"/>
      <c r="C690" s="113"/>
    </row>
    <row r="691">
      <c r="B691" s="119"/>
      <c r="C691" s="113"/>
    </row>
    <row r="692">
      <c r="B692" s="119"/>
      <c r="C692" s="113"/>
    </row>
    <row r="693">
      <c r="B693" s="119"/>
      <c r="C693" s="113"/>
    </row>
    <row r="694">
      <c r="B694" s="119"/>
      <c r="C694" s="113"/>
    </row>
    <row r="695">
      <c r="B695" s="119"/>
      <c r="C695" s="113"/>
    </row>
    <row r="696">
      <c r="B696" s="119"/>
      <c r="C696" s="113"/>
    </row>
    <row r="697">
      <c r="B697" s="119"/>
      <c r="C697" s="113"/>
    </row>
    <row r="698">
      <c r="B698" s="119"/>
      <c r="C698" s="113"/>
    </row>
    <row r="699">
      <c r="B699" s="119"/>
      <c r="C699" s="113"/>
    </row>
    <row r="700">
      <c r="B700" s="119"/>
      <c r="C700" s="113"/>
    </row>
    <row r="701">
      <c r="B701" s="119"/>
      <c r="C701" s="113"/>
    </row>
    <row r="702">
      <c r="B702" s="119"/>
      <c r="C702" s="113"/>
    </row>
    <row r="703">
      <c r="B703" s="119"/>
      <c r="C703" s="113"/>
    </row>
    <row r="704">
      <c r="B704" s="119"/>
      <c r="C704" s="113"/>
    </row>
    <row r="705">
      <c r="B705" s="119"/>
      <c r="C705" s="113"/>
    </row>
    <row r="706">
      <c r="B706" s="119"/>
      <c r="C706" s="113"/>
    </row>
    <row r="707">
      <c r="B707" s="119"/>
      <c r="C707" s="113"/>
    </row>
    <row r="708">
      <c r="B708" s="119"/>
      <c r="C708" s="113"/>
    </row>
    <row r="709">
      <c r="B709" s="119"/>
      <c r="C709" s="113"/>
    </row>
    <row r="710">
      <c r="B710" s="119"/>
      <c r="C710" s="113"/>
    </row>
    <row r="711">
      <c r="B711" s="119"/>
      <c r="C711" s="113"/>
    </row>
    <row r="712">
      <c r="B712" s="119"/>
      <c r="C712" s="113"/>
    </row>
    <row r="713">
      <c r="B713" s="119"/>
      <c r="C713" s="113"/>
    </row>
    <row r="714">
      <c r="B714" s="119"/>
      <c r="C714" s="113"/>
    </row>
    <row r="715">
      <c r="B715" s="119"/>
      <c r="C715" s="113"/>
    </row>
    <row r="716">
      <c r="B716" s="119"/>
      <c r="C716" s="113"/>
    </row>
    <row r="717">
      <c r="B717" s="119"/>
      <c r="C717" s="113"/>
    </row>
    <row r="718">
      <c r="B718" s="119"/>
      <c r="C718" s="113"/>
    </row>
    <row r="719">
      <c r="B719" s="119"/>
      <c r="C719" s="113"/>
    </row>
    <row r="720">
      <c r="B720" s="119"/>
      <c r="C720" s="113"/>
    </row>
    <row r="721">
      <c r="B721" s="119"/>
      <c r="C721" s="113"/>
    </row>
    <row r="722">
      <c r="B722" s="119"/>
      <c r="C722" s="113"/>
    </row>
    <row r="723">
      <c r="B723" s="119"/>
      <c r="C723" s="113"/>
    </row>
    <row r="724">
      <c r="B724" s="119"/>
      <c r="C724" s="113"/>
    </row>
    <row r="725">
      <c r="B725" s="119"/>
      <c r="C725" s="113"/>
    </row>
    <row r="726">
      <c r="B726" s="119"/>
      <c r="C726" s="113"/>
    </row>
    <row r="727">
      <c r="B727" s="119"/>
      <c r="C727" s="113"/>
    </row>
    <row r="728">
      <c r="B728" s="119"/>
      <c r="C728" s="113"/>
    </row>
    <row r="729">
      <c r="B729" s="119"/>
      <c r="C729" s="113"/>
    </row>
    <row r="730">
      <c r="B730" s="119"/>
      <c r="C730" s="113"/>
    </row>
    <row r="731">
      <c r="B731" s="119"/>
      <c r="C731" s="113"/>
    </row>
    <row r="732">
      <c r="B732" s="119"/>
      <c r="C732" s="113"/>
    </row>
    <row r="733">
      <c r="B733" s="119"/>
      <c r="C733" s="113"/>
    </row>
    <row r="734">
      <c r="B734" s="119"/>
      <c r="C734" s="113"/>
    </row>
    <row r="735">
      <c r="B735" s="119"/>
      <c r="C735" s="113"/>
    </row>
    <row r="736">
      <c r="B736" s="119"/>
      <c r="C736" s="113"/>
    </row>
    <row r="737">
      <c r="B737" s="119"/>
      <c r="C737" s="113"/>
    </row>
    <row r="738">
      <c r="B738" s="119"/>
      <c r="C738" s="113"/>
    </row>
    <row r="739">
      <c r="B739" s="119"/>
      <c r="C739" s="113"/>
    </row>
    <row r="740">
      <c r="B740" s="119"/>
      <c r="C740" s="113"/>
    </row>
    <row r="741">
      <c r="B741" s="119"/>
      <c r="C741" s="113"/>
    </row>
    <row r="742">
      <c r="B742" s="119"/>
      <c r="C742" s="113"/>
    </row>
    <row r="743">
      <c r="B743" s="119"/>
      <c r="C743" s="113"/>
    </row>
    <row r="744">
      <c r="B744" s="119"/>
      <c r="C744" s="113"/>
    </row>
    <row r="745">
      <c r="B745" s="119"/>
      <c r="C745" s="113"/>
    </row>
    <row r="746">
      <c r="B746" s="119"/>
      <c r="C746" s="113"/>
    </row>
    <row r="747">
      <c r="B747" s="119"/>
      <c r="C747" s="113"/>
    </row>
    <row r="748">
      <c r="B748" s="119"/>
      <c r="C748" s="113"/>
    </row>
    <row r="749">
      <c r="B749" s="119"/>
      <c r="C749" s="113"/>
    </row>
    <row r="750">
      <c r="B750" s="119"/>
      <c r="C750" s="113"/>
    </row>
    <row r="751">
      <c r="B751" s="119"/>
      <c r="C751" s="113"/>
    </row>
    <row r="752">
      <c r="B752" s="119"/>
      <c r="C752" s="113"/>
    </row>
    <row r="753">
      <c r="B753" s="119"/>
      <c r="C753" s="113"/>
    </row>
    <row r="754">
      <c r="B754" s="119"/>
      <c r="C754" s="113"/>
    </row>
    <row r="755">
      <c r="B755" s="119"/>
      <c r="C755" s="113"/>
    </row>
    <row r="756">
      <c r="B756" s="119"/>
      <c r="C756" s="113"/>
    </row>
    <row r="757">
      <c r="B757" s="119"/>
      <c r="C757" s="113"/>
    </row>
    <row r="758">
      <c r="B758" s="119"/>
      <c r="C758" s="113"/>
    </row>
    <row r="759">
      <c r="B759" s="119"/>
      <c r="C759" s="113"/>
    </row>
    <row r="760">
      <c r="B760" s="119"/>
      <c r="C760" s="113"/>
    </row>
    <row r="761">
      <c r="B761" s="119"/>
      <c r="C761" s="113"/>
    </row>
    <row r="762">
      <c r="B762" s="119"/>
      <c r="C762" s="113"/>
    </row>
    <row r="763">
      <c r="B763" s="119"/>
      <c r="C763" s="113"/>
    </row>
    <row r="764">
      <c r="B764" s="119"/>
      <c r="C764" s="113"/>
    </row>
    <row r="765">
      <c r="B765" s="119"/>
      <c r="C765" s="113"/>
    </row>
    <row r="766">
      <c r="B766" s="119"/>
      <c r="C766" s="113"/>
    </row>
    <row r="767">
      <c r="B767" s="119"/>
      <c r="C767" s="113"/>
    </row>
    <row r="768">
      <c r="B768" s="119"/>
      <c r="C768" s="113"/>
    </row>
    <row r="769">
      <c r="B769" s="119"/>
      <c r="C769" s="113"/>
    </row>
    <row r="770">
      <c r="B770" s="119"/>
      <c r="C770" s="113"/>
    </row>
    <row r="771">
      <c r="B771" s="119"/>
      <c r="C771" s="113"/>
    </row>
    <row r="772">
      <c r="B772" s="119"/>
      <c r="C772" s="113"/>
    </row>
    <row r="773">
      <c r="B773" s="119"/>
      <c r="C773" s="113"/>
    </row>
    <row r="774">
      <c r="B774" s="119"/>
      <c r="C774" s="113"/>
    </row>
    <row r="775">
      <c r="B775" s="119"/>
      <c r="C775" s="113"/>
    </row>
    <row r="776">
      <c r="B776" s="119"/>
      <c r="C776" s="113"/>
    </row>
    <row r="777">
      <c r="B777" s="119"/>
      <c r="C777" s="113"/>
    </row>
    <row r="778">
      <c r="B778" s="119"/>
      <c r="C778" s="113"/>
    </row>
    <row r="779">
      <c r="B779" s="119"/>
      <c r="C779" s="113"/>
    </row>
    <row r="780">
      <c r="B780" s="119"/>
      <c r="C780" s="113"/>
    </row>
    <row r="781">
      <c r="B781" s="119"/>
      <c r="C781" s="113"/>
    </row>
    <row r="782">
      <c r="B782" s="119"/>
      <c r="C782" s="113"/>
    </row>
    <row r="783">
      <c r="B783" s="119"/>
      <c r="C783" s="113"/>
    </row>
    <row r="784">
      <c r="B784" s="119"/>
      <c r="C784" s="113"/>
    </row>
    <row r="785">
      <c r="B785" s="119"/>
      <c r="C785" s="113"/>
    </row>
    <row r="786">
      <c r="B786" s="119"/>
      <c r="C786" s="113"/>
    </row>
    <row r="787">
      <c r="B787" s="119"/>
      <c r="C787" s="113"/>
    </row>
    <row r="788">
      <c r="B788" s="119"/>
      <c r="C788" s="113"/>
    </row>
    <row r="789">
      <c r="B789" s="119"/>
      <c r="C789" s="113"/>
    </row>
    <row r="790">
      <c r="B790" s="119"/>
      <c r="C790" s="113"/>
    </row>
    <row r="791">
      <c r="B791" s="119"/>
      <c r="C791" s="113"/>
    </row>
    <row r="792">
      <c r="B792" s="119"/>
      <c r="C792" s="113"/>
    </row>
    <row r="793">
      <c r="B793" s="119"/>
      <c r="C793" s="113"/>
    </row>
    <row r="794">
      <c r="B794" s="119"/>
      <c r="C794" s="113"/>
    </row>
    <row r="795">
      <c r="B795" s="119"/>
      <c r="C795" s="113"/>
    </row>
    <row r="796">
      <c r="B796" s="119"/>
      <c r="C796" s="113"/>
    </row>
    <row r="797">
      <c r="B797" s="119"/>
      <c r="C797" s="113"/>
    </row>
    <row r="798">
      <c r="B798" s="119"/>
      <c r="C798" s="113"/>
    </row>
    <row r="799">
      <c r="B799" s="119"/>
      <c r="C799" s="113"/>
    </row>
    <row r="800">
      <c r="B800" s="119"/>
      <c r="C800" s="113"/>
    </row>
    <row r="801">
      <c r="B801" s="119"/>
      <c r="C801" s="113"/>
    </row>
    <row r="802">
      <c r="B802" s="119"/>
      <c r="C802" s="113"/>
    </row>
    <row r="803">
      <c r="B803" s="119"/>
      <c r="C803" s="113"/>
    </row>
    <row r="804">
      <c r="B804" s="119"/>
      <c r="C804" s="113"/>
    </row>
    <row r="805">
      <c r="B805" s="119"/>
      <c r="C805" s="113"/>
    </row>
    <row r="806">
      <c r="B806" s="119"/>
      <c r="C806" s="113"/>
    </row>
    <row r="807">
      <c r="B807" s="119"/>
      <c r="C807" s="113"/>
    </row>
    <row r="808">
      <c r="B808" s="119"/>
      <c r="C808" s="113"/>
    </row>
    <row r="809">
      <c r="B809" s="119"/>
      <c r="C809" s="113"/>
    </row>
    <row r="810">
      <c r="B810" s="119"/>
      <c r="C810" s="113"/>
    </row>
    <row r="811">
      <c r="B811" s="119"/>
      <c r="C811" s="113"/>
    </row>
    <row r="812">
      <c r="B812" s="119"/>
      <c r="C812" s="113"/>
    </row>
    <row r="813">
      <c r="B813" s="119"/>
      <c r="C813" s="113"/>
    </row>
    <row r="814">
      <c r="B814" s="119"/>
      <c r="C814" s="113"/>
    </row>
    <row r="815">
      <c r="B815" s="119"/>
      <c r="C815" s="113"/>
    </row>
    <row r="816">
      <c r="B816" s="119"/>
      <c r="C816" s="113"/>
    </row>
    <row r="817">
      <c r="B817" s="119"/>
      <c r="C817" s="113"/>
    </row>
    <row r="818">
      <c r="B818" s="119"/>
      <c r="C818" s="113"/>
    </row>
    <row r="819">
      <c r="B819" s="119"/>
      <c r="C819" s="113"/>
    </row>
    <row r="820">
      <c r="B820" s="119"/>
      <c r="C820" s="113"/>
    </row>
    <row r="821">
      <c r="B821" s="119"/>
      <c r="C821" s="113"/>
    </row>
    <row r="822">
      <c r="B822" s="119"/>
      <c r="C822" s="113"/>
    </row>
    <row r="823">
      <c r="B823" s="119"/>
      <c r="C823" s="113"/>
    </row>
    <row r="824">
      <c r="B824" s="119"/>
      <c r="C824" s="113"/>
    </row>
    <row r="825">
      <c r="B825" s="119"/>
      <c r="C825" s="113"/>
    </row>
    <row r="826">
      <c r="B826" s="119"/>
      <c r="C826" s="113"/>
    </row>
    <row r="827">
      <c r="B827" s="119"/>
      <c r="C827" s="113"/>
    </row>
    <row r="828">
      <c r="B828" s="119"/>
      <c r="C828" s="113"/>
    </row>
    <row r="829">
      <c r="B829" s="119"/>
      <c r="C829" s="113"/>
    </row>
    <row r="830">
      <c r="B830" s="119"/>
      <c r="C830" s="113"/>
    </row>
    <row r="831">
      <c r="B831" s="119"/>
      <c r="C831" s="113"/>
    </row>
    <row r="832">
      <c r="B832" s="119"/>
      <c r="C832" s="113"/>
    </row>
    <row r="833">
      <c r="B833" s="119"/>
      <c r="C833" s="113"/>
    </row>
    <row r="834">
      <c r="B834" s="119"/>
      <c r="C834" s="113"/>
    </row>
    <row r="835">
      <c r="B835" s="119"/>
      <c r="C835" s="113"/>
    </row>
    <row r="836">
      <c r="B836" s="119"/>
      <c r="C836" s="113"/>
    </row>
    <row r="837">
      <c r="B837" s="119"/>
      <c r="C837" s="113"/>
    </row>
    <row r="838">
      <c r="B838" s="119"/>
      <c r="C838" s="113"/>
    </row>
    <row r="839">
      <c r="B839" s="119"/>
      <c r="C839" s="113"/>
    </row>
    <row r="840">
      <c r="B840" s="119"/>
      <c r="C840" s="113"/>
    </row>
    <row r="841">
      <c r="B841" s="119"/>
      <c r="C841" s="113"/>
    </row>
    <row r="842">
      <c r="B842" s="119"/>
      <c r="C842" s="113"/>
    </row>
    <row r="843">
      <c r="B843" s="119"/>
      <c r="C843" s="113"/>
    </row>
    <row r="844">
      <c r="B844" s="119"/>
      <c r="C844" s="113"/>
    </row>
    <row r="845">
      <c r="B845" s="119"/>
      <c r="C845" s="113"/>
    </row>
    <row r="846">
      <c r="B846" s="119"/>
      <c r="C846" s="113"/>
    </row>
    <row r="847">
      <c r="B847" s="119"/>
      <c r="C847" s="113"/>
    </row>
    <row r="848">
      <c r="B848" s="119"/>
      <c r="C848" s="113"/>
    </row>
    <row r="849">
      <c r="B849" s="119"/>
      <c r="C849" s="113"/>
    </row>
    <row r="850">
      <c r="B850" s="119"/>
      <c r="C850" s="113"/>
    </row>
    <row r="851">
      <c r="B851" s="119"/>
      <c r="C851" s="113"/>
    </row>
    <row r="852">
      <c r="B852" s="119"/>
      <c r="C852" s="113"/>
    </row>
    <row r="853">
      <c r="B853" s="119"/>
      <c r="C853" s="113"/>
    </row>
    <row r="854">
      <c r="B854" s="119"/>
      <c r="C854" s="113"/>
    </row>
    <row r="855">
      <c r="B855" s="119"/>
      <c r="C855" s="113"/>
    </row>
    <row r="856">
      <c r="B856" s="119"/>
      <c r="C856" s="113"/>
    </row>
    <row r="857">
      <c r="B857" s="119"/>
      <c r="C857" s="113"/>
    </row>
    <row r="858">
      <c r="B858" s="119"/>
      <c r="C858" s="113"/>
    </row>
    <row r="859">
      <c r="B859" s="119"/>
      <c r="C859" s="113"/>
    </row>
    <row r="860">
      <c r="B860" s="119"/>
      <c r="C860" s="113"/>
    </row>
    <row r="861">
      <c r="B861" s="119"/>
      <c r="C861" s="113"/>
    </row>
    <row r="862">
      <c r="B862" s="119"/>
      <c r="C862" s="113"/>
    </row>
    <row r="863">
      <c r="B863" s="119"/>
      <c r="C863" s="113"/>
    </row>
    <row r="864">
      <c r="B864" s="119"/>
      <c r="C864" s="113"/>
    </row>
    <row r="865">
      <c r="B865" s="119"/>
      <c r="C865" s="113"/>
    </row>
    <row r="866">
      <c r="B866" s="119"/>
      <c r="C866" s="113"/>
    </row>
    <row r="867">
      <c r="B867" s="119"/>
      <c r="C867" s="113"/>
    </row>
    <row r="868">
      <c r="B868" s="119"/>
      <c r="C868" s="113"/>
    </row>
    <row r="869">
      <c r="B869" s="119"/>
      <c r="C869" s="113"/>
    </row>
    <row r="870">
      <c r="B870" s="119"/>
      <c r="C870" s="113"/>
    </row>
    <row r="871">
      <c r="B871" s="119"/>
      <c r="C871" s="113"/>
    </row>
    <row r="872">
      <c r="B872" s="119"/>
      <c r="C872" s="113"/>
    </row>
    <row r="873">
      <c r="B873" s="119"/>
      <c r="C873" s="113"/>
    </row>
    <row r="874">
      <c r="B874" s="119"/>
      <c r="C874" s="113"/>
    </row>
    <row r="875">
      <c r="B875" s="119"/>
      <c r="C875" s="113"/>
    </row>
    <row r="876">
      <c r="B876" s="119"/>
      <c r="C876" s="113"/>
    </row>
    <row r="877">
      <c r="B877" s="119"/>
      <c r="C877" s="113"/>
    </row>
    <row r="878">
      <c r="B878" s="119"/>
      <c r="C878" s="113"/>
    </row>
    <row r="879">
      <c r="B879" s="119"/>
      <c r="C879" s="113"/>
    </row>
    <row r="880">
      <c r="B880" s="119"/>
      <c r="C880" s="113"/>
    </row>
    <row r="881">
      <c r="B881" s="119"/>
      <c r="C881" s="113"/>
    </row>
    <row r="882">
      <c r="B882" s="119"/>
      <c r="C882" s="113"/>
    </row>
    <row r="883">
      <c r="B883" s="119"/>
      <c r="C883" s="113"/>
    </row>
    <row r="884">
      <c r="B884" s="119"/>
      <c r="C884" s="113"/>
    </row>
    <row r="885">
      <c r="B885" s="119"/>
      <c r="C885" s="113"/>
    </row>
    <row r="886">
      <c r="B886" s="119"/>
      <c r="C886" s="113"/>
    </row>
    <row r="887">
      <c r="B887" s="119"/>
      <c r="C887" s="113"/>
    </row>
    <row r="888">
      <c r="B888" s="119"/>
      <c r="C888" s="113"/>
    </row>
    <row r="889">
      <c r="B889" s="119"/>
      <c r="C889" s="113"/>
    </row>
    <row r="890">
      <c r="B890" s="119"/>
      <c r="C890" s="113"/>
    </row>
    <row r="891">
      <c r="B891" s="119"/>
      <c r="C891" s="113"/>
    </row>
    <row r="892">
      <c r="B892" s="119"/>
      <c r="C892" s="113"/>
    </row>
    <row r="893">
      <c r="B893" s="119"/>
      <c r="C893" s="113"/>
    </row>
    <row r="894">
      <c r="B894" s="119"/>
      <c r="C894" s="113"/>
    </row>
    <row r="895">
      <c r="B895" s="119"/>
      <c r="C895" s="113"/>
    </row>
    <row r="896">
      <c r="B896" s="119"/>
      <c r="C896" s="113"/>
    </row>
    <row r="897">
      <c r="B897" s="119"/>
      <c r="C897" s="113"/>
    </row>
    <row r="898">
      <c r="B898" s="119"/>
      <c r="C898" s="113"/>
    </row>
    <row r="899">
      <c r="B899" s="119"/>
      <c r="C899" s="113"/>
    </row>
    <row r="900">
      <c r="B900" s="119"/>
      <c r="C900" s="113"/>
    </row>
    <row r="901">
      <c r="B901" s="119"/>
      <c r="C901" s="113"/>
    </row>
    <row r="902">
      <c r="B902" s="119"/>
      <c r="C902" s="113"/>
    </row>
    <row r="903">
      <c r="B903" s="119"/>
      <c r="C903" s="113"/>
    </row>
    <row r="904">
      <c r="B904" s="119"/>
      <c r="C904" s="113"/>
    </row>
    <row r="905">
      <c r="B905" s="119"/>
      <c r="C905" s="113"/>
    </row>
    <row r="906">
      <c r="B906" s="119"/>
      <c r="C906" s="113"/>
    </row>
    <row r="907">
      <c r="B907" s="119"/>
      <c r="C907" s="113"/>
    </row>
    <row r="908">
      <c r="B908" s="119"/>
      <c r="C908" s="113"/>
    </row>
    <row r="909">
      <c r="B909" s="119"/>
      <c r="C909" s="113"/>
    </row>
    <row r="910">
      <c r="B910" s="119"/>
      <c r="C910" s="113"/>
    </row>
    <row r="911">
      <c r="B911" s="119"/>
      <c r="C911" s="113"/>
    </row>
    <row r="912">
      <c r="B912" s="119"/>
      <c r="C912" s="113"/>
    </row>
    <row r="913">
      <c r="B913" s="119"/>
      <c r="C913" s="113"/>
    </row>
    <row r="914">
      <c r="B914" s="119"/>
      <c r="C914" s="113"/>
    </row>
    <row r="915">
      <c r="B915" s="119"/>
      <c r="C915" s="113"/>
    </row>
    <row r="916">
      <c r="B916" s="119"/>
      <c r="C916" s="113"/>
    </row>
    <row r="917">
      <c r="B917" s="119"/>
      <c r="C917" s="113"/>
    </row>
    <row r="918">
      <c r="B918" s="119"/>
      <c r="C918" s="113"/>
    </row>
    <row r="919">
      <c r="B919" s="119"/>
      <c r="C919" s="113"/>
    </row>
    <row r="920">
      <c r="B920" s="119"/>
      <c r="C920" s="113"/>
    </row>
    <row r="921">
      <c r="B921" s="119"/>
      <c r="C921" s="113"/>
    </row>
    <row r="922">
      <c r="B922" s="119"/>
      <c r="C922" s="113"/>
    </row>
    <row r="923">
      <c r="B923" s="119"/>
      <c r="C923" s="113"/>
    </row>
    <row r="924">
      <c r="B924" s="119"/>
      <c r="C924" s="113"/>
    </row>
    <row r="925">
      <c r="B925" s="119"/>
      <c r="C925" s="113"/>
    </row>
    <row r="926">
      <c r="B926" s="119"/>
      <c r="C926" s="113"/>
    </row>
    <row r="927">
      <c r="B927" s="119"/>
      <c r="C927" s="113"/>
    </row>
    <row r="928">
      <c r="B928" s="119"/>
      <c r="C928" s="113"/>
    </row>
    <row r="929">
      <c r="B929" s="119"/>
      <c r="C929" s="113"/>
    </row>
    <row r="930">
      <c r="B930" s="119"/>
      <c r="C930" s="113"/>
    </row>
    <row r="931">
      <c r="B931" s="119"/>
      <c r="C931" s="113"/>
    </row>
    <row r="932">
      <c r="B932" s="119"/>
      <c r="C932" s="113"/>
    </row>
    <row r="933">
      <c r="B933" s="119"/>
      <c r="C933" s="113"/>
    </row>
    <row r="934">
      <c r="B934" s="119"/>
      <c r="C934" s="113"/>
    </row>
    <row r="935">
      <c r="B935" s="119"/>
      <c r="C935" s="113"/>
    </row>
    <row r="936">
      <c r="B936" s="119"/>
      <c r="C936" s="113"/>
    </row>
    <row r="937">
      <c r="B937" s="119"/>
      <c r="C937" s="113"/>
    </row>
    <row r="938">
      <c r="B938" s="119"/>
      <c r="C938" s="113"/>
    </row>
    <row r="939">
      <c r="B939" s="119"/>
      <c r="C939" s="113"/>
    </row>
    <row r="940">
      <c r="B940" s="119"/>
      <c r="C940" s="113"/>
    </row>
    <row r="941">
      <c r="B941" s="119"/>
      <c r="C941" s="113"/>
    </row>
    <row r="942">
      <c r="B942" s="119"/>
      <c r="C942" s="113"/>
    </row>
    <row r="943">
      <c r="B943" s="119"/>
      <c r="C943" s="113"/>
    </row>
    <row r="944">
      <c r="B944" s="119"/>
      <c r="C944" s="113"/>
    </row>
    <row r="945">
      <c r="B945" s="119"/>
      <c r="C945" s="113"/>
    </row>
    <row r="946">
      <c r="B946" s="119"/>
      <c r="C946" s="113"/>
    </row>
    <row r="947">
      <c r="B947" s="119"/>
      <c r="C947" s="113"/>
    </row>
    <row r="948">
      <c r="B948" s="119"/>
      <c r="C948" s="113"/>
    </row>
    <row r="949">
      <c r="B949" s="119"/>
      <c r="C949" s="113"/>
    </row>
    <row r="950">
      <c r="B950" s="119"/>
      <c r="C950" s="113"/>
    </row>
    <row r="951">
      <c r="B951" s="119"/>
      <c r="C951" s="113"/>
    </row>
    <row r="952">
      <c r="B952" s="119"/>
      <c r="C952" s="113"/>
    </row>
    <row r="953">
      <c r="B953" s="119"/>
      <c r="C953" s="113"/>
    </row>
    <row r="954">
      <c r="B954" s="119"/>
      <c r="C954" s="113"/>
    </row>
    <row r="955">
      <c r="B955" s="119"/>
      <c r="C955" s="113"/>
    </row>
    <row r="956">
      <c r="B956" s="119"/>
      <c r="C956" s="113"/>
    </row>
    <row r="957">
      <c r="B957" s="119"/>
      <c r="C957" s="113"/>
    </row>
    <row r="958">
      <c r="B958" s="119"/>
      <c r="C958" s="113"/>
    </row>
    <row r="959">
      <c r="B959" s="119"/>
      <c r="C959" s="113"/>
    </row>
    <row r="960">
      <c r="B960" s="119"/>
      <c r="C960" s="113"/>
    </row>
    <row r="961">
      <c r="B961" s="119"/>
      <c r="C961" s="113"/>
    </row>
    <row r="962">
      <c r="B962" s="119"/>
      <c r="C962" s="113"/>
    </row>
    <row r="963">
      <c r="B963" s="119"/>
      <c r="C963" s="113"/>
    </row>
    <row r="964">
      <c r="B964" s="119"/>
      <c r="C964" s="113"/>
    </row>
    <row r="965">
      <c r="B965" s="119"/>
      <c r="C965" s="113"/>
    </row>
    <row r="966">
      <c r="B966" s="119"/>
      <c r="C966" s="113"/>
    </row>
    <row r="967">
      <c r="B967" s="119"/>
      <c r="C967" s="113"/>
    </row>
    <row r="968">
      <c r="B968" s="119"/>
      <c r="C968" s="113"/>
    </row>
    <row r="969">
      <c r="B969" s="119"/>
      <c r="C969" s="113"/>
    </row>
    <row r="970">
      <c r="B970" s="119"/>
      <c r="C970" s="113"/>
    </row>
    <row r="971">
      <c r="B971" s="119"/>
      <c r="C971" s="113"/>
    </row>
    <row r="972">
      <c r="B972" s="119"/>
      <c r="C972" s="113"/>
    </row>
    <row r="973">
      <c r="B973" s="119"/>
      <c r="C973" s="113"/>
    </row>
    <row r="974">
      <c r="B974" s="119"/>
      <c r="C974" s="113"/>
    </row>
    <row r="975">
      <c r="B975" s="119"/>
      <c r="C975" s="113"/>
    </row>
    <row r="976">
      <c r="B976" s="119"/>
      <c r="C976" s="113"/>
    </row>
    <row r="977">
      <c r="B977" s="119"/>
      <c r="C977" s="113"/>
    </row>
    <row r="978">
      <c r="B978" s="119"/>
      <c r="C978" s="113"/>
    </row>
    <row r="979">
      <c r="B979" s="119"/>
      <c r="C979" s="113"/>
    </row>
    <row r="980">
      <c r="B980" s="119"/>
      <c r="C980" s="113"/>
    </row>
    <row r="981">
      <c r="B981" s="119"/>
      <c r="C981" s="113"/>
    </row>
    <row r="982">
      <c r="B982" s="119"/>
      <c r="C982" s="113"/>
    </row>
    <row r="983">
      <c r="B983" s="119"/>
      <c r="C983" s="113"/>
    </row>
    <row r="984">
      <c r="B984" s="119"/>
      <c r="C984" s="113"/>
    </row>
    <row r="985">
      <c r="B985" s="119"/>
      <c r="C985" s="113"/>
    </row>
    <row r="986">
      <c r="B986" s="119"/>
      <c r="C986" s="113"/>
    </row>
    <row r="987">
      <c r="B987" s="119"/>
      <c r="C987" s="113"/>
    </row>
    <row r="988">
      <c r="B988" s="119"/>
      <c r="C988" s="113"/>
    </row>
    <row r="989">
      <c r="B989" s="119"/>
      <c r="C989" s="113"/>
    </row>
    <row r="990">
      <c r="B990" s="119"/>
      <c r="C990" s="113"/>
    </row>
    <row r="991">
      <c r="B991" s="119"/>
      <c r="C991" s="113"/>
    </row>
    <row r="992">
      <c r="B992" s="119"/>
      <c r="C992" s="113"/>
    </row>
    <row r="993">
      <c r="B993" s="119"/>
      <c r="C993" s="113"/>
    </row>
    <row r="994">
      <c r="B994" s="119"/>
      <c r="C994" s="113"/>
    </row>
    <row r="995">
      <c r="B995" s="119"/>
      <c r="C995" s="113"/>
    </row>
    <row r="996">
      <c r="B996" s="119"/>
      <c r="C996" s="113"/>
    </row>
    <row r="997">
      <c r="B997" s="119"/>
      <c r="C997" s="113"/>
    </row>
    <row r="998">
      <c r="B998" s="119"/>
      <c r="C998" s="113"/>
    </row>
  </sheetData>
  <mergeCells count="1">
    <mergeCell ref="B2:D2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88"/>
    <col customWidth="1" min="2" max="2" width="45.38"/>
  </cols>
  <sheetData>
    <row r="3">
      <c r="A3" s="25">
        <v>1.0</v>
      </c>
      <c r="B3" s="25" t="s">
        <v>840</v>
      </c>
      <c r="E3" s="25" t="s">
        <v>841</v>
      </c>
    </row>
    <row r="4">
      <c r="A4">
        <f t="shared" ref="A4:A17" si="1">A3+1</f>
        <v>2</v>
      </c>
      <c r="B4" s="25" t="s">
        <v>842</v>
      </c>
    </row>
    <row r="5">
      <c r="A5">
        <f t="shared" si="1"/>
        <v>3</v>
      </c>
      <c r="B5" s="25" t="s">
        <v>843</v>
      </c>
    </row>
    <row r="6">
      <c r="A6">
        <f t="shared" si="1"/>
        <v>4</v>
      </c>
      <c r="B6" s="25" t="s">
        <v>844</v>
      </c>
    </row>
    <row r="7">
      <c r="A7">
        <f t="shared" si="1"/>
        <v>5</v>
      </c>
      <c r="B7" s="25" t="s">
        <v>845</v>
      </c>
    </row>
    <row r="8">
      <c r="A8">
        <f t="shared" si="1"/>
        <v>6</v>
      </c>
      <c r="B8" s="25" t="s">
        <v>846</v>
      </c>
    </row>
    <row r="9">
      <c r="A9">
        <f t="shared" si="1"/>
        <v>7</v>
      </c>
      <c r="B9" s="25" t="s">
        <v>847</v>
      </c>
    </row>
    <row r="10">
      <c r="A10">
        <f t="shared" si="1"/>
        <v>8</v>
      </c>
      <c r="B10" s="25" t="s">
        <v>848</v>
      </c>
    </row>
    <row r="11">
      <c r="A11">
        <f t="shared" si="1"/>
        <v>9</v>
      </c>
    </row>
    <row r="12">
      <c r="A12">
        <f t="shared" si="1"/>
        <v>10</v>
      </c>
    </row>
    <row r="13">
      <c r="A13">
        <f t="shared" si="1"/>
        <v>11</v>
      </c>
    </row>
    <row r="14">
      <c r="A14">
        <f t="shared" si="1"/>
        <v>12</v>
      </c>
    </row>
    <row r="15">
      <c r="A15">
        <f t="shared" si="1"/>
        <v>13</v>
      </c>
    </row>
    <row r="16">
      <c r="A16">
        <f t="shared" si="1"/>
        <v>14</v>
      </c>
    </row>
    <row r="17">
      <c r="A17">
        <f t="shared" si="1"/>
        <v>15</v>
      </c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3" width="12.63"/>
    <col customWidth="1" min="4" max="4" width="17.5"/>
    <col customWidth="1" min="5" max="6" width="12.63"/>
  </cols>
  <sheetData>
    <row r="1">
      <c r="A1" s="123" t="s">
        <v>849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</row>
    <row r="2">
      <c r="A2" s="125" t="s">
        <v>740</v>
      </c>
      <c r="B2" s="125" t="s">
        <v>850</v>
      </c>
      <c r="C2" s="125" t="s">
        <v>851</v>
      </c>
      <c r="D2" s="125" t="s">
        <v>852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>
      <c r="A3" s="125" t="s">
        <v>853</v>
      </c>
      <c r="B3" s="126"/>
      <c r="C3" s="125" t="s">
        <v>854</v>
      </c>
      <c r="D3" s="125" t="s">
        <v>855</v>
      </c>
      <c r="E3" s="124"/>
      <c r="F3" s="124"/>
      <c r="G3" s="124" t="str">
        <f>E3</f>
        <v/>
      </c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</row>
    <row r="4">
      <c r="A4" s="127" t="s">
        <v>856</v>
      </c>
      <c r="B4" s="128"/>
      <c r="C4" s="127" t="s">
        <v>854</v>
      </c>
      <c r="D4" s="127" t="s">
        <v>855</v>
      </c>
      <c r="E4" s="124"/>
      <c r="F4" s="124"/>
      <c r="G4" s="124" t="str">
        <f t="shared" ref="G4:G252" si="1">G3&amp;" "&amp;E4</f>
        <v> </v>
      </c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</row>
    <row r="5">
      <c r="A5" s="125" t="s">
        <v>615</v>
      </c>
      <c r="B5" s="125" t="s">
        <v>286</v>
      </c>
      <c r="C5" s="125" t="s">
        <v>246</v>
      </c>
      <c r="D5" s="125" t="s">
        <v>246</v>
      </c>
      <c r="E5" s="124"/>
      <c r="F5" s="124"/>
      <c r="G5" s="124" t="str">
        <f t="shared" si="1"/>
        <v>  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</row>
    <row r="6">
      <c r="A6" s="125" t="s">
        <v>452</v>
      </c>
      <c r="B6" s="125" t="s">
        <v>89</v>
      </c>
      <c r="C6" s="125" t="s">
        <v>857</v>
      </c>
      <c r="D6" s="125" t="s">
        <v>855</v>
      </c>
      <c r="E6" s="124"/>
      <c r="F6" s="124"/>
      <c r="G6" s="124" t="str">
        <f t="shared" si="1"/>
        <v>   </v>
      </c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</row>
    <row r="7">
      <c r="A7" s="127" t="s">
        <v>532</v>
      </c>
      <c r="B7" s="127" t="s">
        <v>120</v>
      </c>
      <c r="C7" s="127" t="s">
        <v>857</v>
      </c>
      <c r="D7" s="127" t="s">
        <v>855</v>
      </c>
      <c r="E7" s="124"/>
      <c r="F7" s="124"/>
      <c r="G7" s="124" t="str">
        <f t="shared" si="1"/>
        <v>    </v>
      </c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</row>
    <row r="8">
      <c r="A8" s="127" t="s">
        <v>597</v>
      </c>
      <c r="B8" s="127" t="s">
        <v>208</v>
      </c>
      <c r="C8" s="127" t="s">
        <v>248</v>
      </c>
      <c r="D8" s="127" t="s">
        <v>248</v>
      </c>
      <c r="E8" s="124"/>
      <c r="F8" s="124"/>
      <c r="G8" s="124" t="str">
        <f t="shared" si="1"/>
        <v>     </v>
      </c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</row>
    <row r="9">
      <c r="A9" s="125" t="s">
        <v>643</v>
      </c>
      <c r="B9" s="125" t="s">
        <v>220</v>
      </c>
      <c r="C9" s="125" t="s">
        <v>248</v>
      </c>
      <c r="D9" s="125" t="s">
        <v>248</v>
      </c>
      <c r="E9" s="124"/>
      <c r="F9" s="124"/>
      <c r="G9" s="124" t="str">
        <f t="shared" si="1"/>
        <v>      </v>
      </c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>
      <c r="A10" s="129" t="s">
        <v>482</v>
      </c>
      <c r="B10" s="129" t="s">
        <v>54</v>
      </c>
      <c r="C10" s="129" t="s">
        <v>246</v>
      </c>
      <c r="D10" s="129" t="s">
        <v>246</v>
      </c>
      <c r="E10" s="124"/>
      <c r="F10" s="124"/>
      <c r="G10" s="124" t="str">
        <f t="shared" si="1"/>
        <v>       </v>
      </c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</row>
    <row r="11">
      <c r="A11" s="129" t="s">
        <v>524</v>
      </c>
      <c r="B11" s="129" t="s">
        <v>210</v>
      </c>
      <c r="C11" s="129" t="s">
        <v>857</v>
      </c>
      <c r="D11" s="129" t="s">
        <v>855</v>
      </c>
      <c r="E11" s="124"/>
      <c r="F11" s="124"/>
      <c r="G11" s="124" t="str">
        <f t="shared" si="1"/>
        <v>        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</row>
    <row r="12">
      <c r="A12" s="127" t="s">
        <v>647</v>
      </c>
      <c r="B12" s="127" t="s">
        <v>714</v>
      </c>
      <c r="C12" s="127" t="s">
        <v>248</v>
      </c>
      <c r="D12" s="127" t="s">
        <v>248</v>
      </c>
      <c r="E12" s="124"/>
      <c r="F12" s="124"/>
      <c r="G12" s="124" t="str">
        <f t="shared" si="1"/>
        <v>         </v>
      </c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</row>
    <row r="13">
      <c r="A13" s="127" t="s">
        <v>583</v>
      </c>
      <c r="B13" s="127" t="s">
        <v>57</v>
      </c>
      <c r="C13" s="127" t="s">
        <v>858</v>
      </c>
      <c r="D13" s="127" t="s">
        <v>855</v>
      </c>
      <c r="E13" s="124"/>
      <c r="F13" s="124"/>
      <c r="G13" s="124" t="str">
        <f t="shared" si="1"/>
        <v>          </v>
      </c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</row>
    <row r="14">
      <c r="A14" s="125" t="s">
        <v>859</v>
      </c>
      <c r="B14" s="126"/>
      <c r="C14" s="125" t="s">
        <v>857</v>
      </c>
      <c r="D14" s="125" t="s">
        <v>855</v>
      </c>
      <c r="E14" s="124"/>
      <c r="F14" s="124"/>
      <c r="G14" s="124" t="str">
        <f t="shared" si="1"/>
        <v>           </v>
      </c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</row>
    <row r="15">
      <c r="A15" s="129" t="s">
        <v>860</v>
      </c>
      <c r="B15" s="129" t="s">
        <v>861</v>
      </c>
      <c r="C15" s="129" t="s">
        <v>862</v>
      </c>
      <c r="D15" s="129" t="s">
        <v>855</v>
      </c>
      <c r="E15" s="124"/>
      <c r="F15" s="124"/>
      <c r="G15" s="124" t="str">
        <f t="shared" si="1"/>
        <v>            </v>
      </c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</row>
    <row r="16">
      <c r="A16" s="127" t="s">
        <v>477</v>
      </c>
      <c r="B16" s="127" t="s">
        <v>81</v>
      </c>
      <c r="C16" s="127" t="s">
        <v>863</v>
      </c>
      <c r="D16" s="127" t="s">
        <v>855</v>
      </c>
      <c r="E16" s="124"/>
      <c r="F16" s="124"/>
      <c r="G16" s="124" t="str">
        <f t="shared" si="1"/>
        <v>             </v>
      </c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</row>
    <row r="17">
      <c r="A17" s="125" t="s">
        <v>640</v>
      </c>
      <c r="B17" s="125" t="s">
        <v>279</v>
      </c>
      <c r="C17" s="125" t="s">
        <v>73</v>
      </c>
      <c r="D17" s="125" t="s">
        <v>855</v>
      </c>
      <c r="E17" s="124"/>
      <c r="F17" s="124"/>
      <c r="G17" s="124" t="str">
        <f t="shared" si="1"/>
        <v>              </v>
      </c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</row>
    <row r="18">
      <c r="A18" s="127" t="s">
        <v>456</v>
      </c>
      <c r="B18" s="127" t="s">
        <v>125</v>
      </c>
      <c r="C18" s="127" t="s">
        <v>246</v>
      </c>
      <c r="D18" s="127" t="s">
        <v>246</v>
      </c>
      <c r="E18" s="124"/>
      <c r="F18" s="124"/>
      <c r="G18" s="124" t="str">
        <f t="shared" si="1"/>
        <v>               </v>
      </c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</row>
    <row r="19">
      <c r="A19" s="127" t="s">
        <v>446</v>
      </c>
      <c r="B19" s="127" t="s">
        <v>73</v>
      </c>
      <c r="C19" s="127" t="s">
        <v>73</v>
      </c>
      <c r="D19" s="127" t="s">
        <v>855</v>
      </c>
      <c r="E19" s="124"/>
      <c r="F19" s="124"/>
      <c r="G19" s="124" t="str">
        <f t="shared" si="1"/>
        <v>                </v>
      </c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>
      <c r="A20" s="125" t="s">
        <v>573</v>
      </c>
      <c r="B20" s="125" t="s">
        <v>199</v>
      </c>
      <c r="C20" s="125" t="s">
        <v>248</v>
      </c>
      <c r="D20" s="125" t="s">
        <v>248</v>
      </c>
      <c r="E20" s="124"/>
      <c r="F20" s="124"/>
      <c r="G20" s="124" t="str">
        <f t="shared" si="1"/>
        <v>                 </v>
      </c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</row>
    <row r="21">
      <c r="A21" s="125" t="s">
        <v>864</v>
      </c>
      <c r="B21" s="125" t="s">
        <v>253</v>
      </c>
      <c r="C21" s="125" t="s">
        <v>246</v>
      </c>
      <c r="D21" s="125" t="s">
        <v>246</v>
      </c>
      <c r="E21" s="124"/>
      <c r="F21" s="124"/>
      <c r="G21" s="124" t="str">
        <f t="shared" si="1"/>
        <v>                  </v>
      </c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</row>
    <row r="22">
      <c r="A22" s="127" t="s">
        <v>504</v>
      </c>
      <c r="B22" s="127" t="s">
        <v>79</v>
      </c>
      <c r="C22" s="127" t="s">
        <v>857</v>
      </c>
      <c r="D22" s="127" t="s">
        <v>855</v>
      </c>
      <c r="E22" s="124"/>
      <c r="F22" s="124"/>
      <c r="G22" s="124" t="str">
        <f t="shared" si="1"/>
        <v>                   </v>
      </c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</row>
    <row r="23">
      <c r="A23" s="125" t="s">
        <v>500</v>
      </c>
      <c r="B23" s="125" t="s">
        <v>143</v>
      </c>
      <c r="C23" s="125" t="s">
        <v>246</v>
      </c>
      <c r="D23" s="125" t="s">
        <v>246</v>
      </c>
      <c r="E23" s="124"/>
      <c r="F23" s="124"/>
      <c r="G23" s="124" t="str">
        <f t="shared" si="1"/>
        <v>                    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</row>
    <row r="24">
      <c r="A24" s="125" t="s">
        <v>569</v>
      </c>
      <c r="B24" s="125" t="s">
        <v>166</v>
      </c>
      <c r="C24" s="125" t="s">
        <v>248</v>
      </c>
      <c r="D24" s="125" t="s">
        <v>248</v>
      </c>
      <c r="E24" s="124"/>
      <c r="F24" s="124"/>
      <c r="G24" s="124" t="str">
        <f t="shared" si="1"/>
        <v>                     </v>
      </c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</row>
    <row r="25">
      <c r="A25" s="127" t="s">
        <v>472</v>
      </c>
      <c r="B25" s="127" t="s">
        <v>63</v>
      </c>
      <c r="C25" s="127" t="s">
        <v>857</v>
      </c>
      <c r="D25" s="127" t="s">
        <v>855</v>
      </c>
      <c r="E25" s="124"/>
      <c r="F25" s="124"/>
      <c r="G25" s="124" t="str">
        <f t="shared" si="1"/>
        <v>                      </v>
      </c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</row>
    <row r="26">
      <c r="A26" s="127" t="s">
        <v>449</v>
      </c>
      <c r="B26" s="127" t="s">
        <v>91</v>
      </c>
      <c r="C26" s="127" t="s">
        <v>246</v>
      </c>
      <c r="D26" s="127" t="s">
        <v>246</v>
      </c>
      <c r="E26" s="124"/>
      <c r="F26" s="124"/>
      <c r="G26" s="124" t="str">
        <f t="shared" si="1"/>
        <v>                       </v>
      </c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</row>
    <row r="27">
      <c r="A27" s="125" t="s">
        <v>572</v>
      </c>
      <c r="B27" s="125" t="s">
        <v>115</v>
      </c>
      <c r="C27" s="125" t="s">
        <v>858</v>
      </c>
      <c r="D27" s="125" t="s">
        <v>855</v>
      </c>
      <c r="E27" s="124"/>
      <c r="F27" s="124"/>
      <c r="G27" s="124" t="str">
        <f t="shared" si="1"/>
        <v>                        </v>
      </c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>
      <c r="A28" s="129" t="s">
        <v>501</v>
      </c>
      <c r="B28" s="129" t="s">
        <v>177</v>
      </c>
      <c r="C28" s="129" t="s">
        <v>246</v>
      </c>
      <c r="D28" s="129" t="s">
        <v>246</v>
      </c>
      <c r="E28" s="124"/>
      <c r="F28" s="124"/>
      <c r="G28" s="124" t="str">
        <f t="shared" si="1"/>
        <v>                         </v>
      </c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>
      <c r="A29" s="125" t="s">
        <v>481</v>
      </c>
      <c r="B29" s="125" t="s">
        <v>42</v>
      </c>
      <c r="C29" s="125" t="s">
        <v>857</v>
      </c>
      <c r="D29" s="125" t="s">
        <v>855</v>
      </c>
      <c r="E29" s="124"/>
      <c r="F29" s="124"/>
      <c r="G29" s="124" t="str">
        <f t="shared" si="1"/>
        <v>                          </v>
      </c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>
      <c r="A30" s="127" t="s">
        <v>638</v>
      </c>
      <c r="B30" s="127" t="s">
        <v>278</v>
      </c>
      <c r="C30" s="127" t="s">
        <v>858</v>
      </c>
      <c r="D30" s="127" t="s">
        <v>855</v>
      </c>
      <c r="E30" s="124"/>
      <c r="F30" s="124"/>
      <c r="G30" s="124" t="str">
        <f t="shared" si="1"/>
        <v>                           </v>
      </c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</row>
    <row r="31">
      <c r="A31" s="125" t="s">
        <v>502</v>
      </c>
      <c r="B31" s="125" t="s">
        <v>95</v>
      </c>
      <c r="C31" s="125" t="s">
        <v>858</v>
      </c>
      <c r="D31" s="125" t="s">
        <v>855</v>
      </c>
      <c r="E31" s="124"/>
      <c r="F31" s="124"/>
      <c r="G31" s="124" t="str">
        <f t="shared" si="1"/>
        <v>                            </v>
      </c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</row>
    <row r="32">
      <c r="A32" s="127" t="s">
        <v>865</v>
      </c>
      <c r="B32" s="127" t="s">
        <v>293</v>
      </c>
      <c r="C32" s="127" t="s">
        <v>248</v>
      </c>
      <c r="D32" s="127" t="s">
        <v>248</v>
      </c>
      <c r="E32" s="124"/>
      <c r="F32" s="124"/>
      <c r="G32" s="124" t="str">
        <f t="shared" si="1"/>
        <v>                             </v>
      </c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</row>
    <row r="33">
      <c r="A33" s="125" t="s">
        <v>607</v>
      </c>
      <c r="B33" s="125" t="s">
        <v>238</v>
      </c>
      <c r="C33" s="125" t="s">
        <v>248</v>
      </c>
      <c r="D33" s="125" t="s">
        <v>248</v>
      </c>
      <c r="E33" s="124"/>
      <c r="F33" s="124"/>
      <c r="G33" s="124" t="str">
        <f t="shared" si="1"/>
        <v>                              </v>
      </c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>
      <c r="A34" s="127" t="s">
        <v>610</v>
      </c>
      <c r="B34" s="127" t="s">
        <v>229</v>
      </c>
      <c r="C34" s="127" t="s">
        <v>857</v>
      </c>
      <c r="D34" s="127" t="s">
        <v>855</v>
      </c>
      <c r="E34" s="124"/>
      <c r="F34" s="124"/>
      <c r="G34" s="124" t="str">
        <f t="shared" si="1"/>
        <v>                               </v>
      </c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</row>
    <row r="35">
      <c r="A35" s="125" t="s">
        <v>530</v>
      </c>
      <c r="B35" s="125" t="s">
        <v>56</v>
      </c>
      <c r="C35" s="125" t="s">
        <v>863</v>
      </c>
      <c r="D35" s="125" t="s">
        <v>855</v>
      </c>
      <c r="E35" s="124"/>
      <c r="F35" s="124"/>
      <c r="G35" s="124" t="str">
        <f t="shared" si="1"/>
        <v>                                </v>
      </c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</row>
    <row r="36">
      <c r="A36" s="127" t="s">
        <v>621</v>
      </c>
      <c r="B36" s="127" t="s">
        <v>252</v>
      </c>
      <c r="C36" s="127" t="s">
        <v>248</v>
      </c>
      <c r="D36" s="127" t="s">
        <v>248</v>
      </c>
      <c r="E36" s="124"/>
      <c r="F36" s="124"/>
      <c r="G36" s="124" t="str">
        <f t="shared" si="1"/>
        <v>                                 </v>
      </c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>
      <c r="A37" s="125" t="s">
        <v>458</v>
      </c>
      <c r="B37" s="125" t="s">
        <v>52</v>
      </c>
      <c r="C37" s="125" t="s">
        <v>863</v>
      </c>
      <c r="D37" s="125" t="s">
        <v>855</v>
      </c>
      <c r="E37" s="124"/>
      <c r="F37" s="124"/>
      <c r="G37" s="124" t="str">
        <f t="shared" si="1"/>
        <v>                                  </v>
      </c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>
      <c r="A38" s="125" t="s">
        <v>575</v>
      </c>
      <c r="B38" s="125" t="s">
        <v>148</v>
      </c>
      <c r="C38" s="125" t="s">
        <v>248</v>
      </c>
      <c r="D38" s="125" t="s">
        <v>248</v>
      </c>
      <c r="E38" s="124"/>
      <c r="F38" s="124"/>
      <c r="G38" s="124" t="str">
        <f t="shared" si="1"/>
        <v>                                   </v>
      </c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>
      <c r="A39" s="125" t="s">
        <v>595</v>
      </c>
      <c r="B39" s="125" t="s">
        <v>227</v>
      </c>
      <c r="C39" s="125" t="s">
        <v>857</v>
      </c>
      <c r="D39" s="125" t="s">
        <v>855</v>
      </c>
      <c r="E39" s="124"/>
      <c r="F39" s="124"/>
      <c r="G39" s="124" t="str">
        <f t="shared" si="1"/>
        <v>                                    </v>
      </c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>
      <c r="A40" s="125" t="s">
        <v>866</v>
      </c>
      <c r="B40" s="125" t="s">
        <v>708</v>
      </c>
      <c r="C40" s="125" t="s">
        <v>867</v>
      </c>
      <c r="D40" s="125" t="s">
        <v>855</v>
      </c>
      <c r="E40" s="124"/>
      <c r="F40" s="124"/>
      <c r="G40" s="124" t="str">
        <f t="shared" si="1"/>
        <v>                                     </v>
      </c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</row>
    <row r="41">
      <c r="A41" s="129" t="s">
        <v>868</v>
      </c>
      <c r="B41" s="129" t="s">
        <v>869</v>
      </c>
      <c r="C41" s="129" t="s">
        <v>862</v>
      </c>
      <c r="D41" s="129" t="s">
        <v>855</v>
      </c>
      <c r="E41" s="124"/>
      <c r="F41" s="124"/>
      <c r="G41" s="124" t="str">
        <f t="shared" si="1"/>
        <v>                                      </v>
      </c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</row>
    <row r="42">
      <c r="A42" s="127" t="s">
        <v>600</v>
      </c>
      <c r="B42" s="127" t="s">
        <v>237</v>
      </c>
      <c r="C42" s="127" t="s">
        <v>858</v>
      </c>
      <c r="D42" s="127" t="s">
        <v>855</v>
      </c>
      <c r="E42" s="124"/>
      <c r="F42" s="124"/>
      <c r="G42" s="124" t="str">
        <f t="shared" si="1"/>
        <v>                                       </v>
      </c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</row>
    <row r="43">
      <c r="A43" s="127" t="s">
        <v>598</v>
      </c>
      <c r="B43" s="127" t="s">
        <v>196</v>
      </c>
      <c r="C43" s="127" t="s">
        <v>246</v>
      </c>
      <c r="D43" s="127" t="s">
        <v>246</v>
      </c>
      <c r="E43" s="124"/>
      <c r="F43" s="124"/>
      <c r="G43" s="124" t="str">
        <f t="shared" si="1"/>
        <v>                                        </v>
      </c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</row>
    <row r="44">
      <c r="A44" s="127" t="s">
        <v>561</v>
      </c>
      <c r="B44" s="127" t="s">
        <v>206</v>
      </c>
      <c r="C44" s="127" t="s">
        <v>248</v>
      </c>
      <c r="D44" s="127" t="s">
        <v>248</v>
      </c>
      <c r="E44" s="124"/>
      <c r="F44" s="124"/>
      <c r="G44" s="124" t="str">
        <f t="shared" si="1"/>
        <v>                                         </v>
      </c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</row>
    <row r="45">
      <c r="A45" s="127" t="s">
        <v>444</v>
      </c>
      <c r="B45" s="127" t="s">
        <v>66</v>
      </c>
      <c r="C45" s="127" t="s">
        <v>248</v>
      </c>
      <c r="D45" s="127" t="s">
        <v>248</v>
      </c>
      <c r="E45" s="124"/>
      <c r="F45" s="124"/>
      <c r="G45" s="124" t="str">
        <f t="shared" si="1"/>
        <v>                                          </v>
      </c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</row>
    <row r="46">
      <c r="A46" s="127" t="s">
        <v>870</v>
      </c>
      <c r="B46" s="127" t="s">
        <v>871</v>
      </c>
      <c r="C46" s="127" t="s">
        <v>857</v>
      </c>
      <c r="D46" s="127" t="s">
        <v>855</v>
      </c>
      <c r="E46" s="124"/>
      <c r="F46" s="124"/>
      <c r="G46" s="124" t="str">
        <f t="shared" si="1"/>
        <v>                                           </v>
      </c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</row>
    <row r="47">
      <c r="A47" s="125" t="s">
        <v>547</v>
      </c>
      <c r="B47" s="125" t="s">
        <v>188</v>
      </c>
      <c r="C47" s="125" t="s">
        <v>858</v>
      </c>
      <c r="D47" s="125" t="s">
        <v>855</v>
      </c>
      <c r="E47" s="124"/>
      <c r="F47" s="124"/>
      <c r="G47" s="124" t="str">
        <f t="shared" si="1"/>
        <v>                                            </v>
      </c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</row>
    <row r="48">
      <c r="A48" s="127" t="s">
        <v>627</v>
      </c>
      <c r="B48" s="127" t="s">
        <v>290</v>
      </c>
      <c r="C48" s="127" t="s">
        <v>858</v>
      </c>
      <c r="D48" s="127" t="s">
        <v>855</v>
      </c>
      <c r="E48" s="124"/>
      <c r="F48" s="124"/>
      <c r="G48" s="124" t="str">
        <f t="shared" si="1"/>
        <v>                                             </v>
      </c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</row>
    <row r="49">
      <c r="A49" s="125" t="s">
        <v>565</v>
      </c>
      <c r="B49" s="125" t="s">
        <v>186</v>
      </c>
      <c r="C49" s="125" t="s">
        <v>858</v>
      </c>
      <c r="D49" s="125" t="s">
        <v>855</v>
      </c>
      <c r="E49" s="124"/>
      <c r="F49" s="124"/>
      <c r="G49" s="124" t="str">
        <f t="shared" si="1"/>
        <v>                                              </v>
      </c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</row>
    <row r="50">
      <c r="A50" s="125" t="s">
        <v>465</v>
      </c>
      <c r="B50" s="125" t="s">
        <v>118</v>
      </c>
      <c r="C50" s="125" t="s">
        <v>246</v>
      </c>
      <c r="D50" s="125" t="s">
        <v>246</v>
      </c>
      <c r="E50" s="124"/>
      <c r="F50" s="124"/>
      <c r="G50" s="124" t="str">
        <f t="shared" si="1"/>
        <v>                                               </v>
      </c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</row>
    <row r="51">
      <c r="A51" s="127" t="s">
        <v>513</v>
      </c>
      <c r="B51" s="127" t="s">
        <v>93</v>
      </c>
      <c r="C51" s="127" t="s">
        <v>858</v>
      </c>
      <c r="D51" s="127" t="s">
        <v>855</v>
      </c>
      <c r="E51" s="124"/>
      <c r="F51" s="124"/>
      <c r="G51" s="124" t="str">
        <f t="shared" si="1"/>
        <v>                                                </v>
      </c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</row>
    <row r="52">
      <c r="A52" s="125" t="s">
        <v>654</v>
      </c>
      <c r="B52" s="125" t="s">
        <v>269</v>
      </c>
      <c r="C52" s="125" t="s">
        <v>73</v>
      </c>
      <c r="D52" s="125" t="s">
        <v>855</v>
      </c>
      <c r="E52" s="124"/>
      <c r="F52" s="124"/>
      <c r="G52" s="124" t="str">
        <f t="shared" si="1"/>
        <v>                                                 </v>
      </c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</row>
    <row r="53">
      <c r="A53" s="127" t="s">
        <v>515</v>
      </c>
      <c r="B53" s="127" t="s">
        <v>90</v>
      </c>
      <c r="C53" s="127" t="s">
        <v>863</v>
      </c>
      <c r="D53" s="127" t="s">
        <v>855</v>
      </c>
      <c r="E53" s="124"/>
      <c r="F53" s="124"/>
      <c r="G53" s="124" t="str">
        <f t="shared" si="1"/>
        <v>                                                  </v>
      </c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</row>
    <row r="54">
      <c r="A54" s="125" t="s">
        <v>533</v>
      </c>
      <c r="B54" s="125" t="s">
        <v>135</v>
      </c>
      <c r="C54" s="125" t="s">
        <v>858</v>
      </c>
      <c r="D54" s="125" t="s">
        <v>855</v>
      </c>
      <c r="E54" s="124"/>
      <c r="F54" s="124"/>
      <c r="G54" s="124" t="str">
        <f t="shared" si="1"/>
        <v>                                                   </v>
      </c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</row>
    <row r="55">
      <c r="A55" s="125" t="s">
        <v>586</v>
      </c>
      <c r="B55" s="125" t="s">
        <v>172</v>
      </c>
      <c r="C55" s="125" t="s">
        <v>857</v>
      </c>
      <c r="D55" s="125" t="s">
        <v>855</v>
      </c>
      <c r="E55" s="124"/>
      <c r="F55" s="124"/>
      <c r="G55" s="124" t="str">
        <f t="shared" si="1"/>
        <v>                                                    </v>
      </c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</row>
    <row r="56">
      <c r="A56" s="125" t="s">
        <v>486</v>
      </c>
      <c r="B56" s="125" t="s">
        <v>132</v>
      </c>
      <c r="C56" s="125" t="s">
        <v>863</v>
      </c>
      <c r="D56" s="125" t="s">
        <v>855</v>
      </c>
      <c r="E56" s="124"/>
      <c r="F56" s="124"/>
      <c r="G56" s="124" t="str">
        <f t="shared" si="1"/>
        <v>                                                     </v>
      </c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</row>
    <row r="57">
      <c r="A57" s="125" t="s">
        <v>516</v>
      </c>
      <c r="B57" s="125" t="s">
        <v>183</v>
      </c>
      <c r="C57" s="125" t="s">
        <v>248</v>
      </c>
      <c r="D57" s="125" t="s">
        <v>248</v>
      </c>
      <c r="E57" s="124"/>
      <c r="F57" s="124"/>
      <c r="G57" s="124" t="str">
        <f t="shared" si="1"/>
        <v>                                                      </v>
      </c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</row>
    <row r="58">
      <c r="A58" s="127" t="s">
        <v>653</v>
      </c>
      <c r="B58" s="127" t="s">
        <v>260</v>
      </c>
      <c r="C58" s="127" t="s">
        <v>248</v>
      </c>
      <c r="D58" s="127" t="s">
        <v>248</v>
      </c>
      <c r="E58" s="124"/>
      <c r="F58" s="124"/>
      <c r="G58" s="124" t="str">
        <f t="shared" si="1"/>
        <v>                                                       </v>
      </c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</row>
    <row r="59">
      <c r="A59" s="127" t="s">
        <v>614</v>
      </c>
      <c r="B59" s="127" t="s">
        <v>139</v>
      </c>
      <c r="C59" s="127" t="s">
        <v>858</v>
      </c>
      <c r="D59" s="127" t="s">
        <v>855</v>
      </c>
      <c r="E59" s="124"/>
      <c r="F59" s="124"/>
      <c r="G59" s="124" t="str">
        <f t="shared" si="1"/>
        <v>                                                        </v>
      </c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</row>
    <row r="60">
      <c r="A60" s="127" t="s">
        <v>579</v>
      </c>
      <c r="B60" s="127" t="s">
        <v>123</v>
      </c>
      <c r="C60" s="127" t="s">
        <v>248</v>
      </c>
      <c r="D60" s="127" t="s">
        <v>248</v>
      </c>
      <c r="E60" s="124"/>
      <c r="F60" s="124"/>
      <c r="G60" s="124" t="str">
        <f t="shared" si="1"/>
        <v>                                                         </v>
      </c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</row>
    <row r="61">
      <c r="A61" s="127" t="s">
        <v>872</v>
      </c>
      <c r="B61" s="127" t="s">
        <v>271</v>
      </c>
      <c r="C61" s="127" t="s">
        <v>857</v>
      </c>
      <c r="D61" s="127" t="s">
        <v>855</v>
      </c>
      <c r="E61" s="124"/>
      <c r="F61" s="124"/>
      <c r="G61" s="124" t="str">
        <f t="shared" si="1"/>
        <v>                                                          </v>
      </c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</row>
    <row r="62">
      <c r="A62" s="125" t="s">
        <v>535</v>
      </c>
      <c r="B62" s="125" t="s">
        <v>121</v>
      </c>
      <c r="C62" s="125" t="s">
        <v>246</v>
      </c>
      <c r="D62" s="125" t="s">
        <v>246</v>
      </c>
      <c r="E62" s="124"/>
      <c r="F62" s="124"/>
      <c r="G62" s="124" t="str">
        <f t="shared" si="1"/>
        <v>                                                           </v>
      </c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</row>
    <row r="63">
      <c r="A63" s="127" t="s">
        <v>473</v>
      </c>
      <c r="B63" s="127" t="s">
        <v>69</v>
      </c>
      <c r="C63" s="127" t="s">
        <v>246</v>
      </c>
      <c r="D63" s="127" t="s">
        <v>246</v>
      </c>
      <c r="E63" s="124"/>
      <c r="F63" s="124"/>
      <c r="G63" s="124" t="str">
        <f t="shared" si="1"/>
        <v>                                                            </v>
      </c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</row>
    <row r="64">
      <c r="A64" s="127" t="s">
        <v>439</v>
      </c>
      <c r="B64" s="127" t="s">
        <v>74</v>
      </c>
      <c r="C64" s="127" t="s">
        <v>246</v>
      </c>
      <c r="D64" s="127" t="s">
        <v>246</v>
      </c>
      <c r="E64" s="124"/>
      <c r="F64" s="124"/>
      <c r="G64" s="124" t="str">
        <f t="shared" si="1"/>
        <v>                                                             </v>
      </c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</row>
    <row r="65">
      <c r="A65" s="125" t="s">
        <v>609</v>
      </c>
      <c r="B65" s="125" t="s">
        <v>59</v>
      </c>
      <c r="C65" s="125" t="s">
        <v>858</v>
      </c>
      <c r="D65" s="125" t="s">
        <v>855</v>
      </c>
      <c r="E65" s="124"/>
      <c r="F65" s="124"/>
      <c r="G65" s="124" t="str">
        <f t="shared" si="1"/>
        <v>                                                              </v>
      </c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</row>
    <row r="66">
      <c r="A66" s="125" t="s">
        <v>467</v>
      </c>
      <c r="B66" s="125" t="s">
        <v>96</v>
      </c>
      <c r="C66" s="125" t="s">
        <v>246</v>
      </c>
      <c r="D66" s="125" t="s">
        <v>246</v>
      </c>
      <c r="E66" s="124"/>
      <c r="F66" s="124"/>
      <c r="G66" s="124" t="str">
        <f t="shared" si="1"/>
        <v>                                                               </v>
      </c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</row>
    <row r="67">
      <c r="A67" s="125" t="s">
        <v>617</v>
      </c>
      <c r="B67" s="125" t="s">
        <v>137</v>
      </c>
      <c r="C67" s="125" t="s">
        <v>248</v>
      </c>
      <c r="D67" s="125" t="s">
        <v>248</v>
      </c>
      <c r="E67" s="124"/>
      <c r="F67" s="124"/>
      <c r="G67" s="124" t="str">
        <f t="shared" si="1"/>
        <v>                                                                </v>
      </c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</row>
    <row r="68">
      <c r="A68" s="127" t="s">
        <v>437</v>
      </c>
      <c r="B68" s="127" t="s">
        <v>72</v>
      </c>
      <c r="C68" s="127" t="s">
        <v>248</v>
      </c>
      <c r="D68" s="127" t="s">
        <v>248</v>
      </c>
      <c r="E68" s="124"/>
      <c r="F68" s="124"/>
      <c r="G68" s="124" t="str">
        <f t="shared" si="1"/>
        <v>                                                                 </v>
      </c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</row>
    <row r="69">
      <c r="A69" s="127" t="s">
        <v>450</v>
      </c>
      <c r="B69" s="127" t="s">
        <v>111</v>
      </c>
      <c r="C69" s="127" t="s">
        <v>858</v>
      </c>
      <c r="D69" s="127" t="s">
        <v>855</v>
      </c>
      <c r="E69" s="124"/>
      <c r="F69" s="124"/>
      <c r="G69" s="124" t="str">
        <f t="shared" si="1"/>
        <v>                                                                  </v>
      </c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</row>
    <row r="70">
      <c r="A70" s="125" t="s">
        <v>512</v>
      </c>
      <c r="B70" s="125" t="s">
        <v>46</v>
      </c>
      <c r="C70" s="125" t="s">
        <v>863</v>
      </c>
      <c r="D70" s="125" t="s">
        <v>855</v>
      </c>
      <c r="E70" s="124"/>
      <c r="F70" s="124"/>
      <c r="G70" s="124" t="str">
        <f t="shared" si="1"/>
        <v>                                                                   </v>
      </c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</row>
    <row r="71">
      <c r="A71" s="125" t="s">
        <v>503</v>
      </c>
      <c r="B71" s="125" t="s">
        <v>176</v>
      </c>
      <c r="C71" s="125" t="s">
        <v>246</v>
      </c>
      <c r="D71" s="125" t="s">
        <v>246</v>
      </c>
      <c r="E71" s="124"/>
      <c r="F71" s="124"/>
      <c r="G71" s="124" t="str">
        <f t="shared" si="1"/>
        <v>                                                                    </v>
      </c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</row>
    <row r="72">
      <c r="A72" s="127" t="s">
        <v>453</v>
      </c>
      <c r="B72" s="127" t="s">
        <v>67</v>
      </c>
      <c r="C72" s="127" t="s">
        <v>858</v>
      </c>
      <c r="D72" s="127" t="s">
        <v>855</v>
      </c>
      <c r="E72" s="124"/>
      <c r="F72" s="124"/>
      <c r="G72" s="124" t="str">
        <f t="shared" si="1"/>
        <v>                                                                     </v>
      </c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</row>
    <row r="73">
      <c r="A73" s="125" t="s">
        <v>626</v>
      </c>
      <c r="B73" s="125" t="s">
        <v>273</v>
      </c>
      <c r="C73" s="125" t="s">
        <v>858</v>
      </c>
      <c r="D73" s="125" t="s">
        <v>855</v>
      </c>
      <c r="E73" s="124"/>
      <c r="F73" s="124"/>
      <c r="G73" s="124" t="str">
        <f t="shared" si="1"/>
        <v>                                                                      </v>
      </c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</row>
    <row r="74">
      <c r="A74" s="127" t="s">
        <v>873</v>
      </c>
      <c r="B74" s="127" t="s">
        <v>294</v>
      </c>
      <c r="C74" s="127" t="s">
        <v>858</v>
      </c>
      <c r="D74" s="127" t="s">
        <v>855</v>
      </c>
      <c r="E74" s="124"/>
      <c r="F74" s="124"/>
      <c r="G74" s="124" t="str">
        <f t="shared" si="1"/>
        <v>                                                                       </v>
      </c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</row>
    <row r="75">
      <c r="A75" s="127" t="s">
        <v>476</v>
      </c>
      <c r="B75" s="127" t="s">
        <v>78</v>
      </c>
      <c r="C75" s="127" t="s">
        <v>246</v>
      </c>
      <c r="D75" s="127" t="s">
        <v>246</v>
      </c>
      <c r="E75" s="124"/>
      <c r="F75" s="124"/>
      <c r="G75" s="124" t="str">
        <f t="shared" si="1"/>
        <v>                                                                        </v>
      </c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</row>
    <row r="76">
      <c r="A76" s="125" t="s">
        <v>548</v>
      </c>
      <c r="B76" s="125" t="s">
        <v>221</v>
      </c>
      <c r="C76" s="125" t="s">
        <v>858</v>
      </c>
      <c r="D76" s="125" t="s">
        <v>855</v>
      </c>
      <c r="E76" s="124"/>
      <c r="F76" s="124"/>
      <c r="G76" s="124" t="str">
        <f t="shared" si="1"/>
        <v>                                                                         </v>
      </c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</row>
    <row r="77">
      <c r="A77" s="127" t="s">
        <v>544</v>
      </c>
      <c r="B77" s="128"/>
      <c r="C77" s="127" t="s">
        <v>246</v>
      </c>
      <c r="D77" s="127" t="s">
        <v>246</v>
      </c>
      <c r="E77" s="124"/>
      <c r="F77" s="124"/>
      <c r="G77" s="124" t="str">
        <f t="shared" si="1"/>
        <v>                                                                          </v>
      </c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</row>
    <row r="78">
      <c r="A78" s="125" t="s">
        <v>459</v>
      </c>
      <c r="B78" s="125" t="s">
        <v>119</v>
      </c>
      <c r="C78" s="125" t="s">
        <v>246</v>
      </c>
      <c r="D78" s="125" t="s">
        <v>246</v>
      </c>
      <c r="E78" s="124"/>
      <c r="F78" s="124"/>
      <c r="G78" s="124" t="str">
        <f t="shared" si="1"/>
        <v>                                                                           </v>
      </c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</row>
    <row r="79">
      <c r="A79" s="127" t="s">
        <v>550</v>
      </c>
      <c r="B79" s="127" t="s">
        <v>198</v>
      </c>
      <c r="C79" s="127" t="s">
        <v>73</v>
      </c>
      <c r="D79" s="127" t="s">
        <v>855</v>
      </c>
      <c r="E79" s="124"/>
      <c r="F79" s="124"/>
      <c r="G79" s="124" t="str">
        <f t="shared" si="1"/>
        <v>                                                                            </v>
      </c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</row>
    <row r="80">
      <c r="A80" s="125" t="s">
        <v>874</v>
      </c>
      <c r="B80" s="125" t="s">
        <v>259</v>
      </c>
      <c r="C80" s="125" t="s">
        <v>863</v>
      </c>
      <c r="D80" s="125" t="s">
        <v>855</v>
      </c>
      <c r="E80" s="124"/>
      <c r="F80" s="124"/>
      <c r="G80" s="124" t="str">
        <f t="shared" si="1"/>
        <v>                                                                             </v>
      </c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</row>
    <row r="81">
      <c r="A81" s="125" t="s">
        <v>648</v>
      </c>
      <c r="B81" s="125" t="s">
        <v>289</v>
      </c>
      <c r="C81" s="125" t="s">
        <v>73</v>
      </c>
      <c r="D81" s="125" t="s">
        <v>855</v>
      </c>
      <c r="E81" s="124"/>
      <c r="F81" s="124"/>
      <c r="G81" s="124" t="str">
        <f t="shared" si="1"/>
        <v>                                                                              </v>
      </c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</row>
    <row r="82">
      <c r="A82" s="127" t="s">
        <v>604</v>
      </c>
      <c r="B82" s="127" t="s">
        <v>231</v>
      </c>
      <c r="C82" s="127" t="s">
        <v>246</v>
      </c>
      <c r="D82" s="127" t="s">
        <v>246</v>
      </c>
      <c r="E82" s="124"/>
      <c r="F82" s="124"/>
      <c r="G82" s="124" t="str">
        <f t="shared" si="1"/>
        <v>                                                                               </v>
      </c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</row>
    <row r="83">
      <c r="A83" s="125" t="s">
        <v>438</v>
      </c>
      <c r="B83" s="125" t="s">
        <v>70</v>
      </c>
      <c r="C83" s="125" t="s">
        <v>246</v>
      </c>
      <c r="D83" s="125" t="s">
        <v>246</v>
      </c>
      <c r="E83" s="124"/>
      <c r="F83" s="124"/>
      <c r="G83" s="124" t="str">
        <f t="shared" si="1"/>
        <v>                                                                                </v>
      </c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</row>
    <row r="84">
      <c r="A84" s="125" t="s">
        <v>875</v>
      </c>
      <c r="B84" s="126"/>
      <c r="C84" s="125" t="s">
        <v>246</v>
      </c>
      <c r="D84" s="125" t="s">
        <v>246</v>
      </c>
      <c r="E84" s="124"/>
      <c r="F84" s="124"/>
      <c r="G84" s="124" t="str">
        <f t="shared" si="1"/>
        <v>                                                                                 </v>
      </c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</row>
    <row r="85">
      <c r="A85" s="127" t="s">
        <v>567</v>
      </c>
      <c r="B85" s="127" t="s">
        <v>217</v>
      </c>
      <c r="C85" s="127" t="s">
        <v>858</v>
      </c>
      <c r="D85" s="127" t="s">
        <v>855</v>
      </c>
      <c r="E85" s="124"/>
      <c r="F85" s="124"/>
      <c r="G85" s="124" t="str">
        <f t="shared" si="1"/>
        <v>                                                                                  </v>
      </c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</row>
    <row r="86">
      <c r="A86" s="127" t="s">
        <v>436</v>
      </c>
      <c r="B86" s="127" t="s">
        <v>60</v>
      </c>
      <c r="C86" s="127" t="s">
        <v>246</v>
      </c>
      <c r="D86" s="127" t="s">
        <v>246</v>
      </c>
      <c r="E86" s="124"/>
      <c r="F86" s="124"/>
      <c r="G86" s="124" t="str">
        <f t="shared" si="1"/>
        <v>                                                                                   </v>
      </c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</row>
    <row r="87">
      <c r="A87" s="127" t="s">
        <v>591</v>
      </c>
      <c r="B87" s="127" t="s">
        <v>212</v>
      </c>
      <c r="C87" s="127" t="s">
        <v>248</v>
      </c>
      <c r="D87" s="127" t="s">
        <v>248</v>
      </c>
      <c r="E87" s="124"/>
      <c r="F87" s="124"/>
      <c r="G87" s="124" t="str">
        <f t="shared" si="1"/>
        <v>                                                                                    </v>
      </c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</row>
    <row r="88">
      <c r="A88" s="127" t="s">
        <v>543</v>
      </c>
      <c r="B88" s="127" t="s">
        <v>48</v>
      </c>
      <c r="C88" s="127" t="s">
        <v>857</v>
      </c>
      <c r="D88" s="127" t="s">
        <v>855</v>
      </c>
      <c r="E88" s="124"/>
      <c r="F88" s="124"/>
      <c r="G88" s="124" t="str">
        <f t="shared" si="1"/>
        <v>                                                                                     </v>
      </c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</row>
    <row r="89">
      <c r="A89" s="127" t="s">
        <v>553</v>
      </c>
      <c r="B89" s="127" t="s">
        <v>149</v>
      </c>
      <c r="C89" s="127" t="s">
        <v>863</v>
      </c>
      <c r="D89" s="127" t="s">
        <v>855</v>
      </c>
      <c r="E89" s="124"/>
      <c r="F89" s="124"/>
      <c r="G89" s="124" t="str">
        <f t="shared" si="1"/>
        <v>                                                                                      </v>
      </c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</row>
    <row r="90">
      <c r="A90" s="125" t="s">
        <v>608</v>
      </c>
      <c r="B90" s="125" t="s">
        <v>144</v>
      </c>
      <c r="C90" s="125" t="s">
        <v>246</v>
      </c>
      <c r="D90" s="125" t="s">
        <v>246</v>
      </c>
      <c r="E90" s="124"/>
      <c r="F90" s="124"/>
      <c r="G90" s="124" t="str">
        <f t="shared" si="1"/>
        <v>                                                                                       </v>
      </c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</row>
    <row r="91">
      <c r="A91" s="125" t="s">
        <v>484</v>
      </c>
      <c r="B91" s="125" t="s">
        <v>82</v>
      </c>
      <c r="C91" s="125" t="s">
        <v>858</v>
      </c>
      <c r="D91" s="125" t="s">
        <v>855</v>
      </c>
      <c r="E91" s="124"/>
      <c r="F91" s="124"/>
      <c r="G91" s="124" t="str">
        <f t="shared" si="1"/>
        <v>                                                                                        </v>
      </c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</row>
    <row r="92">
      <c r="A92" s="127" t="s">
        <v>613</v>
      </c>
      <c r="B92" s="127" t="s">
        <v>179</v>
      </c>
      <c r="C92" s="127" t="s">
        <v>246</v>
      </c>
      <c r="D92" s="127" t="s">
        <v>246</v>
      </c>
      <c r="E92" s="124"/>
      <c r="F92" s="124"/>
      <c r="G92" s="124" t="str">
        <f t="shared" si="1"/>
        <v>                                                                                         </v>
      </c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</row>
    <row r="93">
      <c r="A93" s="127" t="s">
        <v>574</v>
      </c>
      <c r="B93" s="127" t="s">
        <v>222</v>
      </c>
      <c r="C93" s="127" t="s">
        <v>248</v>
      </c>
      <c r="D93" s="127" t="s">
        <v>248</v>
      </c>
      <c r="E93" s="124"/>
      <c r="F93" s="124"/>
      <c r="G93" s="124" t="str">
        <f t="shared" si="1"/>
        <v>                                                                                          </v>
      </c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</row>
    <row r="94">
      <c r="A94" s="127" t="s">
        <v>634</v>
      </c>
      <c r="B94" s="127" t="s">
        <v>216</v>
      </c>
      <c r="C94" s="127" t="s">
        <v>858</v>
      </c>
      <c r="D94" s="127" t="s">
        <v>855</v>
      </c>
      <c r="E94" s="124"/>
      <c r="F94" s="124"/>
      <c r="G94" s="124" t="str">
        <f t="shared" si="1"/>
        <v>                                                                                           </v>
      </c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</row>
    <row r="95">
      <c r="A95" s="125" t="s">
        <v>582</v>
      </c>
      <c r="B95" s="125" t="s">
        <v>145</v>
      </c>
      <c r="C95" s="125" t="s">
        <v>858</v>
      </c>
      <c r="D95" s="125" t="s">
        <v>855</v>
      </c>
      <c r="E95" s="124"/>
      <c r="F95" s="124"/>
      <c r="G95" s="124" t="str">
        <f t="shared" si="1"/>
        <v>                                                                                            </v>
      </c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</row>
    <row r="96">
      <c r="A96" s="127" t="s">
        <v>556</v>
      </c>
      <c r="B96" s="127" t="s">
        <v>163</v>
      </c>
      <c r="C96" s="127" t="s">
        <v>248</v>
      </c>
      <c r="D96" s="127" t="s">
        <v>248</v>
      </c>
      <c r="E96" s="124"/>
      <c r="F96" s="124"/>
      <c r="G96" s="124" t="str">
        <f t="shared" si="1"/>
        <v>                                                                                             </v>
      </c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</row>
    <row r="97">
      <c r="A97" s="127" t="s">
        <v>630</v>
      </c>
      <c r="B97" s="127" t="s">
        <v>258</v>
      </c>
      <c r="C97" s="127" t="s">
        <v>858</v>
      </c>
      <c r="D97" s="127" t="s">
        <v>855</v>
      </c>
      <c r="E97" s="124"/>
      <c r="F97" s="124"/>
      <c r="G97" s="124" t="str">
        <f t="shared" si="1"/>
        <v>                                                                                              </v>
      </c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</row>
    <row r="98">
      <c r="A98" s="125" t="s">
        <v>487</v>
      </c>
      <c r="B98" s="125" t="s">
        <v>114</v>
      </c>
      <c r="C98" s="125" t="s">
        <v>246</v>
      </c>
      <c r="D98" s="125" t="s">
        <v>246</v>
      </c>
      <c r="E98" s="124"/>
      <c r="F98" s="124"/>
      <c r="G98" s="124" t="str">
        <f t="shared" si="1"/>
        <v>                                                                                               </v>
      </c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</row>
    <row r="99">
      <c r="A99" s="129" t="s">
        <v>876</v>
      </c>
      <c r="B99" s="129" t="s">
        <v>877</v>
      </c>
      <c r="C99" s="129" t="s">
        <v>862</v>
      </c>
      <c r="D99" s="129" t="s">
        <v>855</v>
      </c>
      <c r="E99" s="124"/>
      <c r="F99" s="124"/>
      <c r="G99" s="124" t="str">
        <f t="shared" si="1"/>
        <v>                                                                                                </v>
      </c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</row>
    <row r="100">
      <c r="A100" s="125" t="s">
        <v>526</v>
      </c>
      <c r="B100" s="125" t="s">
        <v>201</v>
      </c>
      <c r="C100" s="125" t="s">
        <v>248</v>
      </c>
      <c r="D100" s="125" t="s">
        <v>248</v>
      </c>
      <c r="E100" s="124"/>
      <c r="F100" s="124"/>
      <c r="G100" s="124" t="str">
        <f t="shared" si="1"/>
        <v>                                                                                                 </v>
      </c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</row>
    <row r="101">
      <c r="A101" s="125" t="s">
        <v>590</v>
      </c>
      <c r="B101" s="125" t="s">
        <v>191</v>
      </c>
      <c r="C101" s="125" t="s">
        <v>73</v>
      </c>
      <c r="D101" s="125" t="s">
        <v>855</v>
      </c>
      <c r="E101" s="124"/>
      <c r="F101" s="124"/>
      <c r="G101" s="124" t="str">
        <f t="shared" si="1"/>
        <v>                                                                                                  </v>
      </c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</row>
    <row r="102">
      <c r="A102" s="125" t="s">
        <v>619</v>
      </c>
      <c r="B102" s="125" t="s">
        <v>282</v>
      </c>
      <c r="C102" s="125" t="s">
        <v>858</v>
      </c>
      <c r="D102" s="125" t="s">
        <v>855</v>
      </c>
      <c r="E102" s="124"/>
      <c r="F102" s="124"/>
      <c r="G102" s="124" t="str">
        <f t="shared" si="1"/>
        <v>                                                                                                   </v>
      </c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</row>
    <row r="103">
      <c r="A103" s="127" t="s">
        <v>537</v>
      </c>
      <c r="B103" s="127" t="s">
        <v>211</v>
      </c>
      <c r="C103" s="127" t="s">
        <v>863</v>
      </c>
      <c r="D103" s="127" t="s">
        <v>855</v>
      </c>
      <c r="E103" s="124"/>
      <c r="F103" s="124"/>
      <c r="G103" s="124" t="str">
        <f t="shared" si="1"/>
        <v>                                                                                                    </v>
      </c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</row>
    <row r="104">
      <c r="A104" s="125" t="s">
        <v>480</v>
      </c>
      <c r="B104" s="125" t="s">
        <v>160</v>
      </c>
      <c r="C104" s="125" t="s">
        <v>857</v>
      </c>
      <c r="D104" s="125" t="s">
        <v>855</v>
      </c>
      <c r="E104" s="124"/>
      <c r="F104" s="124"/>
      <c r="G104" s="124" t="str">
        <f t="shared" si="1"/>
        <v>                                                                                                     </v>
      </c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</row>
    <row r="105">
      <c r="A105" s="129" t="s">
        <v>878</v>
      </c>
      <c r="B105" s="129" t="s">
        <v>879</v>
      </c>
      <c r="C105" s="129" t="s">
        <v>862</v>
      </c>
      <c r="D105" s="129" t="s">
        <v>855</v>
      </c>
      <c r="E105" s="124"/>
      <c r="F105" s="124"/>
      <c r="G105" s="124" t="str">
        <f t="shared" si="1"/>
        <v>                                                                                                      </v>
      </c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</row>
    <row r="106">
      <c r="A106" s="125" t="s">
        <v>525</v>
      </c>
      <c r="B106" s="125" t="s">
        <v>200</v>
      </c>
      <c r="C106" s="125" t="s">
        <v>248</v>
      </c>
      <c r="D106" s="125" t="s">
        <v>248</v>
      </c>
      <c r="E106" s="124"/>
      <c r="F106" s="124"/>
      <c r="G106" s="124" t="str">
        <f t="shared" si="1"/>
        <v>                                                                                                       </v>
      </c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</row>
    <row r="107">
      <c r="A107" s="125" t="s">
        <v>475</v>
      </c>
      <c r="B107" s="125" t="s">
        <v>106</v>
      </c>
      <c r="C107" s="125" t="s">
        <v>246</v>
      </c>
      <c r="D107" s="125" t="s">
        <v>246</v>
      </c>
      <c r="E107" s="124"/>
      <c r="F107" s="124"/>
      <c r="G107" s="124" t="str">
        <f t="shared" si="1"/>
        <v>                                                                                                        </v>
      </c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</row>
    <row r="108">
      <c r="A108" s="127" t="s">
        <v>562</v>
      </c>
      <c r="B108" s="127" t="s">
        <v>164</v>
      </c>
      <c r="C108" s="127" t="s">
        <v>248</v>
      </c>
      <c r="D108" s="127" t="s">
        <v>248</v>
      </c>
      <c r="E108" s="124"/>
      <c r="F108" s="124"/>
      <c r="G108" s="124" t="str">
        <f t="shared" si="1"/>
        <v>                                                                                                         </v>
      </c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</row>
    <row r="109">
      <c r="A109" s="127" t="s">
        <v>478</v>
      </c>
      <c r="B109" s="127" t="s">
        <v>109</v>
      </c>
      <c r="C109" s="127" t="s">
        <v>246</v>
      </c>
      <c r="D109" s="127" t="s">
        <v>246</v>
      </c>
      <c r="E109" s="124"/>
      <c r="F109" s="124"/>
      <c r="G109" s="124" t="str">
        <f t="shared" si="1"/>
        <v>                                                                                                          </v>
      </c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</row>
    <row r="110">
      <c r="A110" s="125" t="s">
        <v>505</v>
      </c>
      <c r="B110" s="125" t="s">
        <v>128</v>
      </c>
      <c r="C110" s="125" t="s">
        <v>857</v>
      </c>
      <c r="D110" s="125" t="s">
        <v>855</v>
      </c>
      <c r="E110" s="124"/>
      <c r="F110" s="124"/>
      <c r="G110" s="124" t="str">
        <f t="shared" si="1"/>
        <v>                                                                                                           </v>
      </c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</row>
    <row r="111">
      <c r="A111" s="127" t="s">
        <v>463</v>
      </c>
      <c r="B111" s="127" t="s">
        <v>129</v>
      </c>
      <c r="C111" s="127" t="s">
        <v>246</v>
      </c>
      <c r="D111" s="127" t="s">
        <v>246</v>
      </c>
      <c r="E111" s="124"/>
      <c r="F111" s="124"/>
      <c r="G111" s="124" t="str">
        <f t="shared" si="1"/>
        <v>                                                                                                            </v>
      </c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</row>
    <row r="112">
      <c r="A112" s="127" t="s">
        <v>474</v>
      </c>
      <c r="B112" s="127" t="s">
        <v>87</v>
      </c>
      <c r="C112" s="127" t="s">
        <v>857</v>
      </c>
      <c r="D112" s="127" t="s">
        <v>855</v>
      </c>
      <c r="E112" s="124"/>
      <c r="F112" s="124"/>
      <c r="G112" s="124" t="str">
        <f t="shared" si="1"/>
        <v>                                                                                                             </v>
      </c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</row>
    <row r="113">
      <c r="A113" s="125" t="s">
        <v>571</v>
      </c>
      <c r="B113" s="125" t="s">
        <v>230</v>
      </c>
      <c r="C113" s="125" t="s">
        <v>246</v>
      </c>
      <c r="D113" s="125" t="s">
        <v>246</v>
      </c>
      <c r="E113" s="124"/>
      <c r="F113" s="124"/>
      <c r="G113" s="124" t="str">
        <f t="shared" si="1"/>
        <v>                                                                                                              </v>
      </c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>
      <c r="A114" s="127" t="s">
        <v>435</v>
      </c>
      <c r="B114" s="127" t="s">
        <v>44</v>
      </c>
      <c r="C114" s="127" t="s">
        <v>857</v>
      </c>
      <c r="D114" s="127" t="s">
        <v>855</v>
      </c>
      <c r="E114" s="124"/>
      <c r="F114" s="124"/>
      <c r="G114" s="124" t="str">
        <f t="shared" si="1"/>
        <v>                                                                                                               </v>
      </c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</row>
    <row r="115">
      <c r="A115" s="125" t="s">
        <v>880</v>
      </c>
      <c r="B115" s="125" t="s">
        <v>274</v>
      </c>
      <c r="C115" s="125" t="s">
        <v>857</v>
      </c>
      <c r="D115" s="125" t="s">
        <v>855</v>
      </c>
      <c r="E115" s="124"/>
      <c r="F115" s="124"/>
      <c r="G115" s="124" t="str">
        <f t="shared" si="1"/>
        <v>                                                                                                                </v>
      </c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</row>
    <row r="116">
      <c r="A116" s="125" t="s">
        <v>441</v>
      </c>
      <c r="B116" s="125" t="s">
        <v>62</v>
      </c>
      <c r="C116" s="125" t="s">
        <v>857</v>
      </c>
      <c r="D116" s="125" t="s">
        <v>855</v>
      </c>
      <c r="E116" s="124"/>
      <c r="F116" s="124"/>
      <c r="G116" s="124" t="str">
        <f t="shared" si="1"/>
        <v>                                                                                                                 </v>
      </c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</row>
    <row r="117">
      <c r="A117" s="127" t="s">
        <v>612</v>
      </c>
      <c r="B117" s="127" t="s">
        <v>193</v>
      </c>
      <c r="C117" s="127" t="s">
        <v>857</v>
      </c>
      <c r="D117" s="127" t="s">
        <v>855</v>
      </c>
      <c r="E117" s="124"/>
      <c r="F117" s="124"/>
      <c r="G117" s="124" t="str">
        <f t="shared" si="1"/>
        <v>                                                                                                                  </v>
      </c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</row>
    <row r="118">
      <c r="A118" s="127" t="s">
        <v>538</v>
      </c>
      <c r="B118" s="127" t="s">
        <v>185</v>
      </c>
      <c r="C118" s="127" t="s">
        <v>246</v>
      </c>
      <c r="D118" s="127" t="s">
        <v>246</v>
      </c>
      <c r="E118" s="124"/>
      <c r="F118" s="124"/>
      <c r="G118" s="124" t="str">
        <f t="shared" si="1"/>
        <v>                                                                                                                   </v>
      </c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</row>
    <row r="119">
      <c r="A119" s="125" t="s">
        <v>468</v>
      </c>
      <c r="B119" s="125" t="s">
        <v>112</v>
      </c>
      <c r="C119" s="125" t="s">
        <v>246</v>
      </c>
      <c r="D119" s="125" t="s">
        <v>246</v>
      </c>
      <c r="E119" s="124"/>
      <c r="F119" s="124"/>
      <c r="G119" s="124" t="str">
        <f t="shared" si="1"/>
        <v>                                                                                                                    </v>
      </c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</row>
    <row r="120">
      <c r="A120" s="127" t="s">
        <v>601</v>
      </c>
      <c r="B120" s="127" t="s">
        <v>233</v>
      </c>
      <c r="C120" s="127" t="s">
        <v>246</v>
      </c>
      <c r="D120" s="127" t="s">
        <v>246</v>
      </c>
      <c r="E120" s="124"/>
      <c r="F120" s="124"/>
      <c r="G120" s="124" t="str">
        <f t="shared" si="1"/>
        <v>                                                                                                                     </v>
      </c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</row>
    <row r="121">
      <c r="A121" s="125" t="s">
        <v>509</v>
      </c>
      <c r="B121" s="125" t="s">
        <v>154</v>
      </c>
      <c r="C121" s="125" t="s">
        <v>248</v>
      </c>
      <c r="D121" s="125" t="s">
        <v>248</v>
      </c>
      <c r="E121" s="124"/>
      <c r="F121" s="124"/>
      <c r="G121" s="124" t="str">
        <f t="shared" si="1"/>
        <v>                                                                                                                      </v>
      </c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</row>
    <row r="122">
      <c r="A122" s="125" t="s">
        <v>455</v>
      </c>
      <c r="B122" s="125" t="s">
        <v>105</v>
      </c>
      <c r="C122" s="125" t="s">
        <v>857</v>
      </c>
      <c r="D122" s="125" t="s">
        <v>855</v>
      </c>
      <c r="E122" s="124"/>
      <c r="F122" s="124"/>
      <c r="G122" s="124" t="str">
        <f t="shared" si="1"/>
        <v>                                                                                                                       </v>
      </c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</row>
    <row r="123">
      <c r="A123" s="127" t="s">
        <v>528</v>
      </c>
      <c r="B123" s="127" t="s">
        <v>126</v>
      </c>
      <c r="C123" s="127" t="s">
        <v>857</v>
      </c>
      <c r="D123" s="127" t="s">
        <v>855</v>
      </c>
      <c r="E123" s="124"/>
      <c r="F123" s="124"/>
      <c r="G123" s="124" t="str">
        <f t="shared" si="1"/>
        <v>                                                                                                                        </v>
      </c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</row>
    <row r="124">
      <c r="A124" s="127" t="s">
        <v>521</v>
      </c>
      <c r="B124" s="127" t="s">
        <v>136</v>
      </c>
      <c r="C124" s="127" t="s">
        <v>858</v>
      </c>
      <c r="D124" s="127" t="s">
        <v>855</v>
      </c>
      <c r="E124" s="124"/>
      <c r="F124" s="124"/>
      <c r="G124" s="124" t="str">
        <f t="shared" si="1"/>
        <v>                                                                                                                         </v>
      </c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</row>
    <row r="125">
      <c r="A125" s="127" t="s">
        <v>592</v>
      </c>
      <c r="B125" s="127" t="s">
        <v>130</v>
      </c>
      <c r="C125" s="127" t="s">
        <v>857</v>
      </c>
      <c r="D125" s="127" t="s">
        <v>855</v>
      </c>
      <c r="E125" s="124"/>
      <c r="F125" s="124"/>
      <c r="G125" s="124" t="str">
        <f t="shared" si="1"/>
        <v>                                                                                                                          </v>
      </c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</row>
    <row r="126">
      <c r="A126" s="125" t="s">
        <v>578</v>
      </c>
      <c r="B126" s="125" t="s">
        <v>213</v>
      </c>
      <c r="C126" s="125" t="s">
        <v>857</v>
      </c>
      <c r="D126" s="125" t="s">
        <v>855</v>
      </c>
      <c r="E126" s="124"/>
      <c r="F126" s="124"/>
      <c r="G126" s="124" t="str">
        <f t="shared" si="1"/>
        <v>                                                                                                                           </v>
      </c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</row>
    <row r="127">
      <c r="A127" s="127" t="s">
        <v>632</v>
      </c>
      <c r="B127" s="127" t="s">
        <v>276</v>
      </c>
      <c r="C127" s="127" t="s">
        <v>73</v>
      </c>
      <c r="D127" s="127" t="s">
        <v>855</v>
      </c>
      <c r="E127" s="124"/>
      <c r="F127" s="124"/>
      <c r="G127" s="124" t="str">
        <f t="shared" si="1"/>
        <v>                                                                                                                            </v>
      </c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</row>
    <row r="128">
      <c r="A128" s="125" t="s">
        <v>606</v>
      </c>
      <c r="B128" s="125" t="s">
        <v>224</v>
      </c>
      <c r="C128" s="125" t="s">
        <v>858</v>
      </c>
      <c r="D128" s="125" t="s">
        <v>855</v>
      </c>
      <c r="E128" s="124"/>
      <c r="F128" s="124"/>
      <c r="G128" s="124" t="str">
        <f t="shared" si="1"/>
        <v>                                                                                                                             </v>
      </c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</row>
    <row r="129">
      <c r="A129" s="127" t="s">
        <v>603</v>
      </c>
      <c r="B129" s="127" t="s">
        <v>228</v>
      </c>
      <c r="C129" s="127" t="s">
        <v>248</v>
      </c>
      <c r="D129" s="127" t="s">
        <v>248</v>
      </c>
      <c r="E129" s="124"/>
      <c r="F129" s="124"/>
      <c r="G129" s="124" t="str">
        <f t="shared" si="1"/>
        <v>                                                                                                                              </v>
      </c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</row>
    <row r="130">
      <c r="A130" s="127" t="s">
        <v>881</v>
      </c>
      <c r="B130" s="127" t="s">
        <v>882</v>
      </c>
      <c r="C130" s="127" t="s">
        <v>857</v>
      </c>
      <c r="D130" s="127" t="s">
        <v>855</v>
      </c>
      <c r="E130" s="124"/>
      <c r="F130" s="124"/>
      <c r="G130" s="124" t="str">
        <f t="shared" si="1"/>
        <v>                                                                                                                               </v>
      </c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</row>
    <row r="131">
      <c r="A131" s="125" t="s">
        <v>558</v>
      </c>
      <c r="B131" s="125" t="s">
        <v>174</v>
      </c>
      <c r="C131" s="125" t="s">
        <v>857</v>
      </c>
      <c r="D131" s="125" t="s">
        <v>855</v>
      </c>
      <c r="E131" s="124"/>
      <c r="F131" s="124"/>
      <c r="G131" s="124" t="str">
        <f t="shared" si="1"/>
        <v>                                                                                                                                </v>
      </c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</row>
    <row r="132">
      <c r="A132" s="125" t="s">
        <v>454</v>
      </c>
      <c r="B132" s="125" t="s">
        <v>102</v>
      </c>
      <c r="C132" s="125" t="s">
        <v>857</v>
      </c>
      <c r="D132" s="125" t="s">
        <v>855</v>
      </c>
      <c r="E132" s="124"/>
      <c r="F132" s="124"/>
      <c r="G132" s="124" t="str">
        <f t="shared" si="1"/>
        <v>                                                                                                                                 </v>
      </c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</row>
    <row r="133">
      <c r="A133" s="125" t="s">
        <v>620</v>
      </c>
      <c r="B133" s="125" t="s">
        <v>103</v>
      </c>
      <c r="C133" s="125" t="s">
        <v>248</v>
      </c>
      <c r="D133" s="125" t="s">
        <v>248</v>
      </c>
      <c r="E133" s="124"/>
      <c r="F133" s="124"/>
      <c r="G133" s="124" t="str">
        <f t="shared" si="1"/>
        <v>                                                                                                                                  </v>
      </c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</row>
    <row r="134">
      <c r="A134" s="127" t="s">
        <v>605</v>
      </c>
      <c r="B134" s="127" t="s">
        <v>150</v>
      </c>
      <c r="C134" s="127" t="s">
        <v>857</v>
      </c>
      <c r="D134" s="127" t="s">
        <v>855</v>
      </c>
      <c r="E134" s="124"/>
      <c r="F134" s="124"/>
      <c r="G134" s="124" t="str">
        <f t="shared" si="1"/>
        <v>                                                                                                                                   </v>
      </c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</row>
    <row r="135">
      <c r="A135" s="127" t="s">
        <v>624</v>
      </c>
      <c r="B135" s="127" t="s">
        <v>122</v>
      </c>
      <c r="C135" s="127" t="s">
        <v>857</v>
      </c>
      <c r="D135" s="127" t="s">
        <v>855</v>
      </c>
      <c r="E135" s="124"/>
      <c r="F135" s="124"/>
      <c r="G135" s="124" t="str">
        <f t="shared" si="1"/>
        <v>                                                                                                                                    </v>
      </c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</row>
    <row r="136">
      <c r="A136" s="125" t="s">
        <v>491</v>
      </c>
      <c r="B136" s="125" t="s">
        <v>167</v>
      </c>
      <c r="C136" s="125" t="s">
        <v>857</v>
      </c>
      <c r="D136" s="125" t="s">
        <v>855</v>
      </c>
      <c r="E136" s="124"/>
      <c r="F136" s="124"/>
      <c r="G136" s="124" t="str">
        <f t="shared" si="1"/>
        <v>                                                                                                                                     </v>
      </c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</row>
    <row r="137">
      <c r="A137" s="127" t="s">
        <v>585</v>
      </c>
      <c r="B137" s="127" t="s">
        <v>219</v>
      </c>
      <c r="C137" s="127" t="s">
        <v>248</v>
      </c>
      <c r="D137" s="127" t="s">
        <v>248</v>
      </c>
      <c r="E137" s="124"/>
      <c r="F137" s="124"/>
      <c r="G137" s="124" t="str">
        <f t="shared" si="1"/>
        <v>                                                                                                                                      </v>
      </c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</row>
    <row r="138">
      <c r="A138" s="125" t="s">
        <v>645</v>
      </c>
      <c r="B138" s="125" t="s">
        <v>287</v>
      </c>
      <c r="C138" s="125" t="s">
        <v>246</v>
      </c>
      <c r="D138" s="125" t="s">
        <v>246</v>
      </c>
      <c r="E138" s="124"/>
      <c r="F138" s="124"/>
      <c r="G138" s="124" t="str">
        <f t="shared" si="1"/>
        <v>                                                                                                                                       </v>
      </c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</row>
    <row r="139">
      <c r="A139" s="125" t="s">
        <v>499</v>
      </c>
      <c r="B139" s="125" t="s">
        <v>158</v>
      </c>
      <c r="C139" s="125" t="s">
        <v>857</v>
      </c>
      <c r="D139" s="125" t="s">
        <v>855</v>
      </c>
      <c r="E139" s="124"/>
      <c r="F139" s="124"/>
      <c r="G139" s="124" t="str">
        <f t="shared" si="1"/>
        <v>                                                                                                                                        </v>
      </c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</row>
    <row r="140">
      <c r="A140" s="127" t="s">
        <v>594</v>
      </c>
      <c r="B140" s="127" t="s">
        <v>202</v>
      </c>
      <c r="C140" s="127" t="s">
        <v>858</v>
      </c>
      <c r="D140" s="127" t="s">
        <v>855</v>
      </c>
      <c r="E140" s="124"/>
      <c r="F140" s="124"/>
      <c r="G140" s="124" t="str">
        <f t="shared" si="1"/>
        <v>                                                                                                                                         </v>
      </c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</row>
    <row r="141">
      <c r="A141" s="125" t="s">
        <v>883</v>
      </c>
      <c r="B141" s="125" t="s">
        <v>263</v>
      </c>
      <c r="C141" s="125" t="s">
        <v>858</v>
      </c>
      <c r="D141" s="125" t="s">
        <v>855</v>
      </c>
      <c r="E141" s="124"/>
      <c r="F141" s="124"/>
      <c r="G141" s="124" t="str">
        <f t="shared" si="1"/>
        <v>                                                                                                                                          </v>
      </c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</row>
    <row r="142">
      <c r="A142" s="125" t="s">
        <v>492</v>
      </c>
      <c r="B142" s="125" t="s">
        <v>151</v>
      </c>
      <c r="C142" s="125" t="s">
        <v>246</v>
      </c>
      <c r="D142" s="125" t="s">
        <v>246</v>
      </c>
      <c r="E142" s="124"/>
      <c r="F142" s="124"/>
      <c r="G142" s="124" t="str">
        <f t="shared" si="1"/>
        <v>                                                                                                                                           </v>
      </c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</row>
    <row r="143">
      <c r="A143" s="127" t="s">
        <v>520</v>
      </c>
      <c r="B143" s="127" t="s">
        <v>190</v>
      </c>
      <c r="C143" s="127" t="s">
        <v>246</v>
      </c>
      <c r="D143" s="127" t="s">
        <v>246</v>
      </c>
      <c r="E143" s="124"/>
      <c r="F143" s="124"/>
      <c r="G143" s="124" t="str">
        <f t="shared" si="1"/>
        <v>                                                                                                                                            </v>
      </c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</row>
    <row r="144">
      <c r="A144" s="129" t="s">
        <v>508</v>
      </c>
      <c r="B144" s="129" t="s">
        <v>133</v>
      </c>
      <c r="C144" s="129" t="s">
        <v>246</v>
      </c>
      <c r="D144" s="129" t="s">
        <v>246</v>
      </c>
      <c r="E144" s="124"/>
      <c r="F144" s="124"/>
      <c r="G144" s="124" t="str">
        <f t="shared" si="1"/>
        <v>                                                                                                                                             </v>
      </c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>
      <c r="A145" s="127" t="s">
        <v>489</v>
      </c>
      <c r="B145" s="127" t="s">
        <v>162</v>
      </c>
      <c r="C145" s="127" t="s">
        <v>858</v>
      </c>
      <c r="D145" s="127" t="s">
        <v>855</v>
      </c>
      <c r="E145" s="124"/>
      <c r="F145" s="124"/>
      <c r="G145" s="124" t="str">
        <f t="shared" si="1"/>
        <v>                                                                                                                                              </v>
      </c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</row>
    <row r="146">
      <c r="A146" s="125" t="s">
        <v>471</v>
      </c>
      <c r="B146" s="125" t="s">
        <v>116</v>
      </c>
      <c r="C146" s="125" t="s">
        <v>858</v>
      </c>
      <c r="D146" s="125" t="s">
        <v>855</v>
      </c>
      <c r="E146" s="124"/>
      <c r="F146" s="124"/>
      <c r="G146" s="124" t="str">
        <f t="shared" si="1"/>
        <v>                                                                                                                                               </v>
      </c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</row>
    <row r="147">
      <c r="A147" s="125" t="s">
        <v>641</v>
      </c>
      <c r="B147" s="125" t="s">
        <v>250</v>
      </c>
      <c r="C147" s="125" t="s">
        <v>246</v>
      </c>
      <c r="D147" s="125" t="s">
        <v>246</v>
      </c>
      <c r="E147" s="124"/>
      <c r="F147" s="124"/>
      <c r="G147" s="124" t="str">
        <f t="shared" si="1"/>
        <v>                                                                                                                                                </v>
      </c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</row>
    <row r="148">
      <c r="A148" s="127" t="s">
        <v>560</v>
      </c>
      <c r="B148" s="127" t="s">
        <v>205</v>
      </c>
      <c r="C148" s="127" t="s">
        <v>246</v>
      </c>
      <c r="D148" s="127" t="s">
        <v>246</v>
      </c>
      <c r="E148" s="124"/>
      <c r="F148" s="124"/>
      <c r="G148" s="124" t="str">
        <f t="shared" si="1"/>
        <v>                                                                                                                                                 </v>
      </c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</row>
    <row r="149">
      <c r="A149" s="125" t="s">
        <v>540</v>
      </c>
      <c r="B149" s="125" t="s">
        <v>173</v>
      </c>
      <c r="C149" s="125" t="s">
        <v>246</v>
      </c>
      <c r="D149" s="125" t="s">
        <v>246</v>
      </c>
      <c r="E149" s="124"/>
      <c r="F149" s="124"/>
      <c r="G149" s="124" t="str">
        <f t="shared" si="1"/>
        <v>                                                                                                                                                  </v>
      </c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</row>
    <row r="150">
      <c r="A150" s="125" t="s">
        <v>622</v>
      </c>
      <c r="B150" s="125" t="s">
        <v>257</v>
      </c>
      <c r="C150" s="125" t="s">
        <v>248</v>
      </c>
      <c r="D150" s="125" t="s">
        <v>248</v>
      </c>
      <c r="E150" s="124"/>
      <c r="F150" s="124"/>
      <c r="G150" s="124" t="str">
        <f t="shared" si="1"/>
        <v>                                                                                                                                                   </v>
      </c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</row>
    <row r="151">
      <c r="A151" s="127" t="s">
        <v>629</v>
      </c>
      <c r="B151" s="127" t="s">
        <v>256</v>
      </c>
      <c r="C151" s="127" t="s">
        <v>858</v>
      </c>
      <c r="D151" s="127" t="s">
        <v>855</v>
      </c>
      <c r="E151" s="124"/>
      <c r="F151" s="124"/>
      <c r="G151" s="124" t="str">
        <f t="shared" si="1"/>
        <v>                                                                                                                                                    </v>
      </c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</row>
    <row r="152">
      <c r="A152" s="125" t="s">
        <v>652</v>
      </c>
      <c r="B152" s="125" t="s">
        <v>288</v>
      </c>
      <c r="C152" s="125" t="s">
        <v>73</v>
      </c>
      <c r="D152" s="125" t="s">
        <v>855</v>
      </c>
      <c r="E152" s="124"/>
      <c r="F152" s="124"/>
      <c r="G152" s="124" t="str">
        <f t="shared" si="1"/>
        <v>                                                                                                                                                     </v>
      </c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</row>
    <row r="153">
      <c r="A153" s="127" t="s">
        <v>498</v>
      </c>
      <c r="B153" s="127" t="s">
        <v>197</v>
      </c>
      <c r="C153" s="127" t="s">
        <v>246</v>
      </c>
      <c r="D153" s="127" t="s">
        <v>246</v>
      </c>
      <c r="E153" s="124"/>
      <c r="F153" s="124"/>
      <c r="G153" s="124" t="str">
        <f t="shared" si="1"/>
        <v>                                                                                                                                                      </v>
      </c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</row>
    <row r="154">
      <c r="A154" s="125" t="s">
        <v>546</v>
      </c>
      <c r="B154" s="125" t="s">
        <v>134</v>
      </c>
      <c r="C154" s="125" t="s">
        <v>858</v>
      </c>
      <c r="D154" s="125" t="s">
        <v>855</v>
      </c>
      <c r="E154" s="124"/>
      <c r="F154" s="124"/>
      <c r="G154" s="124" t="str">
        <f t="shared" si="1"/>
        <v>                                                                                                                                                       </v>
      </c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</row>
    <row r="155">
      <c r="A155" s="127" t="s">
        <v>564</v>
      </c>
      <c r="B155" s="127" t="s">
        <v>214</v>
      </c>
      <c r="C155" s="127" t="s">
        <v>857</v>
      </c>
      <c r="D155" s="127" t="s">
        <v>855</v>
      </c>
      <c r="E155" s="124"/>
      <c r="F155" s="124"/>
      <c r="G155" s="124" t="str">
        <f t="shared" si="1"/>
        <v>                                                                                                                                                        </v>
      </c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</row>
    <row r="156">
      <c r="A156" s="127" t="s">
        <v>635</v>
      </c>
      <c r="B156" s="127" t="s">
        <v>280</v>
      </c>
      <c r="C156" s="127" t="s">
        <v>857</v>
      </c>
      <c r="D156" s="127" t="s">
        <v>855</v>
      </c>
      <c r="E156" s="124"/>
      <c r="F156" s="124"/>
      <c r="G156" s="124" t="str">
        <f t="shared" si="1"/>
        <v>                                                                                                                                                         </v>
      </c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</row>
    <row r="157">
      <c r="A157" s="125" t="s">
        <v>636</v>
      </c>
      <c r="B157" s="125" t="s">
        <v>240</v>
      </c>
      <c r="C157" s="125" t="s">
        <v>857</v>
      </c>
      <c r="D157" s="125" t="s">
        <v>855</v>
      </c>
      <c r="E157" s="124"/>
      <c r="F157" s="124"/>
      <c r="G157" s="124" t="str">
        <f t="shared" si="1"/>
        <v>                                                                                                                                                          </v>
      </c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</row>
    <row r="158">
      <c r="A158" s="127" t="s">
        <v>644</v>
      </c>
      <c r="B158" s="127" t="s">
        <v>266</v>
      </c>
      <c r="C158" s="127" t="s">
        <v>73</v>
      </c>
      <c r="D158" s="127" t="s">
        <v>855</v>
      </c>
      <c r="E158" s="124"/>
      <c r="F158" s="124"/>
      <c r="G158" s="124" t="str">
        <f t="shared" si="1"/>
        <v>                                                                                                                                                           </v>
      </c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</row>
    <row r="159">
      <c r="A159" s="125" t="s">
        <v>554</v>
      </c>
      <c r="B159" s="125" t="s">
        <v>192</v>
      </c>
      <c r="C159" s="125" t="s">
        <v>248</v>
      </c>
      <c r="D159" s="125" t="s">
        <v>248</v>
      </c>
      <c r="E159" s="124"/>
      <c r="F159" s="124"/>
      <c r="G159" s="124" t="str">
        <f t="shared" si="1"/>
        <v>                                                                                                                                                            </v>
      </c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</row>
    <row r="160">
      <c r="A160" s="127" t="s">
        <v>551</v>
      </c>
      <c r="B160" s="127" t="s">
        <v>181</v>
      </c>
      <c r="C160" s="127" t="s">
        <v>858</v>
      </c>
      <c r="D160" s="127" t="s">
        <v>855</v>
      </c>
      <c r="E160" s="124"/>
      <c r="F160" s="124"/>
      <c r="G160" s="124" t="str">
        <f t="shared" si="1"/>
        <v>                                                                                                                                                             </v>
      </c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</row>
    <row r="161">
      <c r="A161" s="127" t="s">
        <v>649</v>
      </c>
      <c r="B161" s="127" t="s">
        <v>291</v>
      </c>
      <c r="C161" s="127" t="s">
        <v>248</v>
      </c>
      <c r="D161" s="127" t="s">
        <v>248</v>
      </c>
      <c r="E161" s="124"/>
      <c r="F161" s="124"/>
      <c r="G161" s="124" t="str">
        <f t="shared" si="1"/>
        <v>                                                                                                                                                              </v>
      </c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</row>
    <row r="162">
      <c r="A162" s="127" t="s">
        <v>563</v>
      </c>
      <c r="B162" s="127" t="s">
        <v>194</v>
      </c>
      <c r="C162" s="127" t="s">
        <v>246</v>
      </c>
      <c r="D162" s="127" t="s">
        <v>246</v>
      </c>
      <c r="E162" s="124"/>
      <c r="F162" s="124"/>
      <c r="G162" s="124" t="str">
        <f t="shared" si="1"/>
        <v>                                                                                                                                                               </v>
      </c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</row>
    <row r="163">
      <c r="A163" s="125" t="s">
        <v>517</v>
      </c>
      <c r="B163" s="125" t="s">
        <v>152</v>
      </c>
      <c r="C163" s="125" t="s">
        <v>858</v>
      </c>
      <c r="D163" s="125" t="s">
        <v>855</v>
      </c>
      <c r="E163" s="124"/>
      <c r="F163" s="124"/>
      <c r="G163" s="124" t="str">
        <f t="shared" si="1"/>
        <v>                                                                                                                                                                </v>
      </c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</row>
    <row r="164">
      <c r="A164" s="125" t="s">
        <v>514</v>
      </c>
      <c r="B164" s="125" t="s">
        <v>175</v>
      </c>
      <c r="C164" s="125" t="s">
        <v>857</v>
      </c>
      <c r="D164" s="125" t="s">
        <v>855</v>
      </c>
      <c r="E164" s="124"/>
      <c r="F164" s="124"/>
      <c r="G164" s="124" t="str">
        <f t="shared" si="1"/>
        <v>                                                                                                                                                                 </v>
      </c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</row>
    <row r="165">
      <c r="A165" s="127" t="s">
        <v>633</v>
      </c>
      <c r="B165" s="127" t="s">
        <v>251</v>
      </c>
      <c r="C165" s="127" t="s">
        <v>858</v>
      </c>
      <c r="D165" s="127" t="s">
        <v>855</v>
      </c>
      <c r="E165" s="124"/>
      <c r="F165" s="124"/>
      <c r="G165" s="124" t="str">
        <f t="shared" si="1"/>
        <v>                                                                                                                                                                  </v>
      </c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</row>
    <row r="166">
      <c r="A166" s="127" t="s">
        <v>460</v>
      </c>
      <c r="B166" s="127" t="s">
        <v>92</v>
      </c>
      <c r="C166" s="127" t="s">
        <v>248</v>
      </c>
      <c r="D166" s="127" t="s">
        <v>248</v>
      </c>
      <c r="E166" s="124"/>
      <c r="F166" s="124"/>
      <c r="G166" s="124" t="str">
        <f t="shared" si="1"/>
        <v>                                                                                                                                                                   </v>
      </c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</row>
    <row r="167">
      <c r="A167" s="127" t="s">
        <v>511</v>
      </c>
      <c r="B167" s="127" t="s">
        <v>159</v>
      </c>
      <c r="C167" s="127" t="s">
        <v>857</v>
      </c>
      <c r="D167" s="127" t="s">
        <v>855</v>
      </c>
      <c r="E167" s="124"/>
      <c r="F167" s="124"/>
      <c r="G167" s="124" t="str">
        <f t="shared" si="1"/>
        <v>                                                                                                                                                                    </v>
      </c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</row>
    <row r="168">
      <c r="A168" s="125" t="s">
        <v>599</v>
      </c>
      <c r="B168" s="125" t="s">
        <v>225</v>
      </c>
      <c r="C168" s="125" t="s">
        <v>858</v>
      </c>
      <c r="D168" s="125" t="s">
        <v>855</v>
      </c>
      <c r="E168" s="124"/>
      <c r="F168" s="124"/>
      <c r="G168" s="124" t="str">
        <f t="shared" si="1"/>
        <v>                                                                                                                                                                     </v>
      </c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</row>
    <row r="169">
      <c r="A169" s="127" t="s">
        <v>587</v>
      </c>
      <c r="B169" s="127" t="s">
        <v>234</v>
      </c>
      <c r="C169" s="127" t="s">
        <v>858</v>
      </c>
      <c r="D169" s="127" t="s">
        <v>855</v>
      </c>
      <c r="E169" s="124"/>
      <c r="F169" s="124"/>
      <c r="G169" s="124" t="str">
        <f t="shared" si="1"/>
        <v>                                                                                                                                                                      </v>
      </c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</row>
    <row r="170">
      <c r="A170" s="127" t="s">
        <v>602</v>
      </c>
      <c r="B170" s="127" t="s">
        <v>147</v>
      </c>
      <c r="C170" s="127" t="s">
        <v>73</v>
      </c>
      <c r="D170" s="127" t="s">
        <v>855</v>
      </c>
      <c r="E170" s="124"/>
      <c r="F170" s="124"/>
      <c r="G170" s="124" t="str">
        <f t="shared" si="1"/>
        <v>                                                                                                                                                                       </v>
      </c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</row>
    <row r="171">
      <c r="A171" s="125" t="s">
        <v>581</v>
      </c>
      <c r="B171" s="125" t="s">
        <v>178</v>
      </c>
      <c r="C171" s="125" t="s">
        <v>858</v>
      </c>
      <c r="D171" s="125" t="s">
        <v>855</v>
      </c>
      <c r="E171" s="124"/>
      <c r="F171" s="124"/>
      <c r="G171" s="124" t="str">
        <f t="shared" si="1"/>
        <v>                                                                                                                                                                        </v>
      </c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</row>
    <row r="172">
      <c r="A172" s="125" t="s">
        <v>884</v>
      </c>
      <c r="B172" s="125" t="s">
        <v>275</v>
      </c>
      <c r="C172" s="125" t="s">
        <v>73</v>
      </c>
      <c r="D172" s="125" t="s">
        <v>855</v>
      </c>
      <c r="E172" s="124"/>
      <c r="F172" s="124"/>
      <c r="G172" s="124" t="str">
        <f t="shared" si="1"/>
        <v>                                                                                                                                                                         </v>
      </c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</row>
    <row r="173">
      <c r="A173" s="127" t="s">
        <v>440</v>
      </c>
      <c r="B173" s="127" t="s">
        <v>71</v>
      </c>
      <c r="C173" s="127" t="s">
        <v>858</v>
      </c>
      <c r="D173" s="127" t="s">
        <v>855</v>
      </c>
      <c r="E173" s="124"/>
      <c r="F173" s="124"/>
      <c r="G173" s="124" t="str">
        <f t="shared" si="1"/>
        <v>                                                                                                                                                                          </v>
      </c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</row>
    <row r="174">
      <c r="A174" s="127" t="s">
        <v>557</v>
      </c>
      <c r="B174" s="127" t="s">
        <v>140</v>
      </c>
      <c r="C174" s="127" t="s">
        <v>248</v>
      </c>
      <c r="D174" s="127" t="s">
        <v>248</v>
      </c>
      <c r="E174" s="124"/>
      <c r="F174" s="124"/>
      <c r="G174" s="124" t="str">
        <f t="shared" si="1"/>
        <v>                                                                                                                                                                           </v>
      </c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</row>
    <row r="175">
      <c r="A175" s="125" t="s">
        <v>447</v>
      </c>
      <c r="B175" s="125" t="s">
        <v>64</v>
      </c>
      <c r="C175" s="125" t="s">
        <v>246</v>
      </c>
      <c r="D175" s="125" t="s">
        <v>246</v>
      </c>
      <c r="E175" s="124"/>
      <c r="F175" s="124"/>
      <c r="G175" s="124" t="str">
        <f t="shared" si="1"/>
        <v>                                                                                                                                                                            </v>
      </c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</row>
    <row r="176">
      <c r="A176" s="127" t="s">
        <v>461</v>
      </c>
      <c r="B176" s="127" t="s">
        <v>88</v>
      </c>
      <c r="C176" s="127" t="s">
        <v>246</v>
      </c>
      <c r="D176" s="127" t="s">
        <v>246</v>
      </c>
      <c r="E176" s="124"/>
      <c r="F176" s="124"/>
      <c r="G176" s="124" t="str">
        <f t="shared" si="1"/>
        <v>                                                                                                                                                                             </v>
      </c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</row>
    <row r="177">
      <c r="A177" s="125" t="s">
        <v>493</v>
      </c>
      <c r="B177" s="125" t="s">
        <v>155</v>
      </c>
      <c r="C177" s="125" t="s">
        <v>857</v>
      </c>
      <c r="D177" s="125" t="s">
        <v>855</v>
      </c>
      <c r="E177" s="124"/>
      <c r="F177" s="124"/>
      <c r="G177" s="124" t="str">
        <f t="shared" si="1"/>
        <v>                                                                                                                                                                              </v>
      </c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</row>
    <row r="178">
      <c r="A178" s="127" t="s">
        <v>885</v>
      </c>
      <c r="B178" s="127" t="s">
        <v>285</v>
      </c>
      <c r="C178" s="127" t="s">
        <v>73</v>
      </c>
      <c r="D178" s="127" t="s">
        <v>855</v>
      </c>
      <c r="E178" s="124"/>
      <c r="F178" s="124"/>
      <c r="G178" s="124" t="str">
        <f t="shared" si="1"/>
        <v>                                                                                                                                                                               </v>
      </c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</row>
    <row r="179">
      <c r="A179" s="125" t="s">
        <v>886</v>
      </c>
      <c r="B179" s="125" t="s">
        <v>297</v>
      </c>
      <c r="C179" s="125" t="s">
        <v>73</v>
      </c>
      <c r="D179" s="125" t="s">
        <v>855</v>
      </c>
      <c r="E179" s="124"/>
      <c r="F179" s="124"/>
      <c r="G179" s="124" t="str">
        <f t="shared" si="1"/>
        <v>                                                                                                                                                                                </v>
      </c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</row>
    <row r="180">
      <c r="A180" s="127" t="s">
        <v>887</v>
      </c>
      <c r="B180" s="127" t="s">
        <v>275</v>
      </c>
      <c r="C180" s="127" t="s">
        <v>73</v>
      </c>
      <c r="D180" s="127" t="s">
        <v>855</v>
      </c>
      <c r="E180" s="124"/>
      <c r="F180" s="124"/>
      <c r="G180" s="124" t="str">
        <f t="shared" si="1"/>
        <v>                                                                                                                                                                                 </v>
      </c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</row>
    <row r="181">
      <c r="A181" s="125" t="s">
        <v>466</v>
      </c>
      <c r="B181" s="125" t="s">
        <v>50</v>
      </c>
      <c r="C181" s="125" t="s">
        <v>73</v>
      </c>
      <c r="D181" s="125" t="s">
        <v>855</v>
      </c>
      <c r="E181" s="124"/>
      <c r="F181" s="124"/>
      <c r="G181" s="124" t="str">
        <f t="shared" si="1"/>
        <v>                                                                                                                                                                                  </v>
      </c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</row>
    <row r="182">
      <c r="A182" s="127" t="s">
        <v>888</v>
      </c>
      <c r="B182" s="128"/>
      <c r="C182" s="127" t="s">
        <v>854</v>
      </c>
      <c r="D182" s="127" t="s">
        <v>855</v>
      </c>
      <c r="E182" s="124"/>
      <c r="F182" s="124"/>
      <c r="G182" s="124" t="str">
        <f t="shared" si="1"/>
        <v>                                                                                                                                                                                   </v>
      </c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</row>
    <row r="183">
      <c r="A183" s="127" t="s">
        <v>457</v>
      </c>
      <c r="B183" s="127" t="s">
        <v>80</v>
      </c>
      <c r="C183" s="127" t="s">
        <v>857</v>
      </c>
      <c r="D183" s="127" t="s">
        <v>855</v>
      </c>
      <c r="E183" s="124"/>
      <c r="F183" s="124"/>
      <c r="G183" s="124" t="str">
        <f t="shared" si="1"/>
        <v>                                                                                                                                                                                    </v>
      </c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</row>
    <row r="184">
      <c r="A184" s="125" t="s">
        <v>549</v>
      </c>
      <c r="B184" s="125" t="s">
        <v>189</v>
      </c>
      <c r="C184" s="125" t="s">
        <v>248</v>
      </c>
      <c r="D184" s="125" t="s">
        <v>248</v>
      </c>
      <c r="E184" s="124"/>
      <c r="F184" s="124"/>
      <c r="G184" s="124" t="str">
        <f t="shared" si="1"/>
        <v>                                                                                                                                                                                     </v>
      </c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</row>
    <row r="185">
      <c r="A185" s="125" t="s">
        <v>506</v>
      </c>
      <c r="B185" s="125" t="s">
        <v>97</v>
      </c>
      <c r="C185" s="125" t="s">
        <v>863</v>
      </c>
      <c r="D185" s="125" t="s">
        <v>855</v>
      </c>
      <c r="E185" s="124"/>
      <c r="F185" s="124"/>
      <c r="G185" s="124" t="str">
        <f t="shared" si="1"/>
        <v>                                                                                                                                                                                      </v>
      </c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</row>
    <row r="186">
      <c r="A186" s="127" t="s">
        <v>625</v>
      </c>
      <c r="B186" s="127" t="s">
        <v>182</v>
      </c>
      <c r="C186" s="127" t="s">
        <v>73</v>
      </c>
      <c r="D186" s="127" t="s">
        <v>855</v>
      </c>
      <c r="E186" s="124"/>
      <c r="F186" s="124"/>
      <c r="G186" s="124" t="str">
        <f t="shared" si="1"/>
        <v>                                                                                                                                                                                       </v>
      </c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</row>
    <row r="187">
      <c r="A187" s="125" t="s">
        <v>570</v>
      </c>
      <c r="B187" s="125" t="s">
        <v>226</v>
      </c>
      <c r="C187" s="125" t="s">
        <v>73</v>
      </c>
      <c r="D187" s="125" t="s">
        <v>855</v>
      </c>
      <c r="E187" s="124"/>
      <c r="F187" s="124"/>
      <c r="G187" s="124" t="str">
        <f t="shared" si="1"/>
        <v>                                                                                                                                                                                        </v>
      </c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</row>
    <row r="188">
      <c r="A188" s="127" t="s">
        <v>470</v>
      </c>
      <c r="B188" s="127" t="s">
        <v>84</v>
      </c>
      <c r="C188" s="127" t="s">
        <v>857</v>
      </c>
      <c r="D188" s="127" t="s">
        <v>855</v>
      </c>
      <c r="E188" s="124"/>
      <c r="F188" s="124"/>
      <c r="G188" s="124" t="str">
        <f t="shared" si="1"/>
        <v>                                                                                                                                                                                         </v>
      </c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</row>
    <row r="189">
      <c r="A189" s="125" t="s">
        <v>445</v>
      </c>
      <c r="B189" s="125" t="s">
        <v>65</v>
      </c>
      <c r="C189" s="125" t="s">
        <v>857</v>
      </c>
      <c r="D189" s="125" t="s">
        <v>855</v>
      </c>
      <c r="E189" s="124"/>
      <c r="F189" s="124"/>
      <c r="G189" s="124" t="str">
        <f t="shared" si="1"/>
        <v>                                                                                                                                                                                          </v>
      </c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</row>
    <row r="190">
      <c r="A190" s="125" t="s">
        <v>448</v>
      </c>
      <c r="B190" s="125" t="s">
        <v>86</v>
      </c>
      <c r="C190" s="125" t="s">
        <v>246</v>
      </c>
      <c r="D190" s="125" t="s">
        <v>246</v>
      </c>
      <c r="E190" s="124"/>
      <c r="F190" s="124"/>
      <c r="G190" s="124" t="str">
        <f t="shared" si="1"/>
        <v>                                                                                                                                                                                           </v>
      </c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</row>
    <row r="191">
      <c r="A191" s="127" t="s">
        <v>889</v>
      </c>
      <c r="B191" s="127" t="s">
        <v>265</v>
      </c>
      <c r="C191" s="127" t="s">
        <v>248</v>
      </c>
      <c r="D191" s="127" t="s">
        <v>248</v>
      </c>
      <c r="E191" s="124"/>
      <c r="F191" s="124"/>
      <c r="G191" s="124" t="str">
        <f t="shared" si="1"/>
        <v>                                                                                                                                                                                            </v>
      </c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</row>
    <row r="192">
      <c r="A192" s="127" t="s">
        <v>890</v>
      </c>
      <c r="B192" s="127" t="s">
        <v>891</v>
      </c>
      <c r="C192" s="127" t="s">
        <v>73</v>
      </c>
      <c r="D192" s="127" t="s">
        <v>855</v>
      </c>
      <c r="E192" s="124"/>
      <c r="F192" s="124"/>
      <c r="G192" s="124" t="str">
        <f t="shared" si="1"/>
        <v>                                                                                                                                                                                             </v>
      </c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</row>
    <row r="193">
      <c r="A193" s="127" t="s">
        <v>522</v>
      </c>
      <c r="B193" s="127" t="s">
        <v>101</v>
      </c>
      <c r="C193" s="127" t="s">
        <v>248</v>
      </c>
      <c r="D193" s="127" t="s">
        <v>248</v>
      </c>
      <c r="E193" s="124"/>
      <c r="F193" s="124"/>
      <c r="G193" s="124" t="str">
        <f t="shared" si="1"/>
        <v>                                                                                                                                                                                              </v>
      </c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</row>
    <row r="194">
      <c r="A194" s="125" t="s">
        <v>485</v>
      </c>
      <c r="B194" s="125" t="s">
        <v>83</v>
      </c>
      <c r="C194" s="125" t="s">
        <v>857</v>
      </c>
      <c r="D194" s="125" t="s">
        <v>855</v>
      </c>
      <c r="E194" s="124"/>
      <c r="F194" s="124"/>
      <c r="G194" s="124" t="str">
        <f t="shared" si="1"/>
        <v>                                                                                                                                                                                               </v>
      </c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</row>
    <row r="195">
      <c r="A195" s="125" t="s">
        <v>495</v>
      </c>
      <c r="B195" s="125" t="s">
        <v>108</v>
      </c>
      <c r="C195" s="125" t="s">
        <v>246</v>
      </c>
      <c r="D195" s="125" t="s">
        <v>246</v>
      </c>
      <c r="E195" s="124"/>
      <c r="F195" s="124"/>
      <c r="G195" s="124" t="str">
        <f t="shared" si="1"/>
        <v>                                                                                                                                                                                                </v>
      </c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</row>
    <row r="196">
      <c r="A196" s="127" t="s">
        <v>892</v>
      </c>
      <c r="B196" s="127" t="s">
        <v>268</v>
      </c>
      <c r="C196" s="127" t="s">
        <v>73</v>
      </c>
      <c r="D196" s="127" t="s">
        <v>855</v>
      </c>
      <c r="E196" s="124"/>
      <c r="F196" s="124"/>
      <c r="G196" s="124" t="str">
        <f t="shared" si="1"/>
        <v>                                                                                                                                                                                                 </v>
      </c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>
      <c r="A197" s="127" t="s">
        <v>527</v>
      </c>
      <c r="B197" s="127" t="s">
        <v>146</v>
      </c>
      <c r="C197" s="127" t="s">
        <v>863</v>
      </c>
      <c r="D197" s="127" t="s">
        <v>855</v>
      </c>
      <c r="E197" s="124"/>
      <c r="F197" s="124"/>
      <c r="G197" s="124" t="str">
        <f t="shared" si="1"/>
        <v>                                                                                                                                                                                                  </v>
      </c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>
      <c r="A198" s="127" t="s">
        <v>483</v>
      </c>
      <c r="B198" s="127" t="s">
        <v>141</v>
      </c>
      <c r="C198" s="127" t="s">
        <v>857</v>
      </c>
      <c r="D198" s="127" t="s">
        <v>855</v>
      </c>
      <c r="E198" s="124"/>
      <c r="F198" s="124"/>
      <c r="G198" s="124" t="str">
        <f t="shared" si="1"/>
        <v>                                                                                                                                                                                                   </v>
      </c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>
      <c r="A199" s="125" t="s">
        <v>519</v>
      </c>
      <c r="B199" s="125" t="s">
        <v>113</v>
      </c>
      <c r="C199" s="125" t="s">
        <v>858</v>
      </c>
      <c r="D199" s="125" t="s">
        <v>855</v>
      </c>
      <c r="E199" s="124"/>
      <c r="F199" s="124"/>
      <c r="G199" s="124" t="str">
        <f t="shared" si="1"/>
        <v>                                                                                                                                                                                                    </v>
      </c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>
      <c r="A200" s="127" t="s">
        <v>462</v>
      </c>
      <c r="B200" s="127" t="s">
        <v>55</v>
      </c>
      <c r="C200" s="127" t="s">
        <v>246</v>
      </c>
      <c r="D200" s="127" t="s">
        <v>246</v>
      </c>
      <c r="E200" s="124"/>
      <c r="F200" s="124"/>
      <c r="G200" s="124" t="str">
        <f t="shared" si="1"/>
        <v>                                                                                                                                                                                                     </v>
      </c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>
      <c r="A201" s="125" t="s">
        <v>479</v>
      </c>
      <c r="B201" s="125" t="s">
        <v>100</v>
      </c>
      <c r="C201" s="125" t="s">
        <v>246</v>
      </c>
      <c r="D201" s="125" t="s">
        <v>246</v>
      </c>
      <c r="E201" s="124"/>
      <c r="F201" s="124"/>
      <c r="G201" s="124" t="str">
        <f t="shared" si="1"/>
        <v>                                                                                                                                                                                                      </v>
      </c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>
      <c r="A202" s="127" t="s">
        <v>494</v>
      </c>
      <c r="B202" s="127" t="s">
        <v>168</v>
      </c>
      <c r="C202" s="127" t="s">
        <v>246</v>
      </c>
      <c r="D202" s="127" t="s">
        <v>246</v>
      </c>
      <c r="E202" s="124"/>
      <c r="F202" s="124"/>
      <c r="G202" s="124" t="str">
        <f t="shared" si="1"/>
        <v>                                                                                                                                                                                                       </v>
      </c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>
      <c r="A203" s="127" t="s">
        <v>593</v>
      </c>
      <c r="B203" s="127" t="s">
        <v>117</v>
      </c>
      <c r="C203" s="127" t="s">
        <v>858</v>
      </c>
      <c r="D203" s="127" t="s">
        <v>855</v>
      </c>
      <c r="E203" s="124"/>
      <c r="F203" s="124"/>
      <c r="G203" s="124" t="str">
        <f t="shared" si="1"/>
        <v>                                                                                                                                                                                                        </v>
      </c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>
      <c r="A204" s="125" t="s">
        <v>434</v>
      </c>
      <c r="B204" s="125" t="s">
        <v>68</v>
      </c>
      <c r="C204" s="125" t="s">
        <v>857</v>
      </c>
      <c r="D204" s="125" t="s">
        <v>855</v>
      </c>
      <c r="E204" s="124"/>
      <c r="F204" s="124"/>
      <c r="G204" s="124" t="str">
        <f t="shared" si="1"/>
        <v>                                                                                                                                                                                                         </v>
      </c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>
      <c r="A205" s="125" t="s">
        <v>642</v>
      </c>
      <c r="B205" s="125" t="s">
        <v>281</v>
      </c>
      <c r="C205" s="125" t="s">
        <v>73</v>
      </c>
      <c r="D205" s="125" t="s">
        <v>855</v>
      </c>
      <c r="E205" s="124"/>
      <c r="F205" s="124"/>
      <c r="G205" s="124" t="str">
        <f t="shared" si="1"/>
        <v>                                                                                                                                                                                                          </v>
      </c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>
      <c r="A206" s="125" t="s">
        <v>611</v>
      </c>
      <c r="B206" s="125" t="s">
        <v>239</v>
      </c>
      <c r="C206" s="125" t="s">
        <v>858</v>
      </c>
      <c r="D206" s="125" t="s">
        <v>855</v>
      </c>
      <c r="E206" s="124"/>
      <c r="F206" s="124"/>
      <c r="G206" s="124" t="str">
        <f t="shared" si="1"/>
        <v>                                                                                                                                                                                                           </v>
      </c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>
      <c r="A207" s="127" t="s">
        <v>577</v>
      </c>
      <c r="B207" s="127" t="s">
        <v>127</v>
      </c>
      <c r="C207" s="127" t="s">
        <v>858</v>
      </c>
      <c r="D207" s="127" t="s">
        <v>855</v>
      </c>
      <c r="E207" s="124"/>
      <c r="F207" s="124"/>
      <c r="G207" s="124" t="str">
        <f t="shared" si="1"/>
        <v>                                                                                                                                                                                                            </v>
      </c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>
      <c r="A208" s="127" t="s">
        <v>451</v>
      </c>
      <c r="B208" s="127" t="s">
        <v>75</v>
      </c>
      <c r="C208" s="127" t="s">
        <v>246</v>
      </c>
      <c r="D208" s="127" t="s">
        <v>246</v>
      </c>
      <c r="E208" s="124"/>
      <c r="F208" s="124"/>
      <c r="G208" s="124" t="str">
        <f t="shared" si="1"/>
        <v>                                                                                                                                                                                                             </v>
      </c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>
      <c r="A209" s="125" t="s">
        <v>507</v>
      </c>
      <c r="B209" s="125" t="s">
        <v>161</v>
      </c>
      <c r="C209" s="125" t="s">
        <v>857</v>
      </c>
      <c r="D209" s="125" t="s">
        <v>855</v>
      </c>
      <c r="E209" s="124"/>
      <c r="F209" s="124"/>
      <c r="G209" s="124" t="str">
        <f t="shared" si="1"/>
        <v>                                                                                                                                                                                                              </v>
      </c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  <row r="210">
      <c r="A210" s="125" t="s">
        <v>646</v>
      </c>
      <c r="B210" s="125" t="s">
        <v>715</v>
      </c>
      <c r="C210" s="125" t="s">
        <v>858</v>
      </c>
      <c r="D210" s="125" t="s">
        <v>855</v>
      </c>
      <c r="E210" s="124"/>
      <c r="F210" s="124"/>
      <c r="G210" s="124" t="str">
        <f t="shared" si="1"/>
        <v>                                                                                                                                                                                                               </v>
      </c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</row>
    <row r="211">
      <c r="A211" s="125" t="s">
        <v>488</v>
      </c>
      <c r="B211" s="125" t="s">
        <v>157</v>
      </c>
      <c r="C211" s="125" t="s">
        <v>246</v>
      </c>
      <c r="D211" s="125" t="s">
        <v>246</v>
      </c>
      <c r="E211" s="124"/>
      <c r="F211" s="124"/>
      <c r="G211" s="124" t="str">
        <f t="shared" si="1"/>
        <v>                                                                                                                                                                                                                </v>
      </c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</row>
    <row r="212">
      <c r="A212" s="125" t="s">
        <v>650</v>
      </c>
      <c r="B212" s="125" t="s">
        <v>277</v>
      </c>
      <c r="C212" s="125" t="s">
        <v>246</v>
      </c>
      <c r="D212" s="125" t="s">
        <v>246</v>
      </c>
      <c r="E212" s="124"/>
      <c r="F212" s="124"/>
      <c r="G212" s="124" t="str">
        <f t="shared" si="1"/>
        <v>                                                                                                                                                                                                                 </v>
      </c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</row>
    <row r="213">
      <c r="A213" s="127" t="s">
        <v>496</v>
      </c>
      <c r="B213" s="127" t="s">
        <v>142</v>
      </c>
      <c r="C213" s="127" t="s">
        <v>246</v>
      </c>
      <c r="D213" s="127" t="s">
        <v>246</v>
      </c>
      <c r="E213" s="124"/>
      <c r="F213" s="124"/>
      <c r="G213" s="124" t="str">
        <f t="shared" si="1"/>
        <v>                                                                                                                                                                                                                  </v>
      </c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</row>
    <row r="214">
      <c r="A214" s="127" t="s">
        <v>618</v>
      </c>
      <c r="B214" s="127" t="s">
        <v>204</v>
      </c>
      <c r="C214" s="127" t="s">
        <v>858</v>
      </c>
      <c r="D214" s="127" t="s">
        <v>855</v>
      </c>
      <c r="E214" s="124"/>
      <c r="F214" s="124"/>
      <c r="G214" s="124" t="str">
        <f t="shared" si="1"/>
        <v>                                                                                                                                                                                                                   </v>
      </c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</row>
    <row r="215">
      <c r="A215" s="127" t="s">
        <v>893</v>
      </c>
      <c r="B215" s="127" t="s">
        <v>296</v>
      </c>
      <c r="C215" s="127" t="s">
        <v>246</v>
      </c>
      <c r="D215" s="127" t="s">
        <v>246</v>
      </c>
      <c r="E215" s="124"/>
      <c r="F215" s="124"/>
      <c r="G215" s="124" t="str">
        <f t="shared" si="1"/>
        <v>                                                                                                                                                                                                                    </v>
      </c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</row>
    <row r="216">
      <c r="A216" s="125" t="s">
        <v>518</v>
      </c>
      <c r="B216" s="125" t="s">
        <v>98</v>
      </c>
      <c r="C216" s="125" t="s">
        <v>858</v>
      </c>
      <c r="D216" s="125" t="s">
        <v>855</v>
      </c>
      <c r="E216" s="124"/>
      <c r="F216" s="124"/>
      <c r="G216" s="124" t="str">
        <f t="shared" si="1"/>
        <v>                                                                                                                                                                                                                     </v>
      </c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</row>
    <row r="217">
      <c r="A217" s="127" t="s">
        <v>539</v>
      </c>
      <c r="B217" s="127" t="s">
        <v>107</v>
      </c>
      <c r="C217" s="127" t="s">
        <v>858</v>
      </c>
      <c r="D217" s="127" t="s">
        <v>855</v>
      </c>
      <c r="E217" s="124"/>
      <c r="F217" s="124"/>
      <c r="G217" s="124" t="str">
        <f t="shared" si="1"/>
        <v>                                                                                                                                                                                                                      </v>
      </c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</row>
    <row r="218">
      <c r="A218" s="125" t="s">
        <v>541</v>
      </c>
      <c r="B218" s="125" t="s">
        <v>187</v>
      </c>
      <c r="C218" s="125" t="s">
        <v>863</v>
      </c>
      <c r="D218" s="125" t="s">
        <v>855</v>
      </c>
      <c r="E218" s="124"/>
      <c r="F218" s="124"/>
      <c r="G218" s="124" t="str">
        <f t="shared" si="1"/>
        <v>                                                                                                                                                                                                                       </v>
      </c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</row>
    <row r="219">
      <c r="A219" s="125" t="s">
        <v>894</v>
      </c>
      <c r="B219" s="125" t="s">
        <v>254</v>
      </c>
      <c r="C219" s="125" t="s">
        <v>858</v>
      </c>
      <c r="D219" s="125" t="s">
        <v>855</v>
      </c>
      <c r="E219" s="124"/>
      <c r="F219" s="124"/>
      <c r="G219" s="124" t="str">
        <f t="shared" si="1"/>
        <v>                                                                                                                                                                                                                        </v>
      </c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</row>
    <row r="220">
      <c r="A220" s="127" t="s">
        <v>895</v>
      </c>
      <c r="B220" s="127" t="s">
        <v>262</v>
      </c>
      <c r="C220" s="127" t="s">
        <v>858</v>
      </c>
      <c r="D220" s="127" t="s">
        <v>855</v>
      </c>
      <c r="E220" s="124"/>
      <c r="F220" s="124"/>
      <c r="G220" s="124" t="str">
        <f t="shared" si="1"/>
        <v>                                                                                                                                                                                                                         </v>
      </c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</row>
    <row r="221">
      <c r="A221" s="125" t="s">
        <v>536</v>
      </c>
      <c r="B221" s="125" t="s">
        <v>184</v>
      </c>
      <c r="C221" s="125" t="s">
        <v>248</v>
      </c>
      <c r="D221" s="125" t="s">
        <v>248</v>
      </c>
      <c r="E221" s="124"/>
      <c r="F221" s="124"/>
      <c r="G221" s="124" t="str">
        <f t="shared" si="1"/>
        <v>                                                                                                                                                                                                                          </v>
      </c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</row>
    <row r="222">
      <c r="A222" s="127" t="s">
        <v>631</v>
      </c>
      <c r="B222" s="127" t="s">
        <v>236</v>
      </c>
      <c r="C222" s="127" t="s">
        <v>248</v>
      </c>
      <c r="D222" s="127" t="s">
        <v>248</v>
      </c>
      <c r="E222" s="124"/>
      <c r="F222" s="124"/>
      <c r="G222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</v>
      </c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</row>
    <row r="223">
      <c r="A223" s="127" t="s">
        <v>616</v>
      </c>
      <c r="B223" s="127" t="s">
        <v>270</v>
      </c>
      <c r="C223" s="127" t="s">
        <v>857</v>
      </c>
      <c r="D223" s="127" t="s">
        <v>855</v>
      </c>
      <c r="E223" s="124"/>
      <c r="F223" s="124"/>
      <c r="G223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</v>
      </c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</row>
    <row r="224">
      <c r="A224" s="125" t="s">
        <v>637</v>
      </c>
      <c r="B224" s="125" t="s">
        <v>249</v>
      </c>
      <c r="C224" s="125" t="s">
        <v>858</v>
      </c>
      <c r="D224" s="125" t="s">
        <v>855</v>
      </c>
      <c r="E224" s="124"/>
      <c r="F224" s="124"/>
      <c r="G224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</v>
      </c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</row>
    <row r="225">
      <c r="A225" s="125" t="s">
        <v>623</v>
      </c>
      <c r="B225" s="125" t="s">
        <v>124</v>
      </c>
      <c r="C225" s="125" t="s">
        <v>248</v>
      </c>
      <c r="D225" s="125" t="s">
        <v>248</v>
      </c>
      <c r="E225" s="124"/>
      <c r="F225" s="124"/>
      <c r="G225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</v>
      </c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</row>
    <row r="226">
      <c r="A226" s="127" t="s">
        <v>580</v>
      </c>
      <c r="B226" s="127" t="s">
        <v>207</v>
      </c>
      <c r="C226" s="127" t="s">
        <v>858</v>
      </c>
      <c r="D226" s="127" t="s">
        <v>855</v>
      </c>
      <c r="E226" s="124"/>
      <c r="F226" s="124"/>
      <c r="G226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</v>
      </c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</row>
    <row r="227">
      <c r="A227" s="129" t="s">
        <v>896</v>
      </c>
      <c r="B227" s="129" t="s">
        <v>897</v>
      </c>
      <c r="C227" s="129" t="s">
        <v>862</v>
      </c>
      <c r="D227" s="129" t="s">
        <v>855</v>
      </c>
      <c r="E227" s="124"/>
      <c r="F227" s="124"/>
      <c r="G227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</v>
      </c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</row>
    <row r="228">
      <c r="A228" s="125" t="s">
        <v>566</v>
      </c>
      <c r="B228" s="125" t="s">
        <v>99</v>
      </c>
      <c r="C228" s="125" t="s">
        <v>858</v>
      </c>
      <c r="D228" s="125" t="s">
        <v>855</v>
      </c>
      <c r="E228" s="124"/>
      <c r="F228" s="124"/>
      <c r="G228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</v>
      </c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</row>
    <row r="229">
      <c r="A229" s="127" t="s">
        <v>545</v>
      </c>
      <c r="B229" s="127" t="s">
        <v>170</v>
      </c>
      <c r="C229" s="127" t="s">
        <v>857</v>
      </c>
      <c r="D229" s="127" t="s">
        <v>855</v>
      </c>
      <c r="E229" s="124"/>
      <c r="F229" s="124"/>
      <c r="G229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</v>
      </c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</row>
    <row r="230">
      <c r="A230" s="125" t="s">
        <v>576</v>
      </c>
      <c r="B230" s="125" t="s">
        <v>209</v>
      </c>
      <c r="C230" s="125" t="s">
        <v>857</v>
      </c>
      <c r="D230" s="125" t="s">
        <v>855</v>
      </c>
      <c r="E230" s="124"/>
      <c r="F230" s="124"/>
      <c r="G230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</v>
      </c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</row>
    <row r="231">
      <c r="A231" s="127" t="s">
        <v>898</v>
      </c>
      <c r="B231" s="127" t="s">
        <v>755</v>
      </c>
      <c r="C231" s="127" t="s">
        <v>73</v>
      </c>
      <c r="D231" s="127" t="s">
        <v>855</v>
      </c>
      <c r="E231" s="124"/>
      <c r="F231" s="124"/>
      <c r="G231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</v>
      </c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</row>
    <row r="232">
      <c r="A232" s="125" t="s">
        <v>899</v>
      </c>
      <c r="B232" s="125" t="s">
        <v>264</v>
      </c>
      <c r="C232" s="125" t="s">
        <v>857</v>
      </c>
      <c r="D232" s="125" t="s">
        <v>855</v>
      </c>
      <c r="E232" s="124"/>
      <c r="F232" s="124"/>
      <c r="G232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</v>
      </c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</row>
    <row r="233">
      <c r="A233" s="127" t="s">
        <v>639</v>
      </c>
      <c r="B233" s="127" t="s">
        <v>255</v>
      </c>
      <c r="C233" s="127" t="s">
        <v>857</v>
      </c>
      <c r="D233" s="127" t="s">
        <v>855</v>
      </c>
      <c r="E233" s="124"/>
      <c r="F233" s="124"/>
      <c r="G233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</v>
      </c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</row>
    <row r="234">
      <c r="A234" s="127" t="s">
        <v>510</v>
      </c>
      <c r="B234" s="127" t="s">
        <v>165</v>
      </c>
      <c r="C234" s="127" t="s">
        <v>858</v>
      </c>
      <c r="D234" s="127" t="s">
        <v>855</v>
      </c>
      <c r="E234" s="124"/>
      <c r="F234" s="124"/>
      <c r="G234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</v>
      </c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</row>
    <row r="235">
      <c r="A235" s="125" t="s">
        <v>900</v>
      </c>
      <c r="B235" s="125" t="s">
        <v>283</v>
      </c>
      <c r="C235" s="125" t="s">
        <v>73</v>
      </c>
      <c r="D235" s="125" t="s">
        <v>855</v>
      </c>
      <c r="E235" s="124"/>
      <c r="F235" s="124"/>
      <c r="G235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</v>
      </c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</row>
    <row r="236">
      <c r="A236" s="125" t="s">
        <v>442</v>
      </c>
      <c r="B236" s="125" t="s">
        <v>77</v>
      </c>
      <c r="C236" s="125" t="s">
        <v>246</v>
      </c>
      <c r="D236" s="125" t="s">
        <v>246</v>
      </c>
      <c r="E236" s="124"/>
      <c r="F236" s="124"/>
      <c r="G236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</v>
      </c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</row>
    <row r="237">
      <c r="A237" s="127" t="s">
        <v>523</v>
      </c>
      <c r="B237" s="127" t="s">
        <v>171</v>
      </c>
      <c r="C237" s="127" t="s">
        <v>248</v>
      </c>
      <c r="D237" s="127" t="s">
        <v>248</v>
      </c>
      <c r="E237" s="124"/>
      <c r="F237" s="124"/>
      <c r="G237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</v>
      </c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</row>
    <row r="238">
      <c r="A238" s="127" t="s">
        <v>901</v>
      </c>
      <c r="B238" s="127" t="s">
        <v>295</v>
      </c>
      <c r="C238" s="127" t="s">
        <v>73</v>
      </c>
      <c r="D238" s="127" t="s">
        <v>855</v>
      </c>
      <c r="E238" s="124"/>
      <c r="F238" s="124"/>
      <c r="G238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</v>
      </c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</row>
    <row r="239">
      <c r="A239" s="127" t="s">
        <v>584</v>
      </c>
      <c r="B239" s="127" t="s">
        <v>138</v>
      </c>
      <c r="C239" s="127" t="s">
        <v>857</v>
      </c>
      <c r="D239" s="127" t="s">
        <v>855</v>
      </c>
      <c r="E239" s="124"/>
      <c r="F239" s="124"/>
      <c r="G239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</v>
      </c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</row>
    <row r="240">
      <c r="A240" s="125" t="s">
        <v>542</v>
      </c>
      <c r="B240" s="125" t="s">
        <v>169</v>
      </c>
      <c r="C240" s="125" t="s">
        <v>858</v>
      </c>
      <c r="D240" s="125" t="s">
        <v>855</v>
      </c>
      <c r="E240" s="124"/>
      <c r="F240" s="124"/>
      <c r="G240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</v>
      </c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</row>
    <row r="241">
      <c r="A241" s="127" t="s">
        <v>534</v>
      </c>
      <c r="B241" s="127" t="s">
        <v>180</v>
      </c>
      <c r="C241" s="127" t="s">
        <v>246</v>
      </c>
      <c r="D241" s="127" t="s">
        <v>246</v>
      </c>
      <c r="E241" s="124"/>
      <c r="F241" s="124"/>
      <c r="G241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</v>
      </c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</row>
    <row r="242">
      <c r="A242" s="127" t="s">
        <v>552</v>
      </c>
      <c r="B242" s="127" t="s">
        <v>104</v>
      </c>
      <c r="C242" s="127" t="s">
        <v>858</v>
      </c>
      <c r="D242" s="127" t="s">
        <v>855</v>
      </c>
      <c r="E242" s="124"/>
      <c r="F242" s="124"/>
      <c r="G242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</v>
      </c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</row>
    <row r="243">
      <c r="A243" s="125" t="s">
        <v>902</v>
      </c>
      <c r="B243" s="125" t="s">
        <v>903</v>
      </c>
      <c r="C243" s="125" t="s">
        <v>248</v>
      </c>
      <c r="D243" s="125" t="s">
        <v>248</v>
      </c>
      <c r="E243" s="124"/>
      <c r="F243" s="124"/>
      <c r="G243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</v>
      </c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</row>
    <row r="244">
      <c r="A244" s="125" t="s">
        <v>433</v>
      </c>
      <c r="B244" s="125" t="s">
        <v>61</v>
      </c>
      <c r="C244" s="125" t="s">
        <v>248</v>
      </c>
      <c r="D244" s="125" t="s">
        <v>248</v>
      </c>
      <c r="E244" s="124"/>
      <c r="F244" s="124"/>
      <c r="G244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</v>
      </c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</row>
    <row r="245">
      <c r="A245" s="125" t="s">
        <v>531</v>
      </c>
      <c r="B245" s="125" t="s">
        <v>110</v>
      </c>
      <c r="C245" s="125" t="s">
        <v>863</v>
      </c>
      <c r="D245" s="125" t="s">
        <v>855</v>
      </c>
      <c r="E245" s="124"/>
      <c r="F245" s="124"/>
      <c r="G245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</v>
      </c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</row>
    <row r="246">
      <c r="A246" s="125" t="s">
        <v>529</v>
      </c>
      <c r="B246" s="125" t="s">
        <v>58</v>
      </c>
      <c r="C246" s="125" t="s">
        <v>857</v>
      </c>
      <c r="D246" s="125" t="s">
        <v>855</v>
      </c>
      <c r="E246" s="124"/>
      <c r="F246" s="124"/>
      <c r="G246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</v>
      </c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</row>
    <row r="247">
      <c r="A247" s="129" t="s">
        <v>904</v>
      </c>
      <c r="B247" s="129" t="s">
        <v>292</v>
      </c>
      <c r="C247" s="129" t="s">
        <v>246</v>
      </c>
      <c r="D247" s="129" t="s">
        <v>246</v>
      </c>
      <c r="E247" s="124"/>
      <c r="F247" s="124"/>
      <c r="G247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</v>
      </c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</row>
    <row r="248">
      <c r="A248" s="125" t="s">
        <v>596</v>
      </c>
      <c r="B248" s="125" t="s">
        <v>218</v>
      </c>
      <c r="C248" s="125" t="s">
        <v>248</v>
      </c>
      <c r="D248" s="125" t="s">
        <v>248</v>
      </c>
      <c r="E248" s="124"/>
      <c r="F248" s="124"/>
      <c r="G248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 </v>
      </c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</row>
    <row r="249">
      <c r="A249" s="127" t="s">
        <v>497</v>
      </c>
      <c r="B249" s="127" t="s">
        <v>85</v>
      </c>
      <c r="C249" s="127" t="s">
        <v>863</v>
      </c>
      <c r="D249" s="127" t="s">
        <v>855</v>
      </c>
      <c r="E249" s="124"/>
      <c r="F249" s="124"/>
      <c r="G249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  </v>
      </c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</row>
    <row r="250">
      <c r="A250" s="127" t="s">
        <v>628</v>
      </c>
      <c r="B250" s="127" t="s">
        <v>232</v>
      </c>
      <c r="C250" s="127" t="s">
        <v>248</v>
      </c>
      <c r="D250" s="127" t="s">
        <v>248</v>
      </c>
      <c r="E250" s="124"/>
      <c r="F250" s="124"/>
      <c r="G250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   </v>
      </c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</row>
    <row r="251">
      <c r="A251" s="125" t="s">
        <v>588</v>
      </c>
      <c r="B251" s="125" t="s">
        <v>156</v>
      </c>
      <c r="C251" s="125" t="s">
        <v>248</v>
      </c>
      <c r="D251" s="125" t="s">
        <v>248</v>
      </c>
      <c r="E251" s="124"/>
      <c r="F251" s="124"/>
      <c r="G251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    </v>
      </c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</row>
    <row r="252">
      <c r="A252" s="125" t="s">
        <v>555</v>
      </c>
      <c r="B252" s="125" t="s">
        <v>131</v>
      </c>
      <c r="C252" s="125" t="s">
        <v>857</v>
      </c>
      <c r="D252" s="125" t="s">
        <v>855</v>
      </c>
      <c r="E252" s="124"/>
      <c r="F252" s="124"/>
      <c r="G252" s="124" t="str">
        <f t="shared" si="1"/>
        <v>                                                                                                                                                                                                                                                         </v>
      </c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</row>
    <row r="253">
      <c r="A253" s="130" t="s">
        <v>905</v>
      </c>
      <c r="B253" s="130" t="s">
        <v>267</v>
      </c>
      <c r="C253" s="130" t="s">
        <v>73</v>
      </c>
      <c r="D253" s="130" t="s">
        <v>855</v>
      </c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</row>
    <row r="254">
      <c r="A254" s="131" t="s">
        <v>906</v>
      </c>
      <c r="B254" s="131" t="s">
        <v>272</v>
      </c>
      <c r="C254" s="131" t="s">
        <v>73</v>
      </c>
      <c r="D254" s="131" t="s">
        <v>855</v>
      </c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>
      <c r="A255" s="130" t="s">
        <v>651</v>
      </c>
      <c r="B255" s="130" t="s">
        <v>284</v>
      </c>
      <c r="C255" s="130" t="s">
        <v>73</v>
      </c>
      <c r="D255" s="130" t="s">
        <v>855</v>
      </c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</row>
    <row r="256">
      <c r="A256" s="130" t="s">
        <v>490</v>
      </c>
      <c r="B256" s="130" t="s">
        <v>261</v>
      </c>
      <c r="C256" s="130" t="s">
        <v>246</v>
      </c>
      <c r="D256" s="130" t="s">
        <v>246</v>
      </c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>
      <c r="A257" s="131" t="s">
        <v>464</v>
      </c>
      <c r="B257" s="131" t="s">
        <v>76</v>
      </c>
      <c r="C257" s="131" t="s">
        <v>857</v>
      </c>
      <c r="D257" s="131" t="s">
        <v>855</v>
      </c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</row>
    <row r="258">
      <c r="A258" s="130" t="s">
        <v>559</v>
      </c>
      <c r="B258" s="130" t="s">
        <v>203</v>
      </c>
      <c r="C258" s="130" t="s">
        <v>858</v>
      </c>
      <c r="D258" s="130" t="s">
        <v>855</v>
      </c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</row>
    <row r="259">
      <c r="A259" s="131" t="s">
        <v>469</v>
      </c>
      <c r="B259" s="131" t="s">
        <v>94</v>
      </c>
      <c r="C259" s="131" t="s">
        <v>858</v>
      </c>
      <c r="D259" s="131" t="s">
        <v>855</v>
      </c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</row>
    <row r="260">
      <c r="A260" s="130" t="s">
        <v>568</v>
      </c>
      <c r="B260" s="130" t="s">
        <v>153</v>
      </c>
      <c r="C260" s="130" t="s">
        <v>858</v>
      </c>
      <c r="D260" s="130" t="s">
        <v>855</v>
      </c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</row>
    <row r="261">
      <c r="A261" s="131" t="s">
        <v>589</v>
      </c>
      <c r="B261" s="131" t="s">
        <v>223</v>
      </c>
      <c r="C261" s="131" t="s">
        <v>858</v>
      </c>
      <c r="D261" s="131" t="s">
        <v>855</v>
      </c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</row>
    <row r="262">
      <c r="A262" s="130" t="s">
        <v>443</v>
      </c>
      <c r="B262" s="130" t="s">
        <v>195</v>
      </c>
      <c r="C262" s="130" t="s">
        <v>867</v>
      </c>
      <c r="D262" s="130" t="s">
        <v>855</v>
      </c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</row>
    <row r="263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</row>
    <row r="264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</row>
    <row r="265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</row>
    <row r="266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</row>
    <row r="267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</row>
    <row r="268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</row>
    <row r="269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</row>
    <row r="270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</row>
    <row r="27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</row>
    <row r="27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</row>
    <row r="273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</row>
    <row r="274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</row>
    <row r="275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</row>
    <row r="276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</row>
    <row r="277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</row>
    <row r="278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</row>
    <row r="279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</row>
    <row r="280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</row>
    <row r="28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</row>
    <row r="28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</row>
    <row r="283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</row>
    <row r="284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</row>
    <row r="285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</row>
    <row r="286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</row>
    <row r="287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</row>
    <row r="288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</row>
    <row r="289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</row>
    <row r="290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</row>
    <row r="29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</row>
    <row r="29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</row>
    <row r="293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</row>
    <row r="294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</row>
    <row r="295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</row>
    <row r="296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</row>
    <row r="297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</row>
    <row r="298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</row>
    <row r="299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</row>
    <row r="300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</row>
    <row r="30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</row>
    <row r="30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</row>
    <row r="303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</row>
    <row r="304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</row>
    <row r="305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</row>
    <row r="306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</row>
    <row r="307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</row>
    <row r="308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</row>
    <row r="309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</row>
    <row r="310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</row>
    <row r="31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</row>
    <row r="31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</row>
    <row r="313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</row>
    <row r="314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</row>
    <row r="315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</row>
    <row r="316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</row>
    <row r="317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</row>
    <row r="318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</row>
    <row r="319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</row>
    <row r="320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</row>
    <row r="32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</row>
    <row r="32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</row>
    <row r="323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</row>
    <row r="324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</row>
    <row r="325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</row>
    <row r="326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</row>
    <row r="327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</row>
    <row r="328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</row>
    <row r="329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</row>
    <row r="330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</row>
    <row r="33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</row>
    <row r="33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</row>
    <row r="333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</row>
    <row r="334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</row>
    <row r="335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</row>
    <row r="336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</row>
    <row r="337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</row>
    <row r="338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</row>
    <row r="339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</row>
    <row r="340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</row>
    <row r="34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</row>
    <row r="34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</row>
    <row r="343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</row>
    <row r="344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</row>
    <row r="345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</row>
    <row r="346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</row>
    <row r="347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</row>
    <row r="348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</row>
    <row r="349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</row>
    <row r="350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</row>
    <row r="35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</row>
    <row r="35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</row>
    <row r="353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</row>
    <row r="354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</row>
    <row r="355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</row>
    <row r="356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</row>
    <row r="357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</row>
    <row r="358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</row>
    <row r="359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</row>
    <row r="360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</row>
    <row r="36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</row>
    <row r="36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</row>
    <row r="363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</row>
    <row r="364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</row>
    <row r="365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</row>
    <row r="366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</row>
    <row r="367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</row>
    <row r="368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</row>
    <row r="369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</row>
    <row r="370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</row>
    <row r="37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</row>
    <row r="37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</row>
    <row r="373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</row>
    <row r="374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</row>
    <row r="375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</row>
    <row r="376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</row>
    <row r="377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</row>
    <row r="378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</row>
    <row r="379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</row>
    <row r="380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</row>
    <row r="38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</row>
    <row r="38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</row>
    <row r="383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</row>
    <row r="384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</row>
    <row r="385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</row>
    <row r="386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</row>
    <row r="387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</row>
    <row r="388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</row>
    <row r="389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</row>
    <row r="390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</row>
    <row r="39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</row>
    <row r="39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</row>
    <row r="393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</row>
    <row r="394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</row>
    <row r="395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</row>
    <row r="396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</row>
    <row r="397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</row>
    <row r="398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</row>
    <row r="399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</row>
    <row r="400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</row>
    <row r="40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</row>
    <row r="40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</row>
    <row r="403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</row>
    <row r="404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</row>
    <row r="405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</row>
    <row r="406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</row>
    <row r="407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</row>
    <row r="408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</row>
    <row r="409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</row>
    <row r="410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</row>
    <row r="41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</row>
    <row r="41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</row>
    <row r="413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</row>
    <row r="414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</row>
    <row r="415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</row>
    <row r="416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</row>
    <row r="417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</row>
    <row r="418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</row>
    <row r="419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</row>
    <row r="420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</row>
    <row r="42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</row>
    <row r="42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</row>
    <row r="423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</row>
    <row r="424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</row>
    <row r="425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</row>
    <row r="426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</row>
    <row r="427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</row>
    <row r="428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</row>
    <row r="429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</row>
    <row r="430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</row>
    <row r="43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</row>
    <row r="43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</row>
    <row r="433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</row>
    <row r="434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</row>
    <row r="435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</row>
    <row r="436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</row>
    <row r="437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</row>
    <row r="438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</row>
    <row r="439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</row>
    <row r="440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</row>
    <row r="44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</row>
    <row r="443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</row>
    <row r="444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</row>
    <row r="445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</row>
    <row r="446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</row>
    <row r="448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</row>
    <row r="449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</row>
    <row r="450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</row>
    <row r="45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</row>
    <row r="453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</row>
    <row r="454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</row>
    <row r="455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</row>
    <row r="456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</row>
    <row r="457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</row>
    <row r="458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</row>
    <row r="459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</row>
    <row r="460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</row>
    <row r="46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</row>
    <row r="46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</row>
    <row r="463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</row>
    <row r="464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</row>
    <row r="465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</row>
    <row r="466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</row>
    <row r="467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</row>
    <row r="468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</row>
    <row r="469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</row>
    <row r="470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</row>
    <row r="47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</row>
    <row r="47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</row>
    <row r="473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</row>
    <row r="474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</row>
    <row r="475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</row>
    <row r="476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</row>
    <row r="477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</row>
    <row r="478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</row>
    <row r="479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</row>
    <row r="480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</row>
    <row r="48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</row>
    <row r="48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</row>
    <row r="483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</row>
    <row r="484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</row>
    <row r="485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</row>
    <row r="486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</row>
    <row r="487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</row>
    <row r="488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</row>
    <row r="489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</row>
    <row r="490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</row>
    <row r="49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</row>
    <row r="49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</row>
    <row r="493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</row>
    <row r="494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</row>
    <row r="495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</row>
    <row r="496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</row>
    <row r="497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</row>
    <row r="498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</row>
    <row r="499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</row>
    <row r="500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</row>
    <row r="50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</row>
    <row r="50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</row>
    <row r="503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</row>
    <row r="504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</row>
    <row r="505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</row>
    <row r="506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</row>
    <row r="507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</row>
    <row r="508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</row>
    <row r="509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</row>
    <row r="510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</row>
    <row r="51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</row>
    <row r="51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</row>
    <row r="513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</row>
    <row r="514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</row>
    <row r="515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</row>
    <row r="516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</row>
    <row r="517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</row>
    <row r="518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</row>
    <row r="519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</row>
    <row r="520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</row>
    <row r="52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</row>
    <row r="52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</row>
    <row r="523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</row>
    <row r="524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</row>
    <row r="525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</row>
    <row r="526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</row>
    <row r="527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</row>
    <row r="528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</row>
    <row r="529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</row>
    <row r="530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</row>
    <row r="53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</row>
    <row r="53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</row>
    <row r="533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</row>
    <row r="534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</row>
    <row r="535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</row>
    <row r="536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</row>
    <row r="537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</row>
    <row r="538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</row>
    <row r="539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</row>
    <row r="540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</row>
    <row r="54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</row>
    <row r="54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</row>
    <row r="543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</row>
    <row r="544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</row>
    <row r="545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</row>
    <row r="546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</row>
    <row r="547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</row>
    <row r="548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</row>
    <row r="549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</row>
    <row r="550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</row>
    <row r="55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</row>
    <row r="55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</row>
    <row r="553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</row>
    <row r="554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</row>
    <row r="555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</row>
    <row r="556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</row>
    <row r="557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</row>
    <row r="558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</row>
    <row r="559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</row>
    <row r="560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</row>
    <row r="56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</row>
    <row r="56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</row>
    <row r="563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</row>
    <row r="564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</row>
    <row r="565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</row>
    <row r="566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</row>
    <row r="567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</row>
    <row r="568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</row>
    <row r="569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</row>
    <row r="570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</row>
    <row r="57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</row>
    <row r="57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</row>
    <row r="573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</row>
    <row r="574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</row>
    <row r="575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</row>
    <row r="576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</row>
    <row r="577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</row>
    <row r="578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</row>
    <row r="579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</row>
    <row r="580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</row>
    <row r="58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</row>
    <row r="58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</row>
    <row r="583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</row>
    <row r="584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</row>
    <row r="585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</row>
    <row r="586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</row>
    <row r="587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</row>
    <row r="588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</row>
    <row r="589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</row>
    <row r="590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</row>
    <row r="59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</row>
    <row r="59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</row>
    <row r="593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</row>
    <row r="594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</row>
    <row r="595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</row>
    <row r="596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</row>
    <row r="597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</row>
    <row r="598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</row>
    <row r="599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</row>
    <row r="600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</row>
    <row r="60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</row>
    <row r="60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</row>
    <row r="603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</row>
    <row r="604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</row>
    <row r="605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</row>
    <row r="606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</row>
    <row r="607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</row>
    <row r="608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</row>
    <row r="609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</row>
    <row r="610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</row>
    <row r="61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</row>
    <row r="61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</row>
    <row r="613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</row>
    <row r="614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</row>
    <row r="615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</row>
    <row r="616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</row>
    <row r="617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</row>
    <row r="618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</row>
    <row r="619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</row>
    <row r="620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</row>
    <row r="62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</row>
    <row r="62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</row>
    <row r="623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</row>
    <row r="624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</row>
    <row r="625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</row>
    <row r="626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</row>
    <row r="627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</row>
    <row r="628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</row>
    <row r="629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</row>
    <row r="630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</row>
    <row r="63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</row>
    <row r="63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</row>
    <row r="633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</row>
    <row r="634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</row>
    <row r="635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</row>
    <row r="636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</row>
    <row r="637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</row>
    <row r="638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</row>
    <row r="639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</row>
    <row r="640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</row>
    <row r="64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</row>
    <row r="64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</row>
    <row r="643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</row>
    <row r="644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</row>
    <row r="645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</row>
    <row r="646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</row>
    <row r="647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</row>
    <row r="648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</row>
    <row r="649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</row>
    <row r="650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</row>
    <row r="65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</row>
    <row r="65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</row>
    <row r="653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</row>
    <row r="654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</row>
    <row r="655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</row>
    <row r="656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</row>
    <row r="657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</row>
    <row r="658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</row>
    <row r="659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</row>
    <row r="660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</row>
    <row r="66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</row>
    <row r="66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</row>
    <row r="663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</row>
    <row r="664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</row>
    <row r="665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</row>
    <row r="666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</row>
    <row r="667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</row>
    <row r="668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</row>
    <row r="669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</row>
    <row r="670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</row>
    <row r="67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</row>
    <row r="67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</row>
    <row r="673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</row>
    <row r="674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</row>
    <row r="675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</row>
    <row r="676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</row>
    <row r="677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</row>
    <row r="678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</row>
    <row r="679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</row>
    <row r="680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</row>
    <row r="68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</row>
    <row r="68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</row>
    <row r="683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</row>
    <row r="684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</row>
    <row r="685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</row>
    <row r="686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</row>
    <row r="687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</row>
    <row r="688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</row>
    <row r="689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</row>
    <row r="690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</row>
    <row r="69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</row>
    <row r="69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</row>
    <row r="693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</row>
    <row r="694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</row>
    <row r="695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</row>
    <row r="696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</row>
    <row r="697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</row>
    <row r="698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</row>
    <row r="699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</row>
    <row r="700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</row>
    <row r="70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</row>
    <row r="70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</row>
    <row r="703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</row>
    <row r="704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</row>
    <row r="705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</row>
    <row r="706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</row>
    <row r="707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</row>
    <row r="708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</row>
    <row r="709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</row>
    <row r="710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</row>
    <row r="71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</row>
    <row r="71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</row>
    <row r="713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</row>
    <row r="714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</row>
    <row r="715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</row>
    <row r="716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</row>
    <row r="717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</row>
    <row r="718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</row>
    <row r="719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</row>
    <row r="720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</row>
    <row r="72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</row>
    <row r="72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</row>
    <row r="723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</row>
    <row r="724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</row>
    <row r="725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</row>
    <row r="726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</row>
    <row r="727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</row>
    <row r="728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</row>
    <row r="729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</row>
    <row r="730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</row>
    <row r="73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</row>
    <row r="73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</row>
    <row r="733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</row>
    <row r="734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</row>
    <row r="735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</row>
    <row r="736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</row>
    <row r="737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</row>
    <row r="738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</row>
    <row r="739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</row>
    <row r="740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</row>
    <row r="74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</row>
    <row r="74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</row>
    <row r="743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</row>
    <row r="744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</row>
    <row r="745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</row>
    <row r="746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</row>
    <row r="747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</row>
    <row r="748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</row>
    <row r="749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</row>
    <row r="750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</row>
    <row r="75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</row>
    <row r="75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</row>
    <row r="753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</row>
    <row r="754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</row>
    <row r="755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</row>
    <row r="756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</row>
    <row r="757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</row>
    <row r="758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</row>
    <row r="759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</row>
    <row r="760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</row>
    <row r="76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</row>
    <row r="76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</row>
    <row r="763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</row>
    <row r="764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</row>
    <row r="765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</row>
    <row r="766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</row>
    <row r="767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</row>
    <row r="768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</row>
    <row r="769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</row>
    <row r="770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</row>
    <row r="77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</row>
    <row r="77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</row>
    <row r="773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</row>
    <row r="774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</row>
    <row r="775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</row>
    <row r="776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</row>
    <row r="777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</row>
    <row r="778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</row>
    <row r="779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</row>
    <row r="780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</row>
    <row r="78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</row>
    <row r="78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</row>
    <row r="783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</row>
    <row r="784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</row>
    <row r="785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</row>
    <row r="786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</row>
    <row r="787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</row>
    <row r="788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</row>
    <row r="789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</row>
    <row r="790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</row>
    <row r="79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</row>
    <row r="79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</row>
    <row r="793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</row>
    <row r="794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</row>
    <row r="795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</row>
    <row r="796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</row>
    <row r="797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</row>
    <row r="798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</row>
    <row r="799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</row>
    <row r="800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</row>
    <row r="80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</row>
    <row r="80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</row>
    <row r="803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</row>
    <row r="804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</row>
    <row r="805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</row>
    <row r="806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</row>
    <row r="807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</row>
    <row r="808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</row>
    <row r="809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</row>
    <row r="810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</row>
    <row r="81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</row>
    <row r="81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</row>
    <row r="813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</row>
    <row r="814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</row>
    <row r="815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</row>
    <row r="816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</row>
    <row r="817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</row>
    <row r="818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</row>
    <row r="819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</row>
    <row r="820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</row>
    <row r="82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</row>
    <row r="82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</row>
    <row r="823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</row>
    <row r="824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</row>
    <row r="825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</row>
    <row r="826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</row>
    <row r="827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</row>
    <row r="828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</row>
    <row r="829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</row>
    <row r="830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</row>
    <row r="83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</row>
    <row r="83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</row>
    <row r="833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</row>
    <row r="834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</row>
    <row r="835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</row>
    <row r="836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</row>
    <row r="837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</row>
    <row r="838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</row>
    <row r="839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</row>
    <row r="840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</row>
    <row r="84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</row>
    <row r="84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</row>
    <row r="843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</row>
    <row r="844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</row>
    <row r="845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</row>
    <row r="846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</row>
    <row r="847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</row>
    <row r="848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</row>
    <row r="849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</row>
    <row r="850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</row>
    <row r="85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</row>
    <row r="85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</row>
    <row r="853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</row>
    <row r="854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</row>
    <row r="855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</row>
    <row r="856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</row>
    <row r="857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</row>
    <row r="858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</row>
    <row r="859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</row>
    <row r="860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</row>
    <row r="86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</row>
    <row r="86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</row>
    <row r="863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</row>
    <row r="864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</row>
    <row r="865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</row>
    <row r="866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</row>
    <row r="867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</row>
    <row r="868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</row>
    <row r="869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</row>
    <row r="870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</row>
    <row r="87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</row>
    <row r="87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</row>
    <row r="873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</row>
    <row r="874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</row>
    <row r="875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</row>
    <row r="876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</row>
    <row r="877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</row>
    <row r="878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</row>
    <row r="879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</row>
    <row r="880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</row>
    <row r="88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</row>
    <row r="88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</row>
    <row r="883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</row>
    <row r="884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</row>
    <row r="885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</row>
    <row r="886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</row>
    <row r="887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</row>
    <row r="888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</row>
    <row r="889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</row>
    <row r="890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</row>
    <row r="89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</row>
    <row r="89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</row>
    <row r="893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</row>
    <row r="894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</row>
    <row r="895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</row>
    <row r="896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</row>
    <row r="897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</row>
    <row r="898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</row>
    <row r="899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</row>
    <row r="900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</row>
    <row r="90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</row>
    <row r="90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</row>
    <row r="903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</row>
    <row r="904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</row>
    <row r="905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</row>
    <row r="906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</row>
    <row r="907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</row>
    <row r="908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</row>
    <row r="909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</row>
    <row r="910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</row>
    <row r="91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</row>
    <row r="91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</row>
    <row r="913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</row>
    <row r="914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</row>
    <row r="916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</row>
    <row r="917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</row>
    <row r="919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</row>
    <row r="920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</row>
    <row r="92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</row>
    <row r="92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</row>
    <row r="923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</row>
    <row r="924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</row>
    <row r="925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</row>
    <row r="926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</row>
    <row r="927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</row>
    <row r="928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</row>
    <row r="929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</row>
    <row r="930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</row>
    <row r="93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</row>
    <row r="93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</row>
    <row r="933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</row>
    <row r="934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</row>
    <row r="935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</row>
    <row r="936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</row>
    <row r="937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</row>
    <row r="938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</row>
    <row r="939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</row>
    <row r="940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</row>
    <row r="94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</row>
    <row r="94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</row>
    <row r="943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</row>
    <row r="944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</row>
    <row r="945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</row>
    <row r="946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</row>
    <row r="947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</row>
    <row r="948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</row>
    <row r="949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</row>
    <row r="950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</row>
    <row r="95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</row>
    <row r="95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</row>
    <row r="953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</row>
    <row r="954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</row>
    <row r="955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</row>
    <row r="956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</row>
    <row r="957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</row>
    <row r="958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</row>
    <row r="959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</row>
    <row r="960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</row>
    <row r="96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</row>
    <row r="96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</row>
    <row r="963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</row>
    <row r="964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</row>
    <row r="965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</row>
    <row r="966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</row>
    <row r="967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</row>
    <row r="968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</row>
    <row r="969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</row>
    <row r="970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</row>
    <row r="97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</row>
    <row r="97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</row>
    <row r="973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</row>
    <row r="974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</row>
    <row r="975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</row>
    <row r="976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</row>
    <row r="977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</row>
    <row r="978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</row>
    <row r="979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</row>
    <row r="980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</row>
    <row r="98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</row>
    <row r="98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</row>
    <row r="983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</row>
    <row r="984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</row>
    <row r="985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</row>
    <row r="986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</row>
    <row r="987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</row>
    <row r="988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</row>
    <row r="989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</row>
    <row r="990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</row>
    <row r="99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</row>
    <row r="99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</row>
    <row r="993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</row>
    <row r="994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</row>
    <row r="995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</row>
    <row r="996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</row>
    <row r="997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</row>
    <row r="998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</row>
    <row r="999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</row>
    <row r="1000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</row>
  </sheetData>
  <autoFilter ref="$A$2:$D$262">
    <sortState ref="A2:D262">
      <sortCondition ref="A2:A262"/>
    </sortState>
  </autoFilter>
  <printOptions/>
  <pageMargins bottom="0.75" footer="0.0" header="0.0" left="0.7" right="0.7" top="0.75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88"/>
    <col customWidth="1" min="2" max="2" width="23.5"/>
    <col customWidth="1" min="3" max="7" width="14.0"/>
    <col customWidth="1" min="10" max="11" width="12.63"/>
    <col customWidth="1" min="12" max="12" width="3.88"/>
  </cols>
  <sheetData>
    <row r="1">
      <c r="A1" s="1"/>
      <c r="B1" s="2"/>
      <c r="C1" s="3"/>
      <c r="D1" s="3"/>
      <c r="E1" s="4"/>
      <c r="F1" s="5"/>
      <c r="G1" s="6"/>
      <c r="H1" s="6"/>
      <c r="I1" s="7"/>
      <c r="J1" s="7"/>
      <c r="K1" s="7"/>
      <c r="L1" s="1"/>
    </row>
    <row r="2">
      <c r="A2" s="1"/>
      <c r="B2" s="8" t="s">
        <v>0</v>
      </c>
      <c r="C2" s="9" t="s">
        <v>1</v>
      </c>
      <c r="D2" s="3"/>
      <c r="E2" s="10"/>
      <c r="F2" s="11"/>
      <c r="G2" s="6"/>
      <c r="H2" s="6"/>
      <c r="I2" s="7"/>
      <c r="J2" s="7"/>
      <c r="K2" s="7"/>
      <c r="L2" s="1"/>
    </row>
    <row r="3">
      <c r="A3" s="1"/>
      <c r="B3" s="8" t="s">
        <v>2</v>
      </c>
      <c r="C3" s="9" t="s">
        <v>3</v>
      </c>
      <c r="D3" s="3"/>
      <c r="E3" s="5"/>
      <c r="F3" s="11"/>
      <c r="G3" s="12"/>
      <c r="H3" s="6"/>
      <c r="I3" s="7"/>
      <c r="J3" s="7"/>
      <c r="K3" s="7"/>
      <c r="L3" s="1"/>
    </row>
    <row r="4">
      <c r="A4" s="1"/>
      <c r="B4" s="1"/>
      <c r="C4" s="3"/>
      <c r="D4" s="3"/>
      <c r="E4" s="4"/>
      <c r="F4" s="5"/>
      <c r="G4" s="6"/>
      <c r="H4" s="6"/>
      <c r="I4" s="7"/>
      <c r="J4" s="7"/>
      <c r="K4" s="7"/>
      <c r="L4" s="1"/>
    </row>
    <row r="5" ht="48.75" customHeight="1">
      <c r="A5" s="1"/>
      <c r="B5" s="13" t="str">
        <f>IFERROR(__xludf.DUMMYFUNCTION("QUERY('raw data'!A:X,""SELECT D, E, F, Q, F/E, H/E, (I+J)/E, N, O, P WHERE B = '""&amp;C2&amp;""' AND C = '""&amp;C3&amp;""' label D 'Breakout', E 'Content or Accounts Flagged', F 'Content or Accounts Enforced', H/E 'Pct. Verdicts Automated', (I+J)/E 'Pct. Expired (Not R"&amp;"eviewed)', N 'TAT P50 Hrs', F/E 'Pct. Content Enforced', O 'TAT P90 Hrs', Q 'Unique Accounts Enforced', P 'TAT Avg. Hrs'"")"),"Breakout")</f>
        <v>Breakout</v>
      </c>
      <c r="C5" s="14" t="str">
        <f>IFERROR(__xludf.DUMMYFUNCTION("""COMPUTED_VALUE"""),"Content or Accounts Flagged")</f>
        <v>Content or Accounts Flagged</v>
      </c>
      <c r="D5" s="14" t="str">
        <f>IFERROR(__xludf.DUMMYFUNCTION("""COMPUTED_VALUE"""),"Content or Accounts Enforced")</f>
        <v>Content or Accounts Enforced</v>
      </c>
      <c r="E5" s="15" t="str">
        <f>IFERROR(__xludf.DUMMYFUNCTION("""COMPUTED_VALUE"""),"Unique Accounts Enforced")</f>
        <v>Unique Accounts Enforced</v>
      </c>
      <c r="F5" s="15" t="str">
        <f>IFERROR(__xludf.DUMMYFUNCTION("""COMPUTED_VALUE"""),"Pct. Content Enforced")</f>
        <v>Pct. Content Enforced</v>
      </c>
      <c r="G5" s="15" t="str">
        <f>IFERROR(__xludf.DUMMYFUNCTION("""COMPUTED_VALUE"""),"Pct. Verdicts Automated")</f>
        <v>Pct. Verdicts Automated</v>
      </c>
      <c r="H5" s="15" t="str">
        <f>IFERROR(__xludf.DUMMYFUNCTION("""COMPUTED_VALUE"""),"Pct. Expired (Not Reviewed)")</f>
        <v>Pct. Expired (Not Reviewed)</v>
      </c>
      <c r="I5" s="16" t="str">
        <f>IFERROR(__xludf.DUMMYFUNCTION("""COMPUTED_VALUE"""),"TAT P50 Hrs")</f>
        <v>TAT P50 Hrs</v>
      </c>
      <c r="J5" s="16" t="str">
        <f>IFERROR(__xludf.DUMMYFUNCTION("""COMPUTED_VALUE"""),"TAT P90 Hrs")</f>
        <v>TAT P90 Hrs</v>
      </c>
      <c r="K5" s="16" t="str">
        <f>IFERROR(__xludf.DUMMYFUNCTION("""COMPUTED_VALUE"""),"TAT Avg. Hrs")</f>
        <v>TAT Avg. Hrs</v>
      </c>
      <c r="L5" s="1"/>
    </row>
    <row r="6">
      <c r="A6" s="1"/>
      <c r="B6" s="17" t="str">
        <f>IFERROR(__xludf.DUMMYFUNCTION("""COMPUTED_VALUE"""),"Sexual Content")</f>
        <v>Sexual Content</v>
      </c>
      <c r="C6" s="5">
        <f>IFERROR(__xludf.DUMMYFUNCTION("""COMPUTED_VALUE"""),4271116.0)</f>
        <v>4271116</v>
      </c>
      <c r="D6" s="5">
        <f>IFERROR(__xludf.DUMMYFUNCTION("""COMPUTED_VALUE"""),2266213.0)</f>
        <v>2266213</v>
      </c>
      <c r="E6" s="5">
        <f>IFERROR(__xludf.DUMMYFUNCTION("""COMPUTED_VALUE"""),1321205.0)</f>
        <v>1321205</v>
      </c>
      <c r="F6" s="6">
        <f>IFERROR(__xludf.DUMMYFUNCTION("""COMPUTED_VALUE"""),0.530590365609363)</f>
        <v>0.5305903656</v>
      </c>
      <c r="G6" s="6">
        <f>IFERROR(__xludf.DUMMYFUNCTION("""COMPUTED_VALUE"""),0.33266223628672226)</f>
        <v>0.3326622363</v>
      </c>
      <c r="H6" s="6">
        <f>IFERROR(__xludf.DUMMYFUNCTION("""COMPUTED_VALUE"""),1.2174803962243124E-5)</f>
        <v>0.00001217480396</v>
      </c>
      <c r="I6" s="7">
        <f>IFERROR(__xludf.DUMMYFUNCTION("""COMPUTED_VALUE"""),0.10917)</f>
        <v>0.10917</v>
      </c>
      <c r="J6" s="7">
        <f>IFERROR(__xludf.DUMMYFUNCTION("""COMPUTED_VALUE"""),7.96306)</f>
        <v>7.96306</v>
      </c>
      <c r="K6" s="7">
        <f>IFERROR(__xludf.DUMMYFUNCTION("""COMPUTED_VALUE"""),3.63916)</f>
        <v>3.63916</v>
      </c>
      <c r="L6" s="1"/>
    </row>
    <row r="7">
      <c r="A7" s="1"/>
      <c r="B7" s="17" t="str">
        <f>IFERROR(__xludf.DUMMYFUNCTION("""COMPUTED_VALUE"""),"Child Sexual Exploitation")</f>
        <v>Child Sexual Exploitation</v>
      </c>
      <c r="C7" s="5">
        <f>IFERROR(__xludf.DUMMYFUNCTION("""COMPUTED_VALUE"""),847430.0)</f>
        <v>847430</v>
      </c>
      <c r="D7" s="5">
        <f>IFERROR(__xludf.DUMMYFUNCTION("""COMPUTED_VALUE"""),239820.0)</f>
        <v>239820</v>
      </c>
      <c r="E7" s="5">
        <f>IFERROR(__xludf.DUMMYFUNCTION("""COMPUTED_VALUE"""),206904.0)</f>
        <v>206904</v>
      </c>
      <c r="F7" s="6">
        <f>IFERROR(__xludf.DUMMYFUNCTION("""COMPUTED_VALUE"""),0.2829968256965177)</f>
        <v>0.2829968257</v>
      </c>
      <c r="G7" s="6">
        <f>IFERROR(__xludf.DUMMYFUNCTION("""COMPUTED_VALUE"""),0.026399820634152672)</f>
        <v>0.02639982063</v>
      </c>
      <c r="H7" s="6">
        <f>IFERROR(__xludf.DUMMYFUNCTION("""COMPUTED_VALUE"""),3.658119254687703E-5)</f>
        <v>0.00003658119255</v>
      </c>
      <c r="I7" s="7">
        <f>IFERROR(__xludf.DUMMYFUNCTION("""COMPUTED_VALUE"""),0.865)</f>
        <v>0.865</v>
      </c>
      <c r="J7" s="7">
        <f>IFERROR(__xludf.DUMMYFUNCTION("""COMPUTED_VALUE"""),217.81778)</f>
        <v>217.81778</v>
      </c>
      <c r="K7" s="7">
        <f>IFERROR(__xludf.DUMMYFUNCTION("""COMPUTED_VALUE"""),71.90004)</f>
        <v>71.90004</v>
      </c>
      <c r="L7" s="1"/>
    </row>
    <row r="8">
      <c r="A8" s="1"/>
      <c r="B8" s="17" t="str">
        <f>IFERROR(__xludf.DUMMYFUNCTION("""COMPUTED_VALUE"""),"Harassment and Bullying")</f>
        <v>Harassment and Bullying</v>
      </c>
      <c r="C8" s="5">
        <f>IFERROR(__xludf.DUMMYFUNCTION("""COMPUTED_VALUE"""),8524054.0)</f>
        <v>8524054</v>
      </c>
      <c r="D8" s="5">
        <f>IFERROR(__xludf.DUMMYFUNCTION("""COMPUTED_VALUE"""),1193695.0)</f>
        <v>1193695</v>
      </c>
      <c r="E8" s="5">
        <f>IFERROR(__xludf.DUMMYFUNCTION("""COMPUTED_VALUE"""),934994.0)</f>
        <v>934994</v>
      </c>
      <c r="F8" s="6">
        <f>IFERROR(__xludf.DUMMYFUNCTION("""COMPUTED_VALUE"""),0.14003841364683986)</f>
        <v>0.1400384136</v>
      </c>
      <c r="G8" s="6">
        <f>IFERROR(__xludf.DUMMYFUNCTION("""COMPUTED_VALUE"""),0.2849972560004899)</f>
        <v>0.284997256</v>
      </c>
      <c r="H8" s="6">
        <f>IFERROR(__xludf.DUMMYFUNCTION("""COMPUTED_VALUE"""),6.100383690671129E-6)</f>
        <v>0.000006100383691</v>
      </c>
      <c r="I8" s="7">
        <f>IFERROR(__xludf.DUMMYFUNCTION("""COMPUTED_VALUE"""),0.11667)</f>
        <v>0.11667</v>
      </c>
      <c r="J8" s="7">
        <f>IFERROR(__xludf.DUMMYFUNCTION("""COMPUTED_VALUE"""),13.96444)</f>
        <v>13.96444</v>
      </c>
      <c r="K8" s="7">
        <f>IFERROR(__xludf.DUMMYFUNCTION("""COMPUTED_VALUE"""),4.81497)</f>
        <v>4.81497</v>
      </c>
      <c r="L8" s="1"/>
    </row>
    <row r="9">
      <c r="A9" s="1"/>
      <c r="B9" s="17" t="str">
        <f>IFERROR(__xludf.DUMMYFUNCTION("""COMPUTED_VALUE"""),"Threats &amp; Violence")</f>
        <v>Threats &amp; Violence</v>
      </c>
      <c r="C9" s="5">
        <f>IFERROR(__xludf.DUMMYFUNCTION("""COMPUTED_VALUE"""),836125.0)</f>
        <v>836125</v>
      </c>
      <c r="D9" s="5">
        <f>IFERROR(__xludf.DUMMYFUNCTION("""COMPUTED_VALUE"""),114315.0)</f>
        <v>114315</v>
      </c>
      <c r="E9" s="5">
        <f>IFERROR(__xludf.DUMMYFUNCTION("""COMPUTED_VALUE"""),83743.0)</f>
        <v>83743</v>
      </c>
      <c r="F9" s="6">
        <f>IFERROR(__xludf.DUMMYFUNCTION("""COMPUTED_VALUE"""),0.13671998804006577)</f>
        <v>0.136719988</v>
      </c>
      <c r="G9" s="6">
        <f>IFERROR(__xludf.DUMMYFUNCTION("""COMPUTED_VALUE"""),0.17460307968306174)</f>
        <v>0.1746030797</v>
      </c>
      <c r="H9" s="6">
        <f>IFERROR(__xludf.DUMMYFUNCTION("""COMPUTED_VALUE"""),1.3155927642397967E-5)</f>
        <v>0.00001315592764</v>
      </c>
      <c r="I9" s="7">
        <f>IFERROR(__xludf.DUMMYFUNCTION("""COMPUTED_VALUE"""),0.45083)</f>
        <v>0.45083</v>
      </c>
      <c r="J9" s="7">
        <f>IFERROR(__xludf.DUMMYFUNCTION("""COMPUTED_VALUE"""),11.31361)</f>
        <v>11.31361</v>
      </c>
      <c r="K9" s="7">
        <f>IFERROR(__xludf.DUMMYFUNCTION("""COMPUTED_VALUE"""),4.05106)</f>
        <v>4.05106</v>
      </c>
      <c r="L9" s="1"/>
    </row>
    <row r="10">
      <c r="A10" s="1"/>
      <c r="B10" s="17" t="str">
        <f>IFERROR(__xludf.DUMMYFUNCTION("""COMPUTED_VALUE"""),"Self-Harm &amp; Suicide")</f>
        <v>Self-Harm &amp; Suicide</v>
      </c>
      <c r="C10" s="5">
        <f>IFERROR(__xludf.DUMMYFUNCTION("""COMPUTED_VALUE"""),188124.0)</f>
        <v>188124</v>
      </c>
      <c r="D10" s="5">
        <f>IFERROR(__xludf.DUMMYFUNCTION("""COMPUTED_VALUE"""),32841.0)</f>
        <v>32841</v>
      </c>
      <c r="E10" s="5">
        <f>IFERROR(__xludf.DUMMYFUNCTION("""COMPUTED_VALUE"""),28207.0)</f>
        <v>28207</v>
      </c>
      <c r="F10" s="6">
        <f>IFERROR(__xludf.DUMMYFUNCTION("""COMPUTED_VALUE"""),0.17457102762008037)</f>
        <v>0.1745710276</v>
      </c>
      <c r="G10" s="6">
        <f>IFERROR(__xludf.DUMMYFUNCTION("""COMPUTED_VALUE"""),0.012300397610086965)</f>
        <v>0.01230039761</v>
      </c>
      <c r="H10" s="6">
        <f>IFERROR(__xludf.DUMMYFUNCTION("""COMPUTED_VALUE"""),6.378771448618996E-5)</f>
        <v>0.00006378771449</v>
      </c>
      <c r="I10" s="7">
        <f>IFERROR(__xludf.DUMMYFUNCTION("""COMPUTED_VALUE"""),0.73778)</f>
        <v>0.73778</v>
      </c>
      <c r="J10" s="7">
        <f>IFERROR(__xludf.DUMMYFUNCTION("""COMPUTED_VALUE"""),13.23528)</f>
        <v>13.23528</v>
      </c>
      <c r="K10" s="7">
        <f>IFERROR(__xludf.DUMMYFUNCTION("""COMPUTED_VALUE"""),4.89389)</f>
        <v>4.89389</v>
      </c>
      <c r="L10" s="1"/>
    </row>
    <row r="11">
      <c r="A11" s="1"/>
      <c r="B11" s="17" t="str">
        <f>IFERROR(__xludf.DUMMYFUNCTION("""COMPUTED_VALUE"""),"False Information")</f>
        <v>False Information</v>
      </c>
      <c r="C11" s="5">
        <f>IFERROR(__xludf.DUMMYFUNCTION("""COMPUTED_VALUE"""),439233.0)</f>
        <v>439233</v>
      </c>
      <c r="D11" s="5">
        <f>IFERROR(__xludf.DUMMYFUNCTION("""COMPUTED_VALUE"""),1463.0)</f>
        <v>1463</v>
      </c>
      <c r="E11" s="5">
        <f>IFERROR(__xludf.DUMMYFUNCTION("""COMPUTED_VALUE"""),1277.0)</f>
        <v>1277</v>
      </c>
      <c r="F11" s="6">
        <f>IFERROR(__xludf.DUMMYFUNCTION("""COMPUTED_VALUE"""),0.003330806200809138)</f>
        <v>0.003330806201</v>
      </c>
      <c r="G11" s="6">
        <f>IFERROR(__xludf.DUMMYFUNCTION("""COMPUTED_VALUE"""),0.03742205162180437)</f>
        <v>0.03742205162</v>
      </c>
      <c r="H11" s="6">
        <f>IFERROR(__xludf.DUMMYFUNCTION("""COMPUTED_VALUE"""),6.8300879032313144E-6)</f>
        <v>0.000006830087903</v>
      </c>
      <c r="I11" s="7">
        <f>IFERROR(__xludf.DUMMYFUNCTION("""COMPUTED_VALUE"""),0.20194)</f>
        <v>0.20194</v>
      </c>
      <c r="J11" s="7">
        <f>IFERROR(__xludf.DUMMYFUNCTION("""COMPUTED_VALUE"""),2.76944)</f>
        <v>2.76944</v>
      </c>
      <c r="K11" s="7">
        <f>IFERROR(__xludf.DUMMYFUNCTION("""COMPUTED_VALUE"""),1.74456)</f>
        <v>1.74456</v>
      </c>
      <c r="L11" s="1"/>
    </row>
    <row r="12">
      <c r="A12" s="1"/>
      <c r="B12" s="17" t="str">
        <f>IFERROR(__xludf.DUMMYFUNCTION("""COMPUTED_VALUE"""),"Impersonation")</f>
        <v>Impersonation</v>
      </c>
      <c r="C12" s="5">
        <f>IFERROR(__xludf.DUMMYFUNCTION("""COMPUTED_VALUE"""),440437.0)</f>
        <v>440437</v>
      </c>
      <c r="D12" s="5">
        <f>IFERROR(__xludf.DUMMYFUNCTION("""COMPUTED_VALUE"""),14557.0)</f>
        <v>14557</v>
      </c>
      <c r="E12" s="5">
        <f>IFERROR(__xludf.DUMMYFUNCTION("""COMPUTED_VALUE"""),14381.0)</f>
        <v>14381</v>
      </c>
      <c r="F12" s="6">
        <f>IFERROR(__xludf.DUMMYFUNCTION("""COMPUTED_VALUE"""),0.03305126499363133)</f>
        <v>0.03305126499</v>
      </c>
      <c r="G12" s="6">
        <f>IFERROR(__xludf.DUMMYFUNCTION("""COMPUTED_VALUE"""),0.3107209430633666)</f>
        <v>0.3107209431</v>
      </c>
      <c r="H12" s="6">
        <f>IFERROR(__xludf.DUMMYFUNCTION("""COMPUTED_VALUE"""),6.8114168428174745E-6)</f>
        <v>0.000006811416843</v>
      </c>
      <c r="I12" s="7">
        <f>IFERROR(__xludf.DUMMYFUNCTION("""COMPUTED_VALUE"""),0.05583)</f>
        <v>0.05583</v>
      </c>
      <c r="J12" s="7">
        <f>IFERROR(__xludf.DUMMYFUNCTION("""COMPUTED_VALUE"""),0.71694)</f>
        <v>0.71694</v>
      </c>
      <c r="K12" s="7">
        <f>IFERROR(__xludf.DUMMYFUNCTION("""COMPUTED_VALUE"""),0.3288)</f>
        <v>0.3288</v>
      </c>
      <c r="L12" s="1"/>
    </row>
    <row r="13">
      <c r="A13" s="1"/>
      <c r="B13" s="17" t="str">
        <f>IFERROR(__xludf.DUMMYFUNCTION("""COMPUTED_VALUE"""),"Spam")</f>
        <v>Spam</v>
      </c>
      <c r="C13" s="5">
        <f>IFERROR(__xludf.DUMMYFUNCTION("""COMPUTED_VALUE"""),1981115.0)</f>
        <v>1981115</v>
      </c>
      <c r="D13" s="5">
        <f>IFERROR(__xludf.DUMMYFUNCTION("""COMPUTED_VALUE"""),1002278.0)</f>
        <v>1002278</v>
      </c>
      <c r="E13" s="5">
        <f>IFERROR(__xludf.DUMMYFUNCTION("""COMPUTED_VALUE"""),645238.0)</f>
        <v>645238</v>
      </c>
      <c r="F13" s="6">
        <f>IFERROR(__xludf.DUMMYFUNCTION("""COMPUTED_VALUE"""),0.5059161128960207)</f>
        <v>0.5059161129</v>
      </c>
      <c r="G13" s="6">
        <f>IFERROR(__xludf.DUMMYFUNCTION("""COMPUTED_VALUE"""),0.4507880663161906)</f>
        <v>0.4507880663</v>
      </c>
      <c r="H13" s="6">
        <f>IFERROR(__xludf.DUMMYFUNCTION("""COMPUTED_VALUE"""),3.533363787564074E-6)</f>
        <v>0.000003533363788</v>
      </c>
      <c r="I13" s="7">
        <f>IFERROR(__xludf.DUMMYFUNCTION("""COMPUTED_VALUE"""),0.03)</f>
        <v>0.03</v>
      </c>
      <c r="J13" s="7">
        <f>IFERROR(__xludf.DUMMYFUNCTION("""COMPUTED_VALUE"""),4.59139)</f>
        <v>4.59139</v>
      </c>
      <c r="K13" s="7">
        <f>IFERROR(__xludf.DUMMYFUNCTION("""COMPUTED_VALUE"""),2.75755)</f>
        <v>2.75755</v>
      </c>
      <c r="L13" s="1"/>
    </row>
    <row r="14">
      <c r="A14" s="1"/>
      <c r="B14" s="17" t="str">
        <f>IFERROR(__xludf.DUMMYFUNCTION("""COMPUTED_VALUE"""),"Drugs")</f>
        <v>Drugs</v>
      </c>
      <c r="C14" s="5">
        <f>IFERROR(__xludf.DUMMYFUNCTION("""COMPUTED_VALUE"""),368732.0)</f>
        <v>368732</v>
      </c>
      <c r="D14" s="5">
        <f>IFERROR(__xludf.DUMMYFUNCTION("""COMPUTED_VALUE"""),241227.0)</f>
        <v>241227</v>
      </c>
      <c r="E14" s="5">
        <f>IFERROR(__xludf.DUMMYFUNCTION("""COMPUTED_VALUE"""),166562.0)</f>
        <v>166562</v>
      </c>
      <c r="F14" s="6">
        <f>IFERROR(__xludf.DUMMYFUNCTION("""COMPUTED_VALUE"""),0.6542068494190902)</f>
        <v>0.6542068494</v>
      </c>
      <c r="G14" s="6">
        <f>IFERROR(__xludf.DUMMYFUNCTION("""COMPUTED_VALUE"""),0.04486727487714655)</f>
        <v>0.04486727488</v>
      </c>
      <c r="H14" s="6">
        <f>IFERROR(__xludf.DUMMYFUNCTION("""COMPUTED_VALUE"""),5.423993577991604E-5)</f>
        <v>0.00005423993578</v>
      </c>
      <c r="I14" s="7">
        <f>IFERROR(__xludf.DUMMYFUNCTION("""COMPUTED_VALUE"""),0.91472)</f>
        <v>0.91472</v>
      </c>
      <c r="J14" s="7">
        <f>IFERROR(__xludf.DUMMYFUNCTION("""COMPUTED_VALUE"""),14.06167)</f>
        <v>14.06167</v>
      </c>
      <c r="K14" s="7">
        <f>IFERROR(__xludf.DUMMYFUNCTION("""COMPUTED_VALUE"""),4.57998)</f>
        <v>4.57998</v>
      </c>
      <c r="L14" s="1"/>
    </row>
    <row r="15">
      <c r="A15" s="1"/>
      <c r="B15" s="17" t="str">
        <f>IFERROR(__xludf.DUMMYFUNCTION("""COMPUTED_VALUE"""),"Weapons")</f>
        <v>Weapons</v>
      </c>
      <c r="C15" s="5">
        <f>IFERROR(__xludf.DUMMYFUNCTION("""COMPUTED_VALUE"""),115512.0)</f>
        <v>115512</v>
      </c>
      <c r="D15" s="5">
        <f>IFERROR(__xludf.DUMMYFUNCTION("""COMPUTED_VALUE"""),13271.0)</f>
        <v>13271</v>
      </c>
      <c r="E15" s="5">
        <f>IFERROR(__xludf.DUMMYFUNCTION("""COMPUTED_VALUE"""),9768.0)</f>
        <v>9768</v>
      </c>
      <c r="F15" s="6">
        <f>IFERROR(__xludf.DUMMYFUNCTION("""COMPUTED_VALUE"""),0.11488849643327101)</f>
        <v>0.1148884964</v>
      </c>
      <c r="G15" s="6">
        <f>IFERROR(__xludf.DUMMYFUNCTION("""COMPUTED_VALUE"""),0.03896564859062262)</f>
        <v>0.03896564859</v>
      </c>
      <c r="H15" s="6">
        <f>IFERROR(__xludf.DUMMYFUNCTION("""COMPUTED_VALUE"""),0.0)</f>
        <v>0</v>
      </c>
      <c r="I15" s="7">
        <f>IFERROR(__xludf.DUMMYFUNCTION("""COMPUTED_VALUE"""),0.57806)</f>
        <v>0.57806</v>
      </c>
      <c r="J15" s="7">
        <f>IFERROR(__xludf.DUMMYFUNCTION("""COMPUTED_VALUE"""),5.56556)</f>
        <v>5.56556</v>
      </c>
      <c r="K15" s="7">
        <f>IFERROR(__xludf.DUMMYFUNCTION("""COMPUTED_VALUE"""),2.34154)</f>
        <v>2.34154</v>
      </c>
      <c r="L15" s="1"/>
    </row>
    <row r="16">
      <c r="A16" s="1"/>
      <c r="B16" s="17" t="str">
        <f>IFERROR(__xludf.DUMMYFUNCTION("""COMPUTED_VALUE"""),"Other Regulated Goods")</f>
        <v>Other Regulated Goods</v>
      </c>
      <c r="C16" s="5">
        <f>IFERROR(__xludf.DUMMYFUNCTION("""COMPUTED_VALUE"""),478665.0)</f>
        <v>478665</v>
      </c>
      <c r="D16" s="5">
        <f>IFERROR(__xludf.DUMMYFUNCTION("""COMPUTED_VALUE"""),140554.0)</f>
        <v>140554</v>
      </c>
      <c r="E16" s="5">
        <f>IFERROR(__xludf.DUMMYFUNCTION("""COMPUTED_VALUE"""),99768.0)</f>
        <v>99768</v>
      </c>
      <c r="F16" s="6">
        <f>IFERROR(__xludf.DUMMYFUNCTION("""COMPUTED_VALUE"""),0.2936375126654341)</f>
        <v>0.2936375127</v>
      </c>
      <c r="G16" s="6">
        <f>IFERROR(__xludf.DUMMYFUNCTION("""COMPUTED_VALUE"""),0.07710820720127856)</f>
        <v>0.0771082072</v>
      </c>
      <c r="H16" s="6">
        <f>IFERROR(__xludf.DUMMYFUNCTION("""COMPUTED_VALUE"""),9.192232563483856E-5)</f>
        <v>0.00009192232563</v>
      </c>
      <c r="I16" s="7">
        <f>IFERROR(__xludf.DUMMYFUNCTION("""COMPUTED_VALUE"""),0.52861)</f>
        <v>0.52861</v>
      </c>
      <c r="J16" s="7">
        <f>IFERROR(__xludf.DUMMYFUNCTION("""COMPUTED_VALUE"""),1.70333)</f>
        <v>1.70333</v>
      </c>
      <c r="K16" s="7">
        <f>IFERROR(__xludf.DUMMYFUNCTION("""COMPUTED_VALUE"""),1.3423)</f>
        <v>1.3423</v>
      </c>
      <c r="L16" s="1"/>
    </row>
    <row r="17">
      <c r="A17" s="1"/>
      <c r="B17" s="17" t="str">
        <f>IFERROR(__xludf.DUMMYFUNCTION("""COMPUTED_VALUE"""),"Hate Speech")</f>
        <v>Hate Speech</v>
      </c>
      <c r="C17" s="5">
        <f>IFERROR(__xludf.DUMMYFUNCTION("""COMPUTED_VALUE"""),431670.0)</f>
        <v>431670</v>
      </c>
      <c r="D17" s="5">
        <f>IFERROR(__xludf.DUMMYFUNCTION("""COMPUTED_VALUE"""),113906.0)</f>
        <v>113906</v>
      </c>
      <c r="E17" s="5">
        <f>IFERROR(__xludf.DUMMYFUNCTION("""COMPUTED_VALUE"""),97621.0)</f>
        <v>97621</v>
      </c>
      <c r="F17" s="6">
        <f>IFERROR(__xludf.DUMMYFUNCTION("""COMPUTED_VALUE"""),0.2638728658465958)</f>
        <v>0.2638728658</v>
      </c>
      <c r="G17" s="6">
        <f>IFERROR(__xludf.DUMMYFUNCTION("""COMPUTED_VALUE"""),0.011812263997961406)</f>
        <v>0.011812264</v>
      </c>
      <c r="H17" s="6">
        <f>IFERROR(__xludf.DUMMYFUNCTION("""COMPUTED_VALUE"""),2.3165844279194754E-6)</f>
        <v>0.000002316584428</v>
      </c>
      <c r="I17" s="7">
        <f>IFERROR(__xludf.DUMMYFUNCTION("""COMPUTED_VALUE"""),0.76667)</f>
        <v>0.76667</v>
      </c>
      <c r="J17" s="7">
        <f>IFERROR(__xludf.DUMMYFUNCTION("""COMPUTED_VALUE"""),12.66361)</f>
        <v>12.66361</v>
      </c>
      <c r="K17" s="7">
        <f>IFERROR(__xludf.DUMMYFUNCTION("""COMPUTED_VALUE"""),4.54135)</f>
        <v>4.54135</v>
      </c>
      <c r="L17" s="1"/>
    </row>
    <row r="18">
      <c r="A18" s="1"/>
      <c r="B18" s="17" t="str">
        <f>IFERROR(__xludf.DUMMYFUNCTION("""COMPUTED_VALUE"""),"Terrorism &amp; Violent Extremism")</f>
        <v>Terrorism &amp; Violent Extremism</v>
      </c>
      <c r="C18" s="5">
        <f>IFERROR(__xludf.DUMMYFUNCTION("""COMPUTED_VALUE"""),119297.0)</f>
        <v>119297</v>
      </c>
      <c r="D18" s="5">
        <f>IFERROR(__xludf.DUMMYFUNCTION("""COMPUTED_VALUE"""),2574.0)</f>
        <v>2574</v>
      </c>
      <c r="E18">
        <f>IFERROR(__xludf.DUMMYFUNCTION("""COMPUTED_VALUE"""),2136.0)</f>
        <v>2136</v>
      </c>
      <c r="F18" s="6">
        <f>IFERROR(__xludf.DUMMYFUNCTION("""COMPUTED_VALUE"""),0.021576401753606544)</f>
        <v>0.02157640175</v>
      </c>
      <c r="G18" s="6">
        <f>IFERROR(__xludf.DUMMYFUNCTION("""COMPUTED_VALUE"""),0.03913761452509284)</f>
        <v>0.03913761453</v>
      </c>
      <c r="H18" s="6">
        <f>IFERROR(__xludf.DUMMYFUNCTION("""COMPUTED_VALUE"""),3.352976185486643E-5)</f>
        <v>0.00003352976185</v>
      </c>
      <c r="I18" s="7">
        <f>IFERROR(__xludf.DUMMYFUNCTION("""COMPUTED_VALUE"""),0.7575)</f>
        <v>0.7575</v>
      </c>
      <c r="J18" s="7">
        <f>IFERROR(__xludf.DUMMYFUNCTION("""COMPUTED_VALUE"""),10.78444)</f>
        <v>10.78444</v>
      </c>
      <c r="K18" s="7">
        <f>IFERROR(__xludf.DUMMYFUNCTION("""COMPUTED_VALUE"""),3.86605)</f>
        <v>3.86605</v>
      </c>
      <c r="L18" s="1"/>
    </row>
    <row r="19">
      <c r="A19" s="1"/>
      <c r="B19" s="17" t="str">
        <f>IFERROR(__xludf.DUMMYFUNCTION("""COMPUTED_VALUE"""),"Harms Overall")</f>
        <v>Harms Overall</v>
      </c>
      <c r="C19" s="5">
        <f>IFERROR(__xludf.DUMMYFUNCTION("""COMPUTED_VALUE"""),1.904151E7)</f>
        <v>19041510</v>
      </c>
      <c r="D19" s="5">
        <f>IFERROR(__xludf.DUMMYFUNCTION("""COMPUTED_VALUE"""),5376714.0)</f>
        <v>5376714</v>
      </c>
      <c r="E19" s="5">
        <f>IFERROR(__xludf.DUMMYFUNCTION("""COMPUTED_VALUE"""),3315759.0)</f>
        <v>3315759</v>
      </c>
      <c r="F19" s="6">
        <f>IFERROR(__xludf.DUMMYFUNCTION("""COMPUTED_VALUE"""),0.28236804749203187)</f>
        <v>0.2823680475</v>
      </c>
      <c r="G19" s="6">
        <f>IFERROR(__xludf.DUMMYFUNCTION("""COMPUTED_VALUE"""),0.2696698948770344)</f>
        <v>0.2696698949</v>
      </c>
      <c r="H19" s="6">
        <f>IFERROR(__xludf.DUMMYFUNCTION("""COMPUTED_VALUE"""),1.2604042431508846E-5)</f>
        <v>0.00001260404243</v>
      </c>
      <c r="I19" s="7">
        <f>IFERROR(__xludf.DUMMYFUNCTION("""COMPUTED_VALUE"""),0.16167)</f>
        <v>0.16167</v>
      </c>
      <c r="J19" s="7">
        <f>IFERROR(__xludf.DUMMYFUNCTION("""COMPUTED_VALUE"""),11.84056)</f>
        <v>11.84056</v>
      </c>
      <c r="K19" s="7">
        <f>IFERROR(__xludf.DUMMYFUNCTION("""COMPUTED_VALUE"""),6.99634)</f>
        <v>6.99634</v>
      </c>
      <c r="L19" s="1"/>
    </row>
    <row r="20">
      <c r="A20" s="1"/>
      <c r="B20" s="17"/>
      <c r="C20" s="5"/>
      <c r="D20" s="12"/>
      <c r="E20" s="6"/>
      <c r="F20" s="5"/>
      <c r="G20" s="6"/>
      <c r="H20" s="6"/>
      <c r="I20" s="7"/>
      <c r="J20" s="7"/>
      <c r="K20" s="7"/>
      <c r="L20" s="1"/>
    </row>
    <row r="21">
      <c r="A21" s="1"/>
      <c r="B21" s="17"/>
      <c r="C21" s="5"/>
      <c r="D21" s="5"/>
      <c r="E21" s="6"/>
      <c r="F21" s="5"/>
      <c r="G21" s="6"/>
      <c r="H21" s="6"/>
      <c r="I21" s="7"/>
      <c r="J21" s="7"/>
      <c r="K21" s="7"/>
      <c r="L21" s="1"/>
    </row>
    <row r="22">
      <c r="A22" s="1"/>
      <c r="B22" s="17"/>
      <c r="C22" s="5"/>
      <c r="D22" s="5"/>
      <c r="E22" s="6"/>
      <c r="F22" s="5"/>
      <c r="G22" s="6"/>
      <c r="H22" s="6"/>
      <c r="I22" s="7"/>
      <c r="J22" s="7"/>
      <c r="K22" s="7"/>
      <c r="L22" s="1"/>
    </row>
    <row r="23">
      <c r="A23" s="1"/>
      <c r="B23" s="17"/>
      <c r="C23" s="5"/>
      <c r="D23" s="5"/>
      <c r="E23" s="6"/>
      <c r="F23" s="5"/>
      <c r="G23" s="6"/>
      <c r="H23" s="6"/>
      <c r="I23" s="7"/>
      <c r="J23" s="7"/>
      <c r="K23" s="7"/>
      <c r="L23" s="1"/>
    </row>
    <row r="24">
      <c r="A24" s="1"/>
      <c r="B24" s="17"/>
      <c r="C24" s="5"/>
      <c r="D24" s="5"/>
      <c r="E24" s="6"/>
      <c r="F24" s="5"/>
      <c r="G24" s="6"/>
      <c r="H24" s="6"/>
      <c r="I24" s="7"/>
      <c r="J24" s="7"/>
      <c r="K24" s="7"/>
      <c r="L24" s="1"/>
    </row>
    <row r="25">
      <c r="A25" s="1"/>
      <c r="B25" s="17"/>
      <c r="C25" s="5"/>
      <c r="D25" s="5"/>
      <c r="E25" s="6"/>
      <c r="F25" s="5"/>
      <c r="G25" s="6"/>
      <c r="H25" s="6"/>
      <c r="I25" s="7"/>
      <c r="J25" s="7"/>
      <c r="K25" s="7"/>
      <c r="L25" s="1"/>
    </row>
    <row r="26">
      <c r="A26" s="1"/>
      <c r="B26" s="17"/>
      <c r="C26" s="5"/>
      <c r="D26" s="5"/>
      <c r="E26" s="6"/>
      <c r="F26" s="5"/>
      <c r="G26" s="6"/>
      <c r="H26" s="6"/>
      <c r="I26" s="7"/>
      <c r="J26" s="7"/>
      <c r="K26" s="7"/>
      <c r="L26" s="1"/>
    </row>
    <row r="27">
      <c r="A27" s="1"/>
      <c r="B27" s="17"/>
      <c r="C27" s="5"/>
      <c r="D27" s="5"/>
      <c r="E27" s="6"/>
      <c r="F27" s="5"/>
      <c r="G27" s="6"/>
      <c r="H27" s="6"/>
      <c r="I27" s="7"/>
      <c r="J27" s="7"/>
      <c r="K27" s="7"/>
      <c r="L27" s="1"/>
    </row>
    <row r="28">
      <c r="A28" s="1"/>
      <c r="B28" s="17"/>
      <c r="C28" s="5"/>
      <c r="D28" s="5"/>
      <c r="E28" s="6"/>
      <c r="F28" s="5"/>
      <c r="G28" s="6"/>
      <c r="H28" s="6"/>
      <c r="I28" s="7"/>
      <c r="J28" s="7"/>
      <c r="K28" s="7"/>
      <c r="L28" s="1"/>
    </row>
    <row r="29">
      <c r="A29" s="1"/>
      <c r="B29" s="17"/>
      <c r="C29" s="5"/>
      <c r="D29" s="5"/>
      <c r="E29" s="6"/>
      <c r="F29" s="5"/>
      <c r="G29" s="6"/>
      <c r="H29" s="6"/>
      <c r="I29" s="7"/>
      <c r="J29" s="7"/>
      <c r="K29" s="7"/>
      <c r="L29" s="1"/>
    </row>
    <row r="30">
      <c r="A30" s="1"/>
      <c r="B30" s="17"/>
      <c r="C30" s="5"/>
      <c r="D30" s="5"/>
      <c r="E30" s="6"/>
      <c r="F30" s="5"/>
      <c r="G30" s="6"/>
      <c r="H30" s="6"/>
      <c r="I30" s="7"/>
      <c r="J30" s="7"/>
      <c r="K30" s="7"/>
      <c r="L30" s="1"/>
    </row>
    <row r="31">
      <c r="A31" s="1"/>
      <c r="B31" s="17"/>
      <c r="C31" s="5"/>
      <c r="D31" s="5"/>
      <c r="E31" s="6"/>
      <c r="F31" s="5"/>
      <c r="G31" s="6"/>
      <c r="H31" s="6"/>
      <c r="I31" s="7"/>
      <c r="J31" s="7"/>
      <c r="K31" s="7"/>
      <c r="L31" s="1"/>
    </row>
    <row r="32">
      <c r="A32" s="1"/>
      <c r="B32" s="17"/>
      <c r="C32" s="5"/>
      <c r="D32" s="5"/>
      <c r="E32" s="6"/>
      <c r="F32" s="5"/>
      <c r="G32" s="6"/>
      <c r="H32" s="6"/>
      <c r="I32" s="7"/>
      <c r="J32" s="7"/>
      <c r="K32" s="7"/>
      <c r="L32" s="1"/>
    </row>
    <row r="33">
      <c r="A33" s="1"/>
      <c r="B33" s="17"/>
      <c r="C33" s="5"/>
      <c r="D33" s="5"/>
      <c r="E33" s="6"/>
      <c r="F33" s="5"/>
      <c r="G33" s="6"/>
      <c r="H33" s="6"/>
      <c r="I33" s="7"/>
      <c r="J33" s="7"/>
      <c r="K33" s="7"/>
      <c r="L33" s="1"/>
    </row>
    <row r="34">
      <c r="A34" s="1"/>
      <c r="B34" s="17"/>
      <c r="C34" s="5"/>
      <c r="D34" s="5"/>
      <c r="E34" s="6"/>
      <c r="F34" s="5"/>
      <c r="G34" s="6"/>
      <c r="H34" s="6"/>
      <c r="I34" s="7"/>
      <c r="J34" s="7"/>
      <c r="K34" s="7"/>
      <c r="L34" s="1"/>
    </row>
    <row r="35">
      <c r="A35" s="1"/>
      <c r="B35" s="17"/>
      <c r="C35" s="5"/>
      <c r="D35" s="5"/>
      <c r="E35" s="6"/>
      <c r="F35" s="5"/>
      <c r="G35" s="6"/>
      <c r="H35" s="6"/>
      <c r="I35" s="7"/>
      <c r="J35" s="7"/>
      <c r="K35" s="7"/>
      <c r="L35" s="1"/>
    </row>
    <row r="36">
      <c r="A36" s="1"/>
      <c r="B36" s="17"/>
      <c r="C36" s="5"/>
      <c r="D36" s="5"/>
      <c r="E36" s="6"/>
      <c r="F36" s="5"/>
      <c r="G36" s="6"/>
      <c r="H36" s="6"/>
      <c r="I36" s="7"/>
      <c r="J36" s="7"/>
      <c r="K36" s="7"/>
      <c r="L36" s="1"/>
    </row>
    <row r="37">
      <c r="A37" s="1"/>
      <c r="B37" s="17"/>
      <c r="C37" s="5"/>
      <c r="D37" s="5"/>
      <c r="E37" s="6"/>
      <c r="F37" s="5"/>
      <c r="G37" s="6"/>
      <c r="H37" s="6"/>
      <c r="I37" s="7"/>
      <c r="J37" s="7"/>
      <c r="K37" s="7"/>
      <c r="L37" s="1"/>
    </row>
    <row r="38">
      <c r="A38" s="1"/>
      <c r="B38" s="17"/>
      <c r="C38" s="5"/>
      <c r="D38" s="5"/>
      <c r="E38" s="6"/>
      <c r="F38" s="5"/>
      <c r="G38" s="6"/>
      <c r="H38" s="6"/>
      <c r="I38" s="7"/>
      <c r="J38" s="7"/>
      <c r="K38" s="7"/>
      <c r="L38" s="1"/>
    </row>
    <row r="39">
      <c r="A39" s="1"/>
      <c r="B39" s="17"/>
      <c r="C39" s="5"/>
      <c r="D39" s="5"/>
      <c r="E39" s="6"/>
      <c r="F39" s="5"/>
      <c r="G39" s="6"/>
      <c r="H39" s="6"/>
      <c r="I39" s="7"/>
      <c r="J39" s="7"/>
      <c r="K39" s="7"/>
      <c r="L39" s="1"/>
    </row>
    <row r="40">
      <c r="A40" s="1"/>
      <c r="B40" s="17"/>
      <c r="C40" s="5"/>
      <c r="D40" s="5"/>
      <c r="E40" s="6"/>
      <c r="F40" s="5"/>
      <c r="G40" s="6"/>
      <c r="H40" s="6"/>
      <c r="I40" s="7"/>
      <c r="J40" s="7"/>
      <c r="K40" s="7"/>
      <c r="L40" s="1"/>
    </row>
    <row r="41">
      <c r="A41" s="1"/>
      <c r="B41" s="17"/>
      <c r="C41" s="5"/>
      <c r="D41" s="5"/>
      <c r="E41" s="6"/>
      <c r="F41" s="5"/>
      <c r="G41" s="6"/>
      <c r="H41" s="6"/>
      <c r="I41" s="7"/>
      <c r="J41" s="7"/>
      <c r="K41" s="7"/>
      <c r="L41" s="1"/>
    </row>
    <row r="42">
      <c r="A42" s="1"/>
      <c r="B42" s="17"/>
      <c r="C42" s="5"/>
      <c r="D42" s="5"/>
      <c r="E42" s="6"/>
      <c r="F42" s="5"/>
      <c r="G42" s="6"/>
      <c r="H42" s="6"/>
      <c r="I42" s="7"/>
      <c r="J42" s="7"/>
      <c r="K42" s="7"/>
      <c r="L42" s="1"/>
    </row>
    <row r="43">
      <c r="A43" s="1"/>
      <c r="B43" s="17"/>
      <c r="C43" s="5"/>
      <c r="D43" s="5"/>
      <c r="E43" s="6"/>
      <c r="F43" s="5"/>
      <c r="G43" s="6"/>
      <c r="H43" s="6"/>
      <c r="I43" s="7"/>
      <c r="J43" s="7"/>
      <c r="K43" s="7"/>
      <c r="L43" s="1"/>
    </row>
    <row r="44">
      <c r="A44" s="1"/>
      <c r="B44" s="17"/>
      <c r="C44" s="5"/>
      <c r="D44" s="5"/>
      <c r="E44" s="6"/>
      <c r="F44" s="5"/>
      <c r="G44" s="6"/>
      <c r="H44" s="6"/>
      <c r="I44" s="7"/>
      <c r="J44" s="7"/>
      <c r="K44" s="7"/>
      <c r="L44" s="1"/>
    </row>
    <row r="45">
      <c r="A45" s="1"/>
      <c r="B45" s="17"/>
      <c r="C45" s="5"/>
      <c r="D45" s="5"/>
      <c r="E45" s="6"/>
      <c r="F45" s="5"/>
      <c r="G45" s="6"/>
      <c r="H45" s="6"/>
      <c r="I45" s="7"/>
      <c r="J45" s="7"/>
      <c r="K45" s="7"/>
      <c r="L45" s="1"/>
    </row>
    <row r="46">
      <c r="A46" s="1"/>
      <c r="B46" s="17"/>
      <c r="C46" s="5"/>
      <c r="D46" s="5"/>
      <c r="E46" s="6"/>
      <c r="F46" s="5"/>
      <c r="G46" s="6"/>
      <c r="H46" s="6"/>
      <c r="I46" s="7"/>
      <c r="J46" s="7"/>
      <c r="K46" s="7"/>
      <c r="L46" s="1"/>
    </row>
    <row r="47">
      <c r="A47" s="1"/>
      <c r="B47" s="17"/>
      <c r="C47" s="5"/>
      <c r="D47" s="5"/>
      <c r="E47" s="6"/>
      <c r="F47" s="5"/>
      <c r="G47" s="6"/>
      <c r="H47" s="6"/>
      <c r="I47" s="7"/>
      <c r="J47" s="7"/>
      <c r="K47" s="7"/>
      <c r="L47" s="1"/>
    </row>
    <row r="48">
      <c r="A48" s="1"/>
      <c r="B48" s="17"/>
      <c r="C48" s="5"/>
      <c r="D48" s="5"/>
      <c r="E48" s="6"/>
      <c r="F48" s="5"/>
      <c r="G48" s="6"/>
      <c r="H48" s="6"/>
      <c r="I48" s="7"/>
      <c r="J48" s="7"/>
      <c r="K48" s="7"/>
      <c r="L48" s="1"/>
    </row>
    <row r="49">
      <c r="A49" s="1"/>
      <c r="B49" s="17"/>
      <c r="C49" s="5"/>
      <c r="D49" s="5"/>
      <c r="E49" s="6"/>
      <c r="F49" s="5"/>
      <c r="G49" s="6"/>
      <c r="H49" s="6"/>
      <c r="I49" s="7"/>
      <c r="J49" s="7"/>
      <c r="K49" s="7"/>
      <c r="L49" s="1"/>
    </row>
    <row r="50">
      <c r="A50" s="1"/>
      <c r="B50" s="17"/>
      <c r="C50" s="5"/>
      <c r="D50" s="5"/>
      <c r="E50" s="6"/>
      <c r="F50" s="5"/>
      <c r="G50" s="6"/>
      <c r="H50" s="6"/>
      <c r="I50" s="7"/>
      <c r="J50" s="7"/>
      <c r="K50" s="7"/>
      <c r="L50" s="1"/>
    </row>
    <row r="51">
      <c r="A51" s="1"/>
      <c r="B51" s="17"/>
      <c r="C51" s="5"/>
      <c r="D51" s="5"/>
      <c r="E51" s="6"/>
      <c r="F51" s="5"/>
      <c r="G51" s="6"/>
      <c r="H51" s="6"/>
      <c r="I51" s="7"/>
      <c r="J51" s="7"/>
      <c r="K51" s="7"/>
      <c r="L51" s="1"/>
    </row>
    <row r="52">
      <c r="A52" s="1"/>
      <c r="B52" s="17"/>
      <c r="C52" s="5"/>
      <c r="D52" s="5"/>
      <c r="E52" s="6"/>
      <c r="F52" s="5"/>
      <c r="G52" s="6"/>
      <c r="H52" s="6"/>
      <c r="I52" s="7"/>
      <c r="J52" s="7"/>
      <c r="K52" s="7"/>
      <c r="L52" s="1"/>
    </row>
    <row r="53">
      <c r="A53" s="1"/>
      <c r="B53" s="17"/>
      <c r="C53" s="5"/>
      <c r="D53" s="5"/>
      <c r="E53" s="6"/>
      <c r="F53" s="5"/>
      <c r="G53" s="6"/>
      <c r="H53" s="6"/>
      <c r="I53" s="7"/>
      <c r="J53" s="7"/>
      <c r="K53" s="7"/>
      <c r="L53" s="1"/>
    </row>
    <row r="54">
      <c r="A54" s="1"/>
      <c r="B54" s="17"/>
      <c r="C54" s="5"/>
      <c r="D54" s="5"/>
      <c r="E54" s="6"/>
      <c r="F54" s="5"/>
      <c r="G54" s="6"/>
      <c r="H54" s="6"/>
      <c r="I54" s="7"/>
      <c r="J54" s="7"/>
      <c r="K54" s="7"/>
      <c r="L54" s="1"/>
    </row>
    <row r="55">
      <c r="A55" s="1"/>
      <c r="B55" s="17"/>
      <c r="C55" s="5"/>
      <c r="D55" s="5"/>
      <c r="E55" s="6"/>
      <c r="F55" s="5"/>
      <c r="G55" s="6"/>
      <c r="H55" s="6"/>
      <c r="I55" s="7"/>
      <c r="J55" s="7"/>
      <c r="K55" s="7"/>
      <c r="L55" s="1"/>
    </row>
    <row r="56">
      <c r="A56" s="1"/>
      <c r="B56" s="17"/>
      <c r="C56" s="5"/>
      <c r="D56" s="5"/>
      <c r="E56" s="6"/>
      <c r="F56" s="5"/>
      <c r="G56" s="6"/>
      <c r="H56" s="6"/>
      <c r="I56" s="7"/>
      <c r="J56" s="7"/>
      <c r="K56" s="7"/>
      <c r="L56" s="1"/>
    </row>
    <row r="57">
      <c r="A57" s="1"/>
      <c r="B57" s="17"/>
      <c r="C57" s="5"/>
      <c r="D57" s="5"/>
      <c r="E57" s="6"/>
      <c r="F57" s="5"/>
      <c r="G57" s="6"/>
      <c r="H57" s="6"/>
      <c r="I57" s="7"/>
      <c r="J57" s="7"/>
      <c r="K57" s="7"/>
      <c r="L57" s="1"/>
    </row>
    <row r="58">
      <c r="A58" s="1"/>
      <c r="B58" s="17"/>
      <c r="C58" s="5"/>
      <c r="D58" s="5"/>
      <c r="E58" s="6"/>
      <c r="F58" s="5"/>
      <c r="G58" s="6"/>
      <c r="H58" s="6"/>
      <c r="I58" s="7"/>
      <c r="J58" s="7"/>
      <c r="K58" s="7"/>
      <c r="L58" s="1"/>
    </row>
    <row r="59">
      <c r="A59" s="1"/>
      <c r="B59" s="17"/>
      <c r="C59" s="5"/>
      <c r="D59" s="5"/>
      <c r="E59" s="6"/>
      <c r="F59" s="5"/>
      <c r="G59" s="6"/>
      <c r="H59" s="6"/>
      <c r="I59" s="7"/>
      <c r="J59" s="7"/>
      <c r="K59" s="7"/>
      <c r="L59" s="1"/>
    </row>
    <row r="60">
      <c r="A60" s="1"/>
      <c r="B60" s="17"/>
      <c r="C60" s="5"/>
      <c r="D60" s="5"/>
      <c r="E60" s="6"/>
      <c r="F60" s="5"/>
      <c r="G60" s="6"/>
      <c r="H60" s="6"/>
      <c r="I60" s="7"/>
      <c r="J60" s="7"/>
      <c r="K60" s="7"/>
      <c r="L60" s="1"/>
    </row>
    <row r="61">
      <c r="A61" s="1"/>
      <c r="B61" s="17"/>
      <c r="C61" s="5"/>
      <c r="D61" s="5"/>
      <c r="E61" s="6"/>
      <c r="F61" s="5"/>
      <c r="G61" s="6"/>
      <c r="H61" s="6"/>
      <c r="I61" s="7"/>
      <c r="J61" s="7"/>
      <c r="K61" s="7"/>
      <c r="L61" s="1"/>
    </row>
    <row r="62">
      <c r="A62" s="1"/>
      <c r="B62" s="17"/>
      <c r="C62" s="5"/>
      <c r="D62" s="5"/>
      <c r="E62" s="6"/>
      <c r="F62" s="5"/>
      <c r="G62" s="6"/>
      <c r="H62" s="6"/>
      <c r="I62" s="7"/>
      <c r="J62" s="7"/>
      <c r="K62" s="7"/>
      <c r="L62" s="1"/>
    </row>
    <row r="63">
      <c r="A63" s="1"/>
      <c r="B63" s="17"/>
      <c r="C63" s="5"/>
      <c r="D63" s="5"/>
      <c r="E63" s="6"/>
      <c r="F63" s="5"/>
      <c r="G63" s="6"/>
      <c r="H63" s="6"/>
      <c r="I63" s="7"/>
      <c r="J63" s="7"/>
      <c r="K63" s="7"/>
      <c r="L63" s="1"/>
    </row>
    <row r="64">
      <c r="A64" s="1"/>
      <c r="B64" s="17"/>
      <c r="C64" s="5"/>
      <c r="D64" s="5"/>
      <c r="E64" s="6"/>
      <c r="F64" s="5"/>
      <c r="G64" s="6"/>
      <c r="H64" s="6"/>
      <c r="I64" s="7"/>
      <c r="J64" s="7"/>
      <c r="K64" s="7"/>
      <c r="L64" s="1"/>
    </row>
    <row r="65">
      <c r="A65" s="1"/>
      <c r="B65" s="17"/>
      <c r="C65" s="5"/>
      <c r="D65" s="5"/>
      <c r="E65" s="6"/>
      <c r="F65" s="5"/>
      <c r="G65" s="6"/>
      <c r="H65" s="6"/>
      <c r="I65" s="7"/>
      <c r="J65" s="7"/>
      <c r="K65" s="7"/>
      <c r="L65" s="1"/>
    </row>
    <row r="66">
      <c r="A66" s="1"/>
      <c r="B66" s="17"/>
      <c r="C66" s="5"/>
      <c r="D66" s="5"/>
      <c r="E66" s="6"/>
      <c r="F66" s="5"/>
      <c r="G66" s="6"/>
      <c r="H66" s="6"/>
      <c r="I66" s="7"/>
      <c r="J66" s="7"/>
      <c r="K66" s="7"/>
      <c r="L66" s="1"/>
    </row>
    <row r="67">
      <c r="A67" s="1"/>
      <c r="B67" s="17"/>
      <c r="C67" s="5"/>
      <c r="D67" s="5"/>
      <c r="E67" s="6"/>
      <c r="F67" s="5"/>
      <c r="G67" s="6"/>
      <c r="H67" s="6"/>
      <c r="I67" s="7"/>
      <c r="J67" s="7"/>
      <c r="K67" s="7"/>
      <c r="L67" s="1"/>
    </row>
    <row r="68">
      <c r="A68" s="1"/>
      <c r="B68" s="17"/>
      <c r="C68" s="5"/>
      <c r="D68" s="5"/>
      <c r="E68" s="6"/>
      <c r="F68" s="5"/>
      <c r="G68" s="6"/>
      <c r="H68" s="6"/>
      <c r="I68" s="7"/>
      <c r="J68" s="7"/>
      <c r="K68" s="7"/>
      <c r="L68" s="1"/>
    </row>
    <row r="69">
      <c r="A69" s="1"/>
      <c r="B69" s="17"/>
      <c r="C69" s="5"/>
      <c r="D69" s="5"/>
      <c r="E69" s="6"/>
      <c r="F69" s="5"/>
      <c r="G69" s="6"/>
      <c r="H69" s="6"/>
      <c r="I69" s="7"/>
      <c r="J69" s="7"/>
      <c r="K69" s="7"/>
      <c r="L69" s="1"/>
    </row>
    <row r="70">
      <c r="A70" s="1"/>
      <c r="B70" s="17"/>
      <c r="C70" s="5"/>
      <c r="D70" s="5"/>
      <c r="E70" s="6"/>
      <c r="F70" s="5"/>
      <c r="G70" s="6"/>
      <c r="H70" s="6"/>
      <c r="I70" s="7"/>
      <c r="J70" s="7"/>
      <c r="K70" s="7"/>
      <c r="L70" s="1"/>
    </row>
    <row r="71">
      <c r="A71" s="1"/>
      <c r="B71" s="17"/>
      <c r="C71" s="5"/>
      <c r="D71" s="5"/>
      <c r="E71" s="6"/>
      <c r="F71" s="5"/>
      <c r="G71" s="6"/>
      <c r="H71" s="6"/>
      <c r="I71" s="7"/>
      <c r="J71" s="7"/>
      <c r="K71" s="7"/>
      <c r="L71" s="1"/>
    </row>
    <row r="72">
      <c r="A72" s="1"/>
      <c r="B72" s="17"/>
      <c r="C72" s="5"/>
      <c r="D72" s="5"/>
      <c r="E72" s="6"/>
      <c r="F72" s="5"/>
      <c r="G72" s="6"/>
      <c r="H72" s="6"/>
      <c r="I72" s="7"/>
      <c r="J72" s="7"/>
      <c r="K72" s="7"/>
      <c r="L72" s="1"/>
    </row>
    <row r="73">
      <c r="A73" s="1"/>
      <c r="B73" s="17"/>
      <c r="C73" s="5"/>
      <c r="D73" s="5"/>
      <c r="E73" s="6"/>
      <c r="F73" s="5"/>
      <c r="G73" s="6"/>
      <c r="H73" s="6"/>
      <c r="I73" s="7"/>
      <c r="J73" s="7"/>
      <c r="K73" s="7"/>
      <c r="L73" s="1"/>
    </row>
    <row r="74">
      <c r="A74" s="1"/>
      <c r="B74" s="17"/>
      <c r="C74" s="5"/>
      <c r="D74" s="5"/>
      <c r="E74" s="6"/>
      <c r="F74" s="5"/>
      <c r="G74" s="6"/>
      <c r="H74" s="6"/>
      <c r="I74" s="7"/>
      <c r="J74" s="7"/>
      <c r="K74" s="7"/>
      <c r="L74" s="1"/>
    </row>
    <row r="75">
      <c r="A75" s="1"/>
      <c r="B75" s="17"/>
      <c r="C75" s="5"/>
      <c r="D75" s="5"/>
      <c r="E75" s="6"/>
      <c r="F75" s="5"/>
      <c r="G75" s="6"/>
      <c r="H75" s="6"/>
      <c r="I75" s="7"/>
      <c r="J75" s="7"/>
      <c r="K75" s="7"/>
      <c r="L75" s="1"/>
    </row>
    <row r="76">
      <c r="A76" s="1"/>
      <c r="B76" s="17"/>
      <c r="C76" s="5"/>
      <c r="D76" s="5"/>
      <c r="E76" s="6"/>
      <c r="F76" s="5"/>
      <c r="G76" s="6"/>
      <c r="H76" s="6"/>
      <c r="I76" s="7"/>
      <c r="J76" s="7"/>
      <c r="K76" s="7"/>
      <c r="L76" s="1"/>
    </row>
    <row r="77">
      <c r="A77" s="1"/>
      <c r="B77" s="17"/>
      <c r="C77" s="5"/>
      <c r="D77" s="5"/>
      <c r="E77" s="6"/>
      <c r="F77" s="5"/>
      <c r="G77" s="6"/>
      <c r="H77" s="6"/>
      <c r="I77" s="7"/>
      <c r="J77" s="7"/>
      <c r="K77" s="7"/>
      <c r="L77" s="1"/>
    </row>
    <row r="78">
      <c r="A78" s="1"/>
      <c r="B78" s="17"/>
      <c r="C78" s="5"/>
      <c r="D78" s="5"/>
      <c r="E78" s="6"/>
      <c r="F78" s="5"/>
      <c r="G78" s="6"/>
      <c r="H78" s="6"/>
      <c r="I78" s="7"/>
      <c r="J78" s="7"/>
      <c r="K78" s="7"/>
      <c r="L78" s="1"/>
    </row>
    <row r="79">
      <c r="A79" s="1"/>
      <c r="B79" s="17"/>
      <c r="C79" s="5"/>
      <c r="D79" s="5"/>
      <c r="E79" s="6"/>
      <c r="F79" s="5"/>
      <c r="G79" s="6"/>
      <c r="H79" s="6"/>
      <c r="I79" s="7"/>
      <c r="J79" s="7"/>
      <c r="K79" s="7"/>
      <c r="L79" s="1"/>
    </row>
    <row r="80">
      <c r="A80" s="1"/>
      <c r="B80" s="17"/>
      <c r="C80" s="5"/>
      <c r="D80" s="5"/>
      <c r="E80" s="6"/>
      <c r="F80" s="5"/>
      <c r="G80" s="6"/>
      <c r="H80" s="6"/>
      <c r="I80" s="7"/>
      <c r="J80" s="7"/>
      <c r="K80" s="7"/>
      <c r="L80" s="1"/>
    </row>
    <row r="81">
      <c r="A81" s="1"/>
      <c r="B81" s="17"/>
      <c r="C81" s="5"/>
      <c r="D81" s="5"/>
      <c r="E81" s="6"/>
      <c r="F81" s="5"/>
      <c r="G81" s="6"/>
      <c r="H81" s="6"/>
      <c r="I81" s="7"/>
      <c r="J81" s="7"/>
      <c r="K81" s="7"/>
      <c r="L81" s="1"/>
    </row>
    <row r="82">
      <c r="A82" s="1"/>
      <c r="B82" s="17"/>
      <c r="C82" s="5"/>
      <c r="D82" s="5"/>
      <c r="E82" s="6"/>
      <c r="F82" s="5"/>
      <c r="G82" s="6"/>
      <c r="H82" s="6"/>
      <c r="I82" s="7"/>
      <c r="J82" s="7"/>
      <c r="K82" s="7"/>
      <c r="L82" s="1"/>
    </row>
    <row r="83">
      <c r="A83" s="1"/>
      <c r="B83" s="17"/>
      <c r="C83" s="5"/>
      <c r="D83" s="5"/>
      <c r="E83" s="6"/>
      <c r="F83" s="5"/>
      <c r="G83" s="6"/>
      <c r="H83" s="6"/>
      <c r="I83" s="7"/>
      <c r="J83" s="7"/>
      <c r="K83" s="7"/>
      <c r="L83" s="1"/>
    </row>
    <row r="84">
      <c r="A84" s="1"/>
      <c r="B84" s="17"/>
      <c r="C84" s="5"/>
      <c r="D84" s="5"/>
      <c r="E84" s="6"/>
      <c r="F84" s="5"/>
      <c r="G84" s="6"/>
      <c r="H84" s="6"/>
      <c r="I84" s="7"/>
      <c r="J84" s="7"/>
      <c r="K84" s="7"/>
      <c r="L84" s="1"/>
    </row>
    <row r="85">
      <c r="A85" s="1"/>
      <c r="B85" s="17"/>
      <c r="C85" s="5"/>
      <c r="D85" s="5"/>
      <c r="E85" s="6"/>
      <c r="F85" s="5"/>
      <c r="G85" s="6"/>
      <c r="H85" s="6"/>
      <c r="I85" s="7"/>
      <c r="J85" s="7"/>
      <c r="K85" s="7"/>
      <c r="L85" s="1"/>
    </row>
    <row r="86">
      <c r="A86" s="1"/>
      <c r="B86" s="17"/>
      <c r="C86" s="5"/>
      <c r="D86" s="5"/>
      <c r="E86" s="6"/>
      <c r="F86" s="5"/>
      <c r="G86" s="6"/>
      <c r="H86" s="6"/>
      <c r="I86" s="7"/>
      <c r="J86" s="7"/>
      <c r="K86" s="7"/>
      <c r="L86" s="1"/>
    </row>
    <row r="87">
      <c r="A87" s="1"/>
      <c r="B87" s="17"/>
      <c r="C87" s="5"/>
      <c r="D87" s="5"/>
      <c r="E87" s="6"/>
      <c r="F87" s="5"/>
      <c r="G87" s="6"/>
      <c r="H87" s="6"/>
      <c r="I87" s="7"/>
      <c r="J87" s="7"/>
      <c r="K87" s="7"/>
      <c r="L87" s="1"/>
    </row>
    <row r="88">
      <c r="A88" s="1"/>
      <c r="B88" s="17"/>
      <c r="C88" s="5"/>
      <c r="D88" s="5"/>
      <c r="E88" s="6"/>
      <c r="F88" s="5"/>
      <c r="G88" s="6"/>
      <c r="H88" s="6"/>
      <c r="I88" s="7"/>
      <c r="J88" s="7"/>
      <c r="K88" s="7"/>
      <c r="L88" s="1"/>
    </row>
    <row r="89">
      <c r="A89" s="1"/>
      <c r="B89" s="17"/>
      <c r="C89" s="5"/>
      <c r="D89" s="5"/>
      <c r="E89" s="6"/>
      <c r="F89" s="5"/>
      <c r="G89" s="6"/>
      <c r="H89" s="6"/>
      <c r="I89" s="7"/>
      <c r="J89" s="7"/>
      <c r="K89" s="7"/>
      <c r="L89" s="1"/>
    </row>
    <row r="90">
      <c r="A90" s="1"/>
      <c r="B90" s="17"/>
      <c r="C90" s="5"/>
      <c r="D90" s="5"/>
      <c r="E90" s="6"/>
      <c r="F90" s="5"/>
      <c r="G90" s="6"/>
      <c r="H90" s="6"/>
      <c r="I90" s="7"/>
      <c r="J90" s="7"/>
      <c r="K90" s="7"/>
      <c r="L90" s="1"/>
    </row>
    <row r="91">
      <c r="A91" s="1"/>
      <c r="B91" s="17"/>
      <c r="C91" s="5"/>
      <c r="D91" s="5"/>
      <c r="E91" s="6"/>
      <c r="F91" s="5"/>
      <c r="G91" s="6"/>
      <c r="H91" s="6"/>
      <c r="I91" s="7"/>
      <c r="J91" s="7"/>
      <c r="K91" s="7"/>
      <c r="L91" s="1"/>
    </row>
    <row r="92">
      <c r="A92" s="1"/>
      <c r="B92" s="17"/>
      <c r="C92" s="5"/>
      <c r="D92" s="5"/>
      <c r="E92" s="6"/>
      <c r="F92" s="5"/>
      <c r="G92" s="6"/>
      <c r="H92" s="6"/>
      <c r="I92" s="7"/>
      <c r="J92" s="7"/>
      <c r="K92" s="7"/>
      <c r="L92" s="1"/>
    </row>
    <row r="93">
      <c r="A93" s="1"/>
      <c r="B93" s="17"/>
      <c r="C93" s="5"/>
      <c r="D93" s="5"/>
      <c r="E93" s="6"/>
      <c r="F93" s="5"/>
      <c r="G93" s="6"/>
      <c r="H93" s="6"/>
      <c r="I93" s="7"/>
      <c r="J93" s="7"/>
      <c r="K93" s="7"/>
      <c r="L93" s="1"/>
    </row>
    <row r="94">
      <c r="A94" s="1"/>
      <c r="B94" s="17"/>
      <c r="C94" s="5"/>
      <c r="D94" s="5"/>
      <c r="E94" s="6"/>
      <c r="F94" s="5"/>
      <c r="G94" s="6"/>
      <c r="H94" s="6"/>
      <c r="I94" s="7"/>
      <c r="J94" s="7"/>
      <c r="K94" s="7"/>
      <c r="L94" s="1"/>
    </row>
    <row r="95">
      <c r="A95" s="1"/>
      <c r="B95" s="17"/>
      <c r="C95" s="5"/>
      <c r="D95" s="5"/>
      <c r="E95" s="6"/>
      <c r="F95" s="5"/>
      <c r="G95" s="6"/>
      <c r="H95" s="6"/>
      <c r="I95" s="7"/>
      <c r="J95" s="7"/>
      <c r="K95" s="7"/>
      <c r="L95" s="1"/>
    </row>
    <row r="96">
      <c r="A96" s="1"/>
      <c r="B96" s="17"/>
      <c r="C96" s="5"/>
      <c r="D96" s="5"/>
      <c r="E96" s="6"/>
      <c r="F96" s="5"/>
      <c r="G96" s="6"/>
      <c r="H96" s="6"/>
      <c r="I96" s="7"/>
      <c r="J96" s="7"/>
      <c r="K96" s="7"/>
      <c r="L96" s="1"/>
    </row>
    <row r="97">
      <c r="A97" s="1"/>
      <c r="B97" s="17"/>
      <c r="C97" s="5"/>
      <c r="D97" s="5"/>
      <c r="E97" s="6"/>
      <c r="F97" s="5"/>
      <c r="G97" s="6"/>
      <c r="H97" s="6"/>
      <c r="I97" s="7"/>
      <c r="J97" s="7"/>
      <c r="K97" s="7"/>
      <c r="L97" s="1"/>
    </row>
    <row r="98">
      <c r="A98" s="1"/>
      <c r="B98" s="17"/>
      <c r="C98" s="5"/>
      <c r="D98" s="5"/>
      <c r="E98" s="6"/>
      <c r="F98" s="5"/>
      <c r="G98" s="6"/>
      <c r="H98" s="6"/>
      <c r="I98" s="7"/>
      <c r="J98" s="7"/>
      <c r="K98" s="7"/>
      <c r="L98" s="1"/>
    </row>
    <row r="99">
      <c r="A99" s="1"/>
      <c r="B99" s="17"/>
      <c r="C99" s="5"/>
      <c r="D99" s="5"/>
      <c r="E99" s="6"/>
      <c r="F99" s="5"/>
      <c r="G99" s="6"/>
      <c r="H99" s="6"/>
      <c r="I99" s="7"/>
      <c r="J99" s="7"/>
      <c r="K99" s="7"/>
      <c r="L99" s="1"/>
    </row>
    <row r="100">
      <c r="A100" s="1"/>
      <c r="B100" s="17"/>
      <c r="C100" s="5"/>
      <c r="D100" s="5"/>
      <c r="E100" s="6"/>
      <c r="F100" s="5"/>
      <c r="G100" s="6"/>
      <c r="H100" s="6"/>
      <c r="I100" s="7"/>
      <c r="J100" s="7"/>
      <c r="K100" s="7"/>
      <c r="L100" s="1"/>
    </row>
    <row r="101">
      <c r="A101" s="1"/>
      <c r="B101" s="17"/>
      <c r="C101" s="5"/>
      <c r="D101" s="5"/>
      <c r="E101" s="6"/>
      <c r="F101" s="5"/>
      <c r="G101" s="6"/>
      <c r="H101" s="6"/>
      <c r="I101" s="7"/>
      <c r="J101" s="7"/>
      <c r="K101" s="7"/>
      <c r="L101" s="1"/>
    </row>
    <row r="102">
      <c r="A102" s="1"/>
      <c r="B102" s="17"/>
      <c r="C102" s="5"/>
      <c r="D102" s="5"/>
      <c r="E102" s="6"/>
      <c r="F102" s="5"/>
      <c r="G102" s="6"/>
      <c r="H102" s="6"/>
      <c r="I102" s="7"/>
      <c r="J102" s="7"/>
      <c r="K102" s="7"/>
      <c r="L102" s="1"/>
    </row>
    <row r="103">
      <c r="A103" s="1"/>
      <c r="B103" s="17"/>
      <c r="C103" s="5"/>
      <c r="D103" s="5"/>
      <c r="E103" s="6"/>
      <c r="F103" s="5"/>
      <c r="G103" s="6"/>
      <c r="H103" s="6"/>
      <c r="I103" s="7"/>
      <c r="J103" s="7"/>
      <c r="K103" s="7"/>
      <c r="L103" s="1"/>
    </row>
    <row r="104">
      <c r="A104" s="1"/>
      <c r="B104" s="17"/>
      <c r="C104" s="5"/>
      <c r="D104" s="5"/>
      <c r="E104" s="6"/>
      <c r="F104" s="5"/>
      <c r="G104" s="6"/>
      <c r="H104" s="6"/>
      <c r="I104" s="7"/>
      <c r="J104" s="7"/>
      <c r="K104" s="7"/>
      <c r="L104" s="1"/>
    </row>
    <row r="105">
      <c r="A105" s="1"/>
      <c r="B105" s="17"/>
      <c r="C105" s="5"/>
      <c r="D105" s="5"/>
      <c r="E105" s="6"/>
      <c r="F105" s="5"/>
      <c r="G105" s="6"/>
      <c r="H105" s="6"/>
      <c r="I105" s="7"/>
      <c r="J105" s="7"/>
      <c r="K105" s="7"/>
      <c r="L105" s="1"/>
    </row>
    <row r="106">
      <c r="A106" s="1"/>
      <c r="B106" s="17"/>
      <c r="C106" s="5"/>
      <c r="D106" s="5"/>
      <c r="E106" s="6"/>
      <c r="F106" s="5"/>
      <c r="G106" s="6"/>
      <c r="H106" s="6"/>
      <c r="I106" s="7"/>
      <c r="J106" s="7"/>
      <c r="K106" s="7"/>
      <c r="L106" s="1"/>
    </row>
    <row r="107">
      <c r="A107" s="1"/>
      <c r="B107" s="17"/>
      <c r="C107" s="5"/>
      <c r="D107" s="5"/>
      <c r="E107" s="6"/>
      <c r="F107" s="5"/>
      <c r="G107" s="6"/>
      <c r="H107" s="6"/>
      <c r="I107" s="7"/>
      <c r="J107" s="7"/>
      <c r="K107" s="7"/>
      <c r="L107" s="1"/>
    </row>
    <row r="108">
      <c r="A108" s="1"/>
      <c r="B108" s="17"/>
      <c r="C108" s="5"/>
      <c r="D108" s="5"/>
      <c r="E108" s="6"/>
      <c r="F108" s="5"/>
      <c r="G108" s="6"/>
      <c r="H108" s="6"/>
      <c r="I108" s="7"/>
      <c r="J108" s="7"/>
      <c r="K108" s="7"/>
      <c r="L108" s="1"/>
    </row>
    <row r="109">
      <c r="A109" s="1"/>
      <c r="B109" s="17"/>
      <c r="C109" s="5"/>
      <c r="D109" s="5"/>
      <c r="E109" s="6"/>
      <c r="F109" s="5"/>
      <c r="G109" s="6"/>
      <c r="H109" s="6"/>
      <c r="I109" s="7"/>
      <c r="J109" s="7"/>
      <c r="K109" s="7"/>
      <c r="L109" s="1"/>
    </row>
    <row r="110">
      <c r="A110" s="1"/>
      <c r="B110" s="17"/>
      <c r="C110" s="5"/>
      <c r="D110" s="5"/>
      <c r="E110" s="6"/>
      <c r="F110" s="5"/>
      <c r="G110" s="6"/>
      <c r="H110" s="6"/>
      <c r="I110" s="7"/>
      <c r="J110" s="7"/>
      <c r="K110" s="7"/>
      <c r="L110" s="1"/>
    </row>
    <row r="111">
      <c r="A111" s="1"/>
      <c r="B111" s="17"/>
      <c r="C111" s="5"/>
      <c r="D111" s="5"/>
      <c r="E111" s="6"/>
      <c r="F111" s="5"/>
      <c r="G111" s="6"/>
      <c r="H111" s="6"/>
      <c r="I111" s="7"/>
      <c r="J111" s="7"/>
      <c r="K111" s="7"/>
      <c r="L111" s="1"/>
    </row>
    <row r="112">
      <c r="A112" s="1"/>
      <c r="B112" s="17"/>
      <c r="C112" s="5"/>
      <c r="D112" s="5"/>
      <c r="E112" s="6"/>
      <c r="F112" s="5"/>
      <c r="G112" s="6"/>
      <c r="H112" s="6"/>
      <c r="I112" s="7"/>
      <c r="J112" s="7"/>
      <c r="K112" s="7"/>
      <c r="L112" s="1"/>
    </row>
    <row r="113">
      <c r="A113" s="1"/>
      <c r="B113" s="17"/>
      <c r="C113" s="5"/>
      <c r="D113" s="5"/>
      <c r="E113" s="6"/>
      <c r="F113" s="5"/>
      <c r="G113" s="6"/>
      <c r="H113" s="6"/>
      <c r="I113" s="7"/>
      <c r="J113" s="7"/>
      <c r="K113" s="7"/>
      <c r="L113" s="1"/>
    </row>
    <row r="114">
      <c r="A114" s="1"/>
      <c r="B114" s="17"/>
      <c r="C114" s="5"/>
      <c r="D114" s="5"/>
      <c r="E114" s="6"/>
      <c r="F114" s="5"/>
      <c r="G114" s="6"/>
      <c r="H114" s="6"/>
      <c r="I114" s="7"/>
      <c r="J114" s="7"/>
      <c r="K114" s="7"/>
      <c r="L114" s="1"/>
    </row>
    <row r="115">
      <c r="A115" s="1"/>
      <c r="B115" s="17"/>
      <c r="C115" s="5"/>
      <c r="D115" s="5"/>
      <c r="E115" s="6"/>
      <c r="F115" s="5"/>
      <c r="G115" s="6"/>
      <c r="H115" s="6"/>
      <c r="I115" s="7"/>
      <c r="J115" s="7"/>
      <c r="K115" s="7"/>
      <c r="L115" s="1"/>
    </row>
    <row r="116">
      <c r="A116" s="1"/>
      <c r="B116" s="17"/>
      <c r="C116" s="5"/>
      <c r="D116" s="5"/>
      <c r="E116" s="6"/>
      <c r="F116" s="5"/>
      <c r="G116" s="6"/>
      <c r="H116" s="6"/>
      <c r="I116" s="7"/>
      <c r="J116" s="7"/>
      <c r="K116" s="7"/>
      <c r="L116" s="1"/>
    </row>
    <row r="117">
      <c r="A117" s="1"/>
      <c r="B117" s="17"/>
      <c r="C117" s="5"/>
      <c r="D117" s="5"/>
      <c r="E117" s="6"/>
      <c r="F117" s="5"/>
      <c r="G117" s="6"/>
      <c r="H117" s="6"/>
      <c r="I117" s="7"/>
      <c r="J117" s="7"/>
      <c r="K117" s="7"/>
      <c r="L117" s="1"/>
    </row>
    <row r="118">
      <c r="A118" s="1"/>
      <c r="B118" s="17"/>
      <c r="C118" s="5"/>
      <c r="D118" s="5"/>
      <c r="E118" s="6"/>
      <c r="F118" s="5"/>
      <c r="G118" s="6"/>
      <c r="H118" s="6"/>
      <c r="I118" s="7"/>
      <c r="J118" s="7"/>
      <c r="K118" s="7"/>
      <c r="L118" s="1"/>
    </row>
    <row r="119">
      <c r="A119" s="1"/>
      <c r="B119" s="17"/>
      <c r="C119" s="5"/>
      <c r="D119" s="5"/>
      <c r="E119" s="6"/>
      <c r="F119" s="5"/>
      <c r="G119" s="6"/>
      <c r="H119" s="6"/>
      <c r="I119" s="7"/>
      <c r="J119" s="7"/>
      <c r="K119" s="7"/>
      <c r="L119" s="1"/>
    </row>
    <row r="120">
      <c r="A120" s="1"/>
      <c r="B120" s="17"/>
      <c r="C120" s="5"/>
      <c r="D120" s="5"/>
      <c r="E120" s="6"/>
      <c r="F120" s="5"/>
      <c r="G120" s="6"/>
      <c r="H120" s="6"/>
      <c r="I120" s="7"/>
      <c r="J120" s="7"/>
      <c r="K120" s="7"/>
      <c r="L120" s="1"/>
    </row>
    <row r="121">
      <c r="A121" s="1"/>
      <c r="B121" s="17"/>
      <c r="C121" s="5"/>
      <c r="D121" s="5"/>
      <c r="E121" s="6"/>
      <c r="F121" s="5"/>
      <c r="G121" s="6"/>
      <c r="H121" s="6"/>
      <c r="I121" s="7"/>
      <c r="J121" s="7"/>
      <c r="K121" s="7"/>
      <c r="L121" s="1"/>
    </row>
    <row r="122">
      <c r="A122" s="1"/>
      <c r="B122" s="17"/>
      <c r="C122" s="5"/>
      <c r="D122" s="5"/>
      <c r="E122" s="6"/>
      <c r="F122" s="5"/>
      <c r="G122" s="6"/>
      <c r="H122" s="6"/>
      <c r="I122" s="7"/>
      <c r="J122" s="7"/>
      <c r="K122" s="7"/>
      <c r="L122" s="1"/>
    </row>
    <row r="123">
      <c r="A123" s="1"/>
      <c r="B123" s="17"/>
      <c r="C123" s="5"/>
      <c r="D123" s="5"/>
      <c r="E123" s="6"/>
      <c r="F123" s="5"/>
      <c r="G123" s="6"/>
      <c r="H123" s="6"/>
      <c r="I123" s="7"/>
      <c r="J123" s="7"/>
      <c r="K123" s="7"/>
      <c r="L123" s="1"/>
    </row>
    <row r="124">
      <c r="A124" s="1"/>
      <c r="B124" s="17"/>
      <c r="C124" s="5"/>
      <c r="D124" s="5"/>
      <c r="E124" s="6"/>
      <c r="F124" s="5"/>
      <c r="G124" s="6"/>
      <c r="H124" s="6"/>
      <c r="I124" s="7"/>
      <c r="J124" s="7"/>
      <c r="K124" s="7"/>
      <c r="L124" s="1"/>
    </row>
    <row r="125">
      <c r="A125" s="1"/>
      <c r="B125" s="17"/>
      <c r="C125" s="5"/>
      <c r="D125" s="5"/>
      <c r="E125" s="6"/>
      <c r="F125" s="5"/>
      <c r="G125" s="6"/>
      <c r="H125" s="6"/>
      <c r="I125" s="7"/>
      <c r="J125" s="7"/>
      <c r="K125" s="7"/>
      <c r="L125" s="1"/>
    </row>
    <row r="126">
      <c r="A126" s="1"/>
      <c r="B126" s="17"/>
      <c r="C126" s="5"/>
      <c r="D126" s="5"/>
      <c r="E126" s="6"/>
      <c r="F126" s="5"/>
      <c r="G126" s="6"/>
      <c r="H126" s="6"/>
      <c r="I126" s="7"/>
      <c r="J126" s="7"/>
      <c r="K126" s="7"/>
      <c r="L126" s="1"/>
    </row>
    <row r="127">
      <c r="A127" s="1"/>
      <c r="B127" s="17"/>
      <c r="C127" s="5"/>
      <c r="D127" s="5"/>
      <c r="E127" s="6"/>
      <c r="F127" s="5"/>
      <c r="G127" s="6"/>
      <c r="H127" s="6"/>
      <c r="I127" s="7"/>
      <c r="J127" s="7"/>
      <c r="K127" s="7"/>
      <c r="L127" s="1"/>
    </row>
    <row r="128">
      <c r="A128" s="1"/>
      <c r="B128" s="17"/>
      <c r="C128" s="5"/>
      <c r="D128" s="5"/>
      <c r="E128" s="6"/>
      <c r="F128" s="5"/>
      <c r="G128" s="6"/>
      <c r="H128" s="6"/>
      <c r="I128" s="7"/>
      <c r="J128" s="7"/>
      <c r="K128" s="7"/>
      <c r="L128" s="1"/>
    </row>
    <row r="129">
      <c r="A129" s="1"/>
      <c r="B129" s="17"/>
      <c r="C129" s="5"/>
      <c r="D129" s="5"/>
      <c r="E129" s="6"/>
      <c r="F129" s="5"/>
      <c r="G129" s="6"/>
      <c r="H129" s="6"/>
      <c r="I129" s="7"/>
      <c r="J129" s="7"/>
      <c r="K129" s="7"/>
      <c r="L129" s="1"/>
    </row>
    <row r="130">
      <c r="A130" s="1"/>
      <c r="B130" s="17"/>
      <c r="C130" s="5"/>
      <c r="D130" s="5"/>
      <c r="E130" s="6"/>
      <c r="F130" s="5"/>
      <c r="G130" s="6"/>
      <c r="H130" s="6"/>
      <c r="I130" s="7"/>
      <c r="J130" s="7"/>
      <c r="K130" s="7"/>
      <c r="L130" s="1"/>
    </row>
    <row r="131">
      <c r="A131" s="1"/>
      <c r="B131" s="17"/>
      <c r="C131" s="5"/>
      <c r="D131" s="5"/>
      <c r="E131" s="6"/>
      <c r="F131" s="5"/>
      <c r="G131" s="6"/>
      <c r="H131" s="6"/>
      <c r="I131" s="7"/>
      <c r="J131" s="7"/>
      <c r="K131" s="7"/>
      <c r="L131" s="1"/>
    </row>
    <row r="132">
      <c r="A132" s="1"/>
      <c r="B132" s="17"/>
      <c r="C132" s="5"/>
      <c r="D132" s="5"/>
      <c r="E132" s="6"/>
      <c r="F132" s="5"/>
      <c r="G132" s="6"/>
      <c r="H132" s="6"/>
      <c r="I132" s="7"/>
      <c r="J132" s="7"/>
      <c r="K132" s="7"/>
      <c r="L132" s="1"/>
    </row>
    <row r="133">
      <c r="A133" s="1"/>
      <c r="B133" s="17"/>
      <c r="C133" s="5"/>
      <c r="D133" s="5"/>
      <c r="E133" s="6"/>
      <c r="F133" s="5"/>
      <c r="G133" s="6"/>
      <c r="H133" s="6"/>
      <c r="I133" s="7"/>
      <c r="J133" s="7"/>
      <c r="K133" s="7"/>
      <c r="L133" s="1"/>
    </row>
    <row r="134">
      <c r="A134" s="1"/>
      <c r="B134" s="17"/>
      <c r="C134" s="5"/>
      <c r="D134" s="5"/>
      <c r="E134" s="6"/>
      <c r="F134" s="5"/>
      <c r="G134" s="6"/>
      <c r="H134" s="6"/>
      <c r="I134" s="7"/>
      <c r="J134" s="7"/>
      <c r="K134" s="7"/>
      <c r="L134" s="1"/>
    </row>
    <row r="135">
      <c r="A135" s="1"/>
      <c r="B135" s="17"/>
      <c r="C135" s="5"/>
      <c r="D135" s="5"/>
      <c r="E135" s="6"/>
      <c r="F135" s="5"/>
      <c r="G135" s="6"/>
      <c r="H135" s="6"/>
      <c r="I135" s="7"/>
      <c r="J135" s="7"/>
      <c r="K135" s="7"/>
      <c r="L135" s="1"/>
    </row>
    <row r="136">
      <c r="A136" s="1"/>
      <c r="B136" s="17"/>
      <c r="C136" s="5"/>
      <c r="D136" s="5"/>
      <c r="E136" s="6"/>
      <c r="F136" s="5"/>
      <c r="G136" s="6"/>
      <c r="H136" s="6"/>
      <c r="I136" s="7"/>
      <c r="J136" s="7"/>
      <c r="K136" s="7"/>
      <c r="L136" s="1"/>
    </row>
    <row r="137">
      <c r="A137" s="1"/>
      <c r="B137" s="17"/>
      <c r="C137" s="5"/>
      <c r="D137" s="5"/>
      <c r="E137" s="6"/>
      <c r="F137" s="5"/>
      <c r="G137" s="6"/>
      <c r="H137" s="6"/>
      <c r="I137" s="7"/>
      <c r="J137" s="7"/>
      <c r="K137" s="7"/>
      <c r="L137" s="1"/>
    </row>
    <row r="138">
      <c r="A138" s="1"/>
      <c r="B138" s="17"/>
      <c r="C138" s="5"/>
      <c r="D138" s="5"/>
      <c r="E138" s="6"/>
      <c r="F138" s="5"/>
      <c r="G138" s="6"/>
      <c r="H138" s="6"/>
      <c r="I138" s="7"/>
      <c r="J138" s="7"/>
      <c r="K138" s="7"/>
      <c r="L138" s="1"/>
    </row>
    <row r="139">
      <c r="A139" s="1"/>
      <c r="B139" s="17"/>
      <c r="C139" s="5"/>
      <c r="D139" s="5"/>
      <c r="E139" s="6"/>
      <c r="F139" s="5"/>
      <c r="G139" s="6"/>
      <c r="H139" s="6"/>
      <c r="I139" s="7"/>
      <c r="J139" s="7"/>
      <c r="K139" s="7"/>
      <c r="L139" s="1"/>
    </row>
    <row r="140">
      <c r="A140" s="1"/>
      <c r="B140" s="17"/>
      <c r="C140" s="5"/>
      <c r="D140" s="5"/>
      <c r="E140" s="6"/>
      <c r="F140" s="5"/>
      <c r="G140" s="6"/>
      <c r="H140" s="6"/>
      <c r="I140" s="7"/>
      <c r="J140" s="7"/>
      <c r="K140" s="7"/>
      <c r="L140" s="1"/>
    </row>
    <row r="141">
      <c r="A141" s="1"/>
      <c r="B141" s="17"/>
      <c r="C141" s="5"/>
      <c r="D141" s="5"/>
      <c r="E141" s="6"/>
      <c r="F141" s="5"/>
      <c r="G141" s="6"/>
      <c r="H141" s="6"/>
      <c r="I141" s="7"/>
      <c r="J141" s="7"/>
      <c r="K141" s="7"/>
      <c r="L141" s="1"/>
    </row>
    <row r="142">
      <c r="A142" s="1"/>
      <c r="B142" s="17"/>
      <c r="C142" s="5"/>
      <c r="D142" s="5"/>
      <c r="E142" s="6"/>
      <c r="F142" s="5"/>
      <c r="G142" s="6"/>
      <c r="H142" s="6"/>
      <c r="I142" s="7"/>
      <c r="J142" s="7"/>
      <c r="K142" s="7"/>
      <c r="L142" s="1"/>
    </row>
    <row r="143">
      <c r="A143" s="1"/>
      <c r="B143" s="17"/>
      <c r="C143" s="5"/>
      <c r="D143" s="5"/>
      <c r="E143" s="6"/>
      <c r="F143" s="5"/>
      <c r="G143" s="6"/>
      <c r="H143" s="6"/>
      <c r="I143" s="7"/>
      <c r="J143" s="7"/>
      <c r="K143" s="7"/>
      <c r="L143" s="1"/>
    </row>
    <row r="144">
      <c r="A144" s="1"/>
      <c r="B144" s="17"/>
      <c r="C144" s="5"/>
      <c r="D144" s="5"/>
      <c r="E144" s="6"/>
      <c r="F144" s="5"/>
      <c r="G144" s="6"/>
      <c r="H144" s="6"/>
      <c r="I144" s="7"/>
      <c r="J144" s="7"/>
      <c r="K144" s="7"/>
      <c r="L144" s="1"/>
    </row>
    <row r="145">
      <c r="A145" s="1"/>
      <c r="B145" s="17"/>
      <c r="C145" s="5"/>
      <c r="D145" s="5"/>
      <c r="E145" s="6"/>
      <c r="F145" s="5"/>
      <c r="G145" s="6"/>
      <c r="H145" s="6"/>
      <c r="I145" s="7"/>
      <c r="J145" s="7"/>
      <c r="K145" s="7"/>
      <c r="L145" s="1"/>
    </row>
    <row r="146">
      <c r="A146" s="1"/>
      <c r="B146" s="17"/>
      <c r="C146" s="5"/>
      <c r="D146" s="5"/>
      <c r="E146" s="6"/>
      <c r="F146" s="5"/>
      <c r="G146" s="6"/>
      <c r="H146" s="6"/>
      <c r="I146" s="7"/>
      <c r="J146" s="7"/>
      <c r="K146" s="7"/>
      <c r="L146" s="1"/>
    </row>
    <row r="147">
      <c r="A147" s="1"/>
      <c r="B147" s="17"/>
      <c r="C147" s="5"/>
      <c r="D147" s="5"/>
      <c r="E147" s="6"/>
      <c r="F147" s="5"/>
      <c r="G147" s="6"/>
      <c r="H147" s="6"/>
      <c r="I147" s="7"/>
      <c r="J147" s="7"/>
      <c r="K147" s="7"/>
      <c r="L147" s="1"/>
    </row>
    <row r="148">
      <c r="A148" s="1"/>
      <c r="B148" s="17"/>
      <c r="C148" s="5"/>
      <c r="D148" s="5"/>
      <c r="E148" s="6"/>
      <c r="F148" s="5"/>
      <c r="G148" s="6"/>
      <c r="H148" s="6"/>
      <c r="I148" s="7"/>
      <c r="J148" s="7"/>
      <c r="K148" s="7"/>
      <c r="L148" s="1"/>
    </row>
    <row r="149">
      <c r="A149" s="1"/>
      <c r="B149" s="17"/>
      <c r="C149" s="5"/>
      <c r="D149" s="5"/>
      <c r="E149" s="6"/>
      <c r="F149" s="5"/>
      <c r="G149" s="6"/>
      <c r="H149" s="6"/>
      <c r="I149" s="7"/>
      <c r="J149" s="7"/>
      <c r="K149" s="7"/>
      <c r="L149" s="1"/>
    </row>
    <row r="150">
      <c r="A150" s="1"/>
      <c r="B150" s="17"/>
      <c r="C150" s="5"/>
      <c r="D150" s="5"/>
      <c r="E150" s="6"/>
      <c r="F150" s="5"/>
      <c r="G150" s="6"/>
      <c r="H150" s="6"/>
      <c r="I150" s="7"/>
      <c r="J150" s="7"/>
      <c r="K150" s="7"/>
      <c r="L150" s="1"/>
    </row>
    <row r="151">
      <c r="A151" s="1"/>
      <c r="B151" s="17"/>
      <c r="C151" s="5"/>
      <c r="D151" s="5"/>
      <c r="E151" s="6"/>
      <c r="F151" s="5"/>
      <c r="G151" s="6"/>
      <c r="H151" s="6"/>
      <c r="I151" s="7"/>
      <c r="J151" s="7"/>
      <c r="K151" s="7"/>
      <c r="L151" s="1"/>
    </row>
    <row r="152">
      <c r="A152" s="1"/>
      <c r="B152" s="17"/>
      <c r="C152" s="5"/>
      <c r="D152" s="5"/>
      <c r="E152" s="6"/>
      <c r="F152" s="5"/>
      <c r="G152" s="6"/>
      <c r="H152" s="6"/>
      <c r="I152" s="7"/>
      <c r="J152" s="7"/>
      <c r="K152" s="7"/>
      <c r="L152" s="1"/>
    </row>
    <row r="153">
      <c r="A153" s="1"/>
      <c r="B153" s="17"/>
      <c r="C153" s="5"/>
      <c r="D153" s="5"/>
      <c r="E153" s="6"/>
      <c r="F153" s="5"/>
      <c r="G153" s="6"/>
      <c r="H153" s="6"/>
      <c r="I153" s="7"/>
      <c r="J153" s="7"/>
      <c r="K153" s="7"/>
      <c r="L153" s="1"/>
    </row>
    <row r="154">
      <c r="A154" s="1"/>
      <c r="B154" s="17"/>
      <c r="C154" s="5"/>
      <c r="D154" s="5"/>
      <c r="E154" s="6"/>
      <c r="F154" s="5"/>
      <c r="G154" s="6"/>
      <c r="H154" s="6"/>
      <c r="I154" s="7"/>
      <c r="J154" s="7"/>
      <c r="K154" s="7"/>
      <c r="L154" s="1"/>
    </row>
    <row r="155">
      <c r="A155" s="1"/>
      <c r="B155" s="17"/>
      <c r="C155" s="5"/>
      <c r="D155" s="5"/>
      <c r="E155" s="6"/>
      <c r="F155" s="5"/>
      <c r="G155" s="6"/>
      <c r="H155" s="6"/>
      <c r="I155" s="7"/>
      <c r="J155" s="7"/>
      <c r="K155" s="7"/>
      <c r="L155" s="1"/>
    </row>
    <row r="156">
      <c r="A156" s="1"/>
      <c r="B156" s="17"/>
      <c r="C156" s="5"/>
      <c r="D156" s="5"/>
      <c r="E156" s="6"/>
      <c r="F156" s="5"/>
      <c r="G156" s="6"/>
      <c r="H156" s="6"/>
      <c r="I156" s="7"/>
      <c r="J156" s="7"/>
      <c r="K156" s="7"/>
      <c r="L156" s="1"/>
    </row>
    <row r="157">
      <c r="A157" s="1"/>
      <c r="B157" s="17"/>
      <c r="C157" s="5"/>
      <c r="D157" s="5"/>
      <c r="E157" s="6"/>
      <c r="F157" s="5"/>
      <c r="G157" s="6"/>
      <c r="H157" s="6"/>
      <c r="I157" s="7"/>
      <c r="J157" s="7"/>
      <c r="K157" s="7"/>
      <c r="L157" s="1"/>
    </row>
    <row r="158">
      <c r="A158" s="1"/>
      <c r="B158" s="17"/>
      <c r="C158" s="5"/>
      <c r="D158" s="5"/>
      <c r="E158" s="6"/>
      <c r="F158" s="5"/>
      <c r="G158" s="6"/>
      <c r="H158" s="6"/>
      <c r="I158" s="7"/>
      <c r="J158" s="7"/>
      <c r="K158" s="7"/>
      <c r="L158" s="1"/>
    </row>
    <row r="159">
      <c r="A159" s="1"/>
      <c r="B159" s="17"/>
      <c r="C159" s="5"/>
      <c r="D159" s="5"/>
      <c r="E159" s="6"/>
      <c r="F159" s="5"/>
      <c r="G159" s="6"/>
      <c r="H159" s="6"/>
      <c r="I159" s="7"/>
      <c r="J159" s="7"/>
      <c r="K159" s="7"/>
      <c r="L159" s="1"/>
    </row>
    <row r="160">
      <c r="A160" s="1"/>
      <c r="B160" s="17"/>
      <c r="C160" s="5"/>
      <c r="D160" s="5"/>
      <c r="E160" s="6"/>
      <c r="F160" s="5"/>
      <c r="G160" s="6"/>
      <c r="H160" s="6"/>
      <c r="I160" s="7"/>
      <c r="J160" s="7"/>
      <c r="K160" s="7"/>
      <c r="L160" s="1"/>
    </row>
    <row r="161">
      <c r="A161" s="1"/>
      <c r="B161" s="17"/>
      <c r="C161" s="5"/>
      <c r="D161" s="5"/>
      <c r="E161" s="6"/>
      <c r="F161" s="5"/>
      <c r="G161" s="6"/>
      <c r="H161" s="6"/>
      <c r="I161" s="7"/>
      <c r="J161" s="7"/>
      <c r="K161" s="7"/>
      <c r="L161" s="1"/>
    </row>
    <row r="162">
      <c r="A162" s="1"/>
      <c r="B162" s="17"/>
      <c r="C162" s="5"/>
      <c r="D162" s="5"/>
      <c r="E162" s="6"/>
      <c r="F162" s="5"/>
      <c r="G162" s="6"/>
      <c r="H162" s="6"/>
      <c r="I162" s="7"/>
      <c r="J162" s="7"/>
      <c r="K162" s="7"/>
      <c r="L162" s="1"/>
    </row>
    <row r="163">
      <c r="A163" s="1"/>
      <c r="B163" s="17"/>
      <c r="C163" s="5"/>
      <c r="D163" s="5"/>
      <c r="E163" s="6"/>
      <c r="F163" s="5"/>
      <c r="G163" s="6"/>
      <c r="H163" s="6"/>
      <c r="I163" s="7"/>
      <c r="J163" s="7"/>
      <c r="K163" s="7"/>
      <c r="L163" s="1"/>
    </row>
    <row r="164">
      <c r="A164" s="1"/>
      <c r="B164" s="17"/>
      <c r="C164" s="5"/>
      <c r="D164" s="5"/>
      <c r="E164" s="6"/>
      <c r="F164" s="5"/>
      <c r="G164" s="6"/>
      <c r="H164" s="6"/>
      <c r="I164" s="7"/>
      <c r="J164" s="7"/>
      <c r="K164" s="7"/>
      <c r="L164" s="1"/>
    </row>
    <row r="165">
      <c r="A165" s="1"/>
      <c r="B165" s="17"/>
      <c r="C165" s="5"/>
      <c r="D165" s="5"/>
      <c r="E165" s="6"/>
      <c r="F165" s="5"/>
      <c r="G165" s="6"/>
      <c r="H165" s="6"/>
      <c r="I165" s="7"/>
      <c r="J165" s="7"/>
      <c r="K165" s="7"/>
      <c r="L165" s="1"/>
    </row>
    <row r="166">
      <c r="A166" s="1"/>
      <c r="B166" s="17"/>
      <c r="C166" s="5"/>
      <c r="D166" s="5"/>
      <c r="E166" s="6"/>
      <c r="F166" s="5"/>
      <c r="G166" s="6"/>
      <c r="H166" s="6"/>
      <c r="I166" s="7"/>
      <c r="J166" s="7"/>
      <c r="K166" s="7"/>
      <c r="L166" s="1"/>
    </row>
    <row r="167">
      <c r="A167" s="1"/>
      <c r="B167" s="17"/>
      <c r="C167" s="5"/>
      <c r="D167" s="5"/>
      <c r="E167" s="6"/>
      <c r="F167" s="5"/>
      <c r="G167" s="6"/>
      <c r="H167" s="6"/>
      <c r="I167" s="7"/>
      <c r="J167" s="7"/>
      <c r="K167" s="7"/>
      <c r="L167" s="1"/>
    </row>
    <row r="168">
      <c r="A168" s="1"/>
      <c r="B168" s="17"/>
      <c r="C168" s="5"/>
      <c r="D168" s="5"/>
      <c r="E168" s="6"/>
      <c r="F168" s="5"/>
      <c r="G168" s="6"/>
      <c r="H168" s="6"/>
      <c r="I168" s="7"/>
      <c r="J168" s="7"/>
      <c r="K168" s="7"/>
      <c r="L168" s="1"/>
    </row>
    <row r="169">
      <c r="A169" s="1"/>
      <c r="B169" s="17"/>
      <c r="C169" s="5"/>
      <c r="D169" s="5"/>
      <c r="E169" s="6"/>
      <c r="F169" s="5"/>
      <c r="G169" s="6"/>
      <c r="H169" s="6"/>
      <c r="I169" s="7"/>
      <c r="J169" s="7"/>
      <c r="K169" s="7"/>
      <c r="L169" s="1"/>
    </row>
    <row r="170">
      <c r="A170" s="1"/>
      <c r="B170" s="17"/>
      <c r="C170" s="5"/>
      <c r="D170" s="5"/>
      <c r="E170" s="6"/>
      <c r="F170" s="5"/>
      <c r="G170" s="6"/>
      <c r="H170" s="6"/>
      <c r="I170" s="7"/>
      <c r="J170" s="7"/>
      <c r="K170" s="7"/>
      <c r="L170" s="1"/>
    </row>
    <row r="171">
      <c r="A171" s="1"/>
      <c r="B171" s="17"/>
      <c r="C171" s="5"/>
      <c r="D171" s="5"/>
      <c r="E171" s="6"/>
      <c r="F171" s="5"/>
      <c r="G171" s="6"/>
      <c r="H171" s="6"/>
      <c r="I171" s="7"/>
      <c r="J171" s="7"/>
      <c r="K171" s="7"/>
      <c r="L171" s="1"/>
    </row>
    <row r="172">
      <c r="A172" s="1"/>
      <c r="B172" s="17"/>
      <c r="C172" s="5"/>
      <c r="D172" s="5"/>
      <c r="E172" s="6"/>
      <c r="F172" s="5"/>
      <c r="G172" s="6"/>
      <c r="H172" s="6"/>
      <c r="I172" s="7"/>
      <c r="J172" s="7"/>
      <c r="K172" s="7"/>
      <c r="L172" s="1"/>
    </row>
    <row r="173">
      <c r="A173" s="1"/>
      <c r="B173" s="17"/>
      <c r="C173" s="5"/>
      <c r="D173" s="5"/>
      <c r="E173" s="6"/>
      <c r="F173" s="5"/>
      <c r="G173" s="6"/>
      <c r="H173" s="6"/>
      <c r="I173" s="7"/>
      <c r="J173" s="7"/>
      <c r="K173" s="7"/>
      <c r="L173" s="1"/>
    </row>
    <row r="174">
      <c r="A174" s="1"/>
      <c r="B174" s="17"/>
      <c r="C174" s="5"/>
      <c r="D174" s="5"/>
      <c r="E174" s="6"/>
      <c r="F174" s="5"/>
      <c r="G174" s="6"/>
      <c r="H174" s="6"/>
      <c r="I174" s="7"/>
      <c r="J174" s="7"/>
      <c r="K174" s="7"/>
      <c r="L174" s="1"/>
    </row>
    <row r="175">
      <c r="A175" s="1"/>
      <c r="B175" s="17"/>
      <c r="C175" s="5"/>
      <c r="D175" s="5"/>
      <c r="E175" s="6"/>
      <c r="F175" s="5"/>
      <c r="G175" s="6"/>
      <c r="H175" s="6"/>
      <c r="I175" s="7"/>
      <c r="J175" s="7"/>
      <c r="K175" s="7"/>
      <c r="L175" s="1"/>
    </row>
    <row r="176">
      <c r="A176" s="1"/>
      <c r="B176" s="17"/>
      <c r="C176" s="5"/>
      <c r="D176" s="5"/>
      <c r="E176" s="6"/>
      <c r="F176" s="5"/>
      <c r="G176" s="6"/>
      <c r="H176" s="6"/>
      <c r="I176" s="7"/>
      <c r="J176" s="7"/>
      <c r="K176" s="7"/>
      <c r="L176" s="1"/>
    </row>
    <row r="177">
      <c r="A177" s="1"/>
      <c r="B177" s="17"/>
      <c r="C177" s="5"/>
      <c r="D177" s="5"/>
      <c r="E177" s="6"/>
      <c r="F177" s="5"/>
      <c r="G177" s="6"/>
      <c r="H177" s="6"/>
      <c r="I177" s="7"/>
      <c r="J177" s="7"/>
      <c r="K177" s="7"/>
      <c r="L177" s="1"/>
    </row>
    <row r="178">
      <c r="A178" s="1"/>
      <c r="B178" s="17"/>
      <c r="C178" s="5"/>
      <c r="D178" s="5"/>
      <c r="E178" s="6"/>
      <c r="F178" s="5"/>
      <c r="G178" s="6"/>
      <c r="H178" s="6"/>
      <c r="I178" s="7"/>
      <c r="J178" s="7"/>
      <c r="K178" s="7"/>
      <c r="L178" s="1"/>
    </row>
    <row r="179">
      <c r="A179" s="1"/>
      <c r="B179" s="17"/>
      <c r="C179" s="5"/>
      <c r="D179" s="5"/>
      <c r="E179" s="6"/>
      <c r="F179" s="5"/>
      <c r="G179" s="6"/>
      <c r="H179" s="6"/>
      <c r="I179" s="7"/>
      <c r="J179" s="7"/>
      <c r="K179" s="7"/>
      <c r="L179" s="1"/>
    </row>
    <row r="180">
      <c r="A180" s="1"/>
      <c r="B180" s="17"/>
      <c r="C180" s="5"/>
      <c r="D180" s="5"/>
      <c r="E180" s="6"/>
      <c r="F180" s="5"/>
      <c r="G180" s="6"/>
      <c r="H180" s="6"/>
      <c r="I180" s="7"/>
      <c r="J180" s="7"/>
      <c r="K180" s="7"/>
      <c r="L180" s="1"/>
    </row>
    <row r="181">
      <c r="A181" s="1"/>
      <c r="B181" s="17"/>
      <c r="C181" s="5"/>
      <c r="D181" s="5"/>
      <c r="E181" s="6"/>
      <c r="F181" s="5"/>
      <c r="G181" s="6"/>
      <c r="H181" s="6"/>
      <c r="I181" s="7"/>
      <c r="J181" s="7"/>
      <c r="K181" s="7"/>
      <c r="L181" s="1"/>
    </row>
    <row r="182">
      <c r="A182" s="1"/>
      <c r="B182" s="17"/>
      <c r="C182" s="5"/>
      <c r="D182" s="5"/>
      <c r="E182" s="6"/>
      <c r="F182" s="5"/>
      <c r="G182" s="6"/>
      <c r="H182" s="6"/>
      <c r="I182" s="7"/>
      <c r="J182" s="7"/>
      <c r="K182" s="7"/>
      <c r="L182" s="1"/>
    </row>
    <row r="183">
      <c r="A183" s="1"/>
      <c r="B183" s="17"/>
      <c r="C183" s="5"/>
      <c r="D183" s="5"/>
      <c r="E183" s="6"/>
      <c r="F183" s="5"/>
      <c r="G183" s="6"/>
      <c r="H183" s="6"/>
      <c r="I183" s="7"/>
      <c r="J183" s="7"/>
      <c r="K183" s="7"/>
      <c r="L183" s="1"/>
    </row>
    <row r="184">
      <c r="A184" s="1"/>
      <c r="B184" s="17"/>
      <c r="C184" s="5"/>
      <c r="D184" s="5"/>
      <c r="E184" s="6"/>
      <c r="F184" s="5"/>
      <c r="G184" s="6"/>
      <c r="H184" s="6"/>
      <c r="I184" s="7"/>
      <c r="J184" s="7"/>
      <c r="K184" s="7"/>
      <c r="L184" s="1"/>
    </row>
    <row r="185">
      <c r="A185" s="1"/>
      <c r="B185" s="17"/>
      <c r="C185" s="5"/>
      <c r="D185" s="5"/>
      <c r="E185" s="6"/>
      <c r="F185" s="5"/>
      <c r="G185" s="6"/>
      <c r="H185" s="6"/>
      <c r="I185" s="7"/>
      <c r="J185" s="7"/>
      <c r="K185" s="7"/>
      <c r="L185" s="1"/>
    </row>
    <row r="186">
      <c r="A186" s="1"/>
      <c r="B186" s="17"/>
      <c r="C186" s="5"/>
      <c r="D186" s="5"/>
      <c r="E186" s="6"/>
      <c r="F186" s="5"/>
      <c r="G186" s="6"/>
      <c r="H186" s="6"/>
      <c r="I186" s="7"/>
      <c r="J186" s="7"/>
      <c r="K186" s="7"/>
      <c r="L186" s="1"/>
    </row>
    <row r="187">
      <c r="A187" s="1"/>
      <c r="B187" s="17"/>
      <c r="C187" s="5"/>
      <c r="D187" s="5"/>
      <c r="E187" s="6"/>
      <c r="F187" s="5"/>
      <c r="G187" s="6"/>
      <c r="H187" s="6"/>
      <c r="I187" s="7"/>
      <c r="J187" s="7"/>
      <c r="K187" s="7"/>
      <c r="L187" s="1"/>
    </row>
    <row r="188">
      <c r="A188" s="1"/>
      <c r="B188" s="17"/>
      <c r="C188" s="5"/>
      <c r="D188" s="5"/>
      <c r="E188" s="6"/>
      <c r="F188" s="5"/>
      <c r="G188" s="6"/>
      <c r="H188" s="6"/>
      <c r="I188" s="7"/>
      <c r="J188" s="7"/>
      <c r="K188" s="7"/>
      <c r="L188" s="1"/>
    </row>
    <row r="189">
      <c r="A189" s="1"/>
      <c r="B189" s="17"/>
      <c r="C189" s="5"/>
      <c r="D189" s="5"/>
      <c r="E189" s="6"/>
      <c r="F189" s="5"/>
      <c r="G189" s="6"/>
      <c r="H189" s="6"/>
      <c r="I189" s="7"/>
      <c r="J189" s="7"/>
      <c r="K189" s="7"/>
      <c r="L189" s="1"/>
    </row>
    <row r="190">
      <c r="A190" s="1"/>
      <c r="B190" s="17"/>
      <c r="C190" s="5"/>
      <c r="D190" s="5"/>
      <c r="E190" s="6"/>
      <c r="F190" s="5"/>
      <c r="G190" s="6"/>
      <c r="H190" s="6"/>
      <c r="I190" s="7"/>
      <c r="J190" s="7"/>
      <c r="K190" s="7"/>
      <c r="L190" s="1"/>
    </row>
    <row r="191">
      <c r="A191" s="1"/>
      <c r="B191" s="17"/>
      <c r="C191" s="5"/>
      <c r="D191" s="5"/>
      <c r="E191" s="6"/>
      <c r="F191" s="5"/>
      <c r="G191" s="6"/>
      <c r="H191" s="6"/>
      <c r="I191" s="7"/>
      <c r="J191" s="7"/>
      <c r="K191" s="7"/>
      <c r="L191" s="1"/>
    </row>
    <row r="192">
      <c r="A192" s="1"/>
      <c r="B192" s="17"/>
      <c r="C192" s="5"/>
      <c r="D192" s="5"/>
      <c r="E192" s="6"/>
      <c r="F192" s="5"/>
      <c r="G192" s="6"/>
      <c r="H192" s="6"/>
      <c r="I192" s="7"/>
      <c r="J192" s="7"/>
      <c r="K192" s="7"/>
      <c r="L192" s="1"/>
    </row>
    <row r="193">
      <c r="A193" s="1"/>
      <c r="B193" s="17"/>
      <c r="C193" s="5"/>
      <c r="D193" s="5"/>
      <c r="E193" s="6"/>
      <c r="F193" s="5"/>
      <c r="G193" s="6"/>
      <c r="H193" s="6"/>
      <c r="I193" s="7"/>
      <c r="J193" s="7"/>
      <c r="K193" s="7"/>
      <c r="L193" s="1"/>
    </row>
    <row r="194">
      <c r="A194" s="1"/>
      <c r="B194" s="17"/>
      <c r="C194" s="5"/>
      <c r="D194" s="5"/>
      <c r="E194" s="6"/>
      <c r="F194" s="5"/>
      <c r="G194" s="6"/>
      <c r="H194" s="6"/>
      <c r="I194" s="7"/>
      <c r="J194" s="7"/>
      <c r="K194" s="7"/>
      <c r="L194" s="1"/>
    </row>
    <row r="195">
      <c r="A195" s="1"/>
      <c r="B195" s="17"/>
      <c r="C195" s="5"/>
      <c r="D195" s="5"/>
      <c r="E195" s="6"/>
      <c r="F195" s="5"/>
      <c r="G195" s="6"/>
      <c r="H195" s="6"/>
      <c r="I195" s="7"/>
      <c r="J195" s="7"/>
      <c r="K195" s="7"/>
      <c r="L195" s="1"/>
    </row>
    <row r="196">
      <c r="A196" s="1"/>
      <c r="B196" s="17"/>
      <c r="C196" s="5"/>
      <c r="D196" s="5"/>
      <c r="E196" s="6"/>
      <c r="F196" s="5"/>
      <c r="G196" s="6"/>
      <c r="H196" s="6"/>
      <c r="I196" s="7"/>
      <c r="J196" s="7"/>
      <c r="K196" s="7"/>
      <c r="L196" s="1"/>
    </row>
    <row r="197">
      <c r="A197" s="1"/>
      <c r="B197" s="17"/>
      <c r="C197" s="5"/>
      <c r="D197" s="5"/>
      <c r="E197" s="6"/>
      <c r="F197" s="5"/>
      <c r="G197" s="6"/>
      <c r="H197" s="6"/>
      <c r="I197" s="7"/>
      <c r="J197" s="7"/>
      <c r="K197" s="7"/>
      <c r="L197" s="1"/>
    </row>
    <row r="198">
      <c r="A198" s="1"/>
      <c r="B198" s="17"/>
      <c r="C198" s="5"/>
      <c r="D198" s="5"/>
      <c r="E198" s="6"/>
      <c r="F198" s="5"/>
      <c r="G198" s="6"/>
      <c r="H198" s="6"/>
      <c r="I198" s="7"/>
      <c r="J198" s="7"/>
      <c r="K198" s="7"/>
      <c r="L198" s="1"/>
    </row>
    <row r="199">
      <c r="A199" s="1"/>
      <c r="B199" s="17"/>
      <c r="C199" s="5"/>
      <c r="D199" s="5"/>
      <c r="E199" s="6"/>
      <c r="F199" s="5"/>
      <c r="G199" s="6"/>
      <c r="H199" s="6"/>
      <c r="I199" s="7"/>
      <c r="J199" s="7"/>
      <c r="K199" s="7"/>
      <c r="L199" s="1"/>
    </row>
    <row r="200">
      <c r="A200" s="1"/>
      <c r="B200" s="17"/>
      <c r="C200" s="5"/>
      <c r="D200" s="5"/>
      <c r="E200" s="6"/>
      <c r="F200" s="5"/>
      <c r="G200" s="6"/>
      <c r="H200" s="6"/>
      <c r="I200" s="7"/>
      <c r="J200" s="7"/>
      <c r="K200" s="7"/>
      <c r="L200" s="1"/>
    </row>
    <row r="201">
      <c r="A201" s="1"/>
      <c r="B201" s="17"/>
      <c r="C201" s="5"/>
      <c r="D201" s="5"/>
      <c r="E201" s="6"/>
      <c r="F201" s="5"/>
      <c r="G201" s="6"/>
      <c r="H201" s="6"/>
      <c r="I201" s="7"/>
      <c r="J201" s="7"/>
      <c r="K201" s="7"/>
      <c r="L201" s="1"/>
    </row>
    <row r="202">
      <c r="A202" s="1"/>
      <c r="B202" s="17"/>
      <c r="C202" s="5"/>
      <c r="D202" s="5"/>
      <c r="E202" s="6"/>
      <c r="F202" s="5"/>
      <c r="G202" s="6"/>
      <c r="H202" s="6"/>
      <c r="I202" s="7"/>
      <c r="J202" s="7"/>
      <c r="K202" s="7"/>
      <c r="L202" s="1"/>
    </row>
    <row r="203">
      <c r="A203" s="1"/>
      <c r="B203" s="17"/>
      <c r="C203" s="5"/>
      <c r="D203" s="5"/>
      <c r="E203" s="6"/>
      <c r="F203" s="5"/>
      <c r="G203" s="6"/>
      <c r="H203" s="6"/>
      <c r="I203" s="7"/>
      <c r="J203" s="7"/>
      <c r="K203" s="7"/>
      <c r="L203" s="1"/>
    </row>
    <row r="204">
      <c r="A204" s="1"/>
      <c r="B204" s="17"/>
      <c r="C204" s="5"/>
      <c r="D204" s="5"/>
      <c r="E204" s="6"/>
      <c r="F204" s="5"/>
      <c r="G204" s="6"/>
      <c r="H204" s="6"/>
      <c r="I204" s="7"/>
      <c r="J204" s="7"/>
      <c r="K204" s="7"/>
      <c r="L204" s="1"/>
    </row>
    <row r="205">
      <c r="A205" s="1"/>
      <c r="B205" s="17"/>
      <c r="C205" s="5"/>
      <c r="D205" s="5"/>
      <c r="E205" s="6"/>
      <c r="F205" s="5"/>
      <c r="G205" s="6"/>
      <c r="H205" s="6"/>
      <c r="I205" s="7"/>
      <c r="J205" s="7"/>
      <c r="K205" s="7"/>
      <c r="L205" s="1"/>
    </row>
    <row r="206">
      <c r="A206" s="1"/>
      <c r="B206" s="17"/>
      <c r="C206" s="5"/>
      <c r="D206" s="5"/>
      <c r="E206" s="6"/>
      <c r="F206" s="5"/>
      <c r="G206" s="6"/>
      <c r="H206" s="6"/>
      <c r="I206" s="7"/>
      <c r="J206" s="7"/>
      <c r="K206" s="7"/>
      <c r="L206" s="1"/>
    </row>
    <row r="207">
      <c r="A207" s="1"/>
      <c r="B207" s="17"/>
      <c r="C207" s="5"/>
      <c r="D207" s="5"/>
      <c r="E207" s="6"/>
      <c r="F207" s="5"/>
      <c r="G207" s="6"/>
      <c r="H207" s="6"/>
      <c r="I207" s="7"/>
      <c r="J207" s="7"/>
      <c r="K207" s="7"/>
      <c r="L207" s="1"/>
    </row>
    <row r="208">
      <c r="A208" s="1"/>
      <c r="B208" s="17"/>
      <c r="C208" s="5"/>
      <c r="D208" s="5"/>
      <c r="E208" s="6"/>
      <c r="F208" s="5"/>
      <c r="G208" s="6"/>
      <c r="H208" s="6"/>
      <c r="I208" s="7"/>
      <c r="J208" s="7"/>
      <c r="K208" s="7"/>
      <c r="L208" s="1"/>
    </row>
    <row r="209">
      <c r="A209" s="1"/>
      <c r="B209" s="17"/>
      <c r="C209" s="5"/>
      <c r="D209" s="5"/>
      <c r="E209" s="6"/>
      <c r="F209" s="5"/>
      <c r="G209" s="6"/>
      <c r="H209" s="6"/>
      <c r="I209" s="7"/>
      <c r="J209" s="7"/>
      <c r="K209" s="7"/>
      <c r="L209" s="1"/>
    </row>
    <row r="210">
      <c r="A210" s="1"/>
      <c r="B210" s="17"/>
      <c r="C210" s="5"/>
      <c r="D210" s="5"/>
      <c r="E210" s="6"/>
      <c r="F210" s="5"/>
      <c r="G210" s="6"/>
      <c r="H210" s="6"/>
      <c r="I210" s="7"/>
      <c r="J210" s="7"/>
      <c r="K210" s="7"/>
      <c r="L210" s="1"/>
    </row>
    <row r="211">
      <c r="A211" s="1"/>
      <c r="B211" s="17"/>
      <c r="C211" s="5"/>
      <c r="D211" s="5"/>
      <c r="E211" s="6"/>
      <c r="F211" s="5"/>
      <c r="G211" s="6"/>
      <c r="H211" s="6"/>
      <c r="I211" s="7"/>
      <c r="J211" s="7"/>
      <c r="K211" s="7"/>
      <c r="L211" s="1"/>
    </row>
    <row r="212">
      <c r="A212" s="1"/>
      <c r="B212" s="17"/>
      <c r="C212" s="5"/>
      <c r="D212" s="5"/>
      <c r="E212" s="6"/>
      <c r="F212" s="5"/>
      <c r="G212" s="6"/>
      <c r="H212" s="6"/>
      <c r="I212" s="7"/>
      <c r="J212" s="7"/>
      <c r="K212" s="7"/>
      <c r="L212" s="1"/>
    </row>
    <row r="213">
      <c r="A213" s="1"/>
      <c r="B213" s="17"/>
      <c r="C213" s="5"/>
      <c r="D213" s="5"/>
      <c r="E213" s="6"/>
      <c r="F213" s="5"/>
      <c r="G213" s="6"/>
      <c r="H213" s="6"/>
      <c r="I213" s="7"/>
      <c r="J213" s="7"/>
      <c r="K213" s="7"/>
      <c r="L213" s="1"/>
    </row>
    <row r="214">
      <c r="A214" s="1"/>
      <c r="B214" s="17"/>
      <c r="C214" s="5"/>
      <c r="D214" s="5"/>
      <c r="E214" s="6"/>
      <c r="F214" s="5"/>
      <c r="G214" s="6"/>
      <c r="H214" s="6"/>
      <c r="I214" s="7"/>
      <c r="J214" s="7"/>
      <c r="K214" s="7"/>
      <c r="L214" s="1"/>
    </row>
    <row r="215">
      <c r="A215" s="1"/>
      <c r="B215" s="17"/>
      <c r="C215" s="5"/>
      <c r="D215" s="5"/>
      <c r="E215" s="6"/>
      <c r="F215" s="5"/>
      <c r="G215" s="6"/>
      <c r="H215" s="6"/>
      <c r="I215" s="7"/>
      <c r="J215" s="7"/>
      <c r="K215" s="7"/>
      <c r="L215" s="1"/>
    </row>
    <row r="216">
      <c r="A216" s="1"/>
      <c r="B216" s="17"/>
      <c r="C216" s="5"/>
      <c r="D216" s="5"/>
      <c r="E216" s="6"/>
      <c r="F216" s="5"/>
      <c r="G216" s="6"/>
      <c r="H216" s="6"/>
      <c r="I216" s="7"/>
      <c r="J216" s="7"/>
      <c r="K216" s="7"/>
      <c r="L216" s="1"/>
    </row>
    <row r="217">
      <c r="A217" s="1"/>
      <c r="B217" s="17"/>
      <c r="C217" s="5"/>
      <c r="D217" s="5"/>
      <c r="E217" s="6"/>
      <c r="F217" s="5"/>
      <c r="G217" s="6"/>
      <c r="H217" s="6"/>
      <c r="I217" s="7"/>
      <c r="J217" s="7"/>
      <c r="K217" s="7"/>
      <c r="L217" s="1"/>
    </row>
    <row r="218">
      <c r="A218" s="1"/>
      <c r="B218" s="17"/>
      <c r="C218" s="5"/>
      <c r="D218" s="5"/>
      <c r="E218" s="6"/>
      <c r="F218" s="5"/>
      <c r="G218" s="6"/>
      <c r="H218" s="6"/>
      <c r="I218" s="7"/>
      <c r="J218" s="7"/>
      <c r="K218" s="7"/>
      <c r="L218" s="1"/>
    </row>
    <row r="219">
      <c r="A219" s="1"/>
      <c r="B219" s="17"/>
      <c r="C219" s="5"/>
      <c r="D219" s="5"/>
      <c r="E219" s="6"/>
      <c r="F219" s="5"/>
      <c r="G219" s="6"/>
      <c r="H219" s="6"/>
      <c r="I219" s="7"/>
      <c r="J219" s="7"/>
      <c r="K219" s="7"/>
      <c r="L219" s="1"/>
    </row>
    <row r="220">
      <c r="A220" s="1"/>
      <c r="B220" s="17"/>
      <c r="C220" s="5"/>
      <c r="D220" s="5"/>
      <c r="E220" s="6"/>
      <c r="F220" s="5"/>
      <c r="G220" s="6"/>
      <c r="H220" s="6"/>
      <c r="I220" s="7"/>
      <c r="J220" s="7"/>
      <c r="K220" s="7"/>
      <c r="L220" s="1"/>
    </row>
    <row r="221">
      <c r="A221" s="1"/>
      <c r="B221" s="17"/>
      <c r="C221" s="5"/>
      <c r="D221" s="5"/>
      <c r="E221" s="6"/>
      <c r="F221" s="5"/>
      <c r="G221" s="6"/>
      <c r="H221" s="6"/>
      <c r="I221" s="7"/>
      <c r="J221" s="7"/>
      <c r="K221" s="7"/>
      <c r="L221" s="1"/>
    </row>
    <row r="222">
      <c r="A222" s="1"/>
      <c r="B222" s="17"/>
      <c r="C222" s="5"/>
      <c r="D222" s="5"/>
      <c r="E222" s="6"/>
      <c r="F222" s="5"/>
      <c r="G222" s="6"/>
      <c r="H222" s="6"/>
      <c r="I222" s="7"/>
      <c r="J222" s="7"/>
      <c r="K222" s="7"/>
      <c r="L222" s="1"/>
    </row>
    <row r="223">
      <c r="A223" s="1"/>
      <c r="B223" s="17"/>
      <c r="C223" s="5"/>
      <c r="D223" s="5"/>
      <c r="E223" s="6"/>
      <c r="F223" s="5"/>
      <c r="G223" s="6"/>
      <c r="H223" s="6"/>
      <c r="I223" s="7"/>
      <c r="J223" s="7"/>
      <c r="K223" s="7"/>
      <c r="L223" s="1"/>
    </row>
    <row r="224">
      <c r="A224" s="1"/>
      <c r="B224" s="17"/>
      <c r="C224" s="5"/>
      <c r="D224" s="5"/>
      <c r="E224" s="6"/>
      <c r="F224" s="5"/>
      <c r="G224" s="6"/>
      <c r="H224" s="6"/>
      <c r="I224" s="7"/>
      <c r="J224" s="7"/>
      <c r="K224" s="7"/>
      <c r="L224" s="1"/>
    </row>
    <row r="225">
      <c r="A225" s="1"/>
      <c r="B225" s="17"/>
      <c r="C225" s="5"/>
      <c r="D225" s="5"/>
      <c r="E225" s="6"/>
      <c r="F225" s="5"/>
      <c r="G225" s="6"/>
      <c r="H225" s="6"/>
      <c r="I225" s="7"/>
      <c r="J225" s="7"/>
      <c r="K225" s="7"/>
      <c r="L225" s="1"/>
    </row>
    <row r="226">
      <c r="A226" s="1"/>
      <c r="B226" s="17"/>
      <c r="C226" s="5"/>
      <c r="D226" s="5"/>
      <c r="E226" s="6"/>
      <c r="F226" s="5"/>
      <c r="G226" s="6"/>
      <c r="H226" s="6"/>
      <c r="I226" s="7"/>
      <c r="J226" s="7"/>
      <c r="K226" s="7"/>
      <c r="L226" s="1"/>
    </row>
    <row r="227">
      <c r="A227" s="1"/>
      <c r="B227" s="17"/>
      <c r="C227" s="5"/>
      <c r="D227" s="5"/>
      <c r="E227" s="6"/>
      <c r="F227" s="5"/>
      <c r="G227" s="6"/>
      <c r="H227" s="6"/>
      <c r="I227" s="7"/>
      <c r="J227" s="7"/>
      <c r="K227" s="7"/>
      <c r="L227" s="1"/>
    </row>
    <row r="228">
      <c r="A228" s="1"/>
      <c r="B228" s="17"/>
      <c r="C228" s="5"/>
      <c r="D228" s="5"/>
      <c r="E228" s="6"/>
      <c r="F228" s="5"/>
      <c r="G228" s="6"/>
      <c r="H228" s="6"/>
      <c r="I228" s="7"/>
      <c r="J228" s="7"/>
      <c r="K228" s="7"/>
      <c r="L228" s="1"/>
    </row>
    <row r="229">
      <c r="A229" s="1"/>
      <c r="B229" s="17"/>
      <c r="C229" s="5"/>
      <c r="D229" s="5"/>
      <c r="E229" s="6"/>
      <c r="F229" s="5"/>
      <c r="G229" s="6"/>
      <c r="H229" s="6"/>
      <c r="I229" s="7"/>
      <c r="J229" s="7"/>
      <c r="K229" s="7"/>
      <c r="L229" s="1"/>
    </row>
    <row r="230">
      <c r="A230" s="1"/>
      <c r="B230" s="17"/>
      <c r="C230" s="5"/>
      <c r="D230" s="5"/>
      <c r="E230" s="6"/>
      <c r="F230" s="5"/>
      <c r="G230" s="6"/>
      <c r="H230" s="6"/>
      <c r="I230" s="7"/>
      <c r="J230" s="7"/>
      <c r="K230" s="7"/>
      <c r="L230" s="1"/>
    </row>
    <row r="231">
      <c r="A231" s="1"/>
      <c r="B231" s="17"/>
      <c r="C231" s="5"/>
      <c r="D231" s="5"/>
      <c r="E231" s="6"/>
      <c r="F231" s="5"/>
      <c r="G231" s="6"/>
      <c r="H231" s="6"/>
      <c r="I231" s="7"/>
      <c r="J231" s="7"/>
      <c r="K231" s="7"/>
      <c r="L231" s="1"/>
    </row>
    <row r="232">
      <c r="A232" s="1"/>
      <c r="B232" s="17"/>
      <c r="C232" s="5"/>
      <c r="D232" s="5"/>
      <c r="E232" s="6"/>
      <c r="F232" s="5"/>
      <c r="G232" s="6"/>
      <c r="H232" s="6"/>
      <c r="I232" s="7"/>
      <c r="J232" s="7"/>
      <c r="K232" s="7"/>
      <c r="L232" s="1"/>
    </row>
    <row r="233">
      <c r="A233" s="1"/>
      <c r="B233" s="17"/>
      <c r="C233" s="5"/>
      <c r="D233" s="5"/>
      <c r="E233" s="6"/>
      <c r="F233" s="5"/>
      <c r="G233" s="6"/>
      <c r="H233" s="6"/>
      <c r="I233" s="7"/>
      <c r="J233" s="7"/>
      <c r="K233" s="7"/>
      <c r="L233" s="1"/>
    </row>
    <row r="234">
      <c r="A234" s="1"/>
      <c r="B234" s="17"/>
      <c r="C234" s="5"/>
      <c r="D234" s="5"/>
      <c r="E234" s="6"/>
      <c r="F234" s="5"/>
      <c r="G234" s="6"/>
      <c r="H234" s="6"/>
      <c r="I234" s="7"/>
      <c r="J234" s="7"/>
      <c r="K234" s="7"/>
      <c r="L234" s="1"/>
    </row>
    <row r="235">
      <c r="A235" s="1"/>
      <c r="B235" s="17"/>
      <c r="C235" s="5"/>
      <c r="D235" s="5"/>
      <c r="E235" s="6"/>
      <c r="F235" s="5"/>
      <c r="G235" s="6"/>
      <c r="H235" s="6"/>
      <c r="I235" s="7"/>
      <c r="J235" s="7"/>
      <c r="K235" s="7"/>
      <c r="L235" s="1"/>
    </row>
    <row r="236">
      <c r="A236" s="1"/>
      <c r="B236" s="17"/>
      <c r="C236" s="5"/>
      <c r="D236" s="5"/>
      <c r="E236" s="6"/>
      <c r="F236" s="5"/>
      <c r="G236" s="6"/>
      <c r="H236" s="6"/>
      <c r="I236" s="7"/>
      <c r="J236" s="7"/>
      <c r="K236" s="7"/>
      <c r="L236" s="1"/>
    </row>
    <row r="237">
      <c r="A237" s="1"/>
      <c r="B237" s="17"/>
      <c r="C237" s="5"/>
      <c r="D237" s="5"/>
      <c r="E237" s="6"/>
      <c r="F237" s="5"/>
      <c r="G237" s="6"/>
      <c r="H237" s="6"/>
      <c r="I237" s="7"/>
      <c r="J237" s="7"/>
      <c r="K237" s="7"/>
      <c r="L237" s="1"/>
    </row>
    <row r="238">
      <c r="A238" s="1"/>
      <c r="B238" s="17"/>
      <c r="C238" s="5"/>
      <c r="D238" s="5"/>
      <c r="E238" s="6"/>
      <c r="F238" s="5"/>
      <c r="G238" s="6"/>
      <c r="H238" s="6"/>
      <c r="I238" s="7"/>
      <c r="J238" s="7"/>
      <c r="K238" s="7"/>
      <c r="L238" s="1"/>
    </row>
    <row r="239">
      <c r="A239" s="1"/>
      <c r="B239" s="17"/>
      <c r="C239" s="5"/>
      <c r="D239" s="5"/>
      <c r="E239" s="6"/>
      <c r="F239" s="5"/>
      <c r="G239" s="6"/>
      <c r="H239" s="6"/>
      <c r="I239" s="7"/>
      <c r="J239" s="7"/>
      <c r="K239" s="7"/>
      <c r="L239" s="1"/>
    </row>
    <row r="240">
      <c r="A240" s="1"/>
      <c r="B240" s="17"/>
      <c r="C240" s="5"/>
      <c r="D240" s="5"/>
      <c r="E240" s="6"/>
      <c r="F240" s="5"/>
      <c r="G240" s="6"/>
      <c r="H240" s="6"/>
      <c r="I240" s="7"/>
      <c r="J240" s="7"/>
      <c r="K240" s="7"/>
      <c r="L240" s="1"/>
    </row>
    <row r="241">
      <c r="A241" s="1"/>
      <c r="B241" s="17"/>
      <c r="C241" s="5"/>
      <c r="D241" s="5"/>
      <c r="E241" s="6"/>
      <c r="F241" s="5"/>
      <c r="G241" s="6"/>
      <c r="H241" s="6"/>
      <c r="I241" s="7"/>
      <c r="J241" s="7"/>
      <c r="K241" s="7"/>
      <c r="L241" s="1"/>
    </row>
    <row r="242">
      <c r="A242" s="1"/>
      <c r="B242" s="17"/>
      <c r="C242" s="5"/>
      <c r="D242" s="5"/>
      <c r="E242" s="6"/>
      <c r="F242" s="5"/>
      <c r="G242" s="6"/>
      <c r="H242" s="6"/>
      <c r="I242" s="7"/>
      <c r="J242" s="7"/>
      <c r="K242" s="7"/>
      <c r="L242" s="1"/>
    </row>
    <row r="243">
      <c r="A243" s="1"/>
      <c r="B243" s="17"/>
      <c r="C243" s="5"/>
      <c r="D243" s="5"/>
      <c r="E243" s="6"/>
      <c r="F243" s="5"/>
      <c r="G243" s="6"/>
      <c r="H243" s="6"/>
      <c r="I243" s="7"/>
      <c r="J243" s="7"/>
      <c r="K243" s="7"/>
      <c r="L243" s="1"/>
    </row>
    <row r="244">
      <c r="A244" s="1"/>
      <c r="B244" s="17"/>
      <c r="C244" s="5"/>
      <c r="D244" s="5"/>
      <c r="E244" s="6"/>
      <c r="F244" s="5"/>
      <c r="G244" s="6"/>
      <c r="H244" s="6"/>
      <c r="I244" s="7"/>
      <c r="J244" s="7"/>
      <c r="K244" s="7"/>
      <c r="L244" s="1"/>
    </row>
    <row r="245">
      <c r="A245" s="1"/>
      <c r="B245" s="17"/>
      <c r="C245" s="5"/>
      <c r="D245" s="5"/>
      <c r="E245" s="6"/>
      <c r="F245" s="5"/>
      <c r="G245" s="6"/>
      <c r="H245" s="6"/>
      <c r="I245" s="7"/>
      <c r="J245" s="7"/>
      <c r="K245" s="7"/>
      <c r="L245" s="1"/>
    </row>
    <row r="246">
      <c r="A246" s="1"/>
      <c r="B246" s="17"/>
      <c r="C246" s="5"/>
      <c r="D246" s="5"/>
      <c r="E246" s="6"/>
      <c r="F246" s="5"/>
      <c r="G246" s="6"/>
      <c r="H246" s="6"/>
      <c r="I246" s="7"/>
      <c r="J246" s="7"/>
      <c r="K246" s="7"/>
      <c r="L246" s="1"/>
    </row>
    <row r="247">
      <c r="A247" s="1"/>
      <c r="B247" s="17"/>
      <c r="C247" s="5"/>
      <c r="D247" s="5"/>
      <c r="E247" s="6"/>
      <c r="F247" s="5"/>
      <c r="G247" s="6"/>
      <c r="H247" s="6"/>
      <c r="I247" s="7"/>
      <c r="J247" s="7"/>
      <c r="K247" s="7"/>
      <c r="L247" s="1"/>
    </row>
    <row r="248">
      <c r="A248" s="1"/>
      <c r="B248" s="17"/>
      <c r="C248" s="5"/>
      <c r="D248" s="5"/>
      <c r="E248" s="6"/>
      <c r="F248" s="5"/>
      <c r="G248" s="6"/>
      <c r="H248" s="6"/>
      <c r="I248" s="7"/>
      <c r="J248" s="7"/>
      <c r="K248" s="7"/>
      <c r="L248" s="1"/>
    </row>
    <row r="249">
      <c r="A249" s="1"/>
      <c r="B249" s="17"/>
      <c r="C249" s="5"/>
      <c r="D249" s="5"/>
      <c r="E249" s="6"/>
      <c r="F249" s="5"/>
      <c r="G249" s="6"/>
      <c r="H249" s="6"/>
      <c r="I249" s="7"/>
      <c r="J249" s="7"/>
      <c r="K249" s="7"/>
      <c r="L249" s="1"/>
    </row>
    <row r="250">
      <c r="A250" s="1"/>
      <c r="B250" s="17"/>
      <c r="C250" s="5"/>
      <c r="D250" s="5"/>
      <c r="E250" s="6"/>
      <c r="F250" s="5"/>
      <c r="G250" s="6"/>
      <c r="H250" s="6"/>
      <c r="I250" s="7"/>
      <c r="J250" s="7"/>
      <c r="K250" s="7"/>
      <c r="L250" s="1"/>
    </row>
    <row r="251">
      <c r="A251" s="1"/>
      <c r="B251" s="17"/>
      <c r="C251" s="5"/>
      <c r="D251" s="5"/>
      <c r="E251" s="6"/>
      <c r="F251" s="5"/>
      <c r="G251" s="6"/>
      <c r="H251" s="6"/>
      <c r="I251" s="7"/>
      <c r="J251" s="7"/>
      <c r="K251" s="7"/>
      <c r="L251" s="1"/>
    </row>
    <row r="252">
      <c r="A252" s="1"/>
      <c r="B252" s="17"/>
      <c r="C252" s="5"/>
      <c r="D252" s="5"/>
      <c r="E252" s="6"/>
      <c r="F252" s="5"/>
      <c r="G252" s="6"/>
      <c r="H252" s="6"/>
      <c r="I252" s="7"/>
      <c r="J252" s="7"/>
      <c r="K252" s="7"/>
      <c r="L252" s="1"/>
    </row>
    <row r="253">
      <c r="A253" s="1"/>
      <c r="B253" s="17"/>
      <c r="C253" s="5"/>
      <c r="D253" s="5"/>
      <c r="E253" s="6"/>
      <c r="F253" s="5"/>
      <c r="G253" s="6"/>
      <c r="H253" s="6"/>
      <c r="I253" s="7"/>
      <c r="J253" s="7"/>
      <c r="K253" s="7"/>
      <c r="L253" s="1"/>
    </row>
    <row r="254">
      <c r="A254" s="1"/>
      <c r="B254" s="17"/>
      <c r="C254" s="5"/>
      <c r="D254" s="5"/>
      <c r="E254" s="6"/>
      <c r="F254" s="5"/>
      <c r="G254" s="6"/>
      <c r="H254" s="6"/>
      <c r="I254" s="7"/>
      <c r="J254" s="7"/>
      <c r="K254" s="7"/>
      <c r="L254" s="1"/>
    </row>
    <row r="255">
      <c r="A255" s="1"/>
      <c r="B255" s="17"/>
      <c r="C255" s="5"/>
      <c r="D255" s="5"/>
      <c r="E255" s="6"/>
      <c r="F255" s="5"/>
      <c r="G255" s="6"/>
      <c r="H255" s="6"/>
      <c r="I255" s="7"/>
      <c r="J255" s="7"/>
      <c r="K255" s="7"/>
      <c r="L255" s="1"/>
    </row>
    <row r="256">
      <c r="A256" s="1"/>
      <c r="B256" s="17"/>
      <c r="C256" s="5"/>
      <c r="D256" s="5"/>
      <c r="E256" s="6"/>
      <c r="F256" s="5"/>
      <c r="G256" s="6"/>
      <c r="H256" s="6"/>
      <c r="I256" s="7"/>
      <c r="J256" s="7"/>
      <c r="K256" s="7"/>
      <c r="L256" s="1"/>
    </row>
    <row r="257">
      <c r="A257" s="1"/>
      <c r="B257" s="17"/>
      <c r="C257" s="5"/>
      <c r="D257" s="5"/>
      <c r="E257" s="6"/>
      <c r="F257" s="5"/>
      <c r="G257" s="6"/>
      <c r="H257" s="6"/>
      <c r="I257" s="7"/>
      <c r="J257" s="7"/>
      <c r="K257" s="7"/>
      <c r="L257" s="1"/>
    </row>
    <row r="258">
      <c r="A258" s="1"/>
      <c r="B258" s="17"/>
      <c r="C258" s="5"/>
      <c r="D258" s="5"/>
      <c r="E258" s="6"/>
      <c r="F258" s="5"/>
      <c r="G258" s="6"/>
      <c r="H258" s="6"/>
      <c r="I258" s="7"/>
      <c r="J258" s="7"/>
      <c r="K258" s="7"/>
      <c r="L258" s="1"/>
    </row>
    <row r="259">
      <c r="A259" s="1"/>
      <c r="B259" s="17"/>
      <c r="C259" s="5"/>
      <c r="D259" s="5"/>
      <c r="E259" s="6"/>
      <c r="F259" s="5"/>
      <c r="G259" s="6"/>
      <c r="H259" s="6"/>
      <c r="I259" s="7"/>
      <c r="J259" s="7"/>
      <c r="K259" s="7"/>
      <c r="L259" s="1"/>
    </row>
    <row r="260">
      <c r="A260" s="1"/>
      <c r="B260" s="17"/>
      <c r="C260" s="5"/>
      <c r="D260" s="5"/>
      <c r="E260" s="6"/>
      <c r="F260" s="5"/>
      <c r="G260" s="6"/>
      <c r="H260" s="6"/>
      <c r="I260" s="7"/>
      <c r="J260" s="7"/>
      <c r="K260" s="7"/>
      <c r="L260" s="1"/>
    </row>
    <row r="261">
      <c r="A261" s="1"/>
      <c r="B261" s="17"/>
      <c r="C261" s="5"/>
      <c r="D261" s="5"/>
      <c r="E261" s="6"/>
      <c r="F261" s="5"/>
      <c r="G261" s="6"/>
      <c r="H261" s="6"/>
      <c r="I261" s="7"/>
      <c r="J261" s="7"/>
      <c r="K261" s="7"/>
      <c r="L261" s="1"/>
    </row>
    <row r="262">
      <c r="A262" s="1"/>
      <c r="B262" s="17"/>
      <c r="C262" s="5"/>
      <c r="D262" s="5"/>
      <c r="E262" s="6"/>
      <c r="F262" s="5"/>
      <c r="G262" s="6"/>
      <c r="H262" s="6"/>
      <c r="I262" s="7"/>
      <c r="J262" s="7"/>
      <c r="K262" s="7"/>
      <c r="L262" s="1"/>
    </row>
    <row r="263">
      <c r="A263" s="1"/>
      <c r="B263" s="17"/>
      <c r="C263" s="5"/>
      <c r="D263" s="5"/>
      <c r="E263" s="6"/>
      <c r="F263" s="5"/>
      <c r="G263" s="6"/>
      <c r="H263" s="6"/>
      <c r="I263" s="7"/>
      <c r="J263" s="7"/>
      <c r="K263" s="7"/>
      <c r="L263" s="1"/>
    </row>
    <row r="264">
      <c r="A264" s="1"/>
      <c r="B264" s="17"/>
      <c r="C264" s="5"/>
      <c r="D264" s="5"/>
      <c r="E264" s="6"/>
      <c r="F264" s="5"/>
      <c r="G264" s="6"/>
      <c r="H264" s="6"/>
      <c r="I264" s="7"/>
      <c r="J264" s="7"/>
      <c r="K264" s="7"/>
      <c r="L264" s="1"/>
    </row>
    <row r="265">
      <c r="A265" s="1"/>
      <c r="B265" s="17"/>
      <c r="C265" s="5"/>
      <c r="D265" s="5"/>
      <c r="E265" s="6"/>
      <c r="F265" s="5"/>
      <c r="G265" s="6"/>
      <c r="H265" s="6"/>
      <c r="I265" s="7"/>
      <c r="J265" s="7"/>
      <c r="K265" s="7"/>
      <c r="L265" s="1"/>
    </row>
    <row r="266">
      <c r="A266" s="1"/>
      <c r="B266" s="17"/>
      <c r="C266" s="5"/>
      <c r="D266" s="5"/>
      <c r="E266" s="6"/>
      <c r="F266" s="5"/>
      <c r="G266" s="6"/>
      <c r="H266" s="6"/>
      <c r="I266" s="7"/>
      <c r="J266" s="7"/>
      <c r="K266" s="7"/>
      <c r="L266" s="1"/>
    </row>
    <row r="267">
      <c r="A267" s="1"/>
      <c r="B267" s="17"/>
      <c r="C267" s="5"/>
      <c r="D267" s="5"/>
      <c r="E267" s="6"/>
      <c r="F267" s="5"/>
      <c r="G267" s="6"/>
      <c r="H267" s="6"/>
      <c r="I267" s="7"/>
      <c r="J267" s="7"/>
      <c r="K267" s="7"/>
      <c r="L267" s="1"/>
    </row>
    <row r="268">
      <c r="A268" s="1"/>
      <c r="B268" s="17"/>
      <c r="C268" s="5"/>
      <c r="D268" s="5"/>
      <c r="E268" s="6"/>
      <c r="F268" s="5"/>
      <c r="G268" s="6"/>
      <c r="H268" s="6"/>
      <c r="I268" s="7"/>
      <c r="J268" s="7"/>
      <c r="K268" s="7"/>
      <c r="L268" s="1"/>
    </row>
    <row r="269">
      <c r="A269" s="1"/>
      <c r="B269" s="17"/>
      <c r="C269" s="5"/>
      <c r="D269" s="5"/>
      <c r="E269" s="6"/>
      <c r="F269" s="5"/>
      <c r="G269" s="6"/>
      <c r="H269" s="6"/>
      <c r="I269" s="7"/>
      <c r="J269" s="7"/>
      <c r="K269" s="7"/>
      <c r="L269" s="1"/>
    </row>
    <row r="270">
      <c r="A270" s="1"/>
      <c r="B270" s="17"/>
      <c r="C270" s="5"/>
      <c r="D270" s="5"/>
      <c r="E270" s="6"/>
      <c r="F270" s="5"/>
      <c r="G270" s="6"/>
      <c r="H270" s="6"/>
      <c r="I270" s="7"/>
      <c r="J270" s="7"/>
      <c r="K270" s="7"/>
      <c r="L270" s="1"/>
    </row>
    <row r="271">
      <c r="A271" s="1"/>
      <c r="B271" s="17"/>
      <c r="C271" s="5"/>
      <c r="D271" s="5"/>
      <c r="E271" s="6"/>
      <c r="F271" s="5"/>
      <c r="G271" s="6"/>
      <c r="H271" s="6"/>
      <c r="I271" s="7"/>
      <c r="J271" s="7"/>
      <c r="K271" s="7"/>
      <c r="L271" s="1"/>
    </row>
    <row r="272">
      <c r="A272" s="1"/>
      <c r="B272" s="17"/>
      <c r="C272" s="5"/>
      <c r="D272" s="5"/>
      <c r="E272" s="6"/>
      <c r="F272" s="5"/>
      <c r="G272" s="6"/>
      <c r="H272" s="6"/>
      <c r="I272" s="7"/>
      <c r="J272" s="7"/>
      <c r="K272" s="7"/>
      <c r="L272" s="1"/>
    </row>
    <row r="273">
      <c r="A273" s="1"/>
      <c r="B273" s="17"/>
      <c r="C273" s="5"/>
      <c r="D273" s="5"/>
      <c r="E273" s="6"/>
      <c r="F273" s="5"/>
      <c r="G273" s="6"/>
      <c r="H273" s="6"/>
      <c r="I273" s="7"/>
      <c r="J273" s="7"/>
      <c r="K273" s="7"/>
      <c r="L273" s="1"/>
    </row>
    <row r="274">
      <c r="A274" s="1"/>
      <c r="B274" s="17"/>
      <c r="C274" s="5"/>
      <c r="D274" s="5"/>
      <c r="E274" s="6"/>
      <c r="F274" s="5"/>
      <c r="G274" s="6"/>
      <c r="H274" s="6"/>
      <c r="I274" s="7"/>
      <c r="J274" s="7"/>
      <c r="K274" s="7"/>
      <c r="L274" s="1"/>
    </row>
    <row r="275">
      <c r="A275" s="1"/>
      <c r="B275" s="17"/>
      <c r="C275" s="5"/>
      <c r="D275" s="5"/>
      <c r="E275" s="6"/>
      <c r="F275" s="5"/>
      <c r="G275" s="6"/>
      <c r="H275" s="6"/>
      <c r="I275" s="7"/>
      <c r="J275" s="7"/>
      <c r="K275" s="7"/>
      <c r="L275" s="1"/>
    </row>
    <row r="276">
      <c r="A276" s="1"/>
      <c r="B276" s="17"/>
      <c r="C276" s="5"/>
      <c r="D276" s="5"/>
      <c r="E276" s="6"/>
      <c r="F276" s="5"/>
      <c r="G276" s="6"/>
      <c r="H276" s="6"/>
      <c r="I276" s="7"/>
      <c r="J276" s="7"/>
      <c r="K276" s="7"/>
      <c r="L276" s="1"/>
    </row>
    <row r="277">
      <c r="A277" s="1"/>
      <c r="B277" s="17"/>
      <c r="C277" s="5"/>
      <c r="D277" s="5"/>
      <c r="E277" s="6"/>
      <c r="F277" s="5"/>
      <c r="G277" s="6"/>
      <c r="H277" s="6"/>
      <c r="I277" s="7"/>
      <c r="J277" s="7"/>
      <c r="K277" s="7"/>
      <c r="L277" s="1"/>
    </row>
    <row r="278">
      <c r="A278" s="1"/>
      <c r="B278" s="17"/>
      <c r="C278" s="5"/>
      <c r="D278" s="5"/>
      <c r="E278" s="6"/>
      <c r="F278" s="5"/>
      <c r="G278" s="6"/>
      <c r="H278" s="6"/>
      <c r="I278" s="7"/>
      <c r="J278" s="7"/>
      <c r="K278" s="7"/>
      <c r="L278" s="1"/>
    </row>
    <row r="279">
      <c r="A279" s="1"/>
      <c r="B279" s="17"/>
      <c r="C279" s="5"/>
      <c r="D279" s="5"/>
      <c r="E279" s="6"/>
      <c r="F279" s="5"/>
      <c r="G279" s="6"/>
      <c r="H279" s="6"/>
      <c r="I279" s="7"/>
      <c r="J279" s="7"/>
      <c r="K279" s="7"/>
      <c r="L279" s="1"/>
    </row>
    <row r="280">
      <c r="A280" s="1"/>
      <c r="B280" s="17"/>
      <c r="C280" s="5"/>
      <c r="D280" s="5"/>
      <c r="E280" s="6"/>
      <c r="F280" s="5"/>
      <c r="G280" s="6"/>
      <c r="H280" s="6"/>
      <c r="I280" s="7"/>
      <c r="J280" s="7"/>
      <c r="K280" s="7"/>
      <c r="L280" s="1"/>
    </row>
    <row r="281">
      <c r="A281" s="1"/>
      <c r="B281" s="17"/>
      <c r="C281" s="5"/>
      <c r="D281" s="5"/>
      <c r="E281" s="6"/>
      <c r="F281" s="5"/>
      <c r="G281" s="6"/>
      <c r="H281" s="6"/>
      <c r="I281" s="7"/>
      <c r="J281" s="7"/>
      <c r="K281" s="7"/>
      <c r="L281" s="1"/>
    </row>
    <row r="282">
      <c r="A282" s="1"/>
      <c r="B282" s="17"/>
      <c r="C282" s="5"/>
      <c r="D282" s="5"/>
      <c r="E282" s="6"/>
      <c r="F282" s="5"/>
      <c r="G282" s="6"/>
      <c r="H282" s="6"/>
      <c r="I282" s="7"/>
      <c r="J282" s="7"/>
      <c r="K282" s="7"/>
      <c r="L282" s="1"/>
    </row>
    <row r="283">
      <c r="A283" s="1"/>
      <c r="B283" s="17"/>
      <c r="C283" s="5"/>
      <c r="D283" s="5"/>
      <c r="E283" s="6"/>
      <c r="F283" s="5"/>
      <c r="G283" s="6"/>
      <c r="H283" s="6"/>
      <c r="I283" s="7"/>
      <c r="J283" s="7"/>
      <c r="K283" s="7"/>
      <c r="L283" s="1"/>
    </row>
    <row r="284">
      <c r="A284" s="1"/>
      <c r="B284" s="17"/>
      <c r="C284" s="5"/>
      <c r="D284" s="5"/>
      <c r="E284" s="6"/>
      <c r="F284" s="5"/>
      <c r="G284" s="6"/>
      <c r="H284" s="6"/>
      <c r="I284" s="7"/>
      <c r="J284" s="7"/>
      <c r="K284" s="7"/>
      <c r="L284" s="1"/>
    </row>
    <row r="285">
      <c r="A285" s="1"/>
      <c r="B285" s="17"/>
      <c r="C285" s="5"/>
      <c r="D285" s="5"/>
      <c r="E285" s="6"/>
      <c r="F285" s="5"/>
      <c r="G285" s="6"/>
      <c r="H285" s="6"/>
      <c r="I285" s="7"/>
      <c r="J285" s="7"/>
      <c r="K285" s="7"/>
      <c r="L285" s="1"/>
    </row>
    <row r="286">
      <c r="A286" s="1"/>
      <c r="B286" s="17"/>
      <c r="C286" s="5"/>
      <c r="D286" s="5"/>
      <c r="E286" s="6"/>
      <c r="F286" s="5"/>
      <c r="G286" s="6"/>
      <c r="H286" s="6"/>
      <c r="I286" s="7"/>
      <c r="J286" s="7"/>
      <c r="K286" s="7"/>
      <c r="L286" s="1"/>
    </row>
    <row r="287">
      <c r="A287" s="1"/>
      <c r="B287" s="17"/>
      <c r="C287" s="5"/>
      <c r="D287" s="5"/>
      <c r="E287" s="6"/>
      <c r="F287" s="5"/>
      <c r="G287" s="6"/>
      <c r="H287" s="6"/>
      <c r="I287" s="7"/>
      <c r="J287" s="7"/>
      <c r="K287" s="7"/>
      <c r="L287" s="1"/>
    </row>
    <row r="288">
      <c r="A288" s="1"/>
      <c r="B288" s="17"/>
      <c r="C288" s="5"/>
      <c r="D288" s="5"/>
      <c r="E288" s="6"/>
      <c r="F288" s="5"/>
      <c r="G288" s="6"/>
      <c r="H288" s="6"/>
      <c r="I288" s="7"/>
      <c r="J288" s="7"/>
      <c r="K288" s="7"/>
      <c r="L288" s="1"/>
    </row>
    <row r="289">
      <c r="A289" s="1"/>
      <c r="B289" s="17"/>
      <c r="C289" s="5"/>
      <c r="D289" s="5"/>
      <c r="E289" s="6"/>
      <c r="F289" s="5"/>
      <c r="G289" s="6"/>
      <c r="H289" s="6"/>
      <c r="I289" s="7"/>
      <c r="J289" s="7"/>
      <c r="K289" s="7"/>
      <c r="L289" s="1"/>
    </row>
    <row r="290">
      <c r="A290" s="1"/>
      <c r="B290" s="17"/>
      <c r="C290" s="5"/>
      <c r="D290" s="5"/>
      <c r="E290" s="6"/>
      <c r="F290" s="5"/>
      <c r="G290" s="6"/>
      <c r="H290" s="6"/>
      <c r="I290" s="7"/>
      <c r="J290" s="7"/>
      <c r="K290" s="7"/>
      <c r="L290" s="1"/>
    </row>
    <row r="291">
      <c r="A291" s="1"/>
      <c r="B291" s="17"/>
      <c r="C291" s="5"/>
      <c r="D291" s="5"/>
      <c r="E291" s="6"/>
      <c r="F291" s="5"/>
      <c r="G291" s="6"/>
      <c r="H291" s="6"/>
      <c r="I291" s="7"/>
      <c r="J291" s="7"/>
      <c r="K291" s="7"/>
      <c r="L291" s="1"/>
    </row>
    <row r="292">
      <c r="A292" s="1"/>
      <c r="B292" s="17"/>
      <c r="C292" s="5"/>
      <c r="D292" s="5"/>
      <c r="E292" s="6"/>
      <c r="F292" s="5"/>
      <c r="G292" s="6"/>
      <c r="H292" s="6"/>
      <c r="I292" s="7"/>
      <c r="J292" s="7"/>
      <c r="K292" s="7"/>
      <c r="L292" s="1"/>
    </row>
    <row r="293">
      <c r="A293" s="1"/>
      <c r="B293" s="17"/>
      <c r="C293" s="5"/>
      <c r="D293" s="5"/>
      <c r="E293" s="6"/>
      <c r="F293" s="5"/>
      <c r="G293" s="6"/>
      <c r="H293" s="6"/>
      <c r="I293" s="7"/>
      <c r="J293" s="7"/>
      <c r="K293" s="7"/>
      <c r="L293" s="1"/>
    </row>
    <row r="294">
      <c r="A294" s="1"/>
      <c r="B294" s="17"/>
      <c r="C294" s="5"/>
      <c r="D294" s="5"/>
      <c r="E294" s="6"/>
      <c r="F294" s="5"/>
      <c r="G294" s="6"/>
      <c r="H294" s="6"/>
      <c r="I294" s="7"/>
      <c r="J294" s="7"/>
      <c r="K294" s="7"/>
      <c r="L294" s="1"/>
    </row>
    <row r="295">
      <c r="A295" s="1"/>
      <c r="B295" s="17"/>
      <c r="C295" s="5"/>
      <c r="D295" s="5"/>
      <c r="E295" s="6"/>
      <c r="F295" s="5"/>
      <c r="G295" s="6"/>
      <c r="H295" s="6"/>
      <c r="I295" s="7"/>
      <c r="J295" s="7"/>
      <c r="K295" s="7"/>
      <c r="L295" s="1"/>
    </row>
    <row r="296">
      <c r="A296" s="1"/>
      <c r="B296" s="17"/>
      <c r="C296" s="5"/>
      <c r="D296" s="5"/>
      <c r="E296" s="6"/>
      <c r="F296" s="5"/>
      <c r="G296" s="6"/>
      <c r="H296" s="6"/>
      <c r="I296" s="7"/>
      <c r="J296" s="7"/>
      <c r="K296" s="7"/>
      <c r="L296" s="1"/>
    </row>
    <row r="297">
      <c r="A297" s="1"/>
      <c r="B297" s="17"/>
      <c r="C297" s="5"/>
      <c r="D297" s="5"/>
      <c r="E297" s="6"/>
      <c r="F297" s="5"/>
      <c r="G297" s="6"/>
      <c r="H297" s="6"/>
      <c r="I297" s="7"/>
      <c r="J297" s="7"/>
      <c r="K297" s="7"/>
      <c r="L297" s="1"/>
    </row>
    <row r="298">
      <c r="A298" s="1"/>
      <c r="B298" s="17"/>
      <c r="C298" s="5"/>
      <c r="D298" s="5"/>
      <c r="E298" s="6"/>
      <c r="F298" s="5"/>
      <c r="G298" s="6"/>
      <c r="H298" s="6"/>
      <c r="I298" s="7"/>
      <c r="J298" s="7"/>
      <c r="K298" s="7"/>
      <c r="L298" s="1"/>
    </row>
    <row r="299">
      <c r="A299" s="1"/>
      <c r="B299" s="17"/>
      <c r="C299" s="5"/>
      <c r="D299" s="5"/>
      <c r="E299" s="6"/>
      <c r="F299" s="5"/>
      <c r="G299" s="6"/>
      <c r="H299" s="6"/>
      <c r="I299" s="7"/>
      <c r="J299" s="7"/>
      <c r="K299" s="7"/>
      <c r="L299" s="1"/>
    </row>
    <row r="300">
      <c r="A300" s="1"/>
      <c r="B300" s="17"/>
      <c r="C300" s="5"/>
      <c r="D300" s="5"/>
      <c r="E300" s="6"/>
      <c r="F300" s="5"/>
      <c r="G300" s="6"/>
      <c r="H300" s="6"/>
      <c r="I300" s="7"/>
      <c r="J300" s="7"/>
      <c r="K300" s="7"/>
      <c r="L300" s="1"/>
    </row>
    <row r="301">
      <c r="A301" s="1"/>
      <c r="B301" s="17"/>
      <c r="C301" s="5"/>
      <c r="D301" s="5"/>
      <c r="E301" s="6"/>
      <c r="F301" s="5"/>
      <c r="G301" s="6"/>
      <c r="H301" s="6"/>
      <c r="I301" s="7"/>
      <c r="J301" s="7"/>
      <c r="K301" s="7"/>
      <c r="L301" s="1"/>
    </row>
    <row r="302">
      <c r="A302" s="1"/>
      <c r="B302" s="17"/>
      <c r="C302" s="5"/>
      <c r="D302" s="5"/>
      <c r="E302" s="6"/>
      <c r="F302" s="5"/>
      <c r="G302" s="6"/>
      <c r="H302" s="6"/>
      <c r="I302" s="7"/>
      <c r="J302" s="7"/>
      <c r="K302" s="7"/>
      <c r="L302" s="1"/>
    </row>
    <row r="303">
      <c r="A303" s="1"/>
      <c r="B303" s="17"/>
      <c r="C303" s="5"/>
      <c r="D303" s="5"/>
      <c r="E303" s="6"/>
      <c r="F303" s="5"/>
      <c r="G303" s="6"/>
      <c r="H303" s="6"/>
      <c r="I303" s="7"/>
      <c r="J303" s="7"/>
      <c r="K303" s="7"/>
      <c r="L303" s="1"/>
    </row>
    <row r="304">
      <c r="A304" s="1"/>
      <c r="B304" s="17"/>
      <c r="C304" s="5"/>
      <c r="D304" s="5"/>
      <c r="E304" s="6"/>
      <c r="F304" s="5"/>
      <c r="G304" s="6"/>
      <c r="H304" s="6"/>
      <c r="I304" s="7"/>
      <c r="J304" s="7"/>
      <c r="K304" s="7"/>
      <c r="L304" s="1"/>
    </row>
    <row r="305">
      <c r="A305" s="1"/>
      <c r="B305" s="17"/>
      <c r="C305" s="5"/>
      <c r="D305" s="5"/>
      <c r="E305" s="6"/>
      <c r="F305" s="5"/>
      <c r="G305" s="6"/>
      <c r="H305" s="6"/>
      <c r="I305" s="7"/>
      <c r="J305" s="7"/>
      <c r="K305" s="7"/>
      <c r="L305" s="1"/>
    </row>
    <row r="306">
      <c r="A306" s="1"/>
      <c r="B306" s="17"/>
      <c r="C306" s="5"/>
      <c r="D306" s="5"/>
      <c r="E306" s="6"/>
      <c r="F306" s="5"/>
      <c r="G306" s="6"/>
      <c r="H306" s="6"/>
      <c r="I306" s="7"/>
      <c r="J306" s="7"/>
      <c r="K306" s="7"/>
      <c r="L306" s="1"/>
    </row>
    <row r="307">
      <c r="A307" s="1"/>
      <c r="B307" s="17"/>
      <c r="C307" s="5"/>
      <c r="D307" s="5"/>
      <c r="E307" s="6"/>
      <c r="F307" s="5"/>
      <c r="G307" s="6"/>
      <c r="H307" s="6"/>
      <c r="I307" s="7"/>
      <c r="J307" s="7"/>
      <c r="K307" s="7"/>
      <c r="L307" s="1"/>
    </row>
    <row r="308">
      <c r="A308" s="1"/>
      <c r="B308" s="17"/>
      <c r="C308" s="5"/>
      <c r="D308" s="5"/>
      <c r="E308" s="6"/>
      <c r="F308" s="5"/>
      <c r="G308" s="6"/>
      <c r="H308" s="6"/>
      <c r="I308" s="7"/>
      <c r="J308" s="7"/>
      <c r="K308" s="7"/>
      <c r="L308" s="1"/>
    </row>
    <row r="309">
      <c r="A309" s="1"/>
      <c r="B309" s="17"/>
      <c r="C309" s="5"/>
      <c r="D309" s="5"/>
      <c r="E309" s="6"/>
      <c r="F309" s="5"/>
      <c r="G309" s="6"/>
      <c r="H309" s="6"/>
      <c r="I309" s="7"/>
      <c r="J309" s="7"/>
      <c r="K309" s="7"/>
      <c r="L309" s="1"/>
    </row>
    <row r="310">
      <c r="A310" s="1"/>
      <c r="B310" s="17"/>
      <c r="C310" s="5"/>
      <c r="D310" s="5"/>
      <c r="E310" s="6"/>
      <c r="F310" s="5"/>
      <c r="G310" s="6"/>
      <c r="H310" s="6"/>
      <c r="I310" s="7"/>
      <c r="J310" s="7"/>
      <c r="K310" s="7"/>
      <c r="L310" s="1"/>
    </row>
    <row r="311">
      <c r="A311" s="1"/>
      <c r="B311" s="17"/>
      <c r="C311" s="5"/>
      <c r="D311" s="5"/>
      <c r="E311" s="6"/>
      <c r="F311" s="5"/>
      <c r="G311" s="6"/>
      <c r="H311" s="6"/>
      <c r="I311" s="7"/>
      <c r="J311" s="7"/>
      <c r="K311" s="7"/>
      <c r="L311" s="1"/>
    </row>
    <row r="312">
      <c r="A312" s="1"/>
      <c r="B312" s="17"/>
      <c r="C312" s="5"/>
      <c r="D312" s="5"/>
      <c r="E312" s="6"/>
      <c r="F312" s="5"/>
      <c r="G312" s="6"/>
      <c r="H312" s="6"/>
      <c r="I312" s="7"/>
      <c r="J312" s="7"/>
      <c r="K312" s="7"/>
      <c r="L312" s="1"/>
    </row>
    <row r="313">
      <c r="A313" s="1"/>
      <c r="B313" s="17"/>
      <c r="C313" s="5"/>
      <c r="D313" s="5"/>
      <c r="E313" s="6"/>
      <c r="F313" s="5"/>
      <c r="G313" s="6"/>
      <c r="H313" s="6"/>
      <c r="I313" s="7"/>
      <c r="J313" s="7"/>
      <c r="K313" s="7"/>
      <c r="L313" s="1"/>
    </row>
    <row r="314">
      <c r="A314" s="1"/>
      <c r="B314" s="17"/>
      <c r="C314" s="5"/>
      <c r="D314" s="5"/>
      <c r="E314" s="6"/>
      <c r="F314" s="5"/>
      <c r="G314" s="6"/>
      <c r="H314" s="6"/>
      <c r="I314" s="7"/>
      <c r="J314" s="7"/>
      <c r="K314" s="7"/>
      <c r="L314" s="1"/>
    </row>
    <row r="315">
      <c r="A315" s="1"/>
      <c r="B315" s="17"/>
      <c r="C315" s="5"/>
      <c r="D315" s="5"/>
      <c r="E315" s="6"/>
      <c r="F315" s="5"/>
      <c r="G315" s="6"/>
      <c r="H315" s="6"/>
      <c r="I315" s="7"/>
      <c r="J315" s="7"/>
      <c r="K315" s="7"/>
      <c r="L315" s="1"/>
    </row>
    <row r="316">
      <c r="A316" s="1"/>
      <c r="B316" s="17"/>
      <c r="C316" s="5"/>
      <c r="D316" s="5"/>
      <c r="E316" s="6"/>
      <c r="F316" s="5"/>
      <c r="G316" s="6"/>
      <c r="H316" s="6"/>
      <c r="I316" s="7"/>
      <c r="J316" s="7"/>
      <c r="K316" s="7"/>
      <c r="L316" s="1"/>
    </row>
    <row r="317">
      <c r="A317" s="1"/>
      <c r="B317" s="17"/>
      <c r="C317" s="5"/>
      <c r="D317" s="5"/>
      <c r="E317" s="6"/>
      <c r="F317" s="5"/>
      <c r="G317" s="6"/>
      <c r="H317" s="6"/>
      <c r="I317" s="7"/>
      <c r="J317" s="7"/>
      <c r="K317" s="7"/>
      <c r="L317" s="1"/>
    </row>
    <row r="318">
      <c r="A318" s="1"/>
      <c r="B318" s="17"/>
      <c r="C318" s="5"/>
      <c r="D318" s="5"/>
      <c r="E318" s="6"/>
      <c r="F318" s="5"/>
      <c r="G318" s="6"/>
      <c r="H318" s="6"/>
      <c r="I318" s="7"/>
      <c r="J318" s="7"/>
      <c r="K318" s="7"/>
      <c r="L318" s="1"/>
    </row>
    <row r="319">
      <c r="A319" s="1"/>
      <c r="B319" s="17"/>
      <c r="C319" s="5"/>
      <c r="D319" s="5"/>
      <c r="E319" s="6"/>
      <c r="F319" s="5"/>
      <c r="G319" s="6"/>
      <c r="H319" s="6"/>
      <c r="I319" s="7"/>
      <c r="J319" s="7"/>
      <c r="K319" s="7"/>
      <c r="L319" s="1"/>
    </row>
    <row r="320">
      <c r="A320" s="1"/>
      <c r="B320" s="17"/>
      <c r="C320" s="5"/>
      <c r="D320" s="5"/>
      <c r="E320" s="6"/>
      <c r="F320" s="5"/>
      <c r="G320" s="6"/>
      <c r="H320" s="6"/>
      <c r="I320" s="7"/>
      <c r="J320" s="7"/>
      <c r="K320" s="7"/>
      <c r="L320" s="1"/>
    </row>
    <row r="321">
      <c r="A321" s="1"/>
      <c r="B321" s="17"/>
      <c r="C321" s="5"/>
      <c r="D321" s="5"/>
      <c r="E321" s="6"/>
      <c r="F321" s="5"/>
      <c r="G321" s="6"/>
      <c r="H321" s="6"/>
      <c r="I321" s="7"/>
      <c r="J321" s="7"/>
      <c r="K321" s="7"/>
      <c r="L321" s="1"/>
    </row>
    <row r="322">
      <c r="A322" s="1"/>
      <c r="B322" s="17"/>
      <c r="C322" s="5"/>
      <c r="D322" s="5"/>
      <c r="E322" s="6"/>
      <c r="F322" s="5"/>
      <c r="G322" s="6"/>
      <c r="H322" s="6"/>
      <c r="I322" s="7"/>
      <c r="J322" s="7"/>
      <c r="K322" s="7"/>
      <c r="L322" s="1"/>
    </row>
    <row r="323">
      <c r="A323" s="1"/>
      <c r="B323" s="17"/>
      <c r="C323" s="5"/>
      <c r="D323" s="5"/>
      <c r="E323" s="6"/>
      <c r="F323" s="5"/>
      <c r="G323" s="6"/>
      <c r="H323" s="6"/>
      <c r="I323" s="7"/>
      <c r="J323" s="7"/>
      <c r="K323" s="7"/>
      <c r="L323" s="1"/>
    </row>
    <row r="324">
      <c r="A324" s="1"/>
      <c r="B324" s="17"/>
      <c r="C324" s="5"/>
      <c r="D324" s="5"/>
      <c r="E324" s="6"/>
      <c r="F324" s="5"/>
      <c r="G324" s="6"/>
      <c r="H324" s="6"/>
      <c r="I324" s="7"/>
      <c r="J324" s="7"/>
      <c r="K324" s="7"/>
      <c r="L324" s="1"/>
    </row>
    <row r="325">
      <c r="A325" s="1"/>
      <c r="B325" s="17"/>
      <c r="C325" s="5"/>
      <c r="D325" s="5"/>
      <c r="E325" s="6"/>
      <c r="F325" s="5"/>
      <c r="G325" s="6"/>
      <c r="H325" s="6"/>
      <c r="I325" s="7"/>
      <c r="J325" s="7"/>
      <c r="K325" s="7"/>
      <c r="L325" s="1"/>
    </row>
    <row r="326">
      <c r="A326" s="1"/>
      <c r="B326" s="17"/>
      <c r="C326" s="5"/>
      <c r="D326" s="5"/>
      <c r="E326" s="6"/>
      <c r="F326" s="5"/>
      <c r="G326" s="6"/>
      <c r="H326" s="6"/>
      <c r="I326" s="7"/>
      <c r="J326" s="7"/>
      <c r="K326" s="7"/>
      <c r="L326" s="1"/>
    </row>
    <row r="327">
      <c r="A327" s="1"/>
      <c r="B327" s="17"/>
      <c r="C327" s="5"/>
      <c r="D327" s="5"/>
      <c r="E327" s="6"/>
      <c r="F327" s="5"/>
      <c r="G327" s="6"/>
      <c r="H327" s="6"/>
      <c r="I327" s="7"/>
      <c r="J327" s="7"/>
      <c r="K327" s="7"/>
      <c r="L327" s="1"/>
    </row>
    <row r="328">
      <c r="A328" s="1"/>
      <c r="B328" s="17"/>
      <c r="C328" s="5"/>
      <c r="D328" s="5"/>
      <c r="E328" s="6"/>
      <c r="F328" s="5"/>
      <c r="G328" s="6"/>
      <c r="H328" s="6"/>
      <c r="I328" s="7"/>
      <c r="J328" s="7"/>
      <c r="K328" s="7"/>
      <c r="L328" s="1"/>
    </row>
    <row r="329">
      <c r="A329" s="1"/>
      <c r="B329" s="17"/>
      <c r="C329" s="5"/>
      <c r="D329" s="5"/>
      <c r="E329" s="6"/>
      <c r="F329" s="5"/>
      <c r="G329" s="6"/>
      <c r="H329" s="6"/>
      <c r="I329" s="7"/>
      <c r="J329" s="7"/>
      <c r="K329" s="7"/>
      <c r="L329" s="1"/>
    </row>
    <row r="330">
      <c r="A330" s="1"/>
      <c r="B330" s="17"/>
      <c r="C330" s="5"/>
      <c r="D330" s="5"/>
      <c r="E330" s="6"/>
      <c r="F330" s="5"/>
      <c r="G330" s="6"/>
      <c r="H330" s="6"/>
      <c r="I330" s="7"/>
      <c r="J330" s="7"/>
      <c r="K330" s="7"/>
      <c r="L330" s="1"/>
    </row>
    <row r="331">
      <c r="A331" s="1"/>
      <c r="B331" s="17"/>
      <c r="C331" s="5"/>
      <c r="D331" s="5"/>
      <c r="E331" s="6"/>
      <c r="F331" s="5"/>
      <c r="G331" s="6"/>
      <c r="H331" s="6"/>
      <c r="I331" s="7"/>
      <c r="J331" s="7"/>
      <c r="K331" s="7"/>
      <c r="L331" s="1"/>
    </row>
    <row r="332">
      <c r="A332" s="1"/>
      <c r="B332" s="17"/>
      <c r="C332" s="5"/>
      <c r="D332" s="5"/>
      <c r="E332" s="6"/>
      <c r="F332" s="5"/>
      <c r="G332" s="6"/>
      <c r="H332" s="6"/>
      <c r="I332" s="7"/>
      <c r="J332" s="7"/>
      <c r="K332" s="7"/>
      <c r="L332" s="1"/>
    </row>
    <row r="333">
      <c r="A333" s="1"/>
      <c r="B333" s="17"/>
      <c r="C333" s="5"/>
      <c r="D333" s="5"/>
      <c r="E333" s="6"/>
      <c r="F333" s="5"/>
      <c r="G333" s="6"/>
      <c r="H333" s="6"/>
      <c r="I333" s="7"/>
      <c r="J333" s="7"/>
      <c r="K333" s="7"/>
      <c r="L333" s="1"/>
    </row>
    <row r="334">
      <c r="A334" s="1"/>
      <c r="B334" s="17"/>
      <c r="C334" s="5"/>
      <c r="D334" s="5"/>
      <c r="E334" s="6"/>
      <c r="F334" s="5"/>
      <c r="G334" s="6"/>
      <c r="H334" s="6"/>
      <c r="I334" s="7"/>
      <c r="J334" s="7"/>
      <c r="K334" s="7"/>
      <c r="L334" s="1"/>
    </row>
    <row r="335">
      <c r="A335" s="1"/>
      <c r="B335" s="17"/>
      <c r="C335" s="5"/>
      <c r="D335" s="5"/>
      <c r="E335" s="6"/>
      <c r="F335" s="5"/>
      <c r="G335" s="6"/>
      <c r="H335" s="6"/>
      <c r="I335" s="7"/>
      <c r="J335" s="7"/>
      <c r="K335" s="7"/>
      <c r="L335" s="1"/>
    </row>
    <row r="336">
      <c r="A336" s="1"/>
      <c r="B336" s="17"/>
      <c r="C336" s="5"/>
      <c r="D336" s="5"/>
      <c r="E336" s="6"/>
      <c r="F336" s="5"/>
      <c r="G336" s="6"/>
      <c r="H336" s="6"/>
      <c r="I336" s="7"/>
      <c r="J336" s="7"/>
      <c r="K336" s="7"/>
      <c r="L336" s="1"/>
    </row>
    <row r="337">
      <c r="A337" s="1"/>
      <c r="B337" s="17"/>
      <c r="C337" s="5"/>
      <c r="D337" s="5"/>
      <c r="E337" s="6"/>
      <c r="F337" s="5"/>
      <c r="G337" s="6"/>
      <c r="H337" s="6"/>
      <c r="I337" s="7"/>
      <c r="J337" s="7"/>
      <c r="K337" s="7"/>
      <c r="L337" s="1"/>
    </row>
    <row r="338">
      <c r="A338" s="1"/>
      <c r="B338" s="17"/>
      <c r="C338" s="5"/>
      <c r="D338" s="5"/>
      <c r="E338" s="6"/>
      <c r="F338" s="5"/>
      <c r="G338" s="6"/>
      <c r="H338" s="6"/>
      <c r="I338" s="7"/>
      <c r="J338" s="7"/>
      <c r="K338" s="7"/>
      <c r="L338" s="1"/>
    </row>
    <row r="339">
      <c r="A339" s="1"/>
      <c r="B339" s="17"/>
      <c r="C339" s="5"/>
      <c r="D339" s="5"/>
      <c r="E339" s="6"/>
      <c r="F339" s="5"/>
      <c r="G339" s="6"/>
      <c r="H339" s="6"/>
      <c r="I339" s="7"/>
      <c r="J339" s="7"/>
      <c r="K339" s="7"/>
      <c r="L339" s="1"/>
    </row>
    <row r="340">
      <c r="A340" s="1"/>
      <c r="B340" s="17"/>
      <c r="C340" s="5"/>
      <c r="D340" s="5"/>
      <c r="E340" s="6"/>
      <c r="F340" s="5"/>
      <c r="G340" s="6"/>
      <c r="H340" s="6"/>
      <c r="I340" s="7"/>
      <c r="J340" s="7"/>
      <c r="K340" s="7"/>
      <c r="L340" s="1"/>
    </row>
    <row r="341">
      <c r="A341" s="1"/>
      <c r="B341" s="17"/>
      <c r="C341" s="5"/>
      <c r="D341" s="5"/>
      <c r="E341" s="6"/>
      <c r="F341" s="5"/>
      <c r="G341" s="6"/>
      <c r="H341" s="6"/>
      <c r="I341" s="7"/>
      <c r="J341" s="7"/>
      <c r="K341" s="7"/>
      <c r="L341" s="1"/>
    </row>
    <row r="342">
      <c r="A342" s="1"/>
      <c r="B342" s="17"/>
      <c r="C342" s="5"/>
      <c r="D342" s="5"/>
      <c r="E342" s="6"/>
      <c r="F342" s="5"/>
      <c r="G342" s="6"/>
      <c r="H342" s="6"/>
      <c r="I342" s="7"/>
      <c r="J342" s="7"/>
      <c r="K342" s="7"/>
      <c r="L342" s="1"/>
    </row>
    <row r="343">
      <c r="A343" s="1"/>
      <c r="B343" s="17"/>
      <c r="C343" s="5"/>
      <c r="D343" s="5"/>
      <c r="E343" s="6"/>
      <c r="F343" s="5"/>
      <c r="G343" s="6"/>
      <c r="H343" s="6"/>
      <c r="I343" s="7"/>
      <c r="J343" s="7"/>
      <c r="K343" s="7"/>
      <c r="L343" s="1"/>
    </row>
    <row r="344">
      <c r="A344" s="1"/>
      <c r="B344" s="17"/>
      <c r="C344" s="5"/>
      <c r="D344" s="5"/>
      <c r="E344" s="6"/>
      <c r="F344" s="5"/>
      <c r="G344" s="6"/>
      <c r="H344" s="6"/>
      <c r="I344" s="7"/>
      <c r="J344" s="7"/>
      <c r="K344" s="7"/>
      <c r="L344" s="1"/>
    </row>
    <row r="345">
      <c r="A345" s="1"/>
      <c r="B345" s="17"/>
      <c r="C345" s="5"/>
      <c r="D345" s="5"/>
      <c r="E345" s="6"/>
      <c r="F345" s="5"/>
      <c r="G345" s="6"/>
      <c r="H345" s="6"/>
      <c r="I345" s="7"/>
      <c r="J345" s="7"/>
      <c r="K345" s="7"/>
      <c r="L345" s="1"/>
    </row>
    <row r="346">
      <c r="A346" s="1"/>
      <c r="B346" s="17"/>
      <c r="C346" s="5"/>
      <c r="D346" s="5"/>
      <c r="E346" s="6"/>
      <c r="F346" s="5"/>
      <c r="G346" s="6"/>
      <c r="H346" s="6"/>
      <c r="I346" s="7"/>
      <c r="J346" s="7"/>
      <c r="K346" s="7"/>
      <c r="L346" s="1"/>
    </row>
    <row r="347">
      <c r="A347" s="1"/>
      <c r="B347" s="17"/>
      <c r="C347" s="5"/>
      <c r="D347" s="5"/>
      <c r="E347" s="6"/>
      <c r="F347" s="5"/>
      <c r="G347" s="6"/>
      <c r="H347" s="6"/>
      <c r="I347" s="7"/>
      <c r="J347" s="7"/>
      <c r="K347" s="7"/>
      <c r="L347" s="1"/>
    </row>
    <row r="348">
      <c r="A348" s="1"/>
      <c r="B348" s="17"/>
      <c r="C348" s="5"/>
      <c r="D348" s="5"/>
      <c r="E348" s="6"/>
      <c r="F348" s="5"/>
      <c r="G348" s="6"/>
      <c r="H348" s="6"/>
      <c r="I348" s="7"/>
      <c r="J348" s="7"/>
      <c r="K348" s="7"/>
      <c r="L348" s="1"/>
    </row>
    <row r="349">
      <c r="A349" s="1"/>
      <c r="B349" s="17"/>
      <c r="C349" s="5"/>
      <c r="D349" s="5"/>
      <c r="E349" s="6"/>
      <c r="F349" s="5"/>
      <c r="G349" s="6"/>
      <c r="H349" s="6"/>
      <c r="I349" s="7"/>
      <c r="J349" s="7"/>
      <c r="K349" s="7"/>
      <c r="L349" s="1"/>
    </row>
    <row r="350">
      <c r="A350" s="1"/>
      <c r="B350" s="17"/>
      <c r="C350" s="5"/>
      <c r="D350" s="5"/>
      <c r="E350" s="6"/>
      <c r="F350" s="5"/>
      <c r="G350" s="6"/>
      <c r="H350" s="6"/>
      <c r="I350" s="7"/>
      <c r="J350" s="7"/>
      <c r="K350" s="7"/>
      <c r="L350" s="1"/>
    </row>
    <row r="351">
      <c r="A351" s="1"/>
      <c r="B351" s="17"/>
      <c r="C351" s="5"/>
      <c r="D351" s="5"/>
      <c r="E351" s="6"/>
      <c r="F351" s="5"/>
      <c r="G351" s="6"/>
      <c r="H351" s="6"/>
      <c r="I351" s="7"/>
      <c r="J351" s="7"/>
      <c r="K351" s="7"/>
      <c r="L351" s="1"/>
    </row>
    <row r="352">
      <c r="A352" s="1"/>
      <c r="B352" s="17"/>
      <c r="C352" s="5"/>
      <c r="D352" s="5"/>
      <c r="E352" s="6"/>
      <c r="F352" s="5"/>
      <c r="G352" s="6"/>
      <c r="H352" s="6"/>
      <c r="I352" s="7"/>
      <c r="J352" s="7"/>
      <c r="K352" s="7"/>
      <c r="L352" s="1"/>
    </row>
    <row r="353">
      <c r="A353" s="1"/>
      <c r="B353" s="17"/>
      <c r="C353" s="5"/>
      <c r="D353" s="5"/>
      <c r="E353" s="6"/>
      <c r="F353" s="5"/>
      <c r="G353" s="6"/>
      <c r="H353" s="6"/>
      <c r="I353" s="7"/>
      <c r="J353" s="7"/>
      <c r="K353" s="7"/>
      <c r="L353" s="1"/>
    </row>
    <row r="354">
      <c r="A354" s="1"/>
      <c r="B354" s="17"/>
      <c r="C354" s="5"/>
      <c r="D354" s="5"/>
      <c r="E354" s="6"/>
      <c r="F354" s="5"/>
      <c r="G354" s="6"/>
      <c r="H354" s="6"/>
      <c r="I354" s="7"/>
      <c r="J354" s="7"/>
      <c r="K354" s="7"/>
      <c r="L354" s="1"/>
    </row>
    <row r="355">
      <c r="A355" s="1"/>
      <c r="B355" s="17"/>
      <c r="C355" s="5"/>
      <c r="D355" s="5"/>
      <c r="E355" s="6"/>
      <c r="F355" s="5"/>
      <c r="G355" s="6"/>
      <c r="H355" s="6"/>
      <c r="I355" s="7"/>
      <c r="J355" s="7"/>
      <c r="K355" s="7"/>
      <c r="L355" s="1"/>
    </row>
    <row r="356">
      <c r="A356" s="1"/>
      <c r="B356" s="17"/>
      <c r="C356" s="5"/>
      <c r="D356" s="5"/>
      <c r="E356" s="6"/>
      <c r="F356" s="5"/>
      <c r="G356" s="6"/>
      <c r="H356" s="6"/>
      <c r="I356" s="7"/>
      <c r="J356" s="7"/>
      <c r="K356" s="7"/>
      <c r="L356" s="1"/>
    </row>
    <row r="357">
      <c r="A357" s="1"/>
      <c r="B357" s="17"/>
      <c r="C357" s="5"/>
      <c r="D357" s="5"/>
      <c r="E357" s="6"/>
      <c r="F357" s="5"/>
      <c r="G357" s="6"/>
      <c r="H357" s="6"/>
      <c r="I357" s="7"/>
      <c r="J357" s="7"/>
      <c r="K357" s="7"/>
      <c r="L357" s="1"/>
    </row>
    <row r="358">
      <c r="A358" s="1"/>
      <c r="B358" s="17"/>
      <c r="C358" s="5"/>
      <c r="D358" s="5"/>
      <c r="E358" s="6"/>
      <c r="F358" s="5"/>
      <c r="G358" s="6"/>
      <c r="H358" s="6"/>
      <c r="I358" s="7"/>
      <c r="J358" s="7"/>
      <c r="K358" s="7"/>
      <c r="L358" s="1"/>
    </row>
    <row r="359">
      <c r="A359" s="1"/>
      <c r="B359" s="17"/>
      <c r="C359" s="5"/>
      <c r="D359" s="5"/>
      <c r="E359" s="6"/>
      <c r="F359" s="5"/>
      <c r="G359" s="6"/>
      <c r="H359" s="6"/>
      <c r="I359" s="7"/>
      <c r="J359" s="7"/>
      <c r="K359" s="7"/>
      <c r="L359" s="1"/>
    </row>
    <row r="360">
      <c r="A360" s="1"/>
      <c r="B360" s="17"/>
      <c r="C360" s="5"/>
      <c r="D360" s="5"/>
      <c r="E360" s="6"/>
      <c r="F360" s="5"/>
      <c r="G360" s="6"/>
      <c r="H360" s="6"/>
      <c r="I360" s="7"/>
      <c r="J360" s="7"/>
      <c r="K360" s="7"/>
      <c r="L360" s="1"/>
    </row>
    <row r="361">
      <c r="A361" s="1"/>
      <c r="B361" s="17"/>
      <c r="C361" s="5"/>
      <c r="D361" s="5"/>
      <c r="E361" s="6"/>
      <c r="F361" s="5"/>
      <c r="G361" s="6"/>
      <c r="H361" s="6"/>
      <c r="I361" s="7"/>
      <c r="J361" s="7"/>
      <c r="K361" s="7"/>
      <c r="L361" s="1"/>
    </row>
    <row r="362">
      <c r="A362" s="1"/>
      <c r="B362" s="17"/>
      <c r="C362" s="5"/>
      <c r="D362" s="5"/>
      <c r="E362" s="6"/>
      <c r="F362" s="5"/>
      <c r="G362" s="6"/>
      <c r="H362" s="6"/>
      <c r="I362" s="7"/>
      <c r="J362" s="7"/>
      <c r="K362" s="7"/>
      <c r="L362" s="1"/>
    </row>
    <row r="363">
      <c r="A363" s="1"/>
      <c r="B363" s="17"/>
      <c r="C363" s="5"/>
      <c r="D363" s="5"/>
      <c r="E363" s="6"/>
      <c r="F363" s="5"/>
      <c r="G363" s="6"/>
      <c r="H363" s="6"/>
      <c r="I363" s="7"/>
      <c r="J363" s="7"/>
      <c r="K363" s="7"/>
      <c r="L363" s="1"/>
    </row>
    <row r="364">
      <c r="A364" s="1"/>
      <c r="B364" s="17"/>
      <c r="C364" s="5"/>
      <c r="D364" s="5"/>
      <c r="E364" s="6"/>
      <c r="F364" s="5"/>
      <c r="G364" s="6"/>
      <c r="H364" s="6"/>
      <c r="I364" s="7"/>
      <c r="J364" s="7"/>
      <c r="K364" s="7"/>
      <c r="L364" s="1"/>
    </row>
    <row r="365">
      <c r="A365" s="1"/>
      <c r="B365" s="17"/>
      <c r="C365" s="5"/>
      <c r="D365" s="5"/>
      <c r="E365" s="6"/>
      <c r="F365" s="5"/>
      <c r="G365" s="6"/>
      <c r="H365" s="6"/>
      <c r="I365" s="7"/>
      <c r="J365" s="7"/>
      <c r="K365" s="7"/>
      <c r="L365" s="1"/>
    </row>
    <row r="366">
      <c r="A366" s="1"/>
      <c r="B366" s="17"/>
      <c r="C366" s="5"/>
      <c r="D366" s="5"/>
      <c r="E366" s="6"/>
      <c r="F366" s="5"/>
      <c r="G366" s="6"/>
      <c r="H366" s="6"/>
      <c r="I366" s="7"/>
      <c r="J366" s="7"/>
      <c r="K366" s="7"/>
      <c r="L366" s="1"/>
    </row>
    <row r="367">
      <c r="A367" s="1"/>
      <c r="B367" s="17"/>
      <c r="C367" s="5"/>
      <c r="D367" s="5"/>
      <c r="E367" s="6"/>
      <c r="F367" s="5"/>
      <c r="G367" s="6"/>
      <c r="H367" s="6"/>
      <c r="I367" s="7"/>
      <c r="J367" s="7"/>
      <c r="K367" s="7"/>
      <c r="L367" s="1"/>
    </row>
    <row r="368">
      <c r="A368" s="1"/>
      <c r="B368" s="17"/>
      <c r="C368" s="5"/>
      <c r="D368" s="5"/>
      <c r="E368" s="6"/>
      <c r="F368" s="5"/>
      <c r="G368" s="6"/>
      <c r="H368" s="6"/>
      <c r="I368" s="7"/>
      <c r="J368" s="7"/>
      <c r="K368" s="7"/>
      <c r="L368" s="1"/>
    </row>
    <row r="369">
      <c r="A369" s="1"/>
      <c r="B369" s="17"/>
      <c r="C369" s="5"/>
      <c r="D369" s="5"/>
      <c r="E369" s="6"/>
      <c r="F369" s="5"/>
      <c r="G369" s="6"/>
      <c r="H369" s="6"/>
      <c r="I369" s="7"/>
      <c r="J369" s="7"/>
      <c r="K369" s="7"/>
      <c r="L369" s="1"/>
    </row>
    <row r="370">
      <c r="A370" s="1"/>
      <c r="B370" s="17"/>
      <c r="C370" s="5"/>
      <c r="D370" s="5"/>
      <c r="E370" s="6"/>
      <c r="F370" s="5"/>
      <c r="G370" s="6"/>
      <c r="H370" s="6"/>
      <c r="I370" s="7"/>
      <c r="J370" s="7"/>
      <c r="K370" s="7"/>
      <c r="L370" s="1"/>
    </row>
    <row r="371">
      <c r="A371" s="1"/>
      <c r="B371" s="17"/>
      <c r="C371" s="5"/>
      <c r="D371" s="5"/>
      <c r="E371" s="6"/>
      <c r="F371" s="5"/>
      <c r="G371" s="6"/>
      <c r="H371" s="6"/>
      <c r="I371" s="7"/>
      <c r="J371" s="7"/>
      <c r="K371" s="7"/>
      <c r="L371" s="1"/>
    </row>
    <row r="372">
      <c r="A372" s="1"/>
      <c r="B372" s="17"/>
      <c r="C372" s="5"/>
      <c r="D372" s="5"/>
      <c r="E372" s="6"/>
      <c r="F372" s="5"/>
      <c r="G372" s="6"/>
      <c r="H372" s="6"/>
      <c r="I372" s="7"/>
      <c r="J372" s="7"/>
      <c r="K372" s="7"/>
      <c r="L372" s="1"/>
    </row>
    <row r="373">
      <c r="A373" s="1"/>
      <c r="B373" s="17"/>
      <c r="C373" s="5"/>
      <c r="D373" s="5"/>
      <c r="E373" s="6"/>
      <c r="F373" s="5"/>
      <c r="G373" s="6"/>
      <c r="H373" s="6"/>
      <c r="I373" s="7"/>
      <c r="J373" s="7"/>
      <c r="K373" s="7"/>
      <c r="L373" s="1"/>
    </row>
    <row r="374">
      <c r="A374" s="1"/>
      <c r="B374" s="17"/>
      <c r="C374" s="5"/>
      <c r="D374" s="5"/>
      <c r="E374" s="6"/>
      <c r="F374" s="5"/>
      <c r="G374" s="6"/>
      <c r="H374" s="6"/>
      <c r="I374" s="7"/>
      <c r="J374" s="7"/>
      <c r="K374" s="7"/>
      <c r="L374" s="1"/>
    </row>
    <row r="375">
      <c r="A375" s="1"/>
      <c r="B375" s="17"/>
      <c r="C375" s="5"/>
      <c r="D375" s="5"/>
      <c r="E375" s="6"/>
      <c r="F375" s="5"/>
      <c r="G375" s="6"/>
      <c r="H375" s="6"/>
      <c r="I375" s="7"/>
      <c r="J375" s="7"/>
      <c r="K375" s="7"/>
      <c r="L375" s="1"/>
    </row>
    <row r="376">
      <c r="A376" s="1"/>
      <c r="B376" s="17"/>
      <c r="C376" s="5"/>
      <c r="D376" s="5"/>
      <c r="E376" s="6"/>
      <c r="F376" s="5"/>
      <c r="G376" s="6"/>
      <c r="H376" s="6"/>
      <c r="I376" s="7"/>
      <c r="J376" s="7"/>
      <c r="K376" s="7"/>
      <c r="L376" s="1"/>
    </row>
    <row r="377">
      <c r="A377" s="1"/>
      <c r="B377" s="17"/>
      <c r="C377" s="5"/>
      <c r="D377" s="5"/>
      <c r="E377" s="6"/>
      <c r="F377" s="5"/>
      <c r="G377" s="6"/>
      <c r="H377" s="6"/>
      <c r="I377" s="7"/>
      <c r="J377" s="7"/>
      <c r="K377" s="7"/>
      <c r="L377" s="1"/>
    </row>
    <row r="378">
      <c r="A378" s="1"/>
      <c r="B378" s="17"/>
      <c r="C378" s="5"/>
      <c r="D378" s="5"/>
      <c r="E378" s="6"/>
      <c r="F378" s="5"/>
      <c r="G378" s="6"/>
      <c r="H378" s="6"/>
      <c r="I378" s="7"/>
      <c r="J378" s="7"/>
      <c r="K378" s="7"/>
      <c r="L378" s="1"/>
    </row>
    <row r="379">
      <c r="A379" s="1"/>
      <c r="B379" s="17"/>
      <c r="C379" s="5"/>
      <c r="D379" s="5"/>
      <c r="E379" s="6"/>
      <c r="F379" s="5"/>
      <c r="G379" s="6"/>
      <c r="H379" s="6"/>
      <c r="I379" s="7"/>
      <c r="J379" s="7"/>
      <c r="K379" s="7"/>
      <c r="L379" s="1"/>
    </row>
    <row r="380">
      <c r="A380" s="1"/>
      <c r="B380" s="17"/>
      <c r="C380" s="5"/>
      <c r="D380" s="5"/>
      <c r="E380" s="6"/>
      <c r="F380" s="5"/>
      <c r="G380" s="6"/>
      <c r="H380" s="6"/>
      <c r="I380" s="7"/>
      <c r="J380" s="7"/>
      <c r="K380" s="7"/>
      <c r="L380" s="1"/>
    </row>
    <row r="381">
      <c r="A381" s="1"/>
      <c r="B381" s="17"/>
      <c r="C381" s="5"/>
      <c r="D381" s="5"/>
      <c r="E381" s="6"/>
      <c r="F381" s="5"/>
      <c r="G381" s="6"/>
      <c r="H381" s="6"/>
      <c r="I381" s="7"/>
      <c r="J381" s="7"/>
      <c r="K381" s="7"/>
      <c r="L381" s="1"/>
    </row>
    <row r="382">
      <c r="A382" s="1"/>
      <c r="B382" s="17"/>
      <c r="C382" s="5"/>
      <c r="D382" s="5"/>
      <c r="E382" s="6"/>
      <c r="F382" s="5"/>
      <c r="G382" s="6"/>
      <c r="H382" s="6"/>
      <c r="I382" s="7"/>
      <c r="J382" s="7"/>
      <c r="K382" s="7"/>
      <c r="L382" s="1"/>
    </row>
    <row r="383">
      <c r="A383" s="1"/>
      <c r="B383" s="17"/>
      <c r="C383" s="5"/>
      <c r="D383" s="5"/>
      <c r="E383" s="6"/>
      <c r="F383" s="5"/>
      <c r="G383" s="6"/>
      <c r="H383" s="6"/>
      <c r="I383" s="7"/>
      <c r="J383" s="7"/>
      <c r="K383" s="7"/>
      <c r="L383" s="1"/>
    </row>
    <row r="384">
      <c r="A384" s="1"/>
      <c r="B384" s="17"/>
      <c r="C384" s="5"/>
      <c r="D384" s="5"/>
      <c r="E384" s="6"/>
      <c r="F384" s="5"/>
      <c r="G384" s="6"/>
      <c r="H384" s="6"/>
      <c r="I384" s="7"/>
      <c r="J384" s="7"/>
      <c r="K384" s="7"/>
      <c r="L384" s="1"/>
    </row>
    <row r="385">
      <c r="A385" s="1"/>
      <c r="B385" s="17"/>
      <c r="C385" s="5"/>
      <c r="D385" s="5"/>
      <c r="E385" s="6"/>
      <c r="F385" s="5"/>
      <c r="G385" s="6"/>
      <c r="H385" s="6"/>
      <c r="I385" s="7"/>
      <c r="J385" s="7"/>
      <c r="K385" s="7"/>
      <c r="L385" s="1"/>
    </row>
    <row r="386">
      <c r="A386" s="1"/>
      <c r="B386" s="17"/>
      <c r="C386" s="5"/>
      <c r="D386" s="5"/>
      <c r="E386" s="6"/>
      <c r="F386" s="5"/>
      <c r="G386" s="6"/>
      <c r="H386" s="6"/>
      <c r="I386" s="7"/>
      <c r="J386" s="7"/>
      <c r="K386" s="7"/>
      <c r="L386" s="1"/>
    </row>
    <row r="387">
      <c r="A387" s="1"/>
      <c r="B387" s="17"/>
      <c r="C387" s="5"/>
      <c r="D387" s="5"/>
      <c r="E387" s="6"/>
      <c r="F387" s="5"/>
      <c r="G387" s="6"/>
      <c r="H387" s="6"/>
      <c r="I387" s="7"/>
      <c r="J387" s="7"/>
      <c r="K387" s="7"/>
      <c r="L387" s="1"/>
    </row>
    <row r="388">
      <c r="A388" s="1"/>
      <c r="B388" s="17"/>
      <c r="C388" s="5"/>
      <c r="D388" s="5"/>
      <c r="E388" s="6"/>
      <c r="F388" s="5"/>
      <c r="G388" s="6"/>
      <c r="H388" s="6"/>
      <c r="I388" s="7"/>
      <c r="J388" s="7"/>
      <c r="K388" s="7"/>
      <c r="L388" s="1"/>
    </row>
    <row r="389">
      <c r="A389" s="1"/>
      <c r="B389" s="17"/>
      <c r="C389" s="5"/>
      <c r="D389" s="5"/>
      <c r="E389" s="6"/>
      <c r="F389" s="5"/>
      <c r="G389" s="6"/>
      <c r="H389" s="6"/>
      <c r="I389" s="7"/>
      <c r="J389" s="7"/>
      <c r="K389" s="7"/>
      <c r="L389" s="1"/>
    </row>
    <row r="390">
      <c r="A390" s="1"/>
      <c r="B390" s="17"/>
      <c r="C390" s="5"/>
      <c r="D390" s="5"/>
      <c r="E390" s="6"/>
      <c r="F390" s="5"/>
      <c r="G390" s="6"/>
      <c r="H390" s="6"/>
      <c r="I390" s="7"/>
      <c r="J390" s="7"/>
      <c r="K390" s="7"/>
      <c r="L390" s="1"/>
    </row>
    <row r="391">
      <c r="A391" s="1"/>
      <c r="B391" s="17"/>
      <c r="C391" s="5"/>
      <c r="D391" s="5"/>
      <c r="E391" s="6"/>
      <c r="F391" s="5"/>
      <c r="G391" s="6"/>
      <c r="H391" s="6"/>
      <c r="I391" s="7"/>
      <c r="J391" s="7"/>
      <c r="K391" s="7"/>
      <c r="L391" s="1"/>
    </row>
    <row r="392">
      <c r="A392" s="1"/>
      <c r="B392" s="17"/>
      <c r="C392" s="5"/>
      <c r="D392" s="5"/>
      <c r="E392" s="6"/>
      <c r="F392" s="5"/>
      <c r="G392" s="6"/>
      <c r="H392" s="6"/>
      <c r="I392" s="7"/>
      <c r="J392" s="7"/>
      <c r="K392" s="7"/>
      <c r="L392" s="1"/>
    </row>
    <row r="393">
      <c r="A393" s="1"/>
      <c r="B393" s="17"/>
      <c r="C393" s="5"/>
      <c r="D393" s="5"/>
      <c r="E393" s="6"/>
      <c r="F393" s="5"/>
      <c r="G393" s="6"/>
      <c r="H393" s="6"/>
      <c r="I393" s="7"/>
      <c r="J393" s="7"/>
      <c r="K393" s="7"/>
      <c r="L393" s="1"/>
    </row>
    <row r="394">
      <c r="A394" s="1"/>
      <c r="B394" s="17"/>
      <c r="C394" s="5"/>
      <c r="D394" s="5"/>
      <c r="E394" s="6"/>
      <c r="F394" s="5"/>
      <c r="G394" s="6"/>
      <c r="H394" s="6"/>
      <c r="I394" s="7"/>
      <c r="J394" s="7"/>
      <c r="K394" s="7"/>
      <c r="L394" s="1"/>
    </row>
    <row r="395">
      <c r="A395" s="1"/>
      <c r="B395" s="17"/>
      <c r="C395" s="5"/>
      <c r="D395" s="5"/>
      <c r="E395" s="6"/>
      <c r="F395" s="5"/>
      <c r="G395" s="6"/>
      <c r="H395" s="6"/>
      <c r="I395" s="7"/>
      <c r="J395" s="7"/>
      <c r="K395" s="7"/>
      <c r="L395" s="1"/>
    </row>
    <row r="396">
      <c r="A396" s="1"/>
      <c r="B396" s="17"/>
      <c r="C396" s="5"/>
      <c r="D396" s="5"/>
      <c r="E396" s="6"/>
      <c r="F396" s="5"/>
      <c r="G396" s="6"/>
      <c r="H396" s="6"/>
      <c r="I396" s="7"/>
      <c r="J396" s="7"/>
      <c r="K396" s="7"/>
      <c r="L396" s="1"/>
    </row>
    <row r="397">
      <c r="A397" s="1"/>
      <c r="B397" s="17"/>
      <c r="C397" s="5"/>
      <c r="D397" s="5"/>
      <c r="E397" s="6"/>
      <c r="F397" s="5"/>
      <c r="G397" s="6"/>
      <c r="H397" s="6"/>
      <c r="I397" s="7"/>
      <c r="J397" s="7"/>
      <c r="K397" s="7"/>
      <c r="L397" s="1"/>
    </row>
    <row r="398">
      <c r="A398" s="1"/>
      <c r="B398" s="17"/>
      <c r="C398" s="5"/>
      <c r="D398" s="5"/>
      <c r="E398" s="6"/>
      <c r="F398" s="5"/>
      <c r="G398" s="6"/>
      <c r="H398" s="6"/>
      <c r="I398" s="7"/>
      <c r="J398" s="7"/>
      <c r="K398" s="7"/>
      <c r="L398" s="1"/>
    </row>
    <row r="399">
      <c r="A399" s="1"/>
      <c r="B399" s="17"/>
      <c r="C399" s="5"/>
      <c r="D399" s="5"/>
      <c r="E399" s="6"/>
      <c r="F399" s="5"/>
      <c r="G399" s="6"/>
      <c r="H399" s="6"/>
      <c r="I399" s="7"/>
      <c r="J399" s="7"/>
      <c r="K399" s="7"/>
      <c r="L399" s="1"/>
    </row>
    <row r="400">
      <c r="A400" s="1"/>
      <c r="B400" s="17"/>
      <c r="C400" s="5"/>
      <c r="D400" s="5"/>
      <c r="E400" s="6"/>
      <c r="F400" s="5"/>
      <c r="G400" s="6"/>
      <c r="H400" s="6"/>
      <c r="I400" s="7"/>
      <c r="J400" s="7"/>
      <c r="K400" s="7"/>
      <c r="L400" s="1"/>
    </row>
    <row r="401">
      <c r="A401" s="1"/>
      <c r="B401" s="17"/>
      <c r="C401" s="5"/>
      <c r="D401" s="5"/>
      <c r="E401" s="6"/>
      <c r="F401" s="5"/>
      <c r="G401" s="6"/>
      <c r="H401" s="6"/>
      <c r="I401" s="7"/>
      <c r="J401" s="7"/>
      <c r="K401" s="7"/>
      <c r="L401" s="1"/>
    </row>
    <row r="402">
      <c r="A402" s="1"/>
      <c r="B402" s="17"/>
      <c r="C402" s="5"/>
      <c r="D402" s="5"/>
      <c r="E402" s="6"/>
      <c r="F402" s="5"/>
      <c r="G402" s="6"/>
      <c r="H402" s="6"/>
      <c r="I402" s="7"/>
      <c r="J402" s="7"/>
      <c r="K402" s="7"/>
      <c r="L402" s="1"/>
    </row>
    <row r="403">
      <c r="A403" s="1"/>
      <c r="B403" s="17"/>
      <c r="C403" s="5"/>
      <c r="D403" s="5"/>
      <c r="E403" s="6"/>
      <c r="F403" s="5"/>
      <c r="G403" s="6"/>
      <c r="H403" s="6"/>
      <c r="I403" s="7"/>
      <c r="J403" s="7"/>
      <c r="K403" s="7"/>
      <c r="L403" s="1"/>
    </row>
    <row r="404">
      <c r="A404" s="1"/>
      <c r="B404" s="17"/>
      <c r="C404" s="5"/>
      <c r="D404" s="5"/>
      <c r="E404" s="6"/>
      <c r="F404" s="5"/>
      <c r="G404" s="6"/>
      <c r="H404" s="6"/>
      <c r="I404" s="7"/>
      <c r="J404" s="7"/>
      <c r="K404" s="7"/>
      <c r="L404" s="1"/>
    </row>
    <row r="405">
      <c r="A405" s="1"/>
      <c r="B405" s="17"/>
      <c r="C405" s="5"/>
      <c r="D405" s="5"/>
      <c r="E405" s="6"/>
      <c r="F405" s="5"/>
      <c r="G405" s="6"/>
      <c r="H405" s="6"/>
      <c r="I405" s="7"/>
      <c r="J405" s="7"/>
      <c r="K405" s="7"/>
      <c r="L405" s="1"/>
    </row>
    <row r="406">
      <c r="A406" s="1"/>
      <c r="B406" s="17"/>
      <c r="C406" s="5"/>
      <c r="D406" s="5"/>
      <c r="E406" s="6"/>
      <c r="F406" s="5"/>
      <c r="G406" s="6"/>
      <c r="H406" s="6"/>
      <c r="I406" s="7"/>
      <c r="J406" s="7"/>
      <c r="K406" s="7"/>
      <c r="L406" s="1"/>
    </row>
    <row r="407">
      <c r="A407" s="1"/>
      <c r="B407" s="17"/>
      <c r="C407" s="5"/>
      <c r="D407" s="5"/>
      <c r="E407" s="6"/>
      <c r="F407" s="5"/>
      <c r="G407" s="6"/>
      <c r="H407" s="6"/>
      <c r="I407" s="7"/>
      <c r="J407" s="7"/>
      <c r="K407" s="7"/>
      <c r="L407" s="1"/>
    </row>
    <row r="408">
      <c r="A408" s="1"/>
      <c r="B408" s="17"/>
      <c r="C408" s="5"/>
      <c r="D408" s="5"/>
      <c r="E408" s="6"/>
      <c r="F408" s="5"/>
      <c r="G408" s="6"/>
      <c r="H408" s="6"/>
      <c r="I408" s="7"/>
      <c r="J408" s="7"/>
      <c r="K408" s="7"/>
      <c r="L408" s="1"/>
    </row>
    <row r="409">
      <c r="A409" s="1"/>
      <c r="B409" s="17"/>
      <c r="C409" s="5"/>
      <c r="D409" s="5"/>
      <c r="E409" s="6"/>
      <c r="F409" s="5"/>
      <c r="G409" s="6"/>
      <c r="H409" s="6"/>
      <c r="I409" s="7"/>
      <c r="J409" s="7"/>
      <c r="K409" s="7"/>
      <c r="L409" s="1"/>
    </row>
    <row r="410">
      <c r="A410" s="1"/>
      <c r="B410" s="17"/>
      <c r="C410" s="5"/>
      <c r="D410" s="5"/>
      <c r="E410" s="6"/>
      <c r="F410" s="5"/>
      <c r="G410" s="6"/>
      <c r="H410" s="6"/>
      <c r="I410" s="7"/>
      <c r="J410" s="7"/>
      <c r="K410" s="7"/>
      <c r="L410" s="1"/>
    </row>
    <row r="411">
      <c r="A411" s="1"/>
      <c r="B411" s="17"/>
      <c r="C411" s="5"/>
      <c r="D411" s="5"/>
      <c r="E411" s="6"/>
      <c r="F411" s="5"/>
      <c r="G411" s="6"/>
      <c r="H411" s="6"/>
      <c r="I411" s="7"/>
      <c r="J411" s="7"/>
      <c r="K411" s="7"/>
      <c r="L411" s="1"/>
    </row>
    <row r="412">
      <c r="A412" s="1"/>
      <c r="B412" s="17"/>
      <c r="C412" s="5"/>
      <c r="D412" s="5"/>
      <c r="E412" s="6"/>
      <c r="F412" s="5"/>
      <c r="G412" s="6"/>
      <c r="H412" s="6"/>
      <c r="I412" s="7"/>
      <c r="J412" s="7"/>
      <c r="K412" s="7"/>
      <c r="L412" s="1"/>
    </row>
    <row r="413">
      <c r="A413" s="1"/>
      <c r="B413" s="17"/>
      <c r="C413" s="5"/>
      <c r="D413" s="5"/>
      <c r="E413" s="6"/>
      <c r="F413" s="5"/>
      <c r="G413" s="6"/>
      <c r="H413" s="6"/>
      <c r="I413" s="7"/>
      <c r="J413" s="7"/>
      <c r="K413" s="7"/>
      <c r="L413" s="1"/>
    </row>
    <row r="414">
      <c r="A414" s="1"/>
      <c r="B414" s="17"/>
      <c r="C414" s="5"/>
      <c r="D414" s="5"/>
      <c r="E414" s="6"/>
      <c r="F414" s="5"/>
      <c r="G414" s="6"/>
      <c r="H414" s="6"/>
      <c r="I414" s="7"/>
      <c r="J414" s="7"/>
      <c r="K414" s="7"/>
      <c r="L414" s="1"/>
    </row>
    <row r="415">
      <c r="A415" s="1"/>
      <c r="B415" s="17"/>
      <c r="C415" s="5"/>
      <c r="D415" s="5"/>
      <c r="E415" s="6"/>
      <c r="F415" s="5"/>
      <c r="G415" s="6"/>
      <c r="H415" s="6"/>
      <c r="I415" s="7"/>
      <c r="J415" s="7"/>
      <c r="K415" s="7"/>
      <c r="L415" s="1"/>
    </row>
    <row r="416">
      <c r="A416" s="1"/>
      <c r="B416" s="17"/>
      <c r="C416" s="5"/>
      <c r="D416" s="5"/>
      <c r="E416" s="6"/>
      <c r="F416" s="5"/>
      <c r="G416" s="6"/>
      <c r="H416" s="6"/>
      <c r="I416" s="7"/>
      <c r="J416" s="7"/>
      <c r="K416" s="7"/>
      <c r="L416" s="1"/>
    </row>
    <row r="417">
      <c r="A417" s="1"/>
      <c r="B417" s="17"/>
      <c r="C417" s="5"/>
      <c r="D417" s="5"/>
      <c r="E417" s="6"/>
      <c r="F417" s="5"/>
      <c r="G417" s="6"/>
      <c r="H417" s="6"/>
      <c r="I417" s="7"/>
      <c r="J417" s="7"/>
      <c r="K417" s="7"/>
      <c r="L417" s="1"/>
    </row>
    <row r="418">
      <c r="A418" s="1"/>
      <c r="B418" s="17"/>
      <c r="C418" s="5"/>
      <c r="D418" s="5"/>
      <c r="E418" s="6"/>
      <c r="F418" s="5"/>
      <c r="G418" s="6"/>
      <c r="H418" s="6"/>
      <c r="I418" s="7"/>
      <c r="J418" s="7"/>
      <c r="K418" s="7"/>
      <c r="L418" s="1"/>
    </row>
    <row r="419">
      <c r="A419" s="1"/>
      <c r="B419" s="17"/>
      <c r="C419" s="5"/>
      <c r="D419" s="5"/>
      <c r="E419" s="6"/>
      <c r="F419" s="5"/>
      <c r="G419" s="6"/>
      <c r="H419" s="6"/>
      <c r="I419" s="7"/>
      <c r="J419" s="7"/>
      <c r="K419" s="7"/>
      <c r="L419" s="1"/>
    </row>
    <row r="420">
      <c r="A420" s="1"/>
      <c r="B420" s="17"/>
      <c r="C420" s="5"/>
      <c r="D420" s="5"/>
      <c r="E420" s="6"/>
      <c r="F420" s="5"/>
      <c r="G420" s="6"/>
      <c r="H420" s="6"/>
      <c r="I420" s="7"/>
      <c r="J420" s="7"/>
      <c r="K420" s="7"/>
      <c r="L420" s="1"/>
    </row>
    <row r="421">
      <c r="A421" s="1"/>
      <c r="B421" s="17"/>
      <c r="C421" s="5"/>
      <c r="D421" s="5"/>
      <c r="E421" s="6"/>
      <c r="F421" s="5"/>
      <c r="G421" s="6"/>
      <c r="H421" s="6"/>
      <c r="I421" s="7"/>
      <c r="J421" s="7"/>
      <c r="K421" s="7"/>
      <c r="L421" s="1"/>
    </row>
    <row r="422">
      <c r="A422" s="1"/>
      <c r="B422" s="17"/>
      <c r="C422" s="5"/>
      <c r="D422" s="5"/>
      <c r="E422" s="6"/>
      <c r="F422" s="5"/>
      <c r="G422" s="6"/>
      <c r="H422" s="6"/>
      <c r="I422" s="7"/>
      <c r="J422" s="7"/>
      <c r="K422" s="7"/>
      <c r="L422" s="1"/>
    </row>
    <row r="423">
      <c r="A423" s="1"/>
      <c r="B423" s="17"/>
      <c r="C423" s="5"/>
      <c r="D423" s="5"/>
      <c r="E423" s="6"/>
      <c r="F423" s="5"/>
      <c r="G423" s="6"/>
      <c r="H423" s="6"/>
      <c r="I423" s="7"/>
      <c r="J423" s="7"/>
      <c r="K423" s="7"/>
      <c r="L423" s="1"/>
    </row>
    <row r="424">
      <c r="A424" s="1"/>
      <c r="B424" s="17"/>
      <c r="C424" s="5"/>
      <c r="D424" s="5"/>
      <c r="E424" s="6"/>
      <c r="F424" s="5"/>
      <c r="G424" s="6"/>
      <c r="H424" s="6"/>
      <c r="I424" s="7"/>
      <c r="J424" s="7"/>
      <c r="K424" s="7"/>
      <c r="L424" s="1"/>
    </row>
    <row r="425">
      <c r="A425" s="1"/>
      <c r="B425" s="17"/>
      <c r="C425" s="5"/>
      <c r="D425" s="5"/>
      <c r="E425" s="6"/>
      <c r="F425" s="5"/>
      <c r="G425" s="6"/>
      <c r="H425" s="6"/>
      <c r="I425" s="7"/>
      <c r="J425" s="7"/>
      <c r="K425" s="7"/>
      <c r="L425" s="1"/>
    </row>
    <row r="426">
      <c r="A426" s="1"/>
      <c r="B426" s="17"/>
      <c r="C426" s="5"/>
      <c r="D426" s="5"/>
      <c r="E426" s="6"/>
      <c r="F426" s="5"/>
      <c r="G426" s="6"/>
      <c r="H426" s="6"/>
      <c r="I426" s="7"/>
      <c r="J426" s="7"/>
      <c r="K426" s="7"/>
      <c r="L426" s="1"/>
    </row>
    <row r="427">
      <c r="A427" s="1"/>
      <c r="B427" s="17"/>
      <c r="C427" s="5"/>
      <c r="D427" s="5"/>
      <c r="E427" s="6"/>
      <c r="F427" s="5"/>
      <c r="G427" s="6"/>
      <c r="H427" s="6"/>
      <c r="I427" s="7"/>
      <c r="J427" s="7"/>
      <c r="K427" s="7"/>
      <c r="L427" s="1"/>
    </row>
    <row r="428">
      <c r="A428" s="1"/>
      <c r="B428" s="17"/>
      <c r="C428" s="5"/>
      <c r="D428" s="5"/>
      <c r="E428" s="6"/>
      <c r="F428" s="5"/>
      <c r="G428" s="6"/>
      <c r="H428" s="6"/>
      <c r="I428" s="7"/>
      <c r="J428" s="7"/>
      <c r="K428" s="7"/>
      <c r="L428" s="1"/>
    </row>
    <row r="429">
      <c r="A429" s="1"/>
      <c r="B429" s="17"/>
      <c r="C429" s="5"/>
      <c r="D429" s="5"/>
      <c r="E429" s="6"/>
      <c r="F429" s="5"/>
      <c r="G429" s="6"/>
      <c r="H429" s="6"/>
      <c r="I429" s="7"/>
      <c r="J429" s="7"/>
      <c r="K429" s="7"/>
      <c r="L429" s="1"/>
    </row>
    <row r="430">
      <c r="A430" s="1"/>
      <c r="B430" s="17"/>
      <c r="C430" s="5"/>
      <c r="D430" s="5"/>
      <c r="E430" s="6"/>
      <c r="F430" s="5"/>
      <c r="G430" s="6"/>
      <c r="H430" s="6"/>
      <c r="I430" s="7"/>
      <c r="J430" s="7"/>
      <c r="K430" s="7"/>
      <c r="L430" s="1"/>
    </row>
    <row r="431">
      <c r="A431" s="1"/>
      <c r="B431" s="17"/>
      <c r="C431" s="5"/>
      <c r="D431" s="5"/>
      <c r="E431" s="6"/>
      <c r="F431" s="5"/>
      <c r="G431" s="6"/>
      <c r="H431" s="6"/>
      <c r="I431" s="7"/>
      <c r="J431" s="7"/>
      <c r="K431" s="7"/>
      <c r="L431" s="1"/>
    </row>
    <row r="432">
      <c r="A432" s="1"/>
      <c r="B432" s="17"/>
      <c r="C432" s="5"/>
      <c r="D432" s="5"/>
      <c r="E432" s="6"/>
      <c r="F432" s="5"/>
      <c r="G432" s="6"/>
      <c r="H432" s="6"/>
      <c r="I432" s="7"/>
      <c r="J432" s="7"/>
      <c r="K432" s="7"/>
      <c r="L432" s="1"/>
    </row>
    <row r="433">
      <c r="A433" s="1"/>
      <c r="B433" s="17"/>
      <c r="C433" s="5"/>
      <c r="D433" s="5"/>
      <c r="E433" s="6"/>
      <c r="F433" s="5"/>
      <c r="G433" s="6"/>
      <c r="H433" s="6"/>
      <c r="I433" s="7"/>
      <c r="J433" s="7"/>
      <c r="K433" s="7"/>
      <c r="L433" s="1"/>
    </row>
    <row r="434">
      <c r="A434" s="1"/>
      <c r="B434" s="17"/>
      <c r="C434" s="5"/>
      <c r="D434" s="5"/>
      <c r="E434" s="6"/>
      <c r="F434" s="5"/>
      <c r="G434" s="6"/>
      <c r="H434" s="6"/>
      <c r="I434" s="7"/>
      <c r="J434" s="7"/>
      <c r="K434" s="7"/>
      <c r="L434" s="1"/>
    </row>
    <row r="435">
      <c r="A435" s="1"/>
      <c r="B435" s="17"/>
      <c r="C435" s="5"/>
      <c r="D435" s="5"/>
      <c r="E435" s="6"/>
      <c r="F435" s="5"/>
      <c r="G435" s="6"/>
      <c r="H435" s="6"/>
      <c r="I435" s="7"/>
      <c r="J435" s="7"/>
      <c r="K435" s="7"/>
      <c r="L435" s="1"/>
    </row>
    <row r="436">
      <c r="A436" s="1"/>
      <c r="B436" s="17"/>
      <c r="C436" s="5"/>
      <c r="D436" s="5"/>
      <c r="E436" s="6"/>
      <c r="F436" s="5"/>
      <c r="G436" s="6"/>
      <c r="H436" s="6"/>
      <c r="I436" s="7"/>
      <c r="J436" s="7"/>
      <c r="K436" s="7"/>
      <c r="L436" s="1"/>
    </row>
    <row r="437">
      <c r="A437" s="1"/>
      <c r="B437" s="17"/>
      <c r="C437" s="5"/>
      <c r="D437" s="5"/>
      <c r="E437" s="6"/>
      <c r="F437" s="5"/>
      <c r="G437" s="6"/>
      <c r="H437" s="6"/>
      <c r="I437" s="7"/>
      <c r="J437" s="7"/>
      <c r="K437" s="7"/>
      <c r="L437" s="1"/>
    </row>
    <row r="438">
      <c r="A438" s="1"/>
      <c r="B438" s="17"/>
      <c r="C438" s="5"/>
      <c r="D438" s="5"/>
      <c r="E438" s="6"/>
      <c r="F438" s="5"/>
      <c r="G438" s="6"/>
      <c r="H438" s="6"/>
      <c r="I438" s="7"/>
      <c r="J438" s="7"/>
      <c r="K438" s="7"/>
      <c r="L438" s="1"/>
    </row>
    <row r="439">
      <c r="A439" s="1"/>
      <c r="B439" s="17"/>
      <c r="C439" s="5"/>
      <c r="D439" s="5"/>
      <c r="E439" s="6"/>
      <c r="F439" s="5"/>
      <c r="G439" s="6"/>
      <c r="H439" s="6"/>
      <c r="I439" s="7"/>
      <c r="J439" s="7"/>
      <c r="K439" s="7"/>
      <c r="L439" s="1"/>
    </row>
    <row r="440">
      <c r="A440" s="1"/>
      <c r="B440" s="17"/>
      <c r="C440" s="5"/>
      <c r="D440" s="5"/>
      <c r="E440" s="6"/>
      <c r="F440" s="5"/>
      <c r="G440" s="6"/>
      <c r="H440" s="6"/>
      <c r="I440" s="7"/>
      <c r="J440" s="7"/>
      <c r="K440" s="7"/>
      <c r="L440" s="1"/>
    </row>
    <row r="441">
      <c r="A441" s="1"/>
      <c r="B441" s="17"/>
      <c r="C441" s="5"/>
      <c r="D441" s="5"/>
      <c r="E441" s="6"/>
      <c r="F441" s="5"/>
      <c r="G441" s="6"/>
      <c r="H441" s="6"/>
      <c r="I441" s="7"/>
      <c r="J441" s="7"/>
      <c r="K441" s="7"/>
      <c r="L441" s="1"/>
    </row>
    <row r="442">
      <c r="A442" s="1"/>
      <c r="B442" s="17"/>
      <c r="C442" s="5"/>
      <c r="D442" s="5"/>
      <c r="E442" s="6"/>
      <c r="F442" s="5"/>
      <c r="G442" s="6"/>
      <c r="H442" s="6"/>
      <c r="I442" s="7"/>
      <c r="J442" s="7"/>
      <c r="K442" s="7"/>
      <c r="L442" s="1"/>
    </row>
    <row r="443">
      <c r="A443" s="1"/>
      <c r="B443" s="17"/>
      <c r="C443" s="5"/>
      <c r="D443" s="5"/>
      <c r="E443" s="6"/>
      <c r="F443" s="5"/>
      <c r="G443" s="6"/>
      <c r="H443" s="6"/>
      <c r="I443" s="7"/>
      <c r="J443" s="7"/>
      <c r="K443" s="7"/>
      <c r="L443" s="1"/>
    </row>
    <row r="444">
      <c r="A444" s="1"/>
      <c r="B444" s="17"/>
      <c r="C444" s="5"/>
      <c r="D444" s="5"/>
      <c r="E444" s="6"/>
      <c r="F444" s="5"/>
      <c r="G444" s="6"/>
      <c r="H444" s="6"/>
      <c r="I444" s="7"/>
      <c r="J444" s="7"/>
      <c r="K444" s="7"/>
      <c r="L444" s="1"/>
    </row>
    <row r="445">
      <c r="A445" s="1"/>
      <c r="B445" s="17"/>
      <c r="C445" s="5"/>
      <c r="D445" s="5"/>
      <c r="E445" s="6"/>
      <c r="F445" s="5"/>
      <c r="G445" s="6"/>
      <c r="H445" s="6"/>
      <c r="I445" s="7"/>
      <c r="J445" s="7"/>
      <c r="K445" s="7"/>
      <c r="L445" s="1"/>
    </row>
    <row r="446">
      <c r="A446" s="1"/>
      <c r="B446" s="17"/>
      <c r="C446" s="5"/>
      <c r="D446" s="5"/>
      <c r="E446" s="6"/>
      <c r="F446" s="5"/>
      <c r="G446" s="6"/>
      <c r="H446" s="6"/>
      <c r="I446" s="7"/>
      <c r="J446" s="7"/>
      <c r="K446" s="7"/>
      <c r="L446" s="1"/>
    </row>
    <row r="447">
      <c r="A447" s="1"/>
      <c r="B447" s="17"/>
      <c r="C447" s="5"/>
      <c r="D447" s="5"/>
      <c r="E447" s="6"/>
      <c r="F447" s="5"/>
      <c r="G447" s="6"/>
      <c r="H447" s="6"/>
      <c r="I447" s="7"/>
      <c r="J447" s="7"/>
      <c r="K447" s="7"/>
      <c r="L447" s="1"/>
    </row>
    <row r="448">
      <c r="A448" s="1"/>
      <c r="B448" s="17"/>
      <c r="C448" s="5"/>
      <c r="D448" s="5"/>
      <c r="E448" s="6"/>
      <c r="F448" s="5"/>
      <c r="G448" s="6"/>
      <c r="H448" s="6"/>
      <c r="I448" s="7"/>
      <c r="J448" s="7"/>
      <c r="K448" s="7"/>
      <c r="L448" s="1"/>
    </row>
    <row r="449">
      <c r="A449" s="1"/>
      <c r="B449" s="17"/>
      <c r="C449" s="5"/>
      <c r="D449" s="5"/>
      <c r="E449" s="6"/>
      <c r="F449" s="5"/>
      <c r="G449" s="6"/>
      <c r="H449" s="6"/>
      <c r="I449" s="7"/>
      <c r="J449" s="7"/>
      <c r="K449" s="7"/>
      <c r="L449" s="1"/>
    </row>
    <row r="450">
      <c r="A450" s="1"/>
      <c r="B450" s="17"/>
      <c r="C450" s="5"/>
      <c r="D450" s="5"/>
      <c r="E450" s="6"/>
      <c r="F450" s="5"/>
      <c r="G450" s="6"/>
      <c r="H450" s="6"/>
      <c r="I450" s="7"/>
      <c r="J450" s="7"/>
      <c r="K450" s="7"/>
      <c r="L450" s="1"/>
    </row>
    <row r="451">
      <c r="A451" s="1"/>
      <c r="B451" s="17"/>
      <c r="C451" s="5"/>
      <c r="D451" s="5"/>
      <c r="E451" s="6"/>
      <c r="F451" s="5"/>
      <c r="G451" s="6"/>
      <c r="H451" s="6"/>
      <c r="I451" s="7"/>
      <c r="J451" s="7"/>
      <c r="K451" s="7"/>
      <c r="L451" s="1"/>
    </row>
    <row r="452">
      <c r="A452" s="1"/>
      <c r="B452" s="17"/>
      <c r="C452" s="5"/>
      <c r="D452" s="5"/>
      <c r="E452" s="6"/>
      <c r="F452" s="5"/>
      <c r="G452" s="6"/>
      <c r="H452" s="6"/>
      <c r="I452" s="7"/>
      <c r="J452" s="7"/>
      <c r="K452" s="7"/>
      <c r="L452" s="1"/>
    </row>
    <row r="453">
      <c r="A453" s="1"/>
      <c r="B453" s="17"/>
      <c r="C453" s="5"/>
      <c r="D453" s="5"/>
      <c r="E453" s="6"/>
      <c r="F453" s="5"/>
      <c r="G453" s="6"/>
      <c r="H453" s="6"/>
      <c r="I453" s="7"/>
      <c r="J453" s="7"/>
      <c r="K453" s="7"/>
      <c r="L453" s="1"/>
    </row>
    <row r="454">
      <c r="A454" s="1"/>
      <c r="B454" s="17"/>
      <c r="C454" s="5"/>
      <c r="D454" s="5"/>
      <c r="E454" s="6"/>
      <c r="F454" s="5"/>
      <c r="G454" s="6"/>
      <c r="H454" s="6"/>
      <c r="I454" s="7"/>
      <c r="J454" s="7"/>
      <c r="K454" s="7"/>
      <c r="L454" s="1"/>
    </row>
    <row r="455">
      <c r="A455" s="1"/>
      <c r="B455" s="17"/>
      <c r="C455" s="5"/>
      <c r="D455" s="5"/>
      <c r="E455" s="6"/>
      <c r="F455" s="5"/>
      <c r="G455" s="6"/>
      <c r="H455" s="6"/>
      <c r="I455" s="7"/>
      <c r="J455" s="7"/>
      <c r="K455" s="7"/>
      <c r="L455" s="1"/>
    </row>
    <row r="456">
      <c r="A456" s="1"/>
      <c r="B456" s="17"/>
      <c r="C456" s="5"/>
      <c r="D456" s="5"/>
      <c r="E456" s="6"/>
      <c r="F456" s="5"/>
      <c r="G456" s="6"/>
      <c r="H456" s="6"/>
      <c r="I456" s="7"/>
      <c r="J456" s="7"/>
      <c r="K456" s="7"/>
      <c r="L456" s="1"/>
    </row>
    <row r="457">
      <c r="A457" s="1"/>
      <c r="B457" s="17"/>
      <c r="C457" s="5"/>
      <c r="D457" s="5"/>
      <c r="E457" s="6"/>
      <c r="F457" s="5"/>
      <c r="G457" s="6"/>
      <c r="H457" s="6"/>
      <c r="I457" s="7"/>
      <c r="J457" s="7"/>
      <c r="K457" s="7"/>
      <c r="L457" s="1"/>
    </row>
    <row r="458">
      <c r="A458" s="1"/>
      <c r="B458" s="17"/>
      <c r="C458" s="5"/>
      <c r="D458" s="5"/>
      <c r="E458" s="6"/>
      <c r="F458" s="5"/>
      <c r="G458" s="6"/>
      <c r="H458" s="6"/>
      <c r="I458" s="7"/>
      <c r="J458" s="7"/>
      <c r="K458" s="7"/>
      <c r="L458" s="1"/>
    </row>
    <row r="459">
      <c r="A459" s="1"/>
      <c r="B459" s="17"/>
      <c r="C459" s="5"/>
      <c r="D459" s="5"/>
      <c r="E459" s="6"/>
      <c r="F459" s="5"/>
      <c r="G459" s="6"/>
      <c r="H459" s="6"/>
      <c r="I459" s="7"/>
      <c r="J459" s="7"/>
      <c r="K459" s="7"/>
      <c r="L459" s="1"/>
    </row>
    <row r="460">
      <c r="A460" s="1"/>
      <c r="B460" s="17"/>
      <c r="C460" s="5"/>
      <c r="D460" s="5"/>
      <c r="E460" s="6"/>
      <c r="F460" s="5"/>
      <c r="G460" s="6"/>
      <c r="H460" s="6"/>
      <c r="I460" s="7"/>
      <c r="J460" s="7"/>
      <c r="K460" s="7"/>
      <c r="L460" s="1"/>
    </row>
    <row r="461">
      <c r="A461" s="1"/>
      <c r="B461" s="17"/>
      <c r="C461" s="5"/>
      <c r="D461" s="5"/>
      <c r="E461" s="6"/>
      <c r="F461" s="5"/>
      <c r="G461" s="6"/>
      <c r="H461" s="6"/>
      <c r="I461" s="7"/>
      <c r="J461" s="7"/>
      <c r="K461" s="7"/>
      <c r="L461" s="1"/>
    </row>
    <row r="462">
      <c r="A462" s="1"/>
      <c r="B462" s="17"/>
      <c r="C462" s="5"/>
      <c r="D462" s="5"/>
      <c r="E462" s="6"/>
      <c r="F462" s="5"/>
      <c r="G462" s="6"/>
      <c r="H462" s="6"/>
      <c r="I462" s="7"/>
      <c r="J462" s="7"/>
      <c r="K462" s="7"/>
      <c r="L462" s="1"/>
    </row>
    <row r="463">
      <c r="A463" s="1"/>
      <c r="B463" s="17"/>
      <c r="C463" s="5"/>
      <c r="D463" s="5"/>
      <c r="E463" s="6"/>
      <c r="F463" s="5"/>
      <c r="G463" s="6"/>
      <c r="H463" s="6"/>
      <c r="I463" s="7"/>
      <c r="J463" s="7"/>
      <c r="K463" s="7"/>
      <c r="L463" s="1"/>
    </row>
    <row r="464">
      <c r="A464" s="1"/>
      <c r="B464" s="17"/>
      <c r="C464" s="5"/>
      <c r="D464" s="5"/>
      <c r="E464" s="6"/>
      <c r="F464" s="5"/>
      <c r="G464" s="6"/>
      <c r="H464" s="6"/>
      <c r="I464" s="7"/>
      <c r="J464" s="7"/>
      <c r="K464" s="7"/>
      <c r="L464" s="1"/>
    </row>
    <row r="465">
      <c r="A465" s="1"/>
      <c r="B465" s="17"/>
      <c r="C465" s="5"/>
      <c r="D465" s="5"/>
      <c r="E465" s="6"/>
      <c r="F465" s="5"/>
      <c r="G465" s="6"/>
      <c r="H465" s="6"/>
      <c r="I465" s="7"/>
      <c r="J465" s="7"/>
      <c r="K465" s="7"/>
      <c r="L465" s="1"/>
    </row>
    <row r="466">
      <c r="A466" s="1"/>
      <c r="B466" s="17"/>
      <c r="C466" s="5"/>
      <c r="D466" s="5"/>
      <c r="E466" s="6"/>
      <c r="F466" s="5"/>
      <c r="G466" s="6"/>
      <c r="H466" s="6"/>
      <c r="I466" s="7"/>
      <c r="J466" s="7"/>
      <c r="K466" s="7"/>
      <c r="L466" s="1"/>
    </row>
    <row r="467">
      <c r="A467" s="1"/>
      <c r="B467" s="17"/>
      <c r="C467" s="5"/>
      <c r="D467" s="5"/>
      <c r="E467" s="6"/>
      <c r="F467" s="5"/>
      <c r="G467" s="6"/>
      <c r="H467" s="6"/>
      <c r="I467" s="7"/>
      <c r="J467" s="7"/>
      <c r="K467" s="7"/>
      <c r="L467" s="1"/>
    </row>
    <row r="468">
      <c r="A468" s="1"/>
      <c r="B468" s="17"/>
      <c r="C468" s="5"/>
      <c r="D468" s="5"/>
      <c r="E468" s="6"/>
      <c r="F468" s="5"/>
      <c r="G468" s="6"/>
      <c r="H468" s="6"/>
      <c r="I468" s="7"/>
      <c r="J468" s="7"/>
      <c r="K468" s="7"/>
      <c r="L468" s="1"/>
    </row>
    <row r="469">
      <c r="A469" s="1"/>
      <c r="B469" s="17"/>
      <c r="C469" s="5"/>
      <c r="D469" s="5"/>
      <c r="E469" s="6"/>
      <c r="F469" s="5"/>
      <c r="G469" s="6"/>
      <c r="H469" s="6"/>
      <c r="I469" s="7"/>
      <c r="J469" s="7"/>
      <c r="K469" s="7"/>
      <c r="L469" s="1"/>
    </row>
    <row r="470">
      <c r="A470" s="1"/>
      <c r="B470" s="17"/>
      <c r="C470" s="5"/>
      <c r="D470" s="5"/>
      <c r="E470" s="6"/>
      <c r="F470" s="5"/>
      <c r="G470" s="6"/>
      <c r="H470" s="6"/>
      <c r="I470" s="7"/>
      <c r="J470" s="7"/>
      <c r="K470" s="7"/>
      <c r="L470" s="1"/>
    </row>
    <row r="471">
      <c r="A471" s="1"/>
      <c r="B471" s="17"/>
      <c r="C471" s="5"/>
      <c r="D471" s="5"/>
      <c r="E471" s="6"/>
      <c r="F471" s="5"/>
      <c r="G471" s="6"/>
      <c r="H471" s="6"/>
      <c r="I471" s="7"/>
      <c r="J471" s="7"/>
      <c r="K471" s="7"/>
      <c r="L471" s="1"/>
    </row>
    <row r="472">
      <c r="A472" s="1"/>
      <c r="B472" s="17"/>
      <c r="C472" s="5"/>
      <c r="D472" s="5"/>
      <c r="E472" s="6"/>
      <c r="F472" s="5"/>
      <c r="G472" s="6"/>
      <c r="H472" s="6"/>
      <c r="I472" s="7"/>
      <c r="J472" s="7"/>
      <c r="K472" s="7"/>
      <c r="L472" s="1"/>
    </row>
    <row r="473">
      <c r="A473" s="1"/>
      <c r="B473" s="17"/>
      <c r="C473" s="5"/>
      <c r="D473" s="5"/>
      <c r="E473" s="6"/>
      <c r="F473" s="5"/>
      <c r="G473" s="6"/>
      <c r="H473" s="6"/>
      <c r="I473" s="7"/>
      <c r="J473" s="7"/>
      <c r="K473" s="7"/>
      <c r="L473" s="1"/>
    </row>
    <row r="474">
      <c r="A474" s="1"/>
      <c r="B474" s="17"/>
      <c r="C474" s="5"/>
      <c r="D474" s="5"/>
      <c r="E474" s="6"/>
      <c r="F474" s="5"/>
      <c r="G474" s="6"/>
      <c r="H474" s="6"/>
      <c r="I474" s="7"/>
      <c r="J474" s="7"/>
      <c r="K474" s="7"/>
      <c r="L474" s="1"/>
    </row>
    <row r="475">
      <c r="A475" s="1"/>
      <c r="B475" s="17"/>
      <c r="C475" s="5"/>
      <c r="D475" s="5"/>
      <c r="E475" s="6"/>
      <c r="F475" s="5"/>
      <c r="G475" s="6"/>
      <c r="H475" s="6"/>
      <c r="I475" s="7"/>
      <c r="J475" s="7"/>
      <c r="K475" s="7"/>
      <c r="L475" s="1"/>
    </row>
    <row r="476">
      <c r="A476" s="1"/>
      <c r="B476" s="17"/>
      <c r="C476" s="5"/>
      <c r="D476" s="5"/>
      <c r="E476" s="6"/>
      <c r="F476" s="5"/>
      <c r="G476" s="6"/>
      <c r="H476" s="6"/>
      <c r="I476" s="7"/>
      <c r="J476" s="7"/>
      <c r="K476" s="7"/>
      <c r="L476" s="1"/>
    </row>
    <row r="477">
      <c r="A477" s="1"/>
      <c r="B477" s="17"/>
      <c r="C477" s="5"/>
      <c r="D477" s="5"/>
      <c r="E477" s="6"/>
      <c r="F477" s="5"/>
      <c r="G477" s="6"/>
      <c r="H477" s="6"/>
      <c r="I477" s="7"/>
      <c r="J477" s="7"/>
      <c r="K477" s="7"/>
      <c r="L477" s="1"/>
    </row>
    <row r="478">
      <c r="A478" s="1"/>
      <c r="B478" s="17"/>
      <c r="C478" s="5"/>
      <c r="D478" s="5"/>
      <c r="E478" s="6"/>
      <c r="F478" s="5"/>
      <c r="G478" s="6"/>
      <c r="H478" s="6"/>
      <c r="I478" s="7"/>
      <c r="J478" s="7"/>
      <c r="K478" s="7"/>
      <c r="L478" s="1"/>
    </row>
    <row r="479">
      <c r="A479" s="1"/>
      <c r="B479" s="17"/>
      <c r="C479" s="5"/>
      <c r="D479" s="5"/>
      <c r="E479" s="6"/>
      <c r="F479" s="5"/>
      <c r="G479" s="6"/>
      <c r="H479" s="6"/>
      <c r="I479" s="7"/>
      <c r="J479" s="7"/>
      <c r="K479" s="7"/>
      <c r="L479" s="1"/>
    </row>
    <row r="480">
      <c r="A480" s="1"/>
      <c r="B480" s="17"/>
      <c r="C480" s="5"/>
      <c r="D480" s="5"/>
      <c r="E480" s="6"/>
      <c r="F480" s="5"/>
      <c r="G480" s="6"/>
      <c r="H480" s="6"/>
      <c r="I480" s="7"/>
      <c r="J480" s="7"/>
      <c r="K480" s="7"/>
      <c r="L480" s="1"/>
    </row>
    <row r="481">
      <c r="A481" s="1"/>
      <c r="B481" s="17"/>
      <c r="C481" s="5"/>
      <c r="D481" s="5"/>
      <c r="E481" s="6"/>
      <c r="F481" s="5"/>
      <c r="G481" s="6"/>
      <c r="H481" s="6"/>
      <c r="I481" s="7"/>
      <c r="J481" s="7"/>
      <c r="K481" s="7"/>
      <c r="L481" s="1"/>
    </row>
    <row r="482">
      <c r="A482" s="1"/>
      <c r="B482" s="17"/>
      <c r="C482" s="5"/>
      <c r="D482" s="5"/>
      <c r="E482" s="6"/>
      <c r="F482" s="5"/>
      <c r="G482" s="6"/>
      <c r="H482" s="6"/>
      <c r="I482" s="7"/>
      <c r="J482" s="7"/>
      <c r="K482" s="7"/>
      <c r="L482" s="1"/>
    </row>
    <row r="483">
      <c r="A483" s="1"/>
      <c r="B483" s="17"/>
      <c r="C483" s="5"/>
      <c r="D483" s="5"/>
      <c r="E483" s="6"/>
      <c r="F483" s="5"/>
      <c r="G483" s="6"/>
      <c r="H483" s="6"/>
      <c r="I483" s="7"/>
      <c r="J483" s="7"/>
      <c r="K483" s="7"/>
      <c r="L483" s="1"/>
    </row>
    <row r="484">
      <c r="A484" s="1"/>
      <c r="B484" s="17"/>
      <c r="C484" s="5"/>
      <c r="D484" s="5"/>
      <c r="E484" s="6"/>
      <c r="F484" s="5"/>
      <c r="G484" s="6"/>
      <c r="H484" s="6"/>
      <c r="I484" s="7"/>
      <c r="J484" s="7"/>
      <c r="K484" s="7"/>
      <c r="L484" s="1"/>
    </row>
    <row r="485">
      <c r="A485" s="1"/>
      <c r="B485" s="17"/>
      <c r="C485" s="5"/>
      <c r="D485" s="5"/>
      <c r="E485" s="6"/>
      <c r="F485" s="5"/>
      <c r="G485" s="6"/>
      <c r="H485" s="6"/>
      <c r="I485" s="7"/>
      <c r="J485" s="7"/>
      <c r="K485" s="7"/>
      <c r="L485" s="1"/>
    </row>
    <row r="486">
      <c r="A486" s="1"/>
      <c r="B486" s="17"/>
      <c r="C486" s="5"/>
      <c r="D486" s="5"/>
      <c r="E486" s="6"/>
      <c r="F486" s="5"/>
      <c r="G486" s="6"/>
      <c r="H486" s="6"/>
      <c r="I486" s="7"/>
      <c r="J486" s="7"/>
      <c r="K486" s="7"/>
      <c r="L486" s="1"/>
    </row>
    <row r="487">
      <c r="A487" s="1"/>
      <c r="B487" s="17"/>
      <c r="C487" s="5"/>
      <c r="D487" s="5"/>
      <c r="E487" s="6"/>
      <c r="F487" s="5"/>
      <c r="G487" s="6"/>
      <c r="H487" s="6"/>
      <c r="I487" s="7"/>
      <c r="J487" s="7"/>
      <c r="K487" s="7"/>
      <c r="L487" s="1"/>
    </row>
    <row r="488">
      <c r="A488" s="1"/>
      <c r="B488" s="17"/>
      <c r="C488" s="5"/>
      <c r="D488" s="5"/>
      <c r="E488" s="6"/>
      <c r="F488" s="5"/>
      <c r="G488" s="6"/>
      <c r="H488" s="6"/>
      <c r="I488" s="7"/>
      <c r="J488" s="7"/>
      <c r="K488" s="7"/>
      <c r="L488" s="1"/>
    </row>
    <row r="489">
      <c r="A489" s="1"/>
      <c r="B489" s="17"/>
      <c r="C489" s="5"/>
      <c r="D489" s="5"/>
      <c r="E489" s="6"/>
      <c r="F489" s="5"/>
      <c r="G489" s="6"/>
      <c r="H489" s="6"/>
      <c r="I489" s="7"/>
      <c r="J489" s="7"/>
      <c r="K489" s="7"/>
      <c r="L489" s="1"/>
    </row>
    <row r="490">
      <c r="A490" s="1"/>
      <c r="B490" s="17"/>
      <c r="C490" s="5"/>
      <c r="D490" s="5"/>
      <c r="E490" s="6"/>
      <c r="F490" s="5"/>
      <c r="G490" s="6"/>
      <c r="H490" s="6"/>
      <c r="I490" s="7"/>
      <c r="J490" s="7"/>
      <c r="K490" s="7"/>
      <c r="L490" s="1"/>
    </row>
    <row r="491">
      <c r="A491" s="1"/>
      <c r="B491" s="17"/>
      <c r="C491" s="5"/>
      <c r="D491" s="5"/>
      <c r="E491" s="6"/>
      <c r="F491" s="5"/>
      <c r="G491" s="6"/>
      <c r="H491" s="6"/>
      <c r="I491" s="7"/>
      <c r="J491" s="7"/>
      <c r="K491" s="7"/>
      <c r="L491" s="1"/>
    </row>
    <row r="492">
      <c r="A492" s="1"/>
      <c r="B492" s="17"/>
      <c r="C492" s="5"/>
      <c r="D492" s="5"/>
      <c r="E492" s="6"/>
      <c r="F492" s="5"/>
      <c r="G492" s="6"/>
      <c r="H492" s="6"/>
      <c r="I492" s="7"/>
      <c r="J492" s="7"/>
      <c r="K492" s="7"/>
      <c r="L492" s="1"/>
    </row>
    <row r="493">
      <c r="A493" s="1"/>
      <c r="B493" s="17"/>
      <c r="C493" s="5"/>
      <c r="D493" s="5"/>
      <c r="E493" s="6"/>
      <c r="F493" s="5"/>
      <c r="G493" s="6"/>
      <c r="H493" s="6"/>
      <c r="I493" s="7"/>
      <c r="J493" s="7"/>
      <c r="K493" s="7"/>
      <c r="L493" s="1"/>
    </row>
    <row r="494">
      <c r="A494" s="1"/>
      <c r="B494" s="17"/>
      <c r="C494" s="5"/>
      <c r="D494" s="5"/>
      <c r="E494" s="6"/>
      <c r="F494" s="5"/>
      <c r="G494" s="6"/>
      <c r="H494" s="6"/>
      <c r="I494" s="7"/>
      <c r="J494" s="7"/>
      <c r="K494" s="7"/>
      <c r="L494" s="1"/>
    </row>
    <row r="495">
      <c r="A495" s="1"/>
      <c r="B495" s="17"/>
      <c r="C495" s="5"/>
      <c r="D495" s="5"/>
      <c r="E495" s="6"/>
      <c r="F495" s="5"/>
      <c r="G495" s="6"/>
      <c r="H495" s="6"/>
      <c r="I495" s="7"/>
      <c r="J495" s="7"/>
      <c r="K495" s="7"/>
      <c r="L495" s="1"/>
    </row>
    <row r="496">
      <c r="A496" s="1"/>
      <c r="B496" s="17"/>
      <c r="C496" s="5"/>
      <c r="D496" s="5"/>
      <c r="E496" s="6"/>
      <c r="F496" s="5"/>
      <c r="G496" s="6"/>
      <c r="H496" s="6"/>
      <c r="I496" s="7"/>
      <c r="J496" s="7"/>
      <c r="K496" s="7"/>
      <c r="L496" s="1"/>
    </row>
    <row r="497">
      <c r="A497" s="1"/>
      <c r="B497" s="17"/>
      <c r="C497" s="5"/>
      <c r="D497" s="5"/>
      <c r="E497" s="6"/>
      <c r="F497" s="5"/>
      <c r="G497" s="6"/>
      <c r="H497" s="6"/>
      <c r="I497" s="7"/>
      <c r="J497" s="7"/>
      <c r="K497" s="7"/>
      <c r="L497" s="1"/>
    </row>
    <row r="498">
      <c r="A498" s="1"/>
      <c r="B498" s="17"/>
      <c r="C498" s="5"/>
      <c r="D498" s="5"/>
      <c r="E498" s="6"/>
      <c r="F498" s="5"/>
      <c r="G498" s="6"/>
      <c r="H498" s="6"/>
      <c r="I498" s="7"/>
      <c r="J498" s="7"/>
      <c r="K498" s="7"/>
      <c r="L498" s="1"/>
    </row>
    <row r="499">
      <c r="A499" s="1"/>
      <c r="B499" s="17"/>
      <c r="C499" s="5"/>
      <c r="D499" s="5"/>
      <c r="E499" s="6"/>
      <c r="F499" s="5"/>
      <c r="G499" s="6"/>
      <c r="H499" s="6"/>
      <c r="I499" s="7"/>
      <c r="J499" s="7"/>
      <c r="K499" s="7"/>
      <c r="L499" s="1"/>
    </row>
    <row r="500">
      <c r="A500" s="1"/>
      <c r="B500" s="17"/>
      <c r="C500" s="5"/>
      <c r="D500" s="5"/>
      <c r="E500" s="6"/>
      <c r="F500" s="5"/>
      <c r="G500" s="6"/>
      <c r="H500" s="6"/>
      <c r="I500" s="7"/>
      <c r="J500" s="7"/>
      <c r="K500" s="7"/>
      <c r="L500" s="1"/>
    </row>
    <row r="501">
      <c r="A501" s="18"/>
      <c r="B501" s="19"/>
      <c r="C501" s="20"/>
      <c r="D501" s="20"/>
      <c r="E501" s="21"/>
      <c r="F501" s="20"/>
      <c r="G501" s="21"/>
      <c r="H501" s="21"/>
      <c r="I501" s="22"/>
      <c r="J501" s="22"/>
      <c r="K501" s="22"/>
      <c r="L501" s="18"/>
    </row>
    <row r="502">
      <c r="A502" s="18"/>
      <c r="B502" s="19"/>
      <c r="C502" s="20"/>
      <c r="D502" s="20"/>
      <c r="E502" s="21"/>
      <c r="F502" s="20"/>
      <c r="G502" s="21"/>
      <c r="H502" s="21"/>
      <c r="I502" s="22"/>
      <c r="J502" s="22"/>
      <c r="K502" s="22"/>
      <c r="L502" s="18"/>
    </row>
    <row r="503">
      <c r="A503" s="18"/>
      <c r="B503" s="19"/>
      <c r="C503" s="20"/>
      <c r="D503" s="20"/>
      <c r="E503" s="21"/>
      <c r="F503" s="20"/>
      <c r="G503" s="21"/>
      <c r="H503" s="21"/>
      <c r="I503" s="22"/>
      <c r="J503" s="22"/>
      <c r="K503" s="22"/>
      <c r="L503" s="18"/>
    </row>
    <row r="504">
      <c r="A504" s="18"/>
      <c r="B504" s="19"/>
      <c r="C504" s="20"/>
      <c r="D504" s="20"/>
      <c r="E504" s="21"/>
      <c r="F504" s="20"/>
      <c r="G504" s="21"/>
      <c r="H504" s="21"/>
      <c r="I504" s="22"/>
      <c r="J504" s="22"/>
      <c r="K504" s="22"/>
      <c r="L504" s="18"/>
    </row>
    <row r="505">
      <c r="A505" s="18"/>
      <c r="B505" s="19"/>
      <c r="C505" s="20"/>
      <c r="D505" s="20"/>
      <c r="E505" s="21"/>
      <c r="F505" s="20"/>
      <c r="G505" s="21"/>
      <c r="H505" s="21"/>
      <c r="I505" s="22"/>
      <c r="J505" s="22"/>
      <c r="K505" s="22"/>
      <c r="L505" s="18"/>
    </row>
    <row r="506">
      <c r="A506" s="18"/>
      <c r="B506" s="19"/>
      <c r="C506" s="20"/>
      <c r="D506" s="20"/>
      <c r="E506" s="21"/>
      <c r="F506" s="20"/>
      <c r="G506" s="21"/>
      <c r="H506" s="21"/>
      <c r="I506" s="22"/>
      <c r="J506" s="22"/>
      <c r="K506" s="22"/>
      <c r="L506" s="18"/>
    </row>
    <row r="507">
      <c r="A507" s="18"/>
      <c r="B507" s="19"/>
      <c r="C507" s="20"/>
      <c r="D507" s="20"/>
      <c r="E507" s="21"/>
      <c r="F507" s="20"/>
      <c r="G507" s="21"/>
      <c r="H507" s="21"/>
      <c r="I507" s="22"/>
      <c r="J507" s="22"/>
      <c r="K507" s="22"/>
      <c r="L507" s="18"/>
    </row>
    <row r="508">
      <c r="A508" s="18"/>
      <c r="B508" s="19"/>
      <c r="C508" s="20"/>
      <c r="D508" s="20"/>
      <c r="E508" s="21"/>
      <c r="F508" s="20"/>
      <c r="G508" s="21"/>
      <c r="H508" s="21"/>
      <c r="I508" s="22"/>
      <c r="J508" s="22"/>
      <c r="K508" s="22"/>
      <c r="L508" s="18"/>
    </row>
    <row r="509">
      <c r="A509" s="18"/>
      <c r="B509" s="19"/>
      <c r="C509" s="20"/>
      <c r="D509" s="20"/>
      <c r="E509" s="21"/>
      <c r="F509" s="20"/>
      <c r="G509" s="21"/>
      <c r="H509" s="21"/>
      <c r="I509" s="22"/>
      <c r="J509" s="22"/>
      <c r="K509" s="22"/>
      <c r="L509" s="18"/>
    </row>
    <row r="510">
      <c r="A510" s="18"/>
      <c r="B510" s="19"/>
      <c r="C510" s="20"/>
      <c r="D510" s="20"/>
      <c r="E510" s="21"/>
      <c r="F510" s="20"/>
      <c r="G510" s="21"/>
      <c r="H510" s="21"/>
      <c r="I510" s="22"/>
      <c r="J510" s="22"/>
      <c r="K510" s="22"/>
      <c r="L510" s="18"/>
    </row>
    <row r="511">
      <c r="A511" s="18"/>
      <c r="B511" s="19"/>
      <c r="C511" s="20"/>
      <c r="D511" s="20"/>
      <c r="E511" s="21"/>
      <c r="F511" s="20"/>
      <c r="G511" s="21"/>
      <c r="H511" s="21"/>
      <c r="I511" s="22"/>
      <c r="J511" s="22"/>
      <c r="K511" s="22"/>
      <c r="L511" s="18"/>
    </row>
    <row r="512">
      <c r="A512" s="18"/>
      <c r="B512" s="19"/>
      <c r="C512" s="20"/>
      <c r="D512" s="20"/>
      <c r="E512" s="21"/>
      <c r="F512" s="20"/>
      <c r="G512" s="21"/>
      <c r="H512" s="21"/>
      <c r="I512" s="22"/>
      <c r="J512" s="22"/>
      <c r="K512" s="22"/>
      <c r="L512" s="18"/>
    </row>
    <row r="513">
      <c r="A513" s="18"/>
      <c r="B513" s="19"/>
      <c r="C513" s="20"/>
      <c r="D513" s="20"/>
      <c r="E513" s="21"/>
      <c r="F513" s="20"/>
      <c r="G513" s="21"/>
      <c r="H513" s="21"/>
      <c r="I513" s="22"/>
      <c r="J513" s="22"/>
      <c r="K513" s="22"/>
      <c r="L513" s="18"/>
    </row>
    <row r="514">
      <c r="A514" s="18"/>
      <c r="B514" s="19"/>
      <c r="C514" s="20"/>
      <c r="D514" s="20"/>
      <c r="E514" s="21"/>
      <c r="F514" s="20"/>
      <c r="G514" s="21"/>
      <c r="H514" s="21"/>
      <c r="I514" s="22"/>
      <c r="J514" s="22"/>
      <c r="K514" s="22"/>
      <c r="L514" s="18"/>
    </row>
    <row r="515">
      <c r="A515" s="18"/>
      <c r="B515" s="19"/>
      <c r="C515" s="20"/>
      <c r="D515" s="20"/>
      <c r="E515" s="21"/>
      <c r="F515" s="20"/>
      <c r="G515" s="21"/>
      <c r="H515" s="21"/>
      <c r="I515" s="22"/>
      <c r="J515" s="22"/>
      <c r="K515" s="22"/>
      <c r="L515" s="18"/>
    </row>
    <row r="516">
      <c r="A516" s="18"/>
      <c r="B516" s="19"/>
      <c r="C516" s="20"/>
      <c r="D516" s="20"/>
      <c r="E516" s="21"/>
      <c r="F516" s="20"/>
      <c r="G516" s="21"/>
      <c r="H516" s="21"/>
      <c r="I516" s="22"/>
      <c r="J516" s="22"/>
      <c r="K516" s="22"/>
      <c r="L516" s="18"/>
    </row>
    <row r="517">
      <c r="A517" s="18"/>
      <c r="B517" s="19"/>
      <c r="C517" s="20"/>
      <c r="D517" s="20"/>
      <c r="E517" s="21"/>
      <c r="F517" s="20"/>
      <c r="G517" s="21"/>
      <c r="H517" s="21"/>
      <c r="I517" s="22"/>
      <c r="J517" s="22"/>
      <c r="K517" s="22"/>
      <c r="L517" s="18"/>
    </row>
    <row r="518">
      <c r="A518" s="18"/>
      <c r="B518" s="19"/>
      <c r="C518" s="20"/>
      <c r="D518" s="20"/>
      <c r="E518" s="21"/>
      <c r="F518" s="20"/>
      <c r="G518" s="21"/>
      <c r="H518" s="21"/>
      <c r="I518" s="22"/>
      <c r="J518" s="22"/>
      <c r="K518" s="22"/>
      <c r="L518" s="18"/>
    </row>
    <row r="519">
      <c r="A519" s="18"/>
      <c r="B519" s="19"/>
      <c r="C519" s="20"/>
      <c r="D519" s="20"/>
      <c r="E519" s="21"/>
      <c r="F519" s="20"/>
      <c r="G519" s="21"/>
      <c r="H519" s="21"/>
      <c r="I519" s="22"/>
      <c r="J519" s="22"/>
      <c r="K519" s="22"/>
      <c r="L519" s="18"/>
    </row>
    <row r="520">
      <c r="A520" s="18"/>
      <c r="B520" s="19"/>
      <c r="C520" s="20"/>
      <c r="D520" s="20"/>
      <c r="E520" s="21"/>
      <c r="F520" s="20"/>
      <c r="G520" s="21"/>
      <c r="H520" s="21"/>
      <c r="I520" s="22"/>
      <c r="J520" s="22"/>
      <c r="K520" s="22"/>
      <c r="L520" s="18"/>
    </row>
    <row r="521">
      <c r="A521" s="18"/>
      <c r="B521" s="19"/>
      <c r="C521" s="20"/>
      <c r="D521" s="20"/>
      <c r="E521" s="21"/>
      <c r="F521" s="20"/>
      <c r="G521" s="21"/>
      <c r="H521" s="21"/>
      <c r="I521" s="22"/>
      <c r="J521" s="22"/>
      <c r="K521" s="22"/>
      <c r="L521" s="18"/>
    </row>
    <row r="522">
      <c r="A522" s="18"/>
      <c r="B522" s="19"/>
      <c r="C522" s="20"/>
      <c r="D522" s="20"/>
      <c r="E522" s="21"/>
      <c r="F522" s="20"/>
      <c r="G522" s="21"/>
      <c r="H522" s="21"/>
      <c r="I522" s="22"/>
      <c r="J522" s="22"/>
      <c r="K522" s="22"/>
      <c r="L522" s="18"/>
    </row>
    <row r="523">
      <c r="A523" s="18"/>
      <c r="B523" s="19"/>
      <c r="C523" s="20"/>
      <c r="D523" s="20"/>
      <c r="E523" s="21"/>
      <c r="F523" s="20"/>
      <c r="G523" s="21"/>
      <c r="H523" s="21"/>
      <c r="I523" s="22"/>
      <c r="J523" s="22"/>
      <c r="K523" s="22"/>
      <c r="L523" s="18"/>
    </row>
    <row r="524">
      <c r="A524" s="18"/>
      <c r="B524" s="19"/>
      <c r="C524" s="20"/>
      <c r="D524" s="20"/>
      <c r="E524" s="21"/>
      <c r="F524" s="20"/>
      <c r="G524" s="21"/>
      <c r="H524" s="21"/>
      <c r="I524" s="22"/>
      <c r="J524" s="22"/>
      <c r="K524" s="22"/>
      <c r="L524" s="18"/>
    </row>
    <row r="525">
      <c r="A525" s="18"/>
      <c r="B525" s="19"/>
      <c r="C525" s="20"/>
      <c r="D525" s="20"/>
      <c r="E525" s="21"/>
      <c r="F525" s="20"/>
      <c r="G525" s="21"/>
      <c r="H525" s="21"/>
      <c r="I525" s="22"/>
      <c r="J525" s="22"/>
      <c r="K525" s="22"/>
      <c r="L525" s="18"/>
    </row>
    <row r="526">
      <c r="A526" s="18"/>
      <c r="B526" s="19"/>
      <c r="C526" s="20"/>
      <c r="D526" s="20"/>
      <c r="E526" s="21"/>
      <c r="F526" s="20"/>
      <c r="G526" s="21"/>
      <c r="H526" s="21"/>
      <c r="I526" s="22"/>
      <c r="J526" s="22"/>
      <c r="K526" s="22"/>
      <c r="L526" s="18"/>
    </row>
    <row r="527">
      <c r="A527" s="18"/>
      <c r="B527" s="19"/>
      <c r="C527" s="20"/>
      <c r="D527" s="20"/>
      <c r="E527" s="21"/>
      <c r="F527" s="20"/>
      <c r="G527" s="21"/>
      <c r="H527" s="21"/>
      <c r="I527" s="22"/>
      <c r="J527" s="22"/>
      <c r="K527" s="22"/>
      <c r="L527" s="18"/>
    </row>
    <row r="528">
      <c r="A528" s="18"/>
      <c r="B528" s="19"/>
      <c r="C528" s="20"/>
      <c r="D528" s="20"/>
      <c r="E528" s="21"/>
      <c r="F528" s="20"/>
      <c r="G528" s="21"/>
      <c r="H528" s="21"/>
      <c r="I528" s="22"/>
      <c r="J528" s="22"/>
      <c r="K528" s="22"/>
      <c r="L528" s="18"/>
    </row>
    <row r="529">
      <c r="A529" s="18"/>
      <c r="B529" s="19"/>
      <c r="C529" s="20"/>
      <c r="D529" s="20"/>
      <c r="E529" s="21"/>
      <c r="F529" s="20"/>
      <c r="G529" s="21"/>
      <c r="H529" s="21"/>
      <c r="I529" s="22"/>
      <c r="J529" s="22"/>
      <c r="K529" s="22"/>
      <c r="L529" s="18"/>
    </row>
    <row r="530">
      <c r="A530" s="18"/>
      <c r="B530" s="19"/>
      <c r="C530" s="20"/>
      <c r="D530" s="20"/>
      <c r="E530" s="21"/>
      <c r="F530" s="20"/>
      <c r="G530" s="21"/>
      <c r="H530" s="21"/>
      <c r="I530" s="22"/>
      <c r="J530" s="22"/>
      <c r="K530" s="22"/>
      <c r="L530" s="18"/>
    </row>
    <row r="531">
      <c r="A531" s="18"/>
      <c r="B531" s="19"/>
      <c r="C531" s="20"/>
      <c r="D531" s="20"/>
      <c r="E531" s="21"/>
      <c r="F531" s="20"/>
      <c r="G531" s="21"/>
      <c r="H531" s="21"/>
      <c r="I531" s="22"/>
      <c r="J531" s="22"/>
      <c r="K531" s="22"/>
      <c r="L531" s="18"/>
    </row>
    <row r="532">
      <c r="A532" s="18"/>
      <c r="B532" s="19"/>
      <c r="C532" s="20"/>
      <c r="D532" s="20"/>
      <c r="E532" s="21"/>
      <c r="F532" s="20"/>
      <c r="G532" s="21"/>
      <c r="H532" s="21"/>
      <c r="I532" s="22"/>
      <c r="J532" s="22"/>
      <c r="K532" s="22"/>
      <c r="L532" s="18"/>
    </row>
    <row r="533">
      <c r="A533" s="18"/>
      <c r="B533" s="19"/>
      <c r="C533" s="20"/>
      <c r="D533" s="20"/>
      <c r="E533" s="21"/>
      <c r="F533" s="20"/>
      <c r="G533" s="21"/>
      <c r="H533" s="21"/>
      <c r="I533" s="22"/>
      <c r="J533" s="22"/>
      <c r="K533" s="22"/>
      <c r="L533" s="18"/>
    </row>
    <row r="534">
      <c r="A534" s="18"/>
      <c r="B534" s="19"/>
      <c r="C534" s="20"/>
      <c r="D534" s="20"/>
      <c r="E534" s="21"/>
      <c r="F534" s="20"/>
      <c r="G534" s="21"/>
      <c r="H534" s="21"/>
      <c r="I534" s="22"/>
      <c r="J534" s="22"/>
      <c r="K534" s="22"/>
      <c r="L534" s="18"/>
    </row>
    <row r="535">
      <c r="A535" s="18"/>
      <c r="B535" s="19"/>
      <c r="C535" s="20"/>
      <c r="D535" s="20"/>
      <c r="E535" s="21"/>
      <c r="F535" s="20"/>
      <c r="G535" s="21"/>
      <c r="H535" s="21"/>
      <c r="I535" s="22"/>
      <c r="J535" s="22"/>
      <c r="K535" s="22"/>
      <c r="L535" s="18"/>
    </row>
    <row r="536">
      <c r="A536" s="18"/>
      <c r="B536" s="19"/>
      <c r="C536" s="20"/>
      <c r="D536" s="20"/>
      <c r="E536" s="21"/>
      <c r="F536" s="20"/>
      <c r="G536" s="21"/>
      <c r="H536" s="21"/>
      <c r="I536" s="22"/>
      <c r="J536" s="22"/>
      <c r="K536" s="22"/>
      <c r="L536" s="18"/>
    </row>
    <row r="537">
      <c r="A537" s="18"/>
      <c r="B537" s="19"/>
      <c r="C537" s="20"/>
      <c r="D537" s="20"/>
      <c r="E537" s="21"/>
      <c r="F537" s="20"/>
      <c r="G537" s="21"/>
      <c r="H537" s="21"/>
      <c r="I537" s="22"/>
      <c r="J537" s="22"/>
      <c r="K537" s="22"/>
      <c r="L537" s="18"/>
    </row>
    <row r="538">
      <c r="A538" s="18"/>
      <c r="B538" s="19"/>
      <c r="C538" s="20"/>
      <c r="D538" s="20"/>
      <c r="E538" s="21"/>
      <c r="F538" s="20"/>
      <c r="G538" s="21"/>
      <c r="H538" s="21"/>
      <c r="I538" s="22"/>
      <c r="J538" s="22"/>
      <c r="K538" s="22"/>
      <c r="L538" s="18"/>
    </row>
    <row r="539">
      <c r="A539" s="18"/>
      <c r="B539" s="19"/>
      <c r="C539" s="20"/>
      <c r="D539" s="20"/>
      <c r="E539" s="21"/>
      <c r="F539" s="20"/>
      <c r="G539" s="21"/>
      <c r="H539" s="21"/>
      <c r="I539" s="22"/>
      <c r="J539" s="22"/>
      <c r="K539" s="22"/>
      <c r="L539" s="18"/>
    </row>
    <row r="540">
      <c r="A540" s="18"/>
      <c r="B540" s="19"/>
      <c r="C540" s="20"/>
      <c r="D540" s="20"/>
      <c r="E540" s="21"/>
      <c r="F540" s="20"/>
      <c r="G540" s="21"/>
      <c r="H540" s="21"/>
      <c r="I540" s="22"/>
      <c r="J540" s="22"/>
      <c r="K540" s="22"/>
      <c r="L540" s="18"/>
    </row>
    <row r="541">
      <c r="A541" s="18"/>
      <c r="B541" s="19"/>
      <c r="C541" s="20"/>
      <c r="D541" s="20"/>
      <c r="E541" s="21"/>
      <c r="F541" s="20"/>
      <c r="G541" s="21"/>
      <c r="H541" s="21"/>
      <c r="I541" s="22"/>
      <c r="J541" s="22"/>
      <c r="K541" s="22"/>
      <c r="L541" s="18"/>
    </row>
    <row r="542">
      <c r="A542" s="18"/>
      <c r="B542" s="19"/>
      <c r="C542" s="20"/>
      <c r="D542" s="20"/>
      <c r="E542" s="21"/>
      <c r="F542" s="20"/>
      <c r="G542" s="21"/>
      <c r="H542" s="21"/>
      <c r="I542" s="22"/>
      <c r="J542" s="22"/>
      <c r="K542" s="22"/>
      <c r="L542" s="18"/>
    </row>
    <row r="543">
      <c r="A543" s="18"/>
      <c r="B543" s="19"/>
      <c r="C543" s="20"/>
      <c r="D543" s="20"/>
      <c r="E543" s="21"/>
      <c r="F543" s="20"/>
      <c r="G543" s="21"/>
      <c r="H543" s="21"/>
      <c r="I543" s="22"/>
      <c r="J543" s="22"/>
      <c r="K543" s="22"/>
      <c r="L543" s="18"/>
    </row>
    <row r="544">
      <c r="A544" s="18"/>
      <c r="B544" s="19"/>
      <c r="C544" s="20"/>
      <c r="D544" s="20"/>
      <c r="E544" s="21"/>
      <c r="F544" s="20"/>
      <c r="G544" s="21"/>
      <c r="H544" s="21"/>
      <c r="I544" s="22"/>
      <c r="J544" s="22"/>
      <c r="K544" s="22"/>
      <c r="L544" s="18"/>
    </row>
    <row r="545">
      <c r="A545" s="18"/>
      <c r="B545" s="19"/>
      <c r="C545" s="20"/>
      <c r="D545" s="20"/>
      <c r="E545" s="21"/>
      <c r="F545" s="20"/>
      <c r="G545" s="21"/>
      <c r="H545" s="21"/>
      <c r="I545" s="22"/>
      <c r="J545" s="22"/>
      <c r="K545" s="22"/>
      <c r="L545" s="18"/>
    </row>
    <row r="546">
      <c r="A546" s="18"/>
      <c r="B546" s="19"/>
      <c r="C546" s="20"/>
      <c r="D546" s="20"/>
      <c r="E546" s="21"/>
      <c r="F546" s="20"/>
      <c r="G546" s="21"/>
      <c r="H546" s="21"/>
      <c r="I546" s="22"/>
      <c r="J546" s="22"/>
      <c r="K546" s="22"/>
      <c r="L546" s="18"/>
    </row>
    <row r="547">
      <c r="A547" s="18"/>
      <c r="B547" s="19"/>
      <c r="C547" s="20"/>
      <c r="D547" s="20"/>
      <c r="E547" s="21"/>
      <c r="F547" s="20"/>
      <c r="G547" s="21"/>
      <c r="H547" s="21"/>
      <c r="I547" s="22"/>
      <c r="J547" s="22"/>
      <c r="K547" s="22"/>
      <c r="L547" s="18"/>
    </row>
    <row r="548">
      <c r="A548" s="18"/>
      <c r="B548" s="19"/>
      <c r="C548" s="20"/>
      <c r="D548" s="20"/>
      <c r="E548" s="21"/>
      <c r="F548" s="20"/>
      <c r="G548" s="21"/>
      <c r="H548" s="21"/>
      <c r="I548" s="22"/>
      <c r="J548" s="22"/>
      <c r="K548" s="22"/>
      <c r="L548" s="18"/>
    </row>
    <row r="549">
      <c r="A549" s="18"/>
      <c r="B549" s="19"/>
      <c r="C549" s="20"/>
      <c r="D549" s="20"/>
      <c r="E549" s="21"/>
      <c r="F549" s="20"/>
      <c r="G549" s="21"/>
      <c r="H549" s="21"/>
      <c r="I549" s="22"/>
      <c r="J549" s="22"/>
      <c r="K549" s="22"/>
      <c r="L549" s="18"/>
    </row>
    <row r="550">
      <c r="A550" s="18"/>
      <c r="B550" s="19"/>
      <c r="C550" s="20"/>
      <c r="D550" s="20"/>
      <c r="E550" s="21"/>
      <c r="F550" s="20"/>
      <c r="G550" s="21"/>
      <c r="H550" s="21"/>
      <c r="I550" s="22"/>
      <c r="J550" s="22"/>
      <c r="K550" s="22"/>
      <c r="L550" s="18"/>
    </row>
    <row r="551">
      <c r="A551" s="18"/>
      <c r="B551" s="19"/>
      <c r="C551" s="20"/>
      <c r="D551" s="20"/>
      <c r="E551" s="21"/>
      <c r="F551" s="20"/>
      <c r="G551" s="21"/>
      <c r="H551" s="21"/>
      <c r="I551" s="22"/>
      <c r="J551" s="22"/>
      <c r="K551" s="22"/>
      <c r="L551" s="18"/>
    </row>
    <row r="552">
      <c r="A552" s="18"/>
      <c r="B552" s="19"/>
      <c r="C552" s="20"/>
      <c r="D552" s="20"/>
      <c r="E552" s="21"/>
      <c r="F552" s="20"/>
      <c r="G552" s="21"/>
      <c r="H552" s="21"/>
      <c r="I552" s="22"/>
      <c r="J552" s="22"/>
      <c r="K552" s="22"/>
      <c r="L552" s="18"/>
    </row>
    <row r="553">
      <c r="A553" s="18"/>
      <c r="B553" s="19"/>
      <c r="C553" s="20"/>
      <c r="D553" s="20"/>
      <c r="E553" s="21"/>
      <c r="F553" s="20"/>
      <c r="G553" s="21"/>
      <c r="H553" s="21"/>
      <c r="I553" s="22"/>
      <c r="J553" s="22"/>
      <c r="K553" s="22"/>
      <c r="L553" s="18"/>
    </row>
    <row r="554">
      <c r="A554" s="18"/>
      <c r="B554" s="19"/>
      <c r="C554" s="20"/>
      <c r="D554" s="20"/>
      <c r="E554" s="21"/>
      <c r="F554" s="20"/>
      <c r="G554" s="21"/>
      <c r="H554" s="21"/>
      <c r="I554" s="22"/>
      <c r="J554" s="22"/>
      <c r="K554" s="22"/>
      <c r="L554" s="18"/>
    </row>
    <row r="555">
      <c r="A555" s="18"/>
      <c r="B555" s="19"/>
      <c r="C555" s="20"/>
      <c r="D555" s="20"/>
      <c r="E555" s="21"/>
      <c r="F555" s="20"/>
      <c r="G555" s="21"/>
      <c r="H555" s="21"/>
      <c r="I555" s="22"/>
      <c r="J555" s="22"/>
      <c r="K555" s="22"/>
      <c r="L555" s="18"/>
    </row>
    <row r="556">
      <c r="A556" s="18"/>
      <c r="B556" s="19"/>
      <c r="C556" s="20"/>
      <c r="D556" s="20"/>
      <c r="E556" s="21"/>
      <c r="F556" s="20"/>
      <c r="G556" s="21"/>
      <c r="H556" s="21"/>
      <c r="I556" s="22"/>
      <c r="J556" s="22"/>
      <c r="K556" s="22"/>
      <c r="L556" s="18"/>
    </row>
    <row r="557">
      <c r="A557" s="18"/>
      <c r="B557" s="19"/>
      <c r="C557" s="20"/>
      <c r="D557" s="20"/>
      <c r="E557" s="21"/>
      <c r="F557" s="20"/>
      <c r="G557" s="21"/>
      <c r="H557" s="21"/>
      <c r="I557" s="22"/>
      <c r="J557" s="22"/>
      <c r="K557" s="22"/>
      <c r="L557" s="18"/>
    </row>
    <row r="558">
      <c r="A558" s="18"/>
      <c r="B558" s="19"/>
      <c r="C558" s="20"/>
      <c r="D558" s="20"/>
      <c r="E558" s="21"/>
      <c r="F558" s="20"/>
      <c r="G558" s="21"/>
      <c r="H558" s="21"/>
      <c r="I558" s="22"/>
      <c r="J558" s="22"/>
      <c r="K558" s="22"/>
      <c r="L558" s="18"/>
    </row>
    <row r="559">
      <c r="A559" s="18"/>
      <c r="B559" s="19"/>
      <c r="C559" s="20"/>
      <c r="D559" s="20"/>
      <c r="E559" s="21"/>
      <c r="F559" s="20"/>
      <c r="G559" s="21"/>
      <c r="H559" s="21"/>
      <c r="I559" s="22"/>
      <c r="J559" s="22"/>
      <c r="K559" s="22"/>
      <c r="L559" s="18"/>
    </row>
    <row r="560">
      <c r="A560" s="18"/>
      <c r="B560" s="19"/>
      <c r="C560" s="20"/>
      <c r="D560" s="20"/>
      <c r="E560" s="21"/>
      <c r="F560" s="20"/>
      <c r="G560" s="21"/>
      <c r="H560" s="21"/>
      <c r="I560" s="22"/>
      <c r="J560" s="22"/>
      <c r="K560" s="22"/>
      <c r="L560" s="18"/>
    </row>
    <row r="561">
      <c r="A561" s="18"/>
      <c r="B561" s="19"/>
      <c r="C561" s="20"/>
      <c r="D561" s="20"/>
      <c r="E561" s="21"/>
      <c r="F561" s="20"/>
      <c r="G561" s="21"/>
      <c r="H561" s="21"/>
      <c r="I561" s="22"/>
      <c r="J561" s="22"/>
      <c r="K561" s="22"/>
      <c r="L561" s="18"/>
    </row>
    <row r="562">
      <c r="A562" s="18"/>
      <c r="B562" s="19"/>
      <c r="C562" s="20"/>
      <c r="D562" s="20"/>
      <c r="E562" s="21"/>
      <c r="F562" s="20"/>
      <c r="G562" s="21"/>
      <c r="H562" s="21"/>
      <c r="I562" s="22"/>
      <c r="J562" s="22"/>
      <c r="K562" s="22"/>
      <c r="L562" s="18"/>
    </row>
    <row r="563">
      <c r="A563" s="18"/>
      <c r="B563" s="19"/>
      <c r="C563" s="20"/>
      <c r="D563" s="20"/>
      <c r="E563" s="21"/>
      <c r="F563" s="20"/>
      <c r="G563" s="21"/>
      <c r="H563" s="21"/>
      <c r="I563" s="22"/>
      <c r="J563" s="22"/>
      <c r="K563" s="22"/>
      <c r="L563" s="18"/>
    </row>
    <row r="564">
      <c r="A564" s="18"/>
      <c r="B564" s="19"/>
      <c r="C564" s="20"/>
      <c r="D564" s="20"/>
      <c r="E564" s="21"/>
      <c r="F564" s="20"/>
      <c r="G564" s="21"/>
      <c r="H564" s="21"/>
      <c r="I564" s="22"/>
      <c r="J564" s="22"/>
      <c r="K564" s="22"/>
      <c r="L564" s="18"/>
    </row>
    <row r="565">
      <c r="A565" s="18"/>
      <c r="B565" s="19"/>
      <c r="C565" s="20"/>
      <c r="D565" s="20"/>
      <c r="E565" s="21"/>
      <c r="F565" s="20"/>
      <c r="G565" s="21"/>
      <c r="H565" s="21"/>
      <c r="I565" s="22"/>
      <c r="J565" s="22"/>
      <c r="K565" s="22"/>
      <c r="L565" s="18"/>
    </row>
    <row r="566">
      <c r="A566" s="18"/>
      <c r="B566" s="19"/>
      <c r="C566" s="20"/>
      <c r="D566" s="20"/>
      <c r="E566" s="21"/>
      <c r="F566" s="20"/>
      <c r="G566" s="21"/>
      <c r="H566" s="21"/>
      <c r="I566" s="22"/>
      <c r="J566" s="22"/>
      <c r="K566" s="22"/>
      <c r="L566" s="18"/>
    </row>
    <row r="567">
      <c r="A567" s="18"/>
      <c r="B567" s="19"/>
      <c r="C567" s="20"/>
      <c r="D567" s="20"/>
      <c r="E567" s="21"/>
      <c r="F567" s="20"/>
      <c r="G567" s="21"/>
      <c r="H567" s="21"/>
      <c r="I567" s="22"/>
      <c r="J567" s="22"/>
      <c r="K567" s="22"/>
      <c r="L567" s="18"/>
    </row>
    <row r="568">
      <c r="A568" s="18"/>
      <c r="B568" s="19"/>
      <c r="C568" s="20"/>
      <c r="D568" s="20"/>
      <c r="E568" s="21"/>
      <c r="F568" s="20"/>
      <c r="G568" s="21"/>
      <c r="H568" s="21"/>
      <c r="I568" s="22"/>
      <c r="J568" s="22"/>
      <c r="K568" s="22"/>
      <c r="L568" s="18"/>
    </row>
    <row r="569">
      <c r="A569" s="18"/>
      <c r="B569" s="19"/>
      <c r="C569" s="20"/>
      <c r="D569" s="20"/>
      <c r="E569" s="21"/>
      <c r="F569" s="20"/>
      <c r="G569" s="21"/>
      <c r="H569" s="21"/>
      <c r="I569" s="22"/>
      <c r="J569" s="22"/>
      <c r="K569" s="22"/>
      <c r="L569" s="18"/>
    </row>
    <row r="570">
      <c r="A570" s="18"/>
      <c r="B570" s="19"/>
      <c r="C570" s="20"/>
      <c r="D570" s="20"/>
      <c r="E570" s="21"/>
      <c r="F570" s="20"/>
      <c r="G570" s="21"/>
      <c r="H570" s="21"/>
      <c r="I570" s="22"/>
      <c r="J570" s="22"/>
      <c r="K570" s="22"/>
      <c r="L570" s="18"/>
    </row>
    <row r="571">
      <c r="A571" s="18"/>
      <c r="B571" s="19"/>
      <c r="C571" s="20"/>
      <c r="D571" s="20"/>
      <c r="E571" s="21"/>
      <c r="F571" s="20"/>
      <c r="G571" s="21"/>
      <c r="H571" s="21"/>
      <c r="I571" s="22"/>
      <c r="J571" s="22"/>
      <c r="K571" s="22"/>
      <c r="L571" s="18"/>
    </row>
    <row r="572">
      <c r="A572" s="18"/>
      <c r="B572" s="19"/>
      <c r="C572" s="20"/>
      <c r="D572" s="20"/>
      <c r="E572" s="21"/>
      <c r="F572" s="20"/>
      <c r="G572" s="21"/>
      <c r="H572" s="21"/>
      <c r="I572" s="22"/>
      <c r="J572" s="22"/>
      <c r="K572" s="22"/>
      <c r="L572" s="18"/>
    </row>
    <row r="573">
      <c r="A573" s="18"/>
      <c r="B573" s="19"/>
      <c r="C573" s="20"/>
      <c r="D573" s="20"/>
      <c r="E573" s="21"/>
      <c r="F573" s="20"/>
      <c r="G573" s="21"/>
      <c r="H573" s="21"/>
      <c r="I573" s="22"/>
      <c r="J573" s="22"/>
      <c r="K573" s="22"/>
      <c r="L573" s="18"/>
    </row>
    <row r="574">
      <c r="A574" s="18"/>
      <c r="B574" s="19"/>
      <c r="C574" s="20"/>
      <c r="D574" s="20"/>
      <c r="E574" s="21"/>
      <c r="F574" s="20"/>
      <c r="G574" s="21"/>
      <c r="H574" s="21"/>
      <c r="I574" s="22"/>
      <c r="J574" s="22"/>
      <c r="K574" s="22"/>
      <c r="L574" s="18"/>
    </row>
    <row r="575">
      <c r="A575" s="18"/>
      <c r="B575" s="19"/>
      <c r="C575" s="20"/>
      <c r="D575" s="20"/>
      <c r="E575" s="21"/>
      <c r="F575" s="20"/>
      <c r="G575" s="21"/>
      <c r="H575" s="21"/>
      <c r="I575" s="22"/>
      <c r="J575" s="22"/>
      <c r="K575" s="22"/>
      <c r="L575" s="18"/>
    </row>
    <row r="576">
      <c r="A576" s="18"/>
      <c r="B576" s="19"/>
      <c r="C576" s="20"/>
      <c r="D576" s="20"/>
      <c r="E576" s="21"/>
      <c r="F576" s="20"/>
      <c r="G576" s="21"/>
      <c r="H576" s="21"/>
      <c r="I576" s="22"/>
      <c r="J576" s="22"/>
      <c r="K576" s="22"/>
      <c r="L576" s="18"/>
    </row>
    <row r="577">
      <c r="A577" s="18"/>
      <c r="B577" s="19"/>
      <c r="C577" s="20"/>
      <c r="D577" s="20"/>
      <c r="E577" s="21"/>
      <c r="F577" s="20"/>
      <c r="G577" s="21"/>
      <c r="H577" s="21"/>
      <c r="I577" s="22"/>
      <c r="J577" s="22"/>
      <c r="K577" s="22"/>
      <c r="L577" s="18"/>
    </row>
    <row r="578">
      <c r="A578" s="18"/>
      <c r="B578" s="19"/>
      <c r="C578" s="20"/>
      <c r="D578" s="20"/>
      <c r="E578" s="21"/>
      <c r="F578" s="20"/>
      <c r="G578" s="21"/>
      <c r="H578" s="21"/>
      <c r="I578" s="22"/>
      <c r="J578" s="22"/>
      <c r="K578" s="22"/>
      <c r="L578" s="18"/>
    </row>
    <row r="579">
      <c r="A579" s="18"/>
      <c r="B579" s="19"/>
      <c r="C579" s="20"/>
      <c r="D579" s="20"/>
      <c r="E579" s="21"/>
      <c r="F579" s="20"/>
      <c r="G579" s="21"/>
      <c r="H579" s="21"/>
      <c r="I579" s="22"/>
      <c r="J579" s="22"/>
      <c r="K579" s="22"/>
      <c r="L579" s="18"/>
    </row>
    <row r="580">
      <c r="A580" s="18"/>
      <c r="B580" s="19"/>
      <c r="C580" s="20"/>
      <c r="D580" s="20"/>
      <c r="E580" s="21"/>
      <c r="F580" s="20"/>
      <c r="G580" s="21"/>
      <c r="H580" s="21"/>
      <c r="I580" s="22"/>
      <c r="J580" s="22"/>
      <c r="K580" s="22"/>
      <c r="L580" s="18"/>
    </row>
    <row r="581">
      <c r="A581" s="18"/>
      <c r="B581" s="19"/>
      <c r="C581" s="20"/>
      <c r="D581" s="20"/>
      <c r="E581" s="21"/>
      <c r="F581" s="20"/>
      <c r="G581" s="21"/>
      <c r="H581" s="21"/>
      <c r="I581" s="22"/>
      <c r="J581" s="22"/>
      <c r="K581" s="22"/>
      <c r="L581" s="18"/>
    </row>
    <row r="582">
      <c r="A582" s="18"/>
      <c r="B582" s="19"/>
      <c r="C582" s="20"/>
      <c r="D582" s="20"/>
      <c r="E582" s="21"/>
      <c r="F582" s="20"/>
      <c r="G582" s="21"/>
      <c r="H582" s="21"/>
      <c r="I582" s="22"/>
      <c r="J582" s="22"/>
      <c r="K582" s="22"/>
      <c r="L582" s="18"/>
    </row>
    <row r="583">
      <c r="A583" s="18"/>
      <c r="B583" s="19"/>
      <c r="C583" s="20"/>
      <c r="D583" s="20"/>
      <c r="E583" s="21"/>
      <c r="F583" s="20"/>
      <c r="G583" s="21"/>
      <c r="H583" s="21"/>
      <c r="I583" s="22"/>
      <c r="J583" s="22"/>
      <c r="K583" s="22"/>
      <c r="L583" s="18"/>
    </row>
    <row r="584">
      <c r="A584" s="18"/>
      <c r="B584" s="19"/>
      <c r="C584" s="20"/>
      <c r="D584" s="20"/>
      <c r="E584" s="21"/>
      <c r="F584" s="20"/>
      <c r="G584" s="21"/>
      <c r="H584" s="21"/>
      <c r="I584" s="22"/>
      <c r="J584" s="22"/>
      <c r="K584" s="22"/>
      <c r="L584" s="18"/>
    </row>
    <row r="585">
      <c r="A585" s="18"/>
      <c r="B585" s="19"/>
      <c r="C585" s="20"/>
      <c r="D585" s="20"/>
      <c r="E585" s="21"/>
      <c r="F585" s="20"/>
      <c r="G585" s="21"/>
      <c r="H585" s="21"/>
      <c r="I585" s="22"/>
      <c r="J585" s="22"/>
      <c r="K585" s="22"/>
      <c r="L585" s="18"/>
    </row>
    <row r="586">
      <c r="A586" s="18"/>
      <c r="B586" s="19"/>
      <c r="C586" s="20"/>
      <c r="D586" s="20"/>
      <c r="E586" s="21"/>
      <c r="F586" s="20"/>
      <c r="G586" s="21"/>
      <c r="H586" s="21"/>
      <c r="I586" s="22"/>
      <c r="J586" s="22"/>
      <c r="K586" s="22"/>
      <c r="L586" s="18"/>
    </row>
    <row r="587">
      <c r="A587" s="18"/>
      <c r="B587" s="19"/>
      <c r="C587" s="20"/>
      <c r="D587" s="20"/>
      <c r="E587" s="21"/>
      <c r="F587" s="20"/>
      <c r="G587" s="21"/>
      <c r="H587" s="21"/>
      <c r="I587" s="22"/>
      <c r="J587" s="22"/>
      <c r="K587" s="22"/>
      <c r="L587" s="18"/>
    </row>
    <row r="588">
      <c r="A588" s="18"/>
      <c r="B588" s="19"/>
      <c r="C588" s="20"/>
      <c r="D588" s="20"/>
      <c r="E588" s="21"/>
      <c r="F588" s="20"/>
      <c r="G588" s="21"/>
      <c r="H588" s="21"/>
      <c r="I588" s="22"/>
      <c r="J588" s="22"/>
      <c r="K588" s="22"/>
      <c r="L588" s="18"/>
    </row>
    <row r="589">
      <c r="A589" s="18"/>
      <c r="B589" s="19"/>
      <c r="C589" s="20"/>
      <c r="D589" s="20"/>
      <c r="E589" s="21"/>
      <c r="F589" s="20"/>
      <c r="G589" s="21"/>
      <c r="H589" s="21"/>
      <c r="I589" s="22"/>
      <c r="J589" s="22"/>
      <c r="K589" s="22"/>
      <c r="L589" s="18"/>
    </row>
    <row r="590">
      <c r="A590" s="18"/>
      <c r="B590" s="19"/>
      <c r="C590" s="20"/>
      <c r="D590" s="20"/>
      <c r="E590" s="21"/>
      <c r="F590" s="20"/>
      <c r="G590" s="21"/>
      <c r="H590" s="21"/>
      <c r="I590" s="22"/>
      <c r="J590" s="22"/>
      <c r="K590" s="22"/>
      <c r="L590" s="18"/>
    </row>
    <row r="591">
      <c r="A591" s="18"/>
      <c r="B591" s="19"/>
      <c r="C591" s="20"/>
      <c r="D591" s="20"/>
      <c r="E591" s="21"/>
      <c r="F591" s="20"/>
      <c r="G591" s="21"/>
      <c r="H591" s="21"/>
      <c r="I591" s="22"/>
      <c r="J591" s="22"/>
      <c r="K591" s="22"/>
      <c r="L591" s="18"/>
    </row>
    <row r="592">
      <c r="A592" s="18"/>
      <c r="B592" s="19"/>
      <c r="C592" s="20"/>
      <c r="D592" s="20"/>
      <c r="E592" s="21"/>
      <c r="F592" s="20"/>
      <c r="G592" s="21"/>
      <c r="H592" s="21"/>
      <c r="I592" s="22"/>
      <c r="J592" s="22"/>
      <c r="K592" s="22"/>
      <c r="L592" s="18"/>
    </row>
    <row r="593">
      <c r="A593" s="18"/>
      <c r="B593" s="19"/>
      <c r="C593" s="20"/>
      <c r="D593" s="20"/>
      <c r="E593" s="21"/>
      <c r="F593" s="20"/>
      <c r="G593" s="21"/>
      <c r="H593" s="21"/>
      <c r="I593" s="22"/>
      <c r="J593" s="22"/>
      <c r="K593" s="22"/>
      <c r="L593" s="18"/>
    </row>
    <row r="594">
      <c r="A594" s="18"/>
      <c r="B594" s="19"/>
      <c r="C594" s="20"/>
      <c r="D594" s="20"/>
      <c r="E594" s="21"/>
      <c r="F594" s="20"/>
      <c r="G594" s="21"/>
      <c r="H594" s="21"/>
      <c r="I594" s="22"/>
      <c r="J594" s="22"/>
      <c r="K594" s="22"/>
      <c r="L594" s="18"/>
    </row>
    <row r="595">
      <c r="A595" s="18"/>
      <c r="B595" s="19"/>
      <c r="C595" s="20"/>
      <c r="D595" s="20"/>
      <c r="E595" s="21"/>
      <c r="F595" s="20"/>
      <c r="G595" s="21"/>
      <c r="H595" s="21"/>
      <c r="I595" s="22"/>
      <c r="J595" s="22"/>
      <c r="K595" s="22"/>
      <c r="L595" s="18"/>
    </row>
    <row r="596">
      <c r="A596" s="18"/>
      <c r="B596" s="19"/>
      <c r="C596" s="20"/>
      <c r="D596" s="20"/>
      <c r="E596" s="21"/>
      <c r="F596" s="20"/>
      <c r="G596" s="21"/>
      <c r="H596" s="21"/>
      <c r="I596" s="22"/>
      <c r="J596" s="22"/>
      <c r="K596" s="22"/>
      <c r="L596" s="18"/>
    </row>
    <row r="597">
      <c r="A597" s="18"/>
      <c r="B597" s="19"/>
      <c r="C597" s="20"/>
      <c r="D597" s="20"/>
      <c r="E597" s="21"/>
      <c r="F597" s="20"/>
      <c r="G597" s="21"/>
      <c r="H597" s="21"/>
      <c r="I597" s="22"/>
      <c r="J597" s="22"/>
      <c r="K597" s="22"/>
      <c r="L597" s="18"/>
    </row>
    <row r="598">
      <c r="A598" s="18"/>
      <c r="B598" s="19"/>
      <c r="C598" s="20"/>
      <c r="D598" s="20"/>
      <c r="E598" s="21"/>
      <c r="F598" s="20"/>
      <c r="G598" s="21"/>
      <c r="H598" s="21"/>
      <c r="I598" s="22"/>
      <c r="J598" s="22"/>
      <c r="K598" s="22"/>
      <c r="L598" s="18"/>
    </row>
    <row r="599">
      <c r="A599" s="18"/>
      <c r="B599" s="19"/>
      <c r="C599" s="20"/>
      <c r="D599" s="20"/>
      <c r="E599" s="21"/>
      <c r="F599" s="20"/>
      <c r="G599" s="21"/>
      <c r="H599" s="21"/>
      <c r="I599" s="22"/>
      <c r="J599" s="22"/>
      <c r="K599" s="22"/>
      <c r="L599" s="18"/>
    </row>
    <row r="600">
      <c r="A600" s="18"/>
      <c r="B600" s="19"/>
      <c r="C600" s="20"/>
      <c r="D600" s="20"/>
      <c r="E600" s="21"/>
      <c r="F600" s="20"/>
      <c r="G600" s="21"/>
      <c r="H600" s="21"/>
      <c r="I600" s="22"/>
      <c r="J600" s="22"/>
      <c r="K600" s="22"/>
      <c r="L600" s="18"/>
    </row>
    <row r="601">
      <c r="A601" s="18"/>
      <c r="B601" s="19"/>
      <c r="C601" s="20"/>
      <c r="D601" s="20"/>
      <c r="E601" s="21"/>
      <c r="F601" s="20"/>
      <c r="G601" s="21"/>
      <c r="H601" s="21"/>
      <c r="I601" s="22"/>
      <c r="J601" s="22"/>
      <c r="K601" s="22"/>
      <c r="L601" s="18"/>
    </row>
    <row r="602">
      <c r="A602" s="18"/>
      <c r="B602" s="19"/>
      <c r="C602" s="20"/>
      <c r="D602" s="20"/>
      <c r="E602" s="21"/>
      <c r="F602" s="20"/>
      <c r="G602" s="21"/>
      <c r="H602" s="21"/>
      <c r="I602" s="22"/>
      <c r="J602" s="22"/>
      <c r="K602" s="22"/>
      <c r="L602" s="18"/>
    </row>
    <row r="603">
      <c r="A603" s="18"/>
      <c r="B603" s="19"/>
      <c r="C603" s="20"/>
      <c r="D603" s="20"/>
      <c r="E603" s="21"/>
      <c r="F603" s="20"/>
      <c r="G603" s="21"/>
      <c r="H603" s="21"/>
      <c r="I603" s="22"/>
      <c r="J603" s="22"/>
      <c r="K603" s="22"/>
      <c r="L603" s="18"/>
    </row>
    <row r="604">
      <c r="A604" s="18"/>
      <c r="B604" s="19"/>
      <c r="C604" s="20"/>
      <c r="D604" s="20"/>
      <c r="E604" s="21"/>
      <c r="F604" s="20"/>
      <c r="G604" s="21"/>
      <c r="H604" s="21"/>
      <c r="I604" s="22"/>
      <c r="J604" s="22"/>
      <c r="K604" s="22"/>
      <c r="L604" s="18"/>
    </row>
    <row r="605">
      <c r="A605" s="18"/>
      <c r="B605" s="19"/>
      <c r="C605" s="20"/>
      <c r="D605" s="20"/>
      <c r="E605" s="21"/>
      <c r="F605" s="20"/>
      <c r="G605" s="21"/>
      <c r="H605" s="21"/>
      <c r="I605" s="22"/>
      <c r="J605" s="22"/>
      <c r="K605" s="22"/>
      <c r="L605" s="18"/>
    </row>
    <row r="606">
      <c r="A606" s="18"/>
      <c r="B606" s="19"/>
      <c r="C606" s="20"/>
      <c r="D606" s="20"/>
      <c r="E606" s="21"/>
      <c r="F606" s="20"/>
      <c r="G606" s="21"/>
      <c r="H606" s="21"/>
      <c r="I606" s="22"/>
      <c r="J606" s="22"/>
      <c r="K606" s="22"/>
      <c r="L606" s="18"/>
    </row>
    <row r="607">
      <c r="A607" s="18"/>
      <c r="B607" s="19"/>
      <c r="C607" s="20"/>
      <c r="D607" s="20"/>
      <c r="E607" s="21"/>
      <c r="F607" s="20"/>
      <c r="G607" s="21"/>
      <c r="H607" s="21"/>
      <c r="I607" s="22"/>
      <c r="J607" s="22"/>
      <c r="K607" s="22"/>
      <c r="L607" s="18"/>
    </row>
    <row r="608">
      <c r="A608" s="18"/>
      <c r="B608" s="19"/>
      <c r="C608" s="20"/>
      <c r="D608" s="20"/>
      <c r="E608" s="21"/>
      <c r="F608" s="20"/>
      <c r="G608" s="21"/>
      <c r="H608" s="21"/>
      <c r="I608" s="22"/>
      <c r="J608" s="22"/>
      <c r="K608" s="22"/>
      <c r="L608" s="18"/>
    </row>
    <row r="609">
      <c r="A609" s="18"/>
      <c r="B609" s="19"/>
      <c r="C609" s="20"/>
      <c r="D609" s="20"/>
      <c r="E609" s="21"/>
      <c r="F609" s="20"/>
      <c r="G609" s="21"/>
      <c r="H609" s="21"/>
      <c r="I609" s="22"/>
      <c r="J609" s="22"/>
      <c r="K609" s="22"/>
      <c r="L609" s="18"/>
    </row>
    <row r="610">
      <c r="A610" s="18"/>
      <c r="B610" s="19"/>
      <c r="C610" s="20"/>
      <c r="D610" s="20"/>
      <c r="E610" s="21"/>
      <c r="F610" s="20"/>
      <c r="G610" s="21"/>
      <c r="H610" s="21"/>
      <c r="I610" s="22"/>
      <c r="J610" s="22"/>
      <c r="K610" s="22"/>
      <c r="L610" s="18"/>
    </row>
    <row r="611">
      <c r="A611" s="18"/>
      <c r="B611" s="19"/>
      <c r="C611" s="20"/>
      <c r="D611" s="20"/>
      <c r="E611" s="21"/>
      <c r="F611" s="20"/>
      <c r="G611" s="21"/>
      <c r="H611" s="21"/>
      <c r="I611" s="22"/>
      <c r="J611" s="22"/>
      <c r="K611" s="22"/>
      <c r="L611" s="18"/>
    </row>
    <row r="612">
      <c r="A612" s="18"/>
      <c r="B612" s="19"/>
      <c r="C612" s="20"/>
      <c r="D612" s="20"/>
      <c r="E612" s="21"/>
      <c r="F612" s="20"/>
      <c r="G612" s="21"/>
      <c r="H612" s="21"/>
      <c r="I612" s="22"/>
      <c r="J612" s="22"/>
      <c r="K612" s="22"/>
      <c r="L612" s="18"/>
    </row>
    <row r="613">
      <c r="A613" s="18"/>
      <c r="B613" s="19"/>
      <c r="C613" s="20"/>
      <c r="D613" s="20"/>
      <c r="E613" s="21"/>
      <c r="F613" s="20"/>
      <c r="G613" s="21"/>
      <c r="H613" s="21"/>
      <c r="I613" s="22"/>
      <c r="J613" s="22"/>
      <c r="K613" s="22"/>
      <c r="L613" s="18"/>
    </row>
    <row r="614">
      <c r="A614" s="18"/>
      <c r="B614" s="19"/>
      <c r="C614" s="20"/>
      <c r="D614" s="20"/>
      <c r="E614" s="21"/>
      <c r="F614" s="20"/>
      <c r="G614" s="21"/>
      <c r="H614" s="21"/>
      <c r="I614" s="22"/>
      <c r="J614" s="22"/>
      <c r="K614" s="22"/>
      <c r="L614" s="18"/>
    </row>
    <row r="615">
      <c r="A615" s="18"/>
      <c r="B615" s="19"/>
      <c r="C615" s="20"/>
      <c r="D615" s="20"/>
      <c r="E615" s="21"/>
      <c r="F615" s="20"/>
      <c r="G615" s="21"/>
      <c r="H615" s="21"/>
      <c r="I615" s="22"/>
      <c r="J615" s="22"/>
      <c r="K615" s="22"/>
      <c r="L615" s="18"/>
    </row>
    <row r="616">
      <c r="A616" s="18"/>
      <c r="B616" s="19"/>
      <c r="C616" s="20"/>
      <c r="D616" s="20"/>
      <c r="E616" s="21"/>
      <c r="F616" s="20"/>
      <c r="G616" s="21"/>
      <c r="H616" s="21"/>
      <c r="I616" s="22"/>
      <c r="J616" s="22"/>
      <c r="K616" s="22"/>
      <c r="L616" s="18"/>
    </row>
    <row r="617">
      <c r="A617" s="18"/>
      <c r="B617" s="19"/>
      <c r="C617" s="20"/>
      <c r="D617" s="20"/>
      <c r="E617" s="21"/>
      <c r="F617" s="20"/>
      <c r="G617" s="21"/>
      <c r="H617" s="21"/>
      <c r="I617" s="22"/>
      <c r="J617" s="22"/>
      <c r="K617" s="22"/>
      <c r="L617" s="18"/>
    </row>
    <row r="618">
      <c r="A618" s="18"/>
      <c r="B618" s="19"/>
      <c r="C618" s="20"/>
      <c r="D618" s="20"/>
      <c r="E618" s="21"/>
      <c r="F618" s="20"/>
      <c r="G618" s="21"/>
      <c r="H618" s="21"/>
      <c r="I618" s="22"/>
      <c r="J618" s="22"/>
      <c r="K618" s="22"/>
      <c r="L618" s="18"/>
    </row>
    <row r="619">
      <c r="A619" s="18"/>
      <c r="B619" s="19"/>
      <c r="C619" s="20"/>
      <c r="D619" s="20"/>
      <c r="E619" s="21"/>
      <c r="F619" s="20"/>
      <c r="G619" s="21"/>
      <c r="H619" s="21"/>
      <c r="I619" s="22"/>
      <c r="J619" s="22"/>
      <c r="K619" s="22"/>
      <c r="L619" s="18"/>
    </row>
    <row r="620">
      <c r="A620" s="18"/>
      <c r="B620" s="19"/>
      <c r="C620" s="20"/>
      <c r="D620" s="20"/>
      <c r="E620" s="21"/>
      <c r="F620" s="20"/>
      <c r="G620" s="21"/>
      <c r="H620" s="21"/>
      <c r="I620" s="22"/>
      <c r="J620" s="22"/>
      <c r="K620" s="22"/>
      <c r="L620" s="18"/>
    </row>
    <row r="621">
      <c r="A621" s="18"/>
      <c r="B621" s="19"/>
      <c r="C621" s="20"/>
      <c r="D621" s="20"/>
      <c r="E621" s="21"/>
      <c r="F621" s="20"/>
      <c r="G621" s="21"/>
      <c r="H621" s="21"/>
      <c r="I621" s="22"/>
      <c r="J621" s="22"/>
      <c r="K621" s="22"/>
      <c r="L621" s="18"/>
    </row>
    <row r="622">
      <c r="A622" s="18"/>
      <c r="B622" s="19"/>
      <c r="C622" s="20"/>
      <c r="D622" s="20"/>
      <c r="E622" s="21"/>
      <c r="F622" s="20"/>
      <c r="G622" s="21"/>
      <c r="H622" s="21"/>
      <c r="I622" s="22"/>
      <c r="J622" s="22"/>
      <c r="K622" s="22"/>
      <c r="L622" s="18"/>
    </row>
    <row r="623">
      <c r="A623" s="18"/>
      <c r="B623" s="19"/>
      <c r="C623" s="20"/>
      <c r="D623" s="20"/>
      <c r="E623" s="21"/>
      <c r="F623" s="20"/>
      <c r="G623" s="21"/>
      <c r="H623" s="21"/>
      <c r="I623" s="22"/>
      <c r="J623" s="22"/>
      <c r="K623" s="22"/>
      <c r="L623" s="18"/>
    </row>
    <row r="624">
      <c r="A624" s="18"/>
      <c r="B624" s="19"/>
      <c r="C624" s="20"/>
      <c r="D624" s="20"/>
      <c r="E624" s="21"/>
      <c r="F624" s="20"/>
      <c r="G624" s="21"/>
      <c r="H624" s="21"/>
      <c r="I624" s="22"/>
      <c r="J624" s="22"/>
      <c r="K624" s="22"/>
      <c r="L624" s="18"/>
    </row>
    <row r="625">
      <c r="A625" s="18"/>
      <c r="B625" s="19"/>
      <c r="C625" s="20"/>
      <c r="D625" s="20"/>
      <c r="E625" s="21"/>
      <c r="F625" s="20"/>
      <c r="G625" s="21"/>
      <c r="H625" s="21"/>
      <c r="I625" s="22"/>
      <c r="J625" s="22"/>
      <c r="K625" s="22"/>
      <c r="L625" s="18"/>
    </row>
    <row r="626">
      <c r="A626" s="18"/>
      <c r="B626" s="19"/>
      <c r="C626" s="20"/>
      <c r="D626" s="20"/>
      <c r="E626" s="21"/>
      <c r="F626" s="20"/>
      <c r="G626" s="21"/>
      <c r="H626" s="21"/>
      <c r="I626" s="22"/>
      <c r="J626" s="22"/>
      <c r="K626" s="22"/>
      <c r="L626" s="18"/>
    </row>
    <row r="627">
      <c r="A627" s="18"/>
      <c r="B627" s="19"/>
      <c r="C627" s="20"/>
      <c r="D627" s="20"/>
      <c r="E627" s="21"/>
      <c r="F627" s="20"/>
      <c r="G627" s="21"/>
      <c r="H627" s="21"/>
      <c r="I627" s="22"/>
      <c r="J627" s="22"/>
      <c r="K627" s="22"/>
      <c r="L627" s="18"/>
    </row>
    <row r="628">
      <c r="A628" s="18"/>
      <c r="B628" s="19"/>
      <c r="C628" s="20"/>
      <c r="D628" s="20"/>
      <c r="E628" s="21"/>
      <c r="F628" s="20"/>
      <c r="G628" s="21"/>
      <c r="H628" s="21"/>
      <c r="I628" s="22"/>
      <c r="J628" s="22"/>
      <c r="K628" s="22"/>
      <c r="L628" s="18"/>
    </row>
    <row r="629">
      <c r="A629" s="18"/>
      <c r="B629" s="19"/>
      <c r="C629" s="20"/>
      <c r="D629" s="20"/>
      <c r="E629" s="21"/>
      <c r="F629" s="20"/>
      <c r="G629" s="21"/>
      <c r="H629" s="21"/>
      <c r="I629" s="22"/>
      <c r="J629" s="22"/>
      <c r="K629" s="22"/>
      <c r="L629" s="18"/>
    </row>
    <row r="630">
      <c r="A630" s="18"/>
      <c r="B630" s="19"/>
      <c r="C630" s="20"/>
      <c r="D630" s="20"/>
      <c r="E630" s="21"/>
      <c r="F630" s="20"/>
      <c r="G630" s="21"/>
      <c r="H630" s="21"/>
      <c r="I630" s="22"/>
      <c r="J630" s="22"/>
      <c r="K630" s="22"/>
      <c r="L630" s="18"/>
    </row>
    <row r="631">
      <c r="A631" s="18"/>
      <c r="B631" s="19"/>
      <c r="C631" s="20"/>
      <c r="D631" s="20"/>
      <c r="E631" s="21"/>
      <c r="F631" s="20"/>
      <c r="G631" s="21"/>
      <c r="H631" s="21"/>
      <c r="I631" s="22"/>
      <c r="J631" s="22"/>
      <c r="K631" s="22"/>
      <c r="L631" s="18"/>
    </row>
    <row r="632">
      <c r="A632" s="18"/>
      <c r="B632" s="19"/>
      <c r="C632" s="20"/>
      <c r="D632" s="20"/>
      <c r="E632" s="21"/>
      <c r="F632" s="20"/>
      <c r="G632" s="21"/>
      <c r="H632" s="21"/>
      <c r="I632" s="22"/>
      <c r="J632" s="22"/>
      <c r="K632" s="22"/>
      <c r="L632" s="18"/>
    </row>
    <row r="633">
      <c r="A633" s="18"/>
      <c r="B633" s="19"/>
      <c r="C633" s="20"/>
      <c r="D633" s="20"/>
      <c r="E633" s="21"/>
      <c r="F633" s="20"/>
      <c r="G633" s="21"/>
      <c r="H633" s="21"/>
      <c r="I633" s="22"/>
      <c r="J633" s="22"/>
      <c r="K633" s="22"/>
      <c r="L633" s="18"/>
    </row>
    <row r="634">
      <c r="A634" s="18"/>
      <c r="B634" s="19"/>
      <c r="C634" s="20"/>
      <c r="D634" s="20"/>
      <c r="E634" s="21"/>
      <c r="F634" s="20"/>
      <c r="G634" s="21"/>
      <c r="H634" s="21"/>
      <c r="I634" s="22"/>
      <c r="J634" s="22"/>
      <c r="K634" s="22"/>
      <c r="L634" s="18"/>
    </row>
    <row r="635">
      <c r="A635" s="18"/>
      <c r="B635" s="19"/>
      <c r="C635" s="20"/>
      <c r="D635" s="20"/>
      <c r="E635" s="21"/>
      <c r="F635" s="20"/>
      <c r="G635" s="21"/>
      <c r="H635" s="21"/>
      <c r="I635" s="22"/>
      <c r="J635" s="22"/>
      <c r="K635" s="22"/>
      <c r="L635" s="18"/>
    </row>
    <row r="636">
      <c r="A636" s="18"/>
      <c r="B636" s="19"/>
      <c r="C636" s="20"/>
      <c r="D636" s="20"/>
      <c r="E636" s="21"/>
      <c r="F636" s="20"/>
      <c r="G636" s="21"/>
      <c r="H636" s="21"/>
      <c r="I636" s="22"/>
      <c r="J636" s="22"/>
      <c r="K636" s="22"/>
      <c r="L636" s="18"/>
    </row>
    <row r="637">
      <c r="A637" s="18"/>
      <c r="B637" s="19"/>
      <c r="C637" s="20"/>
      <c r="D637" s="20"/>
      <c r="E637" s="21"/>
      <c r="F637" s="20"/>
      <c r="G637" s="21"/>
      <c r="H637" s="21"/>
      <c r="I637" s="22"/>
      <c r="J637" s="22"/>
      <c r="K637" s="22"/>
      <c r="L637" s="18"/>
    </row>
    <row r="638">
      <c r="A638" s="18"/>
      <c r="B638" s="19"/>
      <c r="C638" s="20"/>
      <c r="D638" s="20"/>
      <c r="E638" s="21"/>
      <c r="F638" s="20"/>
      <c r="G638" s="21"/>
      <c r="H638" s="21"/>
      <c r="I638" s="22"/>
      <c r="J638" s="22"/>
      <c r="K638" s="22"/>
      <c r="L638" s="18"/>
    </row>
    <row r="639">
      <c r="A639" s="18"/>
      <c r="B639" s="19"/>
      <c r="C639" s="20"/>
      <c r="D639" s="20"/>
      <c r="E639" s="21"/>
      <c r="F639" s="20"/>
      <c r="G639" s="21"/>
      <c r="H639" s="21"/>
      <c r="I639" s="22"/>
      <c r="J639" s="22"/>
      <c r="K639" s="22"/>
      <c r="L639" s="18"/>
    </row>
    <row r="640">
      <c r="A640" s="18"/>
      <c r="B640" s="19"/>
      <c r="C640" s="20"/>
      <c r="D640" s="20"/>
      <c r="E640" s="21"/>
      <c r="F640" s="20"/>
      <c r="G640" s="21"/>
      <c r="H640" s="21"/>
      <c r="I640" s="22"/>
      <c r="J640" s="22"/>
      <c r="K640" s="22"/>
      <c r="L640" s="18"/>
    </row>
    <row r="641">
      <c r="A641" s="18"/>
      <c r="B641" s="19"/>
      <c r="C641" s="20"/>
      <c r="D641" s="20"/>
      <c r="E641" s="21"/>
      <c r="F641" s="20"/>
      <c r="G641" s="21"/>
      <c r="H641" s="21"/>
      <c r="I641" s="22"/>
      <c r="J641" s="22"/>
      <c r="K641" s="22"/>
      <c r="L641" s="18"/>
    </row>
    <row r="642">
      <c r="A642" s="18"/>
      <c r="B642" s="19"/>
      <c r="C642" s="20"/>
      <c r="D642" s="20"/>
      <c r="E642" s="21"/>
      <c r="F642" s="20"/>
      <c r="G642" s="21"/>
      <c r="H642" s="21"/>
      <c r="I642" s="22"/>
      <c r="J642" s="22"/>
      <c r="K642" s="22"/>
      <c r="L642" s="18"/>
    </row>
    <row r="643">
      <c r="A643" s="18"/>
      <c r="B643" s="19"/>
      <c r="C643" s="20"/>
      <c r="D643" s="20"/>
      <c r="E643" s="21"/>
      <c r="F643" s="20"/>
      <c r="G643" s="21"/>
      <c r="H643" s="21"/>
      <c r="I643" s="22"/>
      <c r="J643" s="22"/>
      <c r="K643" s="22"/>
      <c r="L643" s="18"/>
    </row>
    <row r="644">
      <c r="A644" s="18"/>
      <c r="B644" s="19"/>
      <c r="C644" s="20"/>
      <c r="D644" s="20"/>
      <c r="E644" s="21"/>
      <c r="F644" s="20"/>
      <c r="G644" s="21"/>
      <c r="H644" s="21"/>
      <c r="I644" s="22"/>
      <c r="J644" s="22"/>
      <c r="K644" s="22"/>
      <c r="L644" s="18"/>
    </row>
    <row r="645">
      <c r="A645" s="18"/>
      <c r="B645" s="19"/>
      <c r="C645" s="20"/>
      <c r="D645" s="20"/>
      <c r="E645" s="21"/>
      <c r="F645" s="20"/>
      <c r="G645" s="21"/>
      <c r="H645" s="21"/>
      <c r="I645" s="22"/>
      <c r="J645" s="22"/>
      <c r="K645" s="22"/>
      <c r="L645" s="18"/>
    </row>
    <row r="646">
      <c r="A646" s="18"/>
      <c r="B646" s="19"/>
      <c r="C646" s="20"/>
      <c r="D646" s="20"/>
      <c r="E646" s="21"/>
      <c r="F646" s="20"/>
      <c r="G646" s="21"/>
      <c r="H646" s="21"/>
      <c r="I646" s="22"/>
      <c r="J646" s="22"/>
      <c r="K646" s="22"/>
      <c r="L646" s="18"/>
    </row>
    <row r="647">
      <c r="A647" s="18"/>
      <c r="B647" s="19"/>
      <c r="C647" s="20"/>
      <c r="D647" s="20"/>
      <c r="E647" s="21"/>
      <c r="F647" s="20"/>
      <c r="G647" s="21"/>
      <c r="H647" s="21"/>
      <c r="I647" s="22"/>
      <c r="J647" s="22"/>
      <c r="K647" s="22"/>
      <c r="L647" s="18"/>
    </row>
    <row r="648">
      <c r="A648" s="18"/>
      <c r="B648" s="19"/>
      <c r="C648" s="20"/>
      <c r="D648" s="20"/>
      <c r="E648" s="21"/>
      <c r="F648" s="20"/>
      <c r="G648" s="21"/>
      <c r="H648" s="21"/>
      <c r="I648" s="22"/>
      <c r="J648" s="22"/>
      <c r="K648" s="22"/>
      <c r="L648" s="18"/>
    </row>
    <row r="649">
      <c r="A649" s="18"/>
      <c r="B649" s="19"/>
      <c r="C649" s="20"/>
      <c r="D649" s="20"/>
      <c r="E649" s="21"/>
      <c r="F649" s="20"/>
      <c r="G649" s="21"/>
      <c r="H649" s="21"/>
      <c r="I649" s="22"/>
      <c r="J649" s="22"/>
      <c r="K649" s="22"/>
      <c r="L649" s="18"/>
    </row>
    <row r="650">
      <c r="A650" s="18"/>
      <c r="B650" s="19"/>
      <c r="C650" s="20"/>
      <c r="D650" s="20"/>
      <c r="E650" s="21"/>
      <c r="F650" s="20"/>
      <c r="G650" s="21"/>
      <c r="H650" s="21"/>
      <c r="I650" s="22"/>
      <c r="J650" s="22"/>
      <c r="K650" s="22"/>
      <c r="L650" s="18"/>
    </row>
    <row r="651">
      <c r="A651" s="18"/>
      <c r="B651" s="19"/>
      <c r="C651" s="20"/>
      <c r="D651" s="20"/>
      <c r="E651" s="21"/>
      <c r="F651" s="20"/>
      <c r="G651" s="21"/>
      <c r="H651" s="21"/>
      <c r="I651" s="22"/>
      <c r="J651" s="22"/>
      <c r="K651" s="22"/>
      <c r="L651" s="18"/>
    </row>
    <row r="652">
      <c r="A652" s="18"/>
      <c r="B652" s="19"/>
      <c r="C652" s="20"/>
      <c r="D652" s="20"/>
      <c r="E652" s="21"/>
      <c r="F652" s="20"/>
      <c r="G652" s="21"/>
      <c r="H652" s="21"/>
      <c r="I652" s="22"/>
      <c r="J652" s="22"/>
      <c r="K652" s="22"/>
      <c r="L652" s="18"/>
    </row>
    <row r="653">
      <c r="A653" s="18"/>
      <c r="B653" s="19"/>
      <c r="C653" s="20"/>
      <c r="D653" s="20"/>
      <c r="E653" s="21"/>
      <c r="F653" s="20"/>
      <c r="G653" s="21"/>
      <c r="H653" s="21"/>
      <c r="I653" s="22"/>
      <c r="J653" s="22"/>
      <c r="K653" s="22"/>
      <c r="L653" s="18"/>
    </row>
    <row r="654">
      <c r="A654" s="18"/>
      <c r="B654" s="19"/>
      <c r="C654" s="20"/>
      <c r="D654" s="20"/>
      <c r="E654" s="21"/>
      <c r="F654" s="20"/>
      <c r="G654" s="21"/>
      <c r="H654" s="21"/>
      <c r="I654" s="22"/>
      <c r="J654" s="22"/>
      <c r="K654" s="22"/>
      <c r="L654" s="18"/>
    </row>
    <row r="655">
      <c r="A655" s="18"/>
      <c r="B655" s="19"/>
      <c r="C655" s="20"/>
      <c r="D655" s="20"/>
      <c r="E655" s="21"/>
      <c r="F655" s="20"/>
      <c r="G655" s="21"/>
      <c r="H655" s="21"/>
      <c r="I655" s="22"/>
      <c r="J655" s="22"/>
      <c r="K655" s="22"/>
      <c r="L655" s="18"/>
    </row>
    <row r="656">
      <c r="A656" s="18"/>
      <c r="B656" s="19"/>
      <c r="C656" s="20"/>
      <c r="D656" s="20"/>
      <c r="E656" s="21"/>
      <c r="F656" s="20"/>
      <c r="G656" s="21"/>
      <c r="H656" s="21"/>
      <c r="I656" s="22"/>
      <c r="J656" s="22"/>
      <c r="K656" s="22"/>
      <c r="L656" s="18"/>
    </row>
    <row r="657">
      <c r="A657" s="18"/>
      <c r="B657" s="19"/>
      <c r="C657" s="20"/>
      <c r="D657" s="20"/>
      <c r="E657" s="21"/>
      <c r="F657" s="20"/>
      <c r="G657" s="21"/>
      <c r="H657" s="21"/>
      <c r="I657" s="22"/>
      <c r="J657" s="22"/>
      <c r="K657" s="22"/>
      <c r="L657" s="18"/>
    </row>
    <row r="658">
      <c r="A658" s="18"/>
      <c r="B658" s="19"/>
      <c r="C658" s="20"/>
      <c r="D658" s="20"/>
      <c r="E658" s="21"/>
      <c r="F658" s="20"/>
      <c r="G658" s="21"/>
      <c r="H658" s="21"/>
      <c r="I658" s="22"/>
      <c r="J658" s="22"/>
      <c r="K658" s="22"/>
      <c r="L658" s="18"/>
    </row>
    <row r="659">
      <c r="A659" s="18"/>
      <c r="B659" s="19"/>
      <c r="C659" s="20"/>
      <c r="D659" s="20"/>
      <c r="E659" s="21"/>
      <c r="F659" s="20"/>
      <c r="G659" s="21"/>
      <c r="H659" s="21"/>
      <c r="I659" s="22"/>
      <c r="J659" s="22"/>
      <c r="K659" s="22"/>
      <c r="L659" s="18"/>
    </row>
    <row r="660">
      <c r="A660" s="18"/>
      <c r="B660" s="19"/>
      <c r="C660" s="20"/>
      <c r="D660" s="20"/>
      <c r="E660" s="21"/>
      <c r="F660" s="20"/>
      <c r="G660" s="21"/>
      <c r="H660" s="21"/>
      <c r="I660" s="22"/>
      <c r="J660" s="22"/>
      <c r="K660" s="22"/>
      <c r="L660" s="18"/>
    </row>
    <row r="661">
      <c r="A661" s="18"/>
      <c r="B661" s="19"/>
      <c r="C661" s="20"/>
      <c r="D661" s="20"/>
      <c r="E661" s="21"/>
      <c r="F661" s="20"/>
      <c r="G661" s="21"/>
      <c r="H661" s="21"/>
      <c r="I661" s="22"/>
      <c r="J661" s="22"/>
      <c r="K661" s="22"/>
      <c r="L661" s="18"/>
    </row>
    <row r="662">
      <c r="A662" s="18"/>
      <c r="B662" s="19"/>
      <c r="C662" s="20"/>
      <c r="D662" s="20"/>
      <c r="E662" s="21"/>
      <c r="F662" s="20"/>
      <c r="G662" s="21"/>
      <c r="H662" s="21"/>
      <c r="I662" s="22"/>
      <c r="J662" s="22"/>
      <c r="K662" s="22"/>
      <c r="L662" s="18"/>
    </row>
    <row r="663">
      <c r="A663" s="18"/>
      <c r="B663" s="19"/>
      <c r="C663" s="20"/>
      <c r="D663" s="20"/>
      <c r="E663" s="21"/>
      <c r="F663" s="20"/>
      <c r="G663" s="21"/>
      <c r="H663" s="21"/>
      <c r="I663" s="22"/>
      <c r="J663" s="22"/>
      <c r="K663" s="22"/>
      <c r="L663" s="18"/>
    </row>
    <row r="664">
      <c r="A664" s="18"/>
      <c r="B664" s="19"/>
      <c r="C664" s="20"/>
      <c r="D664" s="20"/>
      <c r="E664" s="21"/>
      <c r="F664" s="20"/>
      <c r="G664" s="21"/>
      <c r="H664" s="21"/>
      <c r="I664" s="22"/>
      <c r="J664" s="22"/>
      <c r="K664" s="22"/>
      <c r="L664" s="18"/>
    </row>
    <row r="665">
      <c r="A665" s="18"/>
      <c r="B665" s="19"/>
      <c r="C665" s="20"/>
      <c r="D665" s="20"/>
      <c r="E665" s="21"/>
      <c r="F665" s="20"/>
      <c r="G665" s="21"/>
      <c r="H665" s="21"/>
      <c r="I665" s="22"/>
      <c r="J665" s="22"/>
      <c r="K665" s="22"/>
      <c r="L665" s="18"/>
    </row>
    <row r="666">
      <c r="A666" s="18"/>
      <c r="B666" s="19"/>
      <c r="C666" s="20"/>
      <c r="D666" s="20"/>
      <c r="E666" s="21"/>
      <c r="F666" s="20"/>
      <c r="G666" s="21"/>
      <c r="H666" s="21"/>
      <c r="I666" s="22"/>
      <c r="J666" s="22"/>
      <c r="K666" s="22"/>
      <c r="L666" s="18"/>
    </row>
    <row r="667">
      <c r="A667" s="18"/>
      <c r="B667" s="19"/>
      <c r="C667" s="20"/>
      <c r="D667" s="20"/>
      <c r="E667" s="21"/>
      <c r="F667" s="20"/>
      <c r="G667" s="21"/>
      <c r="H667" s="21"/>
      <c r="I667" s="22"/>
      <c r="J667" s="22"/>
      <c r="K667" s="22"/>
      <c r="L667" s="18"/>
    </row>
    <row r="668">
      <c r="A668" s="18"/>
      <c r="B668" s="19"/>
      <c r="C668" s="20"/>
      <c r="D668" s="20"/>
      <c r="E668" s="21"/>
      <c r="F668" s="20"/>
      <c r="G668" s="21"/>
      <c r="H668" s="21"/>
      <c r="I668" s="22"/>
      <c r="J668" s="22"/>
      <c r="K668" s="22"/>
      <c r="L668" s="18"/>
    </row>
    <row r="669">
      <c r="A669" s="18"/>
      <c r="B669" s="19"/>
      <c r="C669" s="20"/>
      <c r="D669" s="20"/>
      <c r="E669" s="21"/>
      <c r="F669" s="20"/>
      <c r="G669" s="21"/>
      <c r="H669" s="21"/>
      <c r="I669" s="22"/>
      <c r="J669" s="22"/>
      <c r="K669" s="22"/>
      <c r="L669" s="18"/>
    </row>
    <row r="670">
      <c r="A670" s="18"/>
      <c r="B670" s="19"/>
      <c r="C670" s="20"/>
      <c r="D670" s="20"/>
      <c r="E670" s="21"/>
      <c r="F670" s="20"/>
      <c r="G670" s="21"/>
      <c r="H670" s="21"/>
      <c r="I670" s="22"/>
      <c r="J670" s="22"/>
      <c r="K670" s="22"/>
      <c r="L670" s="18"/>
    </row>
    <row r="671">
      <c r="A671" s="18"/>
      <c r="B671" s="19"/>
      <c r="C671" s="20"/>
      <c r="D671" s="20"/>
      <c r="E671" s="21"/>
      <c r="F671" s="20"/>
      <c r="G671" s="21"/>
      <c r="H671" s="21"/>
      <c r="I671" s="22"/>
      <c r="J671" s="22"/>
      <c r="K671" s="22"/>
      <c r="L671" s="18"/>
    </row>
    <row r="672">
      <c r="A672" s="18"/>
      <c r="B672" s="19"/>
      <c r="C672" s="20"/>
      <c r="D672" s="20"/>
      <c r="E672" s="21"/>
      <c r="F672" s="20"/>
      <c r="G672" s="21"/>
      <c r="H672" s="21"/>
      <c r="I672" s="22"/>
      <c r="J672" s="22"/>
      <c r="K672" s="22"/>
      <c r="L672" s="18"/>
    </row>
    <row r="673">
      <c r="A673" s="18"/>
      <c r="B673" s="19"/>
      <c r="C673" s="20"/>
      <c r="D673" s="20"/>
      <c r="E673" s="21"/>
      <c r="F673" s="20"/>
      <c r="G673" s="21"/>
      <c r="H673" s="21"/>
      <c r="I673" s="22"/>
      <c r="J673" s="22"/>
      <c r="K673" s="22"/>
      <c r="L673" s="18"/>
    </row>
    <row r="674">
      <c r="A674" s="18"/>
      <c r="B674" s="19"/>
      <c r="C674" s="20"/>
      <c r="D674" s="20"/>
      <c r="E674" s="21"/>
      <c r="F674" s="20"/>
      <c r="G674" s="21"/>
      <c r="H674" s="21"/>
      <c r="I674" s="22"/>
      <c r="J674" s="22"/>
      <c r="K674" s="22"/>
      <c r="L674" s="18"/>
    </row>
    <row r="675">
      <c r="A675" s="18"/>
      <c r="B675" s="19"/>
      <c r="C675" s="20"/>
      <c r="D675" s="20"/>
      <c r="E675" s="21"/>
      <c r="F675" s="20"/>
      <c r="G675" s="21"/>
      <c r="H675" s="21"/>
      <c r="I675" s="22"/>
      <c r="J675" s="22"/>
      <c r="K675" s="22"/>
      <c r="L675" s="18"/>
    </row>
    <row r="676">
      <c r="A676" s="18"/>
      <c r="B676" s="19"/>
      <c r="C676" s="20"/>
      <c r="D676" s="20"/>
      <c r="E676" s="21"/>
      <c r="F676" s="20"/>
      <c r="G676" s="21"/>
      <c r="H676" s="21"/>
      <c r="I676" s="22"/>
      <c r="J676" s="22"/>
      <c r="K676" s="22"/>
      <c r="L676" s="18"/>
    </row>
    <row r="677">
      <c r="A677" s="18"/>
      <c r="B677" s="19"/>
      <c r="C677" s="20"/>
      <c r="D677" s="20"/>
      <c r="E677" s="21"/>
      <c r="F677" s="20"/>
      <c r="G677" s="21"/>
      <c r="H677" s="21"/>
      <c r="I677" s="22"/>
      <c r="J677" s="22"/>
      <c r="K677" s="22"/>
      <c r="L677" s="18"/>
    </row>
    <row r="678">
      <c r="A678" s="18"/>
      <c r="B678" s="19"/>
      <c r="C678" s="20"/>
      <c r="D678" s="20"/>
      <c r="E678" s="21"/>
      <c r="F678" s="20"/>
      <c r="G678" s="21"/>
      <c r="H678" s="21"/>
      <c r="I678" s="22"/>
      <c r="J678" s="22"/>
      <c r="K678" s="22"/>
      <c r="L678" s="18"/>
    </row>
    <row r="679">
      <c r="A679" s="18"/>
      <c r="B679" s="19"/>
      <c r="C679" s="20"/>
      <c r="D679" s="20"/>
      <c r="E679" s="21"/>
      <c r="F679" s="20"/>
      <c r="G679" s="21"/>
      <c r="H679" s="21"/>
      <c r="I679" s="22"/>
      <c r="J679" s="22"/>
      <c r="K679" s="22"/>
      <c r="L679" s="18"/>
    </row>
    <row r="680">
      <c r="A680" s="18"/>
      <c r="B680" s="19"/>
      <c r="C680" s="20"/>
      <c r="D680" s="20"/>
      <c r="E680" s="21"/>
      <c r="F680" s="20"/>
      <c r="G680" s="21"/>
      <c r="H680" s="21"/>
      <c r="I680" s="22"/>
      <c r="J680" s="22"/>
      <c r="K680" s="22"/>
      <c r="L680" s="18"/>
    </row>
    <row r="681">
      <c r="A681" s="18"/>
      <c r="B681" s="19"/>
      <c r="C681" s="20"/>
      <c r="D681" s="20"/>
      <c r="E681" s="21"/>
      <c r="F681" s="20"/>
      <c r="G681" s="21"/>
      <c r="H681" s="21"/>
      <c r="I681" s="22"/>
      <c r="J681" s="22"/>
      <c r="K681" s="22"/>
      <c r="L681" s="18"/>
    </row>
    <row r="682">
      <c r="A682" s="18"/>
      <c r="B682" s="19"/>
      <c r="C682" s="20"/>
      <c r="D682" s="20"/>
      <c r="E682" s="21"/>
      <c r="F682" s="20"/>
      <c r="G682" s="21"/>
      <c r="H682" s="21"/>
      <c r="I682" s="22"/>
      <c r="J682" s="22"/>
      <c r="K682" s="22"/>
      <c r="L682" s="18"/>
    </row>
    <row r="683">
      <c r="A683" s="18"/>
      <c r="B683" s="19"/>
      <c r="C683" s="20"/>
      <c r="D683" s="20"/>
      <c r="E683" s="21"/>
      <c r="F683" s="20"/>
      <c r="G683" s="21"/>
      <c r="H683" s="21"/>
      <c r="I683" s="22"/>
      <c r="J683" s="22"/>
      <c r="K683" s="22"/>
      <c r="L683" s="18"/>
    </row>
    <row r="684">
      <c r="A684" s="18"/>
      <c r="B684" s="19"/>
      <c r="C684" s="20"/>
      <c r="D684" s="20"/>
      <c r="E684" s="21"/>
      <c r="F684" s="20"/>
      <c r="G684" s="21"/>
      <c r="H684" s="21"/>
      <c r="I684" s="22"/>
      <c r="J684" s="22"/>
      <c r="K684" s="22"/>
      <c r="L684" s="18"/>
    </row>
    <row r="685">
      <c r="A685" s="18"/>
      <c r="B685" s="19"/>
      <c r="C685" s="20"/>
      <c r="D685" s="20"/>
      <c r="E685" s="21"/>
      <c r="F685" s="20"/>
      <c r="G685" s="21"/>
      <c r="H685" s="21"/>
      <c r="I685" s="22"/>
      <c r="J685" s="22"/>
      <c r="K685" s="22"/>
      <c r="L685" s="18"/>
    </row>
    <row r="686">
      <c r="A686" s="18"/>
      <c r="B686" s="19"/>
      <c r="C686" s="20"/>
      <c r="D686" s="20"/>
      <c r="E686" s="21"/>
      <c r="F686" s="20"/>
      <c r="G686" s="21"/>
      <c r="H686" s="21"/>
      <c r="I686" s="22"/>
      <c r="J686" s="22"/>
      <c r="K686" s="22"/>
      <c r="L686" s="18"/>
    </row>
    <row r="687">
      <c r="A687" s="18"/>
      <c r="B687" s="19"/>
      <c r="C687" s="20"/>
      <c r="D687" s="20"/>
      <c r="E687" s="21"/>
      <c r="F687" s="20"/>
      <c r="G687" s="21"/>
      <c r="H687" s="21"/>
      <c r="I687" s="22"/>
      <c r="J687" s="22"/>
      <c r="K687" s="22"/>
      <c r="L687" s="18"/>
    </row>
    <row r="688">
      <c r="A688" s="18"/>
      <c r="B688" s="19"/>
      <c r="C688" s="20"/>
      <c r="D688" s="20"/>
      <c r="E688" s="21"/>
      <c r="F688" s="20"/>
      <c r="G688" s="21"/>
      <c r="H688" s="21"/>
      <c r="I688" s="22"/>
      <c r="J688" s="22"/>
      <c r="K688" s="22"/>
      <c r="L688" s="18"/>
    </row>
    <row r="689">
      <c r="A689" s="18"/>
      <c r="B689" s="19"/>
      <c r="C689" s="20"/>
      <c r="D689" s="20"/>
      <c r="E689" s="21"/>
      <c r="F689" s="20"/>
      <c r="G689" s="21"/>
      <c r="H689" s="21"/>
      <c r="I689" s="22"/>
      <c r="J689" s="22"/>
      <c r="K689" s="22"/>
      <c r="L689" s="18"/>
    </row>
    <row r="690">
      <c r="A690" s="18"/>
      <c r="B690" s="19"/>
      <c r="C690" s="20"/>
      <c r="D690" s="20"/>
      <c r="E690" s="21"/>
      <c r="F690" s="20"/>
      <c r="G690" s="21"/>
      <c r="H690" s="21"/>
      <c r="I690" s="22"/>
      <c r="J690" s="22"/>
      <c r="K690" s="22"/>
      <c r="L690" s="18"/>
    </row>
    <row r="691">
      <c r="A691" s="18"/>
      <c r="B691" s="19"/>
      <c r="C691" s="20"/>
      <c r="D691" s="20"/>
      <c r="E691" s="21"/>
      <c r="F691" s="20"/>
      <c r="G691" s="21"/>
      <c r="H691" s="21"/>
      <c r="I691" s="22"/>
      <c r="J691" s="22"/>
      <c r="K691" s="22"/>
      <c r="L691" s="18"/>
    </row>
    <row r="692">
      <c r="A692" s="18"/>
      <c r="B692" s="19"/>
      <c r="C692" s="20"/>
      <c r="D692" s="20"/>
      <c r="E692" s="21"/>
      <c r="F692" s="20"/>
      <c r="G692" s="21"/>
      <c r="H692" s="21"/>
      <c r="I692" s="22"/>
      <c r="J692" s="22"/>
      <c r="K692" s="22"/>
      <c r="L692" s="18"/>
    </row>
    <row r="693">
      <c r="A693" s="18"/>
      <c r="B693" s="19"/>
      <c r="C693" s="20"/>
      <c r="D693" s="20"/>
      <c r="E693" s="21"/>
      <c r="F693" s="20"/>
      <c r="G693" s="21"/>
      <c r="H693" s="21"/>
      <c r="I693" s="22"/>
      <c r="J693" s="22"/>
      <c r="K693" s="22"/>
      <c r="L693" s="18"/>
    </row>
    <row r="694">
      <c r="A694" s="18"/>
      <c r="B694" s="19"/>
      <c r="C694" s="20"/>
      <c r="D694" s="20"/>
      <c r="E694" s="21"/>
      <c r="F694" s="20"/>
      <c r="G694" s="21"/>
      <c r="H694" s="21"/>
      <c r="I694" s="22"/>
      <c r="J694" s="22"/>
      <c r="K694" s="22"/>
      <c r="L694" s="18"/>
    </row>
    <row r="695">
      <c r="A695" s="18"/>
      <c r="B695" s="19"/>
      <c r="C695" s="20"/>
      <c r="D695" s="20"/>
      <c r="E695" s="21"/>
      <c r="F695" s="20"/>
      <c r="G695" s="21"/>
      <c r="H695" s="21"/>
      <c r="I695" s="22"/>
      <c r="J695" s="22"/>
      <c r="K695" s="22"/>
      <c r="L695" s="18"/>
    </row>
    <row r="696">
      <c r="A696" s="18"/>
      <c r="B696" s="19"/>
      <c r="C696" s="20"/>
      <c r="D696" s="20"/>
      <c r="E696" s="21"/>
      <c r="F696" s="20"/>
      <c r="G696" s="21"/>
      <c r="H696" s="21"/>
      <c r="I696" s="22"/>
      <c r="J696" s="22"/>
      <c r="K696" s="22"/>
      <c r="L696" s="18"/>
    </row>
    <row r="697">
      <c r="A697" s="18"/>
      <c r="B697" s="19"/>
      <c r="C697" s="20"/>
      <c r="D697" s="20"/>
      <c r="E697" s="21"/>
      <c r="F697" s="20"/>
      <c r="G697" s="21"/>
      <c r="H697" s="21"/>
      <c r="I697" s="22"/>
      <c r="J697" s="22"/>
      <c r="K697" s="22"/>
      <c r="L697" s="18"/>
    </row>
    <row r="698">
      <c r="A698" s="18"/>
      <c r="B698" s="19"/>
      <c r="C698" s="20"/>
      <c r="D698" s="20"/>
      <c r="E698" s="21"/>
      <c r="F698" s="20"/>
      <c r="G698" s="21"/>
      <c r="H698" s="21"/>
      <c r="I698" s="22"/>
      <c r="J698" s="22"/>
      <c r="K698" s="22"/>
      <c r="L698" s="18"/>
    </row>
    <row r="699">
      <c r="A699" s="18"/>
      <c r="B699" s="19"/>
      <c r="C699" s="20"/>
      <c r="D699" s="20"/>
      <c r="E699" s="21"/>
      <c r="F699" s="20"/>
      <c r="G699" s="21"/>
      <c r="H699" s="21"/>
      <c r="I699" s="22"/>
      <c r="J699" s="22"/>
      <c r="K699" s="22"/>
      <c r="L699" s="18"/>
    </row>
    <row r="700">
      <c r="A700" s="18"/>
      <c r="B700" s="19"/>
      <c r="C700" s="20"/>
      <c r="D700" s="20"/>
      <c r="E700" s="21"/>
      <c r="F700" s="20"/>
      <c r="G700" s="21"/>
      <c r="H700" s="21"/>
      <c r="I700" s="22"/>
      <c r="J700" s="22"/>
      <c r="K700" s="22"/>
      <c r="L700" s="18"/>
    </row>
    <row r="701">
      <c r="A701" s="18"/>
      <c r="B701" s="19"/>
      <c r="C701" s="20"/>
      <c r="D701" s="20"/>
      <c r="E701" s="21"/>
      <c r="F701" s="20"/>
      <c r="G701" s="21"/>
      <c r="H701" s="21"/>
      <c r="I701" s="22"/>
      <c r="J701" s="22"/>
      <c r="K701" s="22"/>
      <c r="L701" s="18"/>
    </row>
    <row r="702">
      <c r="A702" s="18"/>
      <c r="B702" s="19"/>
      <c r="C702" s="20"/>
      <c r="D702" s="20"/>
      <c r="E702" s="21"/>
      <c r="F702" s="20"/>
      <c r="G702" s="21"/>
      <c r="H702" s="21"/>
      <c r="I702" s="22"/>
      <c r="J702" s="22"/>
      <c r="K702" s="22"/>
      <c r="L702" s="18"/>
    </row>
    <row r="703">
      <c r="A703" s="18"/>
      <c r="B703" s="19"/>
      <c r="C703" s="20"/>
      <c r="D703" s="20"/>
      <c r="E703" s="21"/>
      <c r="F703" s="20"/>
      <c r="G703" s="21"/>
      <c r="H703" s="21"/>
      <c r="I703" s="22"/>
      <c r="J703" s="22"/>
      <c r="K703" s="22"/>
      <c r="L703" s="18"/>
    </row>
    <row r="704">
      <c r="A704" s="18"/>
      <c r="B704" s="19"/>
      <c r="C704" s="20"/>
      <c r="D704" s="20"/>
      <c r="E704" s="21"/>
      <c r="F704" s="20"/>
      <c r="G704" s="21"/>
      <c r="H704" s="21"/>
      <c r="I704" s="22"/>
      <c r="J704" s="22"/>
      <c r="K704" s="22"/>
      <c r="L704" s="18"/>
    </row>
    <row r="705">
      <c r="A705" s="18"/>
      <c r="B705" s="19"/>
      <c r="C705" s="20"/>
      <c r="D705" s="20"/>
      <c r="E705" s="21"/>
      <c r="F705" s="20"/>
      <c r="G705" s="21"/>
      <c r="H705" s="21"/>
      <c r="I705" s="22"/>
      <c r="J705" s="22"/>
      <c r="K705" s="22"/>
      <c r="L705" s="18"/>
    </row>
    <row r="706">
      <c r="A706" s="18"/>
      <c r="B706" s="19"/>
      <c r="C706" s="20"/>
      <c r="D706" s="20"/>
      <c r="E706" s="21"/>
      <c r="F706" s="20"/>
      <c r="G706" s="21"/>
      <c r="H706" s="21"/>
      <c r="I706" s="22"/>
      <c r="J706" s="22"/>
      <c r="K706" s="22"/>
      <c r="L706" s="18"/>
    </row>
    <row r="707">
      <c r="A707" s="18"/>
      <c r="B707" s="19"/>
      <c r="C707" s="20"/>
      <c r="D707" s="20"/>
      <c r="E707" s="21"/>
      <c r="F707" s="20"/>
      <c r="G707" s="21"/>
      <c r="H707" s="21"/>
      <c r="I707" s="22"/>
      <c r="J707" s="22"/>
      <c r="K707" s="22"/>
      <c r="L707" s="18"/>
    </row>
    <row r="708">
      <c r="A708" s="18"/>
      <c r="B708" s="19"/>
      <c r="C708" s="20"/>
      <c r="D708" s="20"/>
      <c r="E708" s="21"/>
      <c r="F708" s="20"/>
      <c r="G708" s="21"/>
      <c r="H708" s="21"/>
      <c r="I708" s="22"/>
      <c r="J708" s="22"/>
      <c r="K708" s="22"/>
      <c r="L708" s="18"/>
    </row>
    <row r="709">
      <c r="A709" s="18"/>
      <c r="B709" s="19"/>
      <c r="C709" s="20"/>
      <c r="D709" s="20"/>
      <c r="E709" s="21"/>
      <c r="F709" s="20"/>
      <c r="G709" s="21"/>
      <c r="H709" s="21"/>
      <c r="I709" s="22"/>
      <c r="J709" s="22"/>
      <c r="K709" s="22"/>
      <c r="L709" s="18"/>
    </row>
    <row r="710">
      <c r="A710" s="18"/>
      <c r="B710" s="19"/>
      <c r="C710" s="20"/>
      <c r="D710" s="20"/>
      <c r="E710" s="21"/>
      <c r="F710" s="20"/>
      <c r="G710" s="21"/>
      <c r="H710" s="21"/>
      <c r="I710" s="22"/>
      <c r="J710" s="22"/>
      <c r="K710" s="22"/>
      <c r="L710" s="18"/>
    </row>
    <row r="711">
      <c r="A711" s="18"/>
      <c r="B711" s="19"/>
      <c r="C711" s="20"/>
      <c r="D711" s="20"/>
      <c r="E711" s="21"/>
      <c r="F711" s="20"/>
      <c r="G711" s="21"/>
      <c r="H711" s="21"/>
      <c r="I711" s="22"/>
      <c r="J711" s="22"/>
      <c r="K711" s="22"/>
      <c r="L711" s="18"/>
    </row>
    <row r="712">
      <c r="A712" s="18"/>
      <c r="B712" s="19"/>
      <c r="C712" s="20"/>
      <c r="D712" s="20"/>
      <c r="E712" s="21"/>
      <c r="F712" s="20"/>
      <c r="G712" s="21"/>
      <c r="H712" s="21"/>
      <c r="I712" s="22"/>
      <c r="J712" s="22"/>
      <c r="K712" s="22"/>
      <c r="L712" s="18"/>
    </row>
    <row r="713">
      <c r="A713" s="18"/>
      <c r="B713" s="19"/>
      <c r="C713" s="20"/>
      <c r="D713" s="20"/>
      <c r="E713" s="21"/>
      <c r="F713" s="20"/>
      <c r="G713" s="21"/>
      <c r="H713" s="21"/>
      <c r="I713" s="22"/>
      <c r="J713" s="22"/>
      <c r="K713" s="22"/>
      <c r="L713" s="18"/>
    </row>
    <row r="714">
      <c r="A714" s="18"/>
      <c r="B714" s="19"/>
      <c r="C714" s="20"/>
      <c r="D714" s="20"/>
      <c r="E714" s="21"/>
      <c r="F714" s="20"/>
      <c r="G714" s="21"/>
      <c r="H714" s="21"/>
      <c r="I714" s="22"/>
      <c r="J714" s="22"/>
      <c r="K714" s="22"/>
      <c r="L714" s="18"/>
    </row>
    <row r="715">
      <c r="A715" s="18"/>
      <c r="B715" s="19"/>
      <c r="C715" s="20"/>
      <c r="D715" s="20"/>
      <c r="E715" s="21"/>
      <c r="F715" s="20"/>
      <c r="G715" s="21"/>
      <c r="H715" s="21"/>
      <c r="I715" s="22"/>
      <c r="J715" s="22"/>
      <c r="K715" s="22"/>
      <c r="L715" s="18"/>
    </row>
    <row r="716">
      <c r="A716" s="18"/>
      <c r="B716" s="19"/>
      <c r="C716" s="20"/>
      <c r="D716" s="20"/>
      <c r="E716" s="21"/>
      <c r="F716" s="20"/>
      <c r="G716" s="21"/>
      <c r="H716" s="21"/>
      <c r="I716" s="22"/>
      <c r="J716" s="22"/>
      <c r="K716" s="22"/>
      <c r="L716" s="18"/>
    </row>
    <row r="717">
      <c r="A717" s="18"/>
      <c r="B717" s="19"/>
      <c r="C717" s="20"/>
      <c r="D717" s="20"/>
      <c r="E717" s="21"/>
      <c r="F717" s="20"/>
      <c r="G717" s="21"/>
      <c r="H717" s="21"/>
      <c r="I717" s="22"/>
      <c r="J717" s="22"/>
      <c r="K717" s="22"/>
      <c r="L717" s="18"/>
    </row>
    <row r="718">
      <c r="A718" s="18"/>
      <c r="B718" s="19"/>
      <c r="C718" s="20"/>
      <c r="D718" s="20"/>
      <c r="E718" s="21"/>
      <c r="F718" s="20"/>
      <c r="G718" s="21"/>
      <c r="H718" s="21"/>
      <c r="I718" s="22"/>
      <c r="J718" s="22"/>
      <c r="K718" s="22"/>
      <c r="L718" s="18"/>
    </row>
    <row r="719">
      <c r="A719" s="18"/>
      <c r="B719" s="19"/>
      <c r="C719" s="20"/>
      <c r="D719" s="20"/>
      <c r="E719" s="21"/>
      <c r="F719" s="20"/>
      <c r="G719" s="21"/>
      <c r="H719" s="21"/>
      <c r="I719" s="22"/>
      <c r="J719" s="22"/>
      <c r="K719" s="22"/>
      <c r="L719" s="18"/>
    </row>
    <row r="720">
      <c r="A720" s="18"/>
      <c r="B720" s="19"/>
      <c r="C720" s="20"/>
      <c r="D720" s="20"/>
      <c r="E720" s="21"/>
      <c r="F720" s="20"/>
      <c r="G720" s="21"/>
      <c r="H720" s="21"/>
      <c r="I720" s="22"/>
      <c r="J720" s="22"/>
      <c r="K720" s="22"/>
      <c r="L720" s="18"/>
    </row>
    <row r="721">
      <c r="A721" s="18"/>
      <c r="B721" s="19"/>
      <c r="C721" s="20"/>
      <c r="D721" s="20"/>
      <c r="E721" s="21"/>
      <c r="F721" s="20"/>
      <c r="G721" s="21"/>
      <c r="H721" s="21"/>
      <c r="I721" s="22"/>
      <c r="J721" s="22"/>
      <c r="K721" s="22"/>
      <c r="L721" s="18"/>
    </row>
    <row r="722">
      <c r="A722" s="18"/>
      <c r="B722" s="19"/>
      <c r="C722" s="20"/>
      <c r="D722" s="20"/>
      <c r="E722" s="21"/>
      <c r="F722" s="20"/>
      <c r="G722" s="21"/>
      <c r="H722" s="21"/>
      <c r="I722" s="22"/>
      <c r="J722" s="22"/>
      <c r="K722" s="22"/>
      <c r="L722" s="18"/>
    </row>
    <row r="723">
      <c r="A723" s="18"/>
      <c r="B723" s="19"/>
      <c r="C723" s="20"/>
      <c r="D723" s="20"/>
      <c r="E723" s="21"/>
      <c r="F723" s="20"/>
      <c r="G723" s="21"/>
      <c r="H723" s="21"/>
      <c r="I723" s="22"/>
      <c r="J723" s="22"/>
      <c r="K723" s="22"/>
      <c r="L723" s="18"/>
    </row>
    <row r="724">
      <c r="A724" s="18"/>
      <c r="B724" s="19"/>
      <c r="C724" s="20"/>
      <c r="D724" s="20"/>
      <c r="E724" s="21"/>
      <c r="F724" s="20"/>
      <c r="G724" s="21"/>
      <c r="H724" s="21"/>
      <c r="I724" s="22"/>
      <c r="J724" s="22"/>
      <c r="K724" s="22"/>
      <c r="L724" s="18"/>
    </row>
    <row r="725">
      <c r="A725" s="18"/>
      <c r="B725" s="19"/>
      <c r="C725" s="20"/>
      <c r="D725" s="20"/>
      <c r="E725" s="21"/>
      <c r="F725" s="20"/>
      <c r="G725" s="21"/>
      <c r="H725" s="21"/>
      <c r="I725" s="22"/>
      <c r="J725" s="22"/>
      <c r="K725" s="22"/>
      <c r="L725" s="18"/>
    </row>
    <row r="726">
      <c r="A726" s="18"/>
      <c r="B726" s="19"/>
      <c r="C726" s="20"/>
      <c r="D726" s="20"/>
      <c r="E726" s="21"/>
      <c r="F726" s="20"/>
      <c r="G726" s="21"/>
      <c r="H726" s="21"/>
      <c r="I726" s="22"/>
      <c r="J726" s="22"/>
      <c r="K726" s="22"/>
      <c r="L726" s="18"/>
    </row>
    <row r="727">
      <c r="A727" s="18"/>
      <c r="B727" s="19"/>
      <c r="C727" s="20"/>
      <c r="D727" s="20"/>
      <c r="E727" s="21"/>
      <c r="F727" s="20"/>
      <c r="G727" s="21"/>
      <c r="H727" s="21"/>
      <c r="I727" s="22"/>
      <c r="J727" s="22"/>
      <c r="K727" s="22"/>
      <c r="L727" s="18"/>
    </row>
    <row r="728">
      <c r="A728" s="18"/>
      <c r="B728" s="19"/>
      <c r="C728" s="20"/>
      <c r="D728" s="20"/>
      <c r="E728" s="21"/>
      <c r="F728" s="20"/>
      <c r="G728" s="21"/>
      <c r="H728" s="21"/>
      <c r="I728" s="22"/>
      <c r="J728" s="22"/>
      <c r="K728" s="22"/>
      <c r="L728" s="18"/>
    </row>
    <row r="729">
      <c r="A729" s="18"/>
      <c r="B729" s="19"/>
      <c r="C729" s="20"/>
      <c r="D729" s="20"/>
      <c r="E729" s="21"/>
      <c r="F729" s="20"/>
      <c r="G729" s="21"/>
      <c r="H729" s="21"/>
      <c r="I729" s="22"/>
      <c r="J729" s="22"/>
      <c r="K729" s="22"/>
      <c r="L729" s="18"/>
    </row>
    <row r="730">
      <c r="A730" s="18"/>
      <c r="B730" s="19"/>
      <c r="C730" s="20"/>
      <c r="D730" s="20"/>
      <c r="E730" s="21"/>
      <c r="F730" s="20"/>
      <c r="G730" s="21"/>
      <c r="H730" s="21"/>
      <c r="I730" s="22"/>
      <c r="J730" s="22"/>
      <c r="K730" s="22"/>
      <c r="L730" s="18"/>
    </row>
    <row r="731">
      <c r="A731" s="18"/>
      <c r="B731" s="19"/>
      <c r="C731" s="20"/>
      <c r="D731" s="20"/>
      <c r="E731" s="21"/>
      <c r="F731" s="20"/>
      <c r="G731" s="21"/>
      <c r="H731" s="21"/>
      <c r="I731" s="22"/>
      <c r="J731" s="22"/>
      <c r="K731" s="22"/>
      <c r="L731" s="18"/>
    </row>
    <row r="732">
      <c r="A732" s="18"/>
      <c r="B732" s="19"/>
      <c r="C732" s="20"/>
      <c r="D732" s="20"/>
      <c r="E732" s="21"/>
      <c r="F732" s="20"/>
      <c r="G732" s="21"/>
      <c r="H732" s="21"/>
      <c r="I732" s="22"/>
      <c r="J732" s="22"/>
      <c r="K732" s="22"/>
      <c r="L732" s="18"/>
    </row>
    <row r="733">
      <c r="A733" s="18"/>
      <c r="B733" s="19"/>
      <c r="C733" s="20"/>
      <c r="D733" s="20"/>
      <c r="E733" s="21"/>
      <c r="F733" s="20"/>
      <c r="G733" s="21"/>
      <c r="H733" s="21"/>
      <c r="I733" s="22"/>
      <c r="J733" s="22"/>
      <c r="K733" s="22"/>
      <c r="L733" s="18"/>
    </row>
    <row r="734">
      <c r="A734" s="18"/>
      <c r="B734" s="19"/>
      <c r="C734" s="20"/>
      <c r="D734" s="20"/>
      <c r="E734" s="21"/>
      <c r="F734" s="20"/>
      <c r="G734" s="21"/>
      <c r="H734" s="21"/>
      <c r="I734" s="22"/>
      <c r="J734" s="22"/>
      <c r="K734" s="22"/>
      <c r="L734" s="18"/>
    </row>
    <row r="735">
      <c r="A735" s="18"/>
      <c r="B735" s="19"/>
      <c r="C735" s="20"/>
      <c r="D735" s="20"/>
      <c r="E735" s="21"/>
      <c r="F735" s="20"/>
      <c r="G735" s="21"/>
      <c r="H735" s="21"/>
      <c r="I735" s="22"/>
      <c r="J735" s="22"/>
      <c r="K735" s="22"/>
      <c r="L735" s="18"/>
    </row>
    <row r="736">
      <c r="A736" s="18"/>
      <c r="B736" s="19"/>
      <c r="C736" s="20"/>
      <c r="D736" s="20"/>
      <c r="E736" s="21"/>
      <c r="F736" s="20"/>
      <c r="G736" s="21"/>
      <c r="H736" s="21"/>
      <c r="I736" s="22"/>
      <c r="J736" s="22"/>
      <c r="K736" s="22"/>
      <c r="L736" s="18"/>
    </row>
    <row r="737">
      <c r="A737" s="18"/>
      <c r="B737" s="19"/>
      <c r="C737" s="20"/>
      <c r="D737" s="20"/>
      <c r="E737" s="21"/>
      <c r="F737" s="20"/>
      <c r="G737" s="21"/>
      <c r="H737" s="21"/>
      <c r="I737" s="22"/>
      <c r="J737" s="22"/>
      <c r="K737" s="22"/>
      <c r="L737" s="18"/>
    </row>
    <row r="738">
      <c r="A738" s="18"/>
      <c r="B738" s="19"/>
      <c r="C738" s="20"/>
      <c r="D738" s="20"/>
      <c r="E738" s="21"/>
      <c r="F738" s="20"/>
      <c r="G738" s="21"/>
      <c r="H738" s="21"/>
      <c r="I738" s="22"/>
      <c r="J738" s="22"/>
      <c r="K738" s="22"/>
      <c r="L738" s="18"/>
    </row>
    <row r="739">
      <c r="A739" s="18"/>
      <c r="B739" s="19"/>
      <c r="C739" s="20"/>
      <c r="D739" s="20"/>
      <c r="E739" s="21"/>
      <c r="F739" s="20"/>
      <c r="G739" s="21"/>
      <c r="H739" s="21"/>
      <c r="I739" s="22"/>
      <c r="J739" s="22"/>
      <c r="K739" s="22"/>
      <c r="L739" s="18"/>
    </row>
    <row r="740">
      <c r="A740" s="18"/>
      <c r="B740" s="19"/>
      <c r="C740" s="20"/>
      <c r="D740" s="20"/>
      <c r="E740" s="21"/>
      <c r="F740" s="20"/>
      <c r="G740" s="21"/>
      <c r="H740" s="21"/>
      <c r="I740" s="22"/>
      <c r="J740" s="22"/>
      <c r="K740" s="22"/>
      <c r="L740" s="18"/>
    </row>
    <row r="741">
      <c r="A741" s="18"/>
      <c r="B741" s="19"/>
      <c r="C741" s="20"/>
      <c r="D741" s="20"/>
      <c r="E741" s="21"/>
      <c r="F741" s="20"/>
      <c r="G741" s="21"/>
      <c r="H741" s="21"/>
      <c r="I741" s="22"/>
      <c r="J741" s="22"/>
      <c r="K741" s="22"/>
      <c r="L741" s="18"/>
    </row>
    <row r="742">
      <c r="A742" s="18"/>
      <c r="B742" s="19"/>
      <c r="C742" s="20"/>
      <c r="D742" s="20"/>
      <c r="E742" s="21"/>
      <c r="F742" s="20"/>
      <c r="G742" s="21"/>
      <c r="H742" s="21"/>
      <c r="I742" s="22"/>
      <c r="J742" s="22"/>
      <c r="K742" s="22"/>
      <c r="L742" s="18"/>
    </row>
    <row r="743">
      <c r="A743" s="18"/>
      <c r="B743" s="19"/>
      <c r="C743" s="20"/>
      <c r="D743" s="20"/>
      <c r="E743" s="21"/>
      <c r="F743" s="20"/>
      <c r="G743" s="21"/>
      <c r="H743" s="21"/>
      <c r="I743" s="22"/>
      <c r="J743" s="22"/>
      <c r="K743" s="22"/>
      <c r="L743" s="18"/>
    </row>
    <row r="744">
      <c r="A744" s="18"/>
      <c r="B744" s="19"/>
      <c r="C744" s="20"/>
      <c r="D744" s="20"/>
      <c r="E744" s="21"/>
      <c r="F744" s="20"/>
      <c r="G744" s="21"/>
      <c r="H744" s="21"/>
      <c r="I744" s="22"/>
      <c r="J744" s="22"/>
      <c r="K744" s="22"/>
      <c r="L744" s="18"/>
    </row>
    <row r="745">
      <c r="A745" s="18"/>
      <c r="B745" s="19"/>
      <c r="C745" s="20"/>
      <c r="D745" s="20"/>
      <c r="E745" s="21"/>
      <c r="F745" s="20"/>
      <c r="G745" s="21"/>
      <c r="H745" s="21"/>
      <c r="I745" s="22"/>
      <c r="J745" s="22"/>
      <c r="K745" s="22"/>
      <c r="L745" s="18"/>
    </row>
    <row r="746">
      <c r="A746" s="18"/>
      <c r="B746" s="19"/>
      <c r="C746" s="20"/>
      <c r="D746" s="20"/>
      <c r="E746" s="21"/>
      <c r="F746" s="20"/>
      <c r="G746" s="21"/>
      <c r="H746" s="21"/>
      <c r="I746" s="22"/>
      <c r="J746" s="22"/>
      <c r="K746" s="22"/>
      <c r="L746" s="18"/>
    </row>
    <row r="747">
      <c r="A747" s="18"/>
      <c r="B747" s="19"/>
      <c r="C747" s="20"/>
      <c r="D747" s="20"/>
      <c r="E747" s="21"/>
      <c r="F747" s="20"/>
      <c r="G747" s="21"/>
      <c r="H747" s="21"/>
      <c r="I747" s="22"/>
      <c r="J747" s="22"/>
      <c r="K747" s="22"/>
      <c r="L747" s="18"/>
    </row>
    <row r="748">
      <c r="A748" s="18"/>
      <c r="B748" s="19"/>
      <c r="C748" s="20"/>
      <c r="D748" s="20"/>
      <c r="E748" s="21"/>
      <c r="F748" s="20"/>
      <c r="G748" s="21"/>
      <c r="H748" s="21"/>
      <c r="I748" s="22"/>
      <c r="J748" s="22"/>
      <c r="K748" s="22"/>
      <c r="L748" s="18"/>
    </row>
    <row r="749">
      <c r="A749" s="18"/>
      <c r="B749" s="19"/>
      <c r="C749" s="20"/>
      <c r="D749" s="20"/>
      <c r="E749" s="21"/>
      <c r="F749" s="20"/>
      <c r="G749" s="21"/>
      <c r="H749" s="21"/>
      <c r="I749" s="22"/>
      <c r="J749" s="22"/>
      <c r="K749" s="22"/>
      <c r="L749" s="18"/>
    </row>
    <row r="750">
      <c r="A750" s="18"/>
      <c r="B750" s="19"/>
      <c r="C750" s="20"/>
      <c r="D750" s="20"/>
      <c r="E750" s="21"/>
      <c r="F750" s="20"/>
      <c r="G750" s="21"/>
      <c r="H750" s="21"/>
      <c r="I750" s="22"/>
      <c r="J750" s="22"/>
      <c r="K750" s="22"/>
      <c r="L750" s="18"/>
    </row>
    <row r="751">
      <c r="A751" s="18"/>
      <c r="B751" s="19"/>
      <c r="C751" s="20"/>
      <c r="D751" s="20"/>
      <c r="E751" s="21"/>
      <c r="F751" s="20"/>
      <c r="G751" s="21"/>
      <c r="H751" s="21"/>
      <c r="I751" s="22"/>
      <c r="J751" s="22"/>
      <c r="K751" s="22"/>
      <c r="L751" s="18"/>
    </row>
    <row r="752">
      <c r="A752" s="18"/>
      <c r="B752" s="19"/>
      <c r="C752" s="20"/>
      <c r="D752" s="20"/>
      <c r="E752" s="21"/>
      <c r="F752" s="20"/>
      <c r="G752" s="21"/>
      <c r="H752" s="21"/>
      <c r="I752" s="22"/>
      <c r="J752" s="22"/>
      <c r="K752" s="22"/>
      <c r="L752" s="18"/>
    </row>
    <row r="753">
      <c r="A753" s="18"/>
      <c r="B753" s="19"/>
      <c r="C753" s="20"/>
      <c r="D753" s="20"/>
      <c r="E753" s="21"/>
      <c r="F753" s="20"/>
      <c r="G753" s="21"/>
      <c r="H753" s="21"/>
      <c r="I753" s="22"/>
      <c r="J753" s="22"/>
      <c r="K753" s="22"/>
      <c r="L753" s="18"/>
    </row>
    <row r="754">
      <c r="A754" s="18"/>
      <c r="B754" s="19"/>
      <c r="C754" s="20"/>
      <c r="D754" s="20"/>
      <c r="E754" s="21"/>
      <c r="F754" s="20"/>
      <c r="G754" s="21"/>
      <c r="H754" s="21"/>
      <c r="I754" s="22"/>
      <c r="J754" s="22"/>
      <c r="K754" s="22"/>
      <c r="L754" s="18"/>
    </row>
    <row r="755">
      <c r="A755" s="18"/>
      <c r="B755" s="19"/>
      <c r="C755" s="20"/>
      <c r="D755" s="20"/>
      <c r="E755" s="21"/>
      <c r="F755" s="20"/>
      <c r="G755" s="21"/>
      <c r="H755" s="21"/>
      <c r="I755" s="22"/>
      <c r="J755" s="22"/>
      <c r="K755" s="22"/>
      <c r="L755" s="18"/>
    </row>
    <row r="756">
      <c r="A756" s="18"/>
      <c r="B756" s="19"/>
      <c r="C756" s="20"/>
      <c r="D756" s="20"/>
      <c r="E756" s="21"/>
      <c r="F756" s="20"/>
      <c r="G756" s="21"/>
      <c r="H756" s="21"/>
      <c r="I756" s="22"/>
      <c r="J756" s="22"/>
      <c r="K756" s="22"/>
      <c r="L756" s="18"/>
    </row>
    <row r="757">
      <c r="A757" s="18"/>
      <c r="B757" s="19"/>
      <c r="C757" s="20"/>
      <c r="D757" s="20"/>
      <c r="E757" s="21"/>
      <c r="F757" s="20"/>
      <c r="G757" s="21"/>
      <c r="H757" s="21"/>
      <c r="I757" s="22"/>
      <c r="J757" s="22"/>
      <c r="K757" s="22"/>
      <c r="L757" s="18"/>
    </row>
    <row r="758">
      <c r="A758" s="18"/>
      <c r="B758" s="19"/>
      <c r="C758" s="20"/>
      <c r="D758" s="20"/>
      <c r="E758" s="21"/>
      <c r="F758" s="20"/>
      <c r="G758" s="21"/>
      <c r="H758" s="21"/>
      <c r="I758" s="22"/>
      <c r="J758" s="22"/>
      <c r="K758" s="22"/>
      <c r="L758" s="18"/>
    </row>
    <row r="759">
      <c r="A759" s="18"/>
      <c r="B759" s="19"/>
      <c r="C759" s="20"/>
      <c r="D759" s="20"/>
      <c r="E759" s="21"/>
      <c r="F759" s="20"/>
      <c r="G759" s="21"/>
      <c r="H759" s="21"/>
      <c r="I759" s="22"/>
      <c r="J759" s="22"/>
      <c r="K759" s="22"/>
      <c r="L759" s="18"/>
    </row>
    <row r="760">
      <c r="A760" s="18"/>
      <c r="B760" s="19"/>
      <c r="C760" s="20"/>
      <c r="D760" s="20"/>
      <c r="E760" s="21"/>
      <c r="F760" s="20"/>
      <c r="G760" s="21"/>
      <c r="H760" s="21"/>
      <c r="I760" s="22"/>
      <c r="J760" s="22"/>
      <c r="K760" s="22"/>
      <c r="L760" s="18"/>
    </row>
    <row r="761">
      <c r="A761" s="18"/>
      <c r="B761" s="19"/>
      <c r="C761" s="20"/>
      <c r="D761" s="20"/>
      <c r="E761" s="21"/>
      <c r="F761" s="20"/>
      <c r="G761" s="21"/>
      <c r="H761" s="21"/>
      <c r="I761" s="22"/>
      <c r="J761" s="22"/>
      <c r="K761" s="22"/>
      <c r="L761" s="18"/>
    </row>
    <row r="762">
      <c r="A762" s="18"/>
      <c r="B762" s="19"/>
      <c r="C762" s="20"/>
      <c r="D762" s="20"/>
      <c r="E762" s="21"/>
      <c r="F762" s="20"/>
      <c r="G762" s="21"/>
      <c r="H762" s="21"/>
      <c r="I762" s="22"/>
      <c r="J762" s="22"/>
      <c r="K762" s="22"/>
      <c r="L762" s="18"/>
    </row>
    <row r="763">
      <c r="A763" s="18"/>
      <c r="B763" s="19"/>
      <c r="C763" s="20"/>
      <c r="D763" s="20"/>
      <c r="E763" s="21"/>
      <c r="F763" s="20"/>
      <c r="G763" s="21"/>
      <c r="H763" s="21"/>
      <c r="I763" s="22"/>
      <c r="J763" s="22"/>
      <c r="K763" s="22"/>
      <c r="L763" s="18"/>
    </row>
    <row r="764">
      <c r="A764" s="18"/>
      <c r="B764" s="19"/>
      <c r="C764" s="20"/>
      <c r="D764" s="20"/>
      <c r="E764" s="21"/>
      <c r="F764" s="20"/>
      <c r="G764" s="21"/>
      <c r="H764" s="21"/>
      <c r="I764" s="22"/>
      <c r="J764" s="22"/>
      <c r="K764" s="22"/>
      <c r="L764" s="18"/>
    </row>
    <row r="765">
      <c r="A765" s="18"/>
      <c r="B765" s="19"/>
      <c r="C765" s="20"/>
      <c r="D765" s="20"/>
      <c r="E765" s="21"/>
      <c r="F765" s="20"/>
      <c r="G765" s="21"/>
      <c r="H765" s="21"/>
      <c r="I765" s="22"/>
      <c r="J765" s="22"/>
      <c r="K765" s="22"/>
      <c r="L765" s="18"/>
    </row>
    <row r="766">
      <c r="A766" s="18"/>
      <c r="B766" s="19"/>
      <c r="C766" s="20"/>
      <c r="D766" s="20"/>
      <c r="E766" s="21"/>
      <c r="F766" s="20"/>
      <c r="G766" s="21"/>
      <c r="H766" s="21"/>
      <c r="I766" s="22"/>
      <c r="J766" s="22"/>
      <c r="K766" s="22"/>
      <c r="L766" s="18"/>
    </row>
    <row r="767">
      <c r="A767" s="18"/>
      <c r="B767" s="19"/>
      <c r="C767" s="20"/>
      <c r="D767" s="20"/>
      <c r="E767" s="21"/>
      <c r="F767" s="20"/>
      <c r="G767" s="21"/>
      <c r="H767" s="21"/>
      <c r="I767" s="22"/>
      <c r="J767" s="22"/>
      <c r="K767" s="22"/>
      <c r="L767" s="18"/>
    </row>
    <row r="768">
      <c r="A768" s="18"/>
      <c r="B768" s="19"/>
      <c r="C768" s="20"/>
      <c r="D768" s="20"/>
      <c r="E768" s="21"/>
      <c r="F768" s="20"/>
      <c r="G768" s="21"/>
      <c r="H768" s="21"/>
      <c r="I768" s="22"/>
      <c r="J768" s="22"/>
      <c r="K768" s="22"/>
      <c r="L768" s="18"/>
    </row>
    <row r="769">
      <c r="A769" s="18"/>
      <c r="B769" s="19"/>
      <c r="C769" s="20"/>
      <c r="D769" s="20"/>
      <c r="E769" s="21"/>
      <c r="F769" s="20"/>
      <c r="G769" s="21"/>
      <c r="H769" s="21"/>
      <c r="I769" s="22"/>
      <c r="J769" s="22"/>
      <c r="K769" s="22"/>
      <c r="L769" s="18"/>
    </row>
    <row r="770">
      <c r="A770" s="18"/>
      <c r="B770" s="19"/>
      <c r="C770" s="20"/>
      <c r="D770" s="20"/>
      <c r="E770" s="21"/>
      <c r="F770" s="20"/>
      <c r="G770" s="21"/>
      <c r="H770" s="21"/>
      <c r="I770" s="22"/>
      <c r="J770" s="22"/>
      <c r="K770" s="22"/>
      <c r="L770" s="18"/>
    </row>
    <row r="771">
      <c r="A771" s="18"/>
      <c r="B771" s="19"/>
      <c r="C771" s="20"/>
      <c r="D771" s="20"/>
      <c r="E771" s="21"/>
      <c r="F771" s="20"/>
      <c r="G771" s="21"/>
      <c r="H771" s="21"/>
      <c r="I771" s="22"/>
      <c r="J771" s="22"/>
      <c r="K771" s="22"/>
      <c r="L771" s="18"/>
    </row>
    <row r="772">
      <c r="A772" s="18"/>
      <c r="B772" s="19"/>
      <c r="C772" s="20"/>
      <c r="D772" s="20"/>
      <c r="E772" s="21"/>
      <c r="F772" s="20"/>
      <c r="G772" s="21"/>
      <c r="H772" s="21"/>
      <c r="I772" s="22"/>
      <c r="J772" s="22"/>
      <c r="K772" s="22"/>
      <c r="L772" s="18"/>
    </row>
    <row r="773">
      <c r="A773" s="18"/>
      <c r="B773" s="19"/>
      <c r="C773" s="20"/>
      <c r="D773" s="20"/>
      <c r="E773" s="21"/>
      <c r="F773" s="20"/>
      <c r="G773" s="21"/>
      <c r="H773" s="21"/>
      <c r="I773" s="22"/>
      <c r="J773" s="22"/>
      <c r="K773" s="22"/>
      <c r="L773" s="18"/>
    </row>
    <row r="774">
      <c r="A774" s="18"/>
      <c r="B774" s="19"/>
      <c r="C774" s="20"/>
      <c r="D774" s="20"/>
      <c r="E774" s="21"/>
      <c r="F774" s="20"/>
      <c r="G774" s="21"/>
      <c r="H774" s="21"/>
      <c r="I774" s="22"/>
      <c r="J774" s="22"/>
      <c r="K774" s="22"/>
      <c r="L774" s="18"/>
    </row>
    <row r="775">
      <c r="A775" s="18"/>
      <c r="B775" s="19"/>
      <c r="C775" s="20"/>
      <c r="D775" s="20"/>
      <c r="E775" s="21"/>
      <c r="F775" s="20"/>
      <c r="G775" s="21"/>
      <c r="H775" s="21"/>
      <c r="I775" s="22"/>
      <c r="J775" s="22"/>
      <c r="K775" s="22"/>
      <c r="L775" s="18"/>
    </row>
    <row r="776">
      <c r="A776" s="18"/>
      <c r="B776" s="19"/>
      <c r="C776" s="20"/>
      <c r="D776" s="20"/>
      <c r="E776" s="21"/>
      <c r="F776" s="20"/>
      <c r="G776" s="21"/>
      <c r="H776" s="21"/>
      <c r="I776" s="22"/>
      <c r="J776" s="22"/>
      <c r="K776" s="22"/>
      <c r="L776" s="18"/>
    </row>
    <row r="777">
      <c r="A777" s="18"/>
      <c r="B777" s="19"/>
      <c r="C777" s="20"/>
      <c r="D777" s="20"/>
      <c r="E777" s="21"/>
      <c r="F777" s="20"/>
      <c r="G777" s="21"/>
      <c r="H777" s="21"/>
      <c r="I777" s="22"/>
      <c r="J777" s="22"/>
      <c r="K777" s="22"/>
      <c r="L777" s="18"/>
    </row>
    <row r="778">
      <c r="A778" s="18"/>
      <c r="B778" s="19"/>
      <c r="C778" s="20"/>
      <c r="D778" s="20"/>
      <c r="E778" s="21"/>
      <c r="F778" s="20"/>
      <c r="G778" s="21"/>
      <c r="H778" s="21"/>
      <c r="I778" s="22"/>
      <c r="J778" s="22"/>
      <c r="K778" s="22"/>
      <c r="L778" s="18"/>
    </row>
    <row r="779">
      <c r="A779" s="18"/>
      <c r="B779" s="19"/>
      <c r="C779" s="20"/>
      <c r="D779" s="20"/>
      <c r="E779" s="21"/>
      <c r="F779" s="20"/>
      <c r="G779" s="21"/>
      <c r="H779" s="21"/>
      <c r="I779" s="22"/>
      <c r="J779" s="22"/>
      <c r="K779" s="22"/>
      <c r="L779" s="18"/>
    </row>
    <row r="780">
      <c r="A780" s="18"/>
      <c r="B780" s="19"/>
      <c r="C780" s="20"/>
      <c r="D780" s="20"/>
      <c r="E780" s="21"/>
      <c r="F780" s="20"/>
      <c r="G780" s="21"/>
      <c r="H780" s="21"/>
      <c r="I780" s="22"/>
      <c r="J780" s="22"/>
      <c r="K780" s="22"/>
      <c r="L780" s="18"/>
    </row>
    <row r="781">
      <c r="A781" s="18"/>
      <c r="B781" s="19"/>
      <c r="C781" s="20"/>
      <c r="D781" s="20"/>
      <c r="E781" s="21"/>
      <c r="F781" s="20"/>
      <c r="G781" s="21"/>
      <c r="H781" s="21"/>
      <c r="I781" s="22"/>
      <c r="J781" s="22"/>
      <c r="K781" s="22"/>
      <c r="L781" s="18"/>
    </row>
    <row r="782">
      <c r="A782" s="18"/>
      <c r="B782" s="19"/>
      <c r="C782" s="20"/>
      <c r="D782" s="20"/>
      <c r="E782" s="21"/>
      <c r="F782" s="20"/>
      <c r="G782" s="21"/>
      <c r="H782" s="21"/>
      <c r="I782" s="22"/>
      <c r="J782" s="22"/>
      <c r="K782" s="22"/>
      <c r="L782" s="18"/>
    </row>
    <row r="783">
      <c r="A783" s="18"/>
      <c r="B783" s="19"/>
      <c r="C783" s="20"/>
      <c r="D783" s="20"/>
      <c r="E783" s="21"/>
      <c r="F783" s="20"/>
      <c r="G783" s="21"/>
      <c r="H783" s="21"/>
      <c r="I783" s="22"/>
      <c r="J783" s="22"/>
      <c r="K783" s="22"/>
      <c r="L783" s="18"/>
    </row>
    <row r="784">
      <c r="A784" s="18"/>
      <c r="B784" s="19"/>
      <c r="C784" s="20"/>
      <c r="D784" s="20"/>
      <c r="E784" s="21"/>
      <c r="F784" s="20"/>
      <c r="G784" s="21"/>
      <c r="H784" s="21"/>
      <c r="I784" s="22"/>
      <c r="J784" s="22"/>
      <c r="K784" s="22"/>
      <c r="L784" s="18"/>
    </row>
    <row r="785">
      <c r="A785" s="18"/>
      <c r="B785" s="19"/>
      <c r="C785" s="20"/>
      <c r="D785" s="20"/>
      <c r="E785" s="21"/>
      <c r="F785" s="20"/>
      <c r="G785" s="21"/>
      <c r="H785" s="21"/>
      <c r="I785" s="22"/>
      <c r="J785" s="22"/>
      <c r="K785" s="22"/>
      <c r="L785" s="18"/>
    </row>
    <row r="786">
      <c r="A786" s="18"/>
      <c r="B786" s="19"/>
      <c r="C786" s="20"/>
      <c r="D786" s="20"/>
      <c r="E786" s="21"/>
      <c r="F786" s="20"/>
      <c r="G786" s="21"/>
      <c r="H786" s="21"/>
      <c r="I786" s="22"/>
      <c r="J786" s="22"/>
      <c r="K786" s="22"/>
      <c r="L786" s="18"/>
    </row>
    <row r="787">
      <c r="A787" s="18"/>
      <c r="B787" s="19"/>
      <c r="C787" s="20"/>
      <c r="D787" s="20"/>
      <c r="E787" s="21"/>
      <c r="F787" s="20"/>
      <c r="G787" s="21"/>
      <c r="H787" s="21"/>
      <c r="I787" s="22"/>
      <c r="J787" s="22"/>
      <c r="K787" s="22"/>
      <c r="L787" s="18"/>
    </row>
    <row r="788">
      <c r="A788" s="18"/>
      <c r="B788" s="19"/>
      <c r="C788" s="20"/>
      <c r="D788" s="20"/>
      <c r="E788" s="21"/>
      <c r="F788" s="20"/>
      <c r="G788" s="21"/>
      <c r="H788" s="21"/>
      <c r="I788" s="22"/>
      <c r="J788" s="22"/>
      <c r="K788" s="22"/>
      <c r="L788" s="18"/>
    </row>
    <row r="789">
      <c r="A789" s="18"/>
      <c r="B789" s="19"/>
      <c r="C789" s="20"/>
      <c r="D789" s="20"/>
      <c r="E789" s="21"/>
      <c r="F789" s="20"/>
      <c r="G789" s="21"/>
      <c r="H789" s="21"/>
      <c r="I789" s="22"/>
      <c r="J789" s="22"/>
      <c r="K789" s="22"/>
      <c r="L789" s="18"/>
    </row>
    <row r="790">
      <c r="A790" s="18"/>
      <c r="B790" s="19"/>
      <c r="C790" s="20"/>
      <c r="D790" s="20"/>
      <c r="E790" s="21"/>
      <c r="F790" s="20"/>
      <c r="G790" s="21"/>
      <c r="H790" s="21"/>
      <c r="I790" s="22"/>
      <c r="J790" s="22"/>
      <c r="K790" s="22"/>
      <c r="L790" s="18"/>
    </row>
    <row r="791">
      <c r="A791" s="18"/>
      <c r="B791" s="19"/>
      <c r="C791" s="20"/>
      <c r="D791" s="20"/>
      <c r="E791" s="21"/>
      <c r="F791" s="20"/>
      <c r="G791" s="21"/>
      <c r="H791" s="21"/>
      <c r="I791" s="22"/>
      <c r="J791" s="22"/>
      <c r="K791" s="22"/>
      <c r="L791" s="18"/>
    </row>
    <row r="792">
      <c r="A792" s="18"/>
      <c r="B792" s="19"/>
      <c r="C792" s="20"/>
      <c r="D792" s="20"/>
      <c r="E792" s="21"/>
      <c r="F792" s="20"/>
      <c r="G792" s="21"/>
      <c r="H792" s="21"/>
      <c r="I792" s="22"/>
      <c r="J792" s="22"/>
      <c r="K792" s="22"/>
      <c r="L792" s="18"/>
    </row>
    <row r="793">
      <c r="A793" s="18"/>
      <c r="B793" s="19"/>
      <c r="C793" s="20"/>
      <c r="D793" s="20"/>
      <c r="E793" s="21"/>
      <c r="F793" s="20"/>
      <c r="G793" s="21"/>
      <c r="H793" s="21"/>
      <c r="I793" s="22"/>
      <c r="J793" s="22"/>
      <c r="K793" s="22"/>
      <c r="L793" s="18"/>
    </row>
    <row r="794">
      <c r="A794" s="18"/>
      <c r="B794" s="19"/>
      <c r="C794" s="20"/>
      <c r="D794" s="20"/>
      <c r="E794" s="21"/>
      <c r="F794" s="20"/>
      <c r="G794" s="21"/>
      <c r="H794" s="21"/>
      <c r="I794" s="22"/>
      <c r="J794" s="22"/>
      <c r="K794" s="22"/>
      <c r="L794" s="18"/>
    </row>
    <row r="795">
      <c r="A795" s="18"/>
      <c r="B795" s="19"/>
      <c r="C795" s="20"/>
      <c r="D795" s="20"/>
      <c r="E795" s="21"/>
      <c r="F795" s="20"/>
      <c r="G795" s="21"/>
      <c r="H795" s="21"/>
      <c r="I795" s="22"/>
      <c r="J795" s="22"/>
      <c r="K795" s="22"/>
      <c r="L795" s="18"/>
    </row>
    <row r="796">
      <c r="A796" s="18"/>
      <c r="B796" s="19"/>
      <c r="C796" s="20"/>
      <c r="D796" s="20"/>
      <c r="E796" s="21"/>
      <c r="F796" s="20"/>
      <c r="G796" s="21"/>
      <c r="H796" s="21"/>
      <c r="I796" s="22"/>
      <c r="J796" s="22"/>
      <c r="K796" s="22"/>
      <c r="L796" s="18"/>
    </row>
    <row r="797">
      <c r="A797" s="18"/>
      <c r="B797" s="19"/>
      <c r="C797" s="20"/>
      <c r="D797" s="20"/>
      <c r="E797" s="21"/>
      <c r="F797" s="20"/>
      <c r="G797" s="21"/>
      <c r="H797" s="21"/>
      <c r="I797" s="22"/>
      <c r="J797" s="22"/>
      <c r="K797" s="22"/>
      <c r="L797" s="18"/>
    </row>
    <row r="798">
      <c r="A798" s="18"/>
      <c r="B798" s="19"/>
      <c r="C798" s="20"/>
      <c r="D798" s="20"/>
      <c r="E798" s="21"/>
      <c r="F798" s="20"/>
      <c r="G798" s="21"/>
      <c r="H798" s="21"/>
      <c r="I798" s="22"/>
      <c r="J798" s="22"/>
      <c r="K798" s="22"/>
      <c r="L798" s="18"/>
    </row>
    <row r="799">
      <c r="A799" s="18"/>
      <c r="B799" s="19"/>
      <c r="C799" s="20"/>
      <c r="D799" s="20"/>
      <c r="E799" s="21"/>
      <c r="F799" s="20"/>
      <c r="G799" s="21"/>
      <c r="H799" s="21"/>
      <c r="I799" s="22"/>
      <c r="J799" s="22"/>
      <c r="K799" s="22"/>
      <c r="L799" s="18"/>
    </row>
    <row r="800">
      <c r="A800" s="18"/>
      <c r="B800" s="19"/>
      <c r="C800" s="20"/>
      <c r="D800" s="20"/>
      <c r="E800" s="21"/>
      <c r="F800" s="20"/>
      <c r="G800" s="21"/>
      <c r="H800" s="21"/>
      <c r="I800" s="22"/>
      <c r="J800" s="22"/>
      <c r="K800" s="22"/>
      <c r="L800" s="18"/>
    </row>
    <row r="801">
      <c r="A801" s="18"/>
      <c r="B801" s="19"/>
      <c r="C801" s="20"/>
      <c r="D801" s="20"/>
      <c r="E801" s="21"/>
      <c r="F801" s="20"/>
      <c r="G801" s="21"/>
      <c r="H801" s="21"/>
      <c r="I801" s="22"/>
      <c r="J801" s="22"/>
      <c r="K801" s="22"/>
      <c r="L801" s="18"/>
    </row>
    <row r="802">
      <c r="A802" s="18"/>
      <c r="B802" s="19"/>
      <c r="C802" s="20"/>
      <c r="D802" s="20"/>
      <c r="E802" s="21"/>
      <c r="F802" s="20"/>
      <c r="G802" s="21"/>
      <c r="H802" s="21"/>
      <c r="I802" s="22"/>
      <c r="J802" s="22"/>
      <c r="K802" s="22"/>
      <c r="L802" s="18"/>
    </row>
    <row r="803">
      <c r="A803" s="18"/>
      <c r="B803" s="19"/>
      <c r="C803" s="20"/>
      <c r="D803" s="20"/>
      <c r="E803" s="21"/>
      <c r="F803" s="20"/>
      <c r="G803" s="21"/>
      <c r="H803" s="21"/>
      <c r="I803" s="22"/>
      <c r="J803" s="22"/>
      <c r="K803" s="22"/>
      <c r="L803" s="18"/>
    </row>
    <row r="804">
      <c r="A804" s="18"/>
      <c r="B804" s="19"/>
      <c r="C804" s="20"/>
      <c r="D804" s="20"/>
      <c r="E804" s="21"/>
      <c r="F804" s="20"/>
      <c r="G804" s="21"/>
      <c r="H804" s="21"/>
      <c r="I804" s="22"/>
      <c r="J804" s="22"/>
      <c r="K804" s="22"/>
      <c r="L804" s="18"/>
    </row>
    <row r="805">
      <c r="A805" s="18"/>
      <c r="B805" s="19"/>
      <c r="C805" s="20"/>
      <c r="D805" s="20"/>
      <c r="E805" s="21"/>
      <c r="F805" s="20"/>
      <c r="G805" s="21"/>
      <c r="H805" s="21"/>
      <c r="I805" s="22"/>
      <c r="J805" s="22"/>
      <c r="K805" s="22"/>
      <c r="L805" s="18"/>
    </row>
    <row r="806">
      <c r="A806" s="18"/>
      <c r="B806" s="19"/>
      <c r="C806" s="20"/>
      <c r="D806" s="20"/>
      <c r="E806" s="21"/>
      <c r="F806" s="20"/>
      <c r="G806" s="21"/>
      <c r="H806" s="21"/>
      <c r="I806" s="22"/>
      <c r="J806" s="22"/>
      <c r="K806" s="22"/>
      <c r="L806" s="18"/>
    </row>
    <row r="807">
      <c r="A807" s="18"/>
      <c r="B807" s="19"/>
      <c r="C807" s="20"/>
      <c r="D807" s="20"/>
      <c r="E807" s="21"/>
      <c r="F807" s="20"/>
      <c r="G807" s="21"/>
      <c r="H807" s="21"/>
      <c r="I807" s="22"/>
      <c r="J807" s="22"/>
      <c r="K807" s="22"/>
      <c r="L807" s="18"/>
    </row>
    <row r="808">
      <c r="A808" s="18"/>
      <c r="B808" s="19"/>
      <c r="C808" s="20"/>
      <c r="D808" s="20"/>
      <c r="E808" s="21"/>
      <c r="F808" s="20"/>
      <c r="G808" s="21"/>
      <c r="H808" s="21"/>
      <c r="I808" s="22"/>
      <c r="J808" s="22"/>
      <c r="K808" s="22"/>
      <c r="L808" s="18"/>
    </row>
    <row r="809">
      <c r="A809" s="18"/>
      <c r="B809" s="19"/>
      <c r="C809" s="20"/>
      <c r="D809" s="20"/>
      <c r="E809" s="21"/>
      <c r="F809" s="20"/>
      <c r="G809" s="21"/>
      <c r="H809" s="21"/>
      <c r="I809" s="22"/>
      <c r="J809" s="22"/>
      <c r="K809" s="22"/>
      <c r="L809" s="18"/>
    </row>
    <row r="810">
      <c r="A810" s="18"/>
      <c r="B810" s="19"/>
      <c r="C810" s="20"/>
      <c r="D810" s="20"/>
      <c r="E810" s="21"/>
      <c r="F810" s="20"/>
      <c r="G810" s="21"/>
      <c r="H810" s="21"/>
      <c r="I810" s="22"/>
      <c r="J810" s="22"/>
      <c r="K810" s="22"/>
      <c r="L810" s="18"/>
    </row>
    <row r="811">
      <c r="A811" s="18"/>
      <c r="B811" s="19"/>
      <c r="C811" s="20"/>
      <c r="D811" s="20"/>
      <c r="E811" s="21"/>
      <c r="F811" s="20"/>
      <c r="G811" s="21"/>
      <c r="H811" s="21"/>
      <c r="I811" s="22"/>
      <c r="J811" s="22"/>
      <c r="K811" s="22"/>
      <c r="L811" s="18"/>
    </row>
    <row r="812">
      <c r="A812" s="18"/>
      <c r="B812" s="19"/>
      <c r="C812" s="20"/>
      <c r="D812" s="20"/>
      <c r="E812" s="21"/>
      <c r="F812" s="20"/>
      <c r="G812" s="21"/>
      <c r="H812" s="21"/>
      <c r="I812" s="22"/>
      <c r="J812" s="22"/>
      <c r="K812" s="22"/>
      <c r="L812" s="18"/>
    </row>
    <row r="813">
      <c r="A813" s="18"/>
      <c r="B813" s="19"/>
      <c r="C813" s="20"/>
      <c r="D813" s="20"/>
      <c r="E813" s="21"/>
      <c r="F813" s="20"/>
      <c r="G813" s="21"/>
      <c r="H813" s="21"/>
      <c r="I813" s="22"/>
      <c r="J813" s="22"/>
      <c r="K813" s="22"/>
      <c r="L813" s="18"/>
    </row>
    <row r="814">
      <c r="A814" s="18"/>
      <c r="B814" s="19"/>
      <c r="C814" s="20"/>
      <c r="D814" s="20"/>
      <c r="E814" s="21"/>
      <c r="F814" s="20"/>
      <c r="G814" s="21"/>
      <c r="H814" s="21"/>
      <c r="I814" s="22"/>
      <c r="J814" s="22"/>
      <c r="K814" s="22"/>
      <c r="L814" s="18"/>
    </row>
    <row r="815">
      <c r="A815" s="18"/>
      <c r="B815" s="19"/>
      <c r="C815" s="20"/>
      <c r="D815" s="20"/>
      <c r="E815" s="21"/>
      <c r="F815" s="20"/>
      <c r="G815" s="21"/>
      <c r="H815" s="21"/>
      <c r="I815" s="22"/>
      <c r="J815" s="22"/>
      <c r="K815" s="22"/>
      <c r="L815" s="18"/>
    </row>
    <row r="816">
      <c r="A816" s="18"/>
      <c r="B816" s="19"/>
      <c r="C816" s="20"/>
      <c r="D816" s="20"/>
      <c r="E816" s="21"/>
      <c r="F816" s="20"/>
      <c r="G816" s="21"/>
      <c r="H816" s="21"/>
      <c r="I816" s="22"/>
      <c r="J816" s="22"/>
      <c r="K816" s="22"/>
      <c r="L816" s="18"/>
    </row>
    <row r="817">
      <c r="A817" s="18"/>
      <c r="B817" s="19"/>
      <c r="C817" s="20"/>
      <c r="D817" s="20"/>
      <c r="E817" s="21"/>
      <c r="F817" s="20"/>
      <c r="G817" s="21"/>
      <c r="H817" s="21"/>
      <c r="I817" s="22"/>
      <c r="J817" s="22"/>
      <c r="K817" s="22"/>
      <c r="L817" s="18"/>
    </row>
    <row r="818">
      <c r="A818" s="18"/>
      <c r="B818" s="19"/>
      <c r="C818" s="20"/>
      <c r="D818" s="20"/>
      <c r="E818" s="21"/>
      <c r="F818" s="20"/>
      <c r="G818" s="21"/>
      <c r="H818" s="21"/>
      <c r="I818" s="22"/>
      <c r="J818" s="22"/>
      <c r="K818" s="22"/>
      <c r="L818" s="18"/>
    </row>
    <row r="819">
      <c r="A819" s="18"/>
      <c r="B819" s="19"/>
      <c r="C819" s="20"/>
      <c r="D819" s="20"/>
      <c r="E819" s="21"/>
      <c r="F819" s="20"/>
      <c r="G819" s="21"/>
      <c r="H819" s="21"/>
      <c r="I819" s="22"/>
      <c r="J819" s="22"/>
      <c r="K819" s="22"/>
      <c r="L819" s="18"/>
    </row>
    <row r="820">
      <c r="A820" s="18"/>
      <c r="B820" s="19"/>
      <c r="C820" s="20"/>
      <c r="D820" s="20"/>
      <c r="E820" s="21"/>
      <c r="F820" s="20"/>
      <c r="G820" s="21"/>
      <c r="H820" s="21"/>
      <c r="I820" s="22"/>
      <c r="J820" s="22"/>
      <c r="K820" s="22"/>
      <c r="L820" s="18"/>
    </row>
    <row r="821">
      <c r="A821" s="18"/>
      <c r="B821" s="19"/>
      <c r="C821" s="20"/>
      <c r="D821" s="20"/>
      <c r="E821" s="21"/>
      <c r="F821" s="20"/>
      <c r="G821" s="21"/>
      <c r="H821" s="21"/>
      <c r="I821" s="22"/>
      <c r="J821" s="22"/>
      <c r="K821" s="22"/>
      <c r="L821" s="18"/>
    </row>
    <row r="822">
      <c r="A822" s="18"/>
      <c r="B822" s="19"/>
      <c r="C822" s="20"/>
      <c r="D822" s="20"/>
      <c r="E822" s="21"/>
      <c r="F822" s="20"/>
      <c r="G822" s="21"/>
      <c r="H822" s="21"/>
      <c r="I822" s="22"/>
      <c r="J822" s="22"/>
      <c r="K822" s="22"/>
      <c r="L822" s="18"/>
    </row>
    <row r="823">
      <c r="A823" s="18"/>
      <c r="B823" s="19"/>
      <c r="C823" s="20"/>
      <c r="D823" s="20"/>
      <c r="E823" s="21"/>
      <c r="F823" s="20"/>
      <c r="G823" s="21"/>
      <c r="H823" s="21"/>
      <c r="I823" s="22"/>
      <c r="J823" s="22"/>
      <c r="K823" s="22"/>
      <c r="L823" s="18"/>
    </row>
    <row r="824">
      <c r="A824" s="18"/>
      <c r="B824" s="19"/>
      <c r="C824" s="20"/>
      <c r="D824" s="20"/>
      <c r="E824" s="21"/>
      <c r="F824" s="20"/>
      <c r="G824" s="21"/>
      <c r="H824" s="21"/>
      <c r="I824" s="22"/>
      <c r="J824" s="22"/>
      <c r="K824" s="22"/>
      <c r="L824" s="18"/>
    </row>
    <row r="825">
      <c r="A825" s="18"/>
      <c r="B825" s="19"/>
      <c r="C825" s="20"/>
      <c r="D825" s="20"/>
      <c r="E825" s="21"/>
      <c r="F825" s="20"/>
      <c r="G825" s="21"/>
      <c r="H825" s="21"/>
      <c r="I825" s="22"/>
      <c r="J825" s="22"/>
      <c r="K825" s="22"/>
      <c r="L825" s="18"/>
    </row>
    <row r="826">
      <c r="A826" s="18"/>
      <c r="B826" s="19"/>
      <c r="C826" s="20"/>
      <c r="D826" s="20"/>
      <c r="E826" s="21"/>
      <c r="F826" s="20"/>
      <c r="G826" s="21"/>
      <c r="H826" s="21"/>
      <c r="I826" s="22"/>
      <c r="J826" s="22"/>
      <c r="K826" s="22"/>
      <c r="L826" s="18"/>
    </row>
    <row r="827">
      <c r="A827" s="18"/>
      <c r="B827" s="19"/>
      <c r="C827" s="20"/>
      <c r="D827" s="20"/>
      <c r="E827" s="21"/>
      <c r="F827" s="20"/>
      <c r="G827" s="21"/>
      <c r="H827" s="21"/>
      <c r="I827" s="22"/>
      <c r="J827" s="22"/>
      <c r="K827" s="22"/>
      <c r="L827" s="18"/>
    </row>
    <row r="828">
      <c r="A828" s="18"/>
      <c r="B828" s="19"/>
      <c r="C828" s="20"/>
      <c r="D828" s="20"/>
      <c r="E828" s="21"/>
      <c r="F828" s="20"/>
      <c r="G828" s="21"/>
      <c r="H828" s="21"/>
      <c r="I828" s="22"/>
      <c r="J828" s="22"/>
      <c r="K828" s="22"/>
      <c r="L828" s="18"/>
    </row>
    <row r="829">
      <c r="A829" s="18"/>
      <c r="B829" s="19"/>
      <c r="C829" s="20"/>
      <c r="D829" s="20"/>
      <c r="E829" s="21"/>
      <c r="F829" s="20"/>
      <c r="G829" s="21"/>
      <c r="H829" s="21"/>
      <c r="I829" s="22"/>
      <c r="J829" s="22"/>
      <c r="K829" s="22"/>
      <c r="L829" s="18"/>
    </row>
    <row r="830">
      <c r="A830" s="18"/>
      <c r="B830" s="19"/>
      <c r="C830" s="20"/>
      <c r="D830" s="20"/>
      <c r="E830" s="21"/>
      <c r="F830" s="20"/>
      <c r="G830" s="21"/>
      <c r="H830" s="21"/>
      <c r="I830" s="22"/>
      <c r="J830" s="22"/>
      <c r="K830" s="22"/>
      <c r="L830" s="18"/>
    </row>
    <row r="831">
      <c r="A831" s="18"/>
      <c r="B831" s="19"/>
      <c r="C831" s="20"/>
      <c r="D831" s="20"/>
      <c r="E831" s="21"/>
      <c r="F831" s="20"/>
      <c r="G831" s="21"/>
      <c r="H831" s="21"/>
      <c r="I831" s="22"/>
      <c r="J831" s="22"/>
      <c r="K831" s="22"/>
      <c r="L831" s="18"/>
    </row>
    <row r="832">
      <c r="A832" s="18"/>
      <c r="B832" s="19"/>
      <c r="C832" s="20"/>
      <c r="D832" s="20"/>
      <c r="E832" s="21"/>
      <c r="F832" s="20"/>
      <c r="G832" s="21"/>
      <c r="H832" s="21"/>
      <c r="I832" s="22"/>
      <c r="J832" s="22"/>
      <c r="K832" s="22"/>
      <c r="L832" s="18"/>
    </row>
    <row r="833">
      <c r="A833" s="18"/>
      <c r="B833" s="19"/>
      <c r="C833" s="20"/>
      <c r="D833" s="20"/>
      <c r="E833" s="21"/>
      <c r="F833" s="20"/>
      <c r="G833" s="21"/>
      <c r="H833" s="21"/>
      <c r="I833" s="22"/>
      <c r="J833" s="22"/>
      <c r="K833" s="22"/>
      <c r="L833" s="18"/>
    </row>
    <row r="834">
      <c r="A834" s="18"/>
      <c r="B834" s="19"/>
      <c r="C834" s="20"/>
      <c r="D834" s="20"/>
      <c r="E834" s="21"/>
      <c r="F834" s="20"/>
      <c r="G834" s="21"/>
      <c r="H834" s="21"/>
      <c r="I834" s="22"/>
      <c r="J834" s="22"/>
      <c r="K834" s="22"/>
      <c r="L834" s="18"/>
    </row>
    <row r="835">
      <c r="A835" s="18"/>
      <c r="B835" s="19"/>
      <c r="C835" s="20"/>
      <c r="D835" s="20"/>
      <c r="E835" s="21"/>
      <c r="F835" s="20"/>
      <c r="G835" s="21"/>
      <c r="H835" s="21"/>
      <c r="I835" s="22"/>
      <c r="J835" s="22"/>
      <c r="K835" s="22"/>
      <c r="L835" s="18"/>
    </row>
    <row r="836">
      <c r="A836" s="18"/>
      <c r="B836" s="19"/>
      <c r="C836" s="20"/>
      <c r="D836" s="20"/>
      <c r="E836" s="21"/>
      <c r="F836" s="20"/>
      <c r="G836" s="21"/>
      <c r="H836" s="21"/>
      <c r="I836" s="22"/>
      <c r="J836" s="22"/>
      <c r="K836" s="22"/>
      <c r="L836" s="18"/>
    </row>
    <row r="837">
      <c r="A837" s="18"/>
      <c r="B837" s="19"/>
      <c r="C837" s="20"/>
      <c r="D837" s="20"/>
      <c r="E837" s="21"/>
      <c r="F837" s="20"/>
      <c r="G837" s="21"/>
      <c r="H837" s="21"/>
      <c r="I837" s="22"/>
      <c r="J837" s="22"/>
      <c r="K837" s="22"/>
      <c r="L837" s="18"/>
    </row>
    <row r="838">
      <c r="A838" s="18"/>
      <c r="B838" s="19"/>
      <c r="C838" s="20"/>
      <c r="D838" s="20"/>
      <c r="E838" s="21"/>
      <c r="F838" s="20"/>
      <c r="G838" s="21"/>
      <c r="H838" s="21"/>
      <c r="I838" s="22"/>
      <c r="J838" s="22"/>
      <c r="K838" s="22"/>
      <c r="L838" s="18"/>
    </row>
    <row r="839">
      <c r="A839" s="18"/>
      <c r="B839" s="19"/>
      <c r="C839" s="20"/>
      <c r="D839" s="20"/>
      <c r="E839" s="21"/>
      <c r="F839" s="20"/>
      <c r="G839" s="21"/>
      <c r="H839" s="21"/>
      <c r="I839" s="22"/>
      <c r="J839" s="22"/>
      <c r="K839" s="22"/>
      <c r="L839" s="18"/>
    </row>
    <row r="840">
      <c r="A840" s="18"/>
      <c r="B840" s="19"/>
      <c r="C840" s="20"/>
      <c r="D840" s="20"/>
      <c r="E840" s="21"/>
      <c r="F840" s="20"/>
      <c r="G840" s="21"/>
      <c r="H840" s="21"/>
      <c r="I840" s="22"/>
      <c r="J840" s="22"/>
      <c r="K840" s="22"/>
      <c r="L840" s="18"/>
    </row>
    <row r="841">
      <c r="A841" s="18"/>
      <c r="B841" s="19"/>
      <c r="C841" s="20"/>
      <c r="D841" s="20"/>
      <c r="E841" s="21"/>
      <c r="F841" s="20"/>
      <c r="G841" s="21"/>
      <c r="H841" s="21"/>
      <c r="I841" s="22"/>
      <c r="J841" s="22"/>
      <c r="K841" s="22"/>
      <c r="L841" s="18"/>
    </row>
    <row r="842">
      <c r="A842" s="18"/>
      <c r="B842" s="19"/>
      <c r="C842" s="20"/>
      <c r="D842" s="20"/>
      <c r="E842" s="21"/>
      <c r="F842" s="20"/>
      <c r="G842" s="21"/>
      <c r="H842" s="21"/>
      <c r="I842" s="22"/>
      <c r="J842" s="22"/>
      <c r="K842" s="22"/>
      <c r="L842" s="18"/>
    </row>
    <row r="843">
      <c r="A843" s="18"/>
      <c r="B843" s="19"/>
      <c r="C843" s="20"/>
      <c r="D843" s="20"/>
      <c r="E843" s="21"/>
      <c r="F843" s="20"/>
      <c r="G843" s="21"/>
      <c r="H843" s="21"/>
      <c r="I843" s="22"/>
      <c r="J843" s="22"/>
      <c r="K843" s="22"/>
      <c r="L843" s="18"/>
    </row>
    <row r="844">
      <c r="A844" s="18"/>
      <c r="B844" s="19"/>
      <c r="C844" s="20"/>
      <c r="D844" s="20"/>
      <c r="E844" s="21"/>
      <c r="F844" s="20"/>
      <c r="G844" s="21"/>
      <c r="H844" s="21"/>
      <c r="I844" s="22"/>
      <c r="J844" s="22"/>
      <c r="K844" s="22"/>
      <c r="L844" s="18"/>
    </row>
    <row r="845">
      <c r="A845" s="18"/>
      <c r="B845" s="19"/>
      <c r="C845" s="20"/>
      <c r="D845" s="20"/>
      <c r="E845" s="21"/>
      <c r="F845" s="20"/>
      <c r="G845" s="21"/>
      <c r="H845" s="21"/>
      <c r="I845" s="22"/>
      <c r="J845" s="22"/>
      <c r="K845" s="22"/>
      <c r="L845" s="18"/>
    </row>
    <row r="846">
      <c r="A846" s="18"/>
      <c r="B846" s="19"/>
      <c r="C846" s="20"/>
      <c r="D846" s="20"/>
      <c r="E846" s="21"/>
      <c r="F846" s="20"/>
      <c r="G846" s="21"/>
      <c r="H846" s="21"/>
      <c r="I846" s="22"/>
      <c r="J846" s="22"/>
      <c r="K846" s="22"/>
      <c r="L846" s="18"/>
    </row>
    <row r="847">
      <c r="A847" s="18"/>
      <c r="B847" s="19"/>
      <c r="C847" s="20"/>
      <c r="D847" s="20"/>
      <c r="E847" s="21"/>
      <c r="F847" s="20"/>
      <c r="G847" s="21"/>
      <c r="H847" s="21"/>
      <c r="I847" s="22"/>
      <c r="J847" s="22"/>
      <c r="K847" s="22"/>
      <c r="L847" s="18"/>
    </row>
    <row r="848">
      <c r="A848" s="18"/>
      <c r="B848" s="19"/>
      <c r="C848" s="20"/>
      <c r="D848" s="20"/>
      <c r="E848" s="21"/>
      <c r="F848" s="20"/>
      <c r="G848" s="21"/>
      <c r="H848" s="21"/>
      <c r="I848" s="22"/>
      <c r="J848" s="22"/>
      <c r="K848" s="22"/>
      <c r="L848" s="18"/>
    </row>
    <row r="849">
      <c r="A849" s="18"/>
      <c r="B849" s="19"/>
      <c r="C849" s="20"/>
      <c r="D849" s="20"/>
      <c r="E849" s="21"/>
      <c r="F849" s="20"/>
      <c r="G849" s="21"/>
      <c r="H849" s="21"/>
      <c r="I849" s="22"/>
      <c r="J849" s="22"/>
      <c r="K849" s="22"/>
      <c r="L849" s="18"/>
    </row>
    <row r="850">
      <c r="A850" s="18"/>
      <c r="B850" s="19"/>
      <c r="C850" s="20"/>
      <c r="D850" s="20"/>
      <c r="E850" s="21"/>
      <c r="F850" s="20"/>
      <c r="G850" s="21"/>
      <c r="H850" s="21"/>
      <c r="I850" s="22"/>
      <c r="J850" s="22"/>
      <c r="K850" s="22"/>
      <c r="L850" s="18"/>
    </row>
    <row r="851">
      <c r="A851" s="18"/>
      <c r="B851" s="19"/>
      <c r="C851" s="20"/>
      <c r="D851" s="20"/>
      <c r="E851" s="21"/>
      <c r="F851" s="20"/>
      <c r="G851" s="21"/>
      <c r="H851" s="21"/>
      <c r="I851" s="22"/>
      <c r="J851" s="22"/>
      <c r="K851" s="22"/>
      <c r="L851" s="18"/>
    </row>
    <row r="852">
      <c r="A852" s="18"/>
      <c r="B852" s="19"/>
      <c r="C852" s="20"/>
      <c r="D852" s="20"/>
      <c r="E852" s="21"/>
      <c r="F852" s="20"/>
      <c r="G852" s="21"/>
      <c r="H852" s="21"/>
      <c r="I852" s="22"/>
      <c r="J852" s="22"/>
      <c r="K852" s="22"/>
      <c r="L852" s="18"/>
    </row>
    <row r="853">
      <c r="A853" s="18"/>
      <c r="B853" s="19"/>
      <c r="C853" s="20"/>
      <c r="D853" s="20"/>
      <c r="E853" s="21"/>
      <c r="F853" s="20"/>
      <c r="G853" s="21"/>
      <c r="H853" s="21"/>
      <c r="I853" s="22"/>
      <c r="J853" s="22"/>
      <c r="K853" s="22"/>
      <c r="L853" s="18"/>
    </row>
    <row r="854">
      <c r="A854" s="18"/>
      <c r="B854" s="19"/>
      <c r="C854" s="20"/>
      <c r="D854" s="20"/>
      <c r="E854" s="21"/>
      <c r="F854" s="20"/>
      <c r="G854" s="21"/>
      <c r="H854" s="21"/>
      <c r="I854" s="22"/>
      <c r="J854" s="22"/>
      <c r="K854" s="22"/>
      <c r="L854" s="18"/>
    </row>
    <row r="855">
      <c r="A855" s="18"/>
      <c r="B855" s="19"/>
      <c r="C855" s="20"/>
      <c r="D855" s="20"/>
      <c r="E855" s="21"/>
      <c r="F855" s="20"/>
      <c r="G855" s="21"/>
      <c r="H855" s="21"/>
      <c r="I855" s="22"/>
      <c r="J855" s="22"/>
      <c r="K855" s="22"/>
      <c r="L855" s="18"/>
    </row>
    <row r="856">
      <c r="A856" s="18"/>
      <c r="B856" s="19"/>
      <c r="C856" s="20"/>
      <c r="D856" s="20"/>
      <c r="E856" s="21"/>
      <c r="F856" s="20"/>
      <c r="G856" s="21"/>
      <c r="H856" s="21"/>
      <c r="I856" s="22"/>
      <c r="J856" s="22"/>
      <c r="K856" s="22"/>
      <c r="L856" s="18"/>
    </row>
    <row r="857">
      <c r="A857" s="18"/>
      <c r="B857" s="19"/>
      <c r="C857" s="20"/>
      <c r="D857" s="20"/>
      <c r="E857" s="21"/>
      <c r="F857" s="20"/>
      <c r="G857" s="21"/>
      <c r="H857" s="21"/>
      <c r="I857" s="22"/>
      <c r="J857" s="22"/>
      <c r="K857" s="22"/>
      <c r="L857" s="18"/>
    </row>
    <row r="858">
      <c r="A858" s="18"/>
      <c r="B858" s="19"/>
      <c r="C858" s="20"/>
      <c r="D858" s="20"/>
      <c r="E858" s="21"/>
      <c r="F858" s="20"/>
      <c r="G858" s="21"/>
      <c r="H858" s="21"/>
      <c r="I858" s="22"/>
      <c r="J858" s="22"/>
      <c r="K858" s="22"/>
      <c r="L858" s="18"/>
    </row>
    <row r="859">
      <c r="A859" s="18"/>
      <c r="B859" s="19"/>
      <c r="C859" s="20"/>
      <c r="D859" s="20"/>
      <c r="E859" s="21"/>
      <c r="F859" s="20"/>
      <c r="G859" s="21"/>
      <c r="H859" s="21"/>
      <c r="I859" s="22"/>
      <c r="J859" s="22"/>
      <c r="K859" s="22"/>
      <c r="L859" s="18"/>
    </row>
    <row r="860">
      <c r="A860" s="18"/>
      <c r="B860" s="19"/>
      <c r="C860" s="20"/>
      <c r="D860" s="20"/>
      <c r="E860" s="21"/>
      <c r="F860" s="20"/>
      <c r="G860" s="21"/>
      <c r="H860" s="21"/>
      <c r="I860" s="22"/>
      <c r="J860" s="22"/>
      <c r="K860" s="22"/>
      <c r="L860" s="18"/>
    </row>
    <row r="861">
      <c r="A861" s="18"/>
      <c r="B861" s="19"/>
      <c r="C861" s="20"/>
      <c r="D861" s="20"/>
      <c r="E861" s="21"/>
      <c r="F861" s="20"/>
      <c r="G861" s="21"/>
      <c r="H861" s="21"/>
      <c r="I861" s="22"/>
      <c r="J861" s="22"/>
      <c r="K861" s="22"/>
      <c r="L861" s="18"/>
    </row>
    <row r="862">
      <c r="A862" s="18"/>
      <c r="B862" s="19"/>
      <c r="C862" s="20"/>
      <c r="D862" s="20"/>
      <c r="E862" s="21"/>
      <c r="F862" s="20"/>
      <c r="G862" s="21"/>
      <c r="H862" s="21"/>
      <c r="I862" s="22"/>
      <c r="J862" s="22"/>
      <c r="K862" s="22"/>
      <c r="L862" s="18"/>
    </row>
    <row r="863">
      <c r="A863" s="18"/>
      <c r="B863" s="19"/>
      <c r="C863" s="20"/>
      <c r="D863" s="20"/>
      <c r="E863" s="21"/>
      <c r="F863" s="20"/>
      <c r="G863" s="21"/>
      <c r="H863" s="21"/>
      <c r="I863" s="22"/>
      <c r="J863" s="22"/>
      <c r="K863" s="22"/>
      <c r="L863" s="18"/>
    </row>
    <row r="864">
      <c r="A864" s="18"/>
      <c r="B864" s="19"/>
      <c r="C864" s="20"/>
      <c r="D864" s="20"/>
      <c r="E864" s="21"/>
      <c r="F864" s="20"/>
      <c r="G864" s="21"/>
      <c r="H864" s="21"/>
      <c r="I864" s="22"/>
      <c r="J864" s="22"/>
      <c r="K864" s="22"/>
      <c r="L864" s="18"/>
    </row>
    <row r="865">
      <c r="A865" s="18"/>
      <c r="B865" s="19"/>
      <c r="C865" s="20"/>
      <c r="D865" s="20"/>
      <c r="E865" s="21"/>
      <c r="F865" s="20"/>
      <c r="G865" s="21"/>
      <c r="H865" s="21"/>
      <c r="I865" s="22"/>
      <c r="J865" s="22"/>
      <c r="K865" s="22"/>
      <c r="L865" s="18"/>
    </row>
    <row r="866">
      <c r="A866" s="18"/>
      <c r="B866" s="19"/>
      <c r="C866" s="20"/>
      <c r="D866" s="20"/>
      <c r="E866" s="21"/>
      <c r="F866" s="20"/>
      <c r="G866" s="21"/>
      <c r="H866" s="21"/>
      <c r="I866" s="22"/>
      <c r="J866" s="22"/>
      <c r="K866" s="22"/>
      <c r="L866" s="18"/>
    </row>
    <row r="867">
      <c r="A867" s="18"/>
      <c r="B867" s="19"/>
      <c r="C867" s="20"/>
      <c r="D867" s="20"/>
      <c r="E867" s="21"/>
      <c r="F867" s="20"/>
      <c r="G867" s="21"/>
      <c r="H867" s="21"/>
      <c r="I867" s="22"/>
      <c r="J867" s="22"/>
      <c r="K867" s="22"/>
      <c r="L867" s="18"/>
    </row>
    <row r="868">
      <c r="A868" s="18"/>
      <c r="B868" s="19"/>
      <c r="C868" s="20"/>
      <c r="D868" s="20"/>
      <c r="E868" s="21"/>
      <c r="F868" s="20"/>
      <c r="G868" s="21"/>
      <c r="H868" s="21"/>
      <c r="I868" s="22"/>
      <c r="J868" s="22"/>
      <c r="K868" s="22"/>
      <c r="L868" s="18"/>
    </row>
    <row r="869">
      <c r="A869" s="18"/>
      <c r="B869" s="19"/>
      <c r="C869" s="20"/>
      <c r="D869" s="20"/>
      <c r="E869" s="21"/>
      <c r="F869" s="20"/>
      <c r="G869" s="21"/>
      <c r="H869" s="21"/>
      <c r="I869" s="22"/>
      <c r="J869" s="22"/>
      <c r="K869" s="22"/>
      <c r="L869" s="18"/>
    </row>
    <row r="870">
      <c r="A870" s="18"/>
      <c r="B870" s="19"/>
      <c r="C870" s="20"/>
      <c r="D870" s="20"/>
      <c r="E870" s="21"/>
      <c r="F870" s="20"/>
      <c r="G870" s="21"/>
      <c r="H870" s="21"/>
      <c r="I870" s="22"/>
      <c r="J870" s="22"/>
      <c r="K870" s="22"/>
      <c r="L870" s="18"/>
    </row>
    <row r="871">
      <c r="A871" s="18"/>
      <c r="B871" s="19"/>
      <c r="C871" s="20"/>
      <c r="D871" s="20"/>
      <c r="E871" s="21"/>
      <c r="F871" s="20"/>
      <c r="G871" s="21"/>
      <c r="H871" s="21"/>
      <c r="I871" s="22"/>
      <c r="J871" s="22"/>
      <c r="K871" s="22"/>
      <c r="L871" s="18"/>
    </row>
    <row r="872">
      <c r="A872" s="18"/>
      <c r="B872" s="19"/>
      <c r="C872" s="20"/>
      <c r="D872" s="20"/>
      <c r="E872" s="21"/>
      <c r="F872" s="20"/>
      <c r="G872" s="21"/>
      <c r="H872" s="21"/>
      <c r="I872" s="22"/>
      <c r="J872" s="22"/>
      <c r="K872" s="22"/>
      <c r="L872" s="18"/>
    </row>
    <row r="873">
      <c r="A873" s="18"/>
      <c r="B873" s="19"/>
      <c r="C873" s="20"/>
      <c r="D873" s="20"/>
      <c r="E873" s="21"/>
      <c r="F873" s="20"/>
      <c r="G873" s="21"/>
      <c r="H873" s="21"/>
      <c r="I873" s="22"/>
      <c r="J873" s="22"/>
      <c r="K873" s="22"/>
      <c r="L873" s="18"/>
    </row>
    <row r="874">
      <c r="A874" s="18"/>
      <c r="B874" s="19"/>
      <c r="C874" s="20"/>
      <c r="D874" s="20"/>
      <c r="E874" s="21"/>
      <c r="F874" s="20"/>
      <c r="G874" s="21"/>
      <c r="H874" s="21"/>
      <c r="I874" s="22"/>
      <c r="J874" s="22"/>
      <c r="K874" s="22"/>
      <c r="L874" s="18"/>
    </row>
    <row r="875">
      <c r="A875" s="18"/>
      <c r="B875" s="19"/>
      <c r="C875" s="20"/>
      <c r="D875" s="20"/>
      <c r="E875" s="21"/>
      <c r="F875" s="20"/>
      <c r="G875" s="21"/>
      <c r="H875" s="21"/>
      <c r="I875" s="22"/>
      <c r="J875" s="22"/>
      <c r="K875" s="22"/>
      <c r="L875" s="18"/>
    </row>
    <row r="876">
      <c r="A876" s="18"/>
      <c r="B876" s="19"/>
      <c r="C876" s="20"/>
      <c r="D876" s="20"/>
      <c r="E876" s="21"/>
      <c r="F876" s="20"/>
      <c r="G876" s="21"/>
      <c r="H876" s="21"/>
      <c r="I876" s="22"/>
      <c r="J876" s="22"/>
      <c r="K876" s="22"/>
      <c r="L876" s="18"/>
    </row>
    <row r="877">
      <c r="A877" s="18"/>
      <c r="B877" s="19"/>
      <c r="C877" s="20"/>
      <c r="D877" s="20"/>
      <c r="E877" s="21"/>
      <c r="F877" s="20"/>
      <c r="G877" s="21"/>
      <c r="H877" s="21"/>
      <c r="I877" s="22"/>
      <c r="J877" s="22"/>
      <c r="K877" s="22"/>
      <c r="L877" s="18"/>
    </row>
    <row r="878">
      <c r="A878" s="18"/>
      <c r="B878" s="19"/>
      <c r="C878" s="20"/>
      <c r="D878" s="20"/>
      <c r="E878" s="21"/>
      <c r="F878" s="20"/>
      <c r="G878" s="21"/>
      <c r="H878" s="21"/>
      <c r="I878" s="22"/>
      <c r="J878" s="22"/>
      <c r="K878" s="22"/>
      <c r="L878" s="18"/>
    </row>
    <row r="879">
      <c r="A879" s="18"/>
      <c r="B879" s="19"/>
      <c r="C879" s="20"/>
      <c r="D879" s="20"/>
      <c r="E879" s="21"/>
      <c r="F879" s="20"/>
      <c r="G879" s="21"/>
      <c r="H879" s="21"/>
      <c r="I879" s="22"/>
      <c r="J879" s="22"/>
      <c r="K879" s="22"/>
      <c r="L879" s="18"/>
    </row>
    <row r="880">
      <c r="A880" s="18"/>
      <c r="B880" s="19"/>
      <c r="C880" s="20"/>
      <c r="D880" s="20"/>
      <c r="E880" s="21"/>
      <c r="F880" s="20"/>
      <c r="G880" s="21"/>
      <c r="H880" s="21"/>
      <c r="I880" s="22"/>
      <c r="J880" s="22"/>
      <c r="K880" s="22"/>
      <c r="L880" s="18"/>
    </row>
    <row r="881">
      <c r="A881" s="18"/>
      <c r="B881" s="19"/>
      <c r="C881" s="20"/>
      <c r="D881" s="20"/>
      <c r="E881" s="21"/>
      <c r="F881" s="20"/>
      <c r="G881" s="21"/>
      <c r="H881" s="21"/>
      <c r="I881" s="22"/>
      <c r="J881" s="22"/>
      <c r="K881" s="22"/>
      <c r="L881" s="18"/>
    </row>
    <row r="882">
      <c r="A882" s="18"/>
      <c r="B882" s="19"/>
      <c r="C882" s="20"/>
      <c r="D882" s="20"/>
      <c r="E882" s="21"/>
      <c r="F882" s="20"/>
      <c r="G882" s="21"/>
      <c r="H882" s="21"/>
      <c r="I882" s="22"/>
      <c r="J882" s="22"/>
      <c r="K882" s="22"/>
      <c r="L882" s="18"/>
    </row>
    <row r="883">
      <c r="A883" s="18"/>
      <c r="B883" s="19"/>
      <c r="C883" s="20"/>
      <c r="D883" s="20"/>
      <c r="E883" s="21"/>
      <c r="F883" s="20"/>
      <c r="G883" s="21"/>
      <c r="H883" s="21"/>
      <c r="I883" s="22"/>
      <c r="J883" s="22"/>
      <c r="K883" s="22"/>
      <c r="L883" s="18"/>
    </row>
    <row r="884">
      <c r="A884" s="18"/>
      <c r="B884" s="19"/>
      <c r="C884" s="20"/>
      <c r="D884" s="20"/>
      <c r="E884" s="21"/>
      <c r="F884" s="20"/>
      <c r="G884" s="21"/>
      <c r="H884" s="21"/>
      <c r="I884" s="22"/>
      <c r="J884" s="22"/>
      <c r="K884" s="22"/>
      <c r="L884" s="18"/>
    </row>
    <row r="885">
      <c r="A885" s="18"/>
      <c r="B885" s="19"/>
      <c r="C885" s="20"/>
      <c r="D885" s="20"/>
      <c r="E885" s="21"/>
      <c r="F885" s="20"/>
      <c r="G885" s="21"/>
      <c r="H885" s="21"/>
      <c r="I885" s="22"/>
      <c r="J885" s="22"/>
      <c r="K885" s="22"/>
      <c r="L885" s="18"/>
    </row>
    <row r="886">
      <c r="A886" s="18"/>
      <c r="B886" s="19"/>
      <c r="C886" s="20"/>
      <c r="D886" s="20"/>
      <c r="E886" s="21"/>
      <c r="F886" s="20"/>
      <c r="G886" s="21"/>
      <c r="H886" s="21"/>
      <c r="I886" s="22"/>
      <c r="J886" s="22"/>
      <c r="K886" s="22"/>
      <c r="L886" s="18"/>
    </row>
    <row r="887">
      <c r="A887" s="18"/>
      <c r="B887" s="19"/>
      <c r="C887" s="20"/>
      <c r="D887" s="20"/>
      <c r="E887" s="21"/>
      <c r="F887" s="20"/>
      <c r="G887" s="21"/>
      <c r="H887" s="21"/>
      <c r="I887" s="22"/>
      <c r="J887" s="22"/>
      <c r="K887" s="22"/>
      <c r="L887" s="18"/>
    </row>
    <row r="888">
      <c r="A888" s="18"/>
      <c r="B888" s="19"/>
      <c r="C888" s="20"/>
      <c r="D888" s="20"/>
      <c r="E888" s="21"/>
      <c r="F888" s="20"/>
      <c r="G888" s="21"/>
      <c r="H888" s="21"/>
      <c r="I888" s="22"/>
      <c r="J888" s="22"/>
      <c r="K888" s="22"/>
      <c r="L888" s="18"/>
    </row>
    <row r="889">
      <c r="A889" s="18"/>
      <c r="B889" s="19"/>
      <c r="C889" s="20"/>
      <c r="D889" s="20"/>
      <c r="E889" s="21"/>
      <c r="F889" s="20"/>
      <c r="G889" s="21"/>
      <c r="H889" s="21"/>
      <c r="I889" s="22"/>
      <c r="J889" s="22"/>
      <c r="K889" s="22"/>
      <c r="L889" s="18"/>
    </row>
    <row r="890">
      <c r="A890" s="18"/>
      <c r="B890" s="19"/>
      <c r="C890" s="20"/>
      <c r="D890" s="20"/>
      <c r="E890" s="21"/>
      <c r="F890" s="20"/>
      <c r="G890" s="21"/>
      <c r="H890" s="21"/>
      <c r="I890" s="22"/>
      <c r="J890" s="22"/>
      <c r="K890" s="22"/>
      <c r="L890" s="18"/>
    </row>
    <row r="891">
      <c r="A891" s="18"/>
      <c r="B891" s="19"/>
      <c r="C891" s="20"/>
      <c r="D891" s="20"/>
      <c r="E891" s="21"/>
      <c r="F891" s="20"/>
      <c r="G891" s="21"/>
      <c r="H891" s="21"/>
      <c r="I891" s="22"/>
      <c r="J891" s="22"/>
      <c r="K891" s="22"/>
      <c r="L891" s="18"/>
    </row>
    <row r="892">
      <c r="A892" s="18"/>
      <c r="B892" s="19"/>
      <c r="C892" s="20"/>
      <c r="D892" s="20"/>
      <c r="E892" s="21"/>
      <c r="F892" s="20"/>
      <c r="G892" s="21"/>
      <c r="H892" s="21"/>
      <c r="I892" s="22"/>
      <c r="J892" s="22"/>
      <c r="K892" s="22"/>
      <c r="L892" s="18"/>
    </row>
    <row r="893">
      <c r="A893" s="18"/>
      <c r="B893" s="19"/>
      <c r="C893" s="20"/>
      <c r="D893" s="20"/>
      <c r="E893" s="21"/>
      <c r="F893" s="20"/>
      <c r="G893" s="21"/>
      <c r="H893" s="21"/>
      <c r="I893" s="22"/>
      <c r="J893" s="22"/>
      <c r="K893" s="22"/>
      <c r="L893" s="18"/>
    </row>
    <row r="894">
      <c r="A894" s="18"/>
      <c r="B894" s="19"/>
      <c r="C894" s="20"/>
      <c r="D894" s="20"/>
      <c r="E894" s="21"/>
      <c r="F894" s="20"/>
      <c r="G894" s="21"/>
      <c r="H894" s="21"/>
      <c r="I894" s="22"/>
      <c r="J894" s="22"/>
      <c r="K894" s="22"/>
      <c r="L894" s="18"/>
    </row>
    <row r="895">
      <c r="A895" s="18"/>
      <c r="B895" s="19"/>
      <c r="C895" s="20"/>
      <c r="D895" s="20"/>
      <c r="E895" s="21"/>
      <c r="F895" s="20"/>
      <c r="G895" s="21"/>
      <c r="H895" s="21"/>
      <c r="I895" s="22"/>
      <c r="J895" s="22"/>
      <c r="K895" s="22"/>
      <c r="L895" s="18"/>
    </row>
    <row r="896">
      <c r="A896" s="18"/>
      <c r="B896" s="19"/>
      <c r="C896" s="20"/>
      <c r="D896" s="20"/>
      <c r="E896" s="21"/>
      <c r="F896" s="20"/>
      <c r="G896" s="21"/>
      <c r="H896" s="21"/>
      <c r="I896" s="22"/>
      <c r="J896" s="22"/>
      <c r="K896" s="22"/>
      <c r="L896" s="18"/>
    </row>
    <row r="897">
      <c r="A897" s="18"/>
      <c r="B897" s="19"/>
      <c r="C897" s="20"/>
      <c r="D897" s="20"/>
      <c r="E897" s="21"/>
      <c r="F897" s="20"/>
      <c r="G897" s="21"/>
      <c r="H897" s="21"/>
      <c r="I897" s="22"/>
      <c r="J897" s="22"/>
      <c r="K897" s="22"/>
      <c r="L897" s="18"/>
    </row>
    <row r="898">
      <c r="A898" s="18"/>
      <c r="B898" s="19"/>
      <c r="C898" s="20"/>
      <c r="D898" s="20"/>
      <c r="E898" s="21"/>
      <c r="F898" s="20"/>
      <c r="G898" s="21"/>
      <c r="H898" s="21"/>
      <c r="I898" s="22"/>
      <c r="J898" s="22"/>
      <c r="K898" s="22"/>
      <c r="L898" s="18"/>
    </row>
    <row r="899">
      <c r="A899" s="18"/>
      <c r="B899" s="19"/>
      <c r="C899" s="20"/>
      <c r="D899" s="20"/>
      <c r="E899" s="21"/>
      <c r="F899" s="20"/>
      <c r="G899" s="21"/>
      <c r="H899" s="21"/>
      <c r="I899" s="22"/>
      <c r="J899" s="22"/>
      <c r="K899" s="22"/>
      <c r="L899" s="18"/>
    </row>
    <row r="900">
      <c r="A900" s="18"/>
      <c r="B900" s="19"/>
      <c r="C900" s="20"/>
      <c r="D900" s="20"/>
      <c r="E900" s="21"/>
      <c r="F900" s="20"/>
      <c r="G900" s="21"/>
      <c r="H900" s="21"/>
      <c r="I900" s="22"/>
      <c r="J900" s="22"/>
      <c r="K900" s="22"/>
      <c r="L900" s="18"/>
    </row>
    <row r="901">
      <c r="A901" s="18"/>
      <c r="B901" s="19"/>
      <c r="C901" s="20"/>
      <c r="D901" s="20"/>
      <c r="E901" s="21"/>
      <c r="F901" s="20"/>
      <c r="G901" s="21"/>
      <c r="H901" s="21"/>
      <c r="I901" s="22"/>
      <c r="J901" s="22"/>
      <c r="K901" s="22"/>
      <c r="L901" s="18"/>
    </row>
    <row r="902">
      <c r="A902" s="18"/>
      <c r="B902" s="19"/>
      <c r="C902" s="20"/>
      <c r="D902" s="20"/>
      <c r="E902" s="21"/>
      <c r="F902" s="20"/>
      <c r="G902" s="21"/>
      <c r="H902" s="21"/>
      <c r="I902" s="22"/>
      <c r="J902" s="22"/>
      <c r="K902" s="22"/>
      <c r="L902" s="18"/>
    </row>
    <row r="903">
      <c r="A903" s="18"/>
      <c r="B903" s="19"/>
      <c r="C903" s="20"/>
      <c r="D903" s="20"/>
      <c r="E903" s="21"/>
      <c r="F903" s="20"/>
      <c r="G903" s="21"/>
      <c r="H903" s="21"/>
      <c r="I903" s="22"/>
      <c r="J903" s="22"/>
      <c r="K903" s="22"/>
      <c r="L903" s="18"/>
    </row>
    <row r="904">
      <c r="A904" s="18"/>
      <c r="B904" s="19"/>
      <c r="C904" s="20"/>
      <c r="D904" s="20"/>
      <c r="E904" s="21"/>
      <c r="F904" s="20"/>
      <c r="G904" s="21"/>
      <c r="H904" s="21"/>
      <c r="I904" s="22"/>
      <c r="J904" s="22"/>
      <c r="K904" s="22"/>
      <c r="L904" s="18"/>
    </row>
    <row r="905">
      <c r="A905" s="18"/>
      <c r="B905" s="19"/>
      <c r="C905" s="20"/>
      <c r="D905" s="20"/>
      <c r="E905" s="21"/>
      <c r="F905" s="20"/>
      <c r="G905" s="21"/>
      <c r="H905" s="21"/>
      <c r="I905" s="22"/>
      <c r="J905" s="22"/>
      <c r="K905" s="22"/>
      <c r="L905" s="18"/>
    </row>
    <row r="906">
      <c r="A906" s="18"/>
      <c r="B906" s="19"/>
      <c r="C906" s="20"/>
      <c r="D906" s="20"/>
      <c r="E906" s="21"/>
      <c r="F906" s="20"/>
      <c r="G906" s="21"/>
      <c r="H906" s="21"/>
      <c r="I906" s="22"/>
      <c r="J906" s="22"/>
      <c r="K906" s="22"/>
      <c r="L906" s="18"/>
    </row>
    <row r="907">
      <c r="A907" s="18"/>
      <c r="B907" s="19"/>
      <c r="C907" s="20"/>
      <c r="D907" s="20"/>
      <c r="E907" s="21"/>
      <c r="F907" s="20"/>
      <c r="G907" s="21"/>
      <c r="H907" s="21"/>
      <c r="I907" s="22"/>
      <c r="J907" s="22"/>
      <c r="K907" s="22"/>
      <c r="L907" s="18"/>
    </row>
    <row r="908">
      <c r="A908" s="18"/>
      <c r="B908" s="19"/>
      <c r="C908" s="20"/>
      <c r="D908" s="20"/>
      <c r="E908" s="21"/>
      <c r="F908" s="20"/>
      <c r="G908" s="21"/>
      <c r="H908" s="21"/>
      <c r="I908" s="22"/>
      <c r="J908" s="22"/>
      <c r="K908" s="22"/>
      <c r="L908" s="18"/>
    </row>
    <row r="909">
      <c r="A909" s="18"/>
      <c r="B909" s="19"/>
      <c r="C909" s="20"/>
      <c r="D909" s="20"/>
      <c r="E909" s="21"/>
      <c r="F909" s="20"/>
      <c r="G909" s="21"/>
      <c r="H909" s="21"/>
      <c r="I909" s="22"/>
      <c r="J909" s="22"/>
      <c r="K909" s="22"/>
      <c r="L909" s="18"/>
    </row>
    <row r="910">
      <c r="A910" s="18"/>
      <c r="B910" s="19"/>
      <c r="C910" s="20"/>
      <c r="D910" s="20"/>
      <c r="E910" s="21"/>
      <c r="F910" s="20"/>
      <c r="G910" s="21"/>
      <c r="H910" s="21"/>
      <c r="I910" s="22"/>
      <c r="J910" s="22"/>
      <c r="K910" s="22"/>
      <c r="L910" s="18"/>
    </row>
    <row r="911">
      <c r="A911" s="18"/>
      <c r="B911" s="19"/>
      <c r="C911" s="20"/>
      <c r="D911" s="20"/>
      <c r="E911" s="21"/>
      <c r="F911" s="20"/>
      <c r="G911" s="21"/>
      <c r="H911" s="21"/>
      <c r="I911" s="22"/>
      <c r="J911" s="22"/>
      <c r="K911" s="22"/>
      <c r="L911" s="18"/>
    </row>
    <row r="912">
      <c r="A912" s="18"/>
      <c r="B912" s="19"/>
      <c r="C912" s="20"/>
      <c r="D912" s="20"/>
      <c r="E912" s="21"/>
      <c r="F912" s="20"/>
      <c r="G912" s="21"/>
      <c r="H912" s="21"/>
      <c r="I912" s="22"/>
      <c r="J912" s="22"/>
      <c r="K912" s="22"/>
      <c r="L912" s="18"/>
    </row>
    <row r="913">
      <c r="A913" s="18"/>
      <c r="B913" s="19"/>
      <c r="C913" s="20"/>
      <c r="D913" s="20"/>
      <c r="E913" s="21"/>
      <c r="F913" s="20"/>
      <c r="G913" s="21"/>
      <c r="H913" s="21"/>
      <c r="I913" s="22"/>
      <c r="J913" s="22"/>
      <c r="K913" s="22"/>
      <c r="L913" s="18"/>
    </row>
    <row r="914">
      <c r="A914" s="18"/>
      <c r="B914" s="19"/>
      <c r="C914" s="20"/>
      <c r="D914" s="20"/>
      <c r="E914" s="21"/>
      <c r="F914" s="20"/>
      <c r="G914" s="21"/>
      <c r="H914" s="21"/>
      <c r="I914" s="22"/>
      <c r="J914" s="22"/>
      <c r="K914" s="22"/>
      <c r="L914" s="18"/>
    </row>
    <row r="915">
      <c r="A915" s="18"/>
      <c r="B915" s="19"/>
      <c r="C915" s="20"/>
      <c r="D915" s="20"/>
      <c r="E915" s="21"/>
      <c r="F915" s="20"/>
      <c r="G915" s="21"/>
      <c r="H915" s="21"/>
      <c r="I915" s="22"/>
      <c r="J915" s="22"/>
      <c r="K915" s="22"/>
      <c r="L915" s="18"/>
    </row>
    <row r="916">
      <c r="A916" s="18"/>
      <c r="B916" s="19"/>
      <c r="C916" s="20"/>
      <c r="D916" s="20"/>
      <c r="E916" s="21"/>
      <c r="F916" s="20"/>
      <c r="G916" s="21"/>
      <c r="H916" s="21"/>
      <c r="I916" s="22"/>
      <c r="J916" s="22"/>
      <c r="K916" s="22"/>
      <c r="L916" s="18"/>
    </row>
    <row r="917">
      <c r="A917" s="18"/>
      <c r="B917" s="19"/>
      <c r="C917" s="20"/>
      <c r="D917" s="20"/>
      <c r="E917" s="21"/>
      <c r="F917" s="20"/>
      <c r="G917" s="21"/>
      <c r="H917" s="21"/>
      <c r="I917" s="22"/>
      <c r="J917" s="22"/>
      <c r="K917" s="22"/>
      <c r="L917" s="18"/>
    </row>
    <row r="918">
      <c r="A918" s="18"/>
      <c r="B918" s="19"/>
      <c r="C918" s="20"/>
      <c r="D918" s="20"/>
      <c r="E918" s="21"/>
      <c r="F918" s="20"/>
      <c r="G918" s="21"/>
      <c r="H918" s="21"/>
      <c r="I918" s="22"/>
      <c r="J918" s="22"/>
      <c r="K918" s="22"/>
      <c r="L918" s="18"/>
    </row>
    <row r="919">
      <c r="A919" s="18"/>
      <c r="B919" s="19"/>
      <c r="C919" s="20"/>
      <c r="D919" s="20"/>
      <c r="E919" s="21"/>
      <c r="F919" s="20"/>
      <c r="G919" s="21"/>
      <c r="H919" s="21"/>
      <c r="I919" s="22"/>
      <c r="J919" s="22"/>
      <c r="K919" s="22"/>
      <c r="L919" s="18"/>
    </row>
    <row r="920">
      <c r="A920" s="18"/>
      <c r="B920" s="19"/>
      <c r="C920" s="20"/>
      <c r="D920" s="20"/>
      <c r="E920" s="21"/>
      <c r="F920" s="20"/>
      <c r="G920" s="21"/>
      <c r="H920" s="21"/>
      <c r="I920" s="22"/>
      <c r="J920" s="22"/>
      <c r="K920" s="22"/>
      <c r="L920" s="18"/>
    </row>
    <row r="921">
      <c r="A921" s="18"/>
      <c r="B921" s="19"/>
      <c r="C921" s="20"/>
      <c r="D921" s="20"/>
      <c r="E921" s="21"/>
      <c r="F921" s="20"/>
      <c r="G921" s="21"/>
      <c r="H921" s="21"/>
      <c r="I921" s="22"/>
      <c r="J921" s="22"/>
      <c r="K921" s="22"/>
      <c r="L921" s="18"/>
    </row>
    <row r="922">
      <c r="A922" s="18"/>
      <c r="B922" s="19"/>
      <c r="C922" s="20"/>
      <c r="D922" s="20"/>
      <c r="E922" s="21"/>
      <c r="F922" s="20"/>
      <c r="G922" s="21"/>
      <c r="H922" s="21"/>
      <c r="I922" s="22"/>
      <c r="J922" s="22"/>
      <c r="K922" s="22"/>
      <c r="L922" s="18"/>
    </row>
    <row r="923">
      <c r="A923" s="18"/>
      <c r="B923" s="19"/>
      <c r="C923" s="20"/>
      <c r="D923" s="20"/>
      <c r="E923" s="21"/>
      <c r="F923" s="20"/>
      <c r="G923" s="21"/>
      <c r="H923" s="21"/>
      <c r="I923" s="22"/>
      <c r="J923" s="22"/>
      <c r="K923" s="22"/>
      <c r="L923" s="18"/>
    </row>
    <row r="924">
      <c r="A924" s="18"/>
      <c r="B924" s="19"/>
      <c r="C924" s="20"/>
      <c r="D924" s="20"/>
      <c r="E924" s="21"/>
      <c r="F924" s="20"/>
      <c r="G924" s="21"/>
      <c r="H924" s="21"/>
      <c r="I924" s="22"/>
      <c r="J924" s="22"/>
      <c r="K924" s="22"/>
      <c r="L924" s="18"/>
    </row>
    <row r="925">
      <c r="A925" s="18"/>
      <c r="B925" s="19"/>
      <c r="C925" s="20"/>
      <c r="D925" s="20"/>
      <c r="E925" s="21"/>
      <c r="F925" s="20"/>
      <c r="G925" s="21"/>
      <c r="H925" s="21"/>
      <c r="I925" s="22"/>
      <c r="J925" s="22"/>
      <c r="K925" s="22"/>
      <c r="L925" s="18"/>
    </row>
    <row r="926">
      <c r="A926" s="18"/>
      <c r="B926" s="19"/>
      <c r="C926" s="20"/>
      <c r="D926" s="20"/>
      <c r="E926" s="21"/>
      <c r="F926" s="20"/>
      <c r="G926" s="21"/>
      <c r="H926" s="21"/>
      <c r="I926" s="22"/>
      <c r="J926" s="22"/>
      <c r="K926" s="22"/>
      <c r="L926" s="18"/>
    </row>
    <row r="927">
      <c r="A927" s="18"/>
      <c r="B927" s="19"/>
      <c r="C927" s="20"/>
      <c r="D927" s="20"/>
      <c r="E927" s="21"/>
      <c r="F927" s="20"/>
      <c r="G927" s="21"/>
      <c r="H927" s="21"/>
      <c r="I927" s="22"/>
      <c r="J927" s="22"/>
      <c r="K927" s="22"/>
      <c r="L927" s="18"/>
    </row>
    <row r="928">
      <c r="A928" s="18"/>
      <c r="B928" s="19"/>
      <c r="C928" s="20"/>
      <c r="D928" s="20"/>
      <c r="E928" s="21"/>
      <c r="F928" s="20"/>
      <c r="G928" s="21"/>
      <c r="H928" s="21"/>
      <c r="I928" s="22"/>
      <c r="J928" s="22"/>
      <c r="K928" s="22"/>
      <c r="L928" s="18"/>
    </row>
    <row r="929">
      <c r="A929" s="18"/>
      <c r="B929" s="19"/>
      <c r="C929" s="20"/>
      <c r="D929" s="20"/>
      <c r="E929" s="21"/>
      <c r="F929" s="20"/>
      <c r="G929" s="21"/>
      <c r="H929" s="21"/>
      <c r="I929" s="22"/>
      <c r="J929" s="22"/>
      <c r="K929" s="22"/>
      <c r="L929" s="18"/>
    </row>
    <row r="930">
      <c r="A930" s="18"/>
      <c r="B930" s="19"/>
      <c r="C930" s="20"/>
      <c r="D930" s="20"/>
      <c r="E930" s="21"/>
      <c r="F930" s="20"/>
      <c r="G930" s="21"/>
      <c r="H930" s="21"/>
      <c r="I930" s="22"/>
      <c r="J930" s="22"/>
      <c r="K930" s="22"/>
      <c r="L930" s="18"/>
    </row>
    <row r="931">
      <c r="A931" s="18"/>
      <c r="B931" s="19"/>
      <c r="C931" s="20"/>
      <c r="D931" s="20"/>
      <c r="E931" s="21"/>
      <c r="F931" s="20"/>
      <c r="G931" s="21"/>
      <c r="H931" s="21"/>
      <c r="I931" s="22"/>
      <c r="J931" s="22"/>
      <c r="K931" s="22"/>
      <c r="L931" s="18"/>
    </row>
    <row r="932">
      <c r="A932" s="18"/>
      <c r="B932" s="19"/>
      <c r="C932" s="20"/>
      <c r="D932" s="20"/>
      <c r="E932" s="21"/>
      <c r="F932" s="20"/>
      <c r="G932" s="21"/>
      <c r="H932" s="21"/>
      <c r="I932" s="22"/>
      <c r="J932" s="22"/>
      <c r="K932" s="22"/>
      <c r="L932" s="18"/>
    </row>
    <row r="933">
      <c r="A933" s="18"/>
      <c r="B933" s="19"/>
      <c r="C933" s="20"/>
      <c r="D933" s="20"/>
      <c r="E933" s="21"/>
      <c r="F933" s="20"/>
      <c r="G933" s="21"/>
      <c r="H933" s="21"/>
      <c r="I933" s="22"/>
      <c r="J933" s="22"/>
      <c r="K933" s="22"/>
      <c r="L933" s="18"/>
    </row>
    <row r="934">
      <c r="A934" s="18"/>
      <c r="B934" s="19"/>
      <c r="C934" s="20"/>
      <c r="D934" s="20"/>
      <c r="E934" s="21"/>
      <c r="F934" s="20"/>
      <c r="G934" s="21"/>
      <c r="H934" s="21"/>
      <c r="I934" s="22"/>
      <c r="J934" s="22"/>
      <c r="K934" s="22"/>
      <c r="L934" s="18"/>
    </row>
    <row r="935">
      <c r="A935" s="18"/>
      <c r="B935" s="19"/>
      <c r="C935" s="20"/>
      <c r="D935" s="20"/>
      <c r="E935" s="21"/>
      <c r="F935" s="20"/>
      <c r="G935" s="21"/>
      <c r="H935" s="21"/>
      <c r="I935" s="22"/>
      <c r="J935" s="22"/>
      <c r="K935" s="22"/>
      <c r="L935" s="18"/>
    </row>
    <row r="936">
      <c r="A936" s="18"/>
      <c r="B936" s="19"/>
      <c r="C936" s="20"/>
      <c r="D936" s="20"/>
      <c r="E936" s="21"/>
      <c r="F936" s="20"/>
      <c r="G936" s="21"/>
      <c r="H936" s="21"/>
      <c r="I936" s="22"/>
      <c r="J936" s="22"/>
      <c r="K936" s="22"/>
      <c r="L936" s="18"/>
    </row>
    <row r="937">
      <c r="A937" s="18"/>
      <c r="B937" s="19"/>
      <c r="C937" s="20"/>
      <c r="D937" s="20"/>
      <c r="E937" s="21"/>
      <c r="F937" s="20"/>
      <c r="G937" s="21"/>
      <c r="H937" s="21"/>
      <c r="I937" s="22"/>
      <c r="J937" s="22"/>
      <c r="K937" s="22"/>
      <c r="L937" s="18"/>
    </row>
    <row r="938">
      <c r="A938" s="18"/>
      <c r="B938" s="19"/>
      <c r="C938" s="20"/>
      <c r="D938" s="20"/>
      <c r="E938" s="21"/>
      <c r="F938" s="20"/>
      <c r="G938" s="21"/>
      <c r="H938" s="21"/>
      <c r="I938" s="22"/>
      <c r="J938" s="22"/>
      <c r="K938" s="22"/>
      <c r="L938" s="18"/>
    </row>
    <row r="939">
      <c r="A939" s="18"/>
      <c r="B939" s="19"/>
      <c r="C939" s="20"/>
      <c r="D939" s="20"/>
      <c r="E939" s="21"/>
      <c r="F939" s="20"/>
      <c r="G939" s="21"/>
      <c r="H939" s="21"/>
      <c r="I939" s="22"/>
      <c r="J939" s="22"/>
      <c r="K939" s="22"/>
      <c r="L939" s="18"/>
    </row>
    <row r="940">
      <c r="A940" s="18"/>
      <c r="B940" s="19"/>
      <c r="C940" s="20"/>
      <c r="D940" s="20"/>
      <c r="E940" s="21"/>
      <c r="F940" s="20"/>
      <c r="G940" s="21"/>
      <c r="H940" s="21"/>
      <c r="I940" s="22"/>
      <c r="J940" s="22"/>
      <c r="K940" s="22"/>
      <c r="L940" s="18"/>
    </row>
    <row r="941">
      <c r="A941" s="18"/>
      <c r="B941" s="19"/>
      <c r="C941" s="20"/>
      <c r="D941" s="20"/>
      <c r="E941" s="21"/>
      <c r="F941" s="20"/>
      <c r="G941" s="21"/>
      <c r="H941" s="21"/>
      <c r="I941" s="22"/>
      <c r="J941" s="22"/>
      <c r="K941" s="22"/>
      <c r="L941" s="18"/>
    </row>
    <row r="942">
      <c r="A942" s="18"/>
      <c r="B942" s="19"/>
      <c r="C942" s="20"/>
      <c r="D942" s="20"/>
      <c r="E942" s="21"/>
      <c r="F942" s="20"/>
      <c r="G942" s="21"/>
      <c r="H942" s="21"/>
      <c r="I942" s="22"/>
      <c r="J942" s="22"/>
      <c r="K942" s="22"/>
      <c r="L942" s="18"/>
    </row>
    <row r="943">
      <c r="A943" s="18"/>
      <c r="B943" s="19"/>
      <c r="C943" s="20"/>
      <c r="D943" s="20"/>
      <c r="E943" s="21"/>
      <c r="F943" s="20"/>
      <c r="G943" s="21"/>
      <c r="H943" s="21"/>
      <c r="I943" s="22"/>
      <c r="J943" s="22"/>
      <c r="K943" s="22"/>
      <c r="L943" s="18"/>
    </row>
    <row r="944">
      <c r="A944" s="18"/>
      <c r="B944" s="19"/>
      <c r="C944" s="20"/>
      <c r="D944" s="20"/>
      <c r="E944" s="21"/>
      <c r="F944" s="20"/>
      <c r="G944" s="21"/>
      <c r="H944" s="21"/>
      <c r="I944" s="22"/>
      <c r="J944" s="22"/>
      <c r="K944" s="22"/>
      <c r="L944" s="18"/>
    </row>
    <row r="945">
      <c r="A945" s="18"/>
      <c r="B945" s="19"/>
      <c r="C945" s="20"/>
      <c r="D945" s="20"/>
      <c r="E945" s="21"/>
      <c r="F945" s="20"/>
      <c r="G945" s="21"/>
      <c r="H945" s="21"/>
      <c r="I945" s="22"/>
      <c r="J945" s="22"/>
      <c r="K945" s="22"/>
      <c r="L945" s="18"/>
    </row>
    <row r="946">
      <c r="A946" s="18"/>
      <c r="B946" s="19"/>
      <c r="C946" s="20"/>
      <c r="D946" s="20"/>
      <c r="E946" s="21"/>
      <c r="F946" s="20"/>
      <c r="G946" s="21"/>
      <c r="H946" s="21"/>
      <c r="I946" s="22"/>
      <c r="J946" s="22"/>
      <c r="K946" s="22"/>
      <c r="L946" s="18"/>
    </row>
    <row r="947">
      <c r="A947" s="18"/>
      <c r="B947" s="19"/>
      <c r="C947" s="20"/>
      <c r="D947" s="20"/>
      <c r="E947" s="21"/>
      <c r="F947" s="20"/>
      <c r="G947" s="21"/>
      <c r="H947" s="21"/>
      <c r="I947" s="22"/>
      <c r="J947" s="22"/>
      <c r="K947" s="22"/>
      <c r="L947" s="18"/>
    </row>
    <row r="948">
      <c r="A948" s="18"/>
      <c r="B948" s="19"/>
      <c r="C948" s="20"/>
      <c r="D948" s="20"/>
      <c r="E948" s="21"/>
      <c r="F948" s="20"/>
      <c r="G948" s="21"/>
      <c r="H948" s="21"/>
      <c r="I948" s="22"/>
      <c r="J948" s="22"/>
      <c r="K948" s="22"/>
      <c r="L948" s="18"/>
    </row>
    <row r="949">
      <c r="A949" s="18"/>
      <c r="B949" s="19"/>
      <c r="C949" s="20"/>
      <c r="D949" s="20"/>
      <c r="E949" s="21"/>
      <c r="F949" s="20"/>
      <c r="G949" s="21"/>
      <c r="H949" s="21"/>
      <c r="I949" s="22"/>
      <c r="J949" s="22"/>
      <c r="K949" s="22"/>
      <c r="L949" s="18"/>
    </row>
    <row r="950">
      <c r="A950" s="18"/>
      <c r="B950" s="19"/>
      <c r="C950" s="20"/>
      <c r="D950" s="20"/>
      <c r="E950" s="21"/>
      <c r="F950" s="20"/>
      <c r="G950" s="21"/>
      <c r="H950" s="21"/>
      <c r="I950" s="22"/>
      <c r="J950" s="22"/>
      <c r="K950" s="22"/>
      <c r="L950" s="18"/>
    </row>
    <row r="951">
      <c r="A951" s="18"/>
      <c r="B951" s="19"/>
      <c r="C951" s="20"/>
      <c r="D951" s="20"/>
      <c r="E951" s="21"/>
      <c r="F951" s="20"/>
      <c r="G951" s="21"/>
      <c r="H951" s="21"/>
      <c r="I951" s="22"/>
      <c r="J951" s="22"/>
      <c r="K951" s="22"/>
      <c r="L951" s="18"/>
    </row>
    <row r="952">
      <c r="A952" s="18"/>
      <c r="B952" s="19"/>
      <c r="C952" s="20"/>
      <c r="D952" s="20"/>
      <c r="E952" s="21"/>
      <c r="F952" s="20"/>
      <c r="G952" s="21"/>
      <c r="H952" s="21"/>
      <c r="I952" s="22"/>
      <c r="J952" s="22"/>
      <c r="K952" s="22"/>
      <c r="L952" s="18"/>
    </row>
    <row r="953">
      <c r="A953" s="18"/>
      <c r="B953" s="19"/>
      <c r="C953" s="20"/>
      <c r="D953" s="20"/>
      <c r="E953" s="21"/>
      <c r="F953" s="20"/>
      <c r="G953" s="21"/>
      <c r="H953" s="21"/>
      <c r="I953" s="22"/>
      <c r="J953" s="22"/>
      <c r="K953" s="22"/>
      <c r="L953" s="18"/>
    </row>
    <row r="954">
      <c r="A954" s="18"/>
      <c r="B954" s="19"/>
      <c r="C954" s="20"/>
      <c r="D954" s="20"/>
      <c r="E954" s="21"/>
      <c r="F954" s="20"/>
      <c r="G954" s="21"/>
      <c r="H954" s="21"/>
      <c r="I954" s="22"/>
      <c r="J954" s="22"/>
      <c r="K954" s="22"/>
      <c r="L954" s="18"/>
    </row>
    <row r="955">
      <c r="A955" s="18"/>
      <c r="B955" s="19"/>
      <c r="C955" s="20"/>
      <c r="D955" s="20"/>
      <c r="E955" s="21"/>
      <c r="F955" s="20"/>
      <c r="G955" s="21"/>
      <c r="H955" s="21"/>
      <c r="I955" s="22"/>
      <c r="J955" s="22"/>
      <c r="K955" s="22"/>
      <c r="L955" s="18"/>
    </row>
    <row r="956">
      <c r="A956" s="18"/>
      <c r="B956" s="19"/>
      <c r="C956" s="20"/>
      <c r="D956" s="20"/>
      <c r="E956" s="21"/>
      <c r="F956" s="20"/>
      <c r="G956" s="21"/>
      <c r="H956" s="21"/>
      <c r="I956" s="22"/>
      <c r="J956" s="22"/>
      <c r="K956" s="22"/>
      <c r="L956" s="18"/>
    </row>
    <row r="957">
      <c r="A957" s="18"/>
      <c r="B957" s="19"/>
      <c r="C957" s="20"/>
      <c r="D957" s="20"/>
      <c r="E957" s="21"/>
      <c r="F957" s="20"/>
      <c r="G957" s="21"/>
      <c r="H957" s="21"/>
      <c r="I957" s="22"/>
      <c r="J957" s="22"/>
      <c r="K957" s="22"/>
      <c r="L957" s="18"/>
    </row>
    <row r="958">
      <c r="A958" s="18"/>
      <c r="B958" s="19"/>
      <c r="C958" s="20"/>
      <c r="D958" s="20"/>
      <c r="E958" s="21"/>
      <c r="F958" s="20"/>
      <c r="G958" s="21"/>
      <c r="H958" s="21"/>
      <c r="I958" s="22"/>
      <c r="J958" s="22"/>
      <c r="K958" s="22"/>
      <c r="L958" s="18"/>
    </row>
    <row r="959">
      <c r="A959" s="18"/>
      <c r="B959" s="19"/>
      <c r="C959" s="20"/>
      <c r="D959" s="20"/>
      <c r="E959" s="21"/>
      <c r="F959" s="20"/>
      <c r="G959" s="21"/>
      <c r="H959" s="21"/>
      <c r="I959" s="22"/>
      <c r="J959" s="22"/>
      <c r="K959" s="22"/>
      <c r="L959" s="18"/>
    </row>
    <row r="960">
      <c r="A960" s="18"/>
      <c r="B960" s="19"/>
      <c r="C960" s="20"/>
      <c r="D960" s="20"/>
      <c r="E960" s="21"/>
      <c r="F960" s="20"/>
      <c r="G960" s="21"/>
      <c r="H960" s="21"/>
      <c r="I960" s="22"/>
      <c r="J960" s="22"/>
      <c r="K960" s="22"/>
      <c r="L960" s="18"/>
    </row>
    <row r="961">
      <c r="A961" s="18"/>
      <c r="B961" s="19"/>
      <c r="C961" s="20"/>
      <c r="D961" s="20"/>
      <c r="E961" s="21"/>
      <c r="F961" s="20"/>
      <c r="G961" s="21"/>
      <c r="H961" s="21"/>
      <c r="I961" s="22"/>
      <c r="J961" s="22"/>
      <c r="K961" s="22"/>
      <c r="L961" s="18"/>
    </row>
    <row r="962">
      <c r="A962" s="18"/>
      <c r="B962" s="19"/>
      <c r="C962" s="20"/>
      <c r="D962" s="20"/>
      <c r="E962" s="21"/>
      <c r="F962" s="20"/>
      <c r="G962" s="21"/>
      <c r="H962" s="21"/>
      <c r="I962" s="22"/>
      <c r="J962" s="22"/>
      <c r="K962" s="22"/>
      <c r="L962" s="18"/>
    </row>
    <row r="963">
      <c r="A963" s="18"/>
      <c r="B963" s="19"/>
      <c r="C963" s="20"/>
      <c r="D963" s="20"/>
      <c r="E963" s="21"/>
      <c r="F963" s="20"/>
      <c r="G963" s="21"/>
      <c r="H963" s="21"/>
      <c r="I963" s="22"/>
      <c r="J963" s="22"/>
      <c r="K963" s="22"/>
      <c r="L963" s="18"/>
    </row>
    <row r="964">
      <c r="A964" s="18"/>
      <c r="B964" s="19"/>
      <c r="C964" s="20"/>
      <c r="D964" s="20"/>
      <c r="E964" s="21"/>
      <c r="F964" s="20"/>
      <c r="G964" s="21"/>
      <c r="H964" s="21"/>
      <c r="I964" s="22"/>
      <c r="J964" s="22"/>
      <c r="K964" s="22"/>
      <c r="L964" s="18"/>
    </row>
    <row r="965">
      <c r="A965" s="18"/>
      <c r="B965" s="19"/>
      <c r="C965" s="20"/>
      <c r="D965" s="20"/>
      <c r="E965" s="21"/>
      <c r="F965" s="20"/>
      <c r="G965" s="21"/>
      <c r="H965" s="21"/>
      <c r="I965" s="22"/>
      <c r="J965" s="22"/>
      <c r="K965" s="22"/>
      <c r="L965" s="18"/>
    </row>
    <row r="966">
      <c r="A966" s="18"/>
      <c r="B966" s="19"/>
      <c r="C966" s="20"/>
      <c r="D966" s="20"/>
      <c r="E966" s="21"/>
      <c r="F966" s="20"/>
      <c r="G966" s="21"/>
      <c r="H966" s="21"/>
      <c r="I966" s="22"/>
      <c r="J966" s="22"/>
      <c r="K966" s="22"/>
      <c r="L966" s="18"/>
    </row>
    <row r="967">
      <c r="A967" s="18"/>
      <c r="B967" s="19"/>
      <c r="C967" s="20"/>
      <c r="D967" s="20"/>
      <c r="E967" s="21"/>
      <c r="F967" s="20"/>
      <c r="G967" s="21"/>
      <c r="H967" s="21"/>
      <c r="I967" s="22"/>
      <c r="J967" s="22"/>
      <c r="K967" s="22"/>
      <c r="L967" s="18"/>
    </row>
    <row r="968">
      <c r="A968" s="18"/>
      <c r="B968" s="19"/>
      <c r="C968" s="20"/>
      <c r="D968" s="20"/>
      <c r="E968" s="21"/>
      <c r="F968" s="20"/>
      <c r="G968" s="21"/>
      <c r="H968" s="21"/>
      <c r="I968" s="22"/>
      <c r="J968" s="22"/>
      <c r="K968" s="22"/>
      <c r="L968" s="18"/>
    </row>
    <row r="969">
      <c r="A969" s="18"/>
      <c r="B969" s="19"/>
      <c r="C969" s="20"/>
      <c r="D969" s="20"/>
      <c r="E969" s="21"/>
      <c r="F969" s="20"/>
      <c r="G969" s="21"/>
      <c r="H969" s="21"/>
      <c r="I969" s="22"/>
      <c r="J969" s="22"/>
      <c r="K969" s="22"/>
      <c r="L969" s="18"/>
    </row>
    <row r="970">
      <c r="A970" s="18"/>
      <c r="B970" s="19"/>
      <c r="C970" s="20"/>
      <c r="D970" s="20"/>
      <c r="E970" s="21"/>
      <c r="F970" s="20"/>
      <c r="G970" s="21"/>
      <c r="H970" s="21"/>
      <c r="I970" s="22"/>
      <c r="J970" s="22"/>
      <c r="K970" s="22"/>
      <c r="L970" s="18"/>
    </row>
    <row r="971">
      <c r="A971" s="18"/>
      <c r="B971" s="19"/>
      <c r="C971" s="20"/>
      <c r="D971" s="20"/>
      <c r="E971" s="21"/>
      <c r="F971" s="20"/>
      <c r="G971" s="21"/>
      <c r="H971" s="21"/>
      <c r="I971" s="22"/>
      <c r="J971" s="22"/>
      <c r="K971" s="22"/>
      <c r="L971" s="18"/>
    </row>
    <row r="972">
      <c r="A972" s="18"/>
      <c r="B972" s="19"/>
      <c r="C972" s="20"/>
      <c r="D972" s="20"/>
      <c r="E972" s="21"/>
      <c r="F972" s="20"/>
      <c r="G972" s="21"/>
      <c r="H972" s="21"/>
      <c r="I972" s="22"/>
      <c r="J972" s="22"/>
      <c r="K972" s="22"/>
      <c r="L972" s="18"/>
    </row>
    <row r="973">
      <c r="A973" s="18"/>
      <c r="B973" s="19"/>
      <c r="C973" s="20"/>
      <c r="D973" s="20"/>
      <c r="E973" s="21"/>
      <c r="F973" s="20"/>
      <c r="G973" s="21"/>
      <c r="H973" s="21"/>
      <c r="I973" s="22"/>
      <c r="J973" s="22"/>
      <c r="K973" s="22"/>
      <c r="L973" s="18"/>
    </row>
    <row r="974">
      <c r="A974" s="18"/>
      <c r="B974" s="19"/>
      <c r="C974" s="20"/>
      <c r="D974" s="20"/>
      <c r="E974" s="21"/>
      <c r="F974" s="20"/>
      <c r="G974" s="21"/>
      <c r="H974" s="21"/>
      <c r="I974" s="22"/>
      <c r="J974" s="22"/>
      <c r="K974" s="22"/>
      <c r="L974" s="18"/>
    </row>
    <row r="975">
      <c r="A975" s="18"/>
      <c r="B975" s="19"/>
      <c r="C975" s="20"/>
      <c r="D975" s="20"/>
      <c r="E975" s="21"/>
      <c r="F975" s="20"/>
      <c r="G975" s="21"/>
      <c r="H975" s="21"/>
      <c r="I975" s="22"/>
      <c r="J975" s="22"/>
      <c r="K975" s="22"/>
      <c r="L975" s="18"/>
    </row>
    <row r="976">
      <c r="A976" s="18"/>
      <c r="B976" s="19"/>
      <c r="C976" s="20"/>
      <c r="D976" s="20"/>
      <c r="E976" s="21"/>
      <c r="F976" s="20"/>
      <c r="G976" s="21"/>
      <c r="H976" s="21"/>
      <c r="I976" s="22"/>
      <c r="J976" s="22"/>
      <c r="K976" s="22"/>
      <c r="L976" s="18"/>
    </row>
    <row r="977">
      <c r="A977" s="18"/>
      <c r="B977" s="19"/>
      <c r="C977" s="20"/>
      <c r="D977" s="20"/>
      <c r="E977" s="21"/>
      <c r="F977" s="20"/>
      <c r="G977" s="21"/>
      <c r="H977" s="21"/>
      <c r="I977" s="22"/>
      <c r="J977" s="22"/>
      <c r="K977" s="22"/>
      <c r="L977" s="18"/>
    </row>
    <row r="978">
      <c r="A978" s="18"/>
      <c r="B978" s="19"/>
      <c r="C978" s="20"/>
      <c r="D978" s="20"/>
      <c r="E978" s="21"/>
      <c r="F978" s="20"/>
      <c r="G978" s="21"/>
      <c r="H978" s="21"/>
      <c r="I978" s="22"/>
      <c r="J978" s="22"/>
      <c r="K978" s="22"/>
      <c r="L978" s="18"/>
    </row>
    <row r="979">
      <c r="A979" s="18"/>
      <c r="B979" s="19"/>
      <c r="C979" s="20"/>
      <c r="D979" s="20"/>
      <c r="E979" s="21"/>
      <c r="F979" s="20"/>
      <c r="G979" s="21"/>
      <c r="H979" s="21"/>
      <c r="I979" s="22"/>
      <c r="J979" s="22"/>
      <c r="K979" s="22"/>
      <c r="L979" s="18"/>
    </row>
    <row r="980">
      <c r="A980" s="18"/>
      <c r="B980" s="19"/>
      <c r="C980" s="20"/>
      <c r="D980" s="20"/>
      <c r="E980" s="21"/>
      <c r="F980" s="20"/>
      <c r="G980" s="21"/>
      <c r="H980" s="21"/>
      <c r="I980" s="22"/>
      <c r="J980" s="22"/>
      <c r="K980" s="22"/>
      <c r="L980" s="18"/>
    </row>
    <row r="981">
      <c r="A981" s="18"/>
      <c r="B981" s="19"/>
      <c r="C981" s="20"/>
      <c r="D981" s="20"/>
      <c r="E981" s="21"/>
      <c r="F981" s="20"/>
      <c r="G981" s="21"/>
      <c r="H981" s="21"/>
      <c r="I981" s="22"/>
      <c r="J981" s="22"/>
      <c r="K981" s="22"/>
      <c r="L981" s="18"/>
    </row>
    <row r="982">
      <c r="A982" s="18"/>
      <c r="B982" s="19"/>
      <c r="C982" s="20"/>
      <c r="D982" s="20"/>
      <c r="E982" s="21"/>
      <c r="F982" s="20"/>
      <c r="G982" s="21"/>
      <c r="H982" s="21"/>
      <c r="I982" s="22"/>
      <c r="J982" s="22"/>
      <c r="K982" s="22"/>
      <c r="L982" s="18"/>
    </row>
    <row r="983">
      <c r="A983" s="18"/>
      <c r="B983" s="19"/>
      <c r="C983" s="20"/>
      <c r="D983" s="20"/>
      <c r="E983" s="21"/>
      <c r="F983" s="20"/>
      <c r="G983" s="21"/>
      <c r="H983" s="21"/>
      <c r="I983" s="22"/>
      <c r="J983" s="22"/>
      <c r="K983" s="22"/>
      <c r="L983" s="18"/>
    </row>
    <row r="984">
      <c r="A984" s="18"/>
      <c r="B984" s="19"/>
      <c r="C984" s="20"/>
      <c r="D984" s="20"/>
      <c r="E984" s="21"/>
      <c r="F984" s="20"/>
      <c r="G984" s="21"/>
      <c r="H984" s="21"/>
      <c r="I984" s="22"/>
      <c r="J984" s="22"/>
      <c r="K984" s="22"/>
      <c r="L984" s="18"/>
    </row>
    <row r="985">
      <c r="A985" s="18"/>
      <c r="B985" s="19"/>
      <c r="C985" s="20"/>
      <c r="D985" s="20"/>
      <c r="E985" s="21"/>
      <c r="F985" s="20"/>
      <c r="G985" s="21"/>
      <c r="H985" s="21"/>
      <c r="I985" s="22"/>
      <c r="J985" s="22"/>
      <c r="K985" s="22"/>
      <c r="L985" s="18"/>
    </row>
    <row r="986">
      <c r="A986" s="18"/>
      <c r="B986" s="19"/>
      <c r="C986" s="20"/>
      <c r="D986" s="20"/>
      <c r="E986" s="21"/>
      <c r="F986" s="20"/>
      <c r="G986" s="21"/>
      <c r="H986" s="21"/>
      <c r="I986" s="22"/>
      <c r="J986" s="22"/>
      <c r="K986" s="22"/>
      <c r="L986" s="18"/>
    </row>
    <row r="987">
      <c r="A987" s="18"/>
      <c r="B987" s="19"/>
      <c r="C987" s="20"/>
      <c r="D987" s="20"/>
      <c r="E987" s="21"/>
      <c r="F987" s="20"/>
      <c r="G987" s="21"/>
      <c r="H987" s="21"/>
      <c r="I987" s="22"/>
      <c r="J987" s="22"/>
      <c r="K987" s="22"/>
      <c r="L987" s="18"/>
    </row>
    <row r="988">
      <c r="A988" s="18"/>
      <c r="B988" s="19"/>
      <c r="C988" s="20"/>
      <c r="D988" s="20"/>
      <c r="E988" s="21"/>
      <c r="F988" s="20"/>
      <c r="G988" s="21"/>
      <c r="H988" s="21"/>
      <c r="I988" s="22"/>
      <c r="J988" s="22"/>
      <c r="K988" s="22"/>
      <c r="L988" s="18"/>
    </row>
    <row r="989">
      <c r="A989" s="18"/>
      <c r="B989" s="19"/>
      <c r="C989" s="20"/>
      <c r="D989" s="20"/>
      <c r="E989" s="21"/>
      <c r="F989" s="20"/>
      <c r="G989" s="21"/>
      <c r="H989" s="21"/>
      <c r="I989" s="22"/>
      <c r="J989" s="22"/>
      <c r="K989" s="22"/>
      <c r="L989" s="18"/>
    </row>
    <row r="990">
      <c r="A990" s="18"/>
      <c r="B990" s="19"/>
      <c r="C990" s="20"/>
      <c r="D990" s="20"/>
      <c r="E990" s="21"/>
      <c r="F990" s="20"/>
      <c r="G990" s="21"/>
      <c r="H990" s="21"/>
      <c r="I990" s="22"/>
      <c r="J990" s="22"/>
      <c r="K990" s="22"/>
      <c r="L990" s="18"/>
    </row>
    <row r="991">
      <c r="A991" s="18"/>
      <c r="B991" s="19"/>
      <c r="C991" s="20"/>
      <c r="D991" s="20"/>
      <c r="E991" s="21"/>
      <c r="F991" s="20"/>
      <c r="G991" s="21"/>
      <c r="H991" s="21"/>
      <c r="I991" s="22"/>
      <c r="J991" s="22"/>
      <c r="K991" s="22"/>
      <c r="L991" s="18"/>
    </row>
    <row r="992">
      <c r="A992" s="18"/>
      <c r="B992" s="19"/>
      <c r="C992" s="20"/>
      <c r="D992" s="20"/>
      <c r="E992" s="21"/>
      <c r="F992" s="20"/>
      <c r="G992" s="21"/>
      <c r="H992" s="21"/>
      <c r="I992" s="22"/>
      <c r="J992" s="22"/>
      <c r="K992" s="22"/>
      <c r="L992" s="18"/>
    </row>
    <row r="993">
      <c r="A993" s="18"/>
      <c r="B993" s="19"/>
      <c r="C993" s="20"/>
      <c r="D993" s="20"/>
      <c r="E993" s="21"/>
      <c r="F993" s="20"/>
      <c r="G993" s="21"/>
      <c r="H993" s="21"/>
      <c r="I993" s="22"/>
      <c r="J993" s="22"/>
      <c r="K993" s="22"/>
      <c r="L993" s="18"/>
    </row>
    <row r="994">
      <c r="A994" s="18"/>
      <c r="B994" s="19"/>
      <c r="C994" s="20"/>
      <c r="D994" s="20"/>
      <c r="E994" s="21"/>
      <c r="F994" s="20"/>
      <c r="G994" s="21"/>
      <c r="H994" s="21"/>
      <c r="I994" s="22"/>
      <c r="J994" s="22"/>
      <c r="K994" s="22"/>
      <c r="L994" s="18"/>
    </row>
    <row r="995">
      <c r="A995" s="18"/>
      <c r="B995" s="19"/>
      <c r="C995" s="20"/>
      <c r="D995" s="20"/>
      <c r="E995" s="21"/>
      <c r="F995" s="20"/>
      <c r="G995" s="21"/>
      <c r="H995" s="21"/>
      <c r="I995" s="22"/>
      <c r="J995" s="22"/>
      <c r="K995" s="22"/>
      <c r="L995" s="18"/>
    </row>
    <row r="996">
      <c r="A996" s="18"/>
      <c r="B996" s="19"/>
      <c r="C996" s="20"/>
      <c r="D996" s="20"/>
      <c r="E996" s="21"/>
      <c r="F996" s="20"/>
      <c r="G996" s="21"/>
      <c r="H996" s="21"/>
      <c r="I996" s="22"/>
      <c r="J996" s="22"/>
      <c r="K996" s="22"/>
      <c r="L996" s="18"/>
    </row>
    <row r="997">
      <c r="A997" s="18"/>
      <c r="B997" s="19"/>
      <c r="C997" s="20"/>
      <c r="D997" s="20"/>
      <c r="E997" s="21"/>
      <c r="F997" s="20"/>
      <c r="G997" s="21"/>
      <c r="H997" s="21"/>
      <c r="I997" s="22"/>
      <c r="J997" s="22"/>
      <c r="K997" s="22"/>
      <c r="L997" s="18"/>
    </row>
    <row r="998">
      <c r="A998" s="18"/>
      <c r="B998" s="19"/>
      <c r="C998" s="20"/>
      <c r="D998" s="20"/>
      <c r="E998" s="21"/>
      <c r="F998" s="20"/>
      <c r="G998" s="21"/>
      <c r="H998" s="21"/>
      <c r="I998" s="22"/>
      <c r="J998" s="22"/>
      <c r="K998" s="22"/>
      <c r="L998" s="18"/>
    </row>
    <row r="999">
      <c r="A999" s="18"/>
      <c r="B999" s="19"/>
      <c r="C999" s="20"/>
      <c r="D999" s="20"/>
      <c r="E999" s="21"/>
      <c r="F999" s="20"/>
      <c r="G999" s="21"/>
      <c r="H999" s="21"/>
      <c r="I999" s="22"/>
      <c r="J999" s="22"/>
      <c r="K999" s="22"/>
      <c r="L999" s="18"/>
    </row>
    <row r="1000">
      <c r="A1000" s="18"/>
      <c r="B1000" s="19"/>
      <c r="C1000" s="20"/>
      <c r="D1000" s="20"/>
      <c r="E1000" s="21"/>
      <c r="F1000" s="20"/>
      <c r="G1000" s="21"/>
      <c r="H1000" s="21"/>
      <c r="I1000" s="22"/>
      <c r="J1000" s="22"/>
      <c r="K1000" s="22"/>
      <c r="L1000" s="18"/>
    </row>
    <row r="1001">
      <c r="A1001" s="18"/>
      <c r="B1001" s="19"/>
      <c r="C1001" s="20"/>
      <c r="D1001" s="20"/>
      <c r="E1001" s="21"/>
      <c r="F1001" s="20"/>
      <c r="G1001" s="21"/>
      <c r="H1001" s="21"/>
      <c r="I1001" s="22"/>
      <c r="J1001" s="22"/>
      <c r="K1001" s="22"/>
      <c r="L1001" s="18"/>
    </row>
    <row r="1002">
      <c r="A1002" s="18"/>
      <c r="B1002" s="19"/>
      <c r="C1002" s="20"/>
      <c r="D1002" s="20"/>
      <c r="E1002" s="21"/>
      <c r="F1002" s="20"/>
      <c r="G1002" s="21"/>
      <c r="H1002" s="21"/>
      <c r="I1002" s="22"/>
      <c r="J1002" s="22"/>
      <c r="K1002" s="22"/>
      <c r="L1002" s="18"/>
    </row>
    <row r="1003">
      <c r="A1003" s="18"/>
      <c r="B1003" s="19"/>
      <c r="C1003" s="20"/>
      <c r="D1003" s="20"/>
      <c r="E1003" s="21"/>
      <c r="F1003" s="20"/>
      <c r="G1003" s="21"/>
      <c r="H1003" s="21"/>
      <c r="I1003" s="22"/>
      <c r="J1003" s="22"/>
      <c r="K1003" s="22"/>
      <c r="L1003" s="18"/>
    </row>
    <row r="1004">
      <c r="A1004" s="18"/>
      <c r="B1004" s="19"/>
      <c r="C1004" s="20"/>
      <c r="D1004" s="20"/>
      <c r="E1004" s="21"/>
      <c r="F1004" s="20"/>
      <c r="G1004" s="21"/>
      <c r="H1004" s="21"/>
      <c r="I1004" s="22"/>
      <c r="J1004" s="22"/>
      <c r="K1004" s="22"/>
      <c r="L1004" s="18"/>
    </row>
    <row r="1005">
      <c r="A1005" s="18"/>
      <c r="B1005" s="19"/>
      <c r="C1005" s="20"/>
      <c r="D1005" s="20"/>
      <c r="E1005" s="21"/>
      <c r="F1005" s="20"/>
      <c r="G1005" s="21"/>
      <c r="H1005" s="21"/>
      <c r="I1005" s="22"/>
      <c r="J1005" s="22"/>
      <c r="K1005" s="22"/>
      <c r="L1005" s="18"/>
    </row>
    <row r="1006">
      <c r="A1006" s="18"/>
      <c r="B1006" s="19"/>
      <c r="C1006" s="20"/>
      <c r="D1006" s="20"/>
      <c r="E1006" s="21"/>
      <c r="F1006" s="20"/>
      <c r="G1006" s="21"/>
      <c r="H1006" s="21"/>
      <c r="I1006" s="22"/>
      <c r="J1006" s="22"/>
      <c r="K1006" s="22"/>
      <c r="L1006" s="18"/>
    </row>
    <row r="1007">
      <c r="A1007" s="18"/>
      <c r="B1007" s="19"/>
      <c r="C1007" s="20"/>
      <c r="D1007" s="20"/>
      <c r="E1007" s="21"/>
      <c r="F1007" s="20"/>
      <c r="G1007" s="21"/>
      <c r="H1007" s="21"/>
      <c r="I1007" s="22"/>
      <c r="J1007" s="22"/>
      <c r="K1007" s="22"/>
      <c r="L1007" s="18"/>
    </row>
    <row r="1008">
      <c r="A1008" s="18"/>
      <c r="B1008" s="19"/>
      <c r="C1008" s="20"/>
      <c r="D1008" s="20"/>
      <c r="E1008" s="21"/>
      <c r="F1008" s="20"/>
      <c r="G1008" s="21"/>
      <c r="H1008" s="21"/>
      <c r="I1008" s="22"/>
      <c r="J1008" s="22"/>
      <c r="K1008" s="22"/>
      <c r="L1008" s="18"/>
    </row>
    <row r="1009">
      <c r="A1009" s="18"/>
      <c r="B1009" s="19"/>
      <c r="C1009" s="20"/>
      <c r="D1009" s="20"/>
      <c r="E1009" s="21"/>
      <c r="F1009" s="20"/>
      <c r="G1009" s="21"/>
      <c r="H1009" s="21"/>
      <c r="I1009" s="22"/>
      <c r="J1009" s="22"/>
      <c r="K1009" s="22"/>
      <c r="L1009" s="18"/>
    </row>
    <row r="1010">
      <c r="A1010" s="18"/>
      <c r="B1010" s="19"/>
      <c r="C1010" s="20"/>
      <c r="D1010" s="20"/>
      <c r="E1010" s="21"/>
      <c r="F1010" s="20"/>
      <c r="G1010" s="21"/>
      <c r="H1010" s="21"/>
      <c r="I1010" s="22"/>
      <c r="J1010" s="22"/>
      <c r="K1010" s="22"/>
      <c r="L1010" s="18"/>
    </row>
    <row r="1011">
      <c r="A1011" s="18"/>
      <c r="B1011" s="19"/>
      <c r="C1011" s="20"/>
      <c r="D1011" s="20"/>
      <c r="E1011" s="21"/>
      <c r="F1011" s="20"/>
      <c r="G1011" s="21"/>
      <c r="H1011" s="21"/>
      <c r="I1011" s="22"/>
      <c r="J1011" s="22"/>
      <c r="K1011" s="22"/>
      <c r="L1011" s="18"/>
    </row>
    <row r="1012">
      <c r="A1012" s="18"/>
      <c r="B1012" s="19"/>
      <c r="C1012" s="20"/>
      <c r="D1012" s="20"/>
      <c r="E1012" s="21"/>
      <c r="F1012" s="20"/>
      <c r="G1012" s="21"/>
      <c r="H1012" s="21"/>
      <c r="I1012" s="22"/>
      <c r="J1012" s="22"/>
      <c r="K1012" s="22"/>
      <c r="L1012" s="18"/>
    </row>
    <row r="1013">
      <c r="A1013" s="18"/>
      <c r="B1013" s="19"/>
      <c r="C1013" s="20"/>
      <c r="D1013" s="20"/>
      <c r="E1013" s="21"/>
      <c r="F1013" s="20"/>
      <c r="G1013" s="21"/>
      <c r="H1013" s="21"/>
      <c r="I1013" s="22"/>
      <c r="J1013" s="22"/>
      <c r="K1013" s="22"/>
      <c r="L1013" s="18"/>
    </row>
    <row r="1014">
      <c r="A1014" s="18"/>
      <c r="B1014" s="19"/>
      <c r="C1014" s="20"/>
      <c r="D1014" s="20"/>
      <c r="E1014" s="21"/>
      <c r="F1014" s="20"/>
      <c r="G1014" s="21"/>
      <c r="H1014" s="21"/>
      <c r="I1014" s="22"/>
      <c r="J1014" s="22"/>
      <c r="K1014" s="22"/>
      <c r="L1014" s="18"/>
    </row>
    <row r="1015">
      <c r="A1015" s="18"/>
      <c r="B1015" s="19"/>
      <c r="C1015" s="20"/>
      <c r="D1015" s="20"/>
      <c r="E1015" s="21"/>
      <c r="F1015" s="20"/>
      <c r="G1015" s="21"/>
      <c r="H1015" s="21"/>
      <c r="I1015" s="22"/>
      <c r="J1015" s="22"/>
      <c r="K1015" s="22"/>
      <c r="L1015" s="18"/>
    </row>
    <row r="1016">
      <c r="A1016" s="18"/>
      <c r="B1016" s="19"/>
      <c r="C1016" s="20"/>
      <c r="D1016" s="20"/>
      <c r="E1016" s="21"/>
      <c r="F1016" s="20"/>
      <c r="G1016" s="21"/>
      <c r="H1016" s="21"/>
      <c r="I1016" s="22"/>
      <c r="J1016" s="22"/>
      <c r="K1016" s="22"/>
      <c r="L1016" s="18"/>
    </row>
    <row r="1017">
      <c r="A1017" s="18"/>
      <c r="B1017" s="19"/>
      <c r="C1017" s="20"/>
      <c r="D1017" s="20"/>
      <c r="E1017" s="21"/>
      <c r="F1017" s="20"/>
      <c r="G1017" s="21"/>
      <c r="H1017" s="21"/>
      <c r="I1017" s="22"/>
      <c r="J1017" s="22"/>
      <c r="K1017" s="22"/>
      <c r="L1017" s="18"/>
    </row>
    <row r="1018">
      <c r="A1018" s="18"/>
      <c r="B1018" s="19"/>
      <c r="C1018" s="20"/>
      <c r="D1018" s="20"/>
      <c r="E1018" s="21"/>
      <c r="F1018" s="20"/>
      <c r="G1018" s="21"/>
      <c r="H1018" s="21"/>
      <c r="I1018" s="22"/>
      <c r="J1018" s="22"/>
      <c r="K1018" s="22"/>
      <c r="L1018" s="18"/>
    </row>
    <row r="1019">
      <c r="A1019" s="18"/>
      <c r="B1019" s="19"/>
      <c r="C1019" s="20"/>
      <c r="D1019" s="20"/>
      <c r="E1019" s="21"/>
      <c r="F1019" s="20"/>
      <c r="G1019" s="21"/>
      <c r="H1019" s="21"/>
      <c r="I1019" s="22"/>
      <c r="J1019" s="22"/>
      <c r="K1019" s="22"/>
      <c r="L1019" s="18"/>
    </row>
    <row r="1020">
      <c r="A1020" s="18"/>
      <c r="B1020" s="19"/>
      <c r="C1020" s="20"/>
      <c r="D1020" s="20"/>
      <c r="E1020" s="21"/>
      <c r="F1020" s="20"/>
      <c r="G1020" s="21"/>
      <c r="H1020" s="21"/>
      <c r="I1020" s="22"/>
      <c r="J1020" s="22"/>
      <c r="K1020" s="22"/>
      <c r="L1020" s="18"/>
    </row>
    <row r="1021">
      <c r="A1021" s="18"/>
      <c r="B1021" s="19"/>
      <c r="C1021" s="20"/>
      <c r="D1021" s="20"/>
      <c r="E1021" s="21"/>
      <c r="F1021" s="20"/>
      <c r="G1021" s="21"/>
      <c r="H1021" s="21"/>
      <c r="I1021" s="22"/>
      <c r="J1021" s="22"/>
      <c r="K1021" s="22"/>
      <c r="L1021" s="18"/>
    </row>
    <row r="1022">
      <c r="A1022" s="18"/>
      <c r="B1022" s="19"/>
      <c r="C1022" s="20"/>
      <c r="D1022" s="20"/>
      <c r="E1022" s="21"/>
      <c r="F1022" s="20"/>
      <c r="G1022" s="21"/>
      <c r="H1022" s="21"/>
      <c r="I1022" s="22"/>
      <c r="J1022" s="22"/>
      <c r="K1022" s="22"/>
      <c r="L1022" s="18"/>
    </row>
    <row r="1023">
      <c r="A1023" s="18"/>
      <c r="B1023" s="19"/>
      <c r="C1023" s="20"/>
      <c r="D1023" s="20"/>
      <c r="E1023" s="21"/>
      <c r="F1023" s="20"/>
      <c r="G1023" s="21"/>
      <c r="H1023" s="21"/>
      <c r="I1023" s="22"/>
      <c r="J1023" s="22"/>
      <c r="K1023" s="22"/>
      <c r="L1023" s="18"/>
    </row>
    <row r="1024">
      <c r="A1024" s="18"/>
      <c r="B1024" s="19"/>
      <c r="C1024" s="20"/>
      <c r="D1024" s="20"/>
      <c r="E1024" s="21"/>
      <c r="F1024" s="20"/>
      <c r="G1024" s="21"/>
      <c r="H1024" s="21"/>
      <c r="I1024" s="22"/>
      <c r="J1024" s="22"/>
      <c r="K1024" s="22"/>
      <c r="L1024" s="18"/>
    </row>
    <row r="1025">
      <c r="A1025" s="18"/>
      <c r="B1025" s="19"/>
      <c r="C1025" s="20"/>
      <c r="D1025" s="20"/>
      <c r="E1025" s="21"/>
      <c r="F1025" s="20"/>
      <c r="G1025" s="21"/>
      <c r="H1025" s="21"/>
      <c r="I1025" s="22"/>
      <c r="J1025" s="22"/>
      <c r="K1025" s="22"/>
      <c r="L1025" s="18"/>
    </row>
    <row r="1026">
      <c r="A1026" s="18"/>
      <c r="B1026" s="19"/>
      <c r="C1026" s="20"/>
      <c r="D1026" s="20"/>
      <c r="E1026" s="21"/>
      <c r="F1026" s="20"/>
      <c r="G1026" s="21"/>
      <c r="H1026" s="21"/>
      <c r="I1026" s="22"/>
      <c r="J1026" s="22"/>
      <c r="K1026" s="22"/>
      <c r="L1026" s="18"/>
    </row>
    <row r="1027">
      <c r="A1027" s="18"/>
      <c r="B1027" s="19"/>
      <c r="C1027" s="20"/>
      <c r="D1027" s="20"/>
      <c r="E1027" s="21"/>
      <c r="F1027" s="20"/>
      <c r="G1027" s="21"/>
      <c r="H1027" s="21"/>
      <c r="I1027" s="22"/>
      <c r="J1027" s="22"/>
      <c r="K1027" s="22"/>
      <c r="L1027" s="18"/>
    </row>
    <row r="1028">
      <c r="A1028" s="18"/>
      <c r="B1028" s="19"/>
      <c r="C1028" s="20"/>
      <c r="D1028" s="20"/>
      <c r="E1028" s="21"/>
      <c r="F1028" s="20"/>
      <c r="G1028" s="21"/>
      <c r="H1028" s="21"/>
      <c r="I1028" s="22"/>
      <c r="J1028" s="22"/>
      <c r="K1028" s="22"/>
      <c r="L1028" s="18"/>
    </row>
    <row r="1029">
      <c r="A1029" s="18"/>
      <c r="B1029" s="19"/>
      <c r="C1029" s="20"/>
      <c r="D1029" s="20"/>
      <c r="E1029" s="21"/>
      <c r="F1029" s="20"/>
      <c r="G1029" s="21"/>
      <c r="H1029" s="21"/>
      <c r="I1029" s="22"/>
      <c r="J1029" s="22"/>
      <c r="K1029" s="22"/>
      <c r="L1029" s="18"/>
    </row>
    <row r="1030">
      <c r="A1030" s="18"/>
      <c r="B1030" s="19"/>
      <c r="C1030" s="20"/>
      <c r="D1030" s="20"/>
      <c r="E1030" s="21"/>
      <c r="F1030" s="20"/>
      <c r="G1030" s="21"/>
      <c r="H1030" s="21"/>
      <c r="I1030" s="22"/>
      <c r="J1030" s="22"/>
      <c r="K1030" s="22"/>
      <c r="L1030" s="18"/>
    </row>
    <row r="1031">
      <c r="A1031" s="18"/>
      <c r="B1031" s="19"/>
      <c r="C1031" s="20"/>
      <c r="D1031" s="20"/>
      <c r="E1031" s="21"/>
      <c r="F1031" s="20"/>
      <c r="G1031" s="21"/>
      <c r="H1031" s="21"/>
      <c r="I1031" s="22"/>
      <c r="J1031" s="22"/>
      <c r="K1031" s="22"/>
      <c r="L1031" s="18"/>
    </row>
    <row r="1032">
      <c r="A1032" s="18"/>
      <c r="B1032" s="19"/>
      <c r="C1032" s="20"/>
      <c r="D1032" s="20"/>
      <c r="E1032" s="21"/>
      <c r="F1032" s="20"/>
      <c r="G1032" s="21"/>
      <c r="H1032" s="21"/>
      <c r="I1032" s="22"/>
      <c r="J1032" s="22"/>
      <c r="K1032" s="22"/>
      <c r="L1032" s="18"/>
    </row>
    <row r="1033">
      <c r="A1033" s="18"/>
      <c r="B1033" s="19"/>
      <c r="C1033" s="20"/>
      <c r="D1033" s="20"/>
      <c r="E1033" s="21"/>
      <c r="F1033" s="20"/>
      <c r="G1033" s="21"/>
      <c r="H1033" s="21"/>
      <c r="I1033" s="22"/>
      <c r="J1033" s="22"/>
      <c r="K1033" s="22"/>
      <c r="L1033" s="18"/>
    </row>
    <row r="1034">
      <c r="A1034" s="18"/>
      <c r="B1034" s="19"/>
      <c r="C1034" s="20"/>
      <c r="D1034" s="20"/>
      <c r="E1034" s="21"/>
      <c r="F1034" s="20"/>
      <c r="G1034" s="21"/>
      <c r="H1034" s="21"/>
      <c r="I1034" s="22"/>
      <c r="J1034" s="22"/>
      <c r="K1034" s="22"/>
      <c r="L1034" s="18"/>
    </row>
    <row r="1035">
      <c r="A1035" s="18"/>
      <c r="B1035" s="19"/>
      <c r="C1035" s="20"/>
      <c r="D1035" s="20"/>
      <c r="E1035" s="21"/>
      <c r="F1035" s="20"/>
      <c r="G1035" s="21"/>
      <c r="H1035" s="21"/>
      <c r="I1035" s="22"/>
      <c r="J1035" s="22"/>
      <c r="K1035" s="22"/>
      <c r="L1035" s="18"/>
    </row>
    <row r="1036">
      <c r="A1036" s="18"/>
      <c r="B1036" s="19"/>
      <c r="C1036" s="20"/>
      <c r="D1036" s="20"/>
      <c r="E1036" s="21"/>
      <c r="F1036" s="20"/>
      <c r="G1036" s="21"/>
      <c r="H1036" s="21"/>
      <c r="I1036" s="22"/>
      <c r="J1036" s="22"/>
      <c r="K1036" s="22"/>
      <c r="L1036" s="18"/>
    </row>
    <row r="1037">
      <c r="A1037" s="18"/>
      <c r="B1037" s="19"/>
      <c r="C1037" s="20"/>
      <c r="D1037" s="20"/>
      <c r="E1037" s="21"/>
      <c r="F1037" s="20"/>
      <c r="G1037" s="21"/>
      <c r="H1037" s="21"/>
      <c r="I1037" s="22"/>
      <c r="J1037" s="22"/>
      <c r="K1037" s="22"/>
      <c r="L1037" s="18"/>
    </row>
    <row r="1038">
      <c r="A1038" s="18"/>
      <c r="B1038" s="19"/>
      <c r="C1038" s="20"/>
      <c r="D1038" s="20"/>
      <c r="E1038" s="21"/>
      <c r="F1038" s="20"/>
      <c r="G1038" s="21"/>
      <c r="H1038" s="21"/>
      <c r="I1038" s="22"/>
      <c r="J1038" s="22"/>
      <c r="K1038" s="22"/>
      <c r="L1038" s="18"/>
    </row>
    <row r="1039">
      <c r="A1039" s="18"/>
      <c r="B1039" s="19"/>
      <c r="C1039" s="20"/>
      <c r="D1039" s="20"/>
      <c r="E1039" s="21"/>
      <c r="F1039" s="20"/>
      <c r="G1039" s="21"/>
      <c r="H1039" s="21"/>
      <c r="I1039" s="22"/>
      <c r="J1039" s="22"/>
      <c r="K1039" s="22"/>
      <c r="L1039" s="18"/>
    </row>
    <row r="1040">
      <c r="A1040" s="18"/>
      <c r="B1040" s="19"/>
      <c r="C1040" s="20"/>
      <c r="D1040" s="20"/>
      <c r="E1040" s="21"/>
      <c r="F1040" s="20"/>
      <c r="G1040" s="21"/>
      <c r="H1040" s="21"/>
      <c r="I1040" s="22"/>
      <c r="J1040" s="22"/>
      <c r="K1040" s="22"/>
      <c r="L1040" s="18"/>
    </row>
    <row r="1041">
      <c r="A1041" s="18"/>
      <c r="B1041" s="19"/>
      <c r="C1041" s="20"/>
      <c r="D1041" s="20"/>
      <c r="E1041" s="21"/>
      <c r="F1041" s="20"/>
      <c r="G1041" s="21"/>
      <c r="H1041" s="21"/>
      <c r="I1041" s="22"/>
      <c r="J1041" s="22"/>
      <c r="K1041" s="22"/>
      <c r="L1041" s="18"/>
    </row>
    <row r="1042">
      <c r="A1042" s="18"/>
      <c r="B1042" s="19"/>
      <c r="C1042" s="20"/>
      <c r="D1042" s="20"/>
      <c r="E1042" s="21"/>
      <c r="F1042" s="20"/>
      <c r="G1042" s="21"/>
      <c r="H1042" s="21"/>
      <c r="I1042" s="22"/>
      <c r="J1042" s="22"/>
      <c r="K1042" s="22"/>
      <c r="L1042" s="18"/>
    </row>
    <row r="1043">
      <c r="A1043" s="18"/>
      <c r="B1043" s="19"/>
      <c r="C1043" s="20"/>
      <c r="D1043" s="20"/>
      <c r="E1043" s="21"/>
      <c r="F1043" s="20"/>
      <c r="G1043" s="21"/>
      <c r="H1043" s="21"/>
      <c r="I1043" s="22"/>
      <c r="J1043" s="22"/>
      <c r="K1043" s="22"/>
      <c r="L1043" s="18"/>
    </row>
    <row r="1044">
      <c r="A1044" s="18"/>
      <c r="B1044" s="19"/>
      <c r="C1044" s="20"/>
      <c r="D1044" s="20"/>
      <c r="E1044" s="21"/>
      <c r="F1044" s="20"/>
      <c r="G1044" s="21"/>
      <c r="H1044" s="21"/>
      <c r="I1044" s="22"/>
      <c r="J1044" s="22"/>
      <c r="K1044" s="22"/>
      <c r="L1044" s="18"/>
    </row>
    <row r="1045">
      <c r="A1045" s="18"/>
      <c r="B1045" s="19"/>
      <c r="C1045" s="20"/>
      <c r="D1045" s="20"/>
      <c r="E1045" s="21"/>
      <c r="F1045" s="20"/>
      <c r="G1045" s="21"/>
      <c r="H1045" s="21"/>
      <c r="I1045" s="22"/>
      <c r="J1045" s="22"/>
      <c r="K1045" s="22"/>
      <c r="L1045" s="18"/>
    </row>
    <row r="1046">
      <c r="A1046" s="18"/>
      <c r="B1046" s="19"/>
      <c r="C1046" s="20"/>
      <c r="D1046" s="20"/>
      <c r="E1046" s="21"/>
      <c r="F1046" s="20"/>
      <c r="G1046" s="21"/>
      <c r="H1046" s="21"/>
      <c r="I1046" s="22"/>
      <c r="J1046" s="22"/>
      <c r="K1046" s="22"/>
      <c r="L1046" s="18"/>
    </row>
    <row r="1047">
      <c r="A1047" s="18"/>
      <c r="B1047" s="19"/>
      <c r="C1047" s="20"/>
      <c r="D1047" s="20"/>
      <c r="E1047" s="21"/>
      <c r="F1047" s="20"/>
      <c r="G1047" s="21"/>
      <c r="H1047" s="21"/>
      <c r="I1047" s="22"/>
      <c r="J1047" s="22"/>
      <c r="K1047" s="22"/>
      <c r="L1047" s="18"/>
    </row>
    <row r="1048">
      <c r="A1048" s="18"/>
      <c r="B1048" s="19"/>
      <c r="C1048" s="20"/>
      <c r="D1048" s="20"/>
      <c r="E1048" s="21"/>
      <c r="F1048" s="20"/>
      <c r="G1048" s="21"/>
      <c r="H1048" s="21"/>
      <c r="I1048" s="22"/>
      <c r="J1048" s="22"/>
      <c r="K1048" s="22"/>
      <c r="L1048" s="18"/>
    </row>
    <row r="1049">
      <c r="A1049" s="18"/>
      <c r="B1049" s="19"/>
      <c r="C1049" s="20"/>
      <c r="D1049" s="20"/>
      <c r="E1049" s="21"/>
      <c r="F1049" s="20"/>
      <c r="G1049" s="21"/>
      <c r="H1049" s="21"/>
      <c r="I1049" s="22"/>
      <c r="J1049" s="22"/>
      <c r="K1049" s="22"/>
      <c r="L1049" s="18"/>
    </row>
    <row r="1050">
      <c r="A1050" s="18"/>
      <c r="B1050" s="19"/>
      <c r="C1050" s="20"/>
      <c r="D1050" s="20"/>
      <c r="E1050" s="21"/>
      <c r="F1050" s="20"/>
      <c r="G1050" s="21"/>
      <c r="H1050" s="21"/>
      <c r="I1050" s="22"/>
      <c r="J1050" s="22"/>
      <c r="K1050" s="22"/>
      <c r="L1050" s="18"/>
    </row>
    <row r="1051">
      <c r="A1051" s="18"/>
      <c r="B1051" s="19"/>
      <c r="C1051" s="20"/>
      <c r="D1051" s="20"/>
      <c r="E1051" s="21"/>
      <c r="F1051" s="20"/>
      <c r="G1051" s="21"/>
      <c r="H1051" s="21"/>
      <c r="I1051" s="22"/>
      <c r="J1051" s="22"/>
      <c r="K1051" s="22"/>
      <c r="L1051" s="18"/>
    </row>
    <row r="1052">
      <c r="A1052" s="18"/>
      <c r="B1052" s="19"/>
      <c r="C1052" s="20"/>
      <c r="D1052" s="20"/>
      <c r="E1052" s="21"/>
      <c r="F1052" s="20"/>
      <c r="G1052" s="21"/>
      <c r="H1052" s="21"/>
      <c r="I1052" s="22"/>
      <c r="J1052" s="22"/>
      <c r="K1052" s="22"/>
      <c r="L1052" s="18"/>
    </row>
    <row r="1053">
      <c r="A1053" s="18"/>
      <c r="B1053" s="19"/>
      <c r="C1053" s="20"/>
      <c r="D1053" s="20"/>
      <c r="E1053" s="21"/>
      <c r="F1053" s="20"/>
      <c r="G1053" s="21"/>
      <c r="H1053" s="21"/>
      <c r="I1053" s="22"/>
      <c r="J1053" s="22"/>
      <c r="K1053" s="22"/>
      <c r="L1053" s="18"/>
    </row>
    <row r="1054">
      <c r="A1054" s="18"/>
      <c r="B1054" s="19"/>
      <c r="C1054" s="20"/>
      <c r="D1054" s="20"/>
      <c r="E1054" s="21"/>
      <c r="F1054" s="20"/>
      <c r="G1054" s="21"/>
      <c r="H1054" s="21"/>
      <c r="I1054" s="22"/>
      <c r="J1054" s="22"/>
      <c r="K1054" s="22"/>
      <c r="L1054" s="18"/>
    </row>
    <row r="1055">
      <c r="A1055" s="18"/>
      <c r="B1055" s="19"/>
      <c r="C1055" s="20"/>
      <c r="D1055" s="20"/>
      <c r="E1055" s="21"/>
      <c r="F1055" s="20"/>
      <c r="G1055" s="21"/>
      <c r="H1055" s="21"/>
      <c r="I1055" s="22"/>
      <c r="J1055" s="22"/>
      <c r="K1055" s="22"/>
      <c r="L1055" s="18"/>
    </row>
    <row r="1056">
      <c r="A1056" s="18"/>
      <c r="B1056" s="19"/>
      <c r="C1056" s="20"/>
      <c r="D1056" s="20"/>
      <c r="E1056" s="21"/>
      <c r="F1056" s="20"/>
      <c r="G1056" s="21"/>
      <c r="H1056" s="21"/>
      <c r="I1056" s="22"/>
      <c r="J1056" s="22"/>
      <c r="K1056" s="22"/>
      <c r="L1056" s="18"/>
    </row>
    <row r="1057">
      <c r="A1057" s="18"/>
      <c r="B1057" s="19"/>
      <c r="C1057" s="20"/>
      <c r="D1057" s="20"/>
      <c r="E1057" s="21"/>
      <c r="F1057" s="20"/>
      <c r="G1057" s="21"/>
      <c r="H1057" s="21"/>
      <c r="I1057" s="22"/>
      <c r="J1057" s="22"/>
      <c r="K1057" s="22"/>
      <c r="L1057" s="18"/>
    </row>
    <row r="1058">
      <c r="A1058" s="18"/>
      <c r="B1058" s="19"/>
      <c r="C1058" s="20"/>
      <c r="D1058" s="20"/>
      <c r="E1058" s="21"/>
      <c r="F1058" s="20"/>
      <c r="G1058" s="21"/>
      <c r="H1058" s="21"/>
      <c r="I1058" s="22"/>
      <c r="J1058" s="22"/>
      <c r="K1058" s="22"/>
      <c r="L1058" s="18"/>
    </row>
    <row r="1059">
      <c r="A1059" s="18"/>
      <c r="B1059" s="19"/>
      <c r="C1059" s="20"/>
      <c r="D1059" s="20"/>
      <c r="E1059" s="21"/>
      <c r="F1059" s="20"/>
      <c r="G1059" s="21"/>
      <c r="H1059" s="21"/>
      <c r="I1059" s="22"/>
      <c r="J1059" s="22"/>
      <c r="K1059" s="22"/>
      <c r="L1059" s="18"/>
    </row>
    <row r="1060">
      <c r="A1060" s="18"/>
      <c r="B1060" s="19"/>
      <c r="C1060" s="20"/>
      <c r="D1060" s="20"/>
      <c r="E1060" s="21"/>
      <c r="F1060" s="20"/>
      <c r="G1060" s="21"/>
      <c r="H1060" s="21"/>
      <c r="I1060" s="22"/>
      <c r="J1060" s="22"/>
      <c r="K1060" s="22"/>
      <c r="L1060" s="18"/>
    </row>
    <row r="1061">
      <c r="A1061" s="18"/>
      <c r="B1061" s="19"/>
      <c r="C1061" s="20"/>
      <c r="D1061" s="20"/>
      <c r="E1061" s="21"/>
      <c r="F1061" s="20"/>
      <c r="G1061" s="21"/>
      <c r="H1061" s="21"/>
      <c r="I1061" s="22"/>
      <c r="J1061" s="22"/>
      <c r="K1061" s="22"/>
      <c r="L1061" s="18"/>
    </row>
    <row r="1062">
      <c r="A1062" s="18"/>
      <c r="B1062" s="19"/>
      <c r="C1062" s="20"/>
      <c r="D1062" s="20"/>
      <c r="E1062" s="21"/>
      <c r="F1062" s="20"/>
      <c r="G1062" s="21"/>
      <c r="H1062" s="21"/>
      <c r="I1062" s="22"/>
      <c r="J1062" s="22"/>
      <c r="K1062" s="22"/>
      <c r="L1062" s="18"/>
    </row>
    <row r="1063">
      <c r="A1063" s="18"/>
      <c r="B1063" s="19"/>
      <c r="C1063" s="20"/>
      <c r="D1063" s="20"/>
      <c r="E1063" s="21"/>
      <c r="F1063" s="20"/>
      <c r="G1063" s="21"/>
      <c r="H1063" s="21"/>
      <c r="I1063" s="22"/>
      <c r="J1063" s="22"/>
      <c r="K1063" s="22"/>
      <c r="L1063" s="18"/>
    </row>
    <row r="1064">
      <c r="A1064" s="18"/>
      <c r="B1064" s="19"/>
      <c r="C1064" s="20"/>
      <c r="D1064" s="20"/>
      <c r="E1064" s="21"/>
      <c r="F1064" s="20"/>
      <c r="G1064" s="21"/>
      <c r="H1064" s="21"/>
      <c r="I1064" s="22"/>
      <c r="J1064" s="22"/>
      <c r="K1064" s="22"/>
      <c r="L1064" s="18"/>
    </row>
    <row r="1065">
      <c r="A1065" s="18"/>
      <c r="B1065" s="19"/>
      <c r="C1065" s="20"/>
      <c r="D1065" s="20"/>
      <c r="E1065" s="21"/>
      <c r="F1065" s="20"/>
      <c r="G1065" s="21"/>
      <c r="H1065" s="21"/>
      <c r="I1065" s="22"/>
      <c r="J1065" s="22"/>
      <c r="K1065" s="22"/>
      <c r="L1065" s="18"/>
    </row>
    <row r="1066">
      <c r="A1066" s="18"/>
      <c r="B1066" s="19"/>
      <c r="C1066" s="20"/>
      <c r="D1066" s="20"/>
      <c r="E1066" s="21"/>
      <c r="F1066" s="20"/>
      <c r="G1066" s="21"/>
      <c r="H1066" s="21"/>
      <c r="I1066" s="22"/>
      <c r="J1066" s="22"/>
      <c r="K1066" s="22"/>
      <c r="L1066" s="18"/>
    </row>
    <row r="1067">
      <c r="A1067" s="18"/>
      <c r="B1067" s="19"/>
      <c r="C1067" s="20"/>
      <c r="D1067" s="20"/>
      <c r="E1067" s="21"/>
      <c r="F1067" s="20"/>
      <c r="G1067" s="21"/>
      <c r="H1067" s="21"/>
      <c r="I1067" s="22"/>
      <c r="J1067" s="22"/>
      <c r="K1067" s="22"/>
      <c r="L1067" s="18"/>
    </row>
    <row r="1068">
      <c r="A1068" s="18"/>
      <c r="B1068" s="19"/>
      <c r="C1068" s="20"/>
      <c r="D1068" s="20"/>
      <c r="E1068" s="21"/>
      <c r="F1068" s="20"/>
      <c r="G1068" s="21"/>
      <c r="H1068" s="21"/>
      <c r="I1068" s="22"/>
      <c r="J1068" s="22"/>
      <c r="K1068" s="22"/>
      <c r="L1068" s="18"/>
    </row>
    <row r="1069">
      <c r="A1069" s="18"/>
      <c r="B1069" s="19"/>
      <c r="C1069" s="20"/>
      <c r="D1069" s="20"/>
      <c r="E1069" s="21"/>
      <c r="F1069" s="20"/>
      <c r="G1069" s="21"/>
      <c r="H1069" s="21"/>
      <c r="I1069" s="22"/>
      <c r="J1069" s="22"/>
      <c r="K1069" s="22"/>
      <c r="L1069" s="18"/>
    </row>
    <row r="1070">
      <c r="A1070" s="18"/>
      <c r="B1070" s="19"/>
      <c r="C1070" s="20"/>
      <c r="D1070" s="20"/>
      <c r="E1070" s="21"/>
      <c r="F1070" s="20"/>
      <c r="G1070" s="21"/>
      <c r="H1070" s="21"/>
      <c r="I1070" s="22"/>
      <c r="J1070" s="22"/>
      <c r="K1070" s="22"/>
      <c r="L1070" s="18"/>
    </row>
    <row r="1071">
      <c r="A1071" s="18"/>
      <c r="B1071" s="19"/>
      <c r="C1071" s="20"/>
      <c r="D1071" s="20"/>
      <c r="E1071" s="21"/>
      <c r="F1071" s="20"/>
      <c r="G1071" s="21"/>
      <c r="H1071" s="21"/>
      <c r="I1071" s="22"/>
      <c r="J1071" s="22"/>
      <c r="K1071" s="22"/>
      <c r="L1071" s="18"/>
    </row>
    <row r="1072">
      <c r="A1072" s="18"/>
      <c r="B1072" s="19"/>
      <c r="C1072" s="20"/>
      <c r="D1072" s="20"/>
      <c r="E1072" s="21"/>
      <c r="F1072" s="20"/>
      <c r="G1072" s="21"/>
      <c r="H1072" s="21"/>
      <c r="I1072" s="22"/>
      <c r="J1072" s="22"/>
      <c r="K1072" s="22"/>
      <c r="L1072" s="18"/>
    </row>
    <row r="1073">
      <c r="A1073" s="18"/>
      <c r="B1073" s="19"/>
      <c r="C1073" s="20"/>
      <c r="D1073" s="20"/>
      <c r="E1073" s="21"/>
      <c r="F1073" s="20"/>
      <c r="G1073" s="21"/>
      <c r="H1073" s="21"/>
      <c r="I1073" s="22"/>
      <c r="J1073" s="22"/>
      <c r="K1073" s="22"/>
      <c r="L1073" s="18"/>
    </row>
    <row r="1074">
      <c r="A1074" s="18"/>
      <c r="B1074" s="19"/>
      <c r="C1074" s="20"/>
      <c r="D1074" s="20"/>
      <c r="E1074" s="21"/>
      <c r="F1074" s="20"/>
      <c r="G1074" s="21"/>
      <c r="H1074" s="21"/>
      <c r="I1074" s="22"/>
      <c r="J1074" s="22"/>
      <c r="K1074" s="22"/>
      <c r="L1074" s="18"/>
    </row>
    <row r="1075">
      <c r="A1075" s="18"/>
      <c r="B1075" s="19"/>
      <c r="C1075" s="20"/>
      <c r="D1075" s="20"/>
      <c r="E1075" s="21"/>
      <c r="F1075" s="20"/>
      <c r="G1075" s="21"/>
      <c r="H1075" s="21"/>
      <c r="I1075" s="22"/>
      <c r="J1075" s="22"/>
      <c r="K1075" s="22"/>
      <c r="L1075" s="18"/>
    </row>
    <row r="1076">
      <c r="A1076" s="18"/>
      <c r="B1076" s="19"/>
      <c r="C1076" s="20"/>
      <c r="D1076" s="20"/>
      <c r="E1076" s="21"/>
      <c r="F1076" s="20"/>
      <c r="G1076" s="21"/>
      <c r="H1076" s="21"/>
      <c r="I1076" s="22"/>
      <c r="J1076" s="22"/>
      <c r="K1076" s="22"/>
      <c r="L1076" s="18"/>
    </row>
    <row r="1077">
      <c r="A1077" s="18"/>
      <c r="B1077" s="19"/>
      <c r="C1077" s="20"/>
      <c r="D1077" s="20"/>
      <c r="E1077" s="21"/>
      <c r="F1077" s="20"/>
      <c r="G1077" s="21"/>
      <c r="H1077" s="21"/>
      <c r="I1077" s="22"/>
      <c r="J1077" s="22"/>
      <c r="K1077" s="22"/>
      <c r="L1077" s="18"/>
    </row>
    <row r="1078">
      <c r="A1078" s="18"/>
      <c r="B1078" s="19"/>
      <c r="C1078" s="20"/>
      <c r="D1078" s="20"/>
      <c r="E1078" s="21"/>
      <c r="F1078" s="20"/>
      <c r="G1078" s="21"/>
      <c r="H1078" s="21"/>
      <c r="I1078" s="22"/>
      <c r="J1078" s="22"/>
      <c r="K1078" s="22"/>
      <c r="L1078" s="18"/>
    </row>
    <row r="1079">
      <c r="A1079" s="18"/>
      <c r="B1079" s="19"/>
      <c r="C1079" s="20"/>
      <c r="D1079" s="20"/>
      <c r="E1079" s="21"/>
      <c r="F1079" s="20"/>
      <c r="G1079" s="21"/>
      <c r="H1079" s="21"/>
      <c r="I1079" s="22"/>
      <c r="J1079" s="22"/>
      <c r="K1079" s="22"/>
      <c r="L1079" s="18"/>
    </row>
    <row r="1080">
      <c r="A1080" s="18"/>
      <c r="B1080" s="19"/>
      <c r="C1080" s="20"/>
      <c r="D1080" s="20"/>
      <c r="E1080" s="21"/>
      <c r="F1080" s="20"/>
      <c r="G1080" s="21"/>
      <c r="H1080" s="21"/>
      <c r="I1080" s="22"/>
      <c r="J1080" s="22"/>
      <c r="K1080" s="22"/>
      <c r="L1080" s="18"/>
    </row>
    <row r="1081">
      <c r="A1081" s="18"/>
      <c r="B1081" s="19"/>
      <c r="C1081" s="20"/>
      <c r="D1081" s="20"/>
      <c r="E1081" s="21"/>
      <c r="F1081" s="20"/>
      <c r="G1081" s="21"/>
      <c r="H1081" s="21"/>
      <c r="I1081" s="22"/>
      <c r="J1081" s="22"/>
      <c r="K1081" s="22"/>
      <c r="L1081" s="18"/>
    </row>
    <row r="1082">
      <c r="A1082" s="18"/>
      <c r="B1082" s="19"/>
      <c r="C1082" s="20"/>
      <c r="D1082" s="20"/>
      <c r="E1082" s="21"/>
      <c r="F1082" s="20"/>
      <c r="G1082" s="21"/>
      <c r="H1082" s="21"/>
      <c r="I1082" s="22"/>
      <c r="J1082" s="22"/>
      <c r="K1082" s="22"/>
      <c r="L1082" s="18"/>
    </row>
    <row r="1083">
      <c r="A1083" s="18"/>
      <c r="B1083" s="19"/>
      <c r="C1083" s="20"/>
      <c r="D1083" s="20"/>
      <c r="E1083" s="21"/>
      <c r="F1083" s="20"/>
      <c r="G1083" s="21"/>
      <c r="H1083" s="21"/>
      <c r="I1083" s="22"/>
      <c r="J1083" s="22"/>
      <c r="K1083" s="22"/>
      <c r="L1083" s="18"/>
    </row>
    <row r="1084">
      <c r="A1084" s="18"/>
      <c r="B1084" s="19"/>
      <c r="C1084" s="20"/>
      <c r="D1084" s="20"/>
      <c r="E1084" s="21"/>
      <c r="F1084" s="20"/>
      <c r="G1084" s="21"/>
      <c r="H1084" s="21"/>
      <c r="I1084" s="22"/>
      <c r="J1084" s="22"/>
      <c r="K1084" s="22"/>
      <c r="L1084" s="18"/>
    </row>
    <row r="1085">
      <c r="A1085" s="18"/>
      <c r="B1085" s="19"/>
      <c r="C1085" s="20"/>
      <c r="D1085" s="20"/>
      <c r="E1085" s="21"/>
      <c r="F1085" s="20"/>
      <c r="G1085" s="21"/>
      <c r="H1085" s="21"/>
      <c r="I1085" s="22"/>
      <c r="J1085" s="22"/>
      <c r="K1085" s="22"/>
      <c r="L1085" s="18"/>
    </row>
    <row r="1086">
      <c r="A1086" s="18"/>
      <c r="B1086" s="19"/>
      <c r="C1086" s="20"/>
      <c r="D1086" s="20"/>
      <c r="E1086" s="21"/>
      <c r="F1086" s="20"/>
      <c r="G1086" s="21"/>
      <c r="H1086" s="21"/>
      <c r="I1086" s="22"/>
      <c r="J1086" s="22"/>
      <c r="K1086" s="22"/>
      <c r="L1086" s="18"/>
    </row>
    <row r="1087">
      <c r="A1087" s="18"/>
      <c r="B1087" s="19"/>
      <c r="C1087" s="20"/>
      <c r="D1087" s="20"/>
      <c r="E1087" s="21"/>
      <c r="F1087" s="20"/>
      <c r="G1087" s="21"/>
      <c r="H1087" s="21"/>
      <c r="I1087" s="22"/>
      <c r="J1087" s="22"/>
      <c r="K1087" s="22"/>
      <c r="L1087" s="18"/>
    </row>
    <row r="1088">
      <c r="A1088" s="18"/>
      <c r="B1088" s="19"/>
      <c r="C1088" s="20"/>
      <c r="D1088" s="20"/>
      <c r="E1088" s="21"/>
      <c r="F1088" s="20"/>
      <c r="G1088" s="21"/>
      <c r="H1088" s="21"/>
      <c r="I1088" s="22"/>
      <c r="J1088" s="22"/>
      <c r="K1088" s="22"/>
      <c r="L1088" s="18"/>
    </row>
    <row r="1089">
      <c r="A1089" s="18"/>
      <c r="B1089" s="19"/>
      <c r="C1089" s="20"/>
      <c r="D1089" s="20"/>
      <c r="E1089" s="21"/>
      <c r="F1089" s="20"/>
      <c r="G1089" s="21"/>
      <c r="H1089" s="21"/>
      <c r="I1089" s="22"/>
      <c r="J1089" s="22"/>
      <c r="K1089" s="22"/>
      <c r="L1089" s="18"/>
    </row>
    <row r="1090">
      <c r="A1090" s="18"/>
      <c r="B1090" s="19"/>
      <c r="C1090" s="20"/>
      <c r="D1090" s="20"/>
      <c r="E1090" s="21"/>
      <c r="F1090" s="20"/>
      <c r="G1090" s="21"/>
      <c r="H1090" s="21"/>
      <c r="I1090" s="22"/>
      <c r="J1090" s="22"/>
      <c r="K1090" s="22"/>
      <c r="L1090" s="18"/>
    </row>
    <row r="1091">
      <c r="A1091" s="18"/>
      <c r="B1091" s="19"/>
      <c r="C1091" s="20"/>
      <c r="D1091" s="20"/>
      <c r="E1091" s="21"/>
      <c r="F1091" s="20"/>
      <c r="G1091" s="21"/>
      <c r="H1091" s="21"/>
      <c r="I1091" s="22"/>
      <c r="J1091" s="22"/>
      <c r="K1091" s="22"/>
      <c r="L1091" s="18"/>
    </row>
    <row r="1092">
      <c r="A1092" s="18"/>
      <c r="B1092" s="19"/>
      <c r="C1092" s="20"/>
      <c r="D1092" s="20"/>
      <c r="E1092" s="21"/>
      <c r="F1092" s="20"/>
      <c r="G1092" s="21"/>
      <c r="H1092" s="21"/>
      <c r="I1092" s="22"/>
      <c r="J1092" s="22"/>
      <c r="K1092" s="22"/>
      <c r="L1092" s="18"/>
    </row>
    <row r="1093">
      <c r="A1093" s="18"/>
      <c r="B1093" s="19"/>
      <c r="C1093" s="20"/>
      <c r="D1093" s="20"/>
      <c r="E1093" s="21"/>
      <c r="F1093" s="20"/>
      <c r="G1093" s="21"/>
      <c r="H1093" s="21"/>
      <c r="I1093" s="22"/>
      <c r="J1093" s="22"/>
      <c r="K1093" s="22"/>
      <c r="L1093" s="18"/>
    </row>
    <row r="1094">
      <c r="A1094" s="18"/>
      <c r="B1094" s="19"/>
      <c r="C1094" s="20"/>
      <c r="D1094" s="20"/>
      <c r="E1094" s="21"/>
      <c r="F1094" s="20"/>
      <c r="G1094" s="21"/>
      <c r="H1094" s="21"/>
      <c r="I1094" s="22"/>
      <c r="J1094" s="22"/>
      <c r="K1094" s="22"/>
      <c r="L1094" s="18"/>
    </row>
    <row r="1095">
      <c r="A1095" s="18"/>
      <c r="B1095" s="19"/>
      <c r="C1095" s="20"/>
      <c r="D1095" s="20"/>
      <c r="E1095" s="21"/>
      <c r="F1095" s="20"/>
      <c r="G1095" s="21"/>
      <c r="H1095" s="21"/>
      <c r="I1095" s="22"/>
      <c r="J1095" s="22"/>
      <c r="K1095" s="22"/>
      <c r="L1095" s="18"/>
    </row>
    <row r="1096">
      <c r="A1096" s="18"/>
      <c r="B1096" s="19"/>
      <c r="C1096" s="20"/>
      <c r="D1096" s="20"/>
      <c r="E1096" s="21"/>
      <c r="F1096" s="20"/>
      <c r="G1096" s="21"/>
      <c r="H1096" s="21"/>
      <c r="I1096" s="22"/>
      <c r="J1096" s="22"/>
      <c r="K1096" s="22"/>
      <c r="L1096" s="18"/>
    </row>
    <row r="1097">
      <c r="A1097" s="18"/>
      <c r="B1097" s="19"/>
      <c r="C1097" s="20"/>
      <c r="D1097" s="20"/>
      <c r="E1097" s="21"/>
      <c r="F1097" s="20"/>
      <c r="G1097" s="21"/>
      <c r="H1097" s="21"/>
      <c r="I1097" s="22"/>
      <c r="J1097" s="22"/>
      <c r="K1097" s="22"/>
      <c r="L1097" s="18"/>
    </row>
    <row r="1098">
      <c r="A1098" s="18"/>
      <c r="B1098" s="19"/>
      <c r="C1098" s="20"/>
      <c r="D1098" s="20"/>
      <c r="E1098" s="21"/>
      <c r="F1098" s="20"/>
      <c r="G1098" s="21"/>
      <c r="H1098" s="21"/>
      <c r="I1098" s="22"/>
      <c r="J1098" s="22"/>
      <c r="K1098" s="22"/>
      <c r="L1098" s="18"/>
    </row>
    <row r="1099">
      <c r="A1099" s="18"/>
      <c r="B1099" s="19"/>
      <c r="C1099" s="20"/>
      <c r="D1099" s="20"/>
      <c r="E1099" s="21"/>
      <c r="F1099" s="20"/>
      <c r="G1099" s="21"/>
      <c r="H1099" s="21"/>
      <c r="I1099" s="22"/>
      <c r="J1099" s="22"/>
      <c r="K1099" s="22"/>
      <c r="L1099" s="18"/>
    </row>
    <row r="1100">
      <c r="A1100" s="18"/>
      <c r="B1100" s="19"/>
      <c r="C1100" s="20"/>
      <c r="D1100" s="20"/>
      <c r="E1100" s="21"/>
      <c r="F1100" s="20"/>
      <c r="G1100" s="21"/>
      <c r="H1100" s="21"/>
      <c r="I1100" s="22"/>
      <c r="J1100" s="22"/>
      <c r="K1100" s="22"/>
      <c r="L1100" s="18"/>
    </row>
    <row r="1101">
      <c r="A1101" s="18"/>
      <c r="B1101" s="19"/>
      <c r="C1101" s="20"/>
      <c r="D1101" s="20"/>
      <c r="E1101" s="21"/>
      <c r="F1101" s="20"/>
      <c r="G1101" s="21"/>
      <c r="H1101" s="21"/>
      <c r="I1101" s="22"/>
      <c r="J1101" s="22"/>
      <c r="K1101" s="22"/>
      <c r="L1101" s="18"/>
    </row>
    <row r="1102">
      <c r="A1102" s="18"/>
      <c r="B1102" s="19"/>
      <c r="C1102" s="20"/>
      <c r="D1102" s="20"/>
      <c r="E1102" s="21"/>
      <c r="F1102" s="20"/>
      <c r="G1102" s="21"/>
      <c r="H1102" s="21"/>
      <c r="I1102" s="22"/>
      <c r="J1102" s="22"/>
      <c r="K1102" s="22"/>
      <c r="L1102" s="18"/>
    </row>
    <row r="1103">
      <c r="A1103" s="18"/>
      <c r="B1103" s="19"/>
      <c r="C1103" s="20"/>
      <c r="D1103" s="20"/>
      <c r="E1103" s="21"/>
      <c r="F1103" s="20"/>
      <c r="G1103" s="21"/>
      <c r="H1103" s="21"/>
      <c r="I1103" s="22"/>
      <c r="J1103" s="22"/>
      <c r="K1103" s="22"/>
      <c r="L1103" s="18"/>
    </row>
    <row r="1104">
      <c r="A1104" s="18"/>
      <c r="B1104" s="19"/>
      <c r="C1104" s="20"/>
      <c r="D1104" s="20"/>
      <c r="E1104" s="21"/>
      <c r="F1104" s="20"/>
      <c r="G1104" s="21"/>
      <c r="H1104" s="21"/>
      <c r="I1104" s="22"/>
      <c r="J1104" s="22"/>
      <c r="K1104" s="22"/>
      <c r="L1104" s="18"/>
    </row>
    <row r="1105">
      <c r="A1105" s="18"/>
      <c r="B1105" s="19"/>
      <c r="C1105" s="20"/>
      <c r="D1105" s="20"/>
      <c r="E1105" s="21"/>
      <c r="F1105" s="20"/>
      <c r="G1105" s="21"/>
      <c r="H1105" s="21"/>
      <c r="I1105" s="22"/>
      <c r="J1105" s="22"/>
      <c r="K1105" s="22"/>
      <c r="L1105" s="18"/>
    </row>
    <row r="1106">
      <c r="A1106" s="18"/>
      <c r="B1106" s="19"/>
      <c r="C1106" s="20"/>
      <c r="D1106" s="20"/>
      <c r="E1106" s="21"/>
      <c r="F1106" s="20"/>
      <c r="G1106" s="21"/>
      <c r="H1106" s="21"/>
      <c r="I1106" s="22"/>
      <c r="J1106" s="22"/>
      <c r="K1106" s="22"/>
      <c r="L1106" s="18"/>
    </row>
    <row r="1107">
      <c r="A1107" s="18"/>
      <c r="B1107" s="19"/>
      <c r="C1107" s="20"/>
      <c r="D1107" s="20"/>
      <c r="E1107" s="21"/>
      <c r="F1107" s="20"/>
      <c r="G1107" s="21"/>
      <c r="H1107" s="21"/>
      <c r="I1107" s="22"/>
      <c r="J1107" s="22"/>
      <c r="K1107" s="22"/>
      <c r="L1107" s="18"/>
    </row>
    <row r="1108">
      <c r="A1108" s="18"/>
      <c r="B1108" s="19"/>
      <c r="C1108" s="20"/>
      <c r="D1108" s="20"/>
      <c r="E1108" s="21"/>
      <c r="F1108" s="20"/>
      <c r="G1108" s="21"/>
      <c r="H1108" s="21"/>
      <c r="I1108" s="22"/>
      <c r="J1108" s="22"/>
      <c r="K1108" s="22"/>
      <c r="L1108" s="18"/>
    </row>
    <row r="1109">
      <c r="A1109" s="18"/>
      <c r="B1109" s="19"/>
      <c r="C1109" s="20"/>
      <c r="D1109" s="20"/>
      <c r="E1109" s="21"/>
      <c r="F1109" s="20"/>
      <c r="G1109" s="21"/>
      <c r="H1109" s="21"/>
      <c r="I1109" s="22"/>
      <c r="J1109" s="22"/>
      <c r="K1109" s="22"/>
      <c r="L1109" s="18"/>
    </row>
    <row r="1110">
      <c r="A1110" s="18"/>
      <c r="B1110" s="19"/>
      <c r="C1110" s="20"/>
      <c r="D1110" s="20"/>
      <c r="E1110" s="21"/>
      <c r="F1110" s="20"/>
      <c r="G1110" s="21"/>
      <c r="H1110" s="21"/>
      <c r="I1110" s="22"/>
      <c r="J1110" s="22"/>
      <c r="K1110" s="22"/>
      <c r="L1110" s="18"/>
    </row>
    <row r="1111">
      <c r="A1111" s="18"/>
      <c r="B1111" s="19"/>
      <c r="C1111" s="20"/>
      <c r="D1111" s="20"/>
      <c r="E1111" s="21"/>
      <c r="F1111" s="20"/>
      <c r="G1111" s="21"/>
      <c r="H1111" s="21"/>
      <c r="I1111" s="22"/>
      <c r="J1111" s="22"/>
      <c r="K1111" s="22"/>
      <c r="L1111" s="18"/>
    </row>
    <row r="1112">
      <c r="A1112" s="18"/>
      <c r="B1112" s="19"/>
      <c r="C1112" s="20"/>
      <c r="D1112" s="20"/>
      <c r="E1112" s="21"/>
      <c r="F1112" s="20"/>
      <c r="G1112" s="21"/>
      <c r="H1112" s="21"/>
      <c r="I1112" s="22"/>
      <c r="J1112" s="22"/>
      <c r="K1112" s="22"/>
      <c r="L1112" s="18"/>
    </row>
    <row r="1113">
      <c r="A1113" s="18"/>
      <c r="B1113" s="19"/>
      <c r="C1113" s="20"/>
      <c r="D1113" s="20"/>
      <c r="E1113" s="21"/>
      <c r="F1113" s="20"/>
      <c r="G1113" s="21"/>
      <c r="H1113" s="21"/>
      <c r="I1113" s="22"/>
      <c r="J1113" s="22"/>
      <c r="K1113" s="22"/>
      <c r="L1113" s="18"/>
    </row>
    <row r="1114">
      <c r="A1114" s="18"/>
      <c r="B1114" s="19"/>
      <c r="C1114" s="20"/>
      <c r="D1114" s="20"/>
      <c r="E1114" s="21"/>
      <c r="F1114" s="20"/>
      <c r="G1114" s="21"/>
      <c r="H1114" s="21"/>
      <c r="I1114" s="22"/>
      <c r="J1114" s="22"/>
      <c r="K1114" s="22"/>
      <c r="L1114" s="18"/>
    </row>
    <row r="1115">
      <c r="A1115" s="18"/>
      <c r="B1115" s="19"/>
      <c r="C1115" s="20"/>
      <c r="D1115" s="20"/>
      <c r="E1115" s="21"/>
      <c r="F1115" s="20"/>
      <c r="G1115" s="21"/>
      <c r="H1115" s="21"/>
      <c r="I1115" s="22"/>
      <c r="J1115" s="22"/>
      <c r="K1115" s="22"/>
      <c r="L1115" s="18"/>
    </row>
    <row r="1116">
      <c r="A1116" s="18"/>
      <c r="B1116" s="19"/>
      <c r="C1116" s="20"/>
      <c r="D1116" s="20"/>
      <c r="E1116" s="21"/>
      <c r="F1116" s="20"/>
      <c r="G1116" s="21"/>
      <c r="H1116" s="21"/>
      <c r="I1116" s="22"/>
      <c r="J1116" s="22"/>
      <c r="K1116" s="22"/>
      <c r="L1116" s="18"/>
    </row>
    <row r="1117">
      <c r="A1117" s="18"/>
      <c r="B1117" s="19"/>
      <c r="C1117" s="20"/>
      <c r="D1117" s="20"/>
      <c r="E1117" s="21"/>
      <c r="F1117" s="20"/>
      <c r="G1117" s="21"/>
      <c r="H1117" s="21"/>
      <c r="I1117" s="22"/>
      <c r="J1117" s="22"/>
      <c r="K1117" s="22"/>
      <c r="L1117" s="18"/>
    </row>
    <row r="1118">
      <c r="A1118" s="18"/>
      <c r="B1118" s="19"/>
      <c r="C1118" s="20"/>
      <c r="D1118" s="20"/>
      <c r="E1118" s="21"/>
      <c r="F1118" s="20"/>
      <c r="G1118" s="21"/>
      <c r="H1118" s="21"/>
      <c r="I1118" s="22"/>
      <c r="J1118" s="22"/>
      <c r="K1118" s="22"/>
      <c r="L1118" s="18"/>
    </row>
    <row r="1119">
      <c r="A1119" s="18"/>
      <c r="B1119" s="19"/>
      <c r="C1119" s="20"/>
      <c r="D1119" s="20"/>
      <c r="E1119" s="21"/>
      <c r="F1119" s="20"/>
      <c r="G1119" s="21"/>
      <c r="H1119" s="21"/>
      <c r="I1119" s="22"/>
      <c r="J1119" s="22"/>
      <c r="K1119" s="22"/>
      <c r="L1119" s="18"/>
    </row>
    <row r="1120">
      <c r="A1120" s="18"/>
      <c r="B1120" s="19"/>
      <c r="C1120" s="20"/>
      <c r="D1120" s="20"/>
      <c r="E1120" s="21"/>
      <c r="F1120" s="20"/>
      <c r="G1120" s="21"/>
      <c r="H1120" s="21"/>
      <c r="I1120" s="22"/>
      <c r="J1120" s="22"/>
      <c r="K1120" s="22"/>
      <c r="L1120" s="18"/>
    </row>
    <row r="1121">
      <c r="A1121" s="18"/>
      <c r="B1121" s="19"/>
      <c r="C1121" s="20"/>
      <c r="D1121" s="20"/>
      <c r="E1121" s="21"/>
      <c r="F1121" s="20"/>
      <c r="G1121" s="21"/>
      <c r="H1121" s="21"/>
      <c r="I1121" s="22"/>
      <c r="J1121" s="22"/>
      <c r="K1121" s="22"/>
      <c r="L1121" s="18"/>
    </row>
    <row r="1122">
      <c r="A1122" s="18"/>
      <c r="B1122" s="19"/>
      <c r="C1122" s="20"/>
      <c r="D1122" s="20"/>
      <c r="E1122" s="21"/>
      <c r="F1122" s="20"/>
      <c r="G1122" s="21"/>
      <c r="H1122" s="21"/>
      <c r="I1122" s="22"/>
      <c r="J1122" s="22"/>
      <c r="K1122" s="22"/>
      <c r="L1122" s="18"/>
    </row>
    <row r="1123">
      <c r="A1123" s="18"/>
      <c r="B1123" s="19"/>
      <c r="C1123" s="20"/>
      <c r="D1123" s="20"/>
      <c r="E1123" s="21"/>
      <c r="F1123" s="20"/>
      <c r="G1123" s="21"/>
      <c r="H1123" s="21"/>
      <c r="I1123" s="22"/>
      <c r="J1123" s="22"/>
      <c r="K1123" s="22"/>
      <c r="L1123" s="18"/>
    </row>
    <row r="1124">
      <c r="A1124" s="18"/>
      <c r="B1124" s="19"/>
      <c r="C1124" s="20"/>
      <c r="D1124" s="20"/>
      <c r="E1124" s="21"/>
      <c r="F1124" s="20"/>
      <c r="G1124" s="21"/>
      <c r="H1124" s="21"/>
      <c r="I1124" s="22"/>
      <c r="J1124" s="22"/>
      <c r="K1124" s="22"/>
      <c r="L1124" s="18"/>
    </row>
    <row r="1125">
      <c r="A1125" s="18"/>
      <c r="B1125" s="19"/>
      <c r="C1125" s="20"/>
      <c r="D1125" s="20"/>
      <c r="E1125" s="21"/>
      <c r="F1125" s="20"/>
      <c r="G1125" s="21"/>
      <c r="H1125" s="21"/>
      <c r="I1125" s="22"/>
      <c r="J1125" s="22"/>
      <c r="K1125" s="22"/>
      <c r="L1125" s="18"/>
    </row>
    <row r="1126">
      <c r="A1126" s="18"/>
      <c r="B1126" s="19"/>
      <c r="C1126" s="20"/>
      <c r="D1126" s="20"/>
      <c r="E1126" s="21"/>
      <c r="F1126" s="20"/>
      <c r="G1126" s="21"/>
      <c r="H1126" s="21"/>
      <c r="I1126" s="22"/>
      <c r="J1126" s="22"/>
      <c r="K1126" s="22"/>
      <c r="L1126" s="18"/>
    </row>
    <row r="1127">
      <c r="A1127" s="18"/>
      <c r="B1127" s="19"/>
      <c r="C1127" s="20"/>
      <c r="D1127" s="20"/>
      <c r="E1127" s="21"/>
      <c r="F1127" s="20"/>
      <c r="G1127" s="21"/>
      <c r="H1127" s="21"/>
      <c r="I1127" s="22"/>
      <c r="J1127" s="22"/>
      <c r="K1127" s="22"/>
      <c r="L1127" s="18"/>
    </row>
    <row r="1128">
      <c r="A1128" s="18"/>
      <c r="B1128" s="19"/>
      <c r="C1128" s="20"/>
      <c r="D1128" s="20"/>
      <c r="E1128" s="21"/>
      <c r="F1128" s="20"/>
      <c r="G1128" s="21"/>
      <c r="H1128" s="21"/>
      <c r="I1128" s="22"/>
      <c r="J1128" s="22"/>
      <c r="K1128" s="22"/>
      <c r="L1128" s="18"/>
    </row>
    <row r="1129">
      <c r="A1129" s="18"/>
      <c r="B1129" s="19"/>
      <c r="C1129" s="20"/>
      <c r="D1129" s="20"/>
      <c r="E1129" s="21"/>
      <c r="F1129" s="20"/>
      <c r="G1129" s="21"/>
      <c r="H1129" s="21"/>
      <c r="I1129" s="22"/>
      <c r="J1129" s="22"/>
      <c r="K1129" s="22"/>
      <c r="L1129" s="18"/>
    </row>
    <row r="1130">
      <c r="A1130" s="18"/>
      <c r="B1130" s="19"/>
      <c r="C1130" s="20"/>
      <c r="D1130" s="20"/>
      <c r="E1130" s="21"/>
      <c r="F1130" s="20"/>
      <c r="G1130" s="21"/>
      <c r="H1130" s="21"/>
      <c r="I1130" s="22"/>
      <c r="J1130" s="22"/>
      <c r="K1130" s="22"/>
      <c r="L1130" s="18"/>
    </row>
    <row r="1131">
      <c r="A1131" s="18"/>
      <c r="B1131" s="19"/>
      <c r="C1131" s="20"/>
      <c r="D1131" s="20"/>
      <c r="E1131" s="21"/>
      <c r="F1131" s="20"/>
      <c r="G1131" s="21"/>
      <c r="H1131" s="21"/>
      <c r="I1131" s="22"/>
      <c r="J1131" s="22"/>
      <c r="K1131" s="22"/>
      <c r="L1131" s="18"/>
    </row>
    <row r="1132">
      <c r="A1132" s="18"/>
      <c r="B1132" s="19"/>
      <c r="C1132" s="20"/>
      <c r="D1132" s="20"/>
      <c r="E1132" s="21"/>
      <c r="F1132" s="20"/>
      <c r="G1132" s="21"/>
      <c r="H1132" s="21"/>
      <c r="I1132" s="22"/>
      <c r="J1132" s="22"/>
      <c r="K1132" s="22"/>
      <c r="L1132" s="18"/>
    </row>
    <row r="1133">
      <c r="A1133" s="18"/>
      <c r="B1133" s="19"/>
      <c r="C1133" s="20"/>
      <c r="D1133" s="20"/>
      <c r="E1133" s="21"/>
      <c r="F1133" s="20"/>
      <c r="G1133" s="21"/>
      <c r="H1133" s="21"/>
      <c r="I1133" s="22"/>
      <c r="J1133" s="22"/>
      <c r="K1133" s="22"/>
      <c r="L1133" s="18"/>
    </row>
    <row r="1134">
      <c r="A1134" s="18"/>
      <c r="B1134" s="19"/>
      <c r="C1134" s="20"/>
      <c r="D1134" s="20"/>
      <c r="E1134" s="21"/>
      <c r="F1134" s="20"/>
      <c r="G1134" s="21"/>
      <c r="H1134" s="21"/>
      <c r="I1134" s="22"/>
      <c r="J1134" s="22"/>
      <c r="K1134" s="22"/>
      <c r="L1134" s="18"/>
    </row>
    <row r="1135">
      <c r="A1135" s="18"/>
      <c r="B1135" s="19"/>
      <c r="C1135" s="20"/>
      <c r="D1135" s="20"/>
      <c r="E1135" s="21"/>
      <c r="F1135" s="20"/>
      <c r="G1135" s="21"/>
      <c r="H1135" s="21"/>
      <c r="I1135" s="22"/>
      <c r="J1135" s="22"/>
      <c r="K1135" s="22"/>
      <c r="L1135" s="18"/>
    </row>
    <row r="1136">
      <c r="A1136" s="18"/>
      <c r="B1136" s="19"/>
      <c r="C1136" s="20"/>
      <c r="D1136" s="20"/>
      <c r="E1136" s="21"/>
      <c r="F1136" s="20"/>
      <c r="G1136" s="21"/>
      <c r="H1136" s="21"/>
      <c r="I1136" s="22"/>
      <c r="J1136" s="22"/>
      <c r="K1136" s="22"/>
      <c r="L1136" s="18"/>
    </row>
    <row r="1137">
      <c r="A1137" s="18"/>
      <c r="B1137" s="19"/>
      <c r="C1137" s="20"/>
      <c r="D1137" s="20"/>
      <c r="E1137" s="21"/>
      <c r="F1137" s="20"/>
      <c r="G1137" s="21"/>
      <c r="H1137" s="21"/>
      <c r="I1137" s="22"/>
      <c r="J1137" s="22"/>
      <c r="K1137" s="22"/>
      <c r="L1137" s="18"/>
    </row>
    <row r="1138">
      <c r="A1138" s="18"/>
      <c r="B1138" s="19"/>
      <c r="C1138" s="20"/>
      <c r="D1138" s="20"/>
      <c r="E1138" s="21"/>
      <c r="F1138" s="20"/>
      <c r="G1138" s="21"/>
      <c r="H1138" s="21"/>
      <c r="I1138" s="22"/>
      <c r="J1138" s="22"/>
      <c r="K1138" s="22"/>
      <c r="L1138" s="18"/>
    </row>
    <row r="1139">
      <c r="A1139" s="18"/>
      <c r="B1139" s="19"/>
      <c r="C1139" s="20"/>
      <c r="D1139" s="20"/>
      <c r="E1139" s="21"/>
      <c r="F1139" s="20"/>
      <c r="G1139" s="21"/>
      <c r="H1139" s="21"/>
      <c r="I1139" s="22"/>
      <c r="J1139" s="22"/>
      <c r="K1139" s="22"/>
      <c r="L1139" s="18"/>
    </row>
    <row r="1140">
      <c r="A1140" s="18"/>
      <c r="B1140" s="19"/>
      <c r="C1140" s="20"/>
      <c r="D1140" s="20"/>
      <c r="E1140" s="21"/>
      <c r="F1140" s="20"/>
      <c r="G1140" s="21"/>
      <c r="H1140" s="21"/>
      <c r="I1140" s="22"/>
      <c r="J1140" s="22"/>
      <c r="K1140" s="22"/>
      <c r="L1140" s="18"/>
    </row>
    <row r="1141">
      <c r="A1141" s="18"/>
      <c r="B1141" s="19"/>
      <c r="C1141" s="20"/>
      <c r="D1141" s="20"/>
      <c r="E1141" s="21"/>
      <c r="F1141" s="20"/>
      <c r="G1141" s="21"/>
      <c r="H1141" s="21"/>
      <c r="I1141" s="22"/>
      <c r="J1141" s="22"/>
      <c r="K1141" s="22"/>
      <c r="L1141" s="18"/>
    </row>
    <row r="1142">
      <c r="A1142" s="18"/>
      <c r="B1142" s="19"/>
      <c r="C1142" s="20"/>
      <c r="D1142" s="20"/>
      <c r="E1142" s="21"/>
      <c r="F1142" s="20"/>
      <c r="G1142" s="21"/>
      <c r="H1142" s="21"/>
      <c r="I1142" s="22"/>
      <c r="J1142" s="22"/>
      <c r="K1142" s="22"/>
      <c r="L1142" s="18"/>
    </row>
    <row r="1143">
      <c r="A1143" s="18"/>
      <c r="B1143" s="19"/>
      <c r="C1143" s="20"/>
      <c r="D1143" s="20"/>
      <c r="E1143" s="21"/>
      <c r="F1143" s="20"/>
      <c r="G1143" s="21"/>
      <c r="H1143" s="21"/>
      <c r="I1143" s="22"/>
      <c r="J1143" s="22"/>
      <c r="K1143" s="22"/>
      <c r="L1143" s="18"/>
    </row>
    <row r="1144">
      <c r="A1144" s="18"/>
      <c r="B1144" s="19"/>
      <c r="C1144" s="20"/>
      <c r="D1144" s="20"/>
      <c r="E1144" s="21"/>
      <c r="F1144" s="20"/>
      <c r="G1144" s="21"/>
      <c r="H1144" s="21"/>
      <c r="I1144" s="22"/>
      <c r="J1144" s="22"/>
      <c r="K1144" s="22"/>
      <c r="L1144" s="18"/>
    </row>
    <row r="1145">
      <c r="A1145" s="18"/>
      <c r="B1145" s="19"/>
      <c r="C1145" s="20"/>
      <c r="D1145" s="20"/>
      <c r="E1145" s="21"/>
      <c r="F1145" s="20"/>
      <c r="G1145" s="21"/>
      <c r="H1145" s="21"/>
      <c r="I1145" s="22"/>
      <c r="J1145" s="22"/>
      <c r="K1145" s="22"/>
      <c r="L1145" s="18"/>
    </row>
    <row r="1146">
      <c r="A1146" s="18"/>
      <c r="B1146" s="19"/>
      <c r="C1146" s="20"/>
      <c r="D1146" s="20"/>
      <c r="E1146" s="21"/>
      <c r="F1146" s="20"/>
      <c r="G1146" s="21"/>
      <c r="H1146" s="21"/>
      <c r="I1146" s="22"/>
      <c r="J1146" s="22"/>
      <c r="K1146" s="22"/>
      <c r="L1146" s="18"/>
    </row>
    <row r="1147">
      <c r="A1147" s="18"/>
      <c r="B1147" s="19"/>
      <c r="C1147" s="20"/>
      <c r="D1147" s="20"/>
      <c r="E1147" s="21"/>
      <c r="F1147" s="20"/>
      <c r="G1147" s="21"/>
      <c r="H1147" s="21"/>
      <c r="I1147" s="22"/>
      <c r="J1147" s="22"/>
      <c r="K1147" s="22"/>
      <c r="L1147" s="18"/>
    </row>
    <row r="1148">
      <c r="A1148" s="18"/>
      <c r="B1148" s="19"/>
      <c r="C1148" s="20"/>
      <c r="D1148" s="20"/>
      <c r="E1148" s="21"/>
      <c r="F1148" s="20"/>
      <c r="G1148" s="21"/>
      <c r="H1148" s="21"/>
      <c r="I1148" s="22"/>
      <c r="J1148" s="22"/>
      <c r="K1148" s="22"/>
      <c r="L1148" s="18"/>
    </row>
    <row r="1149">
      <c r="A1149" s="18"/>
      <c r="B1149" s="19"/>
      <c r="C1149" s="20"/>
      <c r="D1149" s="20"/>
      <c r="E1149" s="21"/>
      <c r="F1149" s="20"/>
      <c r="G1149" s="21"/>
      <c r="H1149" s="21"/>
      <c r="I1149" s="22"/>
      <c r="J1149" s="22"/>
      <c r="K1149" s="22"/>
      <c r="L1149" s="18"/>
    </row>
    <row r="1150">
      <c r="A1150" s="18"/>
      <c r="B1150" s="19"/>
      <c r="C1150" s="20"/>
      <c r="D1150" s="20"/>
      <c r="E1150" s="21"/>
      <c r="F1150" s="20"/>
      <c r="G1150" s="21"/>
      <c r="H1150" s="21"/>
      <c r="I1150" s="22"/>
      <c r="J1150" s="22"/>
      <c r="K1150" s="22"/>
      <c r="L1150" s="18"/>
    </row>
    <row r="1151">
      <c r="A1151" s="18"/>
      <c r="B1151" s="19"/>
      <c r="C1151" s="20"/>
      <c r="D1151" s="20"/>
      <c r="E1151" s="21"/>
      <c r="F1151" s="20"/>
      <c r="G1151" s="21"/>
      <c r="H1151" s="21"/>
      <c r="I1151" s="22"/>
      <c r="J1151" s="22"/>
      <c r="K1151" s="22"/>
      <c r="L1151" s="18"/>
    </row>
    <row r="1152">
      <c r="A1152" s="18"/>
      <c r="B1152" s="19"/>
      <c r="C1152" s="20"/>
      <c r="D1152" s="20"/>
      <c r="E1152" s="21"/>
      <c r="F1152" s="20"/>
      <c r="G1152" s="21"/>
      <c r="H1152" s="21"/>
      <c r="I1152" s="22"/>
      <c r="J1152" s="22"/>
      <c r="K1152" s="22"/>
      <c r="L1152" s="18"/>
    </row>
    <row r="1153">
      <c r="A1153" s="18"/>
      <c r="B1153" s="19"/>
      <c r="C1153" s="20"/>
      <c r="D1153" s="20"/>
      <c r="E1153" s="21"/>
      <c r="F1153" s="20"/>
      <c r="G1153" s="21"/>
      <c r="H1153" s="21"/>
      <c r="I1153" s="22"/>
      <c r="J1153" s="22"/>
      <c r="K1153" s="22"/>
      <c r="L1153" s="18"/>
    </row>
    <row r="1154">
      <c r="A1154" s="18"/>
      <c r="B1154" s="19"/>
      <c r="C1154" s="20"/>
      <c r="D1154" s="20"/>
      <c r="E1154" s="21"/>
      <c r="F1154" s="20"/>
      <c r="G1154" s="21"/>
      <c r="H1154" s="21"/>
      <c r="I1154" s="22"/>
      <c r="J1154" s="22"/>
      <c r="K1154" s="22"/>
      <c r="L1154" s="18"/>
    </row>
    <row r="1155">
      <c r="A1155" s="18"/>
      <c r="B1155" s="19"/>
      <c r="C1155" s="20"/>
      <c r="D1155" s="20"/>
      <c r="E1155" s="21"/>
      <c r="F1155" s="20"/>
      <c r="G1155" s="21"/>
      <c r="H1155" s="21"/>
      <c r="I1155" s="22"/>
      <c r="J1155" s="22"/>
      <c r="K1155" s="22"/>
      <c r="L1155" s="18"/>
    </row>
    <row r="1156">
      <c r="A1156" s="18"/>
      <c r="B1156" s="19"/>
      <c r="C1156" s="20"/>
      <c r="D1156" s="20"/>
      <c r="E1156" s="21"/>
      <c r="F1156" s="20"/>
      <c r="G1156" s="21"/>
      <c r="H1156" s="21"/>
      <c r="I1156" s="22"/>
      <c r="J1156" s="22"/>
      <c r="K1156" s="22"/>
      <c r="L1156" s="18"/>
    </row>
    <row r="1157">
      <c r="A1157" s="18"/>
      <c r="B1157" s="19"/>
      <c r="C1157" s="20"/>
      <c r="D1157" s="20"/>
      <c r="E1157" s="21"/>
      <c r="F1157" s="20"/>
      <c r="G1157" s="21"/>
      <c r="H1157" s="21"/>
      <c r="I1157" s="22"/>
      <c r="J1157" s="22"/>
      <c r="K1157" s="22"/>
      <c r="L1157" s="18"/>
    </row>
    <row r="1158">
      <c r="A1158" s="18"/>
      <c r="B1158" s="19"/>
      <c r="C1158" s="20"/>
      <c r="D1158" s="20"/>
      <c r="E1158" s="21"/>
      <c r="F1158" s="20"/>
      <c r="G1158" s="21"/>
      <c r="H1158" s="21"/>
      <c r="I1158" s="22"/>
      <c r="J1158" s="22"/>
      <c r="K1158" s="22"/>
      <c r="L1158" s="18"/>
    </row>
    <row r="1159">
      <c r="A1159" s="18"/>
      <c r="B1159" s="19"/>
      <c r="C1159" s="20"/>
      <c r="D1159" s="20"/>
      <c r="E1159" s="21"/>
      <c r="F1159" s="20"/>
      <c r="G1159" s="21"/>
      <c r="H1159" s="21"/>
      <c r="I1159" s="22"/>
      <c r="J1159" s="22"/>
      <c r="K1159" s="22"/>
      <c r="L1159" s="18"/>
    </row>
    <row r="1160">
      <c r="A1160" s="18"/>
      <c r="B1160" s="19"/>
      <c r="C1160" s="20"/>
      <c r="D1160" s="20"/>
      <c r="E1160" s="21"/>
      <c r="F1160" s="20"/>
      <c r="G1160" s="21"/>
      <c r="H1160" s="21"/>
      <c r="I1160" s="22"/>
      <c r="J1160" s="22"/>
      <c r="K1160" s="22"/>
      <c r="L1160" s="18"/>
    </row>
    <row r="1161">
      <c r="A1161" s="18"/>
      <c r="B1161" s="19"/>
      <c r="C1161" s="20"/>
      <c r="D1161" s="20"/>
      <c r="E1161" s="21"/>
      <c r="F1161" s="20"/>
      <c r="G1161" s="21"/>
      <c r="H1161" s="21"/>
      <c r="I1161" s="22"/>
      <c r="J1161" s="22"/>
      <c r="K1161" s="22"/>
      <c r="L1161" s="18"/>
    </row>
    <row r="1162">
      <c r="A1162" s="18"/>
      <c r="B1162" s="19"/>
      <c r="C1162" s="20"/>
      <c r="D1162" s="20"/>
      <c r="E1162" s="21"/>
      <c r="F1162" s="20"/>
      <c r="G1162" s="21"/>
      <c r="H1162" s="21"/>
      <c r="I1162" s="22"/>
      <c r="J1162" s="22"/>
      <c r="K1162" s="22"/>
      <c r="L1162" s="18"/>
    </row>
    <row r="1163">
      <c r="A1163" s="18"/>
      <c r="B1163" s="19"/>
      <c r="C1163" s="20"/>
      <c r="D1163" s="20"/>
      <c r="E1163" s="21"/>
      <c r="F1163" s="20"/>
      <c r="G1163" s="21"/>
      <c r="H1163" s="21"/>
      <c r="I1163" s="22"/>
      <c r="J1163" s="22"/>
      <c r="K1163" s="22"/>
      <c r="L1163" s="18"/>
    </row>
    <row r="1164">
      <c r="A1164" s="18"/>
      <c r="B1164" s="19"/>
      <c r="C1164" s="20"/>
      <c r="D1164" s="20"/>
      <c r="E1164" s="21"/>
      <c r="F1164" s="20"/>
      <c r="G1164" s="21"/>
      <c r="H1164" s="21"/>
      <c r="I1164" s="22"/>
      <c r="J1164" s="22"/>
      <c r="K1164" s="22"/>
      <c r="L1164" s="18"/>
    </row>
    <row r="1165">
      <c r="A1165" s="18"/>
      <c r="B1165" s="19"/>
      <c r="C1165" s="20"/>
      <c r="D1165" s="20"/>
      <c r="E1165" s="21"/>
      <c r="F1165" s="20"/>
      <c r="G1165" s="21"/>
      <c r="H1165" s="21"/>
      <c r="I1165" s="22"/>
      <c r="J1165" s="22"/>
      <c r="K1165" s="22"/>
      <c r="L1165" s="18"/>
    </row>
    <row r="1166">
      <c r="A1166" s="18"/>
      <c r="B1166" s="19"/>
      <c r="C1166" s="20"/>
      <c r="D1166" s="20"/>
      <c r="E1166" s="21"/>
      <c r="F1166" s="20"/>
      <c r="G1166" s="21"/>
      <c r="H1166" s="21"/>
      <c r="I1166" s="22"/>
      <c r="J1166" s="22"/>
      <c r="K1166" s="22"/>
      <c r="L1166" s="18"/>
    </row>
    <row r="1167">
      <c r="A1167" s="18"/>
      <c r="B1167" s="19"/>
      <c r="C1167" s="20"/>
      <c r="D1167" s="20"/>
      <c r="E1167" s="21"/>
      <c r="F1167" s="20"/>
      <c r="G1167" s="21"/>
      <c r="H1167" s="21"/>
      <c r="I1167" s="22"/>
      <c r="J1167" s="22"/>
      <c r="K1167" s="22"/>
      <c r="L1167" s="18"/>
    </row>
    <row r="1168">
      <c r="A1168" s="18"/>
      <c r="B1168" s="19"/>
      <c r="C1168" s="20"/>
      <c r="D1168" s="20"/>
      <c r="E1168" s="21"/>
      <c r="F1168" s="20"/>
      <c r="G1168" s="21"/>
      <c r="H1168" s="21"/>
      <c r="I1168" s="22"/>
      <c r="J1168" s="22"/>
      <c r="K1168" s="22"/>
      <c r="L1168" s="18"/>
    </row>
    <row r="1169">
      <c r="A1169" s="18"/>
      <c r="B1169" s="19"/>
      <c r="C1169" s="20"/>
      <c r="D1169" s="20"/>
      <c r="E1169" s="21"/>
      <c r="F1169" s="20"/>
      <c r="G1169" s="21"/>
      <c r="H1169" s="21"/>
      <c r="I1169" s="22"/>
      <c r="J1169" s="22"/>
      <c r="K1169" s="22"/>
      <c r="L1169" s="18"/>
    </row>
    <row r="1170">
      <c r="A1170" s="18"/>
      <c r="B1170" s="19"/>
      <c r="C1170" s="20"/>
      <c r="D1170" s="20"/>
      <c r="E1170" s="21"/>
      <c r="F1170" s="20"/>
      <c r="G1170" s="21"/>
      <c r="H1170" s="21"/>
      <c r="I1170" s="22"/>
      <c r="J1170" s="22"/>
      <c r="K1170" s="22"/>
      <c r="L1170" s="18"/>
    </row>
    <row r="1171">
      <c r="A1171" s="18"/>
      <c r="B1171" s="19"/>
      <c r="C1171" s="20"/>
      <c r="D1171" s="20"/>
      <c r="E1171" s="21"/>
      <c r="F1171" s="20"/>
      <c r="G1171" s="21"/>
      <c r="H1171" s="21"/>
      <c r="I1171" s="22"/>
      <c r="J1171" s="22"/>
      <c r="K1171" s="22"/>
      <c r="L1171" s="18"/>
    </row>
    <row r="1172">
      <c r="A1172" s="18"/>
      <c r="B1172" s="19"/>
      <c r="C1172" s="20"/>
      <c r="D1172" s="20"/>
      <c r="E1172" s="21"/>
      <c r="F1172" s="20"/>
      <c r="G1172" s="21"/>
      <c r="H1172" s="21"/>
      <c r="I1172" s="22"/>
      <c r="J1172" s="22"/>
      <c r="K1172" s="22"/>
      <c r="L1172" s="18"/>
    </row>
    <row r="1173">
      <c r="A1173" s="18"/>
      <c r="B1173" s="19"/>
      <c r="C1173" s="20"/>
      <c r="D1173" s="20"/>
      <c r="E1173" s="21"/>
      <c r="F1173" s="20"/>
      <c r="G1173" s="21"/>
      <c r="H1173" s="21"/>
      <c r="I1173" s="22"/>
      <c r="J1173" s="22"/>
      <c r="K1173" s="22"/>
      <c r="L1173" s="18"/>
    </row>
    <row r="1174">
      <c r="A1174" s="18"/>
      <c r="B1174" s="19"/>
      <c r="C1174" s="20"/>
      <c r="D1174" s="20"/>
      <c r="E1174" s="21"/>
      <c r="F1174" s="20"/>
      <c r="G1174" s="21"/>
      <c r="H1174" s="21"/>
      <c r="I1174" s="22"/>
      <c r="J1174" s="22"/>
      <c r="K1174" s="22"/>
      <c r="L1174" s="18"/>
    </row>
    <row r="1175">
      <c r="A1175" s="18"/>
      <c r="B1175" s="19"/>
      <c r="C1175" s="20"/>
      <c r="D1175" s="20"/>
      <c r="E1175" s="21"/>
      <c r="F1175" s="20"/>
      <c r="G1175" s="21"/>
      <c r="H1175" s="21"/>
      <c r="I1175" s="22"/>
      <c r="J1175" s="22"/>
      <c r="K1175" s="22"/>
      <c r="L1175" s="18"/>
    </row>
    <row r="1176">
      <c r="A1176" s="18"/>
      <c r="B1176" s="19"/>
      <c r="C1176" s="20"/>
      <c r="D1176" s="20"/>
      <c r="E1176" s="21"/>
      <c r="F1176" s="20"/>
      <c r="G1176" s="21"/>
      <c r="H1176" s="21"/>
      <c r="I1176" s="22"/>
      <c r="J1176" s="22"/>
      <c r="K1176" s="22"/>
      <c r="L1176" s="18"/>
    </row>
    <row r="1177">
      <c r="A1177" s="18"/>
      <c r="B1177" s="19"/>
      <c r="C1177" s="20"/>
      <c r="D1177" s="20"/>
      <c r="E1177" s="21"/>
      <c r="F1177" s="20"/>
      <c r="G1177" s="21"/>
      <c r="H1177" s="21"/>
      <c r="I1177" s="22"/>
      <c r="J1177" s="22"/>
      <c r="K1177" s="22"/>
      <c r="L1177" s="18"/>
    </row>
    <row r="1178">
      <c r="A1178" s="18"/>
      <c r="B1178" s="19"/>
      <c r="C1178" s="20"/>
      <c r="D1178" s="20"/>
      <c r="E1178" s="21"/>
      <c r="F1178" s="20"/>
      <c r="G1178" s="21"/>
      <c r="H1178" s="21"/>
      <c r="I1178" s="22"/>
      <c r="J1178" s="22"/>
      <c r="K1178" s="22"/>
      <c r="L1178" s="18"/>
    </row>
    <row r="1179">
      <c r="A1179" s="18"/>
      <c r="B1179" s="19"/>
      <c r="C1179" s="20"/>
      <c r="D1179" s="20"/>
      <c r="E1179" s="21"/>
      <c r="F1179" s="20"/>
      <c r="G1179" s="21"/>
      <c r="H1179" s="21"/>
      <c r="I1179" s="22"/>
      <c r="J1179" s="22"/>
      <c r="K1179" s="22"/>
      <c r="L1179" s="18"/>
    </row>
    <row r="1180">
      <c r="A1180" s="18"/>
      <c r="B1180" s="19"/>
      <c r="C1180" s="20"/>
      <c r="D1180" s="20"/>
      <c r="E1180" s="21"/>
      <c r="F1180" s="20"/>
      <c r="G1180" s="21"/>
      <c r="H1180" s="21"/>
      <c r="I1180" s="22"/>
      <c r="J1180" s="22"/>
      <c r="K1180" s="22"/>
      <c r="L1180" s="18"/>
    </row>
    <row r="1181">
      <c r="A1181" s="18"/>
      <c r="B1181" s="19"/>
      <c r="C1181" s="20"/>
      <c r="D1181" s="20"/>
      <c r="E1181" s="21"/>
      <c r="F1181" s="20"/>
      <c r="G1181" s="21"/>
      <c r="H1181" s="21"/>
      <c r="I1181" s="22"/>
      <c r="J1181" s="22"/>
      <c r="K1181" s="22"/>
      <c r="L1181" s="18"/>
    </row>
    <row r="1182">
      <c r="A1182" s="18"/>
      <c r="B1182" s="19"/>
      <c r="C1182" s="20"/>
      <c r="D1182" s="20"/>
      <c r="E1182" s="21"/>
      <c r="F1182" s="20"/>
      <c r="G1182" s="21"/>
      <c r="H1182" s="21"/>
      <c r="I1182" s="22"/>
      <c r="J1182" s="22"/>
      <c r="K1182" s="22"/>
      <c r="L1182" s="18"/>
    </row>
    <row r="1183">
      <c r="A1183" s="18"/>
      <c r="B1183" s="19"/>
      <c r="C1183" s="20"/>
      <c r="D1183" s="20"/>
      <c r="E1183" s="21"/>
      <c r="F1183" s="20"/>
      <c r="G1183" s="21"/>
      <c r="H1183" s="21"/>
      <c r="I1183" s="22"/>
      <c r="J1183" s="22"/>
      <c r="K1183" s="22"/>
      <c r="L1183" s="18"/>
    </row>
    <row r="1184">
      <c r="A1184" s="18"/>
      <c r="B1184" s="19"/>
      <c r="C1184" s="20"/>
      <c r="D1184" s="20"/>
      <c r="E1184" s="21"/>
      <c r="F1184" s="20"/>
      <c r="G1184" s="21"/>
      <c r="H1184" s="21"/>
      <c r="I1184" s="22"/>
      <c r="J1184" s="22"/>
      <c r="K1184" s="22"/>
      <c r="L1184" s="18"/>
    </row>
    <row r="1185">
      <c r="A1185" s="18"/>
      <c r="B1185" s="19"/>
      <c r="C1185" s="20"/>
      <c r="D1185" s="20"/>
      <c r="E1185" s="21"/>
      <c r="F1185" s="20"/>
      <c r="G1185" s="21"/>
      <c r="H1185" s="21"/>
      <c r="I1185" s="22"/>
      <c r="J1185" s="22"/>
      <c r="K1185" s="22"/>
      <c r="L1185" s="18"/>
    </row>
    <row r="1186">
      <c r="A1186" s="18"/>
      <c r="B1186" s="19"/>
      <c r="C1186" s="20"/>
      <c r="D1186" s="20"/>
      <c r="E1186" s="21"/>
      <c r="F1186" s="20"/>
      <c r="G1186" s="21"/>
      <c r="H1186" s="21"/>
      <c r="I1186" s="22"/>
      <c r="J1186" s="22"/>
      <c r="K1186" s="22"/>
      <c r="L1186" s="18"/>
    </row>
    <row r="1187">
      <c r="A1187" s="18"/>
      <c r="B1187" s="19"/>
      <c r="C1187" s="20"/>
      <c r="D1187" s="20"/>
      <c r="E1187" s="21"/>
      <c r="F1187" s="20"/>
      <c r="G1187" s="21"/>
      <c r="H1187" s="21"/>
      <c r="I1187" s="22"/>
      <c r="J1187" s="22"/>
      <c r="K1187" s="22"/>
      <c r="L1187" s="18"/>
    </row>
    <row r="1188">
      <c r="A1188" s="18"/>
      <c r="B1188" s="19"/>
      <c r="C1188" s="20"/>
      <c r="D1188" s="20"/>
      <c r="E1188" s="21"/>
      <c r="F1188" s="20"/>
      <c r="G1188" s="21"/>
      <c r="H1188" s="21"/>
      <c r="I1188" s="22"/>
      <c r="J1188" s="22"/>
      <c r="K1188" s="22"/>
      <c r="L1188" s="18"/>
    </row>
    <row r="1189">
      <c r="A1189" s="18"/>
      <c r="B1189" s="19"/>
      <c r="C1189" s="20"/>
      <c r="D1189" s="20"/>
      <c r="E1189" s="21"/>
      <c r="F1189" s="20"/>
      <c r="G1189" s="21"/>
      <c r="H1189" s="21"/>
      <c r="I1189" s="22"/>
      <c r="J1189" s="22"/>
      <c r="K1189" s="22"/>
      <c r="L1189" s="18"/>
    </row>
    <row r="1190">
      <c r="A1190" s="18"/>
      <c r="B1190" s="19"/>
      <c r="C1190" s="20"/>
      <c r="D1190" s="20"/>
      <c r="E1190" s="21"/>
      <c r="F1190" s="20"/>
      <c r="G1190" s="21"/>
      <c r="H1190" s="21"/>
      <c r="I1190" s="22"/>
      <c r="J1190" s="22"/>
      <c r="K1190" s="22"/>
      <c r="L1190" s="18"/>
    </row>
    <row r="1191">
      <c r="A1191" s="18"/>
      <c r="B1191" s="19"/>
      <c r="C1191" s="20"/>
      <c r="D1191" s="20"/>
      <c r="E1191" s="21"/>
      <c r="F1191" s="20"/>
      <c r="G1191" s="21"/>
      <c r="H1191" s="21"/>
      <c r="I1191" s="22"/>
      <c r="J1191" s="22"/>
      <c r="K1191" s="22"/>
      <c r="L1191" s="18"/>
    </row>
    <row r="1192">
      <c r="A1192" s="18"/>
      <c r="B1192" s="19"/>
      <c r="C1192" s="20"/>
      <c r="D1192" s="20"/>
      <c r="E1192" s="21"/>
      <c r="F1192" s="20"/>
      <c r="G1192" s="21"/>
      <c r="H1192" s="21"/>
      <c r="I1192" s="22"/>
      <c r="J1192" s="22"/>
      <c r="K1192" s="22"/>
      <c r="L1192" s="18"/>
    </row>
    <row r="1193">
      <c r="A1193" s="18"/>
      <c r="B1193" s="19"/>
      <c r="C1193" s="20"/>
      <c r="D1193" s="20"/>
      <c r="E1193" s="21"/>
      <c r="F1193" s="20"/>
      <c r="G1193" s="21"/>
      <c r="H1193" s="21"/>
      <c r="I1193" s="22"/>
      <c r="J1193" s="22"/>
      <c r="K1193" s="22"/>
      <c r="L1193" s="18"/>
    </row>
    <row r="1194">
      <c r="A1194" s="18"/>
      <c r="B1194" s="19"/>
      <c r="C1194" s="20"/>
      <c r="D1194" s="20"/>
      <c r="E1194" s="21"/>
      <c r="F1194" s="20"/>
      <c r="G1194" s="21"/>
      <c r="H1194" s="21"/>
      <c r="I1194" s="22"/>
      <c r="J1194" s="22"/>
      <c r="K1194" s="22"/>
      <c r="L1194" s="18"/>
    </row>
    <row r="1195">
      <c r="A1195" s="18"/>
      <c r="B1195" s="19"/>
      <c r="C1195" s="20"/>
      <c r="D1195" s="20"/>
      <c r="E1195" s="21"/>
      <c r="F1195" s="20"/>
      <c r="G1195" s="21"/>
      <c r="H1195" s="21"/>
      <c r="I1195" s="22"/>
      <c r="J1195" s="22"/>
      <c r="K1195" s="22"/>
      <c r="L1195" s="18"/>
    </row>
    <row r="1196">
      <c r="A1196" s="18"/>
      <c r="B1196" s="19"/>
      <c r="C1196" s="20"/>
      <c r="D1196" s="20"/>
      <c r="E1196" s="21"/>
      <c r="F1196" s="20"/>
      <c r="G1196" s="21"/>
      <c r="H1196" s="21"/>
      <c r="I1196" s="22"/>
      <c r="J1196" s="22"/>
      <c r="K1196" s="22"/>
      <c r="L1196" s="18"/>
    </row>
    <row r="1197">
      <c r="A1197" s="18"/>
      <c r="B1197" s="19"/>
      <c r="C1197" s="20"/>
      <c r="D1197" s="20"/>
      <c r="E1197" s="21"/>
      <c r="F1197" s="20"/>
      <c r="G1197" s="21"/>
      <c r="H1197" s="21"/>
      <c r="I1197" s="22"/>
      <c r="J1197" s="22"/>
      <c r="K1197" s="22"/>
      <c r="L1197" s="18"/>
    </row>
    <row r="1198">
      <c r="A1198" s="18"/>
      <c r="B1198" s="19"/>
      <c r="C1198" s="20"/>
      <c r="D1198" s="20"/>
      <c r="E1198" s="21"/>
      <c r="F1198" s="20"/>
      <c r="G1198" s="21"/>
      <c r="H1198" s="21"/>
      <c r="I1198" s="22"/>
      <c r="J1198" s="22"/>
      <c r="K1198" s="22"/>
      <c r="L1198" s="18"/>
    </row>
    <row r="1199">
      <c r="A1199" s="18"/>
      <c r="B1199" s="19"/>
      <c r="C1199" s="20"/>
      <c r="D1199" s="20"/>
      <c r="E1199" s="21"/>
      <c r="F1199" s="20"/>
      <c r="G1199" s="21"/>
      <c r="H1199" s="21"/>
      <c r="I1199" s="22"/>
      <c r="J1199" s="22"/>
      <c r="K1199" s="22"/>
      <c r="L1199" s="18"/>
    </row>
    <row r="1200">
      <c r="A1200" s="18"/>
      <c r="B1200" s="19"/>
      <c r="C1200" s="20"/>
      <c r="D1200" s="20"/>
      <c r="E1200" s="21"/>
      <c r="F1200" s="20"/>
      <c r="G1200" s="21"/>
      <c r="H1200" s="21"/>
      <c r="I1200" s="22"/>
      <c r="J1200" s="22"/>
      <c r="K1200" s="22"/>
      <c r="L1200" s="18"/>
    </row>
    <row r="1201">
      <c r="A1201" s="18"/>
      <c r="B1201" s="19"/>
      <c r="C1201" s="20"/>
      <c r="D1201" s="20"/>
      <c r="E1201" s="21"/>
      <c r="F1201" s="20"/>
      <c r="G1201" s="21"/>
      <c r="H1201" s="21"/>
      <c r="I1201" s="22"/>
      <c r="J1201" s="22"/>
      <c r="K1201" s="22"/>
      <c r="L1201" s="18"/>
    </row>
    <row r="1202">
      <c r="A1202" s="18"/>
      <c r="B1202" s="19"/>
      <c r="C1202" s="20"/>
      <c r="D1202" s="20"/>
      <c r="E1202" s="21"/>
      <c r="F1202" s="20"/>
      <c r="G1202" s="21"/>
      <c r="H1202" s="21"/>
      <c r="I1202" s="22"/>
      <c r="J1202" s="22"/>
      <c r="K1202" s="22"/>
      <c r="L1202" s="18"/>
    </row>
    <row r="1203">
      <c r="A1203" s="18"/>
      <c r="B1203" s="19"/>
      <c r="C1203" s="20"/>
      <c r="D1203" s="20"/>
      <c r="E1203" s="21"/>
      <c r="F1203" s="20"/>
      <c r="G1203" s="21"/>
      <c r="H1203" s="21"/>
      <c r="I1203" s="22"/>
      <c r="J1203" s="22"/>
      <c r="K1203" s="22"/>
      <c r="L1203" s="18"/>
    </row>
    <row r="1204">
      <c r="A1204" s="18"/>
      <c r="B1204" s="19"/>
      <c r="C1204" s="20"/>
      <c r="D1204" s="20"/>
      <c r="E1204" s="21"/>
      <c r="F1204" s="20"/>
      <c r="G1204" s="21"/>
      <c r="H1204" s="21"/>
      <c r="I1204" s="22"/>
      <c r="J1204" s="22"/>
      <c r="K1204" s="22"/>
      <c r="L1204" s="18"/>
    </row>
    <row r="1205">
      <c r="A1205" s="18"/>
      <c r="B1205" s="19"/>
      <c r="C1205" s="20"/>
      <c r="D1205" s="20"/>
      <c r="E1205" s="21"/>
      <c r="F1205" s="20"/>
      <c r="G1205" s="21"/>
      <c r="H1205" s="21"/>
      <c r="I1205" s="22"/>
      <c r="J1205" s="22"/>
      <c r="K1205" s="22"/>
      <c r="L1205" s="18"/>
    </row>
    <row r="1206">
      <c r="A1206" s="18"/>
      <c r="B1206" s="19"/>
      <c r="C1206" s="20"/>
      <c r="D1206" s="20"/>
      <c r="E1206" s="21"/>
      <c r="F1206" s="20"/>
      <c r="G1206" s="21"/>
      <c r="H1206" s="21"/>
      <c r="I1206" s="22"/>
      <c r="J1206" s="22"/>
      <c r="K1206" s="22"/>
      <c r="L1206" s="18"/>
    </row>
    <row r="1207">
      <c r="A1207" s="18"/>
      <c r="B1207" s="19"/>
      <c r="C1207" s="20"/>
      <c r="D1207" s="20"/>
      <c r="E1207" s="21"/>
      <c r="F1207" s="20"/>
      <c r="G1207" s="21"/>
      <c r="H1207" s="21"/>
      <c r="I1207" s="22"/>
      <c r="J1207" s="22"/>
      <c r="K1207" s="22"/>
      <c r="L1207" s="18"/>
    </row>
    <row r="1208">
      <c r="A1208" s="18"/>
      <c r="B1208" s="19"/>
      <c r="C1208" s="20"/>
      <c r="D1208" s="20"/>
      <c r="E1208" s="21"/>
      <c r="F1208" s="20"/>
      <c r="G1208" s="21"/>
      <c r="H1208" s="21"/>
      <c r="I1208" s="22"/>
      <c r="J1208" s="22"/>
      <c r="K1208" s="22"/>
      <c r="L1208" s="18"/>
    </row>
    <row r="1209">
      <c r="A1209" s="18"/>
      <c r="B1209" s="19"/>
      <c r="C1209" s="20"/>
      <c r="D1209" s="20"/>
      <c r="E1209" s="21"/>
      <c r="F1209" s="20"/>
      <c r="G1209" s="21"/>
      <c r="H1209" s="21"/>
      <c r="I1209" s="22"/>
      <c r="J1209" s="22"/>
      <c r="K1209" s="22"/>
      <c r="L1209" s="18"/>
    </row>
    <row r="1210">
      <c r="A1210" s="18"/>
      <c r="B1210" s="19"/>
      <c r="C1210" s="20"/>
      <c r="D1210" s="20"/>
      <c r="E1210" s="21"/>
      <c r="F1210" s="20"/>
      <c r="G1210" s="21"/>
      <c r="H1210" s="21"/>
      <c r="I1210" s="22"/>
      <c r="J1210" s="22"/>
      <c r="K1210" s="22"/>
      <c r="L1210" s="18"/>
    </row>
    <row r="1211">
      <c r="A1211" s="18"/>
      <c r="B1211" s="19"/>
      <c r="C1211" s="20"/>
      <c r="D1211" s="20"/>
      <c r="E1211" s="21"/>
      <c r="F1211" s="20"/>
      <c r="G1211" s="21"/>
      <c r="H1211" s="21"/>
      <c r="I1211" s="22"/>
      <c r="J1211" s="22"/>
      <c r="K1211" s="22"/>
      <c r="L1211" s="18"/>
    </row>
    <row r="1212">
      <c r="A1212" s="18"/>
      <c r="B1212" s="19"/>
      <c r="C1212" s="20"/>
      <c r="D1212" s="20"/>
      <c r="E1212" s="21"/>
      <c r="F1212" s="20"/>
      <c r="G1212" s="21"/>
      <c r="H1212" s="21"/>
      <c r="I1212" s="22"/>
      <c r="J1212" s="22"/>
      <c r="K1212" s="22"/>
      <c r="L1212" s="18"/>
    </row>
    <row r="1213">
      <c r="A1213" s="18"/>
      <c r="B1213" s="19"/>
      <c r="C1213" s="20"/>
      <c r="D1213" s="20"/>
      <c r="E1213" s="21"/>
      <c r="F1213" s="20"/>
      <c r="G1213" s="21"/>
      <c r="H1213" s="21"/>
      <c r="I1213" s="22"/>
      <c r="J1213" s="22"/>
      <c r="K1213" s="22"/>
      <c r="L1213" s="18"/>
    </row>
    <row r="1214">
      <c r="A1214" s="18"/>
      <c r="B1214" s="19"/>
      <c r="C1214" s="20"/>
      <c r="D1214" s="20"/>
      <c r="E1214" s="21"/>
      <c r="F1214" s="20"/>
      <c r="G1214" s="21"/>
      <c r="H1214" s="21"/>
      <c r="I1214" s="22"/>
      <c r="J1214" s="22"/>
      <c r="K1214" s="22"/>
      <c r="L1214" s="18"/>
    </row>
    <row r="1215">
      <c r="A1215" s="18"/>
      <c r="B1215" s="19"/>
      <c r="C1215" s="20"/>
      <c r="D1215" s="20"/>
      <c r="E1215" s="21"/>
      <c r="F1215" s="20"/>
      <c r="G1215" s="21"/>
      <c r="H1215" s="21"/>
      <c r="I1215" s="22"/>
      <c r="J1215" s="22"/>
      <c r="K1215" s="22"/>
      <c r="L1215" s="18"/>
    </row>
    <row r="1216">
      <c r="A1216" s="18"/>
      <c r="B1216" s="19"/>
      <c r="C1216" s="20"/>
      <c r="D1216" s="20"/>
      <c r="E1216" s="21"/>
      <c r="F1216" s="20"/>
      <c r="G1216" s="21"/>
      <c r="H1216" s="21"/>
      <c r="I1216" s="22"/>
      <c r="J1216" s="22"/>
      <c r="K1216" s="22"/>
      <c r="L1216" s="18"/>
    </row>
    <row r="1217">
      <c r="A1217" s="18"/>
      <c r="B1217" s="19"/>
      <c r="C1217" s="20"/>
      <c r="D1217" s="20"/>
      <c r="E1217" s="21"/>
      <c r="F1217" s="20"/>
      <c r="G1217" s="21"/>
      <c r="H1217" s="21"/>
      <c r="I1217" s="22"/>
      <c r="J1217" s="22"/>
      <c r="K1217" s="22"/>
      <c r="L1217" s="18"/>
    </row>
    <row r="1218">
      <c r="A1218" s="18"/>
      <c r="B1218" s="19"/>
      <c r="C1218" s="20"/>
      <c r="D1218" s="20"/>
      <c r="E1218" s="21"/>
      <c r="F1218" s="20"/>
      <c r="G1218" s="21"/>
      <c r="H1218" s="21"/>
      <c r="I1218" s="22"/>
      <c r="J1218" s="22"/>
      <c r="K1218" s="22"/>
      <c r="L1218" s="18"/>
    </row>
    <row r="1219">
      <c r="A1219" s="18"/>
      <c r="B1219" s="19"/>
      <c r="C1219" s="20"/>
      <c r="D1219" s="20"/>
      <c r="E1219" s="21"/>
      <c r="F1219" s="20"/>
      <c r="G1219" s="21"/>
      <c r="H1219" s="21"/>
      <c r="I1219" s="22"/>
      <c r="J1219" s="22"/>
      <c r="K1219" s="22"/>
      <c r="L1219" s="18"/>
    </row>
    <row r="1220">
      <c r="A1220" s="18"/>
      <c r="B1220" s="19"/>
      <c r="C1220" s="20"/>
      <c r="D1220" s="20"/>
      <c r="E1220" s="21"/>
      <c r="F1220" s="20"/>
      <c r="G1220" s="21"/>
      <c r="H1220" s="21"/>
      <c r="I1220" s="22"/>
      <c r="J1220" s="22"/>
      <c r="K1220" s="22"/>
      <c r="L1220" s="18"/>
    </row>
    <row r="1221">
      <c r="A1221" s="18"/>
      <c r="B1221" s="19"/>
      <c r="C1221" s="20"/>
      <c r="D1221" s="20"/>
      <c r="E1221" s="21"/>
      <c r="F1221" s="20"/>
      <c r="G1221" s="21"/>
      <c r="H1221" s="21"/>
      <c r="I1221" s="22"/>
      <c r="J1221" s="22"/>
      <c r="K1221" s="22"/>
      <c r="L1221" s="18"/>
    </row>
    <row r="1222">
      <c r="A1222" s="18"/>
      <c r="B1222" s="19"/>
      <c r="C1222" s="20"/>
      <c r="D1222" s="20"/>
      <c r="E1222" s="21"/>
      <c r="F1222" s="20"/>
      <c r="G1222" s="21"/>
      <c r="H1222" s="21"/>
      <c r="I1222" s="22"/>
      <c r="J1222" s="22"/>
      <c r="K1222" s="22"/>
      <c r="L1222" s="18"/>
    </row>
    <row r="1223">
      <c r="A1223" s="18"/>
      <c r="B1223" s="19"/>
      <c r="C1223" s="20"/>
      <c r="D1223" s="20"/>
      <c r="E1223" s="21"/>
      <c r="F1223" s="20"/>
      <c r="G1223" s="21"/>
      <c r="H1223" s="21"/>
      <c r="I1223" s="22"/>
      <c r="J1223" s="22"/>
      <c r="K1223" s="22"/>
      <c r="L1223" s="18"/>
    </row>
    <row r="1224">
      <c r="A1224" s="18"/>
      <c r="B1224" s="19"/>
      <c r="C1224" s="20"/>
      <c r="D1224" s="20"/>
      <c r="E1224" s="21"/>
      <c r="F1224" s="20"/>
      <c r="G1224" s="21"/>
      <c r="H1224" s="21"/>
      <c r="I1224" s="22"/>
      <c r="J1224" s="22"/>
      <c r="K1224" s="22"/>
      <c r="L1224" s="18"/>
    </row>
    <row r="1225">
      <c r="A1225" s="18"/>
      <c r="B1225" s="19"/>
      <c r="C1225" s="20"/>
      <c r="D1225" s="20"/>
      <c r="E1225" s="21"/>
      <c r="F1225" s="20"/>
      <c r="G1225" s="21"/>
      <c r="H1225" s="21"/>
      <c r="I1225" s="22"/>
      <c r="J1225" s="22"/>
      <c r="K1225" s="22"/>
      <c r="L1225" s="18"/>
    </row>
    <row r="1226">
      <c r="A1226" s="18"/>
      <c r="B1226" s="19"/>
      <c r="C1226" s="20"/>
      <c r="D1226" s="20"/>
      <c r="E1226" s="21"/>
      <c r="F1226" s="20"/>
      <c r="G1226" s="21"/>
      <c r="H1226" s="21"/>
      <c r="I1226" s="22"/>
      <c r="J1226" s="22"/>
      <c r="K1226" s="22"/>
      <c r="L1226" s="18"/>
    </row>
    <row r="1227">
      <c r="A1227" s="18"/>
      <c r="B1227" s="19"/>
      <c r="C1227" s="20"/>
      <c r="D1227" s="20"/>
      <c r="E1227" s="21"/>
      <c r="F1227" s="20"/>
      <c r="G1227" s="21"/>
      <c r="H1227" s="21"/>
      <c r="I1227" s="22"/>
      <c r="J1227" s="22"/>
      <c r="K1227" s="22"/>
      <c r="L1227" s="18"/>
    </row>
    <row r="1228">
      <c r="A1228" s="18"/>
      <c r="B1228" s="19"/>
      <c r="C1228" s="20"/>
      <c r="D1228" s="20"/>
      <c r="E1228" s="21"/>
      <c r="F1228" s="20"/>
      <c r="G1228" s="21"/>
      <c r="H1228" s="21"/>
      <c r="I1228" s="22"/>
      <c r="J1228" s="22"/>
      <c r="K1228" s="22"/>
      <c r="L1228" s="18"/>
    </row>
    <row r="1229">
      <c r="A1229" s="18"/>
      <c r="B1229" s="19"/>
      <c r="C1229" s="20"/>
      <c r="D1229" s="20"/>
      <c r="E1229" s="21"/>
      <c r="F1229" s="20"/>
      <c r="G1229" s="21"/>
      <c r="H1229" s="21"/>
      <c r="I1229" s="22"/>
      <c r="J1229" s="22"/>
      <c r="K1229" s="22"/>
      <c r="L1229" s="18"/>
    </row>
    <row r="1230">
      <c r="A1230" s="18"/>
      <c r="B1230" s="19"/>
      <c r="C1230" s="20"/>
      <c r="D1230" s="20"/>
      <c r="E1230" s="21"/>
      <c r="F1230" s="20"/>
      <c r="G1230" s="21"/>
      <c r="H1230" s="21"/>
      <c r="I1230" s="22"/>
      <c r="J1230" s="22"/>
      <c r="K1230" s="22"/>
      <c r="L1230" s="18"/>
    </row>
    <row r="1231">
      <c r="A1231" s="18"/>
      <c r="B1231" s="19"/>
      <c r="C1231" s="20"/>
      <c r="D1231" s="20"/>
      <c r="E1231" s="21"/>
      <c r="F1231" s="20"/>
      <c r="G1231" s="21"/>
      <c r="H1231" s="21"/>
      <c r="I1231" s="22"/>
      <c r="J1231" s="22"/>
      <c r="K1231" s="22"/>
      <c r="L1231" s="18"/>
    </row>
    <row r="1232">
      <c r="A1232" s="18"/>
      <c r="B1232" s="19"/>
      <c r="C1232" s="20"/>
      <c r="D1232" s="20"/>
      <c r="E1232" s="21"/>
      <c r="F1232" s="20"/>
      <c r="G1232" s="21"/>
      <c r="H1232" s="21"/>
      <c r="I1232" s="22"/>
      <c r="J1232" s="22"/>
      <c r="K1232" s="22"/>
      <c r="L1232" s="18"/>
    </row>
    <row r="1233">
      <c r="A1233" s="18"/>
      <c r="B1233" s="19"/>
      <c r="C1233" s="20"/>
      <c r="D1233" s="20"/>
      <c r="E1233" s="21"/>
      <c r="F1233" s="20"/>
      <c r="G1233" s="21"/>
      <c r="H1233" s="21"/>
      <c r="I1233" s="22"/>
      <c r="J1233" s="22"/>
      <c r="K1233" s="22"/>
      <c r="L1233" s="18"/>
    </row>
    <row r="1234">
      <c r="A1234" s="18"/>
      <c r="B1234" s="19"/>
      <c r="C1234" s="20"/>
      <c r="D1234" s="20"/>
      <c r="E1234" s="21"/>
      <c r="F1234" s="20"/>
      <c r="G1234" s="21"/>
      <c r="H1234" s="21"/>
      <c r="I1234" s="22"/>
      <c r="J1234" s="22"/>
      <c r="K1234" s="22"/>
      <c r="L1234" s="18"/>
    </row>
    <row r="1235">
      <c r="A1235" s="18"/>
      <c r="B1235" s="19"/>
      <c r="C1235" s="20"/>
      <c r="D1235" s="20"/>
      <c r="E1235" s="21"/>
      <c r="F1235" s="20"/>
      <c r="G1235" s="21"/>
      <c r="H1235" s="21"/>
      <c r="I1235" s="22"/>
      <c r="J1235" s="22"/>
      <c r="K1235" s="22"/>
      <c r="L1235" s="18"/>
    </row>
    <row r="1236">
      <c r="A1236" s="18"/>
      <c r="B1236" s="19"/>
      <c r="C1236" s="20"/>
      <c r="D1236" s="20"/>
      <c r="E1236" s="21"/>
      <c r="F1236" s="20"/>
      <c r="G1236" s="21"/>
      <c r="H1236" s="21"/>
      <c r="I1236" s="22"/>
      <c r="J1236" s="22"/>
      <c r="K1236" s="22"/>
      <c r="L1236" s="18"/>
    </row>
    <row r="1237">
      <c r="A1237" s="18"/>
      <c r="B1237" s="19"/>
      <c r="C1237" s="20"/>
      <c r="D1237" s="20"/>
      <c r="E1237" s="21"/>
      <c r="F1237" s="20"/>
      <c r="G1237" s="21"/>
      <c r="H1237" s="21"/>
      <c r="I1237" s="22"/>
      <c r="J1237" s="22"/>
      <c r="K1237" s="22"/>
      <c r="L1237" s="18"/>
    </row>
    <row r="1238">
      <c r="A1238" s="18"/>
      <c r="B1238" s="19"/>
      <c r="C1238" s="20"/>
      <c r="D1238" s="20"/>
      <c r="E1238" s="21"/>
      <c r="F1238" s="20"/>
      <c r="G1238" s="21"/>
      <c r="H1238" s="21"/>
      <c r="I1238" s="22"/>
      <c r="J1238" s="22"/>
      <c r="K1238" s="22"/>
      <c r="L1238" s="18"/>
    </row>
    <row r="1239">
      <c r="A1239" s="18"/>
      <c r="B1239" s="19"/>
      <c r="C1239" s="20"/>
      <c r="D1239" s="20"/>
      <c r="E1239" s="21"/>
      <c r="F1239" s="20"/>
      <c r="G1239" s="21"/>
      <c r="H1239" s="21"/>
      <c r="I1239" s="22"/>
      <c r="J1239" s="22"/>
      <c r="K1239" s="22"/>
      <c r="L1239" s="18"/>
    </row>
    <row r="1240">
      <c r="A1240" s="18"/>
      <c r="B1240" s="19"/>
      <c r="C1240" s="20"/>
      <c r="D1240" s="20"/>
      <c r="E1240" s="21"/>
      <c r="F1240" s="20"/>
      <c r="G1240" s="21"/>
      <c r="H1240" s="21"/>
      <c r="I1240" s="22"/>
      <c r="J1240" s="22"/>
      <c r="K1240" s="22"/>
      <c r="L1240" s="18"/>
    </row>
    <row r="1241">
      <c r="A1241" s="18"/>
      <c r="B1241" s="19"/>
      <c r="C1241" s="20"/>
      <c r="D1241" s="20"/>
      <c r="E1241" s="21"/>
      <c r="F1241" s="20"/>
      <c r="G1241" s="21"/>
      <c r="H1241" s="21"/>
      <c r="I1241" s="22"/>
      <c r="J1241" s="22"/>
      <c r="K1241" s="22"/>
      <c r="L1241" s="18"/>
    </row>
    <row r="1242">
      <c r="A1242" s="18"/>
      <c r="B1242" s="19"/>
      <c r="C1242" s="20"/>
      <c r="D1242" s="20"/>
      <c r="E1242" s="21"/>
      <c r="F1242" s="20"/>
      <c r="G1242" s="21"/>
      <c r="H1242" s="21"/>
      <c r="I1242" s="22"/>
      <c r="J1242" s="22"/>
      <c r="K1242" s="22"/>
      <c r="L1242" s="18"/>
    </row>
    <row r="1243">
      <c r="A1243" s="18"/>
      <c r="B1243" s="19"/>
      <c r="C1243" s="20"/>
      <c r="D1243" s="20"/>
      <c r="E1243" s="21"/>
      <c r="F1243" s="20"/>
      <c r="G1243" s="21"/>
      <c r="H1243" s="21"/>
      <c r="I1243" s="22"/>
      <c r="J1243" s="22"/>
      <c r="K1243" s="22"/>
      <c r="L1243" s="18"/>
    </row>
    <row r="1244">
      <c r="A1244" s="18"/>
      <c r="B1244" s="19"/>
      <c r="C1244" s="20"/>
      <c r="D1244" s="20"/>
      <c r="E1244" s="21"/>
      <c r="F1244" s="20"/>
      <c r="G1244" s="21"/>
      <c r="H1244" s="21"/>
      <c r="I1244" s="22"/>
      <c r="J1244" s="22"/>
      <c r="K1244" s="22"/>
      <c r="L1244" s="18"/>
    </row>
    <row r="1245">
      <c r="A1245" s="18"/>
      <c r="B1245" s="19"/>
      <c r="C1245" s="20"/>
      <c r="D1245" s="20"/>
      <c r="E1245" s="21"/>
      <c r="F1245" s="20"/>
      <c r="G1245" s="21"/>
      <c r="H1245" s="21"/>
      <c r="I1245" s="22"/>
      <c r="J1245" s="22"/>
      <c r="K1245" s="22"/>
      <c r="L1245" s="18"/>
    </row>
    <row r="1246">
      <c r="A1246" s="18"/>
      <c r="B1246" s="19"/>
      <c r="C1246" s="20"/>
      <c r="D1246" s="20"/>
      <c r="E1246" s="21"/>
      <c r="F1246" s="20"/>
      <c r="G1246" s="21"/>
      <c r="H1246" s="21"/>
      <c r="I1246" s="22"/>
      <c r="J1246" s="22"/>
      <c r="K1246" s="22"/>
      <c r="L1246" s="18"/>
    </row>
    <row r="1247">
      <c r="A1247" s="18"/>
      <c r="B1247" s="19"/>
      <c r="C1247" s="20"/>
      <c r="D1247" s="20"/>
      <c r="E1247" s="21"/>
      <c r="F1247" s="20"/>
      <c r="G1247" s="21"/>
      <c r="H1247" s="21"/>
      <c r="I1247" s="22"/>
      <c r="J1247" s="22"/>
      <c r="K1247" s="22"/>
      <c r="L1247" s="18"/>
    </row>
    <row r="1248">
      <c r="A1248" s="18"/>
      <c r="B1248" s="19"/>
      <c r="C1248" s="20"/>
      <c r="D1248" s="20"/>
      <c r="E1248" s="21"/>
      <c r="F1248" s="20"/>
      <c r="G1248" s="21"/>
      <c r="H1248" s="21"/>
      <c r="I1248" s="22"/>
      <c r="J1248" s="22"/>
      <c r="K1248" s="22"/>
      <c r="L1248" s="18"/>
    </row>
    <row r="1249">
      <c r="A1249" s="18"/>
      <c r="B1249" s="19"/>
      <c r="C1249" s="20"/>
      <c r="D1249" s="20"/>
      <c r="E1249" s="21"/>
      <c r="F1249" s="20"/>
      <c r="G1249" s="21"/>
      <c r="H1249" s="21"/>
      <c r="I1249" s="22"/>
      <c r="J1249" s="22"/>
      <c r="K1249" s="22"/>
      <c r="L1249" s="18"/>
    </row>
    <row r="1250">
      <c r="A1250" s="18"/>
      <c r="B1250" s="19"/>
      <c r="C1250" s="20"/>
      <c r="D1250" s="20"/>
      <c r="E1250" s="21"/>
      <c r="F1250" s="20"/>
      <c r="G1250" s="21"/>
      <c r="H1250" s="21"/>
      <c r="I1250" s="22"/>
      <c r="J1250" s="22"/>
      <c r="K1250" s="22"/>
      <c r="L1250" s="18"/>
    </row>
    <row r="1251">
      <c r="A1251" s="18"/>
      <c r="B1251" s="19"/>
      <c r="C1251" s="20"/>
      <c r="D1251" s="20"/>
      <c r="E1251" s="21"/>
      <c r="F1251" s="20"/>
      <c r="G1251" s="21"/>
      <c r="H1251" s="21"/>
      <c r="I1251" s="22"/>
      <c r="J1251" s="22"/>
      <c r="K1251" s="22"/>
      <c r="L1251" s="18"/>
    </row>
    <row r="1252">
      <c r="A1252" s="18"/>
      <c r="B1252" s="19"/>
      <c r="C1252" s="20"/>
      <c r="D1252" s="20"/>
      <c r="E1252" s="21"/>
      <c r="F1252" s="20"/>
      <c r="G1252" s="21"/>
      <c r="H1252" s="21"/>
      <c r="I1252" s="22"/>
      <c r="J1252" s="22"/>
      <c r="K1252" s="22"/>
      <c r="L1252" s="18"/>
    </row>
    <row r="1253">
      <c r="A1253" s="18"/>
      <c r="B1253" s="19"/>
      <c r="C1253" s="20"/>
      <c r="D1253" s="20"/>
      <c r="E1253" s="21"/>
      <c r="F1253" s="20"/>
      <c r="G1253" s="21"/>
      <c r="H1253" s="21"/>
      <c r="I1253" s="22"/>
      <c r="J1253" s="22"/>
      <c r="K1253" s="22"/>
      <c r="L1253" s="18"/>
    </row>
    <row r="1254">
      <c r="A1254" s="18"/>
      <c r="B1254" s="19"/>
      <c r="C1254" s="20"/>
      <c r="D1254" s="20"/>
      <c r="E1254" s="21"/>
      <c r="F1254" s="20"/>
      <c r="G1254" s="21"/>
      <c r="H1254" s="21"/>
      <c r="I1254" s="22"/>
      <c r="J1254" s="22"/>
      <c r="K1254" s="22"/>
      <c r="L1254" s="18"/>
    </row>
    <row r="1255">
      <c r="A1255" s="18"/>
      <c r="B1255" s="19"/>
      <c r="C1255" s="20"/>
      <c r="D1255" s="20"/>
      <c r="E1255" s="21"/>
      <c r="F1255" s="20"/>
      <c r="G1255" s="21"/>
      <c r="H1255" s="21"/>
      <c r="I1255" s="22"/>
      <c r="J1255" s="22"/>
      <c r="K1255" s="22"/>
      <c r="L1255" s="18"/>
    </row>
    <row r="1256">
      <c r="A1256" s="18"/>
      <c r="B1256" s="19"/>
      <c r="C1256" s="20"/>
      <c r="D1256" s="20"/>
      <c r="E1256" s="21"/>
      <c r="F1256" s="20"/>
      <c r="G1256" s="21"/>
      <c r="H1256" s="21"/>
      <c r="I1256" s="22"/>
      <c r="J1256" s="22"/>
      <c r="K1256" s="22"/>
      <c r="L1256" s="18"/>
    </row>
    <row r="1257">
      <c r="A1257" s="18"/>
      <c r="B1257" s="19"/>
      <c r="C1257" s="20"/>
      <c r="D1257" s="20"/>
      <c r="E1257" s="21"/>
      <c r="F1257" s="20"/>
      <c r="G1257" s="21"/>
      <c r="H1257" s="21"/>
      <c r="I1257" s="22"/>
      <c r="J1257" s="22"/>
      <c r="K1257" s="22"/>
      <c r="L1257" s="18"/>
    </row>
    <row r="1258">
      <c r="A1258" s="18"/>
      <c r="B1258" s="19"/>
      <c r="C1258" s="20"/>
      <c r="D1258" s="20"/>
      <c r="E1258" s="21"/>
      <c r="F1258" s="20"/>
      <c r="G1258" s="21"/>
      <c r="H1258" s="21"/>
      <c r="I1258" s="22"/>
      <c r="J1258" s="22"/>
      <c r="K1258" s="22"/>
      <c r="L1258" s="18"/>
    </row>
    <row r="1259">
      <c r="A1259" s="18"/>
      <c r="B1259" s="19"/>
      <c r="C1259" s="20"/>
      <c r="D1259" s="20"/>
      <c r="E1259" s="21"/>
      <c r="F1259" s="20"/>
      <c r="G1259" s="21"/>
      <c r="H1259" s="21"/>
      <c r="I1259" s="22"/>
      <c r="J1259" s="22"/>
      <c r="K1259" s="22"/>
      <c r="L1259" s="18"/>
    </row>
    <row r="1260">
      <c r="A1260" s="18"/>
      <c r="B1260" s="19"/>
      <c r="C1260" s="20"/>
      <c r="D1260" s="20"/>
      <c r="E1260" s="21"/>
      <c r="F1260" s="20"/>
      <c r="G1260" s="21"/>
      <c r="H1260" s="21"/>
      <c r="I1260" s="22"/>
      <c r="J1260" s="22"/>
      <c r="K1260" s="22"/>
      <c r="L1260" s="18"/>
    </row>
    <row r="1261">
      <c r="A1261" s="18"/>
      <c r="B1261" s="19"/>
      <c r="C1261" s="20"/>
      <c r="D1261" s="20"/>
      <c r="E1261" s="21"/>
      <c r="F1261" s="20"/>
      <c r="G1261" s="21"/>
      <c r="H1261" s="21"/>
      <c r="I1261" s="22"/>
      <c r="J1261" s="22"/>
      <c r="K1261" s="22"/>
      <c r="L1261" s="18"/>
    </row>
    <row r="1262">
      <c r="A1262" s="18"/>
      <c r="B1262" s="19"/>
      <c r="C1262" s="20"/>
      <c r="D1262" s="20"/>
      <c r="E1262" s="21"/>
      <c r="F1262" s="20"/>
      <c r="G1262" s="21"/>
      <c r="H1262" s="21"/>
      <c r="I1262" s="22"/>
      <c r="J1262" s="22"/>
      <c r="K1262" s="22"/>
      <c r="L1262" s="18"/>
    </row>
    <row r="1263">
      <c r="A1263" s="18"/>
      <c r="B1263" s="19"/>
      <c r="C1263" s="20"/>
      <c r="D1263" s="20"/>
      <c r="E1263" s="21"/>
      <c r="F1263" s="20"/>
      <c r="G1263" s="21"/>
      <c r="H1263" s="21"/>
      <c r="I1263" s="22"/>
      <c r="J1263" s="22"/>
      <c r="K1263" s="22"/>
      <c r="L1263" s="18"/>
    </row>
    <row r="1264">
      <c r="A1264" s="18"/>
      <c r="B1264" s="19"/>
      <c r="C1264" s="20"/>
      <c r="D1264" s="20"/>
      <c r="E1264" s="21"/>
      <c r="F1264" s="20"/>
      <c r="G1264" s="21"/>
      <c r="H1264" s="21"/>
      <c r="I1264" s="22"/>
      <c r="J1264" s="22"/>
      <c r="K1264" s="22"/>
      <c r="L1264" s="18"/>
    </row>
    <row r="1265">
      <c r="A1265" s="18"/>
      <c r="B1265" s="19"/>
      <c r="C1265" s="20"/>
      <c r="D1265" s="20"/>
      <c r="E1265" s="21"/>
      <c r="F1265" s="20"/>
      <c r="G1265" s="21"/>
      <c r="H1265" s="21"/>
      <c r="I1265" s="22"/>
      <c r="J1265" s="22"/>
      <c r="K1265" s="22"/>
      <c r="L1265" s="18"/>
    </row>
    <row r="1266">
      <c r="A1266" s="18"/>
      <c r="B1266" s="19"/>
      <c r="C1266" s="20"/>
      <c r="D1266" s="20"/>
      <c r="E1266" s="21"/>
      <c r="F1266" s="20"/>
      <c r="G1266" s="21"/>
      <c r="H1266" s="21"/>
      <c r="I1266" s="22"/>
      <c r="J1266" s="22"/>
      <c r="K1266" s="22"/>
      <c r="L1266" s="18"/>
    </row>
    <row r="1267">
      <c r="A1267" s="18"/>
      <c r="B1267" s="19"/>
      <c r="C1267" s="20"/>
      <c r="D1267" s="20"/>
      <c r="E1267" s="21"/>
      <c r="F1267" s="20"/>
      <c r="G1267" s="21"/>
      <c r="H1267" s="21"/>
      <c r="I1267" s="22"/>
      <c r="J1267" s="22"/>
      <c r="K1267" s="22"/>
      <c r="L1267" s="18"/>
    </row>
    <row r="1268">
      <c r="A1268" s="18"/>
      <c r="B1268" s="19"/>
      <c r="C1268" s="20"/>
      <c r="D1268" s="20"/>
      <c r="E1268" s="21"/>
      <c r="F1268" s="20"/>
      <c r="G1268" s="21"/>
      <c r="H1268" s="21"/>
      <c r="I1268" s="22"/>
      <c r="J1268" s="22"/>
      <c r="K1268" s="22"/>
      <c r="L1268" s="18"/>
    </row>
    <row r="1269">
      <c r="A1269" s="18"/>
      <c r="B1269" s="19"/>
      <c r="C1269" s="20"/>
      <c r="D1269" s="20"/>
      <c r="E1269" s="21"/>
      <c r="F1269" s="20"/>
      <c r="G1269" s="21"/>
      <c r="H1269" s="21"/>
      <c r="I1269" s="22"/>
      <c r="J1269" s="22"/>
      <c r="K1269" s="22"/>
      <c r="L1269" s="18"/>
    </row>
    <row r="1270">
      <c r="A1270" s="18"/>
      <c r="B1270" s="19"/>
      <c r="C1270" s="20"/>
      <c r="D1270" s="20"/>
      <c r="E1270" s="21"/>
      <c r="F1270" s="20"/>
      <c r="G1270" s="21"/>
      <c r="H1270" s="21"/>
      <c r="I1270" s="22"/>
      <c r="J1270" s="22"/>
      <c r="K1270" s="22"/>
      <c r="L1270" s="18"/>
    </row>
    <row r="1271">
      <c r="A1271" s="18"/>
      <c r="B1271" s="19"/>
      <c r="C1271" s="20"/>
      <c r="D1271" s="20"/>
      <c r="E1271" s="21"/>
      <c r="F1271" s="20"/>
      <c r="G1271" s="21"/>
      <c r="H1271" s="21"/>
      <c r="I1271" s="22"/>
      <c r="J1271" s="22"/>
      <c r="K1271" s="22"/>
      <c r="L1271" s="18"/>
    </row>
    <row r="1272">
      <c r="A1272" s="18"/>
      <c r="B1272" s="19"/>
      <c r="C1272" s="20"/>
      <c r="D1272" s="20"/>
      <c r="E1272" s="21"/>
      <c r="F1272" s="20"/>
      <c r="G1272" s="21"/>
      <c r="H1272" s="21"/>
      <c r="I1272" s="22"/>
      <c r="J1272" s="22"/>
      <c r="K1272" s="22"/>
      <c r="L1272" s="18"/>
    </row>
    <row r="1273">
      <c r="A1273" s="18"/>
      <c r="B1273" s="19"/>
      <c r="C1273" s="20"/>
      <c r="D1273" s="20"/>
      <c r="E1273" s="21"/>
      <c r="F1273" s="20"/>
      <c r="G1273" s="21"/>
      <c r="H1273" s="21"/>
      <c r="I1273" s="22"/>
      <c r="J1273" s="22"/>
      <c r="K1273" s="22"/>
      <c r="L1273" s="18"/>
    </row>
    <row r="1274">
      <c r="A1274" s="18"/>
      <c r="B1274" s="19"/>
      <c r="C1274" s="20"/>
      <c r="D1274" s="20"/>
      <c r="E1274" s="21"/>
      <c r="F1274" s="20"/>
      <c r="G1274" s="21"/>
      <c r="H1274" s="21"/>
      <c r="I1274" s="22"/>
      <c r="J1274" s="22"/>
      <c r="K1274" s="22"/>
      <c r="L1274" s="18"/>
    </row>
    <row r="1275">
      <c r="A1275" s="18"/>
      <c r="B1275" s="19"/>
      <c r="C1275" s="20"/>
      <c r="D1275" s="20"/>
      <c r="E1275" s="21"/>
      <c r="F1275" s="20"/>
      <c r="G1275" s="21"/>
      <c r="H1275" s="21"/>
      <c r="I1275" s="22"/>
      <c r="J1275" s="22"/>
      <c r="K1275" s="22"/>
      <c r="L1275" s="18"/>
    </row>
    <row r="1276">
      <c r="A1276" s="18"/>
      <c r="B1276" s="19"/>
      <c r="C1276" s="20"/>
      <c r="D1276" s="20"/>
      <c r="E1276" s="21"/>
      <c r="F1276" s="20"/>
      <c r="G1276" s="21"/>
      <c r="H1276" s="21"/>
      <c r="I1276" s="22"/>
      <c r="J1276" s="22"/>
      <c r="K1276" s="22"/>
      <c r="L1276" s="18"/>
    </row>
    <row r="1277">
      <c r="A1277" s="18"/>
      <c r="B1277" s="19"/>
      <c r="C1277" s="20"/>
      <c r="D1277" s="20"/>
      <c r="E1277" s="21"/>
      <c r="F1277" s="20"/>
      <c r="G1277" s="21"/>
      <c r="H1277" s="21"/>
      <c r="I1277" s="22"/>
      <c r="J1277" s="22"/>
      <c r="K1277" s="22"/>
      <c r="L1277" s="18"/>
    </row>
    <row r="1278">
      <c r="A1278" s="18"/>
      <c r="B1278" s="19"/>
      <c r="C1278" s="20"/>
      <c r="D1278" s="20"/>
      <c r="E1278" s="21"/>
      <c r="F1278" s="20"/>
      <c r="G1278" s="21"/>
      <c r="H1278" s="21"/>
      <c r="I1278" s="22"/>
      <c r="J1278" s="22"/>
      <c r="K1278" s="22"/>
      <c r="L1278" s="18"/>
    </row>
    <row r="1279">
      <c r="A1279" s="18"/>
      <c r="B1279" s="19"/>
      <c r="C1279" s="20"/>
      <c r="D1279" s="20"/>
      <c r="E1279" s="21"/>
      <c r="F1279" s="20"/>
      <c r="G1279" s="21"/>
      <c r="H1279" s="21"/>
      <c r="I1279" s="22"/>
      <c r="J1279" s="22"/>
      <c r="K1279" s="22"/>
      <c r="L1279" s="18"/>
    </row>
    <row r="1280">
      <c r="A1280" s="18"/>
      <c r="B1280" s="19"/>
      <c r="C1280" s="20"/>
      <c r="D1280" s="20"/>
      <c r="E1280" s="21"/>
      <c r="F1280" s="20"/>
      <c r="G1280" s="21"/>
      <c r="H1280" s="21"/>
      <c r="I1280" s="22"/>
      <c r="J1280" s="22"/>
      <c r="K1280" s="22"/>
      <c r="L1280" s="18"/>
    </row>
    <row r="1281">
      <c r="A1281" s="18"/>
      <c r="B1281" s="19"/>
      <c r="C1281" s="20"/>
      <c r="D1281" s="20"/>
      <c r="E1281" s="21"/>
      <c r="F1281" s="20"/>
      <c r="G1281" s="21"/>
      <c r="H1281" s="21"/>
      <c r="I1281" s="22"/>
      <c r="J1281" s="22"/>
      <c r="K1281" s="22"/>
      <c r="L1281" s="18"/>
    </row>
    <row r="1282">
      <c r="A1282" s="18"/>
      <c r="B1282" s="19"/>
      <c r="C1282" s="20"/>
      <c r="D1282" s="20"/>
      <c r="E1282" s="21"/>
      <c r="F1282" s="20"/>
      <c r="G1282" s="21"/>
      <c r="H1282" s="21"/>
      <c r="I1282" s="22"/>
      <c r="J1282" s="22"/>
      <c r="K1282" s="22"/>
      <c r="L1282" s="18"/>
    </row>
    <row r="1283">
      <c r="A1283" s="18"/>
      <c r="B1283" s="19"/>
      <c r="C1283" s="20"/>
      <c r="D1283" s="20"/>
      <c r="E1283" s="21"/>
      <c r="F1283" s="20"/>
      <c r="G1283" s="21"/>
      <c r="H1283" s="21"/>
      <c r="I1283" s="22"/>
      <c r="J1283" s="22"/>
      <c r="K1283" s="22"/>
      <c r="L1283" s="18"/>
    </row>
    <row r="1284">
      <c r="A1284" s="18"/>
      <c r="B1284" s="19"/>
      <c r="C1284" s="20"/>
      <c r="D1284" s="20"/>
      <c r="E1284" s="21"/>
      <c r="F1284" s="20"/>
      <c r="G1284" s="21"/>
      <c r="H1284" s="21"/>
      <c r="I1284" s="22"/>
      <c r="J1284" s="22"/>
      <c r="K1284" s="22"/>
      <c r="L1284" s="18"/>
    </row>
    <row r="1285">
      <c r="A1285" s="18"/>
      <c r="B1285" s="19"/>
      <c r="C1285" s="20"/>
      <c r="D1285" s="20"/>
      <c r="E1285" s="21"/>
      <c r="F1285" s="20"/>
      <c r="G1285" s="21"/>
      <c r="H1285" s="21"/>
      <c r="I1285" s="22"/>
      <c r="J1285" s="22"/>
      <c r="K1285" s="22"/>
      <c r="L1285" s="18"/>
    </row>
    <row r="1286">
      <c r="A1286" s="18"/>
      <c r="B1286" s="19"/>
      <c r="C1286" s="20"/>
      <c r="D1286" s="20"/>
      <c r="E1286" s="21"/>
      <c r="F1286" s="20"/>
      <c r="G1286" s="21"/>
      <c r="H1286" s="21"/>
      <c r="I1286" s="22"/>
      <c r="J1286" s="22"/>
      <c r="K1286" s="22"/>
      <c r="L1286" s="18"/>
    </row>
    <row r="1287">
      <c r="A1287" s="18"/>
      <c r="B1287" s="19"/>
      <c r="C1287" s="20"/>
      <c r="D1287" s="20"/>
      <c r="E1287" s="21"/>
      <c r="F1287" s="20"/>
      <c r="G1287" s="21"/>
      <c r="H1287" s="21"/>
      <c r="I1287" s="22"/>
      <c r="J1287" s="22"/>
      <c r="K1287" s="22"/>
      <c r="L1287" s="18"/>
    </row>
    <row r="1288">
      <c r="A1288" s="18"/>
      <c r="B1288" s="19"/>
      <c r="C1288" s="20"/>
      <c r="D1288" s="20"/>
      <c r="E1288" s="21"/>
      <c r="F1288" s="20"/>
      <c r="G1288" s="21"/>
      <c r="H1288" s="21"/>
      <c r="I1288" s="22"/>
      <c r="J1288" s="22"/>
      <c r="K1288" s="22"/>
      <c r="L1288" s="18"/>
    </row>
    <row r="1289">
      <c r="A1289" s="18"/>
      <c r="B1289" s="19"/>
      <c r="C1289" s="20"/>
      <c r="D1289" s="20"/>
      <c r="E1289" s="21"/>
      <c r="F1289" s="20"/>
      <c r="G1289" s="21"/>
      <c r="H1289" s="21"/>
      <c r="I1289" s="22"/>
      <c r="J1289" s="22"/>
      <c r="K1289" s="22"/>
      <c r="L1289" s="18"/>
    </row>
    <row r="1290">
      <c r="A1290" s="18"/>
      <c r="B1290" s="19"/>
      <c r="C1290" s="20"/>
      <c r="D1290" s="20"/>
      <c r="E1290" s="21"/>
      <c r="F1290" s="20"/>
      <c r="G1290" s="21"/>
      <c r="H1290" s="21"/>
      <c r="I1290" s="22"/>
      <c r="J1290" s="22"/>
      <c r="K1290" s="22"/>
      <c r="L1290" s="18"/>
    </row>
    <row r="1291">
      <c r="A1291" s="18"/>
      <c r="B1291" s="19"/>
      <c r="C1291" s="20"/>
      <c r="D1291" s="20"/>
      <c r="E1291" s="21"/>
      <c r="F1291" s="20"/>
      <c r="G1291" s="21"/>
      <c r="H1291" s="21"/>
      <c r="I1291" s="22"/>
      <c r="J1291" s="22"/>
      <c r="K1291" s="22"/>
      <c r="L1291" s="18"/>
    </row>
    <row r="1292">
      <c r="A1292" s="18"/>
      <c r="B1292" s="19"/>
      <c r="C1292" s="20"/>
      <c r="D1292" s="20"/>
      <c r="E1292" s="21"/>
      <c r="F1292" s="20"/>
      <c r="G1292" s="21"/>
      <c r="H1292" s="21"/>
      <c r="I1292" s="22"/>
      <c r="J1292" s="22"/>
      <c r="K1292" s="22"/>
      <c r="L1292" s="18"/>
    </row>
    <row r="1293">
      <c r="A1293" s="18"/>
      <c r="B1293" s="19"/>
      <c r="C1293" s="20"/>
      <c r="D1293" s="20"/>
      <c r="E1293" s="21"/>
      <c r="F1293" s="20"/>
      <c r="G1293" s="21"/>
      <c r="H1293" s="21"/>
      <c r="I1293" s="22"/>
      <c r="J1293" s="22"/>
      <c r="K1293" s="22"/>
      <c r="L1293" s="18"/>
    </row>
    <row r="1294">
      <c r="A1294" s="18"/>
      <c r="B1294" s="19"/>
      <c r="C1294" s="20"/>
      <c r="D1294" s="20"/>
      <c r="E1294" s="21"/>
      <c r="F1294" s="20"/>
      <c r="G1294" s="21"/>
      <c r="H1294" s="21"/>
      <c r="I1294" s="22"/>
      <c r="J1294" s="22"/>
      <c r="K1294" s="22"/>
      <c r="L1294" s="18"/>
    </row>
    <row r="1295">
      <c r="A1295" s="18"/>
      <c r="B1295" s="19"/>
      <c r="C1295" s="20"/>
      <c r="D1295" s="20"/>
      <c r="E1295" s="21"/>
      <c r="F1295" s="20"/>
      <c r="G1295" s="21"/>
      <c r="H1295" s="21"/>
      <c r="I1295" s="22"/>
      <c r="J1295" s="22"/>
      <c r="K1295" s="22"/>
      <c r="L1295" s="18"/>
    </row>
    <row r="1296">
      <c r="A1296" s="18"/>
      <c r="B1296" s="19"/>
      <c r="C1296" s="20"/>
      <c r="D1296" s="20"/>
      <c r="E1296" s="21"/>
      <c r="F1296" s="20"/>
      <c r="G1296" s="21"/>
      <c r="H1296" s="21"/>
      <c r="I1296" s="22"/>
      <c r="J1296" s="22"/>
      <c r="K1296" s="22"/>
      <c r="L1296" s="18"/>
    </row>
    <row r="1297">
      <c r="A1297" s="18"/>
      <c r="B1297" s="19"/>
      <c r="C1297" s="20"/>
      <c r="D1297" s="20"/>
      <c r="E1297" s="21"/>
      <c r="F1297" s="20"/>
      <c r="G1297" s="21"/>
      <c r="H1297" s="21"/>
      <c r="I1297" s="22"/>
      <c r="J1297" s="22"/>
      <c r="K1297" s="22"/>
      <c r="L1297" s="18"/>
    </row>
    <row r="1298">
      <c r="A1298" s="18"/>
      <c r="B1298" s="19"/>
      <c r="C1298" s="20"/>
      <c r="D1298" s="20"/>
      <c r="E1298" s="21"/>
      <c r="F1298" s="20"/>
      <c r="G1298" s="21"/>
      <c r="H1298" s="21"/>
      <c r="I1298" s="22"/>
      <c r="J1298" s="22"/>
      <c r="K1298" s="22"/>
      <c r="L1298" s="18"/>
    </row>
    <row r="1299">
      <c r="A1299" s="18"/>
      <c r="B1299" s="19"/>
      <c r="C1299" s="20"/>
      <c r="D1299" s="20"/>
      <c r="E1299" s="21"/>
      <c r="F1299" s="20"/>
      <c r="G1299" s="21"/>
      <c r="H1299" s="21"/>
      <c r="I1299" s="22"/>
      <c r="J1299" s="22"/>
      <c r="K1299" s="22"/>
      <c r="L1299" s="18"/>
    </row>
    <row r="1300">
      <c r="A1300" s="18"/>
      <c r="B1300" s="19"/>
      <c r="C1300" s="20"/>
      <c r="D1300" s="20"/>
      <c r="E1300" s="21"/>
      <c r="F1300" s="20"/>
      <c r="G1300" s="21"/>
      <c r="H1300" s="21"/>
      <c r="I1300" s="22"/>
      <c r="J1300" s="22"/>
      <c r="K1300" s="22"/>
      <c r="L1300" s="18"/>
    </row>
    <row r="1301">
      <c r="A1301" s="18"/>
      <c r="B1301" s="19"/>
      <c r="C1301" s="20"/>
      <c r="D1301" s="20"/>
      <c r="E1301" s="21"/>
      <c r="F1301" s="20"/>
      <c r="G1301" s="21"/>
      <c r="H1301" s="21"/>
      <c r="I1301" s="22"/>
      <c r="J1301" s="22"/>
      <c r="K1301" s="22"/>
      <c r="L1301" s="18"/>
    </row>
    <row r="1302">
      <c r="A1302" s="18"/>
      <c r="B1302" s="19"/>
      <c r="C1302" s="20"/>
      <c r="D1302" s="20"/>
      <c r="E1302" s="21"/>
      <c r="F1302" s="20"/>
      <c r="G1302" s="21"/>
      <c r="H1302" s="21"/>
      <c r="I1302" s="22"/>
      <c r="J1302" s="22"/>
      <c r="K1302" s="22"/>
      <c r="L1302" s="18"/>
    </row>
    <row r="1303">
      <c r="A1303" s="18"/>
      <c r="B1303" s="19"/>
      <c r="C1303" s="20"/>
      <c r="D1303" s="20"/>
      <c r="E1303" s="21"/>
      <c r="F1303" s="20"/>
      <c r="G1303" s="21"/>
      <c r="H1303" s="21"/>
      <c r="I1303" s="22"/>
      <c r="J1303" s="22"/>
      <c r="K1303" s="22"/>
      <c r="L1303" s="18"/>
    </row>
    <row r="1304">
      <c r="A1304" s="18"/>
      <c r="B1304" s="19"/>
      <c r="C1304" s="20"/>
      <c r="D1304" s="20"/>
      <c r="E1304" s="21"/>
      <c r="F1304" s="20"/>
      <c r="G1304" s="21"/>
      <c r="H1304" s="21"/>
      <c r="I1304" s="22"/>
      <c r="J1304" s="22"/>
      <c r="K1304" s="22"/>
      <c r="L1304" s="18"/>
    </row>
    <row r="1305">
      <c r="A1305" s="18"/>
      <c r="B1305" s="19"/>
      <c r="C1305" s="20"/>
      <c r="D1305" s="20"/>
      <c r="E1305" s="21"/>
      <c r="F1305" s="20"/>
      <c r="G1305" s="21"/>
      <c r="H1305" s="21"/>
      <c r="I1305" s="22"/>
      <c r="J1305" s="22"/>
      <c r="K1305" s="22"/>
      <c r="L1305" s="18"/>
    </row>
    <row r="1306">
      <c r="A1306" s="18"/>
      <c r="B1306" s="19"/>
      <c r="C1306" s="20"/>
      <c r="D1306" s="20"/>
      <c r="E1306" s="21"/>
      <c r="F1306" s="20"/>
      <c r="G1306" s="21"/>
      <c r="H1306" s="21"/>
      <c r="I1306" s="22"/>
      <c r="J1306" s="22"/>
      <c r="K1306" s="22"/>
      <c r="L1306" s="18"/>
    </row>
    <row r="1307">
      <c r="A1307" s="18"/>
      <c r="B1307" s="19"/>
      <c r="C1307" s="20"/>
      <c r="D1307" s="20"/>
      <c r="E1307" s="21"/>
      <c r="F1307" s="20"/>
      <c r="G1307" s="21"/>
      <c r="H1307" s="21"/>
      <c r="I1307" s="22"/>
      <c r="J1307" s="22"/>
      <c r="K1307" s="22"/>
      <c r="L1307" s="18"/>
    </row>
    <row r="1308">
      <c r="A1308" s="18"/>
      <c r="B1308" s="19"/>
      <c r="C1308" s="20"/>
      <c r="D1308" s="20"/>
      <c r="E1308" s="21"/>
      <c r="F1308" s="20"/>
      <c r="G1308" s="21"/>
      <c r="H1308" s="21"/>
      <c r="I1308" s="22"/>
      <c r="J1308" s="22"/>
      <c r="K1308" s="22"/>
      <c r="L1308" s="18"/>
    </row>
    <row r="1309">
      <c r="A1309" s="18"/>
      <c r="B1309" s="19"/>
      <c r="C1309" s="20"/>
      <c r="D1309" s="20"/>
      <c r="E1309" s="21"/>
      <c r="F1309" s="20"/>
      <c r="G1309" s="21"/>
      <c r="H1309" s="21"/>
      <c r="I1309" s="22"/>
      <c r="J1309" s="22"/>
      <c r="K1309" s="22"/>
      <c r="L1309" s="18"/>
    </row>
    <row r="1310">
      <c r="A1310" s="18"/>
      <c r="B1310" s="19"/>
      <c r="C1310" s="20"/>
      <c r="D1310" s="20"/>
      <c r="E1310" s="21"/>
      <c r="F1310" s="20"/>
      <c r="G1310" s="21"/>
      <c r="H1310" s="21"/>
      <c r="I1310" s="22"/>
      <c r="J1310" s="22"/>
      <c r="K1310" s="22"/>
      <c r="L1310" s="18"/>
    </row>
    <row r="1311">
      <c r="A1311" s="18"/>
      <c r="B1311" s="19"/>
      <c r="C1311" s="20"/>
      <c r="D1311" s="20"/>
      <c r="E1311" s="21"/>
      <c r="F1311" s="20"/>
      <c r="G1311" s="21"/>
      <c r="H1311" s="21"/>
      <c r="I1311" s="22"/>
      <c r="J1311" s="22"/>
      <c r="K1311" s="22"/>
      <c r="L1311" s="18"/>
    </row>
    <row r="1312">
      <c r="A1312" s="18"/>
      <c r="B1312" s="19"/>
      <c r="C1312" s="20"/>
      <c r="D1312" s="20"/>
      <c r="E1312" s="21"/>
      <c r="F1312" s="20"/>
      <c r="G1312" s="21"/>
      <c r="H1312" s="21"/>
      <c r="I1312" s="22"/>
      <c r="J1312" s="22"/>
      <c r="K1312" s="22"/>
      <c r="L1312" s="18"/>
    </row>
    <row r="1313">
      <c r="A1313" s="18"/>
      <c r="B1313" s="19"/>
      <c r="C1313" s="20"/>
      <c r="D1313" s="20"/>
      <c r="E1313" s="21"/>
      <c r="F1313" s="20"/>
      <c r="G1313" s="21"/>
      <c r="H1313" s="21"/>
      <c r="I1313" s="22"/>
      <c r="J1313" s="22"/>
      <c r="K1313" s="22"/>
      <c r="L1313" s="18"/>
    </row>
    <row r="1314">
      <c r="A1314" s="18"/>
      <c r="B1314" s="19"/>
      <c r="C1314" s="20"/>
      <c r="D1314" s="20"/>
      <c r="E1314" s="21"/>
      <c r="F1314" s="20"/>
      <c r="G1314" s="21"/>
      <c r="H1314" s="21"/>
      <c r="I1314" s="22"/>
      <c r="J1314" s="22"/>
      <c r="K1314" s="22"/>
      <c r="L1314" s="18"/>
    </row>
    <row r="1315">
      <c r="A1315" s="18"/>
      <c r="B1315" s="19"/>
      <c r="C1315" s="20"/>
      <c r="D1315" s="20"/>
      <c r="E1315" s="21"/>
      <c r="F1315" s="20"/>
      <c r="G1315" s="21"/>
      <c r="H1315" s="21"/>
      <c r="I1315" s="22"/>
      <c r="J1315" s="22"/>
      <c r="K1315" s="22"/>
      <c r="L1315" s="18"/>
    </row>
    <row r="1316">
      <c r="A1316" s="18"/>
      <c r="B1316" s="19"/>
      <c r="C1316" s="20"/>
      <c r="D1316" s="20"/>
      <c r="E1316" s="21"/>
      <c r="F1316" s="20"/>
      <c r="G1316" s="21"/>
      <c r="H1316" s="21"/>
      <c r="I1316" s="22"/>
      <c r="J1316" s="22"/>
      <c r="K1316" s="22"/>
      <c r="L1316" s="18"/>
    </row>
    <row r="1317">
      <c r="A1317" s="18"/>
      <c r="B1317" s="19"/>
      <c r="C1317" s="20"/>
      <c r="D1317" s="20"/>
      <c r="E1317" s="21"/>
      <c r="F1317" s="20"/>
      <c r="G1317" s="21"/>
      <c r="H1317" s="21"/>
      <c r="I1317" s="22"/>
      <c r="J1317" s="22"/>
      <c r="K1317" s="22"/>
      <c r="L1317" s="18"/>
    </row>
    <row r="1318">
      <c r="A1318" s="18"/>
      <c r="B1318" s="19"/>
      <c r="C1318" s="20"/>
      <c r="D1318" s="20"/>
      <c r="E1318" s="21"/>
      <c r="F1318" s="20"/>
      <c r="G1318" s="21"/>
      <c r="H1318" s="21"/>
      <c r="I1318" s="22"/>
      <c r="J1318" s="22"/>
      <c r="K1318" s="22"/>
      <c r="L1318" s="18"/>
    </row>
    <row r="1319">
      <c r="A1319" s="18"/>
      <c r="B1319" s="19"/>
      <c r="C1319" s="20"/>
      <c r="D1319" s="20"/>
      <c r="E1319" s="21"/>
      <c r="F1319" s="20"/>
      <c r="G1319" s="21"/>
      <c r="H1319" s="21"/>
      <c r="I1319" s="22"/>
      <c r="J1319" s="22"/>
      <c r="K1319" s="22"/>
      <c r="L1319" s="18"/>
    </row>
    <row r="1320">
      <c r="A1320" s="18"/>
      <c r="B1320" s="19"/>
      <c r="C1320" s="20"/>
      <c r="D1320" s="20"/>
      <c r="E1320" s="21"/>
      <c r="F1320" s="20"/>
      <c r="G1320" s="21"/>
      <c r="H1320" s="21"/>
      <c r="I1320" s="22"/>
      <c r="J1320" s="22"/>
      <c r="K1320" s="22"/>
      <c r="L1320" s="18"/>
    </row>
    <row r="1321">
      <c r="A1321" s="18"/>
      <c r="B1321" s="19"/>
      <c r="C1321" s="20"/>
      <c r="D1321" s="20"/>
      <c r="E1321" s="21"/>
      <c r="F1321" s="20"/>
      <c r="G1321" s="21"/>
      <c r="H1321" s="21"/>
      <c r="I1321" s="22"/>
      <c r="J1321" s="22"/>
      <c r="K1321" s="22"/>
      <c r="L1321" s="18"/>
    </row>
    <row r="1322">
      <c r="A1322" s="18"/>
      <c r="B1322" s="19"/>
      <c r="C1322" s="20"/>
      <c r="D1322" s="20"/>
      <c r="E1322" s="21"/>
      <c r="F1322" s="20"/>
      <c r="G1322" s="21"/>
      <c r="H1322" s="21"/>
      <c r="I1322" s="22"/>
      <c r="J1322" s="22"/>
      <c r="K1322" s="22"/>
      <c r="L1322" s="18"/>
    </row>
    <row r="1323">
      <c r="A1323" s="18"/>
      <c r="B1323" s="19"/>
      <c r="C1323" s="20"/>
      <c r="D1323" s="20"/>
      <c r="E1323" s="21"/>
      <c r="F1323" s="20"/>
      <c r="G1323" s="21"/>
      <c r="H1323" s="21"/>
      <c r="I1323" s="22"/>
      <c r="J1323" s="22"/>
      <c r="K1323" s="22"/>
      <c r="L1323" s="18"/>
    </row>
    <row r="1324">
      <c r="A1324" s="18"/>
      <c r="B1324" s="19"/>
      <c r="C1324" s="20"/>
      <c r="D1324" s="20"/>
      <c r="E1324" s="21"/>
      <c r="F1324" s="20"/>
      <c r="G1324" s="21"/>
      <c r="H1324" s="21"/>
      <c r="I1324" s="22"/>
      <c r="J1324" s="22"/>
      <c r="K1324" s="22"/>
      <c r="L1324" s="18"/>
    </row>
    <row r="1325">
      <c r="A1325" s="18"/>
      <c r="B1325" s="19"/>
      <c r="C1325" s="20"/>
      <c r="D1325" s="20"/>
      <c r="E1325" s="21"/>
      <c r="F1325" s="20"/>
      <c r="G1325" s="21"/>
      <c r="H1325" s="21"/>
      <c r="I1325" s="22"/>
      <c r="J1325" s="22"/>
      <c r="K1325" s="22"/>
      <c r="L1325" s="18"/>
    </row>
    <row r="1326">
      <c r="A1326" s="18"/>
      <c r="B1326" s="19"/>
      <c r="C1326" s="20"/>
      <c r="D1326" s="20"/>
      <c r="E1326" s="21"/>
      <c r="F1326" s="20"/>
      <c r="G1326" s="21"/>
      <c r="H1326" s="21"/>
      <c r="I1326" s="22"/>
      <c r="J1326" s="22"/>
      <c r="K1326" s="22"/>
      <c r="L1326" s="18"/>
    </row>
    <row r="1327">
      <c r="A1327" s="18"/>
      <c r="B1327" s="19"/>
      <c r="C1327" s="20"/>
      <c r="D1327" s="20"/>
      <c r="E1327" s="21"/>
      <c r="F1327" s="20"/>
      <c r="G1327" s="21"/>
      <c r="H1327" s="21"/>
      <c r="I1327" s="22"/>
      <c r="J1327" s="22"/>
      <c r="K1327" s="22"/>
      <c r="L1327" s="18"/>
    </row>
    <row r="1328">
      <c r="A1328" s="18"/>
      <c r="B1328" s="19"/>
      <c r="C1328" s="20"/>
      <c r="D1328" s="20"/>
      <c r="E1328" s="21"/>
      <c r="F1328" s="20"/>
      <c r="G1328" s="21"/>
      <c r="H1328" s="21"/>
      <c r="I1328" s="22"/>
      <c r="J1328" s="22"/>
      <c r="K1328" s="22"/>
      <c r="L1328" s="18"/>
    </row>
    <row r="1329">
      <c r="A1329" s="18"/>
      <c r="B1329" s="19"/>
      <c r="C1329" s="20"/>
      <c r="D1329" s="20"/>
      <c r="E1329" s="21"/>
      <c r="F1329" s="20"/>
      <c r="G1329" s="21"/>
      <c r="H1329" s="21"/>
      <c r="I1329" s="22"/>
      <c r="J1329" s="22"/>
      <c r="K1329" s="22"/>
      <c r="L1329" s="18"/>
    </row>
    <row r="1330">
      <c r="A1330" s="18"/>
      <c r="B1330" s="19"/>
      <c r="C1330" s="20"/>
      <c r="D1330" s="20"/>
      <c r="E1330" s="21"/>
      <c r="F1330" s="20"/>
      <c r="G1330" s="21"/>
      <c r="H1330" s="21"/>
      <c r="I1330" s="22"/>
      <c r="J1330" s="22"/>
      <c r="K1330" s="22"/>
      <c r="L1330" s="18"/>
    </row>
    <row r="1331">
      <c r="A1331" s="18"/>
      <c r="B1331" s="19"/>
      <c r="C1331" s="20"/>
      <c r="D1331" s="20"/>
      <c r="E1331" s="21"/>
      <c r="F1331" s="20"/>
      <c r="G1331" s="21"/>
      <c r="H1331" s="21"/>
      <c r="I1331" s="22"/>
      <c r="J1331" s="22"/>
      <c r="K1331" s="22"/>
      <c r="L1331" s="18"/>
    </row>
    <row r="1332">
      <c r="A1332" s="18"/>
      <c r="B1332" s="19"/>
      <c r="C1332" s="20"/>
      <c r="D1332" s="20"/>
      <c r="E1332" s="21"/>
      <c r="F1332" s="20"/>
      <c r="G1332" s="21"/>
      <c r="H1332" s="21"/>
      <c r="I1332" s="22"/>
      <c r="J1332" s="22"/>
      <c r="K1332" s="22"/>
      <c r="L1332" s="18"/>
    </row>
    <row r="1333">
      <c r="A1333" s="18"/>
      <c r="B1333" s="19"/>
      <c r="C1333" s="20"/>
      <c r="D1333" s="20"/>
      <c r="E1333" s="21"/>
      <c r="F1333" s="20"/>
      <c r="G1333" s="21"/>
      <c r="H1333" s="21"/>
      <c r="I1333" s="22"/>
      <c r="J1333" s="22"/>
      <c r="K1333" s="22"/>
      <c r="L1333" s="18"/>
    </row>
    <row r="1334">
      <c r="A1334" s="18"/>
      <c r="B1334" s="19"/>
      <c r="C1334" s="20"/>
      <c r="D1334" s="20"/>
      <c r="E1334" s="21"/>
      <c r="F1334" s="20"/>
      <c r="G1334" s="21"/>
      <c r="H1334" s="21"/>
      <c r="I1334" s="22"/>
      <c r="J1334" s="22"/>
      <c r="K1334" s="22"/>
      <c r="L1334" s="18"/>
    </row>
    <row r="1335">
      <c r="A1335" s="18"/>
      <c r="B1335" s="19"/>
      <c r="C1335" s="20"/>
      <c r="D1335" s="20"/>
      <c r="E1335" s="21"/>
      <c r="F1335" s="20"/>
      <c r="G1335" s="21"/>
      <c r="H1335" s="21"/>
      <c r="I1335" s="22"/>
      <c r="J1335" s="22"/>
      <c r="K1335" s="22"/>
      <c r="L1335" s="18"/>
    </row>
    <row r="1336">
      <c r="A1336" s="18"/>
      <c r="B1336" s="19"/>
      <c r="C1336" s="20"/>
      <c r="D1336" s="20"/>
      <c r="E1336" s="21"/>
      <c r="F1336" s="20"/>
      <c r="G1336" s="21"/>
      <c r="H1336" s="21"/>
      <c r="I1336" s="22"/>
      <c r="J1336" s="22"/>
      <c r="K1336" s="22"/>
      <c r="L1336" s="18"/>
    </row>
    <row r="1337">
      <c r="A1337" s="18"/>
      <c r="B1337" s="19"/>
      <c r="C1337" s="20"/>
      <c r="D1337" s="20"/>
      <c r="E1337" s="21"/>
      <c r="F1337" s="20"/>
      <c r="G1337" s="21"/>
      <c r="H1337" s="21"/>
      <c r="I1337" s="22"/>
      <c r="J1337" s="22"/>
      <c r="K1337" s="22"/>
      <c r="L1337" s="18"/>
    </row>
    <row r="1338">
      <c r="A1338" s="18"/>
      <c r="B1338" s="19"/>
      <c r="C1338" s="20"/>
      <c r="D1338" s="20"/>
      <c r="E1338" s="21"/>
      <c r="F1338" s="20"/>
      <c r="G1338" s="21"/>
      <c r="H1338" s="21"/>
      <c r="I1338" s="22"/>
      <c r="J1338" s="22"/>
      <c r="K1338" s="22"/>
      <c r="L1338" s="18"/>
    </row>
    <row r="1339">
      <c r="A1339" s="18"/>
      <c r="B1339" s="19"/>
      <c r="C1339" s="20"/>
      <c r="D1339" s="20"/>
      <c r="E1339" s="21"/>
      <c r="F1339" s="20"/>
      <c r="G1339" s="21"/>
      <c r="H1339" s="21"/>
      <c r="I1339" s="22"/>
      <c r="J1339" s="22"/>
      <c r="K1339" s="22"/>
      <c r="L1339" s="18"/>
    </row>
    <row r="1340">
      <c r="A1340" s="18"/>
      <c r="B1340" s="19"/>
      <c r="C1340" s="20"/>
      <c r="D1340" s="20"/>
      <c r="E1340" s="21"/>
      <c r="F1340" s="20"/>
      <c r="G1340" s="21"/>
      <c r="H1340" s="21"/>
      <c r="I1340" s="22"/>
      <c r="J1340" s="22"/>
      <c r="K1340" s="22"/>
      <c r="L1340" s="18"/>
    </row>
    <row r="1341">
      <c r="A1341" s="18"/>
      <c r="B1341" s="19"/>
      <c r="C1341" s="20"/>
      <c r="D1341" s="20"/>
      <c r="E1341" s="21"/>
      <c r="F1341" s="20"/>
      <c r="G1341" s="21"/>
      <c r="H1341" s="21"/>
      <c r="I1341" s="22"/>
      <c r="J1341" s="22"/>
      <c r="K1341" s="22"/>
      <c r="L1341" s="18"/>
    </row>
    <row r="1342">
      <c r="A1342" s="18"/>
      <c r="B1342" s="19"/>
      <c r="C1342" s="20"/>
      <c r="D1342" s="20"/>
      <c r="E1342" s="21"/>
      <c r="F1342" s="20"/>
      <c r="G1342" s="21"/>
      <c r="H1342" s="21"/>
      <c r="I1342" s="22"/>
      <c r="J1342" s="22"/>
      <c r="K1342" s="22"/>
      <c r="L1342" s="18"/>
    </row>
    <row r="1343">
      <c r="A1343" s="18"/>
      <c r="B1343" s="19"/>
      <c r="C1343" s="20"/>
      <c r="D1343" s="20"/>
      <c r="E1343" s="21"/>
      <c r="F1343" s="20"/>
      <c r="G1343" s="21"/>
      <c r="H1343" s="21"/>
      <c r="I1343" s="22"/>
      <c r="J1343" s="22"/>
      <c r="K1343" s="22"/>
      <c r="L1343" s="18"/>
    </row>
    <row r="1344">
      <c r="A1344" s="18"/>
      <c r="B1344" s="19"/>
      <c r="C1344" s="20"/>
      <c r="D1344" s="20"/>
      <c r="E1344" s="21"/>
      <c r="F1344" s="20"/>
      <c r="G1344" s="21"/>
      <c r="H1344" s="21"/>
      <c r="I1344" s="22"/>
      <c r="J1344" s="22"/>
      <c r="K1344" s="22"/>
      <c r="L1344" s="18"/>
    </row>
    <row r="1345">
      <c r="A1345" s="18"/>
      <c r="B1345" s="19"/>
      <c r="C1345" s="20"/>
      <c r="D1345" s="20"/>
      <c r="E1345" s="21"/>
      <c r="F1345" s="20"/>
      <c r="G1345" s="21"/>
      <c r="H1345" s="21"/>
      <c r="I1345" s="22"/>
      <c r="J1345" s="22"/>
      <c r="K1345" s="22"/>
      <c r="L1345" s="18"/>
    </row>
    <row r="1346">
      <c r="A1346" s="18"/>
      <c r="B1346" s="19"/>
      <c r="C1346" s="20"/>
      <c r="D1346" s="20"/>
      <c r="E1346" s="21"/>
      <c r="F1346" s="20"/>
      <c r="G1346" s="21"/>
      <c r="H1346" s="21"/>
      <c r="I1346" s="22"/>
      <c r="J1346" s="22"/>
      <c r="K1346" s="22"/>
      <c r="L1346" s="18"/>
    </row>
    <row r="1347">
      <c r="A1347" s="18"/>
      <c r="B1347" s="19"/>
      <c r="C1347" s="20"/>
      <c r="D1347" s="20"/>
      <c r="E1347" s="21"/>
      <c r="F1347" s="20"/>
      <c r="G1347" s="21"/>
      <c r="H1347" s="21"/>
      <c r="I1347" s="22"/>
      <c r="J1347" s="22"/>
      <c r="K1347" s="22"/>
      <c r="L1347" s="18"/>
    </row>
    <row r="1348">
      <c r="A1348" s="18"/>
      <c r="B1348" s="19"/>
      <c r="C1348" s="20"/>
      <c r="D1348" s="20"/>
      <c r="E1348" s="21"/>
      <c r="F1348" s="20"/>
      <c r="G1348" s="21"/>
      <c r="H1348" s="21"/>
      <c r="I1348" s="22"/>
      <c r="J1348" s="22"/>
      <c r="K1348" s="22"/>
      <c r="L1348" s="18"/>
    </row>
    <row r="1349">
      <c r="A1349" s="18"/>
      <c r="B1349" s="19"/>
      <c r="C1349" s="20"/>
      <c r="D1349" s="20"/>
      <c r="E1349" s="21"/>
      <c r="F1349" s="20"/>
      <c r="G1349" s="21"/>
      <c r="H1349" s="21"/>
      <c r="I1349" s="22"/>
      <c r="J1349" s="22"/>
      <c r="K1349" s="22"/>
      <c r="L1349" s="18"/>
    </row>
    <row r="1350">
      <c r="A1350" s="18"/>
      <c r="B1350" s="19"/>
      <c r="C1350" s="20"/>
      <c r="D1350" s="20"/>
      <c r="E1350" s="21"/>
      <c r="F1350" s="20"/>
      <c r="G1350" s="21"/>
      <c r="H1350" s="21"/>
      <c r="I1350" s="22"/>
      <c r="J1350" s="22"/>
      <c r="K1350" s="22"/>
      <c r="L1350" s="18"/>
    </row>
    <row r="1351">
      <c r="A1351" s="18"/>
      <c r="B1351" s="19"/>
      <c r="C1351" s="20"/>
      <c r="D1351" s="20"/>
      <c r="E1351" s="21"/>
      <c r="F1351" s="20"/>
      <c r="G1351" s="21"/>
      <c r="H1351" s="21"/>
      <c r="I1351" s="22"/>
      <c r="J1351" s="22"/>
      <c r="K1351" s="22"/>
      <c r="L1351" s="18"/>
    </row>
    <row r="1352">
      <c r="A1352" s="18"/>
      <c r="B1352" s="19"/>
      <c r="C1352" s="20"/>
      <c r="D1352" s="20"/>
      <c r="E1352" s="21"/>
      <c r="F1352" s="20"/>
      <c r="G1352" s="21"/>
      <c r="H1352" s="21"/>
      <c r="I1352" s="22"/>
      <c r="J1352" s="22"/>
      <c r="K1352" s="22"/>
      <c r="L1352" s="18"/>
    </row>
    <row r="1353">
      <c r="A1353" s="18"/>
      <c r="B1353" s="19"/>
      <c r="C1353" s="20"/>
      <c r="D1353" s="20"/>
      <c r="E1353" s="21"/>
      <c r="F1353" s="20"/>
      <c r="G1353" s="21"/>
      <c r="H1353" s="21"/>
      <c r="I1353" s="22"/>
      <c r="J1353" s="22"/>
      <c r="K1353" s="22"/>
      <c r="L1353" s="18"/>
    </row>
    <row r="1354">
      <c r="A1354" s="18"/>
      <c r="B1354" s="19"/>
      <c r="C1354" s="20"/>
      <c r="D1354" s="20"/>
      <c r="E1354" s="21"/>
      <c r="F1354" s="20"/>
      <c r="G1354" s="21"/>
      <c r="H1354" s="21"/>
      <c r="I1354" s="22"/>
      <c r="J1354" s="22"/>
      <c r="K1354" s="22"/>
      <c r="L1354" s="18"/>
    </row>
    <row r="1355">
      <c r="A1355" s="18"/>
      <c r="B1355" s="19"/>
      <c r="C1355" s="20"/>
      <c r="D1355" s="20"/>
      <c r="E1355" s="21"/>
      <c r="F1355" s="20"/>
      <c r="G1355" s="21"/>
      <c r="H1355" s="21"/>
      <c r="I1355" s="22"/>
      <c r="J1355" s="22"/>
      <c r="K1355" s="22"/>
      <c r="L1355" s="18"/>
    </row>
    <row r="1356">
      <c r="A1356" s="18"/>
      <c r="B1356" s="19"/>
      <c r="C1356" s="20"/>
      <c r="D1356" s="20"/>
      <c r="E1356" s="21"/>
      <c r="F1356" s="20"/>
      <c r="G1356" s="21"/>
      <c r="H1356" s="21"/>
      <c r="I1356" s="22"/>
      <c r="J1356" s="22"/>
      <c r="K1356" s="22"/>
      <c r="L1356" s="18"/>
    </row>
    <row r="1357">
      <c r="A1357" s="18"/>
      <c r="B1357" s="19"/>
      <c r="C1357" s="20"/>
      <c r="D1357" s="20"/>
      <c r="E1357" s="21"/>
      <c r="F1357" s="20"/>
      <c r="G1357" s="21"/>
      <c r="H1357" s="21"/>
      <c r="I1357" s="22"/>
      <c r="J1357" s="22"/>
      <c r="K1357" s="22"/>
      <c r="L1357" s="18"/>
    </row>
    <row r="1358">
      <c r="A1358" s="18"/>
      <c r="B1358" s="19"/>
      <c r="C1358" s="20"/>
      <c r="D1358" s="20"/>
      <c r="E1358" s="21"/>
      <c r="F1358" s="20"/>
      <c r="G1358" s="21"/>
      <c r="H1358" s="21"/>
      <c r="I1358" s="22"/>
      <c r="J1358" s="22"/>
      <c r="K1358" s="22"/>
      <c r="L1358" s="18"/>
    </row>
    <row r="1359">
      <c r="A1359" s="18"/>
      <c r="B1359" s="19"/>
      <c r="C1359" s="20"/>
      <c r="D1359" s="20"/>
      <c r="E1359" s="21"/>
      <c r="F1359" s="20"/>
      <c r="G1359" s="21"/>
      <c r="H1359" s="21"/>
      <c r="I1359" s="22"/>
      <c r="J1359" s="22"/>
      <c r="K1359" s="22"/>
      <c r="L1359" s="18"/>
    </row>
    <row r="1360">
      <c r="A1360" s="18"/>
      <c r="B1360" s="19"/>
      <c r="C1360" s="20"/>
      <c r="D1360" s="20"/>
      <c r="E1360" s="21"/>
      <c r="F1360" s="20"/>
      <c r="G1360" s="21"/>
      <c r="H1360" s="21"/>
      <c r="I1360" s="22"/>
      <c r="J1360" s="22"/>
      <c r="K1360" s="22"/>
      <c r="L1360" s="18"/>
    </row>
    <row r="1361">
      <c r="A1361" s="18"/>
      <c r="B1361" s="19"/>
      <c r="C1361" s="20"/>
      <c r="D1361" s="20"/>
      <c r="E1361" s="21"/>
      <c r="F1361" s="20"/>
      <c r="G1361" s="21"/>
      <c r="H1361" s="21"/>
      <c r="I1361" s="22"/>
      <c r="J1361" s="22"/>
      <c r="K1361" s="22"/>
      <c r="L1361" s="18"/>
    </row>
    <row r="1362">
      <c r="A1362" s="18"/>
      <c r="B1362" s="19"/>
      <c r="C1362" s="20"/>
      <c r="D1362" s="20"/>
      <c r="E1362" s="21"/>
      <c r="F1362" s="20"/>
      <c r="G1362" s="21"/>
      <c r="H1362" s="21"/>
      <c r="I1362" s="22"/>
      <c r="J1362" s="22"/>
      <c r="K1362" s="22"/>
      <c r="L1362" s="18"/>
    </row>
    <row r="1363">
      <c r="A1363" s="18"/>
      <c r="B1363" s="19"/>
      <c r="C1363" s="20"/>
      <c r="D1363" s="20"/>
      <c r="E1363" s="21"/>
      <c r="F1363" s="20"/>
      <c r="G1363" s="21"/>
      <c r="H1363" s="21"/>
      <c r="I1363" s="22"/>
      <c r="J1363" s="22"/>
      <c r="K1363" s="22"/>
      <c r="L1363" s="18"/>
    </row>
    <row r="1364">
      <c r="A1364" s="18"/>
      <c r="B1364" s="19"/>
      <c r="C1364" s="20"/>
      <c r="D1364" s="20"/>
      <c r="E1364" s="21"/>
      <c r="F1364" s="20"/>
      <c r="G1364" s="21"/>
      <c r="H1364" s="21"/>
      <c r="I1364" s="22"/>
      <c r="J1364" s="22"/>
      <c r="K1364" s="22"/>
      <c r="L1364" s="18"/>
    </row>
    <row r="1365">
      <c r="A1365" s="18"/>
      <c r="B1365" s="19"/>
      <c r="C1365" s="20"/>
      <c r="D1365" s="20"/>
      <c r="E1365" s="21"/>
      <c r="F1365" s="20"/>
      <c r="G1365" s="21"/>
      <c r="H1365" s="21"/>
      <c r="I1365" s="22"/>
      <c r="J1365" s="22"/>
      <c r="K1365" s="22"/>
      <c r="L1365" s="18"/>
    </row>
    <row r="1366">
      <c r="A1366" s="18"/>
      <c r="B1366" s="19"/>
      <c r="C1366" s="20"/>
      <c r="D1366" s="20"/>
      <c r="E1366" s="21"/>
      <c r="F1366" s="20"/>
      <c r="G1366" s="21"/>
      <c r="H1366" s="21"/>
      <c r="I1366" s="22"/>
      <c r="J1366" s="22"/>
      <c r="K1366" s="22"/>
      <c r="L1366" s="18"/>
    </row>
    <row r="1367">
      <c r="A1367" s="18"/>
      <c r="B1367" s="19"/>
      <c r="C1367" s="20"/>
      <c r="D1367" s="20"/>
      <c r="E1367" s="21"/>
      <c r="F1367" s="20"/>
      <c r="G1367" s="21"/>
      <c r="H1367" s="21"/>
      <c r="I1367" s="22"/>
      <c r="J1367" s="22"/>
      <c r="K1367" s="22"/>
      <c r="L1367" s="18"/>
    </row>
    <row r="1368">
      <c r="A1368" s="18"/>
      <c r="B1368" s="19"/>
      <c r="C1368" s="20"/>
      <c r="D1368" s="20"/>
      <c r="E1368" s="21"/>
      <c r="F1368" s="20"/>
      <c r="G1368" s="21"/>
      <c r="H1368" s="21"/>
      <c r="I1368" s="22"/>
      <c r="J1368" s="22"/>
      <c r="K1368" s="22"/>
      <c r="L1368" s="18"/>
    </row>
    <row r="1369">
      <c r="A1369" s="18"/>
      <c r="B1369" s="19"/>
      <c r="C1369" s="20"/>
      <c r="D1369" s="20"/>
      <c r="E1369" s="21"/>
      <c r="F1369" s="20"/>
      <c r="G1369" s="21"/>
      <c r="H1369" s="21"/>
      <c r="I1369" s="22"/>
      <c r="J1369" s="22"/>
      <c r="K1369" s="22"/>
      <c r="L1369" s="18"/>
    </row>
    <row r="1370">
      <c r="A1370" s="18"/>
      <c r="B1370" s="19"/>
      <c r="C1370" s="20"/>
      <c r="D1370" s="20"/>
      <c r="E1370" s="21"/>
      <c r="F1370" s="20"/>
      <c r="G1370" s="21"/>
      <c r="H1370" s="21"/>
      <c r="I1370" s="22"/>
      <c r="J1370" s="22"/>
      <c r="K1370" s="22"/>
      <c r="L1370" s="18"/>
    </row>
    <row r="1371">
      <c r="A1371" s="18"/>
      <c r="B1371" s="19"/>
      <c r="C1371" s="20"/>
      <c r="D1371" s="20"/>
      <c r="E1371" s="21"/>
      <c r="F1371" s="20"/>
      <c r="G1371" s="21"/>
      <c r="H1371" s="21"/>
      <c r="I1371" s="22"/>
      <c r="J1371" s="22"/>
      <c r="K1371" s="22"/>
      <c r="L1371" s="18"/>
    </row>
    <row r="1372">
      <c r="A1372" s="18"/>
      <c r="B1372" s="19"/>
      <c r="C1372" s="20"/>
      <c r="D1372" s="20"/>
      <c r="E1372" s="21"/>
      <c r="F1372" s="20"/>
      <c r="G1372" s="21"/>
      <c r="H1372" s="21"/>
      <c r="I1372" s="22"/>
      <c r="J1372" s="22"/>
      <c r="K1372" s="22"/>
      <c r="L1372" s="18"/>
    </row>
    <row r="1373">
      <c r="A1373" s="18"/>
      <c r="B1373" s="19"/>
      <c r="C1373" s="20"/>
      <c r="D1373" s="20"/>
      <c r="E1373" s="21"/>
      <c r="F1373" s="20"/>
      <c r="G1373" s="21"/>
      <c r="H1373" s="21"/>
      <c r="I1373" s="22"/>
      <c r="J1373" s="22"/>
      <c r="K1373" s="22"/>
      <c r="L1373" s="18"/>
    </row>
    <row r="1374">
      <c r="A1374" s="18"/>
      <c r="B1374" s="19"/>
      <c r="C1374" s="20"/>
      <c r="D1374" s="20"/>
      <c r="E1374" s="21"/>
      <c r="F1374" s="20"/>
      <c r="G1374" s="21"/>
      <c r="H1374" s="21"/>
      <c r="I1374" s="22"/>
      <c r="J1374" s="22"/>
      <c r="K1374" s="22"/>
      <c r="L1374" s="18"/>
    </row>
    <row r="1375">
      <c r="A1375" s="18"/>
      <c r="B1375" s="19"/>
      <c r="C1375" s="20"/>
      <c r="D1375" s="20"/>
      <c r="E1375" s="21"/>
      <c r="F1375" s="20"/>
      <c r="G1375" s="21"/>
      <c r="H1375" s="21"/>
      <c r="I1375" s="22"/>
      <c r="J1375" s="22"/>
      <c r="K1375" s="22"/>
      <c r="L1375" s="18"/>
    </row>
    <row r="1376">
      <c r="A1376" s="18"/>
      <c r="B1376" s="19"/>
      <c r="C1376" s="20"/>
      <c r="D1376" s="20"/>
      <c r="E1376" s="21"/>
      <c r="F1376" s="20"/>
      <c r="G1376" s="21"/>
      <c r="H1376" s="21"/>
      <c r="I1376" s="22"/>
      <c r="J1376" s="22"/>
      <c r="K1376" s="22"/>
      <c r="L1376" s="18"/>
    </row>
    <row r="1377">
      <c r="A1377" s="18"/>
      <c r="B1377" s="19"/>
      <c r="C1377" s="20"/>
      <c r="D1377" s="20"/>
      <c r="E1377" s="21"/>
      <c r="F1377" s="20"/>
      <c r="G1377" s="21"/>
      <c r="H1377" s="21"/>
      <c r="I1377" s="22"/>
      <c r="J1377" s="22"/>
      <c r="K1377" s="22"/>
      <c r="L1377" s="18"/>
    </row>
    <row r="1378">
      <c r="A1378" s="18"/>
      <c r="B1378" s="19"/>
      <c r="C1378" s="20"/>
      <c r="D1378" s="20"/>
      <c r="E1378" s="21"/>
      <c r="F1378" s="20"/>
      <c r="G1378" s="21"/>
      <c r="H1378" s="21"/>
      <c r="I1378" s="22"/>
      <c r="J1378" s="22"/>
      <c r="K1378" s="22"/>
      <c r="L1378" s="18"/>
    </row>
    <row r="1379">
      <c r="A1379" s="18"/>
      <c r="B1379" s="19"/>
      <c r="C1379" s="20"/>
      <c r="D1379" s="20"/>
      <c r="E1379" s="21"/>
      <c r="F1379" s="20"/>
      <c r="G1379" s="21"/>
      <c r="H1379" s="21"/>
      <c r="I1379" s="22"/>
      <c r="J1379" s="22"/>
      <c r="K1379" s="22"/>
      <c r="L1379" s="18"/>
    </row>
    <row r="1380">
      <c r="A1380" s="18"/>
      <c r="B1380" s="19"/>
      <c r="C1380" s="20"/>
      <c r="D1380" s="20"/>
      <c r="E1380" s="21"/>
      <c r="F1380" s="20"/>
      <c r="G1380" s="21"/>
      <c r="H1380" s="21"/>
      <c r="I1380" s="22"/>
      <c r="J1380" s="22"/>
      <c r="K1380" s="22"/>
      <c r="L1380" s="18"/>
    </row>
    <row r="1381">
      <c r="A1381" s="18"/>
      <c r="B1381" s="19"/>
      <c r="C1381" s="20"/>
      <c r="D1381" s="20"/>
      <c r="E1381" s="21"/>
      <c r="F1381" s="20"/>
      <c r="G1381" s="21"/>
      <c r="H1381" s="21"/>
      <c r="I1381" s="22"/>
      <c r="J1381" s="22"/>
      <c r="K1381" s="22"/>
      <c r="L1381" s="18"/>
    </row>
    <row r="1382">
      <c r="A1382" s="18"/>
      <c r="B1382" s="19"/>
      <c r="C1382" s="20"/>
      <c r="D1382" s="20"/>
      <c r="E1382" s="21"/>
      <c r="F1382" s="20"/>
      <c r="G1382" s="21"/>
      <c r="H1382" s="21"/>
      <c r="I1382" s="22"/>
      <c r="J1382" s="22"/>
      <c r="K1382" s="22"/>
      <c r="L1382" s="18"/>
    </row>
    <row r="1383">
      <c r="A1383" s="18"/>
      <c r="B1383" s="19"/>
      <c r="C1383" s="20"/>
      <c r="D1383" s="20"/>
      <c r="E1383" s="21"/>
      <c r="F1383" s="20"/>
      <c r="G1383" s="21"/>
      <c r="H1383" s="21"/>
      <c r="I1383" s="22"/>
      <c r="J1383" s="22"/>
      <c r="K1383" s="22"/>
      <c r="L1383" s="18"/>
    </row>
    <row r="1384">
      <c r="A1384" s="18"/>
      <c r="B1384" s="19"/>
      <c r="C1384" s="20"/>
      <c r="D1384" s="20"/>
      <c r="E1384" s="21"/>
      <c r="F1384" s="20"/>
      <c r="G1384" s="21"/>
      <c r="H1384" s="21"/>
      <c r="I1384" s="22"/>
      <c r="J1384" s="22"/>
      <c r="K1384" s="22"/>
      <c r="L1384" s="18"/>
    </row>
    <row r="1385">
      <c r="A1385" s="18"/>
      <c r="B1385" s="19"/>
      <c r="C1385" s="20"/>
      <c r="D1385" s="20"/>
      <c r="E1385" s="21"/>
      <c r="F1385" s="20"/>
      <c r="G1385" s="21"/>
      <c r="H1385" s="21"/>
      <c r="I1385" s="22"/>
      <c r="J1385" s="22"/>
      <c r="K1385" s="22"/>
      <c r="L1385" s="18"/>
    </row>
    <row r="1386">
      <c r="A1386" s="18"/>
      <c r="B1386" s="19"/>
      <c r="C1386" s="20"/>
      <c r="D1386" s="20"/>
      <c r="E1386" s="21"/>
      <c r="F1386" s="20"/>
      <c r="G1386" s="21"/>
      <c r="H1386" s="21"/>
      <c r="I1386" s="22"/>
      <c r="J1386" s="22"/>
      <c r="K1386" s="22"/>
      <c r="L1386" s="18"/>
    </row>
    <row r="1387">
      <c r="A1387" s="18"/>
      <c r="B1387" s="19"/>
      <c r="C1387" s="20"/>
      <c r="D1387" s="20"/>
      <c r="E1387" s="21"/>
      <c r="F1387" s="20"/>
      <c r="G1387" s="21"/>
      <c r="H1387" s="21"/>
      <c r="I1387" s="22"/>
      <c r="J1387" s="22"/>
      <c r="K1387" s="22"/>
      <c r="L1387" s="18"/>
    </row>
    <row r="1388">
      <c r="A1388" s="18"/>
      <c r="B1388" s="19"/>
      <c r="C1388" s="20"/>
      <c r="D1388" s="20"/>
      <c r="E1388" s="21"/>
      <c r="F1388" s="20"/>
      <c r="G1388" s="21"/>
      <c r="H1388" s="21"/>
      <c r="I1388" s="22"/>
      <c r="J1388" s="22"/>
      <c r="K1388" s="22"/>
      <c r="L1388" s="18"/>
    </row>
    <row r="1389">
      <c r="A1389" s="18"/>
      <c r="B1389" s="19"/>
      <c r="C1389" s="20"/>
      <c r="D1389" s="20"/>
      <c r="E1389" s="21"/>
      <c r="F1389" s="20"/>
      <c r="G1389" s="21"/>
      <c r="H1389" s="21"/>
      <c r="I1389" s="22"/>
      <c r="J1389" s="22"/>
      <c r="K1389" s="22"/>
      <c r="L1389" s="18"/>
    </row>
    <row r="1390">
      <c r="A1390" s="18"/>
      <c r="B1390" s="19"/>
      <c r="C1390" s="20"/>
      <c r="D1390" s="20"/>
      <c r="E1390" s="21"/>
      <c r="F1390" s="20"/>
      <c r="G1390" s="21"/>
      <c r="H1390" s="21"/>
      <c r="I1390" s="22"/>
      <c r="J1390" s="22"/>
      <c r="K1390" s="22"/>
      <c r="L1390" s="18"/>
    </row>
    <row r="1391">
      <c r="A1391" s="18"/>
      <c r="B1391" s="19"/>
      <c r="C1391" s="20"/>
      <c r="D1391" s="20"/>
      <c r="E1391" s="21"/>
      <c r="F1391" s="20"/>
      <c r="G1391" s="21"/>
      <c r="H1391" s="21"/>
      <c r="I1391" s="22"/>
      <c r="J1391" s="22"/>
      <c r="K1391" s="22"/>
      <c r="L1391" s="18"/>
    </row>
    <row r="1392">
      <c r="A1392" s="18"/>
      <c r="B1392" s="19"/>
      <c r="C1392" s="20"/>
      <c r="D1392" s="20"/>
      <c r="E1392" s="21"/>
      <c r="F1392" s="20"/>
      <c r="G1392" s="21"/>
      <c r="H1392" s="21"/>
      <c r="I1392" s="22"/>
      <c r="J1392" s="22"/>
      <c r="K1392" s="22"/>
      <c r="L1392" s="18"/>
    </row>
    <row r="1393">
      <c r="A1393" s="18"/>
      <c r="B1393" s="19"/>
      <c r="C1393" s="20"/>
      <c r="D1393" s="20"/>
      <c r="E1393" s="21"/>
      <c r="F1393" s="20"/>
      <c r="G1393" s="21"/>
      <c r="H1393" s="21"/>
      <c r="I1393" s="22"/>
      <c r="J1393" s="22"/>
      <c r="K1393" s="22"/>
      <c r="L1393" s="18"/>
    </row>
    <row r="1394">
      <c r="A1394" s="18"/>
      <c r="B1394" s="19"/>
      <c r="C1394" s="20"/>
      <c r="D1394" s="20"/>
      <c r="E1394" s="21"/>
      <c r="F1394" s="20"/>
      <c r="G1394" s="21"/>
      <c r="H1394" s="21"/>
      <c r="I1394" s="22"/>
      <c r="J1394" s="22"/>
      <c r="K1394" s="22"/>
      <c r="L1394" s="18"/>
    </row>
    <row r="1395">
      <c r="A1395" s="18"/>
      <c r="B1395" s="19"/>
      <c r="C1395" s="20"/>
      <c r="D1395" s="20"/>
      <c r="E1395" s="21"/>
      <c r="F1395" s="20"/>
      <c r="G1395" s="21"/>
      <c r="H1395" s="21"/>
      <c r="I1395" s="22"/>
      <c r="J1395" s="22"/>
      <c r="K1395" s="22"/>
      <c r="L1395" s="18"/>
    </row>
    <row r="1396">
      <c r="A1396" s="18"/>
      <c r="B1396" s="19"/>
      <c r="C1396" s="20"/>
      <c r="D1396" s="20"/>
      <c r="E1396" s="21"/>
      <c r="F1396" s="20"/>
      <c r="G1396" s="21"/>
      <c r="H1396" s="21"/>
      <c r="I1396" s="22"/>
      <c r="J1396" s="22"/>
      <c r="K1396" s="22"/>
      <c r="L1396" s="18"/>
    </row>
    <row r="1397">
      <c r="A1397" s="18"/>
      <c r="B1397" s="19"/>
      <c r="C1397" s="20"/>
      <c r="D1397" s="20"/>
      <c r="E1397" s="21"/>
      <c r="F1397" s="20"/>
      <c r="G1397" s="21"/>
      <c r="H1397" s="21"/>
      <c r="I1397" s="22"/>
      <c r="J1397" s="22"/>
      <c r="K1397" s="22"/>
      <c r="L1397" s="18"/>
    </row>
    <row r="1398">
      <c r="A1398" s="18"/>
      <c r="B1398" s="19"/>
      <c r="C1398" s="20"/>
      <c r="D1398" s="20"/>
      <c r="E1398" s="21"/>
      <c r="F1398" s="20"/>
      <c r="G1398" s="21"/>
      <c r="H1398" s="21"/>
      <c r="I1398" s="22"/>
      <c r="J1398" s="22"/>
      <c r="K1398" s="22"/>
      <c r="L1398" s="18"/>
    </row>
    <row r="1399">
      <c r="A1399" s="18"/>
      <c r="B1399" s="19"/>
      <c r="C1399" s="20"/>
      <c r="D1399" s="20"/>
      <c r="E1399" s="21"/>
      <c r="F1399" s="20"/>
      <c r="G1399" s="21"/>
      <c r="H1399" s="21"/>
      <c r="I1399" s="22"/>
      <c r="J1399" s="22"/>
      <c r="K1399" s="22"/>
      <c r="L1399" s="18"/>
    </row>
    <row r="1400">
      <c r="A1400" s="18"/>
      <c r="B1400" s="19"/>
      <c r="C1400" s="20"/>
      <c r="D1400" s="20"/>
      <c r="E1400" s="21"/>
      <c r="F1400" s="20"/>
      <c r="G1400" s="21"/>
      <c r="H1400" s="21"/>
      <c r="I1400" s="22"/>
      <c r="J1400" s="22"/>
      <c r="K1400" s="22"/>
      <c r="L1400" s="18"/>
    </row>
    <row r="1401">
      <c r="A1401" s="18"/>
      <c r="B1401" s="19"/>
      <c r="C1401" s="20"/>
      <c r="D1401" s="20"/>
      <c r="E1401" s="21"/>
      <c r="F1401" s="20"/>
      <c r="G1401" s="21"/>
      <c r="H1401" s="21"/>
      <c r="I1401" s="22"/>
      <c r="J1401" s="22"/>
      <c r="K1401" s="22"/>
      <c r="L1401" s="18"/>
    </row>
    <row r="1402">
      <c r="A1402" s="18"/>
      <c r="B1402" s="19"/>
      <c r="C1402" s="20"/>
      <c r="D1402" s="20"/>
      <c r="E1402" s="21"/>
      <c r="F1402" s="20"/>
      <c r="G1402" s="21"/>
      <c r="H1402" s="21"/>
      <c r="I1402" s="22"/>
      <c r="J1402" s="22"/>
      <c r="K1402" s="22"/>
      <c r="L1402" s="18"/>
    </row>
    <row r="1403">
      <c r="A1403" s="18"/>
      <c r="B1403" s="19"/>
      <c r="C1403" s="20"/>
      <c r="D1403" s="20"/>
      <c r="E1403" s="21"/>
      <c r="F1403" s="20"/>
      <c r="G1403" s="21"/>
      <c r="H1403" s="21"/>
      <c r="I1403" s="22"/>
      <c r="J1403" s="22"/>
      <c r="K1403" s="22"/>
      <c r="L1403" s="18"/>
    </row>
    <row r="1404">
      <c r="A1404" s="18"/>
      <c r="B1404" s="19"/>
      <c r="C1404" s="20"/>
      <c r="D1404" s="20"/>
      <c r="E1404" s="21"/>
      <c r="F1404" s="20"/>
      <c r="G1404" s="21"/>
      <c r="H1404" s="21"/>
      <c r="I1404" s="22"/>
      <c r="J1404" s="22"/>
      <c r="K1404" s="22"/>
      <c r="L1404" s="18"/>
    </row>
    <row r="1405">
      <c r="A1405" s="18"/>
      <c r="B1405" s="19"/>
      <c r="C1405" s="20"/>
      <c r="D1405" s="20"/>
      <c r="E1405" s="21"/>
      <c r="F1405" s="20"/>
      <c r="G1405" s="21"/>
      <c r="H1405" s="21"/>
      <c r="I1405" s="22"/>
      <c r="J1405" s="22"/>
      <c r="K1405" s="22"/>
      <c r="L1405" s="18"/>
    </row>
    <row r="1406">
      <c r="A1406" s="18"/>
      <c r="B1406" s="19"/>
      <c r="C1406" s="20"/>
      <c r="D1406" s="20"/>
      <c r="E1406" s="21"/>
      <c r="F1406" s="20"/>
      <c r="G1406" s="21"/>
      <c r="H1406" s="21"/>
      <c r="I1406" s="22"/>
      <c r="J1406" s="22"/>
      <c r="K1406" s="22"/>
      <c r="L1406" s="18"/>
    </row>
    <row r="1407">
      <c r="A1407" s="18"/>
      <c r="B1407" s="19"/>
      <c r="C1407" s="20"/>
      <c r="D1407" s="20"/>
      <c r="E1407" s="21"/>
      <c r="F1407" s="20"/>
      <c r="G1407" s="21"/>
      <c r="H1407" s="21"/>
      <c r="I1407" s="22"/>
      <c r="J1407" s="22"/>
      <c r="K1407" s="22"/>
      <c r="L1407" s="18"/>
    </row>
    <row r="1408">
      <c r="A1408" s="18"/>
      <c r="B1408" s="19"/>
      <c r="C1408" s="20"/>
      <c r="D1408" s="20"/>
      <c r="E1408" s="21"/>
      <c r="F1408" s="20"/>
      <c r="G1408" s="21"/>
      <c r="H1408" s="21"/>
      <c r="I1408" s="22"/>
      <c r="J1408" s="22"/>
      <c r="K1408" s="22"/>
      <c r="L1408" s="18"/>
    </row>
    <row r="1409">
      <c r="A1409" s="18"/>
      <c r="B1409" s="19"/>
      <c r="C1409" s="20"/>
      <c r="D1409" s="20"/>
      <c r="E1409" s="21"/>
      <c r="F1409" s="20"/>
      <c r="G1409" s="21"/>
      <c r="H1409" s="21"/>
      <c r="I1409" s="22"/>
      <c r="J1409" s="22"/>
      <c r="K1409" s="22"/>
      <c r="L1409" s="18"/>
    </row>
    <row r="1410">
      <c r="A1410" s="18"/>
      <c r="B1410" s="19"/>
      <c r="C1410" s="20"/>
      <c r="D1410" s="20"/>
      <c r="E1410" s="21"/>
      <c r="F1410" s="20"/>
      <c r="G1410" s="21"/>
      <c r="H1410" s="21"/>
      <c r="I1410" s="22"/>
      <c r="J1410" s="22"/>
      <c r="K1410" s="22"/>
      <c r="L1410" s="18"/>
    </row>
    <row r="1411">
      <c r="A1411" s="18"/>
      <c r="B1411" s="19"/>
      <c r="C1411" s="20"/>
      <c r="D1411" s="20"/>
      <c r="E1411" s="21"/>
      <c r="F1411" s="20"/>
      <c r="G1411" s="21"/>
      <c r="H1411" s="21"/>
      <c r="I1411" s="22"/>
      <c r="J1411" s="22"/>
      <c r="K1411" s="22"/>
      <c r="L1411" s="18"/>
    </row>
    <row r="1412">
      <c r="A1412" s="18"/>
      <c r="B1412" s="19"/>
      <c r="C1412" s="20"/>
      <c r="D1412" s="20"/>
      <c r="E1412" s="21"/>
      <c r="F1412" s="20"/>
      <c r="G1412" s="21"/>
      <c r="H1412" s="21"/>
      <c r="I1412" s="22"/>
      <c r="J1412" s="22"/>
      <c r="K1412" s="22"/>
      <c r="L1412" s="18"/>
    </row>
    <row r="1413">
      <c r="A1413" s="18"/>
      <c r="B1413" s="19"/>
      <c r="C1413" s="20"/>
      <c r="D1413" s="20"/>
      <c r="E1413" s="21"/>
      <c r="F1413" s="20"/>
      <c r="G1413" s="21"/>
      <c r="H1413" s="21"/>
      <c r="I1413" s="22"/>
      <c r="J1413" s="22"/>
      <c r="K1413" s="22"/>
      <c r="L1413" s="18"/>
    </row>
    <row r="1414">
      <c r="A1414" s="18"/>
      <c r="B1414" s="19"/>
      <c r="C1414" s="20"/>
      <c r="D1414" s="20"/>
      <c r="E1414" s="21"/>
      <c r="F1414" s="20"/>
      <c r="G1414" s="21"/>
      <c r="H1414" s="21"/>
      <c r="I1414" s="22"/>
      <c r="J1414" s="22"/>
      <c r="K1414" s="22"/>
      <c r="L1414" s="18"/>
    </row>
    <row r="1415">
      <c r="A1415" s="18"/>
      <c r="B1415" s="19"/>
      <c r="C1415" s="20"/>
      <c r="D1415" s="20"/>
      <c r="E1415" s="21"/>
      <c r="F1415" s="20"/>
      <c r="G1415" s="21"/>
      <c r="H1415" s="21"/>
      <c r="I1415" s="22"/>
      <c r="J1415" s="22"/>
      <c r="K1415" s="22"/>
      <c r="L1415" s="18"/>
    </row>
    <row r="1416">
      <c r="A1416" s="18"/>
      <c r="B1416" s="19"/>
      <c r="C1416" s="20"/>
      <c r="D1416" s="20"/>
      <c r="E1416" s="21"/>
      <c r="F1416" s="20"/>
      <c r="G1416" s="21"/>
      <c r="H1416" s="21"/>
      <c r="I1416" s="22"/>
      <c r="J1416" s="22"/>
      <c r="K1416" s="22"/>
      <c r="L1416" s="18"/>
    </row>
    <row r="1417">
      <c r="A1417" s="18"/>
      <c r="B1417" s="19"/>
      <c r="C1417" s="20"/>
      <c r="D1417" s="20"/>
      <c r="E1417" s="21"/>
      <c r="F1417" s="20"/>
      <c r="G1417" s="21"/>
      <c r="H1417" s="21"/>
      <c r="I1417" s="22"/>
      <c r="J1417" s="22"/>
      <c r="K1417" s="22"/>
      <c r="L1417" s="18"/>
    </row>
    <row r="1418">
      <c r="A1418" s="18"/>
      <c r="B1418" s="19"/>
      <c r="C1418" s="20"/>
      <c r="D1418" s="20"/>
      <c r="E1418" s="21"/>
      <c r="F1418" s="20"/>
      <c r="G1418" s="21"/>
      <c r="H1418" s="21"/>
      <c r="I1418" s="22"/>
      <c r="J1418" s="22"/>
      <c r="K1418" s="22"/>
      <c r="L1418" s="18"/>
    </row>
    <row r="1419">
      <c r="A1419" s="18"/>
      <c r="B1419" s="19"/>
      <c r="C1419" s="20"/>
      <c r="D1419" s="20"/>
      <c r="E1419" s="21"/>
      <c r="F1419" s="20"/>
      <c r="G1419" s="21"/>
      <c r="H1419" s="21"/>
      <c r="I1419" s="22"/>
      <c r="J1419" s="22"/>
      <c r="K1419" s="22"/>
      <c r="L1419" s="18"/>
    </row>
    <row r="1420">
      <c r="A1420" s="18"/>
      <c r="B1420" s="19"/>
      <c r="C1420" s="20"/>
      <c r="D1420" s="20"/>
      <c r="E1420" s="21"/>
      <c r="F1420" s="20"/>
      <c r="G1420" s="21"/>
      <c r="H1420" s="21"/>
      <c r="I1420" s="22"/>
      <c r="J1420" s="22"/>
      <c r="K1420" s="22"/>
      <c r="L1420" s="18"/>
    </row>
    <row r="1421">
      <c r="A1421" s="18"/>
      <c r="B1421" s="19"/>
      <c r="C1421" s="20"/>
      <c r="D1421" s="20"/>
      <c r="E1421" s="21"/>
      <c r="F1421" s="20"/>
      <c r="G1421" s="21"/>
      <c r="H1421" s="21"/>
      <c r="I1421" s="22"/>
      <c r="J1421" s="22"/>
      <c r="K1421" s="22"/>
      <c r="L1421" s="18"/>
    </row>
    <row r="1422">
      <c r="A1422" s="18"/>
      <c r="B1422" s="19"/>
      <c r="C1422" s="20"/>
      <c r="D1422" s="20"/>
      <c r="E1422" s="21"/>
      <c r="F1422" s="20"/>
      <c r="G1422" s="21"/>
      <c r="H1422" s="21"/>
      <c r="I1422" s="22"/>
      <c r="J1422" s="22"/>
      <c r="K1422" s="22"/>
      <c r="L1422" s="18"/>
    </row>
    <row r="1423">
      <c r="A1423" s="18"/>
      <c r="B1423" s="19"/>
      <c r="C1423" s="20"/>
      <c r="D1423" s="20"/>
      <c r="E1423" s="21"/>
      <c r="F1423" s="20"/>
      <c r="G1423" s="21"/>
      <c r="H1423" s="21"/>
      <c r="I1423" s="22"/>
      <c r="J1423" s="22"/>
      <c r="K1423" s="22"/>
      <c r="L1423" s="18"/>
    </row>
    <row r="1424">
      <c r="A1424" s="18"/>
      <c r="B1424" s="19"/>
      <c r="C1424" s="20"/>
      <c r="D1424" s="20"/>
      <c r="E1424" s="21"/>
      <c r="F1424" s="20"/>
      <c r="G1424" s="21"/>
      <c r="H1424" s="21"/>
      <c r="I1424" s="22"/>
      <c r="J1424" s="22"/>
      <c r="K1424" s="22"/>
      <c r="L1424" s="18"/>
    </row>
    <row r="1425">
      <c r="A1425" s="18"/>
      <c r="B1425" s="19"/>
      <c r="C1425" s="20"/>
      <c r="D1425" s="20"/>
      <c r="E1425" s="21"/>
      <c r="F1425" s="20"/>
      <c r="G1425" s="21"/>
      <c r="H1425" s="21"/>
      <c r="I1425" s="22"/>
      <c r="J1425" s="22"/>
      <c r="K1425" s="22"/>
      <c r="L1425" s="18"/>
    </row>
    <row r="1426">
      <c r="A1426" s="18"/>
      <c r="B1426" s="19"/>
      <c r="C1426" s="20"/>
      <c r="D1426" s="20"/>
      <c r="E1426" s="21"/>
      <c r="F1426" s="20"/>
      <c r="G1426" s="21"/>
      <c r="H1426" s="21"/>
      <c r="I1426" s="22"/>
      <c r="J1426" s="22"/>
      <c r="K1426" s="22"/>
      <c r="L1426" s="18"/>
    </row>
    <row r="1427">
      <c r="A1427" s="18"/>
      <c r="B1427" s="19"/>
      <c r="C1427" s="20"/>
      <c r="D1427" s="20"/>
      <c r="E1427" s="21"/>
      <c r="F1427" s="20"/>
      <c r="G1427" s="21"/>
      <c r="H1427" s="21"/>
      <c r="I1427" s="22"/>
      <c r="J1427" s="22"/>
      <c r="K1427" s="22"/>
      <c r="L1427" s="18"/>
    </row>
    <row r="1428">
      <c r="A1428" s="18"/>
      <c r="B1428" s="19"/>
      <c r="C1428" s="20"/>
      <c r="D1428" s="20"/>
      <c r="E1428" s="21"/>
      <c r="F1428" s="20"/>
      <c r="G1428" s="21"/>
      <c r="H1428" s="21"/>
      <c r="I1428" s="22"/>
      <c r="J1428" s="22"/>
      <c r="K1428" s="22"/>
      <c r="L1428" s="18"/>
    </row>
    <row r="1429">
      <c r="A1429" s="18"/>
      <c r="B1429" s="19"/>
      <c r="C1429" s="20"/>
      <c r="D1429" s="20"/>
      <c r="E1429" s="21"/>
      <c r="F1429" s="20"/>
      <c r="G1429" s="21"/>
      <c r="H1429" s="21"/>
      <c r="I1429" s="22"/>
      <c r="J1429" s="22"/>
      <c r="K1429" s="22"/>
      <c r="L1429" s="18"/>
    </row>
    <row r="1430">
      <c r="A1430" s="18"/>
      <c r="B1430" s="19"/>
      <c r="C1430" s="20"/>
      <c r="D1430" s="20"/>
      <c r="E1430" s="21"/>
      <c r="F1430" s="20"/>
      <c r="G1430" s="21"/>
      <c r="H1430" s="21"/>
      <c r="I1430" s="22"/>
      <c r="J1430" s="22"/>
      <c r="K1430" s="22"/>
      <c r="L1430" s="18"/>
    </row>
    <row r="1431">
      <c r="A1431" s="18"/>
      <c r="B1431" s="19"/>
      <c r="C1431" s="20"/>
      <c r="D1431" s="20"/>
      <c r="E1431" s="21"/>
      <c r="F1431" s="20"/>
      <c r="G1431" s="21"/>
      <c r="H1431" s="21"/>
      <c r="I1431" s="22"/>
      <c r="J1431" s="22"/>
      <c r="K1431" s="22"/>
      <c r="L1431" s="18"/>
    </row>
    <row r="1432">
      <c r="A1432" s="18"/>
      <c r="B1432" s="19"/>
      <c r="C1432" s="20"/>
      <c r="D1432" s="20"/>
      <c r="E1432" s="21"/>
      <c r="F1432" s="20"/>
      <c r="G1432" s="21"/>
      <c r="H1432" s="21"/>
      <c r="I1432" s="22"/>
      <c r="J1432" s="22"/>
      <c r="K1432" s="22"/>
      <c r="L1432" s="18"/>
    </row>
    <row r="1433">
      <c r="A1433" s="18"/>
      <c r="B1433" s="19"/>
      <c r="C1433" s="20"/>
      <c r="D1433" s="20"/>
      <c r="E1433" s="21"/>
      <c r="F1433" s="20"/>
      <c r="G1433" s="21"/>
      <c r="H1433" s="21"/>
      <c r="I1433" s="22"/>
      <c r="J1433" s="22"/>
      <c r="K1433" s="22"/>
      <c r="L1433" s="18"/>
    </row>
    <row r="1434">
      <c r="A1434" s="18"/>
      <c r="B1434" s="19"/>
      <c r="C1434" s="20"/>
      <c r="D1434" s="20"/>
      <c r="E1434" s="21"/>
      <c r="F1434" s="20"/>
      <c r="G1434" s="21"/>
      <c r="H1434" s="21"/>
      <c r="I1434" s="22"/>
      <c r="J1434" s="22"/>
      <c r="K1434" s="22"/>
      <c r="L1434" s="18"/>
    </row>
    <row r="1435">
      <c r="A1435" s="18"/>
      <c r="B1435" s="19"/>
      <c r="C1435" s="20"/>
      <c r="D1435" s="20"/>
      <c r="E1435" s="21"/>
      <c r="F1435" s="20"/>
      <c r="G1435" s="21"/>
      <c r="H1435" s="21"/>
      <c r="I1435" s="22"/>
      <c r="J1435" s="22"/>
      <c r="K1435" s="22"/>
      <c r="L1435" s="18"/>
    </row>
    <row r="1436">
      <c r="A1436" s="18"/>
      <c r="B1436" s="19"/>
      <c r="C1436" s="20"/>
      <c r="D1436" s="20"/>
      <c r="E1436" s="21"/>
      <c r="F1436" s="20"/>
      <c r="G1436" s="21"/>
      <c r="H1436" s="21"/>
      <c r="I1436" s="22"/>
      <c r="J1436" s="22"/>
      <c r="K1436" s="22"/>
      <c r="L1436" s="18"/>
    </row>
    <row r="1437">
      <c r="A1437" s="18"/>
      <c r="B1437" s="19"/>
      <c r="C1437" s="20"/>
      <c r="D1437" s="20"/>
      <c r="E1437" s="21"/>
      <c r="F1437" s="20"/>
      <c r="G1437" s="21"/>
      <c r="H1437" s="21"/>
      <c r="I1437" s="22"/>
      <c r="J1437" s="22"/>
      <c r="K1437" s="22"/>
      <c r="L1437" s="18"/>
    </row>
    <row r="1438">
      <c r="A1438" s="18"/>
      <c r="B1438" s="19"/>
      <c r="C1438" s="20"/>
      <c r="D1438" s="20"/>
      <c r="E1438" s="21"/>
      <c r="F1438" s="20"/>
      <c r="G1438" s="21"/>
      <c r="H1438" s="21"/>
      <c r="I1438" s="22"/>
      <c r="J1438" s="22"/>
      <c r="K1438" s="22"/>
      <c r="L1438" s="18"/>
    </row>
    <row r="1439">
      <c r="A1439" s="18"/>
      <c r="B1439" s="19"/>
      <c r="C1439" s="20"/>
      <c r="D1439" s="20"/>
      <c r="E1439" s="21"/>
      <c r="F1439" s="20"/>
      <c r="G1439" s="21"/>
      <c r="H1439" s="21"/>
      <c r="I1439" s="22"/>
      <c r="J1439" s="22"/>
      <c r="K1439" s="22"/>
      <c r="L1439" s="18"/>
    </row>
    <row r="1440">
      <c r="A1440" s="18"/>
      <c r="B1440" s="19"/>
      <c r="C1440" s="20"/>
      <c r="D1440" s="20"/>
      <c r="E1440" s="21"/>
      <c r="F1440" s="20"/>
      <c r="G1440" s="21"/>
      <c r="H1440" s="21"/>
      <c r="I1440" s="22"/>
      <c r="J1440" s="22"/>
      <c r="K1440" s="22"/>
      <c r="L1440" s="18"/>
    </row>
    <row r="1441">
      <c r="A1441" s="18"/>
      <c r="B1441" s="19"/>
      <c r="C1441" s="20"/>
      <c r="D1441" s="20"/>
      <c r="E1441" s="21"/>
      <c r="F1441" s="20"/>
      <c r="G1441" s="21"/>
      <c r="H1441" s="21"/>
      <c r="I1441" s="22"/>
      <c r="J1441" s="22"/>
      <c r="K1441" s="22"/>
      <c r="L1441" s="18"/>
    </row>
    <row r="1442">
      <c r="A1442" s="18"/>
      <c r="B1442" s="19"/>
      <c r="C1442" s="20"/>
      <c r="D1442" s="20"/>
      <c r="E1442" s="21"/>
      <c r="F1442" s="20"/>
      <c r="G1442" s="21"/>
      <c r="H1442" s="21"/>
      <c r="I1442" s="22"/>
      <c r="J1442" s="22"/>
      <c r="K1442" s="22"/>
      <c r="L1442" s="18"/>
    </row>
    <row r="1443">
      <c r="A1443" s="18"/>
      <c r="B1443" s="19"/>
      <c r="C1443" s="20"/>
      <c r="D1443" s="20"/>
      <c r="E1443" s="21"/>
      <c r="F1443" s="20"/>
      <c r="G1443" s="21"/>
      <c r="H1443" s="21"/>
      <c r="I1443" s="22"/>
      <c r="J1443" s="22"/>
      <c r="K1443" s="22"/>
      <c r="L1443" s="18"/>
    </row>
    <row r="1444">
      <c r="A1444" s="18"/>
      <c r="B1444" s="19"/>
      <c r="C1444" s="20"/>
      <c r="D1444" s="20"/>
      <c r="E1444" s="21"/>
      <c r="F1444" s="20"/>
      <c r="G1444" s="21"/>
      <c r="H1444" s="21"/>
      <c r="I1444" s="22"/>
      <c r="J1444" s="22"/>
      <c r="K1444" s="22"/>
      <c r="L1444" s="18"/>
    </row>
    <row r="1445">
      <c r="A1445" s="18"/>
      <c r="B1445" s="19"/>
      <c r="C1445" s="20"/>
      <c r="D1445" s="20"/>
      <c r="E1445" s="21"/>
      <c r="F1445" s="20"/>
      <c r="G1445" s="21"/>
      <c r="H1445" s="21"/>
      <c r="I1445" s="22"/>
      <c r="J1445" s="22"/>
      <c r="K1445" s="22"/>
      <c r="L1445" s="18"/>
    </row>
    <row r="1446">
      <c r="A1446" s="18"/>
      <c r="B1446" s="19"/>
      <c r="C1446" s="20"/>
      <c r="D1446" s="20"/>
      <c r="E1446" s="21"/>
      <c r="F1446" s="20"/>
      <c r="G1446" s="21"/>
      <c r="H1446" s="21"/>
      <c r="I1446" s="22"/>
      <c r="J1446" s="22"/>
      <c r="K1446" s="22"/>
      <c r="L1446" s="18"/>
    </row>
    <row r="1447">
      <c r="A1447" s="18"/>
      <c r="B1447" s="19"/>
      <c r="C1447" s="20"/>
      <c r="D1447" s="20"/>
      <c r="E1447" s="21"/>
      <c r="F1447" s="20"/>
      <c r="G1447" s="21"/>
      <c r="H1447" s="21"/>
      <c r="I1447" s="22"/>
      <c r="J1447" s="22"/>
      <c r="K1447" s="22"/>
      <c r="L1447" s="18"/>
    </row>
    <row r="1448">
      <c r="A1448" s="18"/>
      <c r="B1448" s="19"/>
      <c r="C1448" s="20"/>
      <c r="D1448" s="20"/>
      <c r="E1448" s="21"/>
      <c r="F1448" s="20"/>
      <c r="G1448" s="21"/>
      <c r="H1448" s="21"/>
      <c r="I1448" s="22"/>
      <c r="J1448" s="22"/>
      <c r="K1448" s="22"/>
      <c r="L1448" s="18"/>
    </row>
    <row r="1449">
      <c r="A1449" s="18"/>
      <c r="B1449" s="19"/>
      <c r="C1449" s="20"/>
      <c r="D1449" s="20"/>
      <c r="E1449" s="21"/>
      <c r="F1449" s="20"/>
      <c r="G1449" s="21"/>
      <c r="H1449" s="21"/>
      <c r="I1449" s="22"/>
      <c r="J1449" s="22"/>
      <c r="K1449" s="22"/>
      <c r="L1449" s="18"/>
    </row>
    <row r="1450">
      <c r="A1450" s="18"/>
      <c r="B1450" s="19"/>
      <c r="C1450" s="20"/>
      <c r="D1450" s="20"/>
      <c r="E1450" s="21"/>
      <c r="F1450" s="20"/>
      <c r="G1450" s="21"/>
      <c r="H1450" s="21"/>
      <c r="I1450" s="22"/>
      <c r="J1450" s="22"/>
      <c r="K1450" s="22"/>
      <c r="L1450" s="18"/>
    </row>
    <row r="1451">
      <c r="A1451" s="18"/>
      <c r="B1451" s="19"/>
      <c r="C1451" s="20"/>
      <c r="D1451" s="20"/>
      <c r="E1451" s="21"/>
      <c r="F1451" s="20"/>
      <c r="G1451" s="21"/>
      <c r="H1451" s="21"/>
      <c r="I1451" s="22"/>
      <c r="J1451" s="22"/>
      <c r="K1451" s="22"/>
      <c r="L1451" s="18"/>
    </row>
    <row r="1452">
      <c r="A1452" s="18"/>
      <c r="B1452" s="19"/>
      <c r="C1452" s="20"/>
      <c r="D1452" s="20"/>
      <c r="E1452" s="21"/>
      <c r="F1452" s="20"/>
      <c r="G1452" s="21"/>
      <c r="H1452" s="21"/>
      <c r="I1452" s="22"/>
      <c r="J1452" s="22"/>
      <c r="K1452" s="22"/>
      <c r="L1452" s="18"/>
    </row>
    <row r="1453">
      <c r="A1453" s="18"/>
      <c r="B1453" s="19"/>
      <c r="C1453" s="20"/>
      <c r="D1453" s="20"/>
      <c r="E1453" s="21"/>
      <c r="F1453" s="20"/>
      <c r="G1453" s="21"/>
      <c r="H1453" s="21"/>
      <c r="I1453" s="22"/>
      <c r="J1453" s="22"/>
      <c r="K1453" s="22"/>
      <c r="L1453" s="18"/>
    </row>
    <row r="1454">
      <c r="A1454" s="18"/>
      <c r="B1454" s="19"/>
      <c r="C1454" s="20"/>
      <c r="D1454" s="20"/>
      <c r="E1454" s="21"/>
      <c r="F1454" s="20"/>
      <c r="G1454" s="21"/>
      <c r="H1454" s="21"/>
      <c r="I1454" s="22"/>
      <c r="J1454" s="22"/>
      <c r="K1454" s="22"/>
      <c r="L1454" s="18"/>
    </row>
    <row r="1455">
      <c r="A1455" s="18"/>
      <c r="B1455" s="19"/>
      <c r="C1455" s="20"/>
      <c r="D1455" s="20"/>
      <c r="E1455" s="21"/>
      <c r="F1455" s="20"/>
      <c r="G1455" s="21"/>
      <c r="H1455" s="21"/>
      <c r="I1455" s="22"/>
      <c r="J1455" s="22"/>
      <c r="K1455" s="22"/>
      <c r="L1455" s="18"/>
    </row>
    <row r="1456">
      <c r="A1456" s="18"/>
      <c r="B1456" s="19"/>
      <c r="C1456" s="20"/>
      <c r="D1456" s="20"/>
      <c r="E1456" s="21"/>
      <c r="F1456" s="20"/>
      <c r="G1456" s="21"/>
      <c r="H1456" s="21"/>
      <c r="I1456" s="22"/>
      <c r="J1456" s="22"/>
      <c r="K1456" s="22"/>
      <c r="L1456" s="18"/>
    </row>
    <row r="1457">
      <c r="A1457" s="18"/>
      <c r="B1457" s="19"/>
      <c r="C1457" s="20"/>
      <c r="D1457" s="20"/>
      <c r="E1457" s="21"/>
      <c r="F1457" s="20"/>
      <c r="G1457" s="21"/>
      <c r="H1457" s="21"/>
      <c r="I1457" s="22"/>
      <c r="J1457" s="22"/>
      <c r="K1457" s="22"/>
      <c r="L1457" s="18"/>
    </row>
    <row r="1458">
      <c r="A1458" s="18"/>
      <c r="B1458" s="19"/>
      <c r="C1458" s="20"/>
      <c r="D1458" s="20"/>
      <c r="E1458" s="21"/>
      <c r="F1458" s="20"/>
      <c r="G1458" s="21"/>
      <c r="H1458" s="21"/>
      <c r="I1458" s="22"/>
      <c r="J1458" s="22"/>
      <c r="K1458" s="22"/>
      <c r="L1458" s="18"/>
    </row>
    <row r="1459">
      <c r="A1459" s="18"/>
      <c r="B1459" s="19"/>
      <c r="C1459" s="20"/>
      <c r="D1459" s="20"/>
      <c r="E1459" s="21"/>
      <c r="F1459" s="20"/>
      <c r="G1459" s="21"/>
      <c r="H1459" s="21"/>
      <c r="I1459" s="22"/>
      <c r="J1459" s="22"/>
      <c r="K1459" s="22"/>
      <c r="L1459" s="18"/>
    </row>
    <row r="1460">
      <c r="A1460" s="18"/>
      <c r="B1460" s="19"/>
      <c r="C1460" s="20"/>
      <c r="D1460" s="20"/>
      <c r="E1460" s="21"/>
      <c r="F1460" s="20"/>
      <c r="G1460" s="21"/>
      <c r="H1460" s="21"/>
      <c r="I1460" s="22"/>
      <c r="J1460" s="22"/>
      <c r="K1460" s="22"/>
      <c r="L1460" s="18"/>
    </row>
    <row r="1461">
      <c r="A1461" s="18"/>
      <c r="B1461" s="19"/>
      <c r="C1461" s="20"/>
      <c r="D1461" s="20"/>
      <c r="E1461" s="21"/>
      <c r="F1461" s="20"/>
      <c r="G1461" s="21"/>
      <c r="H1461" s="21"/>
      <c r="I1461" s="22"/>
      <c r="J1461" s="22"/>
      <c r="K1461" s="22"/>
      <c r="L1461" s="18"/>
    </row>
    <row r="1462">
      <c r="A1462" s="18"/>
      <c r="B1462" s="19"/>
      <c r="C1462" s="20"/>
      <c r="D1462" s="20"/>
      <c r="E1462" s="21"/>
      <c r="F1462" s="20"/>
      <c r="G1462" s="21"/>
      <c r="H1462" s="21"/>
      <c r="I1462" s="22"/>
      <c r="J1462" s="22"/>
      <c r="K1462" s="22"/>
      <c r="L1462" s="18"/>
    </row>
    <row r="1463">
      <c r="A1463" s="18"/>
      <c r="B1463" s="19"/>
      <c r="C1463" s="20"/>
      <c r="D1463" s="20"/>
      <c r="E1463" s="21"/>
      <c r="F1463" s="20"/>
      <c r="G1463" s="21"/>
      <c r="H1463" s="21"/>
      <c r="I1463" s="22"/>
      <c r="J1463" s="22"/>
      <c r="K1463" s="22"/>
      <c r="L1463" s="18"/>
    </row>
    <row r="1464">
      <c r="A1464" s="18"/>
      <c r="B1464" s="19"/>
      <c r="C1464" s="20"/>
      <c r="D1464" s="20"/>
      <c r="E1464" s="21"/>
      <c r="F1464" s="20"/>
      <c r="G1464" s="21"/>
      <c r="H1464" s="21"/>
      <c r="I1464" s="22"/>
      <c r="J1464" s="22"/>
      <c r="K1464" s="22"/>
      <c r="L1464" s="18"/>
    </row>
    <row r="1465">
      <c r="A1465" s="18"/>
      <c r="B1465" s="19"/>
      <c r="C1465" s="20"/>
      <c r="D1465" s="20"/>
      <c r="E1465" s="21"/>
      <c r="F1465" s="20"/>
      <c r="G1465" s="21"/>
      <c r="H1465" s="21"/>
      <c r="I1465" s="22"/>
      <c r="J1465" s="22"/>
      <c r="K1465" s="22"/>
      <c r="L1465" s="18"/>
    </row>
    <row r="1466">
      <c r="A1466" s="18"/>
      <c r="B1466" s="19"/>
      <c r="C1466" s="20"/>
      <c r="D1466" s="20"/>
      <c r="E1466" s="21"/>
      <c r="F1466" s="20"/>
      <c r="G1466" s="21"/>
      <c r="H1466" s="21"/>
      <c r="I1466" s="22"/>
      <c r="J1466" s="22"/>
      <c r="K1466" s="22"/>
      <c r="L1466" s="18"/>
    </row>
    <row r="1467">
      <c r="A1467" s="18"/>
      <c r="B1467" s="19"/>
      <c r="C1467" s="20"/>
      <c r="D1467" s="20"/>
      <c r="E1467" s="21"/>
      <c r="F1467" s="20"/>
      <c r="G1467" s="21"/>
      <c r="H1467" s="21"/>
      <c r="I1467" s="22"/>
      <c r="J1467" s="22"/>
      <c r="K1467" s="22"/>
      <c r="L1467" s="18"/>
    </row>
    <row r="1468">
      <c r="A1468" s="18"/>
      <c r="B1468" s="19"/>
      <c r="C1468" s="20"/>
      <c r="D1468" s="20"/>
      <c r="E1468" s="21"/>
      <c r="F1468" s="20"/>
      <c r="G1468" s="21"/>
      <c r="H1468" s="21"/>
      <c r="I1468" s="22"/>
      <c r="J1468" s="22"/>
      <c r="K1468" s="22"/>
      <c r="L1468" s="18"/>
    </row>
    <row r="1469">
      <c r="A1469" s="18"/>
      <c r="B1469" s="19"/>
      <c r="C1469" s="20"/>
      <c r="D1469" s="20"/>
      <c r="E1469" s="21"/>
      <c r="F1469" s="20"/>
      <c r="G1469" s="21"/>
      <c r="H1469" s="21"/>
      <c r="I1469" s="22"/>
      <c r="J1469" s="22"/>
      <c r="K1469" s="22"/>
      <c r="L1469" s="18"/>
    </row>
    <row r="1470">
      <c r="A1470" s="18"/>
      <c r="B1470" s="19"/>
      <c r="C1470" s="20"/>
      <c r="D1470" s="20"/>
      <c r="E1470" s="21"/>
      <c r="F1470" s="20"/>
      <c r="G1470" s="21"/>
      <c r="H1470" s="21"/>
      <c r="I1470" s="22"/>
      <c r="J1470" s="22"/>
      <c r="K1470" s="22"/>
      <c r="L1470" s="18"/>
    </row>
    <row r="1471">
      <c r="A1471" s="18"/>
      <c r="B1471" s="19"/>
      <c r="C1471" s="20"/>
      <c r="D1471" s="20"/>
      <c r="E1471" s="21"/>
      <c r="F1471" s="20"/>
      <c r="G1471" s="21"/>
      <c r="H1471" s="21"/>
      <c r="I1471" s="22"/>
      <c r="J1471" s="22"/>
      <c r="K1471" s="22"/>
      <c r="L1471" s="18"/>
    </row>
    <row r="1472">
      <c r="A1472" s="18"/>
      <c r="B1472" s="19"/>
      <c r="C1472" s="20"/>
      <c r="D1472" s="20"/>
      <c r="E1472" s="21"/>
      <c r="F1472" s="20"/>
      <c r="G1472" s="21"/>
      <c r="H1472" s="21"/>
      <c r="I1472" s="22"/>
      <c r="J1472" s="22"/>
      <c r="K1472" s="22"/>
      <c r="L1472" s="18"/>
    </row>
    <row r="1473">
      <c r="A1473" s="18"/>
      <c r="B1473" s="19"/>
      <c r="C1473" s="20"/>
      <c r="D1473" s="20"/>
      <c r="E1473" s="21"/>
      <c r="F1473" s="20"/>
      <c r="G1473" s="21"/>
      <c r="H1473" s="21"/>
      <c r="I1473" s="22"/>
      <c r="J1473" s="22"/>
      <c r="K1473" s="22"/>
      <c r="L1473" s="18"/>
    </row>
    <row r="1474">
      <c r="A1474" s="18"/>
      <c r="B1474" s="19"/>
      <c r="C1474" s="20"/>
      <c r="D1474" s="20"/>
      <c r="E1474" s="21"/>
      <c r="F1474" s="20"/>
      <c r="G1474" s="21"/>
      <c r="H1474" s="21"/>
      <c r="I1474" s="22"/>
      <c r="J1474" s="22"/>
      <c r="K1474" s="22"/>
      <c r="L1474" s="18"/>
    </row>
    <row r="1475">
      <c r="A1475" s="18"/>
      <c r="B1475" s="19"/>
      <c r="C1475" s="20"/>
      <c r="D1475" s="20"/>
      <c r="E1475" s="21"/>
      <c r="F1475" s="20"/>
      <c r="G1475" s="21"/>
      <c r="H1475" s="21"/>
      <c r="I1475" s="22"/>
      <c r="J1475" s="22"/>
      <c r="K1475" s="22"/>
      <c r="L1475" s="18"/>
    </row>
    <row r="1476">
      <c r="A1476" s="18"/>
      <c r="B1476" s="19"/>
      <c r="C1476" s="20"/>
      <c r="D1476" s="20"/>
      <c r="E1476" s="21"/>
      <c r="F1476" s="20"/>
      <c r="G1476" s="21"/>
      <c r="H1476" s="21"/>
      <c r="I1476" s="22"/>
      <c r="J1476" s="22"/>
      <c r="K1476" s="22"/>
      <c r="L1476" s="18"/>
    </row>
    <row r="1477">
      <c r="A1477" s="18"/>
      <c r="B1477" s="19"/>
      <c r="C1477" s="20"/>
      <c r="D1477" s="20"/>
      <c r="E1477" s="21"/>
      <c r="F1477" s="20"/>
      <c r="G1477" s="21"/>
      <c r="H1477" s="21"/>
      <c r="I1477" s="22"/>
      <c r="J1477" s="22"/>
      <c r="K1477" s="22"/>
      <c r="L1477" s="18"/>
    </row>
    <row r="1478">
      <c r="A1478" s="18"/>
      <c r="B1478" s="19"/>
      <c r="C1478" s="20"/>
      <c r="D1478" s="20"/>
      <c r="E1478" s="21"/>
      <c r="F1478" s="20"/>
      <c r="G1478" s="21"/>
      <c r="H1478" s="21"/>
      <c r="I1478" s="22"/>
      <c r="J1478" s="22"/>
      <c r="K1478" s="22"/>
      <c r="L1478" s="18"/>
    </row>
    <row r="1479">
      <c r="A1479" s="18"/>
      <c r="B1479" s="19"/>
      <c r="C1479" s="20"/>
      <c r="D1479" s="20"/>
      <c r="E1479" s="21"/>
      <c r="F1479" s="20"/>
      <c r="G1479" s="21"/>
      <c r="H1479" s="21"/>
      <c r="I1479" s="22"/>
      <c r="J1479" s="22"/>
      <c r="K1479" s="22"/>
      <c r="L1479" s="18"/>
    </row>
    <row r="1480">
      <c r="A1480" s="18"/>
      <c r="B1480" s="19"/>
      <c r="C1480" s="20"/>
      <c r="D1480" s="20"/>
      <c r="E1480" s="21"/>
      <c r="F1480" s="20"/>
      <c r="G1480" s="21"/>
      <c r="H1480" s="21"/>
      <c r="I1480" s="22"/>
      <c r="J1480" s="22"/>
      <c r="K1480" s="22"/>
      <c r="L1480" s="18"/>
    </row>
    <row r="1481">
      <c r="A1481" s="18"/>
      <c r="B1481" s="19"/>
      <c r="C1481" s="20"/>
      <c r="D1481" s="20"/>
      <c r="E1481" s="21"/>
      <c r="F1481" s="20"/>
      <c r="G1481" s="21"/>
      <c r="H1481" s="21"/>
      <c r="I1481" s="22"/>
      <c r="J1481" s="22"/>
      <c r="K1481" s="22"/>
      <c r="L1481" s="18"/>
    </row>
    <row r="1482">
      <c r="A1482" s="18"/>
      <c r="B1482" s="19"/>
      <c r="C1482" s="20"/>
      <c r="D1482" s="20"/>
      <c r="E1482" s="21"/>
      <c r="F1482" s="20"/>
      <c r="G1482" s="21"/>
      <c r="H1482" s="21"/>
      <c r="I1482" s="22"/>
      <c r="J1482" s="22"/>
      <c r="K1482" s="22"/>
      <c r="L1482" s="18"/>
    </row>
    <row r="1483">
      <c r="A1483" s="18"/>
      <c r="B1483" s="19"/>
      <c r="C1483" s="20"/>
      <c r="D1483" s="20"/>
      <c r="E1483" s="21"/>
      <c r="F1483" s="20"/>
      <c r="G1483" s="21"/>
      <c r="H1483" s="21"/>
      <c r="I1483" s="22"/>
      <c r="J1483" s="22"/>
      <c r="K1483" s="22"/>
      <c r="L1483" s="18"/>
    </row>
    <row r="1484">
      <c r="A1484" s="18"/>
      <c r="B1484" s="19"/>
      <c r="C1484" s="20"/>
      <c r="D1484" s="20"/>
      <c r="E1484" s="21"/>
      <c r="F1484" s="20"/>
      <c r="G1484" s="21"/>
      <c r="H1484" s="21"/>
      <c r="I1484" s="22"/>
      <c r="J1484" s="22"/>
      <c r="K1484" s="22"/>
      <c r="L1484" s="18"/>
    </row>
    <row r="1485">
      <c r="A1485" s="18"/>
      <c r="B1485" s="19"/>
      <c r="C1485" s="20"/>
      <c r="D1485" s="20"/>
      <c r="E1485" s="21"/>
      <c r="F1485" s="20"/>
      <c r="G1485" s="21"/>
      <c r="H1485" s="21"/>
      <c r="I1485" s="22"/>
      <c r="J1485" s="22"/>
      <c r="K1485" s="22"/>
      <c r="L1485" s="18"/>
    </row>
    <row r="1486">
      <c r="A1486" s="18"/>
      <c r="B1486" s="19"/>
      <c r="C1486" s="20"/>
      <c r="D1486" s="20"/>
      <c r="E1486" s="21"/>
      <c r="F1486" s="20"/>
      <c r="G1486" s="21"/>
      <c r="H1486" s="21"/>
      <c r="I1486" s="22"/>
      <c r="J1486" s="22"/>
      <c r="K1486" s="22"/>
      <c r="L1486" s="18"/>
    </row>
    <row r="1487">
      <c r="A1487" s="18"/>
      <c r="B1487" s="19"/>
      <c r="C1487" s="20"/>
      <c r="D1487" s="20"/>
      <c r="E1487" s="21"/>
      <c r="F1487" s="20"/>
      <c r="G1487" s="21"/>
      <c r="H1487" s="21"/>
      <c r="I1487" s="22"/>
      <c r="J1487" s="22"/>
      <c r="K1487" s="22"/>
      <c r="L1487" s="18"/>
    </row>
    <row r="1488">
      <c r="A1488" s="18"/>
      <c r="B1488" s="19"/>
      <c r="C1488" s="20"/>
      <c r="D1488" s="20"/>
      <c r="E1488" s="21"/>
      <c r="F1488" s="20"/>
      <c r="G1488" s="21"/>
      <c r="H1488" s="21"/>
      <c r="I1488" s="22"/>
      <c r="J1488" s="22"/>
      <c r="K1488" s="22"/>
      <c r="L1488" s="18"/>
    </row>
    <row r="1489">
      <c r="A1489" s="18"/>
      <c r="B1489" s="19"/>
      <c r="C1489" s="20"/>
      <c r="D1489" s="20"/>
      <c r="E1489" s="21"/>
      <c r="F1489" s="20"/>
      <c r="G1489" s="21"/>
      <c r="H1489" s="21"/>
      <c r="I1489" s="22"/>
      <c r="J1489" s="22"/>
      <c r="K1489" s="22"/>
      <c r="L1489" s="18"/>
    </row>
    <row r="1490">
      <c r="A1490" s="18"/>
      <c r="B1490" s="19"/>
      <c r="C1490" s="20"/>
      <c r="D1490" s="20"/>
      <c r="E1490" s="21"/>
      <c r="F1490" s="20"/>
      <c r="G1490" s="21"/>
      <c r="H1490" s="21"/>
      <c r="I1490" s="22"/>
      <c r="J1490" s="22"/>
      <c r="K1490" s="22"/>
      <c r="L1490" s="18"/>
    </row>
    <row r="1491">
      <c r="A1491" s="18"/>
      <c r="B1491" s="19"/>
      <c r="C1491" s="20"/>
      <c r="D1491" s="20"/>
      <c r="E1491" s="21"/>
      <c r="F1491" s="20"/>
      <c r="G1491" s="21"/>
      <c r="H1491" s="21"/>
      <c r="I1491" s="22"/>
      <c r="J1491" s="22"/>
      <c r="K1491" s="22"/>
      <c r="L1491" s="18"/>
    </row>
    <row r="1492">
      <c r="A1492" s="18"/>
      <c r="B1492" s="19"/>
      <c r="C1492" s="20"/>
      <c r="D1492" s="20"/>
      <c r="E1492" s="21"/>
      <c r="F1492" s="20"/>
      <c r="G1492" s="21"/>
      <c r="H1492" s="21"/>
      <c r="I1492" s="22"/>
      <c r="J1492" s="22"/>
      <c r="K1492" s="22"/>
      <c r="L1492" s="18"/>
    </row>
    <row r="1493">
      <c r="A1493" s="18"/>
      <c r="B1493" s="19"/>
      <c r="C1493" s="20"/>
      <c r="D1493" s="20"/>
      <c r="E1493" s="21"/>
      <c r="F1493" s="20"/>
      <c r="G1493" s="21"/>
      <c r="H1493" s="21"/>
      <c r="I1493" s="22"/>
      <c r="J1493" s="22"/>
      <c r="K1493" s="22"/>
      <c r="L1493" s="18"/>
    </row>
    <row r="1494">
      <c r="A1494" s="18"/>
      <c r="B1494" s="19"/>
      <c r="C1494" s="20"/>
      <c r="D1494" s="20"/>
      <c r="E1494" s="21"/>
      <c r="F1494" s="20"/>
      <c r="G1494" s="21"/>
      <c r="H1494" s="21"/>
      <c r="I1494" s="22"/>
      <c r="J1494" s="22"/>
      <c r="K1494" s="22"/>
      <c r="L1494" s="18"/>
    </row>
    <row r="1495">
      <c r="A1495" s="18"/>
      <c r="B1495" s="19"/>
      <c r="C1495" s="20"/>
      <c r="D1495" s="20"/>
      <c r="E1495" s="21"/>
      <c r="F1495" s="20"/>
      <c r="G1495" s="21"/>
      <c r="H1495" s="21"/>
      <c r="I1495" s="22"/>
      <c r="J1495" s="22"/>
      <c r="K1495" s="22"/>
      <c r="L1495" s="18"/>
    </row>
    <row r="1496">
      <c r="A1496" s="18"/>
      <c r="B1496" s="19"/>
      <c r="C1496" s="20"/>
      <c r="D1496" s="20"/>
      <c r="E1496" s="21"/>
      <c r="F1496" s="20"/>
      <c r="G1496" s="21"/>
      <c r="H1496" s="21"/>
      <c r="I1496" s="22"/>
      <c r="J1496" s="22"/>
      <c r="K1496" s="22"/>
      <c r="L1496" s="18"/>
    </row>
    <row r="1497">
      <c r="A1497" s="18"/>
      <c r="B1497" s="19"/>
      <c r="C1497" s="20"/>
      <c r="D1497" s="20"/>
      <c r="E1497" s="21"/>
      <c r="F1497" s="20"/>
      <c r="G1497" s="21"/>
      <c r="H1497" s="21"/>
      <c r="I1497" s="22"/>
      <c r="J1497" s="22"/>
      <c r="K1497" s="22"/>
      <c r="L1497" s="18"/>
    </row>
    <row r="1498">
      <c r="A1498" s="18"/>
      <c r="B1498" s="19"/>
      <c r="C1498" s="20"/>
      <c r="D1498" s="20"/>
      <c r="E1498" s="21"/>
      <c r="F1498" s="20"/>
      <c r="G1498" s="21"/>
      <c r="H1498" s="21"/>
      <c r="I1498" s="22"/>
      <c r="J1498" s="22"/>
      <c r="K1498" s="22"/>
      <c r="L1498" s="18"/>
    </row>
    <row r="1499">
      <c r="A1499" s="18"/>
      <c r="B1499" s="19"/>
      <c r="C1499" s="20"/>
      <c r="D1499" s="20"/>
      <c r="E1499" s="21"/>
      <c r="F1499" s="20"/>
      <c r="G1499" s="21"/>
      <c r="H1499" s="21"/>
      <c r="I1499" s="22"/>
      <c r="J1499" s="22"/>
      <c r="K1499" s="22"/>
      <c r="L1499" s="18"/>
    </row>
    <row r="1500">
      <c r="A1500" s="18"/>
      <c r="B1500" s="19"/>
      <c r="C1500" s="20"/>
      <c r="D1500" s="20"/>
      <c r="E1500" s="21"/>
      <c r="F1500" s="20"/>
      <c r="G1500" s="21"/>
      <c r="H1500" s="21"/>
      <c r="I1500" s="22"/>
      <c r="J1500" s="22"/>
      <c r="K1500" s="22"/>
      <c r="L1500" s="18"/>
    </row>
    <row r="1501">
      <c r="A1501" s="18"/>
      <c r="B1501" s="19"/>
      <c r="C1501" s="20"/>
      <c r="D1501" s="20"/>
      <c r="E1501" s="21"/>
      <c r="F1501" s="20"/>
      <c r="G1501" s="21"/>
      <c r="H1501" s="21"/>
      <c r="I1501" s="22"/>
      <c r="J1501" s="22"/>
      <c r="K1501" s="22"/>
      <c r="L1501" s="18"/>
    </row>
    <row r="1502">
      <c r="A1502" s="18"/>
      <c r="B1502" s="19"/>
      <c r="C1502" s="20"/>
      <c r="D1502" s="20"/>
      <c r="E1502" s="21"/>
      <c r="F1502" s="20"/>
      <c r="G1502" s="21"/>
      <c r="H1502" s="21"/>
      <c r="I1502" s="22"/>
      <c r="J1502" s="22"/>
      <c r="K1502" s="22"/>
      <c r="L1502" s="18"/>
    </row>
    <row r="1503">
      <c r="A1503" s="18"/>
      <c r="B1503" s="19"/>
      <c r="C1503" s="20"/>
      <c r="D1503" s="20"/>
      <c r="E1503" s="21"/>
      <c r="F1503" s="20"/>
      <c r="G1503" s="21"/>
      <c r="H1503" s="21"/>
      <c r="I1503" s="22"/>
      <c r="J1503" s="22"/>
      <c r="K1503" s="22"/>
      <c r="L1503" s="18"/>
    </row>
    <row r="1504">
      <c r="A1504" s="18"/>
      <c r="B1504" s="19"/>
      <c r="C1504" s="20"/>
      <c r="D1504" s="20"/>
      <c r="E1504" s="21"/>
      <c r="F1504" s="20"/>
      <c r="G1504" s="21"/>
      <c r="H1504" s="21"/>
      <c r="I1504" s="22"/>
      <c r="J1504" s="22"/>
      <c r="K1504" s="22"/>
      <c r="L1504" s="18"/>
    </row>
    <row r="1505">
      <c r="A1505" s="18"/>
      <c r="B1505" s="19"/>
      <c r="C1505" s="20"/>
      <c r="D1505" s="20"/>
      <c r="E1505" s="21"/>
      <c r="F1505" s="20"/>
      <c r="G1505" s="21"/>
      <c r="H1505" s="21"/>
      <c r="I1505" s="22"/>
      <c r="J1505" s="22"/>
      <c r="K1505" s="22"/>
      <c r="L1505" s="18"/>
    </row>
    <row r="1506">
      <c r="A1506" s="18"/>
      <c r="B1506" s="19"/>
      <c r="C1506" s="20"/>
      <c r="D1506" s="20"/>
      <c r="E1506" s="21"/>
      <c r="F1506" s="20"/>
      <c r="G1506" s="21"/>
      <c r="H1506" s="21"/>
      <c r="I1506" s="22"/>
      <c r="J1506" s="22"/>
      <c r="K1506" s="22"/>
      <c r="L1506" s="18"/>
    </row>
    <row r="1507">
      <c r="A1507" s="18"/>
      <c r="B1507" s="19"/>
      <c r="C1507" s="20"/>
      <c r="D1507" s="20"/>
      <c r="E1507" s="21"/>
      <c r="F1507" s="20"/>
      <c r="G1507" s="21"/>
      <c r="H1507" s="21"/>
      <c r="I1507" s="22"/>
      <c r="J1507" s="22"/>
      <c r="K1507" s="22"/>
      <c r="L1507" s="18"/>
    </row>
    <row r="1508">
      <c r="A1508" s="18"/>
      <c r="B1508" s="19"/>
      <c r="C1508" s="20"/>
      <c r="D1508" s="20"/>
      <c r="E1508" s="21"/>
      <c r="F1508" s="20"/>
      <c r="G1508" s="21"/>
      <c r="H1508" s="21"/>
      <c r="I1508" s="22"/>
      <c r="J1508" s="22"/>
      <c r="K1508" s="22"/>
      <c r="L1508" s="18"/>
    </row>
    <row r="1509">
      <c r="A1509" s="18"/>
      <c r="B1509" s="19"/>
      <c r="C1509" s="20"/>
      <c r="D1509" s="20"/>
      <c r="E1509" s="21"/>
      <c r="F1509" s="20"/>
      <c r="G1509" s="21"/>
      <c r="H1509" s="21"/>
      <c r="I1509" s="22"/>
      <c r="J1509" s="22"/>
      <c r="K1509" s="22"/>
      <c r="L1509" s="18"/>
    </row>
    <row r="1510">
      <c r="A1510" s="18"/>
      <c r="B1510" s="19"/>
      <c r="C1510" s="20"/>
      <c r="D1510" s="20"/>
      <c r="E1510" s="21"/>
      <c r="F1510" s="20"/>
      <c r="G1510" s="21"/>
      <c r="H1510" s="21"/>
      <c r="I1510" s="22"/>
      <c r="J1510" s="22"/>
      <c r="K1510" s="22"/>
      <c r="L1510" s="18"/>
    </row>
    <row r="1511">
      <c r="A1511" s="18"/>
      <c r="B1511" s="19"/>
      <c r="C1511" s="20"/>
      <c r="D1511" s="20"/>
      <c r="E1511" s="21"/>
      <c r="F1511" s="20"/>
      <c r="G1511" s="21"/>
      <c r="H1511" s="21"/>
      <c r="I1511" s="22"/>
      <c r="J1511" s="22"/>
      <c r="K1511" s="22"/>
      <c r="L1511" s="18"/>
    </row>
    <row r="1512">
      <c r="A1512" s="18"/>
      <c r="B1512" s="19"/>
      <c r="C1512" s="20"/>
      <c r="D1512" s="20"/>
      <c r="E1512" s="21"/>
      <c r="F1512" s="20"/>
      <c r="G1512" s="21"/>
      <c r="H1512" s="21"/>
      <c r="I1512" s="22"/>
      <c r="J1512" s="22"/>
      <c r="K1512" s="22"/>
      <c r="L1512" s="18"/>
    </row>
    <row r="1513">
      <c r="A1513" s="18"/>
      <c r="B1513" s="19"/>
      <c r="C1513" s="20"/>
      <c r="D1513" s="20"/>
      <c r="E1513" s="21"/>
      <c r="F1513" s="20"/>
      <c r="G1513" s="21"/>
      <c r="H1513" s="21"/>
      <c r="I1513" s="22"/>
      <c r="J1513" s="22"/>
      <c r="K1513" s="22"/>
      <c r="L1513" s="18"/>
    </row>
    <row r="1514">
      <c r="A1514" s="18"/>
      <c r="B1514" s="19"/>
      <c r="C1514" s="20"/>
      <c r="D1514" s="20"/>
      <c r="E1514" s="21"/>
      <c r="F1514" s="20"/>
      <c r="G1514" s="21"/>
      <c r="H1514" s="21"/>
      <c r="I1514" s="22"/>
      <c r="J1514" s="22"/>
      <c r="K1514" s="22"/>
      <c r="L1514" s="18"/>
    </row>
    <row r="1515">
      <c r="A1515" s="18"/>
      <c r="B1515" s="19"/>
      <c r="C1515" s="20"/>
      <c r="D1515" s="20"/>
      <c r="E1515" s="21"/>
      <c r="F1515" s="20"/>
      <c r="G1515" s="21"/>
      <c r="H1515" s="21"/>
      <c r="I1515" s="22"/>
      <c r="J1515" s="22"/>
      <c r="K1515" s="22"/>
      <c r="L1515" s="18"/>
    </row>
    <row r="1516">
      <c r="A1516" s="18"/>
      <c r="B1516" s="19"/>
      <c r="C1516" s="20"/>
      <c r="D1516" s="20"/>
      <c r="E1516" s="21"/>
      <c r="F1516" s="20"/>
      <c r="G1516" s="21"/>
      <c r="H1516" s="21"/>
      <c r="I1516" s="22"/>
      <c r="J1516" s="22"/>
      <c r="K1516" s="22"/>
      <c r="L1516" s="18"/>
    </row>
    <row r="1517">
      <c r="A1517" s="18"/>
      <c r="B1517" s="19"/>
      <c r="C1517" s="20"/>
      <c r="D1517" s="20"/>
      <c r="E1517" s="21"/>
      <c r="F1517" s="20"/>
      <c r="G1517" s="21"/>
      <c r="H1517" s="21"/>
      <c r="I1517" s="22"/>
      <c r="J1517" s="22"/>
      <c r="K1517" s="22"/>
      <c r="L1517" s="18"/>
    </row>
    <row r="1518">
      <c r="A1518" s="18"/>
      <c r="B1518" s="19"/>
      <c r="C1518" s="20"/>
      <c r="D1518" s="20"/>
      <c r="E1518" s="21"/>
      <c r="F1518" s="20"/>
      <c r="G1518" s="21"/>
      <c r="H1518" s="21"/>
      <c r="I1518" s="22"/>
      <c r="J1518" s="22"/>
      <c r="K1518" s="22"/>
      <c r="L1518" s="18"/>
    </row>
    <row r="1519">
      <c r="A1519" s="18"/>
      <c r="B1519" s="19"/>
      <c r="C1519" s="20"/>
      <c r="D1519" s="20"/>
      <c r="E1519" s="21"/>
      <c r="F1519" s="20"/>
      <c r="G1519" s="21"/>
      <c r="H1519" s="21"/>
      <c r="I1519" s="22"/>
      <c r="J1519" s="22"/>
      <c r="K1519" s="22"/>
      <c r="L1519" s="18"/>
    </row>
    <row r="1520">
      <c r="A1520" s="18"/>
      <c r="B1520" s="19"/>
      <c r="C1520" s="20"/>
      <c r="D1520" s="20"/>
      <c r="E1520" s="21"/>
      <c r="F1520" s="20"/>
      <c r="G1520" s="21"/>
      <c r="H1520" s="21"/>
      <c r="I1520" s="22"/>
      <c r="J1520" s="22"/>
      <c r="K1520" s="22"/>
      <c r="L1520" s="18"/>
    </row>
    <row r="1521">
      <c r="A1521" s="18"/>
      <c r="B1521" s="19"/>
      <c r="C1521" s="20"/>
      <c r="D1521" s="20"/>
      <c r="E1521" s="21"/>
      <c r="F1521" s="20"/>
      <c r="G1521" s="21"/>
      <c r="H1521" s="21"/>
      <c r="I1521" s="22"/>
      <c r="J1521" s="22"/>
      <c r="K1521" s="22"/>
      <c r="L1521" s="18"/>
    </row>
    <row r="1522">
      <c r="A1522" s="18"/>
      <c r="B1522" s="19"/>
      <c r="C1522" s="20"/>
      <c r="D1522" s="20"/>
      <c r="E1522" s="21"/>
      <c r="F1522" s="20"/>
      <c r="G1522" s="21"/>
      <c r="H1522" s="21"/>
      <c r="I1522" s="22"/>
      <c r="J1522" s="22"/>
      <c r="K1522" s="22"/>
      <c r="L1522" s="18"/>
    </row>
    <row r="1523">
      <c r="A1523" s="18"/>
      <c r="B1523" s="19"/>
      <c r="C1523" s="20"/>
      <c r="D1523" s="20"/>
      <c r="E1523" s="21"/>
      <c r="F1523" s="20"/>
      <c r="G1523" s="21"/>
      <c r="H1523" s="21"/>
      <c r="I1523" s="22"/>
      <c r="J1523" s="22"/>
      <c r="K1523" s="22"/>
      <c r="L1523" s="18"/>
    </row>
    <row r="1524">
      <c r="A1524" s="18"/>
      <c r="B1524" s="19"/>
      <c r="C1524" s="20"/>
      <c r="D1524" s="20"/>
      <c r="E1524" s="21"/>
      <c r="F1524" s="20"/>
      <c r="G1524" s="21"/>
      <c r="H1524" s="21"/>
      <c r="I1524" s="22"/>
      <c r="J1524" s="22"/>
      <c r="K1524" s="22"/>
      <c r="L1524" s="18"/>
    </row>
    <row r="1525">
      <c r="A1525" s="18"/>
      <c r="B1525" s="19"/>
      <c r="C1525" s="20"/>
      <c r="D1525" s="20"/>
      <c r="E1525" s="21"/>
      <c r="F1525" s="20"/>
      <c r="G1525" s="21"/>
      <c r="H1525" s="21"/>
      <c r="I1525" s="22"/>
      <c r="J1525" s="22"/>
      <c r="K1525" s="22"/>
      <c r="L1525" s="18"/>
    </row>
    <row r="1526">
      <c r="A1526" s="18"/>
      <c r="B1526" s="19"/>
      <c r="C1526" s="20"/>
      <c r="D1526" s="20"/>
      <c r="E1526" s="21"/>
      <c r="F1526" s="20"/>
      <c r="G1526" s="21"/>
      <c r="H1526" s="21"/>
      <c r="I1526" s="22"/>
      <c r="J1526" s="22"/>
      <c r="K1526" s="22"/>
      <c r="L1526" s="18"/>
    </row>
    <row r="1527">
      <c r="A1527" s="18"/>
      <c r="B1527" s="19"/>
      <c r="C1527" s="20"/>
      <c r="D1527" s="20"/>
      <c r="E1527" s="21"/>
      <c r="F1527" s="20"/>
      <c r="G1527" s="21"/>
      <c r="H1527" s="21"/>
      <c r="I1527" s="22"/>
      <c r="J1527" s="22"/>
      <c r="K1527" s="22"/>
      <c r="L1527" s="18"/>
    </row>
    <row r="1528">
      <c r="A1528" s="18"/>
      <c r="B1528" s="19"/>
      <c r="C1528" s="20"/>
      <c r="D1528" s="20"/>
      <c r="E1528" s="21"/>
      <c r="F1528" s="20"/>
      <c r="G1528" s="21"/>
      <c r="H1528" s="21"/>
      <c r="I1528" s="22"/>
      <c r="J1528" s="22"/>
      <c r="K1528" s="22"/>
      <c r="L1528" s="18"/>
    </row>
    <row r="1529">
      <c r="A1529" s="18"/>
      <c r="B1529" s="19"/>
      <c r="C1529" s="20"/>
      <c r="D1529" s="20"/>
      <c r="E1529" s="21"/>
      <c r="F1529" s="20"/>
      <c r="G1529" s="21"/>
      <c r="H1529" s="21"/>
      <c r="I1529" s="22"/>
      <c r="J1529" s="22"/>
      <c r="K1529" s="22"/>
      <c r="L1529" s="18"/>
    </row>
    <row r="1530">
      <c r="A1530" s="18"/>
      <c r="B1530" s="19"/>
      <c r="C1530" s="20"/>
      <c r="D1530" s="20"/>
      <c r="E1530" s="21"/>
      <c r="F1530" s="20"/>
      <c r="G1530" s="21"/>
      <c r="H1530" s="21"/>
      <c r="I1530" s="22"/>
      <c r="J1530" s="22"/>
      <c r="K1530" s="22"/>
      <c r="L1530" s="18"/>
    </row>
    <row r="1531">
      <c r="A1531" s="18"/>
      <c r="B1531" s="19"/>
      <c r="C1531" s="20"/>
      <c r="D1531" s="20"/>
      <c r="E1531" s="21"/>
      <c r="F1531" s="20"/>
      <c r="G1531" s="21"/>
      <c r="H1531" s="21"/>
      <c r="I1531" s="22"/>
      <c r="J1531" s="22"/>
      <c r="K1531" s="22"/>
      <c r="L1531" s="18"/>
    </row>
    <row r="1532">
      <c r="A1532" s="18"/>
      <c r="B1532" s="19"/>
      <c r="C1532" s="20"/>
      <c r="D1532" s="20"/>
      <c r="E1532" s="21"/>
      <c r="F1532" s="20"/>
      <c r="G1532" s="21"/>
      <c r="H1532" s="21"/>
      <c r="I1532" s="22"/>
      <c r="J1532" s="22"/>
      <c r="K1532" s="22"/>
      <c r="L1532" s="18"/>
    </row>
    <row r="1533">
      <c r="A1533" s="18"/>
      <c r="B1533" s="19"/>
      <c r="C1533" s="20"/>
      <c r="D1533" s="20"/>
      <c r="E1533" s="21"/>
      <c r="F1533" s="20"/>
      <c r="G1533" s="21"/>
      <c r="H1533" s="21"/>
      <c r="I1533" s="22"/>
      <c r="J1533" s="22"/>
      <c r="K1533" s="22"/>
      <c r="L1533" s="18"/>
    </row>
    <row r="1534">
      <c r="A1534" s="18"/>
      <c r="B1534" s="19"/>
      <c r="C1534" s="20"/>
      <c r="D1534" s="20"/>
      <c r="E1534" s="21"/>
      <c r="F1534" s="20"/>
      <c r="G1534" s="21"/>
      <c r="H1534" s="21"/>
      <c r="I1534" s="22"/>
      <c r="J1534" s="22"/>
      <c r="K1534" s="22"/>
      <c r="L1534" s="18"/>
    </row>
    <row r="1535">
      <c r="A1535" s="18"/>
      <c r="B1535" s="19"/>
      <c r="C1535" s="20"/>
      <c r="D1535" s="20"/>
      <c r="E1535" s="21"/>
      <c r="F1535" s="20"/>
      <c r="G1535" s="21"/>
      <c r="H1535" s="21"/>
      <c r="I1535" s="22"/>
      <c r="J1535" s="22"/>
      <c r="K1535" s="22"/>
      <c r="L1535" s="18"/>
    </row>
    <row r="1536">
      <c r="A1536" s="18"/>
      <c r="B1536" s="19"/>
      <c r="C1536" s="20"/>
      <c r="D1536" s="20"/>
      <c r="E1536" s="21"/>
      <c r="F1536" s="20"/>
      <c r="G1536" s="21"/>
      <c r="H1536" s="21"/>
      <c r="I1536" s="22"/>
      <c r="J1536" s="22"/>
      <c r="K1536" s="22"/>
      <c r="L1536" s="18"/>
    </row>
    <row r="1537">
      <c r="A1537" s="18"/>
      <c r="B1537" s="19"/>
      <c r="C1537" s="20"/>
      <c r="D1537" s="20"/>
      <c r="E1537" s="21"/>
      <c r="F1537" s="20"/>
      <c r="G1537" s="21"/>
      <c r="H1537" s="21"/>
      <c r="I1537" s="22"/>
      <c r="J1537" s="22"/>
      <c r="K1537" s="22"/>
      <c r="L1537" s="18"/>
    </row>
    <row r="1538">
      <c r="A1538" s="18"/>
      <c r="B1538" s="19"/>
      <c r="C1538" s="20"/>
      <c r="D1538" s="20"/>
      <c r="E1538" s="21"/>
      <c r="F1538" s="20"/>
      <c r="G1538" s="21"/>
      <c r="H1538" s="21"/>
      <c r="I1538" s="22"/>
      <c r="J1538" s="22"/>
      <c r="K1538" s="22"/>
      <c r="L1538" s="18"/>
    </row>
    <row r="1539">
      <c r="A1539" s="18"/>
      <c r="B1539" s="19"/>
      <c r="C1539" s="20"/>
      <c r="D1539" s="20"/>
      <c r="E1539" s="21"/>
      <c r="F1539" s="20"/>
      <c r="G1539" s="21"/>
      <c r="H1539" s="21"/>
      <c r="I1539" s="22"/>
      <c r="J1539" s="22"/>
      <c r="K1539" s="22"/>
      <c r="L1539" s="18"/>
    </row>
    <row r="1540">
      <c r="A1540" s="18"/>
      <c r="B1540" s="19"/>
      <c r="C1540" s="20"/>
      <c r="D1540" s="20"/>
      <c r="E1540" s="21"/>
      <c r="F1540" s="20"/>
      <c r="G1540" s="21"/>
      <c r="H1540" s="21"/>
      <c r="I1540" s="22"/>
      <c r="J1540" s="22"/>
      <c r="K1540" s="22"/>
      <c r="L1540" s="18"/>
    </row>
    <row r="1541">
      <c r="A1541" s="18"/>
      <c r="B1541" s="19"/>
      <c r="C1541" s="20"/>
      <c r="D1541" s="20"/>
      <c r="E1541" s="21"/>
      <c r="F1541" s="20"/>
      <c r="G1541" s="21"/>
      <c r="H1541" s="21"/>
      <c r="I1541" s="22"/>
      <c r="J1541" s="22"/>
      <c r="K1541" s="22"/>
      <c r="L1541" s="18"/>
    </row>
    <row r="1542">
      <c r="A1542" s="18"/>
      <c r="B1542" s="19"/>
      <c r="C1542" s="20"/>
      <c r="D1542" s="20"/>
      <c r="E1542" s="21"/>
      <c r="F1542" s="20"/>
      <c r="G1542" s="21"/>
      <c r="H1542" s="21"/>
      <c r="I1542" s="22"/>
      <c r="J1542" s="22"/>
      <c r="K1542" s="22"/>
      <c r="L1542" s="18"/>
    </row>
    <row r="1543">
      <c r="A1543" s="18"/>
      <c r="B1543" s="19"/>
      <c r="C1543" s="20"/>
      <c r="D1543" s="20"/>
      <c r="E1543" s="21"/>
      <c r="F1543" s="20"/>
      <c r="G1543" s="21"/>
      <c r="H1543" s="21"/>
      <c r="I1543" s="22"/>
      <c r="J1543" s="22"/>
      <c r="K1543" s="22"/>
      <c r="L1543" s="18"/>
    </row>
    <row r="1544">
      <c r="A1544" s="18"/>
      <c r="B1544" s="19"/>
      <c r="C1544" s="20"/>
      <c r="D1544" s="20"/>
      <c r="E1544" s="21"/>
      <c r="F1544" s="20"/>
      <c r="G1544" s="21"/>
      <c r="H1544" s="21"/>
      <c r="I1544" s="22"/>
      <c r="J1544" s="22"/>
      <c r="K1544" s="22"/>
      <c r="L1544" s="18"/>
    </row>
    <row r="1545">
      <c r="A1545" s="18"/>
      <c r="B1545" s="19"/>
      <c r="C1545" s="20"/>
      <c r="D1545" s="20"/>
      <c r="E1545" s="21"/>
      <c r="F1545" s="20"/>
      <c r="G1545" s="21"/>
      <c r="H1545" s="21"/>
      <c r="I1545" s="22"/>
      <c r="J1545" s="22"/>
      <c r="K1545" s="22"/>
      <c r="L1545" s="18"/>
    </row>
    <row r="1546">
      <c r="A1546" s="18"/>
      <c r="B1546" s="19"/>
      <c r="C1546" s="20"/>
      <c r="D1546" s="20"/>
      <c r="E1546" s="21"/>
      <c r="F1546" s="20"/>
      <c r="G1546" s="21"/>
      <c r="H1546" s="21"/>
      <c r="I1546" s="22"/>
      <c r="J1546" s="22"/>
      <c r="K1546" s="22"/>
      <c r="L1546" s="18"/>
    </row>
    <row r="1547">
      <c r="A1547" s="18"/>
      <c r="B1547" s="19"/>
      <c r="C1547" s="20"/>
      <c r="D1547" s="20"/>
      <c r="E1547" s="21"/>
      <c r="F1547" s="20"/>
      <c r="G1547" s="21"/>
      <c r="H1547" s="21"/>
      <c r="I1547" s="22"/>
      <c r="J1547" s="22"/>
      <c r="K1547" s="22"/>
      <c r="L1547" s="18"/>
    </row>
    <row r="1548">
      <c r="A1548" s="18"/>
      <c r="B1548" s="19"/>
      <c r="C1548" s="20"/>
      <c r="D1548" s="20"/>
      <c r="E1548" s="21"/>
      <c r="F1548" s="20"/>
      <c r="G1548" s="21"/>
      <c r="H1548" s="21"/>
      <c r="I1548" s="22"/>
      <c r="J1548" s="22"/>
      <c r="K1548" s="22"/>
      <c r="L1548" s="18"/>
    </row>
    <row r="1549">
      <c r="A1549" s="18"/>
      <c r="B1549" s="19"/>
      <c r="C1549" s="20"/>
      <c r="D1549" s="20"/>
      <c r="E1549" s="21"/>
      <c r="F1549" s="20"/>
      <c r="G1549" s="21"/>
      <c r="H1549" s="21"/>
      <c r="I1549" s="22"/>
      <c r="J1549" s="22"/>
      <c r="K1549" s="22"/>
      <c r="L1549" s="18"/>
    </row>
    <row r="1550">
      <c r="A1550" s="18"/>
      <c r="B1550" s="19"/>
      <c r="C1550" s="20"/>
      <c r="D1550" s="20"/>
      <c r="E1550" s="21"/>
      <c r="F1550" s="20"/>
      <c r="G1550" s="21"/>
      <c r="H1550" s="21"/>
      <c r="I1550" s="22"/>
      <c r="J1550" s="22"/>
      <c r="K1550" s="22"/>
      <c r="L1550" s="18"/>
    </row>
    <row r="1551">
      <c r="A1551" s="18"/>
      <c r="B1551" s="19"/>
      <c r="C1551" s="20"/>
      <c r="D1551" s="20"/>
      <c r="E1551" s="21"/>
      <c r="F1551" s="20"/>
      <c r="G1551" s="21"/>
      <c r="H1551" s="21"/>
      <c r="I1551" s="22"/>
      <c r="J1551" s="22"/>
      <c r="K1551" s="22"/>
      <c r="L1551" s="18"/>
    </row>
    <row r="1552">
      <c r="A1552" s="18"/>
      <c r="B1552" s="19"/>
      <c r="C1552" s="20"/>
      <c r="D1552" s="20"/>
      <c r="E1552" s="21"/>
      <c r="F1552" s="20"/>
      <c r="G1552" s="21"/>
      <c r="H1552" s="21"/>
      <c r="I1552" s="22"/>
      <c r="J1552" s="22"/>
      <c r="K1552" s="22"/>
      <c r="L1552" s="18"/>
    </row>
    <row r="1553">
      <c r="A1553" s="18"/>
      <c r="B1553" s="19"/>
      <c r="C1553" s="20"/>
      <c r="D1553" s="20"/>
      <c r="E1553" s="21"/>
      <c r="F1553" s="20"/>
      <c r="G1553" s="21"/>
      <c r="H1553" s="21"/>
      <c r="I1553" s="22"/>
      <c r="J1553" s="22"/>
      <c r="K1553" s="22"/>
      <c r="L1553" s="18"/>
    </row>
    <row r="1554">
      <c r="A1554" s="18"/>
      <c r="B1554" s="19"/>
      <c r="C1554" s="20"/>
      <c r="D1554" s="20"/>
      <c r="E1554" s="21"/>
      <c r="F1554" s="20"/>
      <c r="G1554" s="21"/>
      <c r="H1554" s="21"/>
      <c r="I1554" s="22"/>
      <c r="J1554" s="22"/>
      <c r="K1554" s="22"/>
      <c r="L1554" s="18"/>
    </row>
    <row r="1555">
      <c r="A1555" s="18"/>
      <c r="B1555" s="19"/>
      <c r="C1555" s="20"/>
      <c r="D1555" s="20"/>
      <c r="E1555" s="21"/>
      <c r="F1555" s="20"/>
      <c r="G1555" s="21"/>
      <c r="H1555" s="21"/>
      <c r="I1555" s="22"/>
      <c r="J1555" s="22"/>
      <c r="K1555" s="22"/>
      <c r="L1555" s="18"/>
    </row>
    <row r="1556">
      <c r="A1556" s="18"/>
      <c r="B1556" s="19"/>
      <c r="C1556" s="20"/>
      <c r="D1556" s="20"/>
      <c r="E1556" s="21"/>
      <c r="F1556" s="20"/>
      <c r="G1556" s="21"/>
      <c r="H1556" s="21"/>
      <c r="I1556" s="22"/>
      <c r="J1556" s="22"/>
      <c r="K1556" s="22"/>
      <c r="L1556" s="18"/>
    </row>
    <row r="1557">
      <c r="A1557" s="18"/>
      <c r="B1557" s="19"/>
      <c r="C1557" s="20"/>
      <c r="D1557" s="20"/>
      <c r="E1557" s="21"/>
      <c r="F1557" s="20"/>
      <c r="G1557" s="21"/>
      <c r="H1557" s="21"/>
      <c r="I1557" s="22"/>
      <c r="J1557" s="22"/>
      <c r="K1557" s="22"/>
      <c r="L1557" s="18"/>
    </row>
    <row r="1558">
      <c r="A1558" s="18"/>
      <c r="B1558" s="19"/>
      <c r="C1558" s="20"/>
      <c r="D1558" s="20"/>
      <c r="E1558" s="21"/>
      <c r="F1558" s="20"/>
      <c r="G1558" s="21"/>
      <c r="H1558" s="21"/>
      <c r="I1558" s="22"/>
      <c r="J1558" s="22"/>
      <c r="K1558" s="22"/>
      <c r="L1558" s="18"/>
    </row>
    <row r="1559">
      <c r="A1559" s="18"/>
      <c r="B1559" s="19"/>
      <c r="C1559" s="20"/>
      <c r="D1559" s="20"/>
      <c r="E1559" s="21"/>
      <c r="F1559" s="20"/>
      <c r="G1559" s="21"/>
      <c r="H1559" s="21"/>
      <c r="I1559" s="22"/>
      <c r="J1559" s="22"/>
      <c r="K1559" s="22"/>
      <c r="L1559" s="18"/>
    </row>
    <row r="1560">
      <c r="A1560" s="18"/>
      <c r="B1560" s="19"/>
      <c r="C1560" s="20"/>
      <c r="D1560" s="20"/>
      <c r="E1560" s="21"/>
      <c r="F1560" s="20"/>
      <c r="G1560" s="21"/>
      <c r="H1560" s="21"/>
      <c r="I1560" s="22"/>
      <c r="J1560" s="22"/>
      <c r="K1560" s="22"/>
      <c r="L1560" s="18"/>
    </row>
    <row r="1561">
      <c r="A1561" s="18"/>
      <c r="B1561" s="19"/>
      <c r="C1561" s="20"/>
      <c r="D1561" s="20"/>
      <c r="E1561" s="21"/>
      <c r="F1561" s="20"/>
      <c r="G1561" s="21"/>
      <c r="H1561" s="21"/>
      <c r="I1561" s="22"/>
      <c r="J1561" s="22"/>
      <c r="K1561" s="22"/>
      <c r="L1561" s="18"/>
    </row>
    <row r="1562">
      <c r="A1562" s="18"/>
      <c r="B1562" s="19"/>
      <c r="C1562" s="20"/>
      <c r="D1562" s="20"/>
      <c r="E1562" s="21"/>
      <c r="F1562" s="20"/>
      <c r="G1562" s="21"/>
      <c r="H1562" s="21"/>
      <c r="I1562" s="22"/>
      <c r="J1562" s="22"/>
      <c r="K1562" s="22"/>
      <c r="L1562" s="18"/>
    </row>
    <row r="1563">
      <c r="A1563" s="18"/>
      <c r="B1563" s="19"/>
      <c r="C1563" s="20"/>
      <c r="D1563" s="20"/>
      <c r="E1563" s="21"/>
      <c r="F1563" s="20"/>
      <c r="G1563" s="21"/>
      <c r="H1563" s="21"/>
      <c r="I1563" s="22"/>
      <c r="J1563" s="22"/>
      <c r="K1563" s="22"/>
      <c r="L1563" s="18"/>
    </row>
    <row r="1564">
      <c r="A1564" s="18"/>
      <c r="B1564" s="19"/>
      <c r="C1564" s="20"/>
      <c r="D1564" s="20"/>
      <c r="E1564" s="21"/>
      <c r="F1564" s="20"/>
      <c r="G1564" s="21"/>
      <c r="H1564" s="21"/>
      <c r="I1564" s="22"/>
      <c r="J1564" s="22"/>
      <c r="K1564" s="22"/>
      <c r="L1564" s="18"/>
    </row>
    <row r="1565">
      <c r="A1565" s="18"/>
      <c r="B1565" s="19"/>
      <c r="C1565" s="20"/>
      <c r="D1565" s="20"/>
      <c r="E1565" s="21"/>
      <c r="F1565" s="20"/>
      <c r="G1565" s="21"/>
      <c r="H1565" s="21"/>
      <c r="I1565" s="22"/>
      <c r="J1565" s="22"/>
      <c r="K1565" s="22"/>
      <c r="L1565" s="18"/>
    </row>
    <row r="1566">
      <c r="A1566" s="18"/>
      <c r="B1566" s="19"/>
      <c r="C1566" s="20"/>
      <c r="D1566" s="20"/>
      <c r="E1566" s="21"/>
      <c r="F1566" s="20"/>
      <c r="G1566" s="21"/>
      <c r="H1566" s="21"/>
      <c r="I1566" s="22"/>
      <c r="J1566" s="22"/>
      <c r="K1566" s="22"/>
      <c r="L1566" s="18"/>
    </row>
    <row r="1567">
      <c r="A1567" s="18"/>
      <c r="B1567" s="19"/>
      <c r="C1567" s="20"/>
      <c r="D1567" s="20"/>
      <c r="E1567" s="21"/>
      <c r="F1567" s="20"/>
      <c r="G1567" s="21"/>
      <c r="H1567" s="21"/>
      <c r="I1567" s="22"/>
      <c r="J1567" s="22"/>
      <c r="K1567" s="22"/>
      <c r="L1567" s="18"/>
    </row>
    <row r="1568">
      <c r="A1568" s="18"/>
      <c r="B1568" s="19"/>
      <c r="C1568" s="20"/>
      <c r="D1568" s="20"/>
      <c r="E1568" s="21"/>
      <c r="F1568" s="20"/>
      <c r="G1568" s="21"/>
      <c r="H1568" s="21"/>
      <c r="I1568" s="22"/>
      <c r="J1568" s="22"/>
      <c r="K1568" s="22"/>
      <c r="L1568" s="18"/>
    </row>
    <row r="1569">
      <c r="A1569" s="18"/>
      <c r="B1569" s="19"/>
      <c r="C1569" s="20"/>
      <c r="D1569" s="20"/>
      <c r="E1569" s="21"/>
      <c r="F1569" s="20"/>
      <c r="G1569" s="21"/>
      <c r="H1569" s="21"/>
      <c r="I1569" s="22"/>
      <c r="J1569" s="22"/>
      <c r="K1569" s="22"/>
      <c r="L1569" s="18"/>
    </row>
    <row r="1570">
      <c r="A1570" s="18"/>
      <c r="B1570" s="19"/>
      <c r="C1570" s="20"/>
      <c r="D1570" s="20"/>
      <c r="E1570" s="21"/>
      <c r="F1570" s="20"/>
      <c r="G1570" s="21"/>
      <c r="H1570" s="21"/>
      <c r="I1570" s="22"/>
      <c r="J1570" s="22"/>
      <c r="K1570" s="22"/>
      <c r="L1570" s="18"/>
    </row>
    <row r="1571">
      <c r="A1571" s="18"/>
      <c r="B1571" s="19"/>
      <c r="C1571" s="20"/>
      <c r="D1571" s="20"/>
      <c r="E1571" s="21"/>
      <c r="F1571" s="20"/>
      <c r="G1571" s="21"/>
      <c r="H1571" s="21"/>
      <c r="I1571" s="22"/>
      <c r="J1571" s="22"/>
      <c r="K1571" s="22"/>
      <c r="L1571" s="18"/>
    </row>
    <row r="1572">
      <c r="A1572" s="18"/>
      <c r="B1572" s="19"/>
      <c r="C1572" s="20"/>
      <c r="D1572" s="20"/>
      <c r="E1572" s="21"/>
      <c r="F1572" s="20"/>
      <c r="G1572" s="21"/>
      <c r="H1572" s="21"/>
      <c r="I1572" s="22"/>
      <c r="J1572" s="22"/>
      <c r="K1572" s="22"/>
      <c r="L1572" s="18"/>
    </row>
    <row r="1573">
      <c r="A1573" s="18"/>
      <c r="B1573" s="19"/>
      <c r="C1573" s="20"/>
      <c r="D1573" s="20"/>
      <c r="E1573" s="21"/>
      <c r="F1573" s="20"/>
      <c r="G1573" s="21"/>
      <c r="H1573" s="21"/>
      <c r="I1573" s="22"/>
      <c r="J1573" s="22"/>
      <c r="K1573" s="22"/>
      <c r="L1573" s="18"/>
    </row>
    <row r="1574">
      <c r="A1574" s="18"/>
      <c r="B1574" s="19"/>
      <c r="C1574" s="20"/>
      <c r="D1574" s="20"/>
      <c r="E1574" s="21"/>
      <c r="F1574" s="20"/>
      <c r="G1574" s="21"/>
      <c r="H1574" s="21"/>
      <c r="I1574" s="22"/>
      <c r="J1574" s="22"/>
      <c r="K1574" s="22"/>
      <c r="L1574" s="18"/>
    </row>
    <row r="1575">
      <c r="A1575" s="18"/>
      <c r="B1575" s="19"/>
      <c r="C1575" s="20"/>
      <c r="D1575" s="20"/>
      <c r="E1575" s="21"/>
      <c r="F1575" s="20"/>
      <c r="G1575" s="21"/>
      <c r="H1575" s="21"/>
      <c r="I1575" s="22"/>
      <c r="J1575" s="22"/>
      <c r="K1575" s="22"/>
      <c r="L1575" s="18"/>
    </row>
    <row r="1576">
      <c r="A1576" s="18"/>
      <c r="B1576" s="19"/>
      <c r="C1576" s="20"/>
      <c r="D1576" s="20"/>
      <c r="E1576" s="21"/>
      <c r="F1576" s="20"/>
      <c r="G1576" s="21"/>
      <c r="H1576" s="21"/>
      <c r="I1576" s="22"/>
      <c r="J1576" s="22"/>
      <c r="K1576" s="22"/>
      <c r="L1576" s="18"/>
    </row>
    <row r="1577">
      <c r="A1577" s="18"/>
      <c r="B1577" s="19"/>
      <c r="C1577" s="20"/>
      <c r="D1577" s="20"/>
      <c r="E1577" s="21"/>
      <c r="F1577" s="20"/>
      <c r="G1577" s="21"/>
      <c r="H1577" s="21"/>
      <c r="I1577" s="22"/>
      <c r="J1577" s="22"/>
      <c r="K1577" s="22"/>
      <c r="L1577" s="18"/>
    </row>
    <row r="1578">
      <c r="A1578" s="18"/>
      <c r="B1578" s="19"/>
      <c r="C1578" s="20"/>
      <c r="D1578" s="20"/>
      <c r="E1578" s="21"/>
      <c r="F1578" s="20"/>
      <c r="G1578" s="21"/>
      <c r="H1578" s="21"/>
      <c r="I1578" s="22"/>
      <c r="J1578" s="22"/>
      <c r="K1578" s="22"/>
      <c r="L1578" s="18"/>
    </row>
    <row r="1579">
      <c r="A1579" s="18"/>
      <c r="B1579" s="19"/>
      <c r="C1579" s="20"/>
      <c r="D1579" s="20"/>
      <c r="E1579" s="21"/>
      <c r="F1579" s="20"/>
      <c r="G1579" s="21"/>
      <c r="H1579" s="21"/>
      <c r="I1579" s="22"/>
      <c r="J1579" s="22"/>
      <c r="K1579" s="22"/>
      <c r="L1579" s="18"/>
    </row>
    <row r="1580">
      <c r="A1580" s="18"/>
      <c r="B1580" s="19"/>
      <c r="C1580" s="20"/>
      <c r="D1580" s="20"/>
      <c r="E1580" s="21"/>
      <c r="F1580" s="20"/>
      <c r="G1580" s="21"/>
      <c r="H1580" s="21"/>
      <c r="I1580" s="22"/>
      <c r="J1580" s="22"/>
      <c r="K1580" s="22"/>
      <c r="L1580" s="18"/>
    </row>
    <row r="1581">
      <c r="A1581" s="18"/>
      <c r="B1581" s="19"/>
      <c r="C1581" s="20"/>
      <c r="D1581" s="20"/>
      <c r="E1581" s="21"/>
      <c r="F1581" s="20"/>
      <c r="G1581" s="21"/>
      <c r="H1581" s="21"/>
      <c r="I1581" s="22"/>
      <c r="J1581" s="22"/>
      <c r="K1581" s="22"/>
      <c r="L1581" s="18"/>
    </row>
    <row r="1582">
      <c r="A1582" s="18"/>
      <c r="B1582" s="19"/>
      <c r="C1582" s="20"/>
      <c r="D1582" s="20"/>
      <c r="E1582" s="21"/>
      <c r="F1582" s="20"/>
      <c r="G1582" s="21"/>
      <c r="H1582" s="21"/>
      <c r="I1582" s="22"/>
      <c r="J1582" s="22"/>
      <c r="K1582" s="22"/>
      <c r="L1582" s="18"/>
    </row>
    <row r="1583">
      <c r="A1583" s="18"/>
      <c r="B1583" s="19"/>
      <c r="C1583" s="20"/>
      <c r="D1583" s="20"/>
      <c r="E1583" s="21"/>
      <c r="F1583" s="20"/>
      <c r="G1583" s="21"/>
      <c r="H1583" s="21"/>
      <c r="I1583" s="22"/>
      <c r="J1583" s="22"/>
      <c r="K1583" s="22"/>
      <c r="L1583" s="18"/>
    </row>
    <row r="1584">
      <c r="A1584" s="18"/>
      <c r="B1584" s="19"/>
      <c r="C1584" s="20"/>
      <c r="D1584" s="20"/>
      <c r="E1584" s="21"/>
      <c r="F1584" s="20"/>
      <c r="G1584" s="21"/>
      <c r="H1584" s="21"/>
      <c r="I1584" s="22"/>
      <c r="J1584" s="22"/>
      <c r="K1584" s="22"/>
      <c r="L1584" s="18"/>
    </row>
    <row r="1585">
      <c r="A1585" s="18"/>
      <c r="B1585" s="19"/>
      <c r="C1585" s="20"/>
      <c r="D1585" s="20"/>
      <c r="E1585" s="21"/>
      <c r="F1585" s="20"/>
      <c r="G1585" s="21"/>
      <c r="H1585" s="21"/>
      <c r="I1585" s="22"/>
      <c r="J1585" s="22"/>
      <c r="K1585" s="22"/>
      <c r="L1585" s="18"/>
    </row>
    <row r="1586">
      <c r="A1586" s="18"/>
      <c r="B1586" s="19"/>
      <c r="C1586" s="20"/>
      <c r="D1586" s="20"/>
      <c r="E1586" s="21"/>
      <c r="F1586" s="20"/>
      <c r="G1586" s="21"/>
      <c r="H1586" s="21"/>
      <c r="I1586" s="22"/>
      <c r="J1586" s="22"/>
      <c r="K1586" s="22"/>
      <c r="L1586" s="18"/>
    </row>
    <row r="1587">
      <c r="A1587" s="18"/>
      <c r="B1587" s="19"/>
      <c r="C1587" s="20"/>
      <c r="D1587" s="20"/>
      <c r="E1587" s="21"/>
      <c r="F1587" s="20"/>
      <c r="G1587" s="21"/>
      <c r="H1587" s="21"/>
      <c r="I1587" s="22"/>
      <c r="J1587" s="22"/>
      <c r="K1587" s="22"/>
      <c r="L1587" s="18"/>
    </row>
    <row r="1588">
      <c r="A1588" s="18"/>
      <c r="B1588" s="19"/>
      <c r="C1588" s="20"/>
      <c r="D1588" s="20"/>
      <c r="E1588" s="21"/>
      <c r="F1588" s="20"/>
      <c r="G1588" s="21"/>
      <c r="H1588" s="21"/>
      <c r="I1588" s="22"/>
      <c r="J1588" s="22"/>
      <c r="K1588" s="22"/>
      <c r="L1588" s="18"/>
    </row>
    <row r="1589">
      <c r="A1589" s="18"/>
      <c r="B1589" s="19"/>
      <c r="C1589" s="20"/>
      <c r="D1589" s="20"/>
      <c r="E1589" s="21"/>
      <c r="F1589" s="20"/>
      <c r="G1589" s="21"/>
      <c r="H1589" s="21"/>
      <c r="I1589" s="22"/>
      <c r="J1589" s="22"/>
      <c r="K1589" s="22"/>
      <c r="L1589" s="18"/>
    </row>
    <row r="1590">
      <c r="A1590" s="18"/>
      <c r="B1590" s="19"/>
      <c r="C1590" s="20"/>
      <c r="D1590" s="20"/>
      <c r="E1590" s="21"/>
      <c r="F1590" s="20"/>
      <c r="G1590" s="21"/>
      <c r="H1590" s="21"/>
      <c r="I1590" s="22"/>
      <c r="J1590" s="22"/>
      <c r="K1590" s="22"/>
      <c r="L1590" s="18"/>
    </row>
    <row r="1591">
      <c r="A1591" s="18"/>
      <c r="B1591" s="19"/>
      <c r="C1591" s="20"/>
      <c r="D1591" s="20"/>
      <c r="E1591" s="21"/>
      <c r="F1591" s="20"/>
      <c r="G1591" s="21"/>
      <c r="H1591" s="21"/>
      <c r="I1591" s="22"/>
      <c r="J1591" s="22"/>
      <c r="K1591" s="22"/>
      <c r="L1591" s="18"/>
    </row>
    <row r="1592">
      <c r="A1592" s="18"/>
      <c r="B1592" s="19"/>
      <c r="C1592" s="20"/>
      <c r="D1592" s="20"/>
      <c r="E1592" s="21"/>
      <c r="F1592" s="20"/>
      <c r="G1592" s="21"/>
      <c r="H1592" s="21"/>
      <c r="I1592" s="22"/>
      <c r="J1592" s="22"/>
      <c r="K1592" s="22"/>
      <c r="L1592" s="18"/>
    </row>
    <row r="1593">
      <c r="A1593" s="18"/>
      <c r="B1593" s="19"/>
      <c r="C1593" s="20"/>
      <c r="D1593" s="20"/>
      <c r="E1593" s="21"/>
      <c r="F1593" s="20"/>
      <c r="G1593" s="21"/>
      <c r="H1593" s="21"/>
      <c r="I1593" s="22"/>
      <c r="J1593" s="22"/>
      <c r="K1593" s="22"/>
      <c r="L1593" s="18"/>
    </row>
    <row r="1594">
      <c r="A1594" s="18"/>
      <c r="B1594" s="19"/>
      <c r="C1594" s="20"/>
      <c r="D1594" s="20"/>
      <c r="E1594" s="21"/>
      <c r="F1594" s="20"/>
      <c r="G1594" s="21"/>
      <c r="H1594" s="21"/>
      <c r="I1594" s="22"/>
      <c r="J1594" s="22"/>
      <c r="K1594" s="22"/>
      <c r="L1594" s="18"/>
    </row>
    <row r="1595">
      <c r="A1595" s="18"/>
      <c r="B1595" s="19"/>
      <c r="C1595" s="20"/>
      <c r="D1595" s="20"/>
      <c r="E1595" s="21"/>
      <c r="F1595" s="20"/>
      <c r="G1595" s="21"/>
      <c r="H1595" s="21"/>
      <c r="I1595" s="22"/>
      <c r="J1595" s="22"/>
      <c r="K1595" s="22"/>
      <c r="L1595" s="18"/>
    </row>
    <row r="1596">
      <c r="A1596" s="18"/>
      <c r="B1596" s="19"/>
      <c r="C1596" s="20"/>
      <c r="D1596" s="20"/>
      <c r="E1596" s="21"/>
      <c r="F1596" s="20"/>
      <c r="G1596" s="21"/>
      <c r="H1596" s="21"/>
      <c r="I1596" s="22"/>
      <c r="J1596" s="22"/>
      <c r="K1596" s="22"/>
      <c r="L1596" s="18"/>
    </row>
    <row r="1597">
      <c r="A1597" s="18"/>
      <c r="B1597" s="19"/>
      <c r="C1597" s="20"/>
      <c r="D1597" s="20"/>
      <c r="E1597" s="21"/>
      <c r="F1597" s="20"/>
      <c r="G1597" s="21"/>
      <c r="H1597" s="21"/>
      <c r="I1597" s="22"/>
      <c r="J1597" s="22"/>
      <c r="K1597" s="22"/>
      <c r="L1597" s="18"/>
    </row>
    <row r="1598">
      <c r="A1598" s="18"/>
      <c r="B1598" s="19"/>
      <c r="C1598" s="20"/>
      <c r="D1598" s="20"/>
      <c r="E1598" s="21"/>
      <c r="F1598" s="20"/>
      <c r="G1598" s="21"/>
      <c r="H1598" s="21"/>
      <c r="I1598" s="22"/>
      <c r="J1598" s="22"/>
      <c r="K1598" s="22"/>
      <c r="L1598" s="18"/>
    </row>
    <row r="1599">
      <c r="A1599" s="18"/>
      <c r="B1599" s="19"/>
      <c r="C1599" s="20"/>
      <c r="D1599" s="20"/>
      <c r="E1599" s="21"/>
      <c r="F1599" s="20"/>
      <c r="G1599" s="21"/>
      <c r="H1599" s="21"/>
      <c r="I1599" s="22"/>
      <c r="J1599" s="22"/>
      <c r="K1599" s="22"/>
      <c r="L1599" s="18"/>
    </row>
    <row r="1600">
      <c r="A1600" s="18"/>
      <c r="B1600" s="19"/>
      <c r="C1600" s="20"/>
      <c r="D1600" s="20"/>
      <c r="E1600" s="21"/>
      <c r="F1600" s="20"/>
      <c r="G1600" s="21"/>
      <c r="H1600" s="21"/>
      <c r="I1600" s="22"/>
      <c r="J1600" s="22"/>
      <c r="K1600" s="22"/>
      <c r="L1600" s="18"/>
    </row>
    <row r="1601">
      <c r="A1601" s="18"/>
      <c r="B1601" s="19"/>
      <c r="C1601" s="20"/>
      <c r="D1601" s="20"/>
      <c r="E1601" s="21"/>
      <c r="F1601" s="20"/>
      <c r="G1601" s="21"/>
      <c r="H1601" s="21"/>
      <c r="I1601" s="22"/>
      <c r="J1601" s="22"/>
      <c r="K1601" s="22"/>
      <c r="L1601" s="18"/>
    </row>
    <row r="1602">
      <c r="A1602" s="18"/>
      <c r="B1602" s="19"/>
      <c r="C1602" s="20"/>
      <c r="D1602" s="20"/>
      <c r="E1602" s="21"/>
      <c r="F1602" s="20"/>
      <c r="G1602" s="21"/>
      <c r="H1602" s="21"/>
      <c r="I1602" s="22"/>
      <c r="J1602" s="22"/>
      <c r="K1602" s="22"/>
      <c r="L1602" s="18"/>
    </row>
    <row r="1603">
      <c r="A1603" s="18"/>
      <c r="B1603" s="19"/>
      <c r="C1603" s="20"/>
      <c r="D1603" s="20"/>
      <c r="E1603" s="21"/>
      <c r="F1603" s="20"/>
      <c r="G1603" s="21"/>
      <c r="H1603" s="21"/>
      <c r="I1603" s="22"/>
      <c r="J1603" s="22"/>
      <c r="K1603" s="22"/>
      <c r="L1603" s="18"/>
    </row>
    <row r="1604">
      <c r="A1604" s="18"/>
      <c r="B1604" s="19"/>
      <c r="C1604" s="20"/>
      <c r="D1604" s="20"/>
      <c r="E1604" s="21"/>
      <c r="F1604" s="20"/>
      <c r="G1604" s="21"/>
      <c r="H1604" s="21"/>
      <c r="I1604" s="22"/>
      <c r="J1604" s="22"/>
      <c r="K1604" s="22"/>
      <c r="L1604" s="18"/>
    </row>
    <row r="1605">
      <c r="A1605" s="18"/>
      <c r="B1605" s="19"/>
      <c r="C1605" s="20"/>
      <c r="D1605" s="20"/>
      <c r="E1605" s="21"/>
      <c r="F1605" s="20"/>
      <c r="G1605" s="21"/>
      <c r="H1605" s="21"/>
      <c r="I1605" s="22"/>
      <c r="J1605" s="22"/>
      <c r="K1605" s="22"/>
      <c r="L1605" s="18"/>
    </row>
    <row r="1606">
      <c r="A1606" s="18"/>
      <c r="B1606" s="19"/>
      <c r="C1606" s="20"/>
      <c r="D1606" s="20"/>
      <c r="E1606" s="21"/>
      <c r="F1606" s="20"/>
      <c r="G1606" s="21"/>
      <c r="H1606" s="21"/>
      <c r="I1606" s="22"/>
      <c r="J1606" s="22"/>
      <c r="K1606" s="22"/>
      <c r="L1606" s="18"/>
    </row>
    <row r="1607">
      <c r="A1607" s="18"/>
      <c r="B1607" s="19"/>
      <c r="C1607" s="20"/>
      <c r="D1607" s="20"/>
      <c r="E1607" s="21"/>
      <c r="F1607" s="20"/>
      <c r="G1607" s="21"/>
      <c r="H1607" s="21"/>
      <c r="I1607" s="22"/>
      <c r="J1607" s="22"/>
      <c r="K1607" s="22"/>
      <c r="L1607" s="18"/>
    </row>
    <row r="1608">
      <c r="A1608" s="18"/>
      <c r="B1608" s="19"/>
      <c r="C1608" s="20"/>
      <c r="D1608" s="20"/>
      <c r="E1608" s="21"/>
      <c r="F1608" s="20"/>
      <c r="G1608" s="21"/>
      <c r="H1608" s="21"/>
      <c r="I1608" s="22"/>
      <c r="J1608" s="22"/>
      <c r="K1608" s="22"/>
      <c r="L1608" s="18"/>
    </row>
    <row r="1609">
      <c r="A1609" s="18"/>
      <c r="B1609" s="19"/>
      <c r="C1609" s="20"/>
      <c r="D1609" s="20"/>
      <c r="E1609" s="21"/>
      <c r="F1609" s="20"/>
      <c r="G1609" s="21"/>
      <c r="H1609" s="21"/>
      <c r="I1609" s="22"/>
      <c r="J1609" s="22"/>
      <c r="K1609" s="22"/>
      <c r="L1609" s="18"/>
    </row>
    <row r="1610">
      <c r="A1610" s="18"/>
      <c r="B1610" s="19"/>
      <c r="C1610" s="20"/>
      <c r="D1610" s="20"/>
      <c r="E1610" s="21"/>
      <c r="F1610" s="20"/>
      <c r="G1610" s="21"/>
      <c r="H1610" s="21"/>
      <c r="I1610" s="22"/>
      <c r="J1610" s="22"/>
      <c r="K1610" s="22"/>
      <c r="L1610" s="18"/>
    </row>
    <row r="1611">
      <c r="A1611" s="18"/>
      <c r="B1611" s="19"/>
      <c r="C1611" s="20"/>
      <c r="D1611" s="20"/>
      <c r="E1611" s="21"/>
      <c r="F1611" s="20"/>
      <c r="G1611" s="21"/>
      <c r="H1611" s="21"/>
      <c r="I1611" s="22"/>
      <c r="J1611" s="22"/>
      <c r="K1611" s="22"/>
      <c r="L1611" s="18"/>
    </row>
    <row r="1612">
      <c r="A1612" s="18"/>
      <c r="B1612" s="19"/>
      <c r="C1612" s="20"/>
      <c r="D1612" s="20"/>
      <c r="E1612" s="21"/>
      <c r="F1612" s="20"/>
      <c r="G1612" s="21"/>
      <c r="H1612" s="21"/>
      <c r="I1612" s="22"/>
      <c r="J1612" s="22"/>
      <c r="K1612" s="22"/>
      <c r="L1612" s="18"/>
    </row>
    <row r="1613">
      <c r="A1613" s="18"/>
      <c r="B1613" s="19"/>
      <c r="C1613" s="20"/>
      <c r="D1613" s="20"/>
      <c r="E1613" s="21"/>
      <c r="F1613" s="20"/>
      <c r="G1613" s="21"/>
      <c r="H1613" s="21"/>
      <c r="I1613" s="22"/>
      <c r="J1613" s="22"/>
      <c r="K1613" s="22"/>
      <c r="L1613" s="18"/>
    </row>
    <row r="1614">
      <c r="A1614" s="18"/>
      <c r="B1614" s="19"/>
      <c r="C1614" s="20"/>
      <c r="D1614" s="20"/>
      <c r="E1614" s="21"/>
      <c r="F1614" s="20"/>
      <c r="G1614" s="21"/>
      <c r="H1614" s="21"/>
      <c r="I1614" s="22"/>
      <c r="J1614" s="22"/>
      <c r="K1614" s="22"/>
      <c r="L1614" s="18"/>
    </row>
    <row r="1615">
      <c r="A1615" s="18"/>
      <c r="B1615" s="19"/>
      <c r="C1615" s="20"/>
      <c r="D1615" s="20"/>
      <c r="E1615" s="21"/>
      <c r="F1615" s="20"/>
      <c r="G1615" s="21"/>
      <c r="H1615" s="21"/>
      <c r="I1615" s="22"/>
      <c r="J1615" s="22"/>
      <c r="K1615" s="22"/>
      <c r="L1615" s="18"/>
    </row>
    <row r="1616">
      <c r="A1616" s="18"/>
      <c r="B1616" s="19"/>
      <c r="C1616" s="20"/>
      <c r="D1616" s="20"/>
      <c r="E1616" s="21"/>
      <c r="F1616" s="20"/>
      <c r="G1616" s="21"/>
      <c r="H1616" s="21"/>
      <c r="I1616" s="22"/>
      <c r="J1616" s="22"/>
      <c r="K1616" s="22"/>
      <c r="L1616" s="18"/>
    </row>
    <row r="1617">
      <c r="A1617" s="18"/>
      <c r="B1617" s="19"/>
      <c r="C1617" s="20"/>
      <c r="D1617" s="20"/>
      <c r="E1617" s="21"/>
      <c r="F1617" s="20"/>
      <c r="G1617" s="21"/>
      <c r="H1617" s="21"/>
      <c r="I1617" s="22"/>
      <c r="J1617" s="22"/>
      <c r="K1617" s="22"/>
      <c r="L1617" s="18"/>
    </row>
    <row r="1618">
      <c r="A1618" s="18"/>
      <c r="B1618" s="19"/>
      <c r="C1618" s="20"/>
      <c r="D1618" s="20"/>
      <c r="E1618" s="21"/>
      <c r="F1618" s="20"/>
      <c r="G1618" s="21"/>
      <c r="H1618" s="21"/>
      <c r="I1618" s="22"/>
      <c r="J1618" s="22"/>
      <c r="K1618" s="22"/>
      <c r="L1618" s="18"/>
    </row>
    <row r="1619">
      <c r="A1619" s="18"/>
      <c r="B1619" s="19"/>
      <c r="C1619" s="20"/>
      <c r="D1619" s="20"/>
      <c r="E1619" s="21"/>
      <c r="F1619" s="20"/>
      <c r="G1619" s="21"/>
      <c r="H1619" s="21"/>
      <c r="I1619" s="22"/>
      <c r="J1619" s="22"/>
      <c r="K1619" s="22"/>
      <c r="L1619" s="18"/>
    </row>
    <row r="1620">
      <c r="A1620" s="18"/>
      <c r="B1620" s="19"/>
      <c r="C1620" s="20"/>
      <c r="D1620" s="20"/>
      <c r="E1620" s="21"/>
      <c r="F1620" s="20"/>
      <c r="G1620" s="21"/>
      <c r="H1620" s="21"/>
      <c r="I1620" s="22"/>
      <c r="J1620" s="22"/>
      <c r="K1620" s="22"/>
      <c r="L1620" s="18"/>
    </row>
    <row r="1621">
      <c r="A1621" s="18"/>
      <c r="B1621" s="19"/>
      <c r="C1621" s="20"/>
      <c r="D1621" s="20"/>
      <c r="E1621" s="21"/>
      <c r="F1621" s="20"/>
      <c r="G1621" s="21"/>
      <c r="H1621" s="21"/>
      <c r="I1621" s="22"/>
      <c r="J1621" s="22"/>
      <c r="K1621" s="22"/>
      <c r="L1621" s="18"/>
    </row>
    <row r="1622">
      <c r="A1622" s="18"/>
      <c r="B1622" s="19"/>
      <c r="C1622" s="20"/>
      <c r="D1622" s="20"/>
      <c r="E1622" s="21"/>
      <c r="F1622" s="20"/>
      <c r="G1622" s="21"/>
      <c r="H1622" s="21"/>
      <c r="I1622" s="22"/>
      <c r="J1622" s="22"/>
      <c r="K1622" s="22"/>
      <c r="L1622" s="18"/>
    </row>
    <row r="1623">
      <c r="A1623" s="18"/>
      <c r="B1623" s="19"/>
      <c r="C1623" s="20"/>
      <c r="D1623" s="20"/>
      <c r="E1623" s="21"/>
      <c r="F1623" s="20"/>
      <c r="G1623" s="21"/>
      <c r="H1623" s="21"/>
      <c r="I1623" s="22"/>
      <c r="J1623" s="22"/>
      <c r="K1623" s="22"/>
      <c r="L1623" s="18"/>
    </row>
    <row r="1624">
      <c r="A1624" s="18"/>
      <c r="B1624" s="19"/>
      <c r="C1624" s="20"/>
      <c r="D1624" s="20"/>
      <c r="E1624" s="21"/>
      <c r="F1624" s="20"/>
      <c r="G1624" s="21"/>
      <c r="H1624" s="21"/>
      <c r="I1624" s="22"/>
      <c r="J1624" s="22"/>
      <c r="K1624" s="22"/>
      <c r="L1624" s="18"/>
    </row>
    <row r="1625">
      <c r="A1625" s="18"/>
      <c r="B1625" s="19"/>
      <c r="C1625" s="20"/>
      <c r="D1625" s="20"/>
      <c r="E1625" s="21"/>
      <c r="F1625" s="20"/>
      <c r="G1625" s="21"/>
      <c r="H1625" s="21"/>
      <c r="I1625" s="22"/>
      <c r="J1625" s="22"/>
      <c r="K1625" s="22"/>
      <c r="L1625" s="18"/>
    </row>
    <row r="1626">
      <c r="A1626" s="18"/>
      <c r="B1626" s="19"/>
      <c r="C1626" s="20"/>
      <c r="D1626" s="20"/>
      <c r="E1626" s="21"/>
      <c r="F1626" s="20"/>
      <c r="G1626" s="21"/>
      <c r="H1626" s="21"/>
      <c r="I1626" s="22"/>
      <c r="J1626" s="22"/>
      <c r="K1626" s="22"/>
      <c r="L1626" s="18"/>
    </row>
    <row r="1627">
      <c r="A1627" s="18"/>
      <c r="B1627" s="19"/>
      <c r="C1627" s="20"/>
      <c r="D1627" s="20"/>
      <c r="E1627" s="21"/>
      <c r="F1627" s="20"/>
      <c r="G1627" s="21"/>
      <c r="H1627" s="21"/>
      <c r="I1627" s="22"/>
      <c r="J1627" s="22"/>
      <c r="K1627" s="22"/>
      <c r="L1627" s="18"/>
    </row>
    <row r="1628">
      <c r="A1628" s="18"/>
      <c r="B1628" s="19"/>
      <c r="C1628" s="20"/>
      <c r="D1628" s="20"/>
      <c r="E1628" s="21"/>
      <c r="F1628" s="20"/>
      <c r="G1628" s="21"/>
      <c r="H1628" s="21"/>
      <c r="I1628" s="22"/>
      <c r="J1628" s="22"/>
      <c r="K1628" s="22"/>
      <c r="L1628" s="18"/>
    </row>
    <row r="1629">
      <c r="A1629" s="18"/>
      <c r="B1629" s="19"/>
      <c r="C1629" s="20"/>
      <c r="D1629" s="20"/>
      <c r="E1629" s="21"/>
      <c r="F1629" s="20"/>
      <c r="G1629" s="21"/>
      <c r="H1629" s="21"/>
      <c r="I1629" s="22"/>
      <c r="J1629" s="22"/>
      <c r="K1629" s="22"/>
      <c r="L1629" s="18"/>
    </row>
    <row r="1630">
      <c r="A1630" s="18"/>
      <c r="B1630" s="19"/>
      <c r="C1630" s="20"/>
      <c r="D1630" s="20"/>
      <c r="E1630" s="21"/>
      <c r="F1630" s="20"/>
      <c r="G1630" s="21"/>
      <c r="H1630" s="21"/>
      <c r="I1630" s="22"/>
      <c r="J1630" s="22"/>
      <c r="K1630" s="22"/>
      <c r="L1630" s="18"/>
    </row>
    <row r="1631">
      <c r="A1631" s="18"/>
      <c r="B1631" s="19"/>
      <c r="C1631" s="20"/>
      <c r="D1631" s="20"/>
      <c r="E1631" s="21"/>
      <c r="F1631" s="20"/>
      <c r="G1631" s="21"/>
      <c r="H1631" s="21"/>
      <c r="I1631" s="22"/>
      <c r="J1631" s="22"/>
      <c r="K1631" s="22"/>
      <c r="L1631" s="18"/>
    </row>
    <row r="1632">
      <c r="A1632" s="18"/>
      <c r="B1632" s="19"/>
      <c r="C1632" s="20"/>
      <c r="D1632" s="20"/>
      <c r="E1632" s="21"/>
      <c r="F1632" s="20"/>
      <c r="G1632" s="21"/>
      <c r="H1632" s="21"/>
      <c r="I1632" s="22"/>
      <c r="J1632" s="22"/>
      <c r="K1632" s="22"/>
      <c r="L1632" s="18"/>
    </row>
    <row r="1633">
      <c r="A1633" s="18"/>
      <c r="B1633" s="19"/>
      <c r="C1633" s="20"/>
      <c r="D1633" s="20"/>
      <c r="E1633" s="21"/>
      <c r="F1633" s="20"/>
      <c r="G1633" s="21"/>
      <c r="H1633" s="21"/>
      <c r="I1633" s="22"/>
      <c r="J1633" s="22"/>
      <c r="K1633" s="22"/>
      <c r="L1633" s="18"/>
    </row>
    <row r="1634">
      <c r="A1634" s="18"/>
      <c r="B1634" s="19"/>
      <c r="C1634" s="20"/>
      <c r="D1634" s="20"/>
      <c r="E1634" s="21"/>
      <c r="F1634" s="20"/>
      <c r="G1634" s="21"/>
      <c r="H1634" s="21"/>
      <c r="I1634" s="22"/>
      <c r="J1634" s="22"/>
      <c r="K1634" s="22"/>
      <c r="L1634" s="18"/>
    </row>
    <row r="1635">
      <c r="A1635" s="18"/>
      <c r="B1635" s="19"/>
      <c r="C1635" s="20"/>
      <c r="D1635" s="20"/>
      <c r="E1635" s="21"/>
      <c r="F1635" s="20"/>
      <c r="G1635" s="21"/>
      <c r="H1635" s="21"/>
      <c r="I1635" s="22"/>
      <c r="J1635" s="22"/>
      <c r="K1635" s="22"/>
      <c r="L1635" s="18"/>
    </row>
    <row r="1636">
      <c r="A1636" s="18"/>
      <c r="B1636" s="19"/>
      <c r="C1636" s="20"/>
      <c r="D1636" s="20"/>
      <c r="E1636" s="21"/>
      <c r="F1636" s="20"/>
      <c r="G1636" s="21"/>
      <c r="H1636" s="21"/>
      <c r="I1636" s="22"/>
      <c r="J1636" s="22"/>
      <c r="K1636" s="22"/>
      <c r="L1636" s="18"/>
    </row>
    <row r="1637">
      <c r="A1637" s="18"/>
      <c r="B1637" s="19"/>
      <c r="C1637" s="20"/>
      <c r="D1637" s="20"/>
      <c r="E1637" s="21"/>
      <c r="F1637" s="20"/>
      <c r="G1637" s="21"/>
      <c r="H1637" s="21"/>
      <c r="I1637" s="22"/>
      <c r="J1637" s="22"/>
      <c r="K1637" s="22"/>
      <c r="L1637" s="18"/>
    </row>
    <row r="1638">
      <c r="A1638" s="18"/>
      <c r="B1638" s="19"/>
      <c r="C1638" s="20"/>
      <c r="D1638" s="20"/>
      <c r="E1638" s="21"/>
      <c r="F1638" s="20"/>
      <c r="G1638" s="21"/>
      <c r="H1638" s="21"/>
      <c r="I1638" s="22"/>
      <c r="J1638" s="22"/>
      <c r="K1638" s="22"/>
      <c r="L1638" s="18"/>
    </row>
    <row r="1639">
      <c r="A1639" s="18"/>
      <c r="B1639" s="19"/>
      <c r="C1639" s="20"/>
      <c r="D1639" s="20"/>
      <c r="E1639" s="21"/>
      <c r="F1639" s="20"/>
      <c r="G1639" s="21"/>
      <c r="H1639" s="21"/>
      <c r="I1639" s="22"/>
      <c r="J1639" s="22"/>
      <c r="K1639" s="22"/>
      <c r="L1639" s="18"/>
    </row>
    <row r="1640">
      <c r="A1640" s="18"/>
      <c r="B1640" s="19"/>
      <c r="C1640" s="20"/>
      <c r="D1640" s="20"/>
      <c r="E1640" s="21"/>
      <c r="F1640" s="20"/>
      <c r="G1640" s="21"/>
      <c r="H1640" s="21"/>
      <c r="I1640" s="22"/>
      <c r="J1640" s="22"/>
      <c r="K1640" s="22"/>
      <c r="L1640" s="18"/>
    </row>
    <row r="1641">
      <c r="A1641" s="18"/>
      <c r="B1641" s="19"/>
      <c r="C1641" s="20"/>
      <c r="D1641" s="20"/>
      <c r="E1641" s="21"/>
      <c r="F1641" s="20"/>
      <c r="G1641" s="21"/>
      <c r="H1641" s="21"/>
      <c r="I1641" s="22"/>
      <c r="J1641" s="22"/>
      <c r="K1641" s="22"/>
      <c r="L1641" s="18"/>
    </row>
    <row r="1642">
      <c r="A1642" s="18"/>
      <c r="B1642" s="19"/>
      <c r="C1642" s="20"/>
      <c r="D1642" s="20"/>
      <c r="E1642" s="21"/>
      <c r="F1642" s="20"/>
      <c r="G1642" s="21"/>
      <c r="H1642" s="21"/>
      <c r="I1642" s="22"/>
      <c r="J1642" s="22"/>
      <c r="K1642" s="22"/>
      <c r="L1642" s="18"/>
    </row>
    <row r="1643">
      <c r="A1643" s="18"/>
      <c r="B1643" s="19"/>
      <c r="C1643" s="20"/>
      <c r="D1643" s="20"/>
      <c r="E1643" s="21"/>
      <c r="F1643" s="20"/>
      <c r="G1643" s="21"/>
      <c r="H1643" s="21"/>
      <c r="I1643" s="22"/>
      <c r="J1643" s="22"/>
      <c r="K1643" s="22"/>
      <c r="L1643" s="18"/>
    </row>
    <row r="1644">
      <c r="A1644" s="18"/>
      <c r="B1644" s="19"/>
      <c r="C1644" s="20"/>
      <c r="D1644" s="20"/>
      <c r="E1644" s="21"/>
      <c r="F1644" s="20"/>
      <c r="G1644" s="21"/>
      <c r="H1644" s="21"/>
      <c r="I1644" s="22"/>
      <c r="J1644" s="22"/>
      <c r="K1644" s="22"/>
      <c r="L1644" s="18"/>
    </row>
    <row r="1645">
      <c r="A1645" s="18"/>
      <c r="B1645" s="19"/>
      <c r="C1645" s="20"/>
      <c r="D1645" s="20"/>
      <c r="E1645" s="21"/>
      <c r="F1645" s="20"/>
      <c r="G1645" s="21"/>
      <c r="H1645" s="21"/>
      <c r="I1645" s="22"/>
      <c r="J1645" s="22"/>
      <c r="K1645" s="22"/>
      <c r="L1645" s="18"/>
    </row>
    <row r="1646">
      <c r="A1646" s="18"/>
      <c r="B1646" s="19"/>
      <c r="C1646" s="20"/>
      <c r="D1646" s="20"/>
      <c r="E1646" s="21"/>
      <c r="F1646" s="20"/>
      <c r="G1646" s="21"/>
      <c r="H1646" s="21"/>
      <c r="I1646" s="22"/>
      <c r="J1646" s="22"/>
      <c r="K1646" s="22"/>
      <c r="L1646" s="18"/>
    </row>
    <row r="1647">
      <c r="A1647" s="18"/>
      <c r="B1647" s="19"/>
      <c r="C1647" s="20"/>
      <c r="D1647" s="20"/>
      <c r="E1647" s="21"/>
      <c r="F1647" s="20"/>
      <c r="G1647" s="21"/>
      <c r="H1647" s="21"/>
      <c r="I1647" s="22"/>
      <c r="J1647" s="22"/>
      <c r="K1647" s="22"/>
      <c r="L1647" s="18"/>
    </row>
    <row r="1648">
      <c r="A1648" s="18"/>
      <c r="B1648" s="19"/>
      <c r="C1648" s="20"/>
      <c r="D1648" s="20"/>
      <c r="E1648" s="21"/>
      <c r="F1648" s="20"/>
      <c r="G1648" s="21"/>
      <c r="H1648" s="21"/>
      <c r="I1648" s="22"/>
      <c r="J1648" s="22"/>
      <c r="K1648" s="22"/>
      <c r="L1648" s="18"/>
    </row>
    <row r="1649">
      <c r="A1649" s="18"/>
      <c r="B1649" s="19"/>
      <c r="C1649" s="20"/>
      <c r="D1649" s="20"/>
      <c r="E1649" s="21"/>
      <c r="F1649" s="20"/>
      <c r="G1649" s="21"/>
      <c r="H1649" s="21"/>
      <c r="I1649" s="22"/>
      <c r="J1649" s="22"/>
      <c r="K1649" s="22"/>
      <c r="L1649" s="18"/>
    </row>
    <row r="1650">
      <c r="A1650" s="18"/>
      <c r="B1650" s="19"/>
      <c r="C1650" s="20"/>
      <c r="D1650" s="20"/>
      <c r="E1650" s="21"/>
      <c r="F1650" s="20"/>
      <c r="G1650" s="21"/>
      <c r="H1650" s="21"/>
      <c r="I1650" s="22"/>
      <c r="J1650" s="22"/>
      <c r="K1650" s="22"/>
      <c r="L1650" s="18"/>
    </row>
    <row r="1651">
      <c r="A1651" s="18"/>
      <c r="B1651" s="19"/>
      <c r="C1651" s="20"/>
      <c r="D1651" s="20"/>
      <c r="E1651" s="21"/>
      <c r="F1651" s="20"/>
      <c r="G1651" s="21"/>
      <c r="H1651" s="21"/>
      <c r="I1651" s="22"/>
      <c r="J1651" s="22"/>
      <c r="K1651" s="22"/>
      <c r="L1651" s="18"/>
    </row>
    <row r="1652">
      <c r="A1652" s="18"/>
      <c r="B1652" s="19"/>
      <c r="C1652" s="20"/>
      <c r="D1652" s="20"/>
      <c r="E1652" s="21"/>
      <c r="F1652" s="20"/>
      <c r="G1652" s="21"/>
      <c r="H1652" s="21"/>
      <c r="I1652" s="22"/>
      <c r="J1652" s="22"/>
      <c r="K1652" s="22"/>
      <c r="L1652" s="18"/>
    </row>
    <row r="1653">
      <c r="A1653" s="18"/>
      <c r="B1653" s="19"/>
      <c r="C1653" s="20"/>
      <c r="D1653" s="20"/>
      <c r="E1653" s="21"/>
      <c r="F1653" s="20"/>
      <c r="G1653" s="21"/>
      <c r="H1653" s="21"/>
      <c r="I1653" s="22"/>
      <c r="J1653" s="22"/>
      <c r="K1653" s="22"/>
      <c r="L1653" s="18"/>
    </row>
    <row r="1654">
      <c r="A1654" s="18"/>
      <c r="B1654" s="19"/>
      <c r="C1654" s="20"/>
      <c r="D1654" s="20"/>
      <c r="E1654" s="21"/>
      <c r="F1654" s="20"/>
      <c r="G1654" s="21"/>
      <c r="H1654" s="21"/>
      <c r="I1654" s="22"/>
      <c r="J1654" s="22"/>
      <c r="K1654" s="22"/>
      <c r="L1654" s="18"/>
    </row>
    <row r="1655">
      <c r="A1655" s="18"/>
      <c r="B1655" s="19"/>
      <c r="C1655" s="20"/>
      <c r="D1655" s="20"/>
      <c r="E1655" s="21"/>
      <c r="F1655" s="20"/>
      <c r="G1655" s="21"/>
      <c r="H1655" s="21"/>
      <c r="I1655" s="22"/>
      <c r="J1655" s="22"/>
      <c r="K1655" s="22"/>
      <c r="L1655" s="18"/>
    </row>
    <row r="1656">
      <c r="A1656" s="18"/>
      <c r="B1656" s="19"/>
      <c r="C1656" s="20"/>
      <c r="D1656" s="20"/>
      <c r="E1656" s="21"/>
      <c r="F1656" s="20"/>
      <c r="G1656" s="21"/>
      <c r="H1656" s="21"/>
      <c r="I1656" s="22"/>
      <c r="J1656" s="22"/>
      <c r="K1656" s="22"/>
      <c r="L1656" s="18"/>
    </row>
    <row r="1657">
      <c r="A1657" s="18"/>
      <c r="B1657" s="19"/>
      <c r="C1657" s="20"/>
      <c r="D1657" s="20"/>
      <c r="E1657" s="21"/>
      <c r="F1657" s="20"/>
      <c r="G1657" s="21"/>
      <c r="H1657" s="21"/>
      <c r="I1657" s="22"/>
      <c r="J1657" s="22"/>
      <c r="K1657" s="22"/>
      <c r="L1657" s="18"/>
    </row>
    <row r="1658">
      <c r="A1658" s="18"/>
      <c r="B1658" s="19"/>
      <c r="C1658" s="20"/>
      <c r="D1658" s="20"/>
      <c r="E1658" s="21"/>
      <c r="F1658" s="20"/>
      <c r="G1658" s="21"/>
      <c r="H1658" s="21"/>
      <c r="I1658" s="22"/>
      <c r="J1658" s="22"/>
      <c r="K1658" s="22"/>
      <c r="L1658" s="18"/>
    </row>
    <row r="1659">
      <c r="A1659" s="18"/>
      <c r="B1659" s="19"/>
      <c r="C1659" s="20"/>
      <c r="D1659" s="20"/>
      <c r="E1659" s="21"/>
      <c r="F1659" s="20"/>
      <c r="G1659" s="21"/>
      <c r="H1659" s="21"/>
      <c r="I1659" s="22"/>
      <c r="J1659" s="22"/>
      <c r="K1659" s="22"/>
      <c r="L1659" s="18"/>
    </row>
    <row r="1660">
      <c r="A1660" s="18"/>
      <c r="B1660" s="19"/>
      <c r="C1660" s="20"/>
      <c r="D1660" s="20"/>
      <c r="E1660" s="21"/>
      <c r="F1660" s="20"/>
      <c r="G1660" s="21"/>
      <c r="H1660" s="21"/>
      <c r="I1660" s="22"/>
      <c r="J1660" s="22"/>
      <c r="K1660" s="22"/>
      <c r="L1660" s="18"/>
    </row>
    <row r="1661">
      <c r="A1661" s="18"/>
      <c r="B1661" s="19"/>
      <c r="C1661" s="20"/>
      <c r="D1661" s="20"/>
      <c r="E1661" s="21"/>
      <c r="F1661" s="20"/>
      <c r="G1661" s="21"/>
      <c r="H1661" s="21"/>
      <c r="I1661" s="22"/>
      <c r="J1661" s="22"/>
      <c r="K1661" s="22"/>
      <c r="L1661" s="18"/>
    </row>
    <row r="1662">
      <c r="A1662" s="18"/>
      <c r="B1662" s="19"/>
      <c r="C1662" s="20"/>
      <c r="D1662" s="20"/>
      <c r="E1662" s="21"/>
      <c r="F1662" s="20"/>
      <c r="G1662" s="21"/>
      <c r="H1662" s="21"/>
      <c r="I1662" s="22"/>
      <c r="J1662" s="22"/>
      <c r="K1662" s="22"/>
      <c r="L1662" s="18"/>
    </row>
    <row r="1663">
      <c r="A1663" s="18"/>
      <c r="B1663" s="19"/>
      <c r="C1663" s="20"/>
      <c r="D1663" s="20"/>
      <c r="E1663" s="21"/>
      <c r="F1663" s="20"/>
      <c r="G1663" s="21"/>
      <c r="H1663" s="21"/>
      <c r="I1663" s="22"/>
      <c r="J1663" s="22"/>
      <c r="K1663" s="22"/>
      <c r="L1663" s="18"/>
    </row>
    <row r="1664">
      <c r="A1664" s="18"/>
      <c r="B1664" s="19"/>
      <c r="C1664" s="20"/>
      <c r="D1664" s="20"/>
      <c r="E1664" s="21"/>
      <c r="F1664" s="20"/>
      <c r="G1664" s="21"/>
      <c r="H1664" s="21"/>
      <c r="I1664" s="22"/>
      <c r="J1664" s="22"/>
      <c r="K1664" s="22"/>
      <c r="L1664" s="18"/>
    </row>
    <row r="1665">
      <c r="A1665" s="18"/>
      <c r="B1665" s="19"/>
      <c r="C1665" s="20"/>
      <c r="D1665" s="20"/>
      <c r="E1665" s="21"/>
      <c r="F1665" s="20"/>
      <c r="G1665" s="21"/>
      <c r="H1665" s="21"/>
      <c r="I1665" s="22"/>
      <c r="J1665" s="22"/>
      <c r="K1665" s="22"/>
      <c r="L1665" s="18"/>
    </row>
    <row r="1666">
      <c r="A1666" s="18"/>
      <c r="B1666" s="19"/>
      <c r="C1666" s="20"/>
      <c r="D1666" s="20"/>
      <c r="E1666" s="21"/>
      <c r="F1666" s="20"/>
      <c r="G1666" s="21"/>
      <c r="H1666" s="21"/>
      <c r="I1666" s="22"/>
      <c r="J1666" s="22"/>
      <c r="K1666" s="22"/>
      <c r="L1666" s="18"/>
    </row>
    <row r="1667">
      <c r="A1667" s="18"/>
      <c r="B1667" s="19"/>
      <c r="C1667" s="20"/>
      <c r="D1667" s="20"/>
      <c r="E1667" s="21"/>
      <c r="F1667" s="20"/>
      <c r="G1667" s="21"/>
      <c r="H1667" s="21"/>
      <c r="I1667" s="22"/>
      <c r="J1667" s="22"/>
      <c r="K1667" s="22"/>
      <c r="L1667" s="18"/>
    </row>
    <row r="1668">
      <c r="A1668" s="18"/>
      <c r="B1668" s="19"/>
      <c r="C1668" s="20"/>
      <c r="D1668" s="20"/>
      <c r="E1668" s="21"/>
      <c r="F1668" s="20"/>
      <c r="G1668" s="21"/>
      <c r="H1668" s="21"/>
      <c r="I1668" s="22"/>
      <c r="J1668" s="22"/>
      <c r="K1668" s="22"/>
      <c r="L1668" s="18"/>
    </row>
    <row r="1669">
      <c r="A1669" s="18"/>
      <c r="B1669" s="19"/>
      <c r="C1669" s="20"/>
      <c r="D1669" s="20"/>
      <c r="E1669" s="21"/>
      <c r="F1669" s="20"/>
      <c r="G1669" s="21"/>
      <c r="H1669" s="21"/>
      <c r="I1669" s="22"/>
      <c r="J1669" s="22"/>
      <c r="K1669" s="22"/>
      <c r="L1669" s="18"/>
    </row>
    <row r="1670">
      <c r="A1670" s="18"/>
      <c r="B1670" s="19"/>
      <c r="C1670" s="20"/>
      <c r="D1670" s="20"/>
      <c r="E1670" s="21"/>
      <c r="F1670" s="20"/>
      <c r="G1670" s="21"/>
      <c r="H1670" s="21"/>
      <c r="I1670" s="22"/>
      <c r="J1670" s="22"/>
      <c r="K1670" s="22"/>
      <c r="L1670" s="18"/>
    </row>
    <row r="1671">
      <c r="A1671" s="18"/>
      <c r="B1671" s="19"/>
      <c r="C1671" s="20"/>
      <c r="D1671" s="20"/>
      <c r="E1671" s="21"/>
      <c r="F1671" s="20"/>
      <c r="G1671" s="21"/>
      <c r="H1671" s="21"/>
      <c r="I1671" s="22"/>
      <c r="J1671" s="22"/>
      <c r="K1671" s="22"/>
      <c r="L1671" s="18"/>
    </row>
    <row r="1672">
      <c r="A1672" s="18"/>
      <c r="B1672" s="19"/>
      <c r="C1672" s="20"/>
      <c r="D1672" s="20"/>
      <c r="E1672" s="21"/>
      <c r="F1672" s="20"/>
      <c r="G1672" s="21"/>
      <c r="H1672" s="21"/>
      <c r="I1672" s="22"/>
      <c r="J1672" s="22"/>
      <c r="K1672" s="22"/>
      <c r="L1672" s="18"/>
    </row>
    <row r="1673">
      <c r="A1673" s="18"/>
      <c r="B1673" s="19"/>
      <c r="C1673" s="20"/>
      <c r="D1673" s="20"/>
      <c r="E1673" s="21"/>
      <c r="F1673" s="20"/>
      <c r="G1673" s="21"/>
      <c r="H1673" s="21"/>
      <c r="I1673" s="22"/>
      <c r="J1673" s="22"/>
      <c r="K1673" s="22"/>
      <c r="L1673" s="18"/>
    </row>
    <row r="1674">
      <c r="A1674" s="18"/>
      <c r="B1674" s="19"/>
      <c r="C1674" s="20"/>
      <c r="D1674" s="20"/>
      <c r="E1674" s="21"/>
      <c r="F1674" s="20"/>
      <c r="G1674" s="21"/>
      <c r="H1674" s="21"/>
      <c r="I1674" s="22"/>
      <c r="J1674" s="22"/>
      <c r="K1674" s="22"/>
      <c r="L1674" s="18"/>
    </row>
    <row r="1675">
      <c r="A1675" s="18"/>
      <c r="B1675" s="19"/>
      <c r="C1675" s="20"/>
      <c r="D1675" s="20"/>
      <c r="E1675" s="21"/>
      <c r="F1675" s="20"/>
      <c r="G1675" s="21"/>
      <c r="H1675" s="21"/>
      <c r="I1675" s="22"/>
      <c r="J1675" s="22"/>
      <c r="K1675" s="22"/>
      <c r="L1675" s="18"/>
    </row>
    <row r="1676">
      <c r="A1676" s="18"/>
      <c r="B1676" s="19"/>
      <c r="C1676" s="20"/>
      <c r="D1676" s="20"/>
      <c r="E1676" s="21"/>
      <c r="F1676" s="20"/>
      <c r="G1676" s="21"/>
      <c r="H1676" s="21"/>
      <c r="I1676" s="22"/>
      <c r="J1676" s="22"/>
      <c r="K1676" s="22"/>
      <c r="L1676" s="18"/>
    </row>
    <row r="1677">
      <c r="A1677" s="18"/>
      <c r="B1677" s="19"/>
      <c r="C1677" s="20"/>
      <c r="D1677" s="20"/>
      <c r="E1677" s="21"/>
      <c r="F1677" s="20"/>
      <c r="G1677" s="21"/>
      <c r="H1677" s="21"/>
      <c r="I1677" s="22"/>
      <c r="J1677" s="22"/>
      <c r="K1677" s="22"/>
      <c r="L1677" s="18"/>
    </row>
    <row r="1678">
      <c r="A1678" s="18"/>
      <c r="B1678" s="19"/>
      <c r="C1678" s="20"/>
      <c r="D1678" s="20"/>
      <c r="E1678" s="21"/>
      <c r="F1678" s="20"/>
      <c r="G1678" s="21"/>
      <c r="H1678" s="21"/>
      <c r="I1678" s="22"/>
      <c r="J1678" s="22"/>
      <c r="K1678" s="22"/>
      <c r="L1678" s="18"/>
    </row>
    <row r="1679">
      <c r="A1679" s="18"/>
      <c r="B1679" s="19"/>
      <c r="C1679" s="20"/>
      <c r="D1679" s="20"/>
      <c r="E1679" s="21"/>
      <c r="F1679" s="20"/>
      <c r="G1679" s="21"/>
      <c r="H1679" s="21"/>
      <c r="I1679" s="22"/>
      <c r="J1679" s="22"/>
      <c r="K1679" s="22"/>
      <c r="L1679" s="18"/>
    </row>
    <row r="1680">
      <c r="A1680" s="18"/>
      <c r="B1680" s="19"/>
      <c r="C1680" s="20"/>
      <c r="D1680" s="20"/>
      <c r="E1680" s="21"/>
      <c r="F1680" s="20"/>
      <c r="G1680" s="21"/>
      <c r="H1680" s="21"/>
      <c r="I1680" s="22"/>
      <c r="J1680" s="22"/>
      <c r="K1680" s="22"/>
      <c r="L1680" s="18"/>
    </row>
    <row r="1681">
      <c r="A1681" s="18"/>
      <c r="B1681" s="19"/>
      <c r="C1681" s="20"/>
      <c r="D1681" s="20"/>
      <c r="E1681" s="21"/>
      <c r="F1681" s="20"/>
      <c r="G1681" s="21"/>
      <c r="H1681" s="21"/>
      <c r="I1681" s="22"/>
      <c r="J1681" s="22"/>
      <c r="K1681" s="22"/>
      <c r="L1681" s="18"/>
    </row>
    <row r="1682">
      <c r="A1682" s="18"/>
      <c r="B1682" s="19"/>
      <c r="C1682" s="20"/>
      <c r="D1682" s="20"/>
      <c r="E1682" s="21"/>
      <c r="F1682" s="20"/>
      <c r="G1682" s="21"/>
      <c r="H1682" s="21"/>
      <c r="I1682" s="22"/>
      <c r="J1682" s="22"/>
      <c r="K1682" s="22"/>
      <c r="L1682" s="18"/>
    </row>
    <row r="1683">
      <c r="A1683" s="18"/>
      <c r="B1683" s="19"/>
      <c r="C1683" s="20"/>
      <c r="D1683" s="20"/>
      <c r="E1683" s="21"/>
      <c r="F1683" s="20"/>
      <c r="G1683" s="21"/>
      <c r="H1683" s="21"/>
      <c r="I1683" s="22"/>
      <c r="J1683" s="22"/>
      <c r="K1683" s="22"/>
      <c r="L1683" s="18"/>
    </row>
    <row r="1684">
      <c r="A1684" s="18"/>
      <c r="B1684" s="19"/>
      <c r="C1684" s="20"/>
      <c r="D1684" s="20"/>
      <c r="E1684" s="21"/>
      <c r="F1684" s="20"/>
      <c r="G1684" s="21"/>
      <c r="H1684" s="21"/>
      <c r="I1684" s="22"/>
      <c r="J1684" s="22"/>
      <c r="K1684" s="22"/>
      <c r="L1684" s="18"/>
    </row>
    <row r="1685">
      <c r="A1685" s="18"/>
      <c r="B1685" s="19"/>
      <c r="C1685" s="20"/>
      <c r="D1685" s="20"/>
      <c r="E1685" s="21"/>
      <c r="F1685" s="20"/>
      <c r="G1685" s="21"/>
      <c r="H1685" s="21"/>
      <c r="I1685" s="22"/>
      <c r="J1685" s="22"/>
      <c r="K1685" s="22"/>
      <c r="L1685" s="18"/>
    </row>
    <row r="1686">
      <c r="A1686" s="18"/>
      <c r="B1686" s="19"/>
      <c r="C1686" s="20"/>
      <c r="D1686" s="20"/>
      <c r="E1686" s="21"/>
      <c r="F1686" s="20"/>
      <c r="G1686" s="21"/>
      <c r="H1686" s="21"/>
      <c r="I1686" s="22"/>
      <c r="J1686" s="22"/>
      <c r="K1686" s="22"/>
      <c r="L1686" s="18"/>
    </row>
    <row r="1687">
      <c r="A1687" s="18"/>
      <c r="B1687" s="19"/>
      <c r="C1687" s="20"/>
      <c r="D1687" s="20"/>
      <c r="E1687" s="21"/>
      <c r="F1687" s="20"/>
      <c r="G1687" s="21"/>
      <c r="H1687" s="21"/>
      <c r="I1687" s="22"/>
      <c r="J1687" s="22"/>
      <c r="K1687" s="22"/>
      <c r="L1687" s="18"/>
    </row>
    <row r="1688">
      <c r="A1688" s="18"/>
      <c r="B1688" s="19"/>
      <c r="C1688" s="20"/>
      <c r="D1688" s="20"/>
      <c r="E1688" s="21"/>
      <c r="F1688" s="20"/>
      <c r="G1688" s="21"/>
      <c r="H1688" s="21"/>
      <c r="I1688" s="22"/>
      <c r="J1688" s="22"/>
      <c r="K1688" s="22"/>
      <c r="L1688" s="18"/>
    </row>
    <row r="1689">
      <c r="A1689" s="18"/>
      <c r="B1689" s="19"/>
      <c r="C1689" s="20"/>
      <c r="D1689" s="20"/>
      <c r="E1689" s="21"/>
      <c r="F1689" s="20"/>
      <c r="G1689" s="21"/>
      <c r="H1689" s="21"/>
      <c r="I1689" s="22"/>
      <c r="J1689" s="22"/>
      <c r="K1689" s="22"/>
      <c r="L1689" s="18"/>
    </row>
    <row r="1690">
      <c r="A1690" s="18"/>
      <c r="B1690" s="19"/>
      <c r="C1690" s="20"/>
      <c r="D1690" s="20"/>
      <c r="E1690" s="21"/>
      <c r="F1690" s="20"/>
      <c r="G1690" s="21"/>
      <c r="H1690" s="21"/>
      <c r="I1690" s="22"/>
      <c r="J1690" s="22"/>
      <c r="K1690" s="22"/>
      <c r="L1690" s="18"/>
    </row>
    <row r="1691">
      <c r="A1691" s="18"/>
      <c r="B1691" s="19"/>
      <c r="C1691" s="20"/>
      <c r="D1691" s="20"/>
      <c r="E1691" s="21"/>
      <c r="F1691" s="20"/>
      <c r="G1691" s="21"/>
      <c r="H1691" s="21"/>
      <c r="I1691" s="22"/>
      <c r="J1691" s="22"/>
      <c r="K1691" s="22"/>
      <c r="L1691" s="18"/>
    </row>
    <row r="1692">
      <c r="A1692" s="18"/>
      <c r="B1692" s="19"/>
      <c r="C1692" s="20"/>
      <c r="D1692" s="20"/>
      <c r="E1692" s="21"/>
      <c r="F1692" s="20"/>
      <c r="G1692" s="21"/>
      <c r="H1692" s="21"/>
      <c r="I1692" s="22"/>
      <c r="J1692" s="22"/>
      <c r="K1692" s="22"/>
      <c r="L1692" s="18"/>
    </row>
    <row r="1693">
      <c r="A1693" s="18"/>
      <c r="B1693" s="19"/>
      <c r="C1693" s="20"/>
      <c r="D1693" s="20"/>
      <c r="E1693" s="21"/>
      <c r="F1693" s="20"/>
      <c r="G1693" s="21"/>
      <c r="H1693" s="21"/>
      <c r="I1693" s="22"/>
      <c r="J1693" s="22"/>
      <c r="K1693" s="22"/>
      <c r="L1693" s="18"/>
    </row>
    <row r="1694">
      <c r="A1694" s="18"/>
      <c r="B1694" s="19"/>
      <c r="C1694" s="20"/>
      <c r="D1694" s="20"/>
      <c r="E1694" s="21"/>
      <c r="F1694" s="20"/>
      <c r="G1694" s="21"/>
      <c r="H1694" s="21"/>
      <c r="I1694" s="22"/>
      <c r="J1694" s="22"/>
      <c r="K1694" s="22"/>
      <c r="L1694" s="18"/>
    </row>
    <row r="1695">
      <c r="A1695" s="18"/>
      <c r="B1695" s="19"/>
      <c r="C1695" s="20"/>
      <c r="D1695" s="20"/>
      <c r="E1695" s="21"/>
      <c r="F1695" s="20"/>
      <c r="G1695" s="21"/>
      <c r="H1695" s="21"/>
      <c r="I1695" s="22"/>
      <c r="J1695" s="22"/>
      <c r="K1695" s="22"/>
      <c r="L1695" s="18"/>
    </row>
    <row r="1696">
      <c r="A1696" s="18"/>
      <c r="B1696" s="19"/>
      <c r="C1696" s="20"/>
      <c r="D1696" s="20"/>
      <c r="E1696" s="21"/>
      <c r="F1696" s="20"/>
      <c r="G1696" s="21"/>
      <c r="H1696" s="21"/>
      <c r="I1696" s="22"/>
      <c r="J1696" s="22"/>
      <c r="K1696" s="22"/>
      <c r="L1696" s="18"/>
    </row>
    <row r="1697">
      <c r="A1697" s="18"/>
      <c r="B1697" s="19"/>
      <c r="C1697" s="20"/>
      <c r="D1697" s="20"/>
      <c r="E1697" s="21"/>
      <c r="F1697" s="20"/>
      <c r="G1697" s="21"/>
      <c r="H1697" s="21"/>
      <c r="I1697" s="22"/>
      <c r="J1697" s="22"/>
      <c r="K1697" s="22"/>
      <c r="L1697" s="18"/>
    </row>
    <row r="1698">
      <c r="A1698" s="18"/>
      <c r="B1698" s="19"/>
      <c r="C1698" s="20"/>
      <c r="D1698" s="20"/>
      <c r="E1698" s="21"/>
      <c r="F1698" s="20"/>
      <c r="G1698" s="21"/>
      <c r="H1698" s="21"/>
      <c r="I1698" s="22"/>
      <c r="J1698" s="22"/>
      <c r="K1698" s="22"/>
      <c r="L1698" s="18"/>
    </row>
    <row r="1699">
      <c r="A1699" s="18"/>
      <c r="B1699" s="19"/>
      <c r="C1699" s="20"/>
      <c r="D1699" s="20"/>
      <c r="E1699" s="21"/>
      <c r="F1699" s="20"/>
      <c r="G1699" s="21"/>
      <c r="H1699" s="21"/>
      <c r="I1699" s="22"/>
      <c r="J1699" s="22"/>
      <c r="K1699" s="22"/>
      <c r="L1699" s="18"/>
    </row>
    <row r="1700">
      <c r="A1700" s="18"/>
      <c r="B1700" s="19"/>
      <c r="C1700" s="20"/>
      <c r="D1700" s="20"/>
      <c r="E1700" s="21"/>
      <c r="F1700" s="20"/>
      <c r="G1700" s="21"/>
      <c r="H1700" s="21"/>
      <c r="I1700" s="22"/>
      <c r="J1700" s="22"/>
      <c r="K1700" s="22"/>
      <c r="L1700" s="18"/>
    </row>
    <row r="1701">
      <c r="A1701" s="18"/>
      <c r="B1701" s="19"/>
      <c r="C1701" s="20"/>
      <c r="D1701" s="20"/>
      <c r="E1701" s="21"/>
      <c r="F1701" s="20"/>
      <c r="G1701" s="21"/>
      <c r="H1701" s="21"/>
      <c r="I1701" s="22"/>
      <c r="J1701" s="22"/>
      <c r="K1701" s="22"/>
      <c r="L1701" s="18"/>
    </row>
    <row r="1702">
      <c r="A1702" s="18"/>
      <c r="B1702" s="19"/>
      <c r="C1702" s="20"/>
      <c r="D1702" s="20"/>
      <c r="E1702" s="21"/>
      <c r="F1702" s="20"/>
      <c r="G1702" s="21"/>
      <c r="H1702" s="21"/>
      <c r="I1702" s="22"/>
      <c r="J1702" s="22"/>
      <c r="K1702" s="22"/>
      <c r="L1702" s="18"/>
    </row>
    <row r="1703">
      <c r="A1703" s="18"/>
      <c r="B1703" s="19"/>
      <c r="C1703" s="20"/>
      <c r="D1703" s="20"/>
      <c r="E1703" s="21"/>
      <c r="F1703" s="20"/>
      <c r="G1703" s="21"/>
      <c r="H1703" s="21"/>
      <c r="I1703" s="22"/>
      <c r="J1703" s="22"/>
      <c r="K1703" s="22"/>
      <c r="L1703" s="18"/>
    </row>
    <row r="1704">
      <c r="A1704" s="18"/>
      <c r="B1704" s="19"/>
      <c r="C1704" s="20"/>
      <c r="D1704" s="20"/>
      <c r="E1704" s="21"/>
      <c r="F1704" s="20"/>
      <c r="G1704" s="21"/>
      <c r="H1704" s="21"/>
      <c r="I1704" s="22"/>
      <c r="J1704" s="22"/>
      <c r="K1704" s="22"/>
      <c r="L1704" s="18"/>
    </row>
    <row r="1705">
      <c r="A1705" s="18"/>
      <c r="B1705" s="19"/>
      <c r="C1705" s="20"/>
      <c r="D1705" s="20"/>
      <c r="E1705" s="21"/>
      <c r="F1705" s="20"/>
      <c r="G1705" s="21"/>
      <c r="H1705" s="21"/>
      <c r="I1705" s="22"/>
      <c r="J1705" s="22"/>
      <c r="K1705" s="22"/>
      <c r="L1705" s="18"/>
    </row>
    <row r="1706">
      <c r="A1706" s="18"/>
      <c r="B1706" s="19"/>
      <c r="C1706" s="20"/>
      <c r="D1706" s="20"/>
      <c r="E1706" s="21"/>
      <c r="F1706" s="20"/>
      <c r="G1706" s="21"/>
      <c r="H1706" s="21"/>
      <c r="I1706" s="22"/>
      <c r="J1706" s="22"/>
      <c r="K1706" s="22"/>
      <c r="L1706" s="18"/>
    </row>
    <row r="1707">
      <c r="A1707" s="18"/>
      <c r="B1707" s="19"/>
      <c r="C1707" s="20"/>
      <c r="D1707" s="20"/>
      <c r="E1707" s="21"/>
      <c r="F1707" s="20"/>
      <c r="G1707" s="21"/>
      <c r="H1707" s="21"/>
      <c r="I1707" s="22"/>
      <c r="J1707" s="22"/>
      <c r="K1707" s="22"/>
      <c r="L1707" s="18"/>
    </row>
    <row r="1708">
      <c r="A1708" s="18"/>
      <c r="B1708" s="19"/>
      <c r="C1708" s="20"/>
      <c r="D1708" s="20"/>
      <c r="E1708" s="21"/>
      <c r="F1708" s="20"/>
      <c r="G1708" s="21"/>
      <c r="H1708" s="21"/>
      <c r="I1708" s="22"/>
      <c r="J1708" s="22"/>
      <c r="K1708" s="22"/>
      <c r="L1708" s="18"/>
    </row>
    <row r="1709">
      <c r="A1709" s="18"/>
      <c r="B1709" s="19"/>
      <c r="C1709" s="20"/>
      <c r="D1709" s="20"/>
      <c r="E1709" s="21"/>
      <c r="F1709" s="20"/>
      <c r="G1709" s="21"/>
      <c r="H1709" s="21"/>
      <c r="I1709" s="22"/>
      <c r="J1709" s="22"/>
      <c r="K1709" s="22"/>
      <c r="L1709" s="18"/>
    </row>
    <row r="1710">
      <c r="A1710" s="18"/>
      <c r="B1710" s="19"/>
      <c r="C1710" s="20"/>
      <c r="D1710" s="20"/>
      <c r="E1710" s="21"/>
      <c r="F1710" s="20"/>
      <c r="G1710" s="21"/>
      <c r="H1710" s="21"/>
      <c r="I1710" s="22"/>
      <c r="J1710" s="22"/>
      <c r="K1710" s="22"/>
      <c r="L1710" s="18"/>
    </row>
    <row r="1711">
      <c r="A1711" s="18"/>
      <c r="B1711" s="19"/>
      <c r="C1711" s="20"/>
      <c r="D1711" s="20"/>
      <c r="E1711" s="21"/>
      <c r="F1711" s="20"/>
      <c r="G1711" s="21"/>
      <c r="H1711" s="21"/>
      <c r="I1711" s="22"/>
      <c r="J1711" s="22"/>
      <c r="K1711" s="22"/>
      <c r="L1711" s="18"/>
    </row>
    <row r="1712">
      <c r="A1712" s="18"/>
      <c r="B1712" s="19"/>
      <c r="C1712" s="20"/>
      <c r="D1712" s="20"/>
      <c r="E1712" s="21"/>
      <c r="F1712" s="20"/>
      <c r="G1712" s="21"/>
      <c r="H1712" s="21"/>
      <c r="I1712" s="22"/>
      <c r="J1712" s="22"/>
      <c r="K1712" s="22"/>
      <c r="L1712" s="18"/>
    </row>
    <row r="1713">
      <c r="A1713" s="18"/>
      <c r="B1713" s="19"/>
      <c r="C1713" s="20"/>
      <c r="D1713" s="20"/>
      <c r="E1713" s="21"/>
      <c r="F1713" s="20"/>
      <c r="G1713" s="21"/>
      <c r="H1713" s="21"/>
      <c r="I1713" s="22"/>
      <c r="J1713" s="22"/>
      <c r="K1713" s="22"/>
      <c r="L1713" s="18"/>
    </row>
    <row r="1714">
      <c r="A1714" s="18"/>
      <c r="B1714" s="19"/>
      <c r="C1714" s="20"/>
      <c r="D1714" s="20"/>
      <c r="E1714" s="21"/>
      <c r="F1714" s="20"/>
      <c r="G1714" s="21"/>
      <c r="H1714" s="21"/>
      <c r="I1714" s="22"/>
      <c r="J1714" s="22"/>
      <c r="K1714" s="22"/>
      <c r="L1714" s="18"/>
    </row>
    <row r="1715">
      <c r="A1715" s="18"/>
      <c r="B1715" s="19"/>
      <c r="C1715" s="20"/>
      <c r="D1715" s="20"/>
      <c r="E1715" s="21"/>
      <c r="F1715" s="20"/>
      <c r="G1715" s="21"/>
      <c r="H1715" s="21"/>
      <c r="I1715" s="22"/>
      <c r="J1715" s="22"/>
      <c r="K1715" s="22"/>
      <c r="L1715" s="18"/>
    </row>
    <row r="1716">
      <c r="A1716" s="18"/>
      <c r="B1716" s="19"/>
      <c r="C1716" s="20"/>
      <c r="D1716" s="20"/>
      <c r="E1716" s="21"/>
      <c r="F1716" s="20"/>
      <c r="G1716" s="21"/>
      <c r="H1716" s="21"/>
      <c r="I1716" s="22"/>
      <c r="J1716" s="22"/>
      <c r="K1716" s="22"/>
      <c r="L1716" s="18"/>
    </row>
    <row r="1717">
      <c r="A1717" s="18"/>
      <c r="B1717" s="19"/>
      <c r="C1717" s="20"/>
      <c r="D1717" s="20"/>
      <c r="E1717" s="21"/>
      <c r="F1717" s="20"/>
      <c r="G1717" s="21"/>
      <c r="H1717" s="21"/>
      <c r="I1717" s="22"/>
      <c r="J1717" s="22"/>
      <c r="K1717" s="22"/>
      <c r="L1717" s="18"/>
    </row>
    <row r="1718">
      <c r="A1718" s="18"/>
      <c r="B1718" s="19"/>
      <c r="C1718" s="20"/>
      <c r="D1718" s="20"/>
      <c r="E1718" s="21"/>
      <c r="F1718" s="20"/>
      <c r="G1718" s="21"/>
      <c r="H1718" s="21"/>
      <c r="I1718" s="22"/>
      <c r="J1718" s="22"/>
      <c r="K1718" s="22"/>
      <c r="L1718" s="18"/>
    </row>
    <row r="1719">
      <c r="A1719" s="18"/>
      <c r="B1719" s="19"/>
      <c r="C1719" s="20"/>
      <c r="D1719" s="20"/>
      <c r="E1719" s="21"/>
      <c r="F1719" s="20"/>
      <c r="G1719" s="21"/>
      <c r="H1719" s="21"/>
      <c r="I1719" s="22"/>
      <c r="J1719" s="22"/>
      <c r="K1719" s="22"/>
      <c r="L1719" s="18"/>
    </row>
    <row r="1720">
      <c r="A1720" s="18"/>
      <c r="B1720" s="19"/>
      <c r="C1720" s="20"/>
      <c r="D1720" s="20"/>
      <c r="E1720" s="21"/>
      <c r="F1720" s="20"/>
      <c r="G1720" s="21"/>
      <c r="H1720" s="21"/>
      <c r="I1720" s="22"/>
      <c r="J1720" s="22"/>
      <c r="K1720" s="22"/>
      <c r="L1720" s="18"/>
    </row>
    <row r="1721">
      <c r="A1721" s="18"/>
      <c r="B1721" s="19"/>
      <c r="C1721" s="20"/>
      <c r="D1721" s="20"/>
      <c r="E1721" s="21"/>
      <c r="F1721" s="20"/>
      <c r="G1721" s="21"/>
      <c r="H1721" s="21"/>
      <c r="I1721" s="22"/>
      <c r="J1721" s="22"/>
      <c r="K1721" s="22"/>
      <c r="L1721" s="18"/>
    </row>
    <row r="1722">
      <c r="A1722" s="18"/>
      <c r="B1722" s="19"/>
      <c r="C1722" s="20"/>
      <c r="D1722" s="20"/>
      <c r="E1722" s="21"/>
      <c r="F1722" s="20"/>
      <c r="G1722" s="21"/>
      <c r="H1722" s="21"/>
      <c r="I1722" s="22"/>
      <c r="J1722" s="22"/>
      <c r="K1722" s="22"/>
      <c r="L1722" s="18"/>
    </row>
    <row r="1723">
      <c r="A1723" s="18"/>
      <c r="B1723" s="19"/>
      <c r="C1723" s="20"/>
      <c r="D1723" s="20"/>
      <c r="E1723" s="21"/>
      <c r="F1723" s="20"/>
      <c r="G1723" s="21"/>
      <c r="H1723" s="21"/>
      <c r="I1723" s="22"/>
      <c r="J1723" s="22"/>
      <c r="K1723" s="22"/>
      <c r="L1723" s="18"/>
    </row>
    <row r="1724">
      <c r="A1724" s="18"/>
      <c r="B1724" s="19"/>
      <c r="C1724" s="20"/>
      <c r="D1724" s="20"/>
      <c r="E1724" s="21"/>
      <c r="F1724" s="20"/>
      <c r="G1724" s="21"/>
      <c r="H1724" s="21"/>
      <c r="I1724" s="22"/>
      <c r="J1724" s="22"/>
      <c r="K1724" s="22"/>
      <c r="L1724" s="18"/>
    </row>
    <row r="1725">
      <c r="A1725" s="18"/>
      <c r="B1725" s="19"/>
      <c r="C1725" s="20"/>
      <c r="D1725" s="20"/>
      <c r="E1725" s="21"/>
      <c r="F1725" s="20"/>
      <c r="G1725" s="21"/>
      <c r="H1725" s="21"/>
      <c r="I1725" s="22"/>
      <c r="J1725" s="22"/>
      <c r="K1725" s="22"/>
      <c r="L1725" s="18"/>
    </row>
    <row r="1726">
      <c r="A1726" s="18"/>
      <c r="B1726" s="19"/>
      <c r="C1726" s="20"/>
      <c r="D1726" s="20"/>
      <c r="E1726" s="21"/>
      <c r="F1726" s="20"/>
      <c r="G1726" s="21"/>
      <c r="H1726" s="21"/>
      <c r="I1726" s="22"/>
      <c r="J1726" s="22"/>
      <c r="K1726" s="22"/>
      <c r="L1726" s="18"/>
    </row>
    <row r="1727">
      <c r="A1727" s="18"/>
      <c r="B1727" s="19"/>
      <c r="C1727" s="20"/>
      <c r="D1727" s="20"/>
      <c r="E1727" s="21"/>
      <c r="F1727" s="20"/>
      <c r="G1727" s="21"/>
      <c r="H1727" s="21"/>
      <c r="I1727" s="22"/>
      <c r="J1727" s="22"/>
      <c r="K1727" s="22"/>
      <c r="L1727" s="18"/>
    </row>
    <row r="1728">
      <c r="A1728" s="18"/>
      <c r="B1728" s="19"/>
      <c r="C1728" s="20"/>
      <c r="D1728" s="20"/>
      <c r="E1728" s="21"/>
      <c r="F1728" s="20"/>
      <c r="G1728" s="21"/>
      <c r="H1728" s="21"/>
      <c r="I1728" s="22"/>
      <c r="J1728" s="22"/>
      <c r="K1728" s="22"/>
      <c r="L1728" s="18"/>
    </row>
    <row r="1729">
      <c r="A1729" s="18"/>
      <c r="B1729" s="19"/>
      <c r="C1729" s="20"/>
      <c r="D1729" s="20"/>
      <c r="E1729" s="21"/>
      <c r="F1729" s="20"/>
      <c r="G1729" s="21"/>
      <c r="H1729" s="21"/>
      <c r="I1729" s="22"/>
      <c r="J1729" s="22"/>
      <c r="K1729" s="22"/>
      <c r="L1729" s="18"/>
    </row>
    <row r="1730">
      <c r="A1730" s="18"/>
      <c r="B1730" s="19"/>
      <c r="C1730" s="20"/>
      <c r="D1730" s="20"/>
      <c r="E1730" s="21"/>
      <c r="F1730" s="20"/>
      <c r="G1730" s="21"/>
      <c r="H1730" s="21"/>
      <c r="I1730" s="22"/>
      <c r="J1730" s="22"/>
      <c r="K1730" s="22"/>
      <c r="L1730" s="18"/>
    </row>
    <row r="1731">
      <c r="A1731" s="18"/>
      <c r="B1731" s="19"/>
      <c r="C1731" s="20"/>
      <c r="D1731" s="20"/>
      <c r="E1731" s="21"/>
      <c r="F1731" s="20"/>
      <c r="G1731" s="21"/>
      <c r="H1731" s="21"/>
      <c r="I1731" s="22"/>
      <c r="J1731" s="22"/>
      <c r="K1731" s="22"/>
      <c r="L1731" s="18"/>
    </row>
    <row r="1732">
      <c r="A1732" s="18"/>
      <c r="B1732" s="19"/>
      <c r="C1732" s="20"/>
      <c r="D1732" s="20"/>
      <c r="E1732" s="21"/>
      <c r="F1732" s="20"/>
      <c r="G1732" s="21"/>
      <c r="H1732" s="21"/>
      <c r="I1732" s="22"/>
      <c r="J1732" s="22"/>
      <c r="K1732" s="22"/>
      <c r="L1732" s="18"/>
    </row>
    <row r="1733">
      <c r="A1733" s="18"/>
      <c r="B1733" s="19"/>
      <c r="C1733" s="20"/>
      <c r="D1733" s="20"/>
      <c r="E1733" s="21"/>
      <c r="F1733" s="20"/>
      <c r="G1733" s="21"/>
      <c r="H1733" s="21"/>
      <c r="I1733" s="22"/>
      <c r="J1733" s="22"/>
      <c r="K1733" s="22"/>
      <c r="L1733" s="18"/>
    </row>
    <row r="1734">
      <c r="A1734" s="18"/>
      <c r="B1734" s="19"/>
      <c r="C1734" s="20"/>
      <c r="D1734" s="20"/>
      <c r="E1734" s="21"/>
      <c r="F1734" s="20"/>
      <c r="G1734" s="21"/>
      <c r="H1734" s="21"/>
      <c r="I1734" s="22"/>
      <c r="J1734" s="22"/>
      <c r="K1734" s="22"/>
      <c r="L1734" s="18"/>
    </row>
    <row r="1735">
      <c r="A1735" s="18"/>
      <c r="B1735" s="19"/>
      <c r="C1735" s="20"/>
      <c r="D1735" s="20"/>
      <c r="E1735" s="21"/>
      <c r="F1735" s="20"/>
      <c r="G1735" s="21"/>
      <c r="H1735" s="21"/>
      <c r="I1735" s="22"/>
      <c r="J1735" s="22"/>
      <c r="K1735" s="22"/>
      <c r="L1735" s="18"/>
    </row>
    <row r="1736">
      <c r="A1736" s="18"/>
      <c r="B1736" s="19"/>
      <c r="C1736" s="20"/>
      <c r="D1736" s="20"/>
      <c r="E1736" s="21"/>
      <c r="F1736" s="20"/>
      <c r="G1736" s="21"/>
      <c r="H1736" s="21"/>
      <c r="I1736" s="22"/>
      <c r="J1736" s="22"/>
      <c r="K1736" s="22"/>
      <c r="L1736" s="18"/>
    </row>
    <row r="1737">
      <c r="A1737" s="18"/>
      <c r="B1737" s="19"/>
      <c r="C1737" s="20"/>
      <c r="D1737" s="20"/>
      <c r="E1737" s="21"/>
      <c r="F1737" s="20"/>
      <c r="G1737" s="21"/>
      <c r="H1737" s="21"/>
      <c r="I1737" s="22"/>
      <c r="J1737" s="22"/>
      <c r="K1737" s="22"/>
      <c r="L1737" s="18"/>
    </row>
    <row r="1738">
      <c r="A1738" s="18"/>
      <c r="B1738" s="19"/>
      <c r="C1738" s="20"/>
      <c r="D1738" s="20"/>
      <c r="E1738" s="21"/>
      <c r="F1738" s="20"/>
      <c r="G1738" s="21"/>
      <c r="H1738" s="21"/>
      <c r="I1738" s="22"/>
      <c r="J1738" s="22"/>
      <c r="K1738" s="22"/>
      <c r="L1738" s="18"/>
    </row>
    <row r="1739">
      <c r="A1739" s="18"/>
      <c r="B1739" s="19"/>
      <c r="C1739" s="20"/>
      <c r="D1739" s="20"/>
      <c r="E1739" s="21"/>
      <c r="F1739" s="20"/>
      <c r="G1739" s="21"/>
      <c r="H1739" s="21"/>
      <c r="I1739" s="22"/>
      <c r="J1739" s="22"/>
      <c r="K1739" s="22"/>
      <c r="L1739" s="18"/>
    </row>
    <row r="1740">
      <c r="A1740" s="18"/>
      <c r="B1740" s="19"/>
      <c r="C1740" s="20"/>
      <c r="D1740" s="20"/>
      <c r="E1740" s="21"/>
      <c r="F1740" s="20"/>
      <c r="G1740" s="21"/>
      <c r="H1740" s="21"/>
      <c r="I1740" s="22"/>
      <c r="J1740" s="22"/>
      <c r="K1740" s="22"/>
      <c r="L1740" s="18"/>
    </row>
    <row r="1741">
      <c r="A1741" s="18"/>
      <c r="B1741" s="19"/>
      <c r="C1741" s="20"/>
      <c r="D1741" s="20"/>
      <c r="E1741" s="21"/>
      <c r="F1741" s="20"/>
      <c r="G1741" s="21"/>
      <c r="H1741" s="21"/>
      <c r="I1741" s="22"/>
      <c r="J1741" s="22"/>
      <c r="K1741" s="22"/>
      <c r="L1741" s="18"/>
    </row>
    <row r="1742">
      <c r="A1742" s="18"/>
      <c r="B1742" s="19"/>
      <c r="C1742" s="20"/>
      <c r="D1742" s="20"/>
      <c r="E1742" s="21"/>
      <c r="F1742" s="20"/>
      <c r="G1742" s="21"/>
      <c r="H1742" s="21"/>
      <c r="I1742" s="22"/>
      <c r="J1742" s="22"/>
      <c r="K1742" s="22"/>
      <c r="L1742" s="18"/>
    </row>
    <row r="1743">
      <c r="A1743" s="18"/>
      <c r="B1743" s="19"/>
      <c r="C1743" s="20"/>
      <c r="D1743" s="20"/>
      <c r="E1743" s="21"/>
      <c r="F1743" s="20"/>
      <c r="G1743" s="21"/>
      <c r="H1743" s="21"/>
      <c r="I1743" s="22"/>
      <c r="J1743" s="22"/>
      <c r="K1743" s="22"/>
      <c r="L1743" s="18"/>
    </row>
    <row r="1744">
      <c r="A1744" s="18"/>
      <c r="B1744" s="19"/>
      <c r="C1744" s="20"/>
      <c r="D1744" s="20"/>
      <c r="E1744" s="21"/>
      <c r="F1744" s="20"/>
      <c r="G1744" s="21"/>
      <c r="H1744" s="21"/>
      <c r="I1744" s="22"/>
      <c r="J1744" s="22"/>
      <c r="K1744" s="22"/>
      <c r="L1744" s="18"/>
    </row>
    <row r="1745">
      <c r="A1745" s="18"/>
      <c r="B1745" s="19"/>
      <c r="C1745" s="20"/>
      <c r="D1745" s="20"/>
      <c r="E1745" s="21"/>
      <c r="F1745" s="20"/>
      <c r="G1745" s="21"/>
      <c r="H1745" s="21"/>
      <c r="I1745" s="22"/>
      <c r="J1745" s="22"/>
      <c r="K1745" s="22"/>
      <c r="L1745" s="18"/>
    </row>
    <row r="1746">
      <c r="A1746" s="18"/>
      <c r="B1746" s="19"/>
      <c r="C1746" s="20"/>
      <c r="D1746" s="20"/>
      <c r="E1746" s="21"/>
      <c r="F1746" s="20"/>
      <c r="G1746" s="21"/>
      <c r="H1746" s="21"/>
      <c r="I1746" s="22"/>
      <c r="J1746" s="22"/>
      <c r="K1746" s="22"/>
      <c r="L1746" s="18"/>
    </row>
    <row r="1747">
      <c r="A1747" s="18"/>
      <c r="B1747" s="19"/>
      <c r="C1747" s="20"/>
      <c r="D1747" s="20"/>
      <c r="E1747" s="21"/>
      <c r="F1747" s="20"/>
      <c r="G1747" s="21"/>
      <c r="H1747" s="21"/>
      <c r="I1747" s="22"/>
      <c r="J1747" s="22"/>
      <c r="K1747" s="22"/>
      <c r="L1747" s="18"/>
    </row>
    <row r="1748">
      <c r="A1748" s="18"/>
      <c r="B1748" s="19"/>
      <c r="C1748" s="20"/>
      <c r="D1748" s="20"/>
      <c r="E1748" s="21"/>
      <c r="F1748" s="20"/>
      <c r="G1748" s="21"/>
      <c r="H1748" s="21"/>
      <c r="I1748" s="22"/>
      <c r="J1748" s="22"/>
      <c r="K1748" s="22"/>
      <c r="L1748" s="18"/>
    </row>
    <row r="1749">
      <c r="A1749" s="18"/>
      <c r="B1749" s="19"/>
      <c r="C1749" s="20"/>
      <c r="D1749" s="20"/>
      <c r="E1749" s="21"/>
      <c r="F1749" s="20"/>
      <c r="G1749" s="21"/>
      <c r="H1749" s="21"/>
      <c r="I1749" s="22"/>
      <c r="J1749" s="22"/>
      <c r="K1749" s="22"/>
      <c r="L1749" s="18"/>
    </row>
    <row r="1750">
      <c r="A1750" s="18"/>
      <c r="B1750" s="19"/>
      <c r="C1750" s="20"/>
      <c r="D1750" s="20"/>
      <c r="E1750" s="21"/>
      <c r="F1750" s="20"/>
      <c r="G1750" s="21"/>
      <c r="H1750" s="21"/>
      <c r="I1750" s="22"/>
      <c r="J1750" s="22"/>
      <c r="K1750" s="22"/>
      <c r="L1750" s="18"/>
    </row>
    <row r="1751">
      <c r="A1751" s="18"/>
      <c r="B1751" s="19"/>
      <c r="C1751" s="20"/>
      <c r="D1751" s="20"/>
      <c r="E1751" s="21"/>
      <c r="F1751" s="20"/>
      <c r="G1751" s="21"/>
      <c r="H1751" s="21"/>
      <c r="I1751" s="22"/>
      <c r="J1751" s="22"/>
      <c r="K1751" s="22"/>
      <c r="L1751" s="18"/>
    </row>
    <row r="1752">
      <c r="A1752" s="18"/>
      <c r="B1752" s="19"/>
      <c r="C1752" s="20"/>
      <c r="D1752" s="20"/>
      <c r="E1752" s="21"/>
      <c r="F1752" s="20"/>
      <c r="G1752" s="21"/>
      <c r="H1752" s="21"/>
      <c r="I1752" s="22"/>
      <c r="J1752" s="22"/>
      <c r="K1752" s="22"/>
      <c r="L1752" s="18"/>
    </row>
    <row r="1753">
      <c r="A1753" s="18"/>
      <c r="B1753" s="19"/>
      <c r="C1753" s="20"/>
      <c r="D1753" s="20"/>
      <c r="E1753" s="21"/>
      <c r="F1753" s="20"/>
      <c r="G1753" s="21"/>
      <c r="H1753" s="21"/>
      <c r="I1753" s="22"/>
      <c r="J1753" s="22"/>
      <c r="K1753" s="22"/>
      <c r="L1753" s="18"/>
    </row>
    <row r="1754">
      <c r="A1754" s="18"/>
      <c r="B1754" s="19"/>
      <c r="C1754" s="20"/>
      <c r="D1754" s="20"/>
      <c r="E1754" s="21"/>
      <c r="F1754" s="20"/>
      <c r="G1754" s="21"/>
      <c r="H1754" s="21"/>
      <c r="I1754" s="22"/>
      <c r="J1754" s="22"/>
      <c r="K1754" s="22"/>
      <c r="L1754" s="18"/>
    </row>
    <row r="1755">
      <c r="A1755" s="18"/>
      <c r="B1755" s="19"/>
      <c r="C1755" s="20"/>
      <c r="D1755" s="20"/>
      <c r="E1755" s="21"/>
      <c r="F1755" s="20"/>
      <c r="G1755" s="21"/>
      <c r="H1755" s="21"/>
      <c r="I1755" s="22"/>
      <c r="J1755" s="22"/>
      <c r="K1755" s="22"/>
      <c r="L1755" s="18"/>
    </row>
    <row r="1756">
      <c r="A1756" s="18"/>
      <c r="B1756" s="19"/>
      <c r="C1756" s="20"/>
      <c r="D1756" s="20"/>
      <c r="E1756" s="21"/>
      <c r="F1756" s="20"/>
      <c r="G1756" s="21"/>
      <c r="H1756" s="21"/>
      <c r="I1756" s="22"/>
      <c r="J1756" s="22"/>
      <c r="K1756" s="22"/>
      <c r="L1756" s="18"/>
    </row>
    <row r="1757">
      <c r="A1757" s="18"/>
      <c r="B1757" s="19"/>
      <c r="C1757" s="20"/>
      <c r="D1757" s="20"/>
      <c r="E1757" s="21"/>
      <c r="F1757" s="20"/>
      <c r="G1757" s="21"/>
      <c r="H1757" s="21"/>
      <c r="I1757" s="22"/>
      <c r="J1757" s="22"/>
      <c r="K1757" s="22"/>
      <c r="L1757" s="18"/>
    </row>
    <row r="1758">
      <c r="A1758" s="18"/>
      <c r="B1758" s="19"/>
      <c r="C1758" s="20"/>
      <c r="D1758" s="20"/>
      <c r="E1758" s="21"/>
      <c r="F1758" s="20"/>
      <c r="G1758" s="21"/>
      <c r="H1758" s="21"/>
      <c r="I1758" s="22"/>
      <c r="J1758" s="22"/>
      <c r="K1758" s="22"/>
      <c r="L1758" s="18"/>
    </row>
    <row r="1759">
      <c r="A1759" s="18"/>
      <c r="B1759" s="19"/>
      <c r="C1759" s="20"/>
      <c r="D1759" s="20"/>
      <c r="E1759" s="21"/>
      <c r="F1759" s="20"/>
      <c r="G1759" s="21"/>
      <c r="H1759" s="21"/>
      <c r="I1759" s="22"/>
      <c r="J1759" s="22"/>
      <c r="K1759" s="22"/>
      <c r="L1759" s="18"/>
    </row>
    <row r="1760">
      <c r="A1760" s="18"/>
      <c r="B1760" s="19"/>
      <c r="C1760" s="20"/>
      <c r="D1760" s="20"/>
      <c r="E1760" s="21"/>
      <c r="F1760" s="20"/>
      <c r="G1760" s="21"/>
      <c r="H1760" s="21"/>
      <c r="I1760" s="22"/>
      <c r="J1760" s="22"/>
      <c r="K1760" s="22"/>
      <c r="L1760" s="18"/>
    </row>
    <row r="1761">
      <c r="A1761" s="18"/>
      <c r="B1761" s="19"/>
      <c r="C1761" s="20"/>
      <c r="D1761" s="20"/>
      <c r="E1761" s="21"/>
      <c r="F1761" s="20"/>
      <c r="G1761" s="21"/>
      <c r="H1761" s="21"/>
      <c r="I1761" s="22"/>
      <c r="J1761" s="22"/>
      <c r="K1761" s="22"/>
      <c r="L1761" s="18"/>
    </row>
    <row r="1762">
      <c r="A1762" s="18"/>
      <c r="B1762" s="19"/>
      <c r="C1762" s="20"/>
      <c r="D1762" s="20"/>
      <c r="E1762" s="21"/>
      <c r="F1762" s="20"/>
      <c r="G1762" s="21"/>
      <c r="H1762" s="21"/>
      <c r="I1762" s="22"/>
      <c r="J1762" s="22"/>
      <c r="K1762" s="22"/>
      <c r="L1762" s="18"/>
    </row>
    <row r="1763">
      <c r="A1763" s="18"/>
      <c r="B1763" s="19"/>
      <c r="C1763" s="20"/>
      <c r="D1763" s="20"/>
      <c r="E1763" s="21"/>
      <c r="F1763" s="20"/>
      <c r="G1763" s="21"/>
      <c r="H1763" s="21"/>
      <c r="I1763" s="22"/>
      <c r="J1763" s="22"/>
      <c r="K1763" s="22"/>
      <c r="L1763" s="18"/>
    </row>
    <row r="1764">
      <c r="A1764" s="18"/>
      <c r="B1764" s="19"/>
      <c r="C1764" s="20"/>
      <c r="D1764" s="20"/>
      <c r="E1764" s="21"/>
      <c r="F1764" s="20"/>
      <c r="G1764" s="21"/>
      <c r="H1764" s="21"/>
      <c r="I1764" s="22"/>
      <c r="J1764" s="22"/>
      <c r="K1764" s="22"/>
      <c r="L1764" s="18"/>
    </row>
    <row r="1765">
      <c r="A1765" s="18"/>
      <c r="B1765" s="19"/>
      <c r="C1765" s="20"/>
      <c r="D1765" s="20"/>
      <c r="E1765" s="21"/>
      <c r="F1765" s="20"/>
      <c r="G1765" s="21"/>
      <c r="H1765" s="21"/>
      <c r="I1765" s="22"/>
      <c r="J1765" s="22"/>
      <c r="K1765" s="22"/>
      <c r="L1765" s="18"/>
    </row>
    <row r="1766">
      <c r="A1766" s="18"/>
      <c r="B1766" s="19"/>
      <c r="C1766" s="20"/>
      <c r="D1766" s="20"/>
      <c r="E1766" s="21"/>
      <c r="F1766" s="20"/>
      <c r="G1766" s="21"/>
      <c r="H1766" s="21"/>
      <c r="I1766" s="22"/>
      <c r="J1766" s="22"/>
      <c r="K1766" s="22"/>
      <c r="L1766" s="18"/>
    </row>
    <row r="1767">
      <c r="A1767" s="18"/>
      <c r="B1767" s="19"/>
      <c r="C1767" s="20"/>
      <c r="D1767" s="20"/>
      <c r="E1767" s="21"/>
      <c r="F1767" s="20"/>
      <c r="G1767" s="21"/>
      <c r="H1767" s="21"/>
      <c r="I1767" s="22"/>
      <c r="J1767" s="22"/>
      <c r="K1767" s="22"/>
      <c r="L1767" s="18"/>
    </row>
    <row r="1768">
      <c r="A1768" s="18"/>
      <c r="B1768" s="19"/>
      <c r="C1768" s="20"/>
      <c r="D1768" s="20"/>
      <c r="E1768" s="21"/>
      <c r="F1768" s="20"/>
      <c r="G1768" s="21"/>
      <c r="H1768" s="21"/>
      <c r="I1768" s="22"/>
      <c r="J1768" s="22"/>
      <c r="K1768" s="22"/>
      <c r="L1768" s="18"/>
    </row>
    <row r="1769">
      <c r="A1769" s="18"/>
      <c r="B1769" s="19"/>
      <c r="C1769" s="20"/>
      <c r="D1769" s="20"/>
      <c r="E1769" s="21"/>
      <c r="F1769" s="20"/>
      <c r="G1769" s="21"/>
      <c r="H1769" s="21"/>
      <c r="I1769" s="22"/>
      <c r="J1769" s="22"/>
      <c r="K1769" s="22"/>
      <c r="L1769" s="18"/>
    </row>
    <row r="1770">
      <c r="A1770" s="18"/>
      <c r="B1770" s="19"/>
      <c r="C1770" s="20"/>
      <c r="D1770" s="20"/>
      <c r="E1770" s="21"/>
      <c r="F1770" s="20"/>
      <c r="G1770" s="21"/>
      <c r="H1770" s="21"/>
      <c r="I1770" s="22"/>
      <c r="J1770" s="22"/>
      <c r="K1770" s="22"/>
      <c r="L1770" s="18"/>
    </row>
    <row r="1771">
      <c r="A1771" s="18"/>
      <c r="B1771" s="19"/>
      <c r="C1771" s="20"/>
      <c r="D1771" s="20"/>
      <c r="E1771" s="21"/>
      <c r="F1771" s="20"/>
      <c r="G1771" s="21"/>
      <c r="H1771" s="21"/>
      <c r="I1771" s="22"/>
      <c r="J1771" s="22"/>
      <c r="K1771" s="22"/>
      <c r="L1771" s="18"/>
    </row>
    <row r="1772">
      <c r="A1772" s="18"/>
      <c r="B1772" s="19"/>
      <c r="C1772" s="20"/>
      <c r="D1772" s="20"/>
      <c r="E1772" s="21"/>
      <c r="F1772" s="20"/>
      <c r="G1772" s="21"/>
      <c r="H1772" s="21"/>
      <c r="I1772" s="22"/>
      <c r="J1772" s="22"/>
      <c r="K1772" s="22"/>
      <c r="L1772" s="18"/>
    </row>
    <row r="1773">
      <c r="A1773" s="18"/>
      <c r="B1773" s="19"/>
      <c r="C1773" s="20"/>
      <c r="D1773" s="20"/>
      <c r="E1773" s="21"/>
      <c r="F1773" s="20"/>
      <c r="G1773" s="21"/>
      <c r="H1773" s="21"/>
      <c r="I1773" s="22"/>
      <c r="J1773" s="22"/>
      <c r="K1773" s="22"/>
      <c r="L1773" s="18"/>
    </row>
    <row r="1774">
      <c r="A1774" s="18"/>
      <c r="B1774" s="19"/>
      <c r="C1774" s="20"/>
      <c r="D1774" s="20"/>
      <c r="E1774" s="21"/>
      <c r="F1774" s="20"/>
      <c r="G1774" s="21"/>
      <c r="H1774" s="21"/>
      <c r="I1774" s="22"/>
      <c r="J1774" s="22"/>
      <c r="K1774" s="22"/>
      <c r="L1774" s="18"/>
    </row>
    <row r="1775">
      <c r="A1775" s="18"/>
      <c r="B1775" s="19"/>
      <c r="C1775" s="20"/>
      <c r="D1775" s="20"/>
      <c r="E1775" s="21"/>
      <c r="F1775" s="20"/>
      <c r="G1775" s="21"/>
      <c r="H1775" s="21"/>
      <c r="I1775" s="22"/>
      <c r="J1775" s="22"/>
      <c r="K1775" s="22"/>
      <c r="L1775" s="18"/>
    </row>
    <row r="1776">
      <c r="A1776" s="18"/>
      <c r="B1776" s="19"/>
      <c r="C1776" s="20"/>
      <c r="D1776" s="20"/>
      <c r="E1776" s="21"/>
      <c r="F1776" s="20"/>
      <c r="G1776" s="21"/>
      <c r="H1776" s="21"/>
      <c r="I1776" s="22"/>
      <c r="J1776" s="22"/>
      <c r="K1776" s="22"/>
      <c r="L1776" s="18"/>
    </row>
    <row r="1777">
      <c r="A1777" s="18"/>
      <c r="B1777" s="19"/>
      <c r="C1777" s="20"/>
      <c r="D1777" s="20"/>
      <c r="E1777" s="21"/>
      <c r="F1777" s="20"/>
      <c r="G1777" s="21"/>
      <c r="H1777" s="21"/>
      <c r="I1777" s="22"/>
      <c r="J1777" s="22"/>
      <c r="K1777" s="22"/>
      <c r="L1777" s="18"/>
    </row>
    <row r="1778">
      <c r="A1778" s="18"/>
      <c r="B1778" s="19"/>
      <c r="C1778" s="20"/>
      <c r="D1778" s="20"/>
      <c r="E1778" s="21"/>
      <c r="F1778" s="20"/>
      <c r="G1778" s="21"/>
      <c r="H1778" s="21"/>
      <c r="I1778" s="22"/>
      <c r="J1778" s="22"/>
      <c r="K1778" s="22"/>
      <c r="L1778" s="18"/>
    </row>
    <row r="1779">
      <c r="A1779" s="18"/>
      <c r="B1779" s="19"/>
      <c r="C1779" s="20"/>
      <c r="D1779" s="20"/>
      <c r="E1779" s="21"/>
      <c r="F1779" s="20"/>
      <c r="G1779" s="21"/>
      <c r="H1779" s="21"/>
      <c r="I1779" s="22"/>
      <c r="J1779" s="22"/>
      <c r="K1779" s="22"/>
      <c r="L1779" s="18"/>
    </row>
    <row r="1780">
      <c r="A1780" s="18"/>
      <c r="B1780" s="19"/>
      <c r="C1780" s="20"/>
      <c r="D1780" s="20"/>
      <c r="E1780" s="21"/>
      <c r="F1780" s="20"/>
      <c r="G1780" s="21"/>
      <c r="H1780" s="21"/>
      <c r="I1780" s="22"/>
      <c r="J1780" s="22"/>
      <c r="K1780" s="22"/>
      <c r="L1780" s="18"/>
    </row>
    <row r="1781">
      <c r="A1781" s="18"/>
      <c r="B1781" s="19"/>
      <c r="C1781" s="20"/>
      <c r="D1781" s="20"/>
      <c r="E1781" s="21"/>
      <c r="F1781" s="20"/>
      <c r="G1781" s="21"/>
      <c r="H1781" s="21"/>
      <c r="I1781" s="22"/>
      <c r="J1781" s="22"/>
      <c r="K1781" s="22"/>
      <c r="L1781" s="18"/>
    </row>
    <row r="1782">
      <c r="A1782" s="18"/>
      <c r="B1782" s="19"/>
      <c r="C1782" s="20"/>
      <c r="D1782" s="20"/>
      <c r="E1782" s="21"/>
      <c r="F1782" s="20"/>
      <c r="G1782" s="21"/>
      <c r="H1782" s="21"/>
      <c r="I1782" s="22"/>
      <c r="J1782" s="22"/>
      <c r="K1782" s="22"/>
      <c r="L1782" s="18"/>
    </row>
    <row r="1783">
      <c r="A1783" s="18"/>
      <c r="B1783" s="19"/>
      <c r="C1783" s="20"/>
      <c r="D1783" s="20"/>
      <c r="E1783" s="21"/>
      <c r="F1783" s="20"/>
      <c r="G1783" s="21"/>
      <c r="H1783" s="21"/>
      <c r="I1783" s="22"/>
      <c r="J1783" s="22"/>
      <c r="K1783" s="22"/>
      <c r="L1783" s="18"/>
    </row>
    <row r="1784">
      <c r="A1784" s="18"/>
      <c r="B1784" s="19"/>
      <c r="C1784" s="20"/>
      <c r="D1784" s="20"/>
      <c r="E1784" s="21"/>
      <c r="F1784" s="20"/>
      <c r="G1784" s="21"/>
      <c r="H1784" s="21"/>
      <c r="I1784" s="22"/>
      <c r="J1784" s="22"/>
      <c r="K1784" s="22"/>
      <c r="L1784" s="18"/>
    </row>
    <row r="1785">
      <c r="A1785" s="18"/>
      <c r="B1785" s="19"/>
      <c r="C1785" s="20"/>
      <c r="D1785" s="20"/>
      <c r="E1785" s="21"/>
      <c r="F1785" s="20"/>
      <c r="G1785" s="21"/>
      <c r="H1785" s="21"/>
      <c r="I1785" s="22"/>
      <c r="J1785" s="22"/>
      <c r="K1785" s="22"/>
      <c r="L1785" s="18"/>
    </row>
    <row r="1786">
      <c r="A1786" s="18"/>
      <c r="B1786" s="19"/>
      <c r="C1786" s="20"/>
      <c r="D1786" s="20"/>
      <c r="E1786" s="21"/>
      <c r="F1786" s="20"/>
      <c r="G1786" s="21"/>
      <c r="H1786" s="21"/>
      <c r="I1786" s="22"/>
      <c r="J1786" s="22"/>
      <c r="K1786" s="22"/>
      <c r="L1786" s="18"/>
    </row>
    <row r="1787">
      <c r="A1787" s="18"/>
      <c r="B1787" s="19"/>
      <c r="C1787" s="20"/>
      <c r="D1787" s="20"/>
      <c r="E1787" s="21"/>
      <c r="F1787" s="20"/>
      <c r="G1787" s="21"/>
      <c r="H1787" s="21"/>
      <c r="I1787" s="22"/>
      <c r="J1787" s="22"/>
      <c r="K1787" s="22"/>
      <c r="L1787" s="18"/>
    </row>
    <row r="1788">
      <c r="A1788" s="18"/>
      <c r="B1788" s="19"/>
      <c r="C1788" s="20"/>
      <c r="D1788" s="20"/>
      <c r="E1788" s="21"/>
      <c r="F1788" s="20"/>
      <c r="G1788" s="21"/>
      <c r="H1788" s="21"/>
      <c r="I1788" s="22"/>
      <c r="J1788" s="22"/>
      <c r="K1788" s="22"/>
      <c r="L1788" s="18"/>
    </row>
    <row r="1789">
      <c r="A1789" s="18"/>
      <c r="B1789" s="19"/>
      <c r="C1789" s="20"/>
      <c r="D1789" s="20"/>
      <c r="E1789" s="21"/>
      <c r="F1789" s="20"/>
      <c r="G1789" s="21"/>
      <c r="H1789" s="21"/>
      <c r="I1789" s="22"/>
      <c r="J1789" s="22"/>
      <c r="K1789" s="22"/>
      <c r="L1789" s="18"/>
    </row>
    <row r="1790">
      <c r="A1790" s="18"/>
      <c r="B1790" s="19"/>
      <c r="C1790" s="20"/>
      <c r="D1790" s="20"/>
      <c r="E1790" s="21"/>
      <c r="F1790" s="20"/>
      <c r="G1790" s="21"/>
      <c r="H1790" s="21"/>
      <c r="I1790" s="22"/>
      <c r="J1790" s="22"/>
      <c r="K1790" s="22"/>
      <c r="L1790" s="18"/>
    </row>
    <row r="1791">
      <c r="A1791" s="18"/>
      <c r="B1791" s="19"/>
      <c r="C1791" s="20"/>
      <c r="D1791" s="20"/>
      <c r="E1791" s="21"/>
      <c r="F1791" s="20"/>
      <c r="G1791" s="21"/>
      <c r="H1791" s="21"/>
      <c r="I1791" s="22"/>
      <c r="J1791" s="22"/>
      <c r="K1791" s="22"/>
      <c r="L1791" s="18"/>
    </row>
    <row r="1792">
      <c r="A1792" s="18"/>
      <c r="B1792" s="19"/>
      <c r="C1792" s="20"/>
      <c r="D1792" s="20"/>
      <c r="E1792" s="21"/>
      <c r="F1792" s="20"/>
      <c r="G1792" s="21"/>
      <c r="H1792" s="21"/>
      <c r="I1792" s="22"/>
      <c r="J1792" s="22"/>
      <c r="K1792" s="22"/>
      <c r="L1792" s="18"/>
    </row>
    <row r="1793">
      <c r="A1793" s="18"/>
      <c r="B1793" s="19"/>
      <c r="C1793" s="20"/>
      <c r="D1793" s="20"/>
      <c r="E1793" s="21"/>
      <c r="F1793" s="20"/>
      <c r="G1793" s="21"/>
      <c r="H1793" s="21"/>
      <c r="I1793" s="22"/>
      <c r="J1793" s="22"/>
      <c r="K1793" s="22"/>
      <c r="L1793" s="18"/>
    </row>
    <row r="1794">
      <c r="A1794" s="18"/>
      <c r="B1794" s="19"/>
      <c r="C1794" s="20"/>
      <c r="D1794" s="20"/>
      <c r="E1794" s="21"/>
      <c r="F1794" s="20"/>
      <c r="G1794" s="21"/>
      <c r="H1794" s="21"/>
      <c r="I1794" s="22"/>
      <c r="J1794" s="22"/>
      <c r="K1794" s="22"/>
      <c r="L1794" s="18"/>
    </row>
    <row r="1795">
      <c r="A1795" s="18"/>
      <c r="B1795" s="19"/>
      <c r="C1795" s="20"/>
      <c r="D1795" s="20"/>
      <c r="E1795" s="21"/>
      <c r="F1795" s="20"/>
      <c r="G1795" s="21"/>
      <c r="H1795" s="21"/>
      <c r="I1795" s="22"/>
      <c r="J1795" s="22"/>
      <c r="K1795" s="22"/>
      <c r="L1795" s="18"/>
    </row>
    <row r="1796">
      <c r="A1796" s="18"/>
      <c r="B1796" s="19"/>
      <c r="C1796" s="20"/>
      <c r="D1796" s="20"/>
      <c r="E1796" s="21"/>
      <c r="F1796" s="20"/>
      <c r="G1796" s="21"/>
      <c r="H1796" s="21"/>
      <c r="I1796" s="22"/>
      <c r="J1796" s="22"/>
      <c r="K1796" s="22"/>
      <c r="L1796" s="18"/>
    </row>
    <row r="1797">
      <c r="A1797" s="18"/>
      <c r="B1797" s="19"/>
      <c r="C1797" s="20"/>
      <c r="D1797" s="20"/>
      <c r="E1797" s="21"/>
      <c r="F1797" s="20"/>
      <c r="G1797" s="21"/>
      <c r="H1797" s="21"/>
      <c r="I1797" s="22"/>
      <c r="J1797" s="22"/>
      <c r="K1797" s="22"/>
      <c r="L1797" s="18"/>
    </row>
    <row r="1798">
      <c r="A1798" s="18"/>
      <c r="B1798" s="19"/>
      <c r="C1798" s="20"/>
      <c r="D1798" s="20"/>
      <c r="E1798" s="21"/>
      <c r="F1798" s="20"/>
      <c r="G1798" s="21"/>
      <c r="H1798" s="21"/>
      <c r="I1798" s="22"/>
      <c r="J1798" s="22"/>
      <c r="K1798" s="22"/>
      <c r="L1798" s="18"/>
    </row>
    <row r="1799">
      <c r="A1799" s="18"/>
      <c r="B1799" s="19"/>
      <c r="C1799" s="20"/>
      <c r="D1799" s="20"/>
      <c r="E1799" s="21"/>
      <c r="F1799" s="20"/>
      <c r="G1799" s="21"/>
      <c r="H1799" s="21"/>
      <c r="I1799" s="22"/>
      <c r="J1799" s="22"/>
      <c r="K1799" s="22"/>
      <c r="L1799" s="18"/>
    </row>
    <row r="1800">
      <c r="A1800" s="18"/>
      <c r="B1800" s="19"/>
      <c r="C1800" s="20"/>
      <c r="D1800" s="20"/>
      <c r="E1800" s="21"/>
      <c r="F1800" s="20"/>
      <c r="G1800" s="21"/>
      <c r="H1800" s="21"/>
      <c r="I1800" s="22"/>
      <c r="J1800" s="22"/>
      <c r="K1800" s="22"/>
      <c r="L1800" s="18"/>
    </row>
    <row r="1801">
      <c r="A1801" s="18"/>
      <c r="B1801" s="19"/>
      <c r="C1801" s="20"/>
      <c r="D1801" s="20"/>
      <c r="E1801" s="21"/>
      <c r="F1801" s="20"/>
      <c r="G1801" s="21"/>
      <c r="H1801" s="21"/>
      <c r="I1801" s="22"/>
      <c r="J1801" s="22"/>
      <c r="K1801" s="22"/>
      <c r="L1801" s="18"/>
    </row>
    <row r="1802">
      <c r="A1802" s="18"/>
      <c r="B1802" s="19"/>
      <c r="C1802" s="20"/>
      <c r="D1802" s="20"/>
      <c r="E1802" s="21"/>
      <c r="F1802" s="20"/>
      <c r="G1802" s="21"/>
      <c r="H1802" s="21"/>
      <c r="I1802" s="22"/>
      <c r="J1802" s="22"/>
      <c r="K1802" s="22"/>
      <c r="L1802" s="18"/>
    </row>
    <row r="1803">
      <c r="A1803" s="18"/>
      <c r="B1803" s="19"/>
      <c r="C1803" s="20"/>
      <c r="D1803" s="20"/>
      <c r="E1803" s="21"/>
      <c r="F1803" s="20"/>
      <c r="G1803" s="21"/>
      <c r="H1803" s="21"/>
      <c r="I1803" s="22"/>
      <c r="J1803" s="22"/>
      <c r="K1803" s="22"/>
      <c r="L1803" s="18"/>
    </row>
    <row r="1804">
      <c r="A1804" s="18"/>
      <c r="B1804" s="19"/>
      <c r="C1804" s="20"/>
      <c r="D1804" s="20"/>
      <c r="E1804" s="21"/>
      <c r="F1804" s="20"/>
      <c r="G1804" s="21"/>
      <c r="H1804" s="21"/>
      <c r="I1804" s="22"/>
      <c r="J1804" s="22"/>
      <c r="K1804" s="22"/>
      <c r="L1804" s="18"/>
    </row>
    <row r="1805">
      <c r="A1805" s="18"/>
      <c r="B1805" s="19"/>
      <c r="C1805" s="20"/>
      <c r="D1805" s="20"/>
      <c r="E1805" s="21"/>
      <c r="F1805" s="20"/>
      <c r="G1805" s="21"/>
      <c r="H1805" s="21"/>
      <c r="I1805" s="22"/>
      <c r="J1805" s="22"/>
      <c r="K1805" s="22"/>
      <c r="L1805" s="18"/>
    </row>
    <row r="1806">
      <c r="A1806" s="18"/>
      <c r="B1806" s="19"/>
      <c r="C1806" s="20"/>
      <c r="D1806" s="20"/>
      <c r="E1806" s="21"/>
      <c r="F1806" s="20"/>
      <c r="G1806" s="21"/>
      <c r="H1806" s="21"/>
      <c r="I1806" s="22"/>
      <c r="J1806" s="22"/>
      <c r="K1806" s="22"/>
      <c r="L1806" s="18"/>
    </row>
    <row r="1807">
      <c r="A1807" s="18"/>
      <c r="B1807" s="19"/>
      <c r="C1807" s="20"/>
      <c r="D1807" s="20"/>
      <c r="E1807" s="21"/>
      <c r="F1807" s="20"/>
      <c r="G1807" s="21"/>
      <c r="H1807" s="21"/>
      <c r="I1807" s="22"/>
      <c r="J1807" s="22"/>
      <c r="K1807" s="22"/>
      <c r="L1807" s="18"/>
    </row>
    <row r="1808">
      <c r="A1808" s="18"/>
      <c r="B1808" s="19"/>
      <c r="C1808" s="20"/>
      <c r="D1808" s="20"/>
      <c r="E1808" s="21"/>
      <c r="F1808" s="20"/>
      <c r="G1808" s="21"/>
      <c r="H1808" s="21"/>
      <c r="I1808" s="22"/>
      <c r="J1808" s="22"/>
      <c r="K1808" s="22"/>
      <c r="L1808" s="18"/>
    </row>
    <row r="1809">
      <c r="A1809" s="18"/>
      <c r="B1809" s="19"/>
      <c r="C1809" s="20"/>
      <c r="D1809" s="20"/>
      <c r="E1809" s="21"/>
      <c r="F1809" s="20"/>
      <c r="G1809" s="21"/>
      <c r="H1809" s="21"/>
      <c r="I1809" s="22"/>
      <c r="J1809" s="22"/>
      <c r="K1809" s="22"/>
      <c r="L1809" s="18"/>
    </row>
    <row r="1810">
      <c r="A1810" s="18"/>
      <c r="B1810" s="19"/>
      <c r="C1810" s="20"/>
      <c r="D1810" s="20"/>
      <c r="E1810" s="21"/>
      <c r="F1810" s="20"/>
      <c r="G1810" s="21"/>
      <c r="H1810" s="21"/>
      <c r="I1810" s="22"/>
      <c r="J1810" s="22"/>
      <c r="K1810" s="22"/>
      <c r="L1810" s="18"/>
    </row>
    <row r="1811">
      <c r="A1811" s="18"/>
      <c r="B1811" s="19"/>
      <c r="C1811" s="20"/>
      <c r="D1811" s="20"/>
      <c r="E1811" s="21"/>
      <c r="F1811" s="20"/>
      <c r="G1811" s="21"/>
      <c r="H1811" s="21"/>
      <c r="I1811" s="22"/>
      <c r="J1811" s="22"/>
      <c r="K1811" s="22"/>
      <c r="L1811" s="18"/>
    </row>
    <row r="1812">
      <c r="A1812" s="18"/>
      <c r="B1812" s="19"/>
      <c r="C1812" s="20"/>
      <c r="D1812" s="20"/>
      <c r="E1812" s="21"/>
      <c r="F1812" s="20"/>
      <c r="G1812" s="21"/>
      <c r="H1812" s="21"/>
      <c r="I1812" s="22"/>
      <c r="J1812" s="22"/>
      <c r="K1812" s="22"/>
      <c r="L1812" s="18"/>
    </row>
    <row r="1813">
      <c r="A1813" s="18"/>
      <c r="B1813" s="19"/>
      <c r="C1813" s="20"/>
      <c r="D1813" s="20"/>
      <c r="E1813" s="21"/>
      <c r="F1813" s="20"/>
      <c r="G1813" s="21"/>
      <c r="H1813" s="21"/>
      <c r="I1813" s="22"/>
      <c r="J1813" s="22"/>
      <c r="K1813" s="22"/>
      <c r="L1813" s="18"/>
    </row>
    <row r="1814">
      <c r="A1814" s="18"/>
      <c r="B1814" s="19"/>
      <c r="C1814" s="20"/>
      <c r="D1814" s="20"/>
      <c r="E1814" s="21"/>
      <c r="F1814" s="20"/>
      <c r="G1814" s="21"/>
      <c r="H1814" s="21"/>
      <c r="I1814" s="22"/>
      <c r="J1814" s="22"/>
      <c r="K1814" s="22"/>
      <c r="L1814" s="18"/>
    </row>
    <row r="1815">
      <c r="A1815" s="18"/>
      <c r="B1815" s="19"/>
      <c r="C1815" s="20"/>
      <c r="D1815" s="20"/>
      <c r="E1815" s="21"/>
      <c r="F1815" s="20"/>
      <c r="G1815" s="21"/>
      <c r="H1815" s="21"/>
      <c r="I1815" s="22"/>
      <c r="J1815" s="22"/>
      <c r="K1815" s="22"/>
      <c r="L1815" s="18"/>
    </row>
    <row r="1816">
      <c r="A1816" s="18"/>
      <c r="B1816" s="19"/>
      <c r="C1816" s="20"/>
      <c r="D1816" s="20"/>
      <c r="E1816" s="21"/>
      <c r="F1816" s="20"/>
      <c r="G1816" s="21"/>
      <c r="H1816" s="21"/>
      <c r="I1816" s="22"/>
      <c r="J1816" s="22"/>
      <c r="K1816" s="22"/>
      <c r="L1816" s="18"/>
    </row>
    <row r="1817">
      <c r="A1817" s="18"/>
      <c r="B1817" s="19"/>
      <c r="C1817" s="20"/>
      <c r="D1817" s="20"/>
      <c r="E1817" s="21"/>
      <c r="F1817" s="20"/>
      <c r="G1817" s="21"/>
      <c r="H1817" s="21"/>
      <c r="I1817" s="22"/>
      <c r="J1817" s="22"/>
      <c r="K1817" s="22"/>
      <c r="L1817" s="18"/>
    </row>
    <row r="1818">
      <c r="A1818" s="18"/>
      <c r="B1818" s="19"/>
      <c r="C1818" s="20"/>
      <c r="D1818" s="20"/>
      <c r="E1818" s="21"/>
      <c r="F1818" s="20"/>
      <c r="G1818" s="21"/>
      <c r="H1818" s="21"/>
      <c r="I1818" s="22"/>
      <c r="J1818" s="22"/>
      <c r="K1818" s="22"/>
      <c r="L1818" s="18"/>
    </row>
    <row r="1819">
      <c r="A1819" s="18"/>
      <c r="B1819" s="19"/>
      <c r="C1819" s="20"/>
      <c r="D1819" s="20"/>
      <c r="E1819" s="21"/>
      <c r="F1819" s="20"/>
      <c r="G1819" s="21"/>
      <c r="H1819" s="21"/>
      <c r="I1819" s="22"/>
      <c r="J1819" s="22"/>
      <c r="K1819" s="22"/>
      <c r="L1819" s="18"/>
    </row>
    <row r="1820">
      <c r="A1820" s="18"/>
      <c r="B1820" s="19"/>
      <c r="C1820" s="20"/>
      <c r="D1820" s="20"/>
      <c r="E1820" s="21"/>
      <c r="F1820" s="20"/>
      <c r="G1820" s="21"/>
      <c r="H1820" s="21"/>
      <c r="I1820" s="22"/>
      <c r="J1820" s="22"/>
      <c r="K1820" s="22"/>
      <c r="L1820" s="18"/>
    </row>
    <row r="1821">
      <c r="A1821" s="18"/>
      <c r="B1821" s="19"/>
      <c r="C1821" s="20"/>
      <c r="D1821" s="20"/>
      <c r="E1821" s="21"/>
      <c r="F1821" s="20"/>
      <c r="G1821" s="21"/>
      <c r="H1821" s="21"/>
      <c r="I1821" s="22"/>
      <c r="J1821" s="22"/>
      <c r="K1821" s="22"/>
      <c r="L1821" s="18"/>
    </row>
    <row r="1822">
      <c r="A1822" s="18"/>
      <c r="B1822" s="19"/>
      <c r="C1822" s="20"/>
      <c r="D1822" s="20"/>
      <c r="E1822" s="21"/>
      <c r="F1822" s="20"/>
      <c r="G1822" s="21"/>
      <c r="H1822" s="21"/>
      <c r="I1822" s="22"/>
      <c r="J1822" s="22"/>
      <c r="K1822" s="22"/>
      <c r="L1822" s="18"/>
    </row>
    <row r="1823">
      <c r="A1823" s="18"/>
      <c r="B1823" s="19"/>
      <c r="C1823" s="20"/>
      <c r="D1823" s="20"/>
      <c r="E1823" s="21"/>
      <c r="F1823" s="20"/>
      <c r="G1823" s="21"/>
      <c r="H1823" s="21"/>
      <c r="I1823" s="22"/>
      <c r="J1823" s="22"/>
      <c r="K1823" s="22"/>
      <c r="L1823" s="18"/>
    </row>
    <row r="1824">
      <c r="A1824" s="18"/>
      <c r="B1824" s="19"/>
      <c r="C1824" s="20"/>
      <c r="D1824" s="20"/>
      <c r="E1824" s="21"/>
      <c r="F1824" s="20"/>
      <c r="G1824" s="21"/>
      <c r="H1824" s="21"/>
      <c r="I1824" s="22"/>
      <c r="J1824" s="22"/>
      <c r="K1824" s="22"/>
      <c r="L1824" s="18"/>
    </row>
    <row r="1825">
      <c r="A1825" s="18"/>
      <c r="B1825" s="19"/>
      <c r="C1825" s="20"/>
      <c r="D1825" s="20"/>
      <c r="E1825" s="21"/>
      <c r="F1825" s="20"/>
      <c r="G1825" s="21"/>
      <c r="H1825" s="21"/>
      <c r="I1825" s="22"/>
      <c r="J1825" s="22"/>
      <c r="K1825" s="22"/>
      <c r="L1825" s="18"/>
    </row>
    <row r="1826">
      <c r="A1826" s="18"/>
      <c r="B1826" s="19"/>
      <c r="C1826" s="20"/>
      <c r="D1826" s="20"/>
      <c r="E1826" s="21"/>
      <c r="F1826" s="20"/>
      <c r="G1826" s="21"/>
      <c r="H1826" s="21"/>
      <c r="I1826" s="22"/>
      <c r="J1826" s="22"/>
      <c r="K1826" s="22"/>
      <c r="L1826" s="18"/>
    </row>
    <row r="1827">
      <c r="A1827" s="18"/>
      <c r="B1827" s="19"/>
      <c r="C1827" s="20"/>
      <c r="D1827" s="20"/>
      <c r="E1827" s="21"/>
      <c r="F1827" s="20"/>
      <c r="G1827" s="21"/>
      <c r="H1827" s="21"/>
      <c r="I1827" s="22"/>
      <c r="J1827" s="22"/>
      <c r="K1827" s="22"/>
      <c r="L1827" s="18"/>
    </row>
    <row r="1828">
      <c r="A1828" s="18"/>
      <c r="B1828" s="19"/>
      <c r="C1828" s="20"/>
      <c r="D1828" s="20"/>
      <c r="E1828" s="21"/>
      <c r="F1828" s="20"/>
      <c r="G1828" s="21"/>
      <c r="H1828" s="21"/>
      <c r="I1828" s="22"/>
      <c r="J1828" s="22"/>
      <c r="K1828" s="22"/>
      <c r="L1828" s="18"/>
    </row>
    <row r="1829">
      <c r="A1829" s="18"/>
      <c r="B1829" s="19"/>
      <c r="C1829" s="20"/>
      <c r="D1829" s="20"/>
      <c r="E1829" s="21"/>
      <c r="F1829" s="20"/>
      <c r="G1829" s="21"/>
      <c r="H1829" s="21"/>
      <c r="I1829" s="22"/>
      <c r="J1829" s="22"/>
      <c r="K1829" s="22"/>
      <c r="L1829" s="18"/>
    </row>
    <row r="1830">
      <c r="A1830" s="18"/>
      <c r="B1830" s="19"/>
      <c r="C1830" s="20"/>
      <c r="D1830" s="20"/>
      <c r="E1830" s="21"/>
      <c r="F1830" s="20"/>
      <c r="G1830" s="21"/>
      <c r="H1830" s="21"/>
      <c r="I1830" s="22"/>
      <c r="J1830" s="22"/>
      <c r="K1830" s="22"/>
      <c r="L1830" s="18"/>
    </row>
    <row r="1831">
      <c r="A1831" s="18"/>
      <c r="B1831" s="19"/>
      <c r="C1831" s="20"/>
      <c r="D1831" s="20"/>
      <c r="E1831" s="21"/>
      <c r="F1831" s="20"/>
      <c r="G1831" s="21"/>
      <c r="H1831" s="21"/>
      <c r="I1831" s="22"/>
      <c r="J1831" s="22"/>
      <c r="K1831" s="22"/>
      <c r="L1831" s="18"/>
    </row>
    <row r="1832">
      <c r="A1832" s="18"/>
      <c r="B1832" s="19"/>
      <c r="C1832" s="20"/>
      <c r="D1832" s="20"/>
      <c r="E1832" s="21"/>
      <c r="F1832" s="20"/>
      <c r="G1832" s="21"/>
      <c r="H1832" s="21"/>
      <c r="I1832" s="22"/>
      <c r="J1832" s="22"/>
      <c r="K1832" s="22"/>
      <c r="L1832" s="18"/>
    </row>
    <row r="1833">
      <c r="A1833" s="18"/>
      <c r="B1833" s="19"/>
      <c r="C1833" s="20"/>
      <c r="D1833" s="20"/>
      <c r="E1833" s="21"/>
      <c r="F1833" s="20"/>
      <c r="G1833" s="21"/>
      <c r="H1833" s="21"/>
      <c r="I1833" s="22"/>
      <c r="J1833" s="22"/>
      <c r="K1833" s="22"/>
      <c r="L1833" s="18"/>
    </row>
    <row r="1834">
      <c r="A1834" s="18"/>
      <c r="B1834" s="19"/>
      <c r="C1834" s="20"/>
      <c r="D1834" s="20"/>
      <c r="E1834" s="21"/>
      <c r="F1834" s="20"/>
      <c r="G1834" s="21"/>
      <c r="H1834" s="21"/>
      <c r="I1834" s="22"/>
      <c r="J1834" s="22"/>
      <c r="K1834" s="22"/>
      <c r="L1834" s="18"/>
    </row>
    <row r="1835">
      <c r="A1835" s="18"/>
      <c r="B1835" s="19"/>
      <c r="C1835" s="20"/>
      <c r="D1835" s="20"/>
      <c r="E1835" s="21"/>
      <c r="F1835" s="20"/>
      <c r="G1835" s="21"/>
      <c r="H1835" s="21"/>
      <c r="I1835" s="22"/>
      <c r="J1835" s="22"/>
      <c r="K1835" s="22"/>
      <c r="L1835" s="18"/>
    </row>
    <row r="1836">
      <c r="A1836" s="18"/>
      <c r="B1836" s="19"/>
      <c r="C1836" s="20"/>
      <c r="D1836" s="20"/>
      <c r="E1836" s="21"/>
      <c r="F1836" s="20"/>
      <c r="G1836" s="21"/>
      <c r="H1836" s="21"/>
      <c r="I1836" s="22"/>
      <c r="J1836" s="22"/>
      <c r="K1836" s="22"/>
      <c r="L1836" s="18"/>
    </row>
    <row r="1837">
      <c r="A1837" s="18"/>
      <c r="B1837" s="19"/>
      <c r="C1837" s="20"/>
      <c r="D1837" s="20"/>
      <c r="E1837" s="21"/>
      <c r="F1837" s="20"/>
      <c r="G1837" s="21"/>
      <c r="H1837" s="21"/>
      <c r="I1837" s="22"/>
      <c r="J1837" s="22"/>
      <c r="K1837" s="22"/>
      <c r="L1837" s="18"/>
    </row>
    <row r="1838">
      <c r="A1838" s="18"/>
      <c r="B1838" s="19"/>
      <c r="C1838" s="20"/>
      <c r="D1838" s="20"/>
      <c r="E1838" s="21"/>
      <c r="F1838" s="20"/>
      <c r="G1838" s="21"/>
      <c r="H1838" s="21"/>
      <c r="I1838" s="22"/>
      <c r="J1838" s="22"/>
      <c r="K1838" s="22"/>
      <c r="L1838" s="18"/>
    </row>
    <row r="1839">
      <c r="A1839" s="18"/>
      <c r="B1839" s="19"/>
      <c r="C1839" s="20"/>
      <c r="D1839" s="20"/>
      <c r="E1839" s="21"/>
      <c r="F1839" s="20"/>
      <c r="G1839" s="21"/>
      <c r="H1839" s="21"/>
      <c r="I1839" s="22"/>
      <c r="J1839" s="22"/>
      <c r="K1839" s="22"/>
      <c r="L1839" s="18"/>
    </row>
    <row r="1840">
      <c r="A1840" s="18"/>
      <c r="B1840" s="19"/>
      <c r="C1840" s="20"/>
      <c r="D1840" s="20"/>
      <c r="E1840" s="21"/>
      <c r="F1840" s="20"/>
      <c r="G1840" s="21"/>
      <c r="H1840" s="21"/>
      <c r="I1840" s="22"/>
      <c r="J1840" s="22"/>
      <c r="K1840" s="22"/>
      <c r="L1840" s="18"/>
    </row>
    <row r="1841">
      <c r="A1841" s="18"/>
      <c r="B1841" s="19"/>
      <c r="C1841" s="20"/>
      <c r="D1841" s="20"/>
      <c r="E1841" s="21"/>
      <c r="F1841" s="20"/>
      <c r="G1841" s="21"/>
      <c r="H1841" s="21"/>
      <c r="I1841" s="22"/>
      <c r="J1841" s="22"/>
      <c r="K1841" s="22"/>
      <c r="L1841" s="18"/>
    </row>
    <row r="1842">
      <c r="A1842" s="18"/>
      <c r="B1842" s="19"/>
      <c r="C1842" s="20"/>
      <c r="D1842" s="20"/>
      <c r="E1842" s="21"/>
      <c r="F1842" s="20"/>
      <c r="G1842" s="21"/>
      <c r="H1842" s="21"/>
      <c r="I1842" s="22"/>
      <c r="J1842" s="22"/>
      <c r="K1842" s="22"/>
      <c r="L1842" s="18"/>
    </row>
    <row r="1843">
      <c r="A1843" s="18"/>
      <c r="B1843" s="19"/>
      <c r="C1843" s="20"/>
      <c r="D1843" s="20"/>
      <c r="E1843" s="21"/>
      <c r="F1843" s="20"/>
      <c r="G1843" s="21"/>
      <c r="H1843" s="21"/>
      <c r="I1843" s="22"/>
      <c r="J1843" s="22"/>
      <c r="K1843" s="22"/>
      <c r="L1843" s="18"/>
    </row>
    <row r="1844">
      <c r="A1844" s="18"/>
      <c r="B1844" s="19"/>
      <c r="C1844" s="20"/>
      <c r="D1844" s="20"/>
      <c r="E1844" s="21"/>
      <c r="F1844" s="20"/>
      <c r="G1844" s="21"/>
      <c r="H1844" s="21"/>
      <c r="I1844" s="22"/>
      <c r="J1844" s="22"/>
      <c r="K1844" s="22"/>
      <c r="L1844" s="18"/>
    </row>
    <row r="1845">
      <c r="A1845" s="18"/>
      <c r="B1845" s="19"/>
      <c r="C1845" s="20"/>
      <c r="D1845" s="20"/>
      <c r="E1845" s="21"/>
      <c r="F1845" s="20"/>
      <c r="G1845" s="21"/>
      <c r="H1845" s="21"/>
      <c r="I1845" s="22"/>
      <c r="J1845" s="22"/>
      <c r="K1845" s="22"/>
      <c r="L1845" s="18"/>
    </row>
    <row r="1846">
      <c r="A1846" s="18"/>
      <c r="B1846" s="19"/>
      <c r="C1846" s="20"/>
      <c r="D1846" s="20"/>
      <c r="E1846" s="21"/>
      <c r="F1846" s="20"/>
      <c r="G1846" s="21"/>
      <c r="H1846" s="21"/>
      <c r="I1846" s="22"/>
      <c r="J1846" s="22"/>
      <c r="K1846" s="22"/>
      <c r="L1846" s="18"/>
    </row>
    <row r="1847">
      <c r="A1847" s="18"/>
      <c r="B1847" s="19"/>
      <c r="C1847" s="20"/>
      <c r="D1847" s="20"/>
      <c r="E1847" s="21"/>
      <c r="F1847" s="20"/>
      <c r="G1847" s="21"/>
      <c r="H1847" s="21"/>
      <c r="I1847" s="22"/>
      <c r="J1847" s="22"/>
      <c r="K1847" s="22"/>
      <c r="L1847" s="18"/>
    </row>
    <row r="1848">
      <c r="A1848" s="18"/>
      <c r="B1848" s="19"/>
      <c r="C1848" s="20"/>
      <c r="D1848" s="20"/>
      <c r="E1848" s="21"/>
      <c r="F1848" s="20"/>
      <c r="G1848" s="21"/>
      <c r="H1848" s="21"/>
      <c r="I1848" s="22"/>
      <c r="J1848" s="22"/>
      <c r="K1848" s="22"/>
      <c r="L1848" s="18"/>
    </row>
    <row r="1849">
      <c r="A1849" s="18"/>
      <c r="B1849" s="19"/>
      <c r="C1849" s="20"/>
      <c r="D1849" s="20"/>
      <c r="E1849" s="21"/>
      <c r="F1849" s="20"/>
      <c r="G1849" s="21"/>
      <c r="H1849" s="21"/>
      <c r="I1849" s="22"/>
      <c r="J1849" s="22"/>
      <c r="K1849" s="22"/>
      <c r="L1849" s="18"/>
    </row>
    <row r="1850">
      <c r="A1850" s="18"/>
      <c r="B1850" s="19"/>
      <c r="C1850" s="20"/>
      <c r="D1850" s="20"/>
      <c r="E1850" s="21"/>
      <c r="F1850" s="20"/>
      <c r="G1850" s="21"/>
      <c r="H1850" s="21"/>
      <c r="I1850" s="22"/>
      <c r="J1850" s="22"/>
      <c r="K1850" s="22"/>
      <c r="L1850" s="18"/>
    </row>
    <row r="1851">
      <c r="A1851" s="18"/>
      <c r="B1851" s="19"/>
      <c r="C1851" s="20"/>
      <c r="D1851" s="20"/>
      <c r="E1851" s="21"/>
      <c r="F1851" s="20"/>
      <c r="G1851" s="21"/>
      <c r="H1851" s="21"/>
      <c r="I1851" s="22"/>
      <c r="J1851" s="22"/>
      <c r="K1851" s="22"/>
      <c r="L1851" s="18"/>
    </row>
    <row r="1852">
      <c r="A1852" s="18"/>
      <c r="B1852" s="19"/>
      <c r="C1852" s="20"/>
      <c r="D1852" s="20"/>
      <c r="E1852" s="21"/>
      <c r="F1852" s="20"/>
      <c r="G1852" s="21"/>
      <c r="H1852" s="21"/>
      <c r="I1852" s="22"/>
      <c r="J1852" s="22"/>
      <c r="K1852" s="22"/>
      <c r="L1852" s="18"/>
    </row>
    <row r="1853">
      <c r="A1853" s="18"/>
      <c r="B1853" s="19"/>
      <c r="C1853" s="20"/>
      <c r="D1853" s="20"/>
      <c r="E1853" s="21"/>
      <c r="F1853" s="20"/>
      <c r="G1853" s="21"/>
      <c r="H1853" s="21"/>
      <c r="I1853" s="22"/>
      <c r="J1853" s="22"/>
      <c r="K1853" s="22"/>
      <c r="L1853" s="18"/>
    </row>
    <row r="1854">
      <c r="A1854" s="18"/>
      <c r="B1854" s="19"/>
      <c r="C1854" s="20"/>
      <c r="D1854" s="20"/>
      <c r="E1854" s="21"/>
      <c r="F1854" s="20"/>
      <c r="G1854" s="21"/>
      <c r="H1854" s="21"/>
      <c r="I1854" s="22"/>
      <c r="J1854" s="22"/>
      <c r="K1854" s="22"/>
      <c r="L1854" s="18"/>
    </row>
    <row r="1855">
      <c r="A1855" s="18"/>
      <c r="B1855" s="19"/>
      <c r="C1855" s="20"/>
      <c r="D1855" s="20"/>
      <c r="E1855" s="21"/>
      <c r="F1855" s="20"/>
      <c r="G1855" s="21"/>
      <c r="H1855" s="21"/>
      <c r="I1855" s="22"/>
      <c r="J1855" s="22"/>
      <c r="K1855" s="22"/>
      <c r="L1855" s="18"/>
    </row>
    <row r="1856">
      <c r="A1856" s="18"/>
      <c r="B1856" s="19"/>
      <c r="C1856" s="20"/>
      <c r="D1856" s="20"/>
      <c r="E1856" s="21"/>
      <c r="F1856" s="20"/>
      <c r="G1856" s="21"/>
      <c r="H1856" s="21"/>
      <c r="I1856" s="22"/>
      <c r="J1856" s="22"/>
      <c r="K1856" s="22"/>
      <c r="L1856" s="18"/>
    </row>
    <row r="1857">
      <c r="A1857" s="18"/>
      <c r="B1857" s="19"/>
      <c r="C1857" s="20"/>
      <c r="D1857" s="20"/>
      <c r="E1857" s="21"/>
      <c r="F1857" s="20"/>
      <c r="G1857" s="21"/>
      <c r="H1857" s="21"/>
      <c r="I1857" s="22"/>
      <c r="J1857" s="22"/>
      <c r="K1857" s="22"/>
      <c r="L1857" s="18"/>
    </row>
    <row r="1858">
      <c r="A1858" s="18"/>
      <c r="B1858" s="19"/>
      <c r="C1858" s="20"/>
      <c r="D1858" s="20"/>
      <c r="E1858" s="21"/>
      <c r="F1858" s="20"/>
      <c r="G1858" s="21"/>
      <c r="H1858" s="21"/>
      <c r="I1858" s="22"/>
      <c r="J1858" s="22"/>
      <c r="K1858" s="22"/>
      <c r="L1858" s="18"/>
    </row>
    <row r="1859">
      <c r="A1859" s="18"/>
      <c r="B1859" s="19"/>
      <c r="C1859" s="20"/>
      <c r="D1859" s="20"/>
      <c r="E1859" s="21"/>
      <c r="F1859" s="20"/>
      <c r="G1859" s="21"/>
      <c r="H1859" s="21"/>
      <c r="I1859" s="22"/>
      <c r="J1859" s="22"/>
      <c r="K1859" s="22"/>
      <c r="L1859" s="18"/>
    </row>
    <row r="1860">
      <c r="A1860" s="18"/>
      <c r="B1860" s="19"/>
      <c r="C1860" s="20"/>
      <c r="D1860" s="20"/>
      <c r="E1860" s="21"/>
      <c r="F1860" s="20"/>
      <c r="G1860" s="21"/>
      <c r="H1860" s="21"/>
      <c r="I1860" s="22"/>
      <c r="J1860" s="22"/>
      <c r="K1860" s="22"/>
      <c r="L1860" s="18"/>
    </row>
    <row r="1861">
      <c r="A1861" s="18"/>
      <c r="B1861" s="19"/>
      <c r="C1861" s="20"/>
      <c r="D1861" s="20"/>
      <c r="E1861" s="21"/>
      <c r="F1861" s="20"/>
      <c r="G1861" s="21"/>
      <c r="H1861" s="21"/>
      <c r="I1861" s="22"/>
      <c r="J1861" s="22"/>
      <c r="K1861" s="22"/>
      <c r="L1861" s="18"/>
    </row>
    <row r="1862">
      <c r="A1862" s="18"/>
      <c r="B1862" s="19"/>
      <c r="C1862" s="20"/>
      <c r="D1862" s="20"/>
      <c r="E1862" s="21"/>
      <c r="F1862" s="20"/>
      <c r="G1862" s="21"/>
      <c r="H1862" s="21"/>
      <c r="I1862" s="22"/>
      <c r="J1862" s="22"/>
      <c r="K1862" s="22"/>
      <c r="L1862" s="18"/>
    </row>
    <row r="1863">
      <c r="A1863" s="18"/>
      <c r="B1863" s="19"/>
      <c r="C1863" s="20"/>
      <c r="D1863" s="20"/>
      <c r="E1863" s="21"/>
      <c r="F1863" s="20"/>
      <c r="G1863" s="21"/>
      <c r="H1863" s="21"/>
      <c r="I1863" s="22"/>
      <c r="J1863" s="22"/>
      <c r="K1863" s="22"/>
      <c r="L1863" s="18"/>
    </row>
    <row r="1864">
      <c r="A1864" s="18"/>
      <c r="B1864" s="19"/>
      <c r="C1864" s="20"/>
      <c r="D1864" s="20"/>
      <c r="E1864" s="21"/>
      <c r="F1864" s="20"/>
      <c r="G1864" s="21"/>
      <c r="H1864" s="21"/>
      <c r="I1864" s="22"/>
      <c r="J1864" s="22"/>
      <c r="K1864" s="22"/>
      <c r="L1864" s="18"/>
    </row>
    <row r="1865">
      <c r="A1865" s="18"/>
      <c r="B1865" s="19"/>
      <c r="C1865" s="20"/>
      <c r="D1865" s="20"/>
      <c r="E1865" s="21"/>
      <c r="F1865" s="20"/>
      <c r="G1865" s="21"/>
      <c r="H1865" s="21"/>
      <c r="I1865" s="22"/>
      <c r="J1865" s="22"/>
      <c r="K1865" s="22"/>
      <c r="L1865" s="18"/>
    </row>
    <row r="1866">
      <c r="A1866" s="18"/>
      <c r="B1866" s="19"/>
      <c r="C1866" s="20"/>
      <c r="D1866" s="20"/>
      <c r="E1866" s="21"/>
      <c r="F1866" s="20"/>
      <c r="G1866" s="21"/>
      <c r="H1866" s="21"/>
      <c r="I1866" s="22"/>
      <c r="J1866" s="22"/>
      <c r="K1866" s="22"/>
      <c r="L1866" s="18"/>
    </row>
    <row r="1867">
      <c r="A1867" s="18"/>
      <c r="B1867" s="19"/>
      <c r="C1867" s="20"/>
      <c r="D1867" s="20"/>
      <c r="E1867" s="21"/>
      <c r="F1867" s="20"/>
      <c r="G1867" s="21"/>
      <c r="H1867" s="21"/>
      <c r="I1867" s="22"/>
      <c r="J1867" s="22"/>
      <c r="K1867" s="22"/>
      <c r="L1867" s="18"/>
    </row>
    <row r="1868">
      <c r="A1868" s="18"/>
      <c r="B1868" s="19"/>
      <c r="C1868" s="20"/>
      <c r="D1868" s="20"/>
      <c r="E1868" s="21"/>
      <c r="F1868" s="20"/>
      <c r="G1868" s="21"/>
      <c r="H1868" s="21"/>
      <c r="I1868" s="22"/>
      <c r="J1868" s="22"/>
      <c r="K1868" s="22"/>
      <c r="L1868" s="18"/>
    </row>
    <row r="1869">
      <c r="A1869" s="18"/>
      <c r="B1869" s="19"/>
      <c r="C1869" s="20"/>
      <c r="D1869" s="20"/>
      <c r="E1869" s="21"/>
      <c r="F1869" s="20"/>
      <c r="G1869" s="21"/>
      <c r="H1869" s="21"/>
      <c r="I1869" s="22"/>
      <c r="J1869" s="22"/>
      <c r="K1869" s="22"/>
      <c r="L1869" s="18"/>
    </row>
    <row r="1870">
      <c r="A1870" s="18"/>
      <c r="B1870" s="19"/>
      <c r="C1870" s="20"/>
      <c r="D1870" s="20"/>
      <c r="E1870" s="21"/>
      <c r="F1870" s="20"/>
      <c r="G1870" s="21"/>
      <c r="H1870" s="21"/>
      <c r="I1870" s="22"/>
      <c r="J1870" s="22"/>
      <c r="K1870" s="22"/>
      <c r="L1870" s="18"/>
    </row>
    <row r="1871">
      <c r="A1871" s="18"/>
      <c r="B1871" s="19"/>
      <c r="C1871" s="20"/>
      <c r="D1871" s="20"/>
      <c r="E1871" s="21"/>
      <c r="F1871" s="20"/>
      <c r="G1871" s="21"/>
      <c r="H1871" s="21"/>
      <c r="I1871" s="22"/>
      <c r="J1871" s="22"/>
      <c r="K1871" s="22"/>
      <c r="L1871" s="18"/>
    </row>
    <row r="1872">
      <c r="A1872" s="18"/>
      <c r="B1872" s="19"/>
      <c r="C1872" s="20"/>
      <c r="D1872" s="20"/>
      <c r="E1872" s="21"/>
      <c r="F1872" s="20"/>
      <c r="G1872" s="21"/>
      <c r="H1872" s="21"/>
      <c r="I1872" s="22"/>
      <c r="J1872" s="22"/>
      <c r="K1872" s="22"/>
      <c r="L1872" s="18"/>
    </row>
    <row r="1873">
      <c r="A1873" s="18"/>
      <c r="B1873" s="19"/>
      <c r="C1873" s="20"/>
      <c r="D1873" s="20"/>
      <c r="E1873" s="21"/>
      <c r="F1873" s="20"/>
      <c r="G1873" s="21"/>
      <c r="H1873" s="21"/>
      <c r="I1873" s="22"/>
      <c r="J1873" s="22"/>
      <c r="K1873" s="22"/>
      <c r="L1873" s="18"/>
    </row>
    <row r="1874">
      <c r="A1874" s="18"/>
      <c r="B1874" s="19"/>
      <c r="C1874" s="20"/>
      <c r="D1874" s="20"/>
      <c r="E1874" s="21"/>
      <c r="F1874" s="20"/>
      <c r="G1874" s="21"/>
      <c r="H1874" s="21"/>
      <c r="I1874" s="22"/>
      <c r="J1874" s="22"/>
      <c r="K1874" s="22"/>
      <c r="L1874" s="18"/>
    </row>
    <row r="1875">
      <c r="A1875" s="18"/>
      <c r="B1875" s="19"/>
      <c r="C1875" s="20"/>
      <c r="D1875" s="20"/>
      <c r="E1875" s="21"/>
      <c r="F1875" s="20"/>
      <c r="G1875" s="21"/>
      <c r="H1875" s="21"/>
      <c r="I1875" s="22"/>
      <c r="J1875" s="22"/>
      <c r="K1875" s="22"/>
      <c r="L1875" s="18"/>
    </row>
    <row r="1876">
      <c r="A1876" s="18"/>
      <c r="B1876" s="19"/>
      <c r="C1876" s="20"/>
      <c r="D1876" s="20"/>
      <c r="E1876" s="21"/>
      <c r="F1876" s="20"/>
      <c r="G1876" s="21"/>
      <c r="H1876" s="21"/>
      <c r="I1876" s="22"/>
      <c r="J1876" s="22"/>
      <c r="K1876" s="22"/>
      <c r="L1876" s="18"/>
    </row>
    <row r="1877">
      <c r="A1877" s="18"/>
      <c r="B1877" s="19"/>
      <c r="C1877" s="20"/>
      <c r="D1877" s="20"/>
      <c r="E1877" s="21"/>
      <c r="F1877" s="20"/>
      <c r="G1877" s="21"/>
      <c r="H1877" s="21"/>
      <c r="I1877" s="22"/>
      <c r="J1877" s="22"/>
      <c r="K1877" s="22"/>
      <c r="L1877" s="18"/>
    </row>
    <row r="1878">
      <c r="A1878" s="18"/>
      <c r="B1878" s="19"/>
      <c r="C1878" s="20"/>
      <c r="D1878" s="20"/>
      <c r="E1878" s="21"/>
      <c r="F1878" s="20"/>
      <c r="G1878" s="21"/>
      <c r="H1878" s="21"/>
      <c r="I1878" s="22"/>
      <c r="J1878" s="22"/>
      <c r="K1878" s="22"/>
      <c r="L1878" s="18"/>
    </row>
    <row r="1879">
      <c r="A1879" s="18"/>
      <c r="B1879" s="19"/>
      <c r="C1879" s="20"/>
      <c r="D1879" s="20"/>
      <c r="E1879" s="21"/>
      <c r="F1879" s="20"/>
      <c r="G1879" s="21"/>
      <c r="H1879" s="21"/>
      <c r="I1879" s="22"/>
      <c r="J1879" s="22"/>
      <c r="K1879" s="22"/>
      <c r="L1879" s="18"/>
    </row>
    <row r="1880">
      <c r="A1880" s="18"/>
      <c r="B1880" s="19"/>
      <c r="C1880" s="20"/>
      <c r="D1880" s="20"/>
      <c r="E1880" s="21"/>
      <c r="F1880" s="20"/>
      <c r="G1880" s="21"/>
      <c r="H1880" s="21"/>
      <c r="I1880" s="22"/>
      <c r="J1880" s="22"/>
      <c r="K1880" s="22"/>
      <c r="L1880" s="18"/>
    </row>
    <row r="1881">
      <c r="A1881" s="18"/>
      <c r="B1881" s="19"/>
      <c r="C1881" s="20"/>
      <c r="D1881" s="20"/>
      <c r="E1881" s="21"/>
      <c r="F1881" s="20"/>
      <c r="G1881" s="21"/>
      <c r="H1881" s="21"/>
      <c r="I1881" s="22"/>
      <c r="J1881" s="22"/>
      <c r="K1881" s="22"/>
      <c r="L1881" s="18"/>
    </row>
    <row r="1882">
      <c r="A1882" s="18"/>
      <c r="B1882" s="19"/>
      <c r="C1882" s="20"/>
      <c r="D1882" s="20"/>
      <c r="E1882" s="21"/>
      <c r="F1882" s="20"/>
      <c r="G1882" s="21"/>
      <c r="H1882" s="21"/>
      <c r="I1882" s="22"/>
      <c r="J1882" s="22"/>
      <c r="K1882" s="22"/>
      <c r="L1882" s="18"/>
    </row>
    <row r="1883">
      <c r="A1883" s="18"/>
      <c r="B1883" s="19"/>
      <c r="C1883" s="20"/>
      <c r="D1883" s="20"/>
      <c r="E1883" s="21"/>
      <c r="F1883" s="20"/>
      <c r="G1883" s="21"/>
      <c r="H1883" s="21"/>
      <c r="I1883" s="22"/>
      <c r="J1883" s="22"/>
      <c r="K1883" s="22"/>
      <c r="L1883" s="18"/>
    </row>
    <row r="1884">
      <c r="A1884" s="18"/>
      <c r="B1884" s="19"/>
      <c r="C1884" s="20"/>
      <c r="D1884" s="20"/>
      <c r="E1884" s="21"/>
      <c r="F1884" s="20"/>
      <c r="G1884" s="21"/>
      <c r="H1884" s="21"/>
      <c r="I1884" s="22"/>
      <c r="J1884" s="22"/>
      <c r="K1884" s="22"/>
      <c r="L1884" s="18"/>
    </row>
    <row r="1885">
      <c r="A1885" s="18"/>
      <c r="B1885" s="19"/>
      <c r="C1885" s="20"/>
      <c r="D1885" s="20"/>
      <c r="E1885" s="21"/>
      <c r="F1885" s="20"/>
      <c r="G1885" s="21"/>
      <c r="H1885" s="21"/>
      <c r="I1885" s="22"/>
      <c r="J1885" s="22"/>
      <c r="K1885" s="22"/>
      <c r="L1885" s="18"/>
    </row>
    <row r="1886">
      <c r="A1886" s="18"/>
      <c r="B1886" s="19"/>
      <c r="C1886" s="20"/>
      <c r="D1886" s="20"/>
      <c r="E1886" s="21"/>
      <c r="F1886" s="20"/>
      <c r="G1886" s="21"/>
      <c r="H1886" s="21"/>
      <c r="I1886" s="22"/>
      <c r="J1886" s="22"/>
      <c r="K1886" s="22"/>
      <c r="L1886" s="18"/>
    </row>
    <row r="1887">
      <c r="A1887" s="18"/>
      <c r="B1887" s="19"/>
      <c r="C1887" s="20"/>
      <c r="D1887" s="20"/>
      <c r="E1887" s="21"/>
      <c r="F1887" s="20"/>
      <c r="G1887" s="21"/>
      <c r="H1887" s="21"/>
      <c r="I1887" s="22"/>
      <c r="J1887" s="22"/>
      <c r="K1887" s="22"/>
      <c r="L1887" s="18"/>
    </row>
    <row r="1888">
      <c r="A1888" s="18"/>
      <c r="B1888" s="19"/>
      <c r="C1888" s="20"/>
      <c r="D1888" s="20"/>
      <c r="E1888" s="21"/>
      <c r="F1888" s="20"/>
      <c r="G1888" s="21"/>
      <c r="H1888" s="21"/>
      <c r="I1888" s="22"/>
      <c r="J1888" s="22"/>
      <c r="K1888" s="22"/>
      <c r="L1888" s="18"/>
    </row>
    <row r="1889">
      <c r="A1889" s="18"/>
      <c r="B1889" s="19"/>
      <c r="C1889" s="20"/>
      <c r="D1889" s="20"/>
      <c r="E1889" s="21"/>
      <c r="F1889" s="20"/>
      <c r="G1889" s="21"/>
      <c r="H1889" s="21"/>
      <c r="I1889" s="22"/>
      <c r="J1889" s="22"/>
      <c r="K1889" s="22"/>
      <c r="L1889" s="18"/>
    </row>
    <row r="1890">
      <c r="A1890" s="18"/>
      <c r="B1890" s="19"/>
      <c r="C1890" s="20"/>
      <c r="D1890" s="20"/>
      <c r="E1890" s="21"/>
      <c r="F1890" s="20"/>
      <c r="G1890" s="21"/>
      <c r="H1890" s="21"/>
      <c r="I1890" s="22"/>
      <c r="J1890" s="22"/>
      <c r="K1890" s="22"/>
      <c r="L1890" s="18"/>
    </row>
    <row r="1891">
      <c r="A1891" s="18"/>
      <c r="B1891" s="19"/>
      <c r="C1891" s="20"/>
      <c r="D1891" s="20"/>
      <c r="E1891" s="21"/>
      <c r="F1891" s="20"/>
      <c r="G1891" s="21"/>
      <c r="H1891" s="21"/>
      <c r="I1891" s="22"/>
      <c r="J1891" s="22"/>
      <c r="K1891" s="22"/>
      <c r="L1891" s="18"/>
    </row>
    <row r="1892">
      <c r="A1892" s="18"/>
      <c r="B1892" s="19"/>
      <c r="C1892" s="20"/>
      <c r="D1892" s="20"/>
      <c r="E1892" s="21"/>
      <c r="F1892" s="20"/>
      <c r="G1892" s="21"/>
      <c r="H1892" s="21"/>
      <c r="I1892" s="22"/>
      <c r="J1892" s="22"/>
      <c r="K1892" s="22"/>
      <c r="L1892" s="18"/>
    </row>
    <row r="1893">
      <c r="A1893" s="18"/>
      <c r="B1893" s="19"/>
      <c r="C1893" s="20"/>
      <c r="D1893" s="20"/>
      <c r="E1893" s="21"/>
      <c r="F1893" s="20"/>
      <c r="G1893" s="21"/>
      <c r="H1893" s="21"/>
      <c r="I1893" s="22"/>
      <c r="J1893" s="22"/>
      <c r="K1893" s="22"/>
      <c r="L1893" s="18"/>
    </row>
    <row r="1894">
      <c r="A1894" s="18"/>
      <c r="B1894" s="19"/>
      <c r="C1894" s="20"/>
      <c r="D1894" s="20"/>
      <c r="E1894" s="21"/>
      <c r="F1894" s="20"/>
      <c r="G1894" s="21"/>
      <c r="H1894" s="21"/>
      <c r="I1894" s="22"/>
      <c r="J1894" s="22"/>
      <c r="K1894" s="22"/>
      <c r="L1894" s="18"/>
    </row>
    <row r="1895">
      <c r="A1895" s="18"/>
      <c r="B1895" s="19"/>
      <c r="C1895" s="20"/>
      <c r="D1895" s="20"/>
      <c r="E1895" s="21"/>
      <c r="F1895" s="20"/>
      <c r="G1895" s="21"/>
      <c r="H1895" s="21"/>
      <c r="I1895" s="22"/>
      <c r="J1895" s="22"/>
      <c r="K1895" s="22"/>
      <c r="L1895" s="18"/>
    </row>
    <row r="1896">
      <c r="A1896" s="18"/>
      <c r="B1896" s="19"/>
      <c r="C1896" s="20"/>
      <c r="D1896" s="20"/>
      <c r="E1896" s="21"/>
      <c r="F1896" s="20"/>
      <c r="G1896" s="21"/>
      <c r="H1896" s="21"/>
      <c r="I1896" s="22"/>
      <c r="J1896" s="22"/>
      <c r="K1896" s="22"/>
      <c r="L1896" s="18"/>
    </row>
    <row r="1897">
      <c r="A1897" s="18"/>
      <c r="B1897" s="19"/>
      <c r="C1897" s="20"/>
      <c r="D1897" s="20"/>
      <c r="E1897" s="21"/>
      <c r="F1897" s="20"/>
      <c r="G1897" s="21"/>
      <c r="H1897" s="21"/>
      <c r="I1897" s="22"/>
      <c r="J1897" s="22"/>
      <c r="K1897" s="22"/>
      <c r="L1897" s="18"/>
    </row>
    <row r="1898">
      <c r="A1898" s="18"/>
      <c r="B1898" s="19"/>
      <c r="C1898" s="20"/>
      <c r="D1898" s="20"/>
      <c r="E1898" s="21"/>
      <c r="F1898" s="20"/>
      <c r="G1898" s="21"/>
      <c r="H1898" s="21"/>
      <c r="I1898" s="22"/>
      <c r="J1898" s="22"/>
      <c r="K1898" s="22"/>
      <c r="L1898" s="18"/>
    </row>
    <row r="1899">
      <c r="A1899" s="18"/>
      <c r="B1899" s="19"/>
      <c r="C1899" s="20"/>
      <c r="D1899" s="20"/>
      <c r="E1899" s="21"/>
      <c r="F1899" s="20"/>
      <c r="G1899" s="21"/>
      <c r="H1899" s="21"/>
      <c r="I1899" s="22"/>
      <c r="J1899" s="22"/>
      <c r="K1899" s="22"/>
      <c r="L1899" s="18"/>
    </row>
    <row r="1900">
      <c r="A1900" s="18"/>
      <c r="B1900" s="19"/>
      <c r="C1900" s="20"/>
      <c r="D1900" s="20"/>
      <c r="E1900" s="21"/>
      <c r="F1900" s="20"/>
      <c r="G1900" s="21"/>
      <c r="H1900" s="21"/>
      <c r="I1900" s="22"/>
      <c r="J1900" s="22"/>
      <c r="K1900" s="22"/>
      <c r="L1900" s="18"/>
    </row>
    <row r="1901">
      <c r="A1901" s="18"/>
      <c r="B1901" s="19"/>
      <c r="C1901" s="20"/>
      <c r="D1901" s="20"/>
      <c r="E1901" s="21"/>
      <c r="F1901" s="20"/>
      <c r="G1901" s="21"/>
      <c r="H1901" s="21"/>
      <c r="I1901" s="22"/>
      <c r="J1901" s="22"/>
      <c r="K1901" s="22"/>
      <c r="L1901" s="18"/>
    </row>
    <row r="1902">
      <c r="A1902" s="18"/>
      <c r="B1902" s="19"/>
      <c r="C1902" s="20"/>
      <c r="D1902" s="20"/>
      <c r="E1902" s="21"/>
      <c r="F1902" s="20"/>
      <c r="G1902" s="21"/>
      <c r="H1902" s="21"/>
      <c r="I1902" s="22"/>
      <c r="J1902" s="22"/>
      <c r="K1902" s="22"/>
      <c r="L1902" s="18"/>
    </row>
    <row r="1903">
      <c r="A1903" s="18"/>
      <c r="B1903" s="19"/>
      <c r="C1903" s="20"/>
      <c r="D1903" s="20"/>
      <c r="E1903" s="21"/>
      <c r="F1903" s="20"/>
      <c r="G1903" s="21"/>
      <c r="H1903" s="21"/>
      <c r="I1903" s="22"/>
      <c r="J1903" s="22"/>
      <c r="K1903" s="22"/>
      <c r="L1903" s="18"/>
    </row>
    <row r="1904">
      <c r="A1904" s="18"/>
      <c r="B1904" s="19"/>
      <c r="C1904" s="20"/>
      <c r="D1904" s="20"/>
      <c r="E1904" s="21"/>
      <c r="F1904" s="20"/>
      <c r="G1904" s="21"/>
      <c r="H1904" s="21"/>
      <c r="I1904" s="22"/>
      <c r="J1904" s="22"/>
      <c r="K1904" s="22"/>
      <c r="L1904" s="18"/>
    </row>
    <row r="1905">
      <c r="A1905" s="18"/>
      <c r="B1905" s="19"/>
      <c r="C1905" s="20"/>
      <c r="D1905" s="20"/>
      <c r="E1905" s="21"/>
      <c r="F1905" s="20"/>
      <c r="G1905" s="21"/>
      <c r="H1905" s="21"/>
      <c r="I1905" s="22"/>
      <c r="J1905" s="22"/>
      <c r="K1905" s="22"/>
      <c r="L1905" s="18"/>
    </row>
    <row r="1906">
      <c r="A1906" s="18"/>
      <c r="B1906" s="19"/>
      <c r="C1906" s="20"/>
      <c r="D1906" s="20"/>
      <c r="E1906" s="21"/>
      <c r="F1906" s="20"/>
      <c r="G1906" s="21"/>
      <c r="H1906" s="21"/>
      <c r="I1906" s="22"/>
      <c r="J1906" s="22"/>
      <c r="K1906" s="22"/>
      <c r="L1906" s="18"/>
    </row>
    <row r="1907">
      <c r="A1907" s="18"/>
      <c r="B1907" s="19"/>
      <c r="C1907" s="20"/>
      <c r="D1907" s="20"/>
      <c r="E1907" s="21"/>
      <c r="F1907" s="20"/>
      <c r="G1907" s="21"/>
      <c r="H1907" s="21"/>
      <c r="I1907" s="22"/>
      <c r="J1907" s="22"/>
      <c r="K1907" s="22"/>
      <c r="L1907" s="18"/>
    </row>
    <row r="1908">
      <c r="A1908" s="18"/>
      <c r="B1908" s="19"/>
      <c r="C1908" s="20"/>
      <c r="D1908" s="20"/>
      <c r="E1908" s="21"/>
      <c r="F1908" s="20"/>
      <c r="G1908" s="21"/>
      <c r="H1908" s="21"/>
      <c r="I1908" s="22"/>
      <c r="J1908" s="22"/>
      <c r="K1908" s="22"/>
      <c r="L1908" s="18"/>
    </row>
    <row r="1909">
      <c r="A1909" s="18"/>
      <c r="B1909" s="19"/>
      <c r="C1909" s="20"/>
      <c r="D1909" s="20"/>
      <c r="E1909" s="21"/>
      <c r="F1909" s="20"/>
      <c r="G1909" s="21"/>
      <c r="H1909" s="21"/>
      <c r="I1909" s="22"/>
      <c r="J1909" s="22"/>
      <c r="K1909" s="22"/>
      <c r="L1909" s="18"/>
    </row>
    <row r="1910">
      <c r="A1910" s="18"/>
      <c r="B1910" s="19"/>
      <c r="C1910" s="20"/>
      <c r="D1910" s="20"/>
      <c r="E1910" s="21"/>
      <c r="F1910" s="20"/>
      <c r="G1910" s="21"/>
      <c r="H1910" s="21"/>
      <c r="I1910" s="22"/>
      <c r="J1910" s="22"/>
      <c r="K1910" s="22"/>
      <c r="L1910" s="18"/>
    </row>
    <row r="1911">
      <c r="A1911" s="18"/>
      <c r="B1911" s="19"/>
      <c r="C1911" s="20"/>
      <c r="D1911" s="20"/>
      <c r="E1911" s="21"/>
      <c r="F1911" s="20"/>
      <c r="G1911" s="21"/>
      <c r="H1911" s="21"/>
      <c r="I1911" s="22"/>
      <c r="J1911" s="22"/>
      <c r="K1911" s="22"/>
      <c r="L1911" s="18"/>
    </row>
    <row r="1912">
      <c r="A1912" s="18"/>
      <c r="B1912" s="19"/>
      <c r="C1912" s="20"/>
      <c r="D1912" s="20"/>
      <c r="E1912" s="21"/>
      <c r="F1912" s="20"/>
      <c r="G1912" s="21"/>
      <c r="H1912" s="21"/>
      <c r="I1912" s="22"/>
      <c r="J1912" s="22"/>
      <c r="K1912" s="22"/>
      <c r="L1912" s="18"/>
    </row>
    <row r="1913">
      <c r="A1913" s="18"/>
      <c r="B1913" s="19"/>
      <c r="C1913" s="20"/>
      <c r="D1913" s="20"/>
      <c r="E1913" s="21"/>
      <c r="F1913" s="20"/>
      <c r="G1913" s="21"/>
      <c r="H1913" s="21"/>
      <c r="I1913" s="22"/>
      <c r="J1913" s="22"/>
      <c r="K1913" s="22"/>
      <c r="L1913" s="18"/>
    </row>
    <row r="1914">
      <c r="A1914" s="18"/>
      <c r="B1914" s="19"/>
      <c r="C1914" s="20"/>
      <c r="D1914" s="20"/>
      <c r="E1914" s="21"/>
      <c r="F1914" s="20"/>
      <c r="G1914" s="21"/>
      <c r="H1914" s="21"/>
      <c r="I1914" s="22"/>
      <c r="J1914" s="22"/>
      <c r="K1914" s="22"/>
      <c r="L1914" s="18"/>
    </row>
    <row r="1915">
      <c r="A1915" s="18"/>
      <c r="B1915" s="19"/>
      <c r="C1915" s="20"/>
      <c r="D1915" s="20"/>
      <c r="E1915" s="21"/>
      <c r="F1915" s="20"/>
      <c r="G1915" s="21"/>
      <c r="H1915" s="21"/>
      <c r="I1915" s="22"/>
      <c r="J1915" s="22"/>
      <c r="K1915" s="22"/>
      <c r="L1915" s="18"/>
    </row>
    <row r="1916">
      <c r="A1916" s="18"/>
      <c r="B1916" s="19"/>
      <c r="C1916" s="20"/>
      <c r="D1916" s="20"/>
      <c r="E1916" s="21"/>
      <c r="F1916" s="20"/>
      <c r="G1916" s="21"/>
      <c r="H1916" s="21"/>
      <c r="I1916" s="22"/>
      <c r="J1916" s="22"/>
      <c r="K1916" s="22"/>
      <c r="L1916" s="18"/>
    </row>
    <row r="1917">
      <c r="A1917" s="18"/>
      <c r="B1917" s="19"/>
      <c r="C1917" s="20"/>
      <c r="D1917" s="20"/>
      <c r="E1917" s="21"/>
      <c r="F1917" s="20"/>
      <c r="G1917" s="21"/>
      <c r="H1917" s="21"/>
      <c r="I1917" s="22"/>
      <c r="J1917" s="22"/>
      <c r="K1917" s="22"/>
      <c r="L1917" s="18"/>
    </row>
    <row r="1918">
      <c r="A1918" s="18"/>
      <c r="B1918" s="19"/>
      <c r="C1918" s="20"/>
      <c r="D1918" s="20"/>
      <c r="E1918" s="21"/>
      <c r="F1918" s="20"/>
      <c r="G1918" s="21"/>
      <c r="H1918" s="21"/>
      <c r="I1918" s="22"/>
      <c r="J1918" s="22"/>
      <c r="K1918" s="22"/>
      <c r="L1918" s="18"/>
    </row>
    <row r="1919">
      <c r="A1919" s="18"/>
      <c r="B1919" s="19"/>
      <c r="C1919" s="20"/>
      <c r="D1919" s="20"/>
      <c r="E1919" s="21"/>
      <c r="F1919" s="20"/>
      <c r="G1919" s="21"/>
      <c r="H1919" s="21"/>
      <c r="I1919" s="22"/>
      <c r="J1919" s="22"/>
      <c r="K1919" s="22"/>
      <c r="L1919" s="18"/>
    </row>
    <row r="1920">
      <c r="A1920" s="18"/>
      <c r="B1920" s="19"/>
      <c r="C1920" s="20"/>
      <c r="D1920" s="20"/>
      <c r="E1920" s="21"/>
      <c r="F1920" s="20"/>
      <c r="G1920" s="21"/>
      <c r="H1920" s="21"/>
      <c r="I1920" s="22"/>
      <c r="J1920" s="22"/>
      <c r="K1920" s="22"/>
      <c r="L1920" s="18"/>
    </row>
    <row r="1921">
      <c r="A1921" s="18"/>
      <c r="B1921" s="19"/>
      <c r="C1921" s="20"/>
      <c r="D1921" s="20"/>
      <c r="E1921" s="21"/>
      <c r="F1921" s="20"/>
      <c r="G1921" s="21"/>
      <c r="H1921" s="21"/>
      <c r="I1921" s="22"/>
      <c r="J1921" s="22"/>
      <c r="K1921" s="22"/>
      <c r="L1921" s="18"/>
    </row>
    <row r="1922">
      <c r="A1922" s="18"/>
      <c r="B1922" s="19"/>
      <c r="C1922" s="20"/>
      <c r="D1922" s="20"/>
      <c r="E1922" s="21"/>
      <c r="F1922" s="20"/>
      <c r="G1922" s="21"/>
      <c r="H1922" s="21"/>
      <c r="I1922" s="22"/>
      <c r="J1922" s="22"/>
      <c r="K1922" s="22"/>
      <c r="L1922" s="18"/>
    </row>
    <row r="1923">
      <c r="A1923" s="18"/>
      <c r="B1923" s="19"/>
      <c r="C1923" s="20"/>
      <c r="D1923" s="20"/>
      <c r="E1923" s="21"/>
      <c r="F1923" s="20"/>
      <c r="G1923" s="21"/>
      <c r="H1923" s="21"/>
      <c r="I1923" s="22"/>
      <c r="J1923" s="22"/>
      <c r="K1923" s="22"/>
      <c r="L1923" s="18"/>
    </row>
    <row r="1924">
      <c r="A1924" s="18"/>
      <c r="B1924" s="19"/>
      <c r="C1924" s="20"/>
      <c r="D1924" s="20"/>
      <c r="E1924" s="21"/>
      <c r="F1924" s="20"/>
      <c r="G1924" s="21"/>
      <c r="H1924" s="21"/>
      <c r="I1924" s="22"/>
      <c r="J1924" s="22"/>
      <c r="K1924" s="22"/>
      <c r="L1924" s="18"/>
    </row>
    <row r="1925">
      <c r="A1925" s="18"/>
      <c r="B1925" s="19"/>
      <c r="C1925" s="20"/>
      <c r="D1925" s="20"/>
      <c r="E1925" s="21"/>
      <c r="F1925" s="20"/>
      <c r="G1925" s="21"/>
      <c r="H1925" s="21"/>
      <c r="I1925" s="22"/>
      <c r="J1925" s="22"/>
      <c r="K1925" s="22"/>
      <c r="L1925" s="18"/>
    </row>
    <row r="1926">
      <c r="A1926" s="18"/>
      <c r="B1926" s="19"/>
      <c r="C1926" s="20"/>
      <c r="D1926" s="20"/>
      <c r="E1926" s="21"/>
      <c r="F1926" s="20"/>
      <c r="G1926" s="21"/>
      <c r="H1926" s="21"/>
      <c r="I1926" s="22"/>
      <c r="J1926" s="22"/>
      <c r="K1926" s="22"/>
      <c r="L1926" s="18"/>
    </row>
    <row r="1927">
      <c r="A1927" s="18"/>
      <c r="B1927" s="19"/>
      <c r="C1927" s="20"/>
      <c r="D1927" s="20"/>
      <c r="E1927" s="21"/>
      <c r="F1927" s="20"/>
      <c r="G1927" s="21"/>
      <c r="H1927" s="21"/>
      <c r="I1927" s="22"/>
      <c r="J1927" s="22"/>
      <c r="K1927" s="22"/>
      <c r="L1927" s="18"/>
    </row>
    <row r="1928">
      <c r="A1928" s="18"/>
      <c r="B1928" s="19"/>
      <c r="C1928" s="20"/>
      <c r="D1928" s="20"/>
      <c r="E1928" s="21"/>
      <c r="F1928" s="20"/>
      <c r="G1928" s="21"/>
      <c r="H1928" s="21"/>
      <c r="I1928" s="22"/>
      <c r="J1928" s="22"/>
      <c r="K1928" s="22"/>
      <c r="L1928" s="18"/>
    </row>
    <row r="1929">
      <c r="A1929" s="18"/>
      <c r="B1929" s="19"/>
      <c r="C1929" s="20"/>
      <c r="D1929" s="20"/>
      <c r="E1929" s="21"/>
      <c r="F1929" s="20"/>
      <c r="G1929" s="21"/>
      <c r="H1929" s="21"/>
      <c r="I1929" s="22"/>
      <c r="J1929" s="22"/>
      <c r="K1929" s="22"/>
      <c r="L1929" s="18"/>
    </row>
    <row r="1930">
      <c r="A1930" s="18"/>
      <c r="B1930" s="19"/>
      <c r="C1930" s="20"/>
      <c r="D1930" s="20"/>
      <c r="E1930" s="21"/>
      <c r="F1930" s="20"/>
      <c r="G1930" s="21"/>
      <c r="H1930" s="21"/>
      <c r="I1930" s="22"/>
      <c r="J1930" s="22"/>
      <c r="K1930" s="22"/>
      <c r="L1930" s="18"/>
    </row>
    <row r="1931">
      <c r="A1931" s="18"/>
      <c r="B1931" s="19"/>
      <c r="C1931" s="20"/>
      <c r="D1931" s="20"/>
      <c r="E1931" s="21"/>
      <c r="F1931" s="20"/>
      <c r="G1931" s="21"/>
      <c r="H1931" s="21"/>
      <c r="I1931" s="22"/>
      <c r="J1931" s="22"/>
      <c r="K1931" s="22"/>
      <c r="L1931" s="18"/>
    </row>
    <row r="1932">
      <c r="A1932" s="18"/>
      <c r="B1932" s="19"/>
      <c r="C1932" s="20"/>
      <c r="D1932" s="20"/>
      <c r="E1932" s="21"/>
      <c r="F1932" s="20"/>
      <c r="G1932" s="21"/>
      <c r="H1932" s="21"/>
      <c r="I1932" s="22"/>
      <c r="J1932" s="22"/>
      <c r="K1932" s="22"/>
      <c r="L1932" s="18"/>
    </row>
    <row r="1933">
      <c r="A1933" s="18"/>
      <c r="B1933" s="19"/>
      <c r="C1933" s="20"/>
      <c r="D1933" s="20"/>
      <c r="E1933" s="21"/>
      <c r="F1933" s="20"/>
      <c r="G1933" s="21"/>
      <c r="H1933" s="21"/>
      <c r="I1933" s="22"/>
      <c r="J1933" s="22"/>
      <c r="K1933" s="22"/>
      <c r="L1933" s="18"/>
    </row>
    <row r="1934">
      <c r="A1934" s="18"/>
      <c r="B1934" s="19"/>
      <c r="C1934" s="20"/>
      <c r="D1934" s="20"/>
      <c r="E1934" s="21"/>
      <c r="F1934" s="20"/>
      <c r="G1934" s="21"/>
      <c r="H1934" s="21"/>
      <c r="I1934" s="22"/>
      <c r="J1934" s="22"/>
      <c r="K1934" s="22"/>
      <c r="L1934" s="18"/>
    </row>
    <row r="1935">
      <c r="A1935" s="18"/>
      <c r="B1935" s="19"/>
      <c r="C1935" s="20"/>
      <c r="D1935" s="20"/>
      <c r="E1935" s="21"/>
      <c r="F1935" s="20"/>
      <c r="G1935" s="21"/>
      <c r="H1935" s="21"/>
      <c r="I1935" s="22"/>
      <c r="J1935" s="22"/>
      <c r="K1935" s="22"/>
      <c r="L1935" s="18"/>
    </row>
    <row r="1936">
      <c r="A1936" s="18"/>
      <c r="B1936" s="19"/>
      <c r="C1936" s="20"/>
      <c r="D1936" s="20"/>
      <c r="E1936" s="21"/>
      <c r="F1936" s="20"/>
      <c r="G1936" s="21"/>
      <c r="H1936" s="21"/>
      <c r="I1936" s="22"/>
      <c r="J1936" s="22"/>
      <c r="K1936" s="22"/>
      <c r="L1936" s="18"/>
    </row>
    <row r="1937">
      <c r="A1937" s="18"/>
      <c r="B1937" s="19"/>
      <c r="C1937" s="20"/>
      <c r="D1937" s="20"/>
      <c r="E1937" s="21"/>
      <c r="F1937" s="20"/>
      <c r="G1937" s="21"/>
      <c r="H1937" s="21"/>
      <c r="I1937" s="22"/>
      <c r="J1937" s="22"/>
      <c r="K1937" s="22"/>
      <c r="L1937" s="18"/>
    </row>
    <row r="1938">
      <c r="A1938" s="18"/>
      <c r="B1938" s="19"/>
      <c r="C1938" s="20"/>
      <c r="D1938" s="20"/>
      <c r="E1938" s="21"/>
      <c r="F1938" s="20"/>
      <c r="G1938" s="21"/>
      <c r="H1938" s="21"/>
      <c r="I1938" s="22"/>
      <c r="J1938" s="22"/>
      <c r="K1938" s="22"/>
      <c r="L1938" s="18"/>
    </row>
    <row r="1939">
      <c r="A1939" s="18"/>
      <c r="B1939" s="19"/>
      <c r="C1939" s="20"/>
      <c r="D1939" s="20"/>
      <c r="E1939" s="21"/>
      <c r="F1939" s="20"/>
      <c r="G1939" s="21"/>
      <c r="H1939" s="21"/>
      <c r="I1939" s="22"/>
      <c r="J1939" s="22"/>
      <c r="K1939" s="22"/>
      <c r="L1939" s="18"/>
    </row>
    <row r="1940">
      <c r="A1940" s="18"/>
      <c r="B1940" s="19"/>
      <c r="C1940" s="20"/>
      <c r="D1940" s="20"/>
      <c r="E1940" s="21"/>
      <c r="F1940" s="20"/>
      <c r="G1940" s="21"/>
      <c r="H1940" s="21"/>
      <c r="I1940" s="22"/>
      <c r="J1940" s="22"/>
      <c r="K1940" s="22"/>
      <c r="L1940" s="18"/>
    </row>
    <row r="1941">
      <c r="A1941" s="18"/>
      <c r="B1941" s="19"/>
      <c r="C1941" s="20"/>
      <c r="D1941" s="20"/>
      <c r="E1941" s="21"/>
      <c r="F1941" s="20"/>
      <c r="G1941" s="21"/>
      <c r="H1941" s="21"/>
      <c r="I1941" s="22"/>
      <c r="J1941" s="22"/>
      <c r="K1941" s="22"/>
      <c r="L1941" s="18"/>
    </row>
    <row r="1942">
      <c r="A1942" s="18"/>
      <c r="B1942" s="19"/>
      <c r="C1942" s="20"/>
      <c r="D1942" s="20"/>
      <c r="E1942" s="21"/>
      <c r="F1942" s="20"/>
      <c r="G1942" s="21"/>
      <c r="H1942" s="21"/>
      <c r="I1942" s="22"/>
      <c r="J1942" s="22"/>
      <c r="K1942" s="22"/>
      <c r="L1942" s="18"/>
    </row>
    <row r="1943">
      <c r="A1943" s="18"/>
      <c r="B1943" s="19"/>
      <c r="C1943" s="20"/>
      <c r="D1943" s="20"/>
      <c r="E1943" s="21"/>
      <c r="F1943" s="20"/>
      <c r="G1943" s="21"/>
      <c r="H1943" s="21"/>
      <c r="I1943" s="22"/>
      <c r="J1943" s="22"/>
      <c r="K1943" s="22"/>
      <c r="L1943" s="18"/>
    </row>
    <row r="1944">
      <c r="A1944" s="18"/>
      <c r="B1944" s="19"/>
      <c r="C1944" s="20"/>
      <c r="D1944" s="20"/>
      <c r="E1944" s="21"/>
      <c r="F1944" s="20"/>
      <c r="G1944" s="21"/>
      <c r="H1944" s="21"/>
      <c r="I1944" s="22"/>
      <c r="J1944" s="22"/>
      <c r="K1944" s="22"/>
      <c r="L1944" s="18"/>
    </row>
    <row r="1945">
      <c r="A1945" s="18"/>
      <c r="B1945" s="19"/>
      <c r="C1945" s="20"/>
      <c r="D1945" s="20"/>
      <c r="E1945" s="21"/>
      <c r="F1945" s="20"/>
      <c r="G1945" s="21"/>
      <c r="H1945" s="21"/>
      <c r="I1945" s="22"/>
      <c r="J1945" s="22"/>
      <c r="K1945" s="22"/>
      <c r="L1945" s="18"/>
    </row>
    <row r="1946">
      <c r="A1946" s="18"/>
      <c r="B1946" s="19"/>
      <c r="C1946" s="20"/>
      <c r="D1946" s="20"/>
      <c r="E1946" s="21"/>
      <c r="F1946" s="20"/>
      <c r="G1946" s="21"/>
      <c r="H1946" s="21"/>
      <c r="I1946" s="22"/>
      <c r="J1946" s="22"/>
      <c r="K1946" s="22"/>
      <c r="L1946" s="18"/>
    </row>
    <row r="1947">
      <c r="A1947" s="18"/>
      <c r="B1947" s="19"/>
      <c r="C1947" s="20"/>
      <c r="D1947" s="20"/>
      <c r="E1947" s="21"/>
      <c r="F1947" s="20"/>
      <c r="G1947" s="21"/>
      <c r="H1947" s="21"/>
      <c r="I1947" s="22"/>
      <c r="J1947" s="22"/>
      <c r="K1947" s="22"/>
      <c r="L1947" s="18"/>
    </row>
    <row r="1948">
      <c r="A1948" s="18"/>
      <c r="B1948" s="19"/>
      <c r="C1948" s="20"/>
      <c r="D1948" s="20"/>
      <c r="E1948" s="21"/>
      <c r="F1948" s="20"/>
      <c r="G1948" s="21"/>
      <c r="H1948" s="21"/>
      <c r="I1948" s="22"/>
      <c r="J1948" s="22"/>
      <c r="K1948" s="22"/>
      <c r="L1948" s="18"/>
    </row>
    <row r="1949">
      <c r="A1949" s="18"/>
      <c r="B1949" s="19"/>
      <c r="C1949" s="20"/>
      <c r="D1949" s="20"/>
      <c r="E1949" s="21"/>
      <c r="F1949" s="20"/>
      <c r="G1949" s="21"/>
      <c r="H1949" s="21"/>
      <c r="I1949" s="22"/>
      <c r="J1949" s="22"/>
      <c r="K1949" s="22"/>
      <c r="L1949" s="18"/>
    </row>
    <row r="1950">
      <c r="A1950" s="18"/>
      <c r="B1950" s="19"/>
      <c r="C1950" s="20"/>
      <c r="D1950" s="20"/>
      <c r="E1950" s="21"/>
      <c r="F1950" s="20"/>
      <c r="G1950" s="21"/>
      <c r="H1950" s="21"/>
      <c r="I1950" s="22"/>
      <c r="J1950" s="22"/>
      <c r="K1950" s="22"/>
      <c r="L1950" s="18"/>
    </row>
    <row r="1951">
      <c r="A1951" s="18"/>
      <c r="B1951" s="19"/>
      <c r="C1951" s="20"/>
      <c r="D1951" s="20"/>
      <c r="E1951" s="21"/>
      <c r="F1951" s="20"/>
      <c r="G1951" s="21"/>
      <c r="H1951" s="21"/>
      <c r="I1951" s="22"/>
      <c r="J1951" s="22"/>
      <c r="K1951" s="22"/>
      <c r="L1951" s="18"/>
    </row>
    <row r="1952">
      <c r="A1952" s="18"/>
      <c r="B1952" s="19"/>
      <c r="C1952" s="20"/>
      <c r="D1952" s="20"/>
      <c r="E1952" s="21"/>
      <c r="F1952" s="20"/>
      <c r="G1952" s="21"/>
      <c r="H1952" s="21"/>
      <c r="I1952" s="22"/>
      <c r="J1952" s="22"/>
      <c r="K1952" s="22"/>
      <c r="L1952" s="18"/>
    </row>
    <row r="1953">
      <c r="A1953" s="18"/>
      <c r="B1953" s="19"/>
      <c r="C1953" s="20"/>
      <c r="D1953" s="20"/>
      <c r="E1953" s="21"/>
      <c r="F1953" s="20"/>
      <c r="G1953" s="21"/>
      <c r="H1953" s="21"/>
      <c r="I1953" s="22"/>
      <c r="J1953" s="22"/>
      <c r="K1953" s="22"/>
      <c r="L1953" s="18"/>
    </row>
    <row r="1954">
      <c r="A1954" s="18"/>
      <c r="B1954" s="19"/>
      <c r="C1954" s="20"/>
      <c r="D1954" s="20"/>
      <c r="E1954" s="21"/>
      <c r="F1954" s="20"/>
      <c r="G1954" s="21"/>
      <c r="H1954" s="21"/>
      <c r="I1954" s="22"/>
      <c r="J1954" s="22"/>
      <c r="K1954" s="22"/>
      <c r="L1954" s="18"/>
    </row>
    <row r="1955">
      <c r="A1955" s="18"/>
      <c r="B1955" s="19"/>
      <c r="C1955" s="20"/>
      <c r="D1955" s="20"/>
      <c r="E1955" s="21"/>
      <c r="F1955" s="20"/>
      <c r="G1955" s="21"/>
      <c r="H1955" s="21"/>
      <c r="I1955" s="22"/>
      <c r="J1955" s="22"/>
      <c r="K1955" s="22"/>
      <c r="L1955" s="18"/>
    </row>
    <row r="1956">
      <c r="A1956" s="18"/>
      <c r="B1956" s="19"/>
      <c r="C1956" s="20"/>
      <c r="D1956" s="20"/>
      <c r="E1956" s="21"/>
      <c r="F1956" s="20"/>
      <c r="G1956" s="21"/>
      <c r="H1956" s="21"/>
      <c r="I1956" s="22"/>
      <c r="J1956" s="22"/>
      <c r="K1956" s="22"/>
      <c r="L1956" s="18"/>
    </row>
    <row r="1957">
      <c r="A1957" s="18"/>
      <c r="B1957" s="19"/>
      <c r="C1957" s="20"/>
      <c r="D1957" s="20"/>
      <c r="E1957" s="21"/>
      <c r="F1957" s="20"/>
      <c r="G1957" s="21"/>
      <c r="H1957" s="21"/>
      <c r="I1957" s="22"/>
      <c r="J1957" s="22"/>
      <c r="K1957" s="22"/>
      <c r="L1957" s="18"/>
    </row>
    <row r="1958">
      <c r="A1958" s="18"/>
      <c r="B1958" s="19"/>
      <c r="C1958" s="20"/>
      <c r="D1958" s="20"/>
      <c r="E1958" s="21"/>
      <c r="F1958" s="20"/>
      <c r="G1958" s="21"/>
      <c r="H1958" s="21"/>
      <c r="I1958" s="22"/>
      <c r="J1958" s="22"/>
      <c r="K1958" s="22"/>
      <c r="L1958" s="18"/>
    </row>
    <row r="1959">
      <c r="A1959" s="18"/>
      <c r="B1959" s="19"/>
      <c r="C1959" s="20"/>
      <c r="D1959" s="20"/>
      <c r="E1959" s="21"/>
      <c r="F1959" s="20"/>
      <c r="G1959" s="21"/>
      <c r="H1959" s="21"/>
      <c r="I1959" s="22"/>
      <c r="J1959" s="22"/>
      <c r="K1959" s="22"/>
      <c r="L1959" s="18"/>
    </row>
    <row r="1960">
      <c r="A1960" s="18"/>
      <c r="B1960" s="19"/>
      <c r="C1960" s="20"/>
      <c r="D1960" s="20"/>
      <c r="E1960" s="21"/>
      <c r="F1960" s="20"/>
      <c r="G1960" s="21"/>
      <c r="H1960" s="21"/>
      <c r="I1960" s="22"/>
      <c r="J1960" s="22"/>
      <c r="K1960" s="22"/>
      <c r="L1960" s="18"/>
    </row>
    <row r="1961">
      <c r="A1961" s="18"/>
      <c r="B1961" s="19"/>
      <c r="C1961" s="20"/>
      <c r="D1961" s="20"/>
      <c r="E1961" s="21"/>
      <c r="F1961" s="20"/>
      <c r="G1961" s="21"/>
      <c r="H1961" s="21"/>
      <c r="I1961" s="22"/>
      <c r="J1961" s="22"/>
      <c r="K1961" s="22"/>
      <c r="L1961" s="18"/>
    </row>
    <row r="1962">
      <c r="A1962" s="18"/>
      <c r="B1962" s="19"/>
      <c r="C1962" s="20"/>
      <c r="D1962" s="20"/>
      <c r="E1962" s="21"/>
      <c r="F1962" s="20"/>
      <c r="G1962" s="21"/>
      <c r="H1962" s="21"/>
      <c r="I1962" s="22"/>
      <c r="J1962" s="22"/>
      <c r="K1962" s="22"/>
      <c r="L1962" s="18"/>
    </row>
    <row r="1963">
      <c r="A1963" s="18"/>
      <c r="B1963" s="19"/>
      <c r="C1963" s="20"/>
      <c r="D1963" s="20"/>
      <c r="E1963" s="21"/>
      <c r="F1963" s="20"/>
      <c r="G1963" s="21"/>
      <c r="H1963" s="21"/>
      <c r="I1963" s="22"/>
      <c r="J1963" s="22"/>
      <c r="K1963" s="22"/>
      <c r="L1963" s="18"/>
    </row>
    <row r="1964">
      <c r="A1964" s="18"/>
      <c r="B1964" s="19"/>
      <c r="C1964" s="20"/>
      <c r="D1964" s="20"/>
      <c r="E1964" s="21"/>
      <c r="F1964" s="20"/>
      <c r="G1964" s="21"/>
      <c r="H1964" s="21"/>
      <c r="I1964" s="22"/>
      <c r="J1964" s="22"/>
      <c r="K1964" s="22"/>
      <c r="L1964" s="18"/>
    </row>
    <row r="1965">
      <c r="A1965" s="18"/>
      <c r="B1965" s="19"/>
      <c r="C1965" s="20"/>
      <c r="D1965" s="20"/>
      <c r="E1965" s="21"/>
      <c r="F1965" s="20"/>
      <c r="G1965" s="21"/>
      <c r="H1965" s="21"/>
      <c r="I1965" s="22"/>
      <c r="J1965" s="22"/>
      <c r="K1965" s="22"/>
      <c r="L1965" s="18"/>
    </row>
    <row r="1966">
      <c r="A1966" s="18"/>
      <c r="B1966" s="19"/>
      <c r="C1966" s="20"/>
      <c r="D1966" s="20"/>
      <c r="E1966" s="21"/>
      <c r="F1966" s="20"/>
      <c r="G1966" s="21"/>
      <c r="H1966" s="21"/>
      <c r="I1966" s="22"/>
      <c r="J1966" s="22"/>
      <c r="K1966" s="22"/>
      <c r="L1966" s="18"/>
    </row>
    <row r="1967">
      <c r="A1967" s="18"/>
      <c r="B1967" s="19"/>
      <c r="C1967" s="20"/>
      <c r="D1967" s="20"/>
      <c r="E1967" s="21"/>
      <c r="F1967" s="20"/>
      <c r="G1967" s="21"/>
      <c r="H1967" s="21"/>
      <c r="I1967" s="22"/>
      <c r="J1967" s="22"/>
      <c r="K1967" s="22"/>
      <c r="L1967" s="18"/>
    </row>
    <row r="1968">
      <c r="A1968" s="18"/>
      <c r="B1968" s="19"/>
      <c r="C1968" s="20"/>
      <c r="D1968" s="20"/>
      <c r="E1968" s="21"/>
      <c r="F1968" s="20"/>
      <c r="G1968" s="21"/>
      <c r="H1968" s="21"/>
      <c r="I1968" s="22"/>
      <c r="J1968" s="22"/>
      <c r="K1968" s="22"/>
      <c r="L1968" s="18"/>
    </row>
    <row r="1969">
      <c r="A1969" s="18"/>
      <c r="B1969" s="19"/>
      <c r="C1969" s="20"/>
      <c r="D1969" s="20"/>
      <c r="E1969" s="21"/>
      <c r="F1969" s="20"/>
      <c r="G1969" s="21"/>
      <c r="H1969" s="21"/>
      <c r="I1969" s="22"/>
      <c r="J1969" s="22"/>
      <c r="K1969" s="22"/>
      <c r="L1969" s="18"/>
    </row>
    <row r="1970">
      <c r="A1970" s="18"/>
      <c r="B1970" s="19"/>
      <c r="C1970" s="20"/>
      <c r="D1970" s="20"/>
      <c r="E1970" s="21"/>
      <c r="F1970" s="20"/>
      <c r="G1970" s="21"/>
      <c r="H1970" s="21"/>
      <c r="I1970" s="22"/>
      <c r="J1970" s="22"/>
      <c r="K1970" s="22"/>
      <c r="L1970" s="18"/>
    </row>
    <row r="1971">
      <c r="A1971" s="18"/>
      <c r="B1971" s="19"/>
      <c r="C1971" s="20"/>
      <c r="D1971" s="20"/>
      <c r="E1971" s="21"/>
      <c r="F1971" s="20"/>
      <c r="G1971" s="21"/>
      <c r="H1971" s="21"/>
      <c r="I1971" s="22"/>
      <c r="J1971" s="22"/>
      <c r="K1971" s="22"/>
      <c r="L1971" s="18"/>
    </row>
    <row r="1972">
      <c r="A1972" s="18"/>
      <c r="B1972" s="19"/>
      <c r="C1972" s="20"/>
      <c r="D1972" s="20"/>
      <c r="E1972" s="21"/>
      <c r="F1972" s="20"/>
      <c r="G1972" s="21"/>
      <c r="H1972" s="21"/>
      <c r="I1972" s="22"/>
      <c r="J1972" s="22"/>
      <c r="K1972" s="22"/>
      <c r="L1972" s="18"/>
    </row>
    <row r="1973">
      <c r="A1973" s="18"/>
      <c r="B1973" s="19"/>
      <c r="C1973" s="20"/>
      <c r="D1973" s="20"/>
      <c r="E1973" s="21"/>
      <c r="F1973" s="20"/>
      <c r="G1973" s="21"/>
      <c r="H1973" s="21"/>
      <c r="I1973" s="22"/>
      <c r="J1973" s="22"/>
      <c r="K1973" s="22"/>
      <c r="L1973" s="18"/>
    </row>
    <row r="1974">
      <c r="A1974" s="18"/>
      <c r="B1974" s="19"/>
      <c r="C1974" s="20"/>
      <c r="D1974" s="20"/>
      <c r="E1974" s="21"/>
      <c r="F1974" s="20"/>
      <c r="G1974" s="21"/>
      <c r="H1974" s="21"/>
      <c r="I1974" s="22"/>
      <c r="J1974" s="22"/>
      <c r="K1974" s="22"/>
      <c r="L1974" s="18"/>
    </row>
    <row r="1975">
      <c r="A1975" s="18"/>
      <c r="B1975" s="19"/>
      <c r="C1975" s="20"/>
      <c r="D1975" s="20"/>
      <c r="E1975" s="21"/>
      <c r="F1975" s="20"/>
      <c r="G1975" s="21"/>
      <c r="H1975" s="21"/>
      <c r="I1975" s="22"/>
      <c r="J1975" s="22"/>
      <c r="K1975" s="22"/>
      <c r="L1975" s="18"/>
    </row>
    <row r="1976">
      <c r="A1976" s="18"/>
      <c r="B1976" s="19"/>
      <c r="C1976" s="20"/>
      <c r="D1976" s="20"/>
      <c r="E1976" s="21"/>
      <c r="F1976" s="20"/>
      <c r="G1976" s="21"/>
      <c r="H1976" s="21"/>
      <c r="I1976" s="22"/>
      <c r="J1976" s="22"/>
      <c r="K1976" s="22"/>
      <c r="L1976" s="18"/>
    </row>
    <row r="1977">
      <c r="A1977" s="18"/>
      <c r="B1977" s="19"/>
      <c r="C1977" s="20"/>
      <c r="D1977" s="20"/>
      <c r="E1977" s="21"/>
      <c r="F1977" s="20"/>
      <c r="G1977" s="21"/>
      <c r="H1977" s="21"/>
      <c r="I1977" s="22"/>
      <c r="J1977" s="22"/>
      <c r="K1977" s="22"/>
      <c r="L1977" s="18"/>
    </row>
    <row r="1978">
      <c r="A1978" s="18"/>
      <c r="B1978" s="19"/>
      <c r="C1978" s="20"/>
      <c r="D1978" s="20"/>
      <c r="E1978" s="21"/>
      <c r="F1978" s="20"/>
      <c r="G1978" s="21"/>
      <c r="H1978" s="21"/>
      <c r="I1978" s="22"/>
      <c r="J1978" s="22"/>
      <c r="K1978" s="22"/>
      <c r="L1978" s="18"/>
    </row>
    <row r="1979">
      <c r="A1979" s="18"/>
      <c r="B1979" s="19"/>
      <c r="C1979" s="20"/>
      <c r="D1979" s="20"/>
      <c r="E1979" s="21"/>
      <c r="F1979" s="20"/>
      <c r="G1979" s="21"/>
      <c r="H1979" s="21"/>
      <c r="I1979" s="22"/>
      <c r="J1979" s="22"/>
      <c r="K1979" s="22"/>
      <c r="L1979" s="18"/>
    </row>
    <row r="1980">
      <c r="A1980" s="18"/>
      <c r="B1980" s="19"/>
      <c r="C1980" s="20"/>
      <c r="D1980" s="20"/>
      <c r="E1980" s="21"/>
      <c r="F1980" s="20"/>
      <c r="G1980" s="21"/>
      <c r="H1980" s="21"/>
      <c r="I1980" s="22"/>
      <c r="J1980" s="22"/>
      <c r="K1980" s="22"/>
      <c r="L1980" s="18"/>
    </row>
    <row r="1981">
      <c r="A1981" s="18"/>
      <c r="B1981" s="19"/>
      <c r="C1981" s="20"/>
      <c r="D1981" s="20"/>
      <c r="E1981" s="21"/>
      <c r="F1981" s="20"/>
      <c r="G1981" s="21"/>
      <c r="H1981" s="21"/>
      <c r="I1981" s="22"/>
      <c r="J1981" s="22"/>
      <c r="K1981" s="22"/>
      <c r="L1981" s="18"/>
    </row>
    <row r="1982">
      <c r="A1982" s="18"/>
      <c r="B1982" s="19"/>
      <c r="C1982" s="20"/>
      <c r="D1982" s="20"/>
      <c r="E1982" s="21"/>
      <c r="F1982" s="20"/>
      <c r="G1982" s="21"/>
      <c r="H1982" s="21"/>
      <c r="I1982" s="22"/>
      <c r="J1982" s="22"/>
      <c r="K1982" s="22"/>
      <c r="L1982" s="18"/>
    </row>
    <row r="1983">
      <c r="A1983" s="18"/>
      <c r="B1983" s="19"/>
      <c r="C1983" s="20"/>
      <c r="D1983" s="20"/>
      <c r="E1983" s="21"/>
      <c r="F1983" s="20"/>
      <c r="G1983" s="21"/>
      <c r="H1983" s="21"/>
      <c r="I1983" s="22"/>
      <c r="J1983" s="22"/>
      <c r="K1983" s="22"/>
      <c r="L1983" s="18"/>
    </row>
    <row r="1984">
      <c r="A1984" s="18"/>
      <c r="B1984" s="19"/>
      <c r="C1984" s="20"/>
      <c r="D1984" s="20"/>
      <c r="E1984" s="21"/>
      <c r="F1984" s="20"/>
      <c r="G1984" s="21"/>
      <c r="H1984" s="21"/>
      <c r="I1984" s="22"/>
      <c r="J1984" s="22"/>
      <c r="K1984" s="22"/>
      <c r="L1984" s="18"/>
    </row>
    <row r="1985">
      <c r="A1985" s="18"/>
      <c r="B1985" s="19"/>
      <c r="C1985" s="20"/>
      <c r="D1985" s="20"/>
      <c r="E1985" s="21"/>
      <c r="F1985" s="20"/>
      <c r="G1985" s="21"/>
      <c r="H1985" s="21"/>
      <c r="I1985" s="22"/>
      <c r="J1985" s="22"/>
      <c r="K1985" s="22"/>
      <c r="L1985" s="18"/>
    </row>
    <row r="1986">
      <c r="A1986" s="18"/>
      <c r="B1986" s="19"/>
      <c r="C1986" s="20"/>
      <c r="D1986" s="20"/>
      <c r="E1986" s="21"/>
      <c r="F1986" s="20"/>
      <c r="G1986" s="21"/>
      <c r="H1986" s="21"/>
      <c r="I1986" s="22"/>
      <c r="J1986" s="22"/>
      <c r="K1986" s="22"/>
      <c r="L1986" s="18"/>
    </row>
    <row r="1987">
      <c r="A1987" s="18"/>
      <c r="B1987" s="19"/>
      <c r="C1987" s="20"/>
      <c r="D1987" s="20"/>
      <c r="E1987" s="21"/>
      <c r="F1987" s="20"/>
      <c r="G1987" s="21"/>
      <c r="H1987" s="21"/>
      <c r="I1987" s="22"/>
      <c r="J1987" s="22"/>
      <c r="K1987" s="22"/>
      <c r="L1987" s="18"/>
    </row>
    <row r="1988">
      <c r="A1988" s="18"/>
      <c r="B1988" s="19"/>
      <c r="C1988" s="20"/>
      <c r="D1988" s="20"/>
      <c r="E1988" s="21"/>
      <c r="F1988" s="20"/>
      <c r="G1988" s="21"/>
      <c r="H1988" s="21"/>
      <c r="I1988" s="22"/>
      <c r="J1988" s="22"/>
      <c r="K1988" s="22"/>
      <c r="L1988" s="18"/>
    </row>
    <row r="1989">
      <c r="A1989" s="18"/>
      <c r="B1989" s="19"/>
      <c r="C1989" s="20"/>
      <c r="D1989" s="20"/>
      <c r="E1989" s="21"/>
      <c r="F1989" s="20"/>
      <c r="G1989" s="21"/>
      <c r="H1989" s="21"/>
      <c r="I1989" s="22"/>
      <c r="J1989" s="22"/>
      <c r="K1989" s="22"/>
      <c r="L1989" s="18"/>
    </row>
    <row r="1990">
      <c r="A1990" s="18"/>
      <c r="B1990" s="19"/>
      <c r="C1990" s="20"/>
      <c r="D1990" s="20"/>
      <c r="E1990" s="21"/>
      <c r="F1990" s="20"/>
      <c r="G1990" s="21"/>
      <c r="H1990" s="21"/>
      <c r="I1990" s="22"/>
      <c r="J1990" s="22"/>
      <c r="K1990" s="22"/>
      <c r="L1990" s="18"/>
    </row>
    <row r="1991">
      <c r="A1991" s="18"/>
      <c r="B1991" s="19"/>
      <c r="C1991" s="20"/>
      <c r="D1991" s="20"/>
      <c r="E1991" s="21"/>
      <c r="F1991" s="20"/>
      <c r="G1991" s="21"/>
      <c r="H1991" s="21"/>
      <c r="I1991" s="22"/>
      <c r="J1991" s="22"/>
      <c r="K1991" s="22"/>
      <c r="L1991" s="18"/>
    </row>
    <row r="1992">
      <c r="A1992" s="18"/>
      <c r="B1992" s="19"/>
      <c r="C1992" s="20"/>
      <c r="D1992" s="20"/>
      <c r="E1992" s="21"/>
      <c r="F1992" s="20"/>
      <c r="G1992" s="21"/>
      <c r="H1992" s="21"/>
      <c r="I1992" s="22"/>
      <c r="J1992" s="22"/>
      <c r="K1992" s="22"/>
      <c r="L1992" s="18"/>
    </row>
    <row r="1993">
      <c r="A1993" s="18"/>
      <c r="B1993" s="19"/>
      <c r="C1993" s="20"/>
      <c r="D1993" s="20"/>
      <c r="E1993" s="21"/>
      <c r="F1993" s="20"/>
      <c r="G1993" s="21"/>
      <c r="H1993" s="21"/>
      <c r="I1993" s="22"/>
      <c r="J1993" s="22"/>
      <c r="K1993" s="22"/>
      <c r="L1993" s="18"/>
    </row>
    <row r="1994">
      <c r="A1994" s="18"/>
      <c r="B1994" s="19"/>
      <c r="C1994" s="20"/>
      <c r="D1994" s="20"/>
      <c r="E1994" s="21"/>
      <c r="F1994" s="20"/>
      <c r="G1994" s="21"/>
      <c r="H1994" s="21"/>
      <c r="I1994" s="22"/>
      <c r="J1994" s="22"/>
      <c r="K1994" s="22"/>
      <c r="L1994" s="18"/>
    </row>
    <row r="1995">
      <c r="A1995" s="18"/>
      <c r="B1995" s="19"/>
      <c r="C1995" s="20"/>
      <c r="D1995" s="20"/>
      <c r="E1995" s="21"/>
      <c r="F1995" s="20"/>
      <c r="G1995" s="21"/>
      <c r="H1995" s="21"/>
      <c r="I1995" s="22"/>
      <c r="J1995" s="22"/>
      <c r="K1995" s="22"/>
      <c r="L1995" s="18"/>
    </row>
    <row r="1996">
      <c r="A1996" s="18"/>
      <c r="B1996" s="19"/>
      <c r="C1996" s="20"/>
      <c r="D1996" s="20"/>
      <c r="E1996" s="21"/>
      <c r="F1996" s="20"/>
      <c r="G1996" s="21"/>
      <c r="H1996" s="21"/>
      <c r="I1996" s="22"/>
      <c r="J1996" s="22"/>
      <c r="K1996" s="22"/>
      <c r="L1996" s="18"/>
    </row>
    <row r="1997">
      <c r="A1997" s="18"/>
      <c r="B1997" s="19"/>
      <c r="C1997" s="20"/>
      <c r="D1997" s="20"/>
      <c r="E1997" s="21"/>
      <c r="F1997" s="20"/>
      <c r="G1997" s="21"/>
      <c r="H1997" s="21"/>
      <c r="I1997" s="22"/>
      <c r="J1997" s="22"/>
      <c r="K1997" s="22"/>
      <c r="L1997" s="18"/>
    </row>
    <row r="1998">
      <c r="A1998" s="18"/>
      <c r="B1998" s="19"/>
      <c r="C1998" s="20"/>
      <c r="D1998" s="20"/>
      <c r="E1998" s="21"/>
      <c r="F1998" s="20"/>
      <c r="G1998" s="21"/>
      <c r="H1998" s="21"/>
      <c r="I1998" s="22"/>
      <c r="J1998" s="22"/>
      <c r="K1998" s="22"/>
      <c r="L1998" s="18"/>
    </row>
    <row r="1999">
      <c r="A1999" s="18"/>
      <c r="B1999" s="19"/>
      <c r="C1999" s="20"/>
      <c r="D1999" s="20"/>
      <c r="E1999" s="21"/>
      <c r="F1999" s="20"/>
      <c r="G1999" s="21"/>
      <c r="H1999" s="21"/>
      <c r="I1999" s="22"/>
      <c r="J1999" s="22"/>
      <c r="K1999" s="22"/>
      <c r="L1999" s="18"/>
    </row>
    <row r="2000">
      <c r="A2000" s="18"/>
      <c r="B2000" s="19"/>
      <c r="C2000" s="20"/>
      <c r="D2000" s="20"/>
      <c r="E2000" s="21"/>
      <c r="F2000" s="20"/>
      <c r="G2000" s="21"/>
      <c r="H2000" s="21"/>
      <c r="I2000" s="22"/>
      <c r="J2000" s="22"/>
      <c r="K2000" s="22"/>
      <c r="L2000" s="18"/>
    </row>
    <row r="2001">
      <c r="A2001" s="18"/>
      <c r="B2001" s="19"/>
      <c r="C2001" s="20"/>
      <c r="D2001" s="20"/>
      <c r="E2001" s="21"/>
      <c r="F2001" s="20"/>
      <c r="G2001" s="21"/>
      <c r="H2001" s="21"/>
      <c r="I2001" s="22"/>
      <c r="J2001" s="22"/>
      <c r="K2001" s="22"/>
      <c r="L2001" s="18"/>
    </row>
    <row r="2002">
      <c r="A2002" s="18"/>
      <c r="B2002" s="19"/>
      <c r="C2002" s="20"/>
      <c r="D2002" s="20"/>
      <c r="E2002" s="21"/>
      <c r="F2002" s="20"/>
      <c r="G2002" s="21"/>
      <c r="H2002" s="21"/>
      <c r="I2002" s="22"/>
      <c r="J2002" s="22"/>
      <c r="K2002" s="22"/>
      <c r="L2002" s="18"/>
    </row>
    <row r="2003">
      <c r="A2003" s="18"/>
      <c r="B2003" s="19"/>
      <c r="C2003" s="20"/>
      <c r="D2003" s="20"/>
      <c r="E2003" s="21"/>
      <c r="F2003" s="20"/>
      <c r="G2003" s="21"/>
      <c r="H2003" s="21"/>
      <c r="I2003" s="22"/>
      <c r="J2003" s="22"/>
      <c r="K2003" s="22"/>
      <c r="L2003" s="18"/>
    </row>
    <row r="2004">
      <c r="A2004" s="18"/>
      <c r="B2004" s="19"/>
      <c r="C2004" s="20"/>
      <c r="D2004" s="20"/>
      <c r="E2004" s="21"/>
      <c r="F2004" s="20"/>
      <c r="G2004" s="21"/>
      <c r="H2004" s="21"/>
      <c r="I2004" s="22"/>
      <c r="J2004" s="22"/>
      <c r="K2004" s="22"/>
      <c r="L2004" s="18"/>
    </row>
    <row r="2005">
      <c r="A2005" s="18"/>
      <c r="B2005" s="19"/>
      <c r="C2005" s="20"/>
      <c r="D2005" s="20"/>
      <c r="E2005" s="21"/>
      <c r="F2005" s="20"/>
      <c r="G2005" s="21"/>
      <c r="H2005" s="21"/>
      <c r="I2005" s="22"/>
      <c r="J2005" s="22"/>
      <c r="K2005" s="22"/>
      <c r="L2005" s="18"/>
    </row>
  </sheetData>
  <conditionalFormatting sqref="B1:K2005">
    <cfRule type="expression" dxfId="0" priority="1">
      <formula>$B$1:$B2005="Harms Overall"</formula>
    </cfRule>
  </conditionalFormatting>
  <conditionalFormatting sqref="B1:K2005">
    <cfRule type="expression" dxfId="0" priority="2">
      <formula>$B$1:$B2005="Country Overall"</formula>
    </cfRule>
  </conditionalFormatting>
  <conditionalFormatting sqref="B1:K2005">
    <cfRule type="expression" dxfId="0" priority="3">
      <formula>$B$1:$B2005="Region Overall"</formula>
    </cfRule>
  </conditionalFormatting>
  <dataValidations>
    <dataValidation type="list" allowBlank="1" sqref="C2">
      <formula1>'raw data v1'!$B$2:$B2005</formula1>
    </dataValidation>
    <dataValidation type="list" allowBlank="1" sqref="C3">
      <formula1>'raw data v1'!$C$2:$C2005</formula1>
    </dataValidation>
  </dataValidations>
  <drawing r:id="rId1"/>
  <tableParts count="2">
    <tablePart r:id="rId4"/>
    <tablePart r:id="rId5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63"/>
    <col customWidth="1" min="2" max="2" width="32.0"/>
    <col customWidth="1" min="6" max="6" width="15.88"/>
  </cols>
  <sheetData>
    <row r="1">
      <c r="B1" s="132" t="s">
        <v>907</v>
      </c>
      <c r="C1" s="133" t="s">
        <v>908</v>
      </c>
      <c r="D1" s="133" t="s">
        <v>909</v>
      </c>
      <c r="E1" s="132" t="s">
        <v>910</v>
      </c>
      <c r="F1" s="132" t="s">
        <v>911</v>
      </c>
      <c r="H1" s="59" t="s">
        <v>912</v>
      </c>
    </row>
    <row r="2">
      <c r="B2" s="25" t="s">
        <v>73</v>
      </c>
      <c r="C2" s="67" t="str">
        <f t="array" ref="C2">INDEX('country mapping'!A:B, MATCH(B2,'country mapping'!B:B,0),1)</f>
        <v>AU</v>
      </c>
      <c r="D2" s="67"/>
      <c r="E2" s="134"/>
      <c r="F2" s="135" t="str">
        <f t="shared" ref="F2:F28" si="1">D2/E2</f>
        <v>#DIV/0!</v>
      </c>
      <c r="G2" s="56"/>
    </row>
    <row r="3">
      <c r="B3" s="25" t="s">
        <v>125</v>
      </c>
      <c r="C3" s="67" t="str">
        <f t="array" ref="C3">INDEX('country mapping'!A:B, MATCH(B3,'country mapping'!B:B,0),1)</f>
        <v>AT</v>
      </c>
      <c r="D3" s="67"/>
      <c r="E3" s="134"/>
      <c r="F3" s="135" t="str">
        <f t="shared" si="1"/>
        <v>#DIV/0!</v>
      </c>
    </row>
    <row r="4">
      <c r="B4" s="25" t="s">
        <v>91</v>
      </c>
      <c r="C4" s="67" t="str">
        <f t="array" ref="C4">INDEX('country mapping'!A:B, MATCH(B4,'country mapping'!B:B,0),1)</f>
        <v>BE</v>
      </c>
      <c r="D4" s="67"/>
      <c r="E4" s="134"/>
      <c r="F4" s="135" t="str">
        <f t="shared" si="1"/>
        <v>#DIV/0!</v>
      </c>
    </row>
    <row r="5">
      <c r="B5" s="25" t="s">
        <v>52</v>
      </c>
      <c r="C5" s="67" t="str">
        <f t="array" ref="C5">INDEX('country mapping'!A:B, MATCH(B5,'country mapping'!B:B,0),1)</f>
        <v>BR</v>
      </c>
      <c r="D5" s="67"/>
      <c r="E5" s="134"/>
      <c r="F5" s="135" t="str">
        <f t="shared" si="1"/>
        <v>#DIV/0!</v>
      </c>
    </row>
    <row r="6">
      <c r="B6" s="25" t="s">
        <v>66</v>
      </c>
      <c r="C6" s="67" t="str">
        <f t="array" ref="C6">INDEX('country mapping'!A:B, MATCH(B6,'country mapping'!B:B,0),1)</f>
        <v>CA</v>
      </c>
      <c r="D6" s="67"/>
      <c r="E6" s="134"/>
      <c r="F6" s="135" t="str">
        <f t="shared" si="1"/>
        <v>#DIV/0!</v>
      </c>
    </row>
    <row r="7">
      <c r="B7" s="25" t="s">
        <v>96</v>
      </c>
      <c r="C7" s="67" t="str">
        <f t="array" ref="C7">INDEX('country mapping'!A:B, MATCH(B7,'country mapping'!B:B,0),1)</f>
        <v>DK</v>
      </c>
      <c r="D7" s="67"/>
      <c r="E7" s="134"/>
      <c r="F7" s="135" t="str">
        <f t="shared" si="1"/>
        <v>#DIV/0!</v>
      </c>
    </row>
    <row r="8">
      <c r="B8" s="25" t="s">
        <v>119</v>
      </c>
      <c r="C8" s="67" t="str">
        <f t="array" ref="C8">INDEX('country mapping'!A:B, MATCH(B8,'country mapping'!B:B,0),1)</f>
        <v>FI</v>
      </c>
      <c r="D8" s="67"/>
      <c r="E8" s="134"/>
      <c r="F8" s="135" t="str">
        <f t="shared" si="1"/>
        <v>#DIV/0!</v>
      </c>
    </row>
    <row r="9">
      <c r="B9" s="25" t="s">
        <v>70</v>
      </c>
      <c r="C9" s="67" t="str">
        <f t="array" ref="C9">INDEX('country mapping'!A:B, MATCH(B9,'country mapping'!B:B,0),1)</f>
        <v>FR</v>
      </c>
      <c r="D9" s="67"/>
      <c r="E9" s="134"/>
      <c r="F9" s="135" t="str">
        <f t="shared" si="1"/>
        <v>#DIV/0!</v>
      </c>
    </row>
    <row r="10">
      <c r="B10" s="25" t="s">
        <v>74</v>
      </c>
      <c r="C10" s="67" t="str">
        <f t="array" ref="C10">INDEX('country mapping'!A:B, MATCH(B10,'country mapping'!B:B,0),1)</f>
        <v>DE</v>
      </c>
      <c r="D10" s="67"/>
      <c r="E10" s="134"/>
      <c r="F10" s="135" t="str">
        <f t="shared" si="1"/>
        <v>#DIV/0!</v>
      </c>
    </row>
    <row r="11">
      <c r="B11" s="25" t="s">
        <v>44</v>
      </c>
      <c r="C11" s="67" t="str">
        <f t="array" ref="C11">INDEX('country mapping'!A:B, MATCH(B11,'country mapping'!B:B,0),1)</f>
        <v>IN</v>
      </c>
      <c r="D11" s="67"/>
      <c r="E11" s="134"/>
      <c r="F11" s="135" t="str">
        <f t="shared" si="1"/>
        <v>#DIV/0!</v>
      </c>
    </row>
    <row r="12">
      <c r="B12" s="25" t="s">
        <v>62</v>
      </c>
      <c r="C12" s="67" t="str">
        <f t="array" ref="C12">INDEX('country mapping'!A:B, MATCH(B12,'country mapping'!B:B,0),1)</f>
        <v>IQ</v>
      </c>
      <c r="D12" s="67"/>
      <c r="E12" s="134"/>
      <c r="F12" s="135" t="str">
        <f t="shared" si="1"/>
        <v>#DIV/0!</v>
      </c>
    </row>
    <row r="13">
      <c r="B13" s="25" t="s">
        <v>129</v>
      </c>
      <c r="C13" s="67" t="str">
        <f t="array" ref="C13">INDEX('country mapping'!A:B, MATCH(B13,'country mapping'!B:B,0),1)</f>
        <v>IE</v>
      </c>
      <c r="D13" s="67"/>
      <c r="E13" s="134"/>
      <c r="F13" s="135" t="str">
        <f t="shared" si="1"/>
        <v>#DIV/0!</v>
      </c>
    </row>
    <row r="14">
      <c r="B14" s="25" t="s">
        <v>112</v>
      </c>
      <c r="C14" s="67" t="str">
        <f t="array" ref="C14">INDEX('country mapping'!A:B, MATCH(B14,'country mapping'!B:B,0),1)</f>
        <v>IT</v>
      </c>
      <c r="F14" s="135" t="str">
        <f t="shared" si="1"/>
        <v>#DIV/0!</v>
      </c>
    </row>
    <row r="15">
      <c r="B15" s="25" t="s">
        <v>92</v>
      </c>
      <c r="C15" s="67" t="str">
        <f t="array" ref="C15">INDEX('country mapping'!A:B, MATCH(B15,'country mapping'!B:B,0),1)</f>
        <v>MX</v>
      </c>
      <c r="E15" s="134"/>
      <c r="F15" s="135" t="str">
        <f t="shared" si="1"/>
        <v>#DIV/0!</v>
      </c>
    </row>
    <row r="16">
      <c r="B16" s="25" t="s">
        <v>64</v>
      </c>
      <c r="C16" s="67" t="str">
        <f t="array" ref="C16">INDEX('country mapping'!A:B, MATCH(B16,'country mapping'!B:B,0),1)</f>
        <v>NL</v>
      </c>
      <c r="E16" s="134"/>
      <c r="F16" s="135" t="str">
        <f t="shared" si="1"/>
        <v>#DIV/0!</v>
      </c>
    </row>
    <row r="17">
      <c r="B17" s="25" t="s">
        <v>50</v>
      </c>
      <c r="C17" s="67" t="str">
        <f t="array" ref="C17">INDEX('country mapping'!A:B, MATCH(B17,'country mapping'!B:B,0),1)</f>
        <v>NZ</v>
      </c>
      <c r="E17" s="134"/>
      <c r="F17" s="135" t="str">
        <f t="shared" si="1"/>
        <v>#DIV/0!</v>
      </c>
    </row>
    <row r="18">
      <c r="B18" s="25" t="s">
        <v>88</v>
      </c>
      <c r="C18" s="67" t="str">
        <f t="array" ref="C18">INDEX('country mapping'!A:B, MATCH(B18,'country mapping'!B:B,0),1)</f>
        <v>NO</v>
      </c>
      <c r="E18" s="134"/>
      <c r="F18" s="135" t="str">
        <f t="shared" si="1"/>
        <v>#DIV/0!</v>
      </c>
    </row>
    <row r="19">
      <c r="B19" s="25" t="s">
        <v>86</v>
      </c>
      <c r="C19" s="67" t="str">
        <f t="array" ref="C19">INDEX('country mapping'!A:B, MATCH(B19,'country mapping'!B:B,0),1)</f>
        <v>PL</v>
      </c>
      <c r="E19" s="134"/>
      <c r="F19" s="135" t="str">
        <f t="shared" si="1"/>
        <v>#DIV/0!</v>
      </c>
    </row>
    <row r="20">
      <c r="B20" s="25" t="s">
        <v>68</v>
      </c>
      <c r="C20" s="67" t="str">
        <f t="array" ref="C20">INDEX('country mapping'!A:B, MATCH(B20,'country mapping'!B:B,0),1)</f>
        <v>SA</v>
      </c>
      <c r="E20" s="134"/>
      <c r="F20" s="135" t="str">
        <f t="shared" si="1"/>
        <v>#DIV/0!</v>
      </c>
    </row>
    <row r="21">
      <c r="B21" s="25" t="s">
        <v>78</v>
      </c>
      <c r="C21" s="67" t="str">
        <f t="array" ref="C21">INDEX('country mapping'!A:B, MATCH(B21,'country mapping'!B:B,0),1)</f>
        <v>ES</v>
      </c>
      <c r="E21" s="134"/>
      <c r="F21" s="135" t="str">
        <f t="shared" si="1"/>
        <v>#DIV/0!</v>
      </c>
    </row>
    <row r="22">
      <c r="B22" s="25" t="s">
        <v>75</v>
      </c>
      <c r="C22" s="67" t="str">
        <f t="array" ref="C22">INDEX('country mapping'!A:B, MATCH(B22,'country mapping'!B:B,0),1)</f>
        <v>SE</v>
      </c>
      <c r="E22" s="134"/>
      <c r="F22" s="135" t="str">
        <f t="shared" si="1"/>
        <v>#DIV/0!</v>
      </c>
    </row>
    <row r="23">
      <c r="B23" s="25" t="s">
        <v>77</v>
      </c>
      <c r="C23" s="67" t="str">
        <f t="array" ref="C23">INDEX('country mapping'!A:B, MATCH(B23,'country mapping'!B:B,0),1)</f>
        <v>TR</v>
      </c>
      <c r="E23" s="134"/>
      <c r="F23" s="135" t="str">
        <f t="shared" si="1"/>
        <v>#DIV/0!</v>
      </c>
    </row>
    <row r="24">
      <c r="B24" s="25" t="s">
        <v>89</v>
      </c>
      <c r="C24" s="67" t="str">
        <f t="array" ref="C24">INDEX('country mapping'!A:B, MATCH(B24,'country mapping'!B:B,0),1)</f>
        <v>AE</v>
      </c>
      <c r="E24" s="134"/>
      <c r="F24" s="135" t="str">
        <f t="shared" si="1"/>
        <v>#DIV/0!</v>
      </c>
    </row>
    <row r="25">
      <c r="B25" s="25" t="s">
        <v>60</v>
      </c>
      <c r="C25" s="67" t="str">
        <f t="array" ref="C25">INDEX('country mapping'!A:B, MATCH(B25,'country mapping'!B:B,0),1)</f>
        <v>GB</v>
      </c>
      <c r="E25" s="134"/>
      <c r="F25" s="135" t="str">
        <f t="shared" si="1"/>
        <v>#DIV/0!</v>
      </c>
    </row>
    <row r="26">
      <c r="B26" s="25" t="s">
        <v>61</v>
      </c>
      <c r="C26" s="67" t="str">
        <f t="array" ref="C26">INDEX('country mapping'!A:B, MATCH(B26,'country mapping'!B:B,0),1)</f>
        <v>US</v>
      </c>
      <c r="E26" s="134"/>
      <c r="F26" s="135" t="str">
        <f t="shared" si="1"/>
        <v>#DIV/0!</v>
      </c>
    </row>
    <row r="27">
      <c r="B27" s="25" t="s">
        <v>913</v>
      </c>
      <c r="C27" s="67"/>
      <c r="E27" s="134"/>
      <c r="F27" s="135" t="str">
        <f t="shared" si="1"/>
        <v>#DIV/0!</v>
      </c>
    </row>
    <row r="28">
      <c r="B28" s="25" t="s">
        <v>667</v>
      </c>
      <c r="C28" s="67"/>
      <c r="D28" s="67"/>
      <c r="E28" s="134"/>
      <c r="F28" s="135" t="str">
        <f t="shared" si="1"/>
        <v>#DIV/0!</v>
      </c>
    </row>
    <row r="29">
      <c r="E29" s="136"/>
      <c r="F29" s="56"/>
    </row>
    <row r="30">
      <c r="E30" s="136"/>
      <c r="F30" s="56"/>
    </row>
    <row r="31">
      <c r="E31" s="136"/>
      <c r="F31" s="56"/>
    </row>
    <row r="32">
      <c r="E32" s="136"/>
      <c r="F32" s="56"/>
    </row>
    <row r="33">
      <c r="E33" s="136"/>
      <c r="F33" s="56"/>
    </row>
    <row r="34">
      <c r="E34" s="136"/>
      <c r="F34" s="56"/>
    </row>
    <row r="35">
      <c r="E35" s="136"/>
      <c r="F35" s="56"/>
    </row>
    <row r="36">
      <c r="E36" s="136"/>
      <c r="F36" s="56"/>
    </row>
    <row r="37">
      <c r="E37" s="136"/>
      <c r="F37" s="56"/>
    </row>
    <row r="38">
      <c r="E38" s="136"/>
      <c r="F38" s="56"/>
    </row>
    <row r="39">
      <c r="E39" s="136"/>
      <c r="F39" s="56"/>
    </row>
    <row r="40">
      <c r="E40" s="136"/>
      <c r="F40" s="56"/>
    </row>
    <row r="41">
      <c r="E41" s="136"/>
      <c r="F41" s="56"/>
    </row>
    <row r="42">
      <c r="E42" s="136"/>
      <c r="F42" s="56"/>
    </row>
    <row r="43">
      <c r="E43" s="136"/>
      <c r="F43" s="56"/>
    </row>
    <row r="44">
      <c r="E44" s="136"/>
      <c r="F44" s="56"/>
    </row>
    <row r="45">
      <c r="E45" s="136"/>
      <c r="F45" s="56"/>
    </row>
    <row r="46">
      <c r="E46" s="136"/>
      <c r="F46" s="56"/>
    </row>
    <row r="47">
      <c r="E47" s="136"/>
      <c r="F47" s="56"/>
    </row>
    <row r="48">
      <c r="E48" s="136"/>
      <c r="F48" s="56"/>
    </row>
    <row r="49">
      <c r="E49" s="136"/>
      <c r="F49" s="56"/>
    </row>
    <row r="50">
      <c r="E50" s="136"/>
      <c r="F50" s="56"/>
    </row>
    <row r="51">
      <c r="E51" s="136"/>
      <c r="F51" s="56"/>
    </row>
    <row r="52">
      <c r="E52" s="136"/>
      <c r="F52" s="56"/>
    </row>
    <row r="53">
      <c r="E53" s="136"/>
      <c r="F53" s="56"/>
    </row>
    <row r="54">
      <c r="E54" s="136"/>
      <c r="F54" s="56"/>
    </row>
    <row r="55">
      <c r="E55" s="136"/>
      <c r="F55" s="56"/>
    </row>
    <row r="56">
      <c r="E56" s="136"/>
      <c r="F56" s="56"/>
    </row>
    <row r="57">
      <c r="E57" s="136"/>
      <c r="F57" s="56"/>
    </row>
    <row r="58">
      <c r="E58" s="136"/>
      <c r="F58" s="56"/>
    </row>
    <row r="59">
      <c r="E59" s="136"/>
      <c r="F59" s="56"/>
    </row>
    <row r="60">
      <c r="E60" s="136"/>
      <c r="F60" s="56"/>
    </row>
    <row r="61">
      <c r="E61" s="136"/>
      <c r="F61" s="56"/>
    </row>
    <row r="62">
      <c r="E62" s="136"/>
      <c r="F62" s="56"/>
    </row>
    <row r="63">
      <c r="E63" s="136"/>
      <c r="F63" s="56"/>
    </row>
    <row r="64">
      <c r="E64" s="136"/>
      <c r="F64" s="56"/>
    </row>
    <row r="65">
      <c r="E65" s="136"/>
      <c r="F65" s="56"/>
    </row>
    <row r="66">
      <c r="E66" s="136"/>
      <c r="F66" s="56"/>
    </row>
    <row r="67">
      <c r="E67" s="136"/>
      <c r="F67" s="56"/>
    </row>
    <row r="68">
      <c r="E68" s="136"/>
      <c r="F68" s="56"/>
    </row>
    <row r="69">
      <c r="E69" s="136"/>
      <c r="F69" s="56"/>
    </row>
    <row r="70">
      <c r="E70" s="136"/>
      <c r="F70" s="56"/>
    </row>
    <row r="71">
      <c r="E71" s="136"/>
      <c r="F71" s="56"/>
    </row>
    <row r="72">
      <c r="E72" s="136"/>
      <c r="F72" s="56"/>
    </row>
    <row r="73">
      <c r="E73" s="136"/>
      <c r="F73" s="56"/>
    </row>
    <row r="74">
      <c r="E74" s="136"/>
      <c r="F74" s="56"/>
    </row>
    <row r="75">
      <c r="E75" s="136"/>
      <c r="F75" s="56"/>
    </row>
    <row r="76">
      <c r="E76" s="136"/>
      <c r="F76" s="56"/>
    </row>
    <row r="77">
      <c r="E77" s="136"/>
      <c r="F77" s="56"/>
    </row>
    <row r="78">
      <c r="E78" s="136"/>
      <c r="F78" s="56"/>
    </row>
    <row r="79">
      <c r="E79" s="136"/>
      <c r="F79" s="56"/>
    </row>
    <row r="80">
      <c r="E80" s="136"/>
      <c r="F80" s="56"/>
    </row>
    <row r="81">
      <c r="E81" s="136"/>
      <c r="F81" s="56"/>
    </row>
    <row r="82">
      <c r="E82" s="136"/>
      <c r="F82" s="56"/>
    </row>
    <row r="83">
      <c r="E83" s="136"/>
      <c r="F83" s="56"/>
    </row>
    <row r="84">
      <c r="E84" s="136"/>
      <c r="F84" s="56"/>
    </row>
    <row r="85">
      <c r="E85" s="136"/>
      <c r="F85" s="56"/>
    </row>
    <row r="86">
      <c r="E86" s="136"/>
      <c r="F86" s="56"/>
    </row>
    <row r="87">
      <c r="E87" s="136"/>
      <c r="F87" s="56"/>
    </row>
    <row r="88">
      <c r="E88" s="136"/>
      <c r="F88" s="56"/>
    </row>
    <row r="89">
      <c r="E89" s="136"/>
      <c r="F89" s="56"/>
    </row>
    <row r="90">
      <c r="E90" s="136"/>
      <c r="F90" s="56"/>
    </row>
    <row r="91">
      <c r="E91" s="136"/>
      <c r="F91" s="56"/>
    </row>
    <row r="92">
      <c r="E92" s="136"/>
      <c r="F92" s="56"/>
    </row>
    <row r="93">
      <c r="E93" s="136"/>
      <c r="F93" s="56"/>
    </row>
    <row r="94">
      <c r="E94" s="136"/>
      <c r="F94" s="56"/>
    </row>
    <row r="95">
      <c r="E95" s="136"/>
      <c r="F95" s="56"/>
    </row>
    <row r="96">
      <c r="E96" s="136"/>
      <c r="F96" s="56"/>
    </row>
    <row r="97">
      <c r="E97" s="136"/>
      <c r="F97" s="56"/>
    </row>
    <row r="98">
      <c r="E98" s="136"/>
      <c r="F98" s="56"/>
    </row>
    <row r="99">
      <c r="E99" s="136"/>
      <c r="F99" s="56"/>
    </row>
    <row r="100">
      <c r="E100" s="136"/>
      <c r="F100" s="56"/>
    </row>
    <row r="101">
      <c r="E101" s="136"/>
      <c r="F101" s="56"/>
    </row>
    <row r="102">
      <c r="E102" s="136"/>
      <c r="F102" s="56"/>
    </row>
    <row r="103">
      <c r="E103" s="136"/>
      <c r="F103" s="56"/>
    </row>
    <row r="104">
      <c r="E104" s="136"/>
      <c r="F104" s="56"/>
    </row>
    <row r="105">
      <c r="E105" s="136"/>
      <c r="F105" s="56"/>
    </row>
    <row r="106">
      <c r="E106" s="136"/>
      <c r="F106" s="56"/>
    </row>
    <row r="107">
      <c r="E107" s="136"/>
      <c r="F107" s="56"/>
    </row>
    <row r="108">
      <c r="E108" s="136"/>
      <c r="F108" s="56"/>
    </row>
    <row r="109">
      <c r="E109" s="136"/>
      <c r="F109" s="56"/>
    </row>
    <row r="110">
      <c r="E110" s="136"/>
      <c r="F110" s="56"/>
    </row>
    <row r="111">
      <c r="E111" s="136"/>
      <c r="F111" s="56"/>
    </row>
    <row r="112">
      <c r="E112" s="136"/>
      <c r="F112" s="56"/>
    </row>
    <row r="113">
      <c r="E113" s="136"/>
      <c r="F113" s="56"/>
    </row>
    <row r="114">
      <c r="E114" s="136"/>
      <c r="F114" s="56"/>
    </row>
    <row r="115">
      <c r="E115" s="136"/>
      <c r="F115" s="56"/>
    </row>
    <row r="116">
      <c r="E116" s="136"/>
      <c r="F116" s="56"/>
    </row>
    <row r="117">
      <c r="E117" s="136"/>
      <c r="F117" s="56"/>
    </row>
    <row r="118">
      <c r="E118" s="136"/>
      <c r="F118" s="56"/>
    </row>
    <row r="119">
      <c r="E119" s="136"/>
      <c r="F119" s="56"/>
    </row>
    <row r="120">
      <c r="E120" s="136"/>
      <c r="F120" s="56"/>
    </row>
    <row r="121">
      <c r="E121" s="136"/>
      <c r="F121" s="56"/>
    </row>
    <row r="122">
      <c r="E122" s="136"/>
      <c r="F122" s="56"/>
    </row>
    <row r="123">
      <c r="E123" s="136"/>
      <c r="F123" s="56"/>
    </row>
    <row r="124">
      <c r="E124" s="136"/>
      <c r="F124" s="56"/>
    </row>
    <row r="125">
      <c r="E125" s="136"/>
      <c r="F125" s="56"/>
    </row>
    <row r="126">
      <c r="E126" s="136"/>
      <c r="F126" s="56"/>
    </row>
    <row r="127">
      <c r="E127" s="136"/>
      <c r="F127" s="56"/>
    </row>
    <row r="128">
      <c r="E128" s="136"/>
      <c r="F128" s="56"/>
    </row>
    <row r="129">
      <c r="E129" s="136"/>
      <c r="F129" s="56"/>
    </row>
    <row r="130">
      <c r="E130" s="136"/>
      <c r="F130" s="56"/>
    </row>
    <row r="131">
      <c r="E131" s="136"/>
      <c r="F131" s="56"/>
    </row>
    <row r="132">
      <c r="E132" s="136"/>
      <c r="F132" s="56"/>
    </row>
    <row r="133">
      <c r="E133" s="136"/>
      <c r="F133" s="56"/>
    </row>
    <row r="134">
      <c r="E134" s="136"/>
      <c r="F134" s="56"/>
    </row>
    <row r="135">
      <c r="E135" s="136"/>
      <c r="F135" s="56"/>
    </row>
    <row r="136">
      <c r="E136" s="136"/>
      <c r="F136" s="56"/>
    </row>
    <row r="137">
      <c r="E137" s="136"/>
      <c r="F137" s="56"/>
    </row>
    <row r="138">
      <c r="E138" s="136"/>
      <c r="F138" s="56"/>
    </row>
    <row r="139">
      <c r="E139" s="136"/>
      <c r="F139" s="56"/>
    </row>
    <row r="140">
      <c r="E140" s="136"/>
      <c r="F140" s="56"/>
    </row>
    <row r="141">
      <c r="E141" s="136"/>
      <c r="F141" s="56"/>
    </row>
    <row r="142">
      <c r="E142" s="136"/>
      <c r="F142" s="56"/>
    </row>
    <row r="143">
      <c r="E143" s="136"/>
      <c r="F143" s="56"/>
    </row>
    <row r="144">
      <c r="E144" s="136"/>
      <c r="F144" s="56"/>
    </row>
    <row r="145">
      <c r="E145" s="136"/>
      <c r="F145" s="56"/>
    </row>
    <row r="146">
      <c r="E146" s="136"/>
      <c r="F146" s="56"/>
    </row>
    <row r="147">
      <c r="E147" s="136"/>
      <c r="F147" s="56"/>
    </row>
    <row r="148">
      <c r="E148" s="136"/>
      <c r="F148" s="56"/>
    </row>
    <row r="149">
      <c r="E149" s="136"/>
      <c r="F149" s="56"/>
    </row>
    <row r="150">
      <c r="E150" s="136"/>
      <c r="F150" s="56"/>
    </row>
    <row r="151">
      <c r="E151" s="136"/>
      <c r="F151" s="56"/>
    </row>
    <row r="152">
      <c r="E152" s="136"/>
      <c r="F152" s="56"/>
    </row>
    <row r="153">
      <c r="E153" s="136"/>
      <c r="F153" s="56"/>
    </row>
    <row r="154">
      <c r="E154" s="136"/>
      <c r="F154" s="56"/>
    </row>
    <row r="155">
      <c r="E155" s="136"/>
      <c r="F155" s="56"/>
    </row>
    <row r="156">
      <c r="E156" s="136"/>
      <c r="F156" s="56"/>
    </row>
    <row r="157">
      <c r="E157" s="136"/>
      <c r="F157" s="56"/>
    </row>
    <row r="158">
      <c r="E158" s="136"/>
      <c r="F158" s="56"/>
    </row>
    <row r="159">
      <c r="E159" s="136"/>
      <c r="F159" s="56"/>
    </row>
    <row r="160">
      <c r="E160" s="136"/>
      <c r="F160" s="56"/>
    </row>
    <row r="161">
      <c r="E161" s="136"/>
      <c r="F161" s="56"/>
    </row>
    <row r="162">
      <c r="E162" s="136"/>
      <c r="F162" s="56"/>
    </row>
    <row r="163">
      <c r="E163" s="136"/>
      <c r="F163" s="56"/>
    </row>
    <row r="164">
      <c r="E164" s="136"/>
      <c r="F164" s="56"/>
    </row>
    <row r="165">
      <c r="E165" s="136"/>
      <c r="F165" s="56"/>
    </row>
    <row r="166">
      <c r="E166" s="136"/>
      <c r="F166" s="56"/>
    </row>
    <row r="167">
      <c r="E167" s="136"/>
      <c r="F167" s="56"/>
    </row>
    <row r="168">
      <c r="E168" s="136"/>
      <c r="F168" s="56"/>
    </row>
    <row r="169">
      <c r="E169" s="136"/>
      <c r="F169" s="56"/>
    </row>
    <row r="170">
      <c r="E170" s="136"/>
      <c r="F170" s="56"/>
    </row>
    <row r="171">
      <c r="E171" s="136"/>
      <c r="F171" s="56"/>
    </row>
    <row r="172">
      <c r="E172" s="136"/>
      <c r="F172" s="56"/>
    </row>
    <row r="173">
      <c r="E173" s="136"/>
      <c r="F173" s="56"/>
    </row>
    <row r="174">
      <c r="E174" s="136"/>
      <c r="F174" s="56"/>
    </row>
    <row r="175">
      <c r="E175" s="136"/>
      <c r="F175" s="56"/>
    </row>
    <row r="176">
      <c r="E176" s="136"/>
      <c r="F176" s="56"/>
    </row>
    <row r="177">
      <c r="E177" s="136"/>
      <c r="F177" s="56"/>
    </row>
    <row r="178">
      <c r="E178" s="136"/>
      <c r="F178" s="56"/>
    </row>
    <row r="179">
      <c r="E179" s="136"/>
      <c r="F179" s="56"/>
    </row>
    <row r="180">
      <c r="E180" s="136"/>
      <c r="F180" s="56"/>
    </row>
    <row r="181">
      <c r="E181" s="136"/>
      <c r="F181" s="56"/>
    </row>
    <row r="182">
      <c r="E182" s="136"/>
      <c r="F182" s="56"/>
    </row>
    <row r="183">
      <c r="E183" s="136"/>
      <c r="F183" s="56"/>
    </row>
    <row r="184">
      <c r="E184" s="136"/>
      <c r="F184" s="56"/>
    </row>
    <row r="185">
      <c r="E185" s="136"/>
      <c r="F185" s="56"/>
    </row>
    <row r="186">
      <c r="E186" s="136"/>
      <c r="F186" s="56"/>
    </row>
    <row r="187">
      <c r="E187" s="136"/>
      <c r="F187" s="56"/>
    </row>
    <row r="188">
      <c r="E188" s="136"/>
      <c r="F188" s="56"/>
    </row>
    <row r="189">
      <c r="E189" s="136"/>
      <c r="F189" s="56"/>
    </row>
    <row r="190">
      <c r="E190" s="136"/>
      <c r="F190" s="56"/>
    </row>
    <row r="191">
      <c r="E191" s="136"/>
      <c r="F191" s="56"/>
    </row>
    <row r="192">
      <c r="E192" s="136"/>
      <c r="F192" s="56"/>
    </row>
    <row r="193">
      <c r="E193" s="136"/>
      <c r="F193" s="56"/>
    </row>
    <row r="194">
      <c r="E194" s="136"/>
      <c r="F194" s="56"/>
    </row>
    <row r="195">
      <c r="E195" s="136"/>
      <c r="F195" s="56"/>
    </row>
    <row r="196">
      <c r="E196" s="136"/>
      <c r="F196" s="56"/>
    </row>
    <row r="197">
      <c r="E197" s="136"/>
      <c r="F197" s="56"/>
    </row>
    <row r="198">
      <c r="E198" s="136"/>
      <c r="F198" s="56"/>
    </row>
    <row r="199">
      <c r="E199" s="136"/>
      <c r="F199" s="56"/>
    </row>
    <row r="200">
      <c r="E200" s="136"/>
      <c r="F200" s="56"/>
    </row>
    <row r="201">
      <c r="E201" s="136"/>
      <c r="F201" s="56"/>
    </row>
    <row r="202">
      <c r="E202" s="136"/>
      <c r="F202" s="56"/>
    </row>
    <row r="203">
      <c r="E203" s="136"/>
      <c r="F203" s="56"/>
    </row>
    <row r="204">
      <c r="E204" s="136"/>
      <c r="F204" s="56"/>
    </row>
    <row r="205">
      <c r="E205" s="136"/>
      <c r="F205" s="56"/>
    </row>
    <row r="206">
      <c r="E206" s="136"/>
      <c r="F206" s="56"/>
    </row>
    <row r="207">
      <c r="E207" s="136"/>
      <c r="F207" s="56"/>
    </row>
    <row r="208">
      <c r="E208" s="136"/>
      <c r="F208" s="56"/>
    </row>
    <row r="209">
      <c r="E209" s="136"/>
      <c r="F209" s="56"/>
    </row>
    <row r="210">
      <c r="E210" s="136"/>
      <c r="F210" s="56"/>
    </row>
    <row r="211">
      <c r="E211" s="136"/>
      <c r="F211" s="56"/>
    </row>
    <row r="212">
      <c r="E212" s="136"/>
      <c r="F212" s="56"/>
    </row>
    <row r="213">
      <c r="E213" s="136"/>
      <c r="F213" s="56"/>
    </row>
    <row r="214">
      <c r="E214" s="136"/>
      <c r="F214" s="56"/>
    </row>
    <row r="215">
      <c r="E215" s="136"/>
      <c r="F215" s="56"/>
    </row>
    <row r="216">
      <c r="E216" s="136"/>
      <c r="F216" s="56"/>
    </row>
    <row r="217">
      <c r="E217" s="136"/>
      <c r="F217" s="56"/>
    </row>
    <row r="218">
      <c r="E218" s="136"/>
      <c r="F218" s="56"/>
    </row>
    <row r="219">
      <c r="E219" s="136"/>
      <c r="F219" s="56"/>
    </row>
    <row r="220">
      <c r="E220" s="136"/>
      <c r="F220" s="56"/>
    </row>
    <row r="221">
      <c r="E221" s="136"/>
      <c r="F221" s="56"/>
    </row>
    <row r="222">
      <c r="E222" s="136"/>
      <c r="F222" s="56"/>
    </row>
    <row r="223">
      <c r="E223" s="136"/>
      <c r="F223" s="56"/>
    </row>
    <row r="224">
      <c r="E224" s="136"/>
      <c r="F224" s="56"/>
    </row>
    <row r="225">
      <c r="E225" s="136"/>
      <c r="F225" s="56"/>
    </row>
    <row r="226">
      <c r="E226" s="136"/>
      <c r="F226" s="56"/>
    </row>
    <row r="227">
      <c r="E227" s="136"/>
      <c r="F227" s="56"/>
    </row>
    <row r="228">
      <c r="E228" s="136"/>
      <c r="F228" s="56"/>
    </row>
    <row r="229">
      <c r="E229" s="136"/>
      <c r="F229" s="56"/>
    </row>
    <row r="230">
      <c r="E230" s="136"/>
      <c r="F230" s="56"/>
    </row>
    <row r="231">
      <c r="E231" s="136"/>
      <c r="F231" s="56"/>
    </row>
    <row r="232">
      <c r="E232" s="136"/>
      <c r="F232" s="56"/>
    </row>
    <row r="233">
      <c r="E233" s="136"/>
      <c r="F233" s="56"/>
    </row>
    <row r="234">
      <c r="E234" s="136"/>
      <c r="F234" s="56"/>
    </row>
    <row r="235">
      <c r="E235" s="136"/>
      <c r="F235" s="56"/>
    </row>
    <row r="236">
      <c r="E236" s="136"/>
      <c r="F236" s="56"/>
    </row>
    <row r="237">
      <c r="E237" s="136"/>
      <c r="F237" s="56"/>
    </row>
    <row r="238">
      <c r="E238" s="136"/>
      <c r="F238" s="56"/>
    </row>
    <row r="239">
      <c r="E239" s="136"/>
      <c r="F239" s="56"/>
    </row>
    <row r="240">
      <c r="E240" s="136"/>
      <c r="F240" s="56"/>
    </row>
    <row r="241">
      <c r="E241" s="136"/>
      <c r="F241" s="56"/>
    </row>
    <row r="242">
      <c r="E242" s="136"/>
      <c r="F242" s="56"/>
    </row>
    <row r="243">
      <c r="E243" s="136"/>
      <c r="F243" s="56"/>
    </row>
    <row r="244">
      <c r="E244" s="136"/>
      <c r="F244" s="56"/>
    </row>
    <row r="245">
      <c r="E245" s="136"/>
      <c r="F245" s="56"/>
    </row>
    <row r="246">
      <c r="E246" s="136"/>
      <c r="F246" s="56"/>
    </row>
    <row r="247">
      <c r="E247" s="136"/>
      <c r="F247" s="56"/>
    </row>
    <row r="248">
      <c r="E248" s="136"/>
      <c r="F248" s="56"/>
    </row>
    <row r="249">
      <c r="E249" s="136"/>
      <c r="F249" s="56"/>
    </row>
    <row r="250">
      <c r="E250" s="136"/>
      <c r="F250" s="56"/>
    </row>
    <row r="251">
      <c r="E251" s="136"/>
      <c r="F251" s="56"/>
    </row>
    <row r="252">
      <c r="E252" s="136"/>
      <c r="F252" s="56"/>
    </row>
    <row r="253">
      <c r="E253" s="136"/>
      <c r="F253" s="56"/>
    </row>
    <row r="254">
      <c r="E254" s="136"/>
      <c r="F254" s="56"/>
    </row>
    <row r="255">
      <c r="E255" s="136"/>
      <c r="F255" s="56"/>
    </row>
    <row r="256">
      <c r="E256" s="136"/>
      <c r="F256" s="56"/>
    </row>
    <row r="257">
      <c r="E257" s="136"/>
      <c r="F257" s="56"/>
    </row>
    <row r="258">
      <c r="E258" s="136"/>
      <c r="F258" s="56"/>
    </row>
    <row r="259">
      <c r="E259" s="136"/>
      <c r="F259" s="56"/>
    </row>
    <row r="260">
      <c r="E260" s="136"/>
      <c r="F260" s="56"/>
    </row>
    <row r="261">
      <c r="E261" s="136"/>
      <c r="F261" s="56"/>
    </row>
    <row r="262">
      <c r="E262" s="136"/>
      <c r="F262" s="56"/>
    </row>
    <row r="263">
      <c r="E263" s="136"/>
      <c r="F263" s="56"/>
    </row>
    <row r="264">
      <c r="E264" s="136"/>
      <c r="F264" s="56"/>
    </row>
    <row r="265">
      <c r="E265" s="136"/>
      <c r="F265" s="56"/>
    </row>
    <row r="266">
      <c r="E266" s="136"/>
      <c r="F266" s="56"/>
    </row>
    <row r="267">
      <c r="E267" s="136"/>
      <c r="F267" s="56"/>
    </row>
    <row r="268">
      <c r="E268" s="136"/>
      <c r="F268" s="56"/>
    </row>
    <row r="269">
      <c r="E269" s="136"/>
      <c r="F269" s="56"/>
    </row>
    <row r="270">
      <c r="E270" s="136"/>
      <c r="F270" s="56"/>
    </row>
    <row r="271">
      <c r="E271" s="136"/>
      <c r="F271" s="56"/>
    </row>
    <row r="272">
      <c r="E272" s="136"/>
      <c r="F272" s="56"/>
    </row>
    <row r="273">
      <c r="E273" s="136"/>
      <c r="F273" s="56"/>
    </row>
    <row r="274">
      <c r="E274" s="136"/>
      <c r="F274" s="56"/>
    </row>
    <row r="275">
      <c r="E275" s="136"/>
      <c r="F275" s="56"/>
    </row>
    <row r="276">
      <c r="E276" s="136"/>
      <c r="F276" s="56"/>
    </row>
    <row r="277">
      <c r="E277" s="136"/>
      <c r="F277" s="56"/>
    </row>
    <row r="278">
      <c r="E278" s="136"/>
      <c r="F278" s="56"/>
    </row>
    <row r="279">
      <c r="E279" s="136"/>
      <c r="F279" s="56"/>
    </row>
    <row r="280">
      <c r="E280" s="136"/>
      <c r="F280" s="56"/>
    </row>
    <row r="281">
      <c r="E281" s="136"/>
      <c r="F281" s="56"/>
    </row>
    <row r="282">
      <c r="E282" s="136"/>
      <c r="F282" s="56"/>
    </row>
    <row r="283">
      <c r="E283" s="136"/>
      <c r="F283" s="56"/>
    </row>
    <row r="284">
      <c r="E284" s="136"/>
      <c r="F284" s="56"/>
    </row>
    <row r="285">
      <c r="E285" s="136"/>
      <c r="F285" s="56"/>
    </row>
    <row r="286">
      <c r="E286" s="136"/>
      <c r="F286" s="56"/>
    </row>
    <row r="287">
      <c r="E287" s="136"/>
      <c r="F287" s="56"/>
    </row>
    <row r="288">
      <c r="E288" s="136"/>
      <c r="F288" s="56"/>
    </row>
    <row r="289">
      <c r="E289" s="136"/>
      <c r="F289" s="56"/>
    </row>
    <row r="290">
      <c r="E290" s="136"/>
      <c r="F290" s="56"/>
    </row>
    <row r="291">
      <c r="E291" s="136"/>
      <c r="F291" s="56"/>
    </row>
    <row r="292">
      <c r="E292" s="136"/>
      <c r="F292" s="56"/>
    </row>
    <row r="293">
      <c r="E293" s="136"/>
      <c r="F293" s="56"/>
    </row>
    <row r="294">
      <c r="E294" s="136"/>
      <c r="F294" s="56"/>
    </row>
    <row r="295">
      <c r="E295" s="136"/>
      <c r="F295" s="56"/>
    </row>
    <row r="296">
      <c r="E296" s="136"/>
      <c r="F296" s="56"/>
    </row>
    <row r="297">
      <c r="E297" s="136"/>
      <c r="F297" s="56"/>
    </row>
    <row r="298">
      <c r="E298" s="136"/>
      <c r="F298" s="56"/>
    </row>
    <row r="299">
      <c r="E299" s="136"/>
      <c r="F299" s="56"/>
    </row>
    <row r="300">
      <c r="E300" s="136"/>
      <c r="F300" s="56"/>
    </row>
    <row r="301">
      <c r="E301" s="136"/>
      <c r="F301" s="56"/>
    </row>
    <row r="302">
      <c r="E302" s="136"/>
      <c r="F302" s="56"/>
    </row>
    <row r="303">
      <c r="E303" s="136"/>
      <c r="F303" s="56"/>
    </row>
    <row r="304">
      <c r="E304" s="136"/>
      <c r="F304" s="56"/>
    </row>
    <row r="305">
      <c r="E305" s="136"/>
      <c r="F305" s="56"/>
    </row>
    <row r="306">
      <c r="E306" s="136"/>
      <c r="F306" s="56"/>
    </row>
    <row r="307">
      <c r="E307" s="136"/>
      <c r="F307" s="56"/>
    </row>
    <row r="308">
      <c r="E308" s="136"/>
      <c r="F308" s="56"/>
    </row>
    <row r="309">
      <c r="E309" s="136"/>
      <c r="F309" s="56"/>
    </row>
    <row r="310">
      <c r="E310" s="136"/>
      <c r="F310" s="56"/>
    </row>
    <row r="311">
      <c r="E311" s="136"/>
      <c r="F311" s="56"/>
    </row>
    <row r="312">
      <c r="E312" s="136"/>
      <c r="F312" s="56"/>
    </row>
    <row r="313">
      <c r="E313" s="136"/>
      <c r="F313" s="56"/>
    </row>
    <row r="314">
      <c r="E314" s="136"/>
      <c r="F314" s="56"/>
    </row>
    <row r="315">
      <c r="E315" s="136"/>
      <c r="F315" s="56"/>
    </row>
    <row r="316">
      <c r="E316" s="136"/>
      <c r="F316" s="56"/>
    </row>
    <row r="317">
      <c r="E317" s="136"/>
      <c r="F317" s="56"/>
    </row>
    <row r="318">
      <c r="E318" s="136"/>
      <c r="F318" s="56"/>
    </row>
    <row r="319">
      <c r="E319" s="136"/>
      <c r="F319" s="56"/>
    </row>
    <row r="320">
      <c r="E320" s="136"/>
      <c r="F320" s="56"/>
    </row>
    <row r="321">
      <c r="E321" s="136"/>
      <c r="F321" s="56"/>
    </row>
    <row r="322">
      <c r="E322" s="136"/>
      <c r="F322" s="56"/>
    </row>
    <row r="323">
      <c r="E323" s="136"/>
      <c r="F323" s="56"/>
    </row>
    <row r="324">
      <c r="E324" s="136"/>
      <c r="F324" s="56"/>
    </row>
    <row r="325">
      <c r="E325" s="136"/>
      <c r="F325" s="56"/>
    </row>
    <row r="326">
      <c r="E326" s="136"/>
      <c r="F326" s="56"/>
    </row>
    <row r="327">
      <c r="E327" s="136"/>
      <c r="F327" s="56"/>
    </row>
    <row r="328">
      <c r="E328" s="136"/>
      <c r="F328" s="56"/>
    </row>
    <row r="329">
      <c r="E329" s="136"/>
      <c r="F329" s="56"/>
    </row>
    <row r="330">
      <c r="E330" s="136"/>
      <c r="F330" s="56"/>
    </row>
    <row r="331">
      <c r="E331" s="136"/>
      <c r="F331" s="56"/>
    </row>
    <row r="332">
      <c r="E332" s="136"/>
      <c r="F332" s="56"/>
    </row>
    <row r="333">
      <c r="E333" s="136"/>
      <c r="F333" s="56"/>
    </row>
    <row r="334">
      <c r="E334" s="136"/>
      <c r="F334" s="56"/>
    </row>
    <row r="335">
      <c r="E335" s="136"/>
      <c r="F335" s="56"/>
    </row>
    <row r="336">
      <c r="E336" s="136"/>
      <c r="F336" s="56"/>
    </row>
    <row r="337">
      <c r="E337" s="136"/>
      <c r="F337" s="56"/>
    </row>
    <row r="338">
      <c r="E338" s="136"/>
      <c r="F338" s="56"/>
    </row>
    <row r="339">
      <c r="E339" s="136"/>
      <c r="F339" s="56"/>
    </row>
    <row r="340">
      <c r="E340" s="136"/>
      <c r="F340" s="56"/>
    </row>
    <row r="341">
      <c r="E341" s="136"/>
      <c r="F341" s="56"/>
    </row>
    <row r="342">
      <c r="E342" s="136"/>
      <c r="F342" s="56"/>
    </row>
    <row r="343">
      <c r="E343" s="136"/>
      <c r="F343" s="56"/>
    </row>
    <row r="344">
      <c r="E344" s="136"/>
      <c r="F344" s="56"/>
    </row>
    <row r="345">
      <c r="E345" s="136"/>
      <c r="F345" s="56"/>
    </row>
    <row r="346">
      <c r="E346" s="136"/>
      <c r="F346" s="56"/>
    </row>
    <row r="347">
      <c r="E347" s="136"/>
      <c r="F347" s="56"/>
    </row>
    <row r="348">
      <c r="E348" s="136"/>
      <c r="F348" s="56"/>
    </row>
    <row r="349">
      <c r="E349" s="136"/>
      <c r="F349" s="56"/>
    </row>
    <row r="350">
      <c r="E350" s="136"/>
      <c r="F350" s="56"/>
    </row>
    <row r="351">
      <c r="E351" s="136"/>
      <c r="F351" s="56"/>
    </row>
    <row r="352">
      <c r="E352" s="136"/>
      <c r="F352" s="56"/>
    </row>
    <row r="353">
      <c r="E353" s="136"/>
      <c r="F353" s="56"/>
    </row>
    <row r="354">
      <c r="E354" s="136"/>
      <c r="F354" s="56"/>
    </row>
    <row r="355">
      <c r="E355" s="136"/>
      <c r="F355" s="56"/>
    </row>
    <row r="356">
      <c r="E356" s="136"/>
      <c r="F356" s="56"/>
    </row>
    <row r="357">
      <c r="E357" s="136"/>
      <c r="F357" s="56"/>
    </row>
    <row r="358">
      <c r="E358" s="136"/>
      <c r="F358" s="56"/>
    </row>
    <row r="359">
      <c r="E359" s="136"/>
      <c r="F359" s="56"/>
    </row>
    <row r="360">
      <c r="E360" s="136"/>
      <c r="F360" s="56"/>
    </row>
    <row r="361">
      <c r="E361" s="136"/>
      <c r="F361" s="56"/>
    </row>
    <row r="362">
      <c r="E362" s="136"/>
      <c r="F362" s="56"/>
    </row>
    <row r="363">
      <c r="E363" s="136"/>
      <c r="F363" s="56"/>
    </row>
    <row r="364">
      <c r="E364" s="136"/>
      <c r="F364" s="56"/>
    </row>
    <row r="365">
      <c r="E365" s="136"/>
      <c r="F365" s="56"/>
    </row>
    <row r="366">
      <c r="E366" s="136"/>
      <c r="F366" s="56"/>
    </row>
    <row r="367">
      <c r="E367" s="136"/>
      <c r="F367" s="56"/>
    </row>
    <row r="368">
      <c r="E368" s="136"/>
      <c r="F368" s="56"/>
    </row>
    <row r="369">
      <c r="E369" s="136"/>
      <c r="F369" s="56"/>
    </row>
    <row r="370">
      <c r="E370" s="136"/>
      <c r="F370" s="56"/>
    </row>
    <row r="371">
      <c r="E371" s="136"/>
      <c r="F371" s="56"/>
    </row>
    <row r="372">
      <c r="E372" s="136"/>
      <c r="F372" s="56"/>
    </row>
    <row r="373">
      <c r="E373" s="136"/>
      <c r="F373" s="56"/>
    </row>
    <row r="374">
      <c r="E374" s="136"/>
      <c r="F374" s="56"/>
    </row>
    <row r="375">
      <c r="E375" s="136"/>
      <c r="F375" s="56"/>
    </row>
    <row r="376">
      <c r="E376" s="136"/>
      <c r="F376" s="56"/>
    </row>
    <row r="377">
      <c r="E377" s="136"/>
      <c r="F377" s="56"/>
    </row>
    <row r="378">
      <c r="E378" s="136"/>
      <c r="F378" s="56"/>
    </row>
    <row r="379">
      <c r="E379" s="136"/>
      <c r="F379" s="56"/>
    </row>
    <row r="380">
      <c r="E380" s="136"/>
      <c r="F380" s="56"/>
    </row>
    <row r="381">
      <c r="E381" s="136"/>
      <c r="F381" s="56"/>
    </row>
    <row r="382">
      <c r="E382" s="136"/>
      <c r="F382" s="56"/>
    </row>
    <row r="383">
      <c r="E383" s="136"/>
      <c r="F383" s="56"/>
    </row>
    <row r="384">
      <c r="E384" s="136"/>
      <c r="F384" s="56"/>
    </row>
    <row r="385">
      <c r="E385" s="136"/>
      <c r="F385" s="56"/>
    </row>
    <row r="386">
      <c r="E386" s="136"/>
      <c r="F386" s="56"/>
    </row>
    <row r="387">
      <c r="E387" s="136"/>
      <c r="F387" s="56"/>
    </row>
    <row r="388">
      <c r="E388" s="136"/>
      <c r="F388" s="56"/>
    </row>
    <row r="389">
      <c r="E389" s="136"/>
      <c r="F389" s="56"/>
    </row>
    <row r="390">
      <c r="E390" s="136"/>
      <c r="F390" s="56"/>
    </row>
    <row r="391">
      <c r="E391" s="136"/>
      <c r="F391" s="56"/>
    </row>
    <row r="392">
      <c r="E392" s="136"/>
      <c r="F392" s="56"/>
    </row>
    <row r="393">
      <c r="E393" s="136"/>
      <c r="F393" s="56"/>
    </row>
    <row r="394">
      <c r="E394" s="136"/>
      <c r="F394" s="56"/>
    </row>
    <row r="395">
      <c r="E395" s="136"/>
      <c r="F395" s="56"/>
    </row>
    <row r="396">
      <c r="E396" s="136"/>
      <c r="F396" s="56"/>
    </row>
    <row r="397">
      <c r="E397" s="136"/>
      <c r="F397" s="56"/>
    </row>
    <row r="398">
      <c r="E398" s="136"/>
      <c r="F398" s="56"/>
    </row>
    <row r="399">
      <c r="E399" s="136"/>
      <c r="F399" s="56"/>
    </row>
    <row r="400">
      <c r="E400" s="136"/>
      <c r="F400" s="56"/>
    </row>
    <row r="401">
      <c r="E401" s="136"/>
      <c r="F401" s="56"/>
    </row>
    <row r="402">
      <c r="E402" s="136"/>
      <c r="F402" s="56"/>
    </row>
    <row r="403">
      <c r="E403" s="136"/>
      <c r="F403" s="56"/>
    </row>
    <row r="404">
      <c r="E404" s="136"/>
      <c r="F404" s="56"/>
    </row>
    <row r="405">
      <c r="E405" s="136"/>
      <c r="F405" s="56"/>
    </row>
    <row r="406">
      <c r="E406" s="136"/>
      <c r="F406" s="56"/>
    </row>
    <row r="407">
      <c r="E407" s="136"/>
      <c r="F407" s="56"/>
    </row>
    <row r="408">
      <c r="E408" s="136"/>
      <c r="F408" s="56"/>
    </row>
    <row r="409">
      <c r="E409" s="136"/>
      <c r="F409" s="56"/>
    </row>
    <row r="410">
      <c r="E410" s="136"/>
      <c r="F410" s="56"/>
    </row>
    <row r="411">
      <c r="E411" s="136"/>
      <c r="F411" s="56"/>
    </row>
    <row r="412">
      <c r="E412" s="136"/>
      <c r="F412" s="56"/>
    </row>
    <row r="413">
      <c r="E413" s="136"/>
      <c r="F413" s="56"/>
    </row>
    <row r="414">
      <c r="E414" s="136"/>
      <c r="F414" s="56"/>
    </row>
    <row r="415">
      <c r="E415" s="136"/>
      <c r="F415" s="56"/>
    </row>
    <row r="416">
      <c r="E416" s="136"/>
      <c r="F416" s="56"/>
    </row>
    <row r="417">
      <c r="E417" s="136"/>
      <c r="F417" s="56"/>
    </row>
    <row r="418">
      <c r="E418" s="136"/>
      <c r="F418" s="56"/>
    </row>
    <row r="419">
      <c r="E419" s="136"/>
      <c r="F419" s="56"/>
    </row>
    <row r="420">
      <c r="E420" s="136"/>
      <c r="F420" s="56"/>
    </row>
    <row r="421">
      <c r="E421" s="136"/>
      <c r="F421" s="56"/>
    </row>
    <row r="422">
      <c r="E422" s="136"/>
      <c r="F422" s="56"/>
    </row>
    <row r="423">
      <c r="E423" s="136"/>
      <c r="F423" s="56"/>
    </row>
    <row r="424">
      <c r="E424" s="136"/>
      <c r="F424" s="56"/>
    </row>
    <row r="425">
      <c r="E425" s="136"/>
      <c r="F425" s="56"/>
    </row>
    <row r="426">
      <c r="E426" s="136"/>
      <c r="F426" s="56"/>
    </row>
    <row r="427">
      <c r="E427" s="136"/>
      <c r="F427" s="56"/>
    </row>
    <row r="428">
      <c r="E428" s="136"/>
      <c r="F428" s="56"/>
    </row>
    <row r="429">
      <c r="E429" s="136"/>
      <c r="F429" s="56"/>
    </row>
    <row r="430">
      <c r="E430" s="136"/>
      <c r="F430" s="56"/>
    </row>
    <row r="431">
      <c r="E431" s="136"/>
      <c r="F431" s="56"/>
    </row>
    <row r="432">
      <c r="E432" s="136"/>
      <c r="F432" s="56"/>
    </row>
    <row r="433">
      <c r="E433" s="136"/>
      <c r="F433" s="56"/>
    </row>
    <row r="434">
      <c r="E434" s="136"/>
      <c r="F434" s="56"/>
    </row>
    <row r="435">
      <c r="E435" s="136"/>
      <c r="F435" s="56"/>
    </row>
    <row r="436">
      <c r="E436" s="136"/>
      <c r="F436" s="56"/>
    </row>
    <row r="437">
      <c r="E437" s="136"/>
      <c r="F437" s="56"/>
    </row>
    <row r="438">
      <c r="E438" s="136"/>
      <c r="F438" s="56"/>
    </row>
    <row r="439">
      <c r="E439" s="136"/>
      <c r="F439" s="56"/>
    </row>
    <row r="440">
      <c r="E440" s="136"/>
      <c r="F440" s="56"/>
    </row>
    <row r="441">
      <c r="E441" s="136"/>
      <c r="F441" s="56"/>
    </row>
    <row r="442">
      <c r="E442" s="136"/>
      <c r="F442" s="56"/>
    </row>
    <row r="443">
      <c r="E443" s="136"/>
      <c r="F443" s="56"/>
    </row>
    <row r="444">
      <c r="E444" s="136"/>
      <c r="F444" s="56"/>
    </row>
    <row r="445">
      <c r="E445" s="136"/>
      <c r="F445" s="56"/>
    </row>
    <row r="446">
      <c r="E446" s="136"/>
      <c r="F446" s="56"/>
    </row>
    <row r="447">
      <c r="E447" s="136"/>
      <c r="F447" s="56"/>
    </row>
    <row r="448">
      <c r="E448" s="136"/>
      <c r="F448" s="56"/>
    </row>
    <row r="449">
      <c r="E449" s="136"/>
      <c r="F449" s="56"/>
    </row>
    <row r="450">
      <c r="E450" s="136"/>
      <c r="F450" s="56"/>
    </row>
    <row r="451">
      <c r="E451" s="136"/>
      <c r="F451" s="56"/>
    </row>
    <row r="452">
      <c r="E452" s="136"/>
      <c r="F452" s="56"/>
    </row>
    <row r="453">
      <c r="E453" s="136"/>
      <c r="F453" s="56"/>
    </row>
    <row r="454">
      <c r="E454" s="136"/>
      <c r="F454" s="56"/>
    </row>
    <row r="455">
      <c r="E455" s="136"/>
      <c r="F455" s="56"/>
    </row>
    <row r="456">
      <c r="E456" s="136"/>
      <c r="F456" s="56"/>
    </row>
    <row r="457">
      <c r="E457" s="136"/>
      <c r="F457" s="56"/>
    </row>
    <row r="458">
      <c r="E458" s="136"/>
      <c r="F458" s="56"/>
    </row>
    <row r="459">
      <c r="E459" s="136"/>
      <c r="F459" s="56"/>
    </row>
    <row r="460">
      <c r="E460" s="136"/>
      <c r="F460" s="56"/>
    </row>
    <row r="461">
      <c r="E461" s="136"/>
      <c r="F461" s="56"/>
    </row>
    <row r="462">
      <c r="E462" s="136"/>
      <c r="F462" s="56"/>
    </row>
    <row r="463">
      <c r="E463" s="136"/>
      <c r="F463" s="56"/>
    </row>
    <row r="464">
      <c r="E464" s="136"/>
      <c r="F464" s="56"/>
    </row>
    <row r="465">
      <c r="E465" s="136"/>
      <c r="F465" s="56"/>
    </row>
    <row r="466">
      <c r="E466" s="136"/>
      <c r="F466" s="56"/>
    </row>
    <row r="467">
      <c r="E467" s="136"/>
      <c r="F467" s="56"/>
    </row>
    <row r="468">
      <c r="E468" s="136"/>
      <c r="F468" s="56"/>
    </row>
    <row r="469">
      <c r="E469" s="136"/>
      <c r="F469" s="56"/>
    </row>
    <row r="470">
      <c r="E470" s="136"/>
      <c r="F470" s="56"/>
    </row>
    <row r="471">
      <c r="E471" s="136"/>
      <c r="F471" s="56"/>
    </row>
    <row r="472">
      <c r="E472" s="136"/>
      <c r="F472" s="56"/>
    </row>
    <row r="473">
      <c r="E473" s="136"/>
      <c r="F473" s="56"/>
    </row>
    <row r="474">
      <c r="E474" s="136"/>
      <c r="F474" s="56"/>
    </row>
    <row r="475">
      <c r="E475" s="136"/>
      <c r="F475" s="56"/>
    </row>
    <row r="476">
      <c r="E476" s="136"/>
      <c r="F476" s="56"/>
    </row>
    <row r="477">
      <c r="E477" s="136"/>
      <c r="F477" s="56"/>
    </row>
    <row r="478">
      <c r="E478" s="136"/>
      <c r="F478" s="56"/>
    </row>
    <row r="479">
      <c r="E479" s="136"/>
      <c r="F479" s="56"/>
    </row>
    <row r="480">
      <c r="E480" s="136"/>
      <c r="F480" s="56"/>
    </row>
    <row r="481">
      <c r="E481" s="136"/>
      <c r="F481" s="56"/>
    </row>
    <row r="482">
      <c r="E482" s="136"/>
      <c r="F482" s="56"/>
    </row>
    <row r="483">
      <c r="E483" s="136"/>
      <c r="F483" s="56"/>
    </row>
    <row r="484">
      <c r="E484" s="136"/>
      <c r="F484" s="56"/>
    </row>
    <row r="485">
      <c r="E485" s="136"/>
      <c r="F485" s="56"/>
    </row>
    <row r="486">
      <c r="E486" s="136"/>
      <c r="F486" s="56"/>
    </row>
    <row r="487">
      <c r="E487" s="136"/>
      <c r="F487" s="56"/>
    </row>
    <row r="488">
      <c r="E488" s="136"/>
      <c r="F488" s="56"/>
    </row>
    <row r="489">
      <c r="E489" s="136"/>
      <c r="F489" s="56"/>
    </row>
    <row r="490">
      <c r="E490" s="136"/>
      <c r="F490" s="56"/>
    </row>
    <row r="491">
      <c r="E491" s="136"/>
      <c r="F491" s="56"/>
    </row>
    <row r="492">
      <c r="E492" s="136"/>
      <c r="F492" s="56"/>
    </row>
    <row r="493">
      <c r="E493" s="136"/>
      <c r="F493" s="56"/>
    </row>
    <row r="494">
      <c r="E494" s="136"/>
      <c r="F494" s="56"/>
    </row>
    <row r="495">
      <c r="E495" s="136"/>
      <c r="F495" s="56"/>
    </row>
    <row r="496">
      <c r="E496" s="136"/>
      <c r="F496" s="56"/>
    </row>
    <row r="497">
      <c r="E497" s="136"/>
      <c r="F497" s="56"/>
    </row>
    <row r="498">
      <c r="E498" s="136"/>
      <c r="F498" s="56"/>
    </row>
    <row r="499">
      <c r="E499" s="136"/>
      <c r="F499" s="56"/>
    </row>
    <row r="500">
      <c r="E500" s="136"/>
      <c r="F500" s="56"/>
    </row>
    <row r="501">
      <c r="E501" s="136"/>
      <c r="F501" s="56"/>
    </row>
    <row r="502">
      <c r="E502" s="136"/>
      <c r="F502" s="56"/>
    </row>
    <row r="503">
      <c r="E503" s="136"/>
      <c r="F503" s="56"/>
    </row>
    <row r="504">
      <c r="E504" s="136"/>
      <c r="F504" s="56"/>
    </row>
    <row r="505">
      <c r="E505" s="136"/>
      <c r="F505" s="56"/>
    </row>
    <row r="506">
      <c r="E506" s="136"/>
      <c r="F506" s="56"/>
    </row>
    <row r="507">
      <c r="E507" s="136"/>
      <c r="F507" s="56"/>
    </row>
    <row r="508">
      <c r="E508" s="136"/>
      <c r="F508" s="56"/>
    </row>
    <row r="509">
      <c r="E509" s="136"/>
      <c r="F509" s="56"/>
    </row>
    <row r="510">
      <c r="E510" s="136"/>
      <c r="F510" s="56"/>
    </row>
    <row r="511">
      <c r="E511" s="136"/>
      <c r="F511" s="56"/>
    </row>
    <row r="512">
      <c r="E512" s="136"/>
      <c r="F512" s="56"/>
    </row>
    <row r="513">
      <c r="E513" s="136"/>
      <c r="F513" s="56"/>
    </row>
    <row r="514">
      <c r="E514" s="136"/>
      <c r="F514" s="56"/>
    </row>
    <row r="515">
      <c r="E515" s="136"/>
      <c r="F515" s="56"/>
    </row>
    <row r="516">
      <c r="E516" s="136"/>
      <c r="F516" s="56"/>
    </row>
    <row r="517">
      <c r="E517" s="136"/>
      <c r="F517" s="56"/>
    </row>
    <row r="518">
      <c r="E518" s="136"/>
      <c r="F518" s="56"/>
    </row>
    <row r="519">
      <c r="E519" s="136"/>
      <c r="F519" s="56"/>
    </row>
    <row r="520">
      <c r="E520" s="136"/>
      <c r="F520" s="56"/>
    </row>
    <row r="521">
      <c r="E521" s="136"/>
      <c r="F521" s="56"/>
    </row>
    <row r="522">
      <c r="E522" s="136"/>
      <c r="F522" s="56"/>
    </row>
    <row r="523">
      <c r="E523" s="136"/>
      <c r="F523" s="56"/>
    </row>
    <row r="524">
      <c r="E524" s="136"/>
      <c r="F524" s="56"/>
    </row>
    <row r="525">
      <c r="E525" s="136"/>
      <c r="F525" s="56"/>
    </row>
    <row r="526">
      <c r="E526" s="136"/>
      <c r="F526" s="56"/>
    </row>
    <row r="527">
      <c r="E527" s="136"/>
      <c r="F527" s="56"/>
    </row>
    <row r="528">
      <c r="E528" s="136"/>
      <c r="F528" s="56"/>
    </row>
    <row r="529">
      <c r="E529" s="136"/>
      <c r="F529" s="56"/>
    </row>
    <row r="530">
      <c r="E530" s="136"/>
      <c r="F530" s="56"/>
    </row>
    <row r="531">
      <c r="E531" s="136"/>
      <c r="F531" s="56"/>
    </row>
    <row r="532">
      <c r="E532" s="136"/>
      <c r="F532" s="56"/>
    </row>
    <row r="533">
      <c r="E533" s="136"/>
      <c r="F533" s="56"/>
    </row>
    <row r="534">
      <c r="E534" s="136"/>
      <c r="F534" s="56"/>
    </row>
    <row r="535">
      <c r="E535" s="136"/>
      <c r="F535" s="56"/>
    </row>
    <row r="536">
      <c r="E536" s="136"/>
      <c r="F536" s="56"/>
    </row>
    <row r="537">
      <c r="E537" s="136"/>
      <c r="F537" s="56"/>
    </row>
    <row r="538">
      <c r="E538" s="136"/>
      <c r="F538" s="56"/>
    </row>
    <row r="539">
      <c r="E539" s="136"/>
      <c r="F539" s="56"/>
    </row>
    <row r="540">
      <c r="E540" s="136"/>
      <c r="F540" s="56"/>
    </row>
    <row r="541">
      <c r="E541" s="136"/>
      <c r="F541" s="56"/>
    </row>
    <row r="542">
      <c r="E542" s="136"/>
      <c r="F542" s="56"/>
    </row>
    <row r="543">
      <c r="E543" s="136"/>
      <c r="F543" s="56"/>
    </row>
    <row r="544">
      <c r="E544" s="136"/>
      <c r="F544" s="56"/>
    </row>
    <row r="545">
      <c r="E545" s="136"/>
      <c r="F545" s="56"/>
    </row>
    <row r="546">
      <c r="E546" s="136"/>
      <c r="F546" s="56"/>
    </row>
    <row r="547">
      <c r="E547" s="136"/>
      <c r="F547" s="56"/>
    </row>
    <row r="548">
      <c r="E548" s="136"/>
      <c r="F548" s="56"/>
    </row>
    <row r="549">
      <c r="E549" s="136"/>
      <c r="F549" s="56"/>
    </row>
    <row r="550">
      <c r="E550" s="136"/>
      <c r="F550" s="56"/>
    </row>
    <row r="551">
      <c r="E551" s="136"/>
      <c r="F551" s="56"/>
    </row>
    <row r="552">
      <c r="E552" s="136"/>
      <c r="F552" s="56"/>
    </row>
    <row r="553">
      <c r="E553" s="136"/>
      <c r="F553" s="56"/>
    </row>
    <row r="554">
      <c r="E554" s="136"/>
      <c r="F554" s="56"/>
    </row>
    <row r="555">
      <c r="E555" s="136"/>
      <c r="F555" s="56"/>
    </row>
    <row r="556">
      <c r="E556" s="136"/>
      <c r="F556" s="56"/>
    </row>
    <row r="557">
      <c r="E557" s="136"/>
      <c r="F557" s="56"/>
    </row>
    <row r="558">
      <c r="E558" s="136"/>
      <c r="F558" s="56"/>
    </row>
    <row r="559">
      <c r="E559" s="136"/>
      <c r="F559" s="56"/>
    </row>
    <row r="560">
      <c r="E560" s="136"/>
      <c r="F560" s="56"/>
    </row>
    <row r="561">
      <c r="E561" s="136"/>
      <c r="F561" s="56"/>
    </row>
    <row r="562">
      <c r="E562" s="136"/>
      <c r="F562" s="56"/>
    </row>
    <row r="563">
      <c r="E563" s="136"/>
      <c r="F563" s="56"/>
    </row>
    <row r="564">
      <c r="E564" s="136"/>
      <c r="F564" s="56"/>
    </row>
    <row r="565">
      <c r="E565" s="136"/>
      <c r="F565" s="56"/>
    </row>
    <row r="566">
      <c r="E566" s="136"/>
      <c r="F566" s="56"/>
    </row>
    <row r="567">
      <c r="E567" s="136"/>
      <c r="F567" s="56"/>
    </row>
    <row r="568">
      <c r="E568" s="136"/>
      <c r="F568" s="56"/>
    </row>
    <row r="569">
      <c r="E569" s="136"/>
      <c r="F569" s="56"/>
    </row>
    <row r="570">
      <c r="E570" s="136"/>
      <c r="F570" s="56"/>
    </row>
    <row r="571">
      <c r="E571" s="136"/>
      <c r="F571" s="56"/>
    </row>
    <row r="572">
      <c r="E572" s="136"/>
      <c r="F572" s="56"/>
    </row>
    <row r="573">
      <c r="E573" s="136"/>
      <c r="F573" s="56"/>
    </row>
    <row r="574">
      <c r="E574" s="136"/>
      <c r="F574" s="56"/>
    </row>
    <row r="575">
      <c r="E575" s="136"/>
      <c r="F575" s="56"/>
    </row>
    <row r="576">
      <c r="E576" s="136"/>
      <c r="F576" s="56"/>
    </row>
    <row r="577">
      <c r="E577" s="136"/>
      <c r="F577" s="56"/>
    </row>
    <row r="578">
      <c r="E578" s="136"/>
      <c r="F578" s="56"/>
    </row>
    <row r="579">
      <c r="E579" s="136"/>
      <c r="F579" s="56"/>
    </row>
    <row r="580">
      <c r="E580" s="136"/>
      <c r="F580" s="56"/>
    </row>
    <row r="581">
      <c r="E581" s="136"/>
      <c r="F581" s="56"/>
    </row>
    <row r="582">
      <c r="E582" s="136"/>
      <c r="F582" s="56"/>
    </row>
    <row r="583">
      <c r="E583" s="136"/>
      <c r="F583" s="56"/>
    </row>
    <row r="584">
      <c r="E584" s="136"/>
      <c r="F584" s="56"/>
    </row>
    <row r="585">
      <c r="E585" s="136"/>
      <c r="F585" s="56"/>
    </row>
    <row r="586">
      <c r="E586" s="136"/>
      <c r="F586" s="56"/>
    </row>
    <row r="587">
      <c r="E587" s="136"/>
      <c r="F587" s="56"/>
    </row>
    <row r="588">
      <c r="E588" s="136"/>
      <c r="F588" s="56"/>
    </row>
    <row r="589">
      <c r="E589" s="136"/>
      <c r="F589" s="56"/>
    </row>
    <row r="590">
      <c r="E590" s="136"/>
      <c r="F590" s="56"/>
    </row>
    <row r="591">
      <c r="E591" s="136"/>
      <c r="F591" s="56"/>
    </row>
    <row r="592">
      <c r="E592" s="136"/>
      <c r="F592" s="56"/>
    </row>
    <row r="593">
      <c r="E593" s="136"/>
      <c r="F593" s="56"/>
    </row>
    <row r="594">
      <c r="E594" s="136"/>
      <c r="F594" s="56"/>
    </row>
    <row r="595">
      <c r="E595" s="136"/>
      <c r="F595" s="56"/>
    </row>
    <row r="596">
      <c r="E596" s="136"/>
      <c r="F596" s="56"/>
    </row>
    <row r="597">
      <c r="E597" s="136"/>
      <c r="F597" s="56"/>
    </row>
    <row r="598">
      <c r="E598" s="136"/>
      <c r="F598" s="56"/>
    </row>
    <row r="599">
      <c r="E599" s="136"/>
      <c r="F599" s="56"/>
    </row>
    <row r="600">
      <c r="E600" s="136"/>
      <c r="F600" s="56"/>
    </row>
    <row r="601">
      <c r="E601" s="136"/>
      <c r="F601" s="56"/>
    </row>
    <row r="602">
      <c r="E602" s="136"/>
      <c r="F602" s="56"/>
    </row>
    <row r="603">
      <c r="E603" s="136"/>
      <c r="F603" s="56"/>
    </row>
    <row r="604">
      <c r="E604" s="136"/>
      <c r="F604" s="56"/>
    </row>
    <row r="605">
      <c r="E605" s="136"/>
      <c r="F605" s="56"/>
    </row>
    <row r="606">
      <c r="E606" s="136"/>
      <c r="F606" s="56"/>
    </row>
    <row r="607">
      <c r="E607" s="136"/>
      <c r="F607" s="56"/>
    </row>
    <row r="608">
      <c r="E608" s="136"/>
      <c r="F608" s="56"/>
    </row>
    <row r="609">
      <c r="E609" s="136"/>
      <c r="F609" s="56"/>
    </row>
    <row r="610">
      <c r="E610" s="136"/>
      <c r="F610" s="56"/>
    </row>
    <row r="611">
      <c r="E611" s="136"/>
      <c r="F611" s="56"/>
    </row>
    <row r="612">
      <c r="E612" s="136"/>
      <c r="F612" s="56"/>
    </row>
    <row r="613">
      <c r="E613" s="136"/>
      <c r="F613" s="56"/>
    </row>
    <row r="614">
      <c r="E614" s="136"/>
      <c r="F614" s="56"/>
    </row>
    <row r="615">
      <c r="E615" s="136"/>
      <c r="F615" s="56"/>
    </row>
    <row r="616">
      <c r="E616" s="136"/>
      <c r="F616" s="56"/>
    </row>
    <row r="617">
      <c r="E617" s="136"/>
      <c r="F617" s="56"/>
    </row>
    <row r="618">
      <c r="E618" s="136"/>
      <c r="F618" s="56"/>
    </row>
    <row r="619">
      <c r="E619" s="136"/>
      <c r="F619" s="56"/>
    </row>
    <row r="620">
      <c r="E620" s="136"/>
      <c r="F620" s="56"/>
    </row>
    <row r="621">
      <c r="E621" s="136"/>
      <c r="F621" s="56"/>
    </row>
    <row r="622">
      <c r="E622" s="136"/>
      <c r="F622" s="56"/>
    </row>
    <row r="623">
      <c r="E623" s="136"/>
      <c r="F623" s="56"/>
    </row>
    <row r="624">
      <c r="E624" s="136"/>
      <c r="F624" s="56"/>
    </row>
    <row r="625">
      <c r="E625" s="136"/>
      <c r="F625" s="56"/>
    </row>
    <row r="626">
      <c r="E626" s="136"/>
      <c r="F626" s="56"/>
    </row>
    <row r="627">
      <c r="E627" s="136"/>
      <c r="F627" s="56"/>
    </row>
    <row r="628">
      <c r="E628" s="136"/>
      <c r="F628" s="56"/>
    </row>
    <row r="629">
      <c r="E629" s="136"/>
      <c r="F629" s="56"/>
    </row>
    <row r="630">
      <c r="E630" s="136"/>
      <c r="F630" s="56"/>
    </row>
    <row r="631">
      <c r="E631" s="136"/>
      <c r="F631" s="56"/>
    </row>
    <row r="632">
      <c r="E632" s="136"/>
      <c r="F632" s="56"/>
    </row>
    <row r="633">
      <c r="E633" s="136"/>
      <c r="F633" s="56"/>
    </row>
    <row r="634">
      <c r="E634" s="136"/>
      <c r="F634" s="56"/>
    </row>
    <row r="635">
      <c r="E635" s="136"/>
      <c r="F635" s="56"/>
    </row>
    <row r="636">
      <c r="E636" s="136"/>
      <c r="F636" s="56"/>
    </row>
    <row r="637">
      <c r="E637" s="136"/>
      <c r="F637" s="56"/>
    </row>
    <row r="638">
      <c r="E638" s="136"/>
      <c r="F638" s="56"/>
    </row>
    <row r="639">
      <c r="E639" s="136"/>
      <c r="F639" s="56"/>
    </row>
    <row r="640">
      <c r="E640" s="136"/>
      <c r="F640" s="56"/>
    </row>
    <row r="641">
      <c r="E641" s="136"/>
      <c r="F641" s="56"/>
    </row>
    <row r="642">
      <c r="E642" s="136"/>
      <c r="F642" s="56"/>
    </row>
    <row r="643">
      <c r="E643" s="136"/>
      <c r="F643" s="56"/>
    </row>
    <row r="644">
      <c r="E644" s="136"/>
      <c r="F644" s="56"/>
    </row>
    <row r="645">
      <c r="E645" s="136"/>
      <c r="F645" s="56"/>
    </row>
    <row r="646">
      <c r="E646" s="136"/>
      <c r="F646" s="56"/>
    </row>
    <row r="647">
      <c r="E647" s="136"/>
      <c r="F647" s="56"/>
    </row>
    <row r="648">
      <c r="E648" s="136"/>
      <c r="F648" s="56"/>
    </row>
    <row r="649">
      <c r="E649" s="136"/>
      <c r="F649" s="56"/>
    </row>
    <row r="650">
      <c r="E650" s="136"/>
      <c r="F650" s="56"/>
    </row>
    <row r="651">
      <c r="E651" s="136"/>
      <c r="F651" s="56"/>
    </row>
    <row r="652">
      <c r="E652" s="136"/>
      <c r="F652" s="56"/>
    </row>
    <row r="653">
      <c r="E653" s="136"/>
      <c r="F653" s="56"/>
    </row>
    <row r="654">
      <c r="E654" s="136"/>
      <c r="F654" s="56"/>
    </row>
    <row r="655">
      <c r="E655" s="136"/>
      <c r="F655" s="56"/>
    </row>
    <row r="656">
      <c r="E656" s="136"/>
      <c r="F656" s="56"/>
    </row>
    <row r="657">
      <c r="E657" s="136"/>
      <c r="F657" s="56"/>
    </row>
    <row r="658">
      <c r="E658" s="136"/>
      <c r="F658" s="56"/>
    </row>
    <row r="659">
      <c r="E659" s="136"/>
      <c r="F659" s="56"/>
    </row>
    <row r="660">
      <c r="E660" s="136"/>
      <c r="F660" s="56"/>
    </row>
    <row r="661">
      <c r="E661" s="136"/>
      <c r="F661" s="56"/>
    </row>
    <row r="662">
      <c r="E662" s="136"/>
      <c r="F662" s="56"/>
    </row>
    <row r="663">
      <c r="E663" s="136"/>
      <c r="F663" s="56"/>
    </row>
    <row r="664">
      <c r="E664" s="136"/>
      <c r="F664" s="56"/>
    </row>
    <row r="665">
      <c r="E665" s="136"/>
      <c r="F665" s="56"/>
    </row>
    <row r="666">
      <c r="E666" s="136"/>
      <c r="F666" s="56"/>
    </row>
    <row r="667">
      <c r="E667" s="136"/>
      <c r="F667" s="56"/>
    </row>
    <row r="668">
      <c r="E668" s="136"/>
      <c r="F668" s="56"/>
    </row>
    <row r="669">
      <c r="E669" s="136"/>
      <c r="F669" s="56"/>
    </row>
    <row r="670">
      <c r="E670" s="136"/>
      <c r="F670" s="56"/>
    </row>
    <row r="671">
      <c r="E671" s="136"/>
      <c r="F671" s="56"/>
    </row>
    <row r="672">
      <c r="E672" s="136"/>
      <c r="F672" s="56"/>
    </row>
    <row r="673">
      <c r="E673" s="136"/>
      <c r="F673" s="56"/>
    </row>
    <row r="674">
      <c r="E674" s="136"/>
      <c r="F674" s="56"/>
    </row>
    <row r="675">
      <c r="E675" s="136"/>
      <c r="F675" s="56"/>
    </row>
    <row r="676">
      <c r="E676" s="136"/>
      <c r="F676" s="56"/>
    </row>
    <row r="677">
      <c r="E677" s="136"/>
      <c r="F677" s="56"/>
    </row>
    <row r="678">
      <c r="E678" s="136"/>
      <c r="F678" s="56"/>
    </row>
    <row r="679">
      <c r="E679" s="136"/>
      <c r="F679" s="56"/>
    </row>
    <row r="680">
      <c r="E680" s="136"/>
      <c r="F680" s="56"/>
    </row>
    <row r="681">
      <c r="E681" s="136"/>
      <c r="F681" s="56"/>
    </row>
    <row r="682">
      <c r="E682" s="136"/>
      <c r="F682" s="56"/>
    </row>
    <row r="683">
      <c r="E683" s="136"/>
      <c r="F683" s="56"/>
    </row>
    <row r="684">
      <c r="E684" s="136"/>
      <c r="F684" s="56"/>
    </row>
    <row r="685">
      <c r="E685" s="136"/>
      <c r="F685" s="56"/>
    </row>
    <row r="686">
      <c r="E686" s="136"/>
      <c r="F686" s="56"/>
    </row>
    <row r="687">
      <c r="E687" s="136"/>
      <c r="F687" s="56"/>
    </row>
    <row r="688">
      <c r="E688" s="136"/>
      <c r="F688" s="56"/>
    </row>
    <row r="689">
      <c r="E689" s="136"/>
      <c r="F689" s="56"/>
    </row>
    <row r="690">
      <c r="E690" s="136"/>
      <c r="F690" s="56"/>
    </row>
    <row r="691">
      <c r="E691" s="136"/>
      <c r="F691" s="56"/>
    </row>
    <row r="692">
      <c r="E692" s="136"/>
      <c r="F692" s="56"/>
    </row>
    <row r="693">
      <c r="E693" s="136"/>
      <c r="F693" s="56"/>
    </row>
    <row r="694">
      <c r="E694" s="136"/>
      <c r="F694" s="56"/>
    </row>
    <row r="695">
      <c r="E695" s="136"/>
      <c r="F695" s="56"/>
    </row>
    <row r="696">
      <c r="E696" s="136"/>
      <c r="F696" s="56"/>
    </row>
    <row r="697">
      <c r="E697" s="136"/>
      <c r="F697" s="56"/>
    </row>
    <row r="698">
      <c r="E698" s="136"/>
      <c r="F698" s="56"/>
    </row>
    <row r="699">
      <c r="E699" s="136"/>
      <c r="F699" s="56"/>
    </row>
    <row r="700">
      <c r="E700" s="136"/>
      <c r="F700" s="56"/>
    </row>
    <row r="701">
      <c r="E701" s="136"/>
      <c r="F701" s="56"/>
    </row>
    <row r="702">
      <c r="E702" s="136"/>
      <c r="F702" s="56"/>
    </row>
    <row r="703">
      <c r="E703" s="136"/>
      <c r="F703" s="56"/>
    </row>
    <row r="704">
      <c r="E704" s="136"/>
      <c r="F704" s="56"/>
    </row>
    <row r="705">
      <c r="E705" s="136"/>
      <c r="F705" s="56"/>
    </row>
    <row r="706">
      <c r="E706" s="136"/>
      <c r="F706" s="56"/>
    </row>
    <row r="707">
      <c r="E707" s="136"/>
      <c r="F707" s="56"/>
    </row>
    <row r="708">
      <c r="E708" s="136"/>
      <c r="F708" s="56"/>
    </row>
    <row r="709">
      <c r="E709" s="136"/>
      <c r="F709" s="56"/>
    </row>
    <row r="710">
      <c r="E710" s="136"/>
      <c r="F710" s="56"/>
    </row>
    <row r="711">
      <c r="E711" s="136"/>
      <c r="F711" s="56"/>
    </row>
    <row r="712">
      <c r="E712" s="136"/>
      <c r="F712" s="56"/>
    </row>
    <row r="713">
      <c r="E713" s="136"/>
      <c r="F713" s="56"/>
    </row>
    <row r="714">
      <c r="E714" s="136"/>
      <c r="F714" s="56"/>
    </row>
    <row r="715">
      <c r="E715" s="136"/>
      <c r="F715" s="56"/>
    </row>
    <row r="716">
      <c r="E716" s="136"/>
      <c r="F716" s="56"/>
    </row>
    <row r="717">
      <c r="E717" s="136"/>
      <c r="F717" s="56"/>
    </row>
    <row r="718">
      <c r="E718" s="136"/>
      <c r="F718" s="56"/>
    </row>
    <row r="719">
      <c r="E719" s="136"/>
      <c r="F719" s="56"/>
    </row>
    <row r="720">
      <c r="E720" s="136"/>
      <c r="F720" s="56"/>
    </row>
    <row r="721">
      <c r="E721" s="136"/>
      <c r="F721" s="56"/>
    </row>
    <row r="722">
      <c r="E722" s="136"/>
      <c r="F722" s="56"/>
    </row>
    <row r="723">
      <c r="E723" s="136"/>
      <c r="F723" s="56"/>
    </row>
    <row r="724">
      <c r="E724" s="136"/>
      <c r="F724" s="56"/>
    </row>
    <row r="725">
      <c r="E725" s="136"/>
      <c r="F725" s="56"/>
    </row>
    <row r="726">
      <c r="E726" s="136"/>
      <c r="F726" s="56"/>
    </row>
    <row r="727">
      <c r="E727" s="136"/>
      <c r="F727" s="56"/>
    </row>
    <row r="728">
      <c r="E728" s="136"/>
      <c r="F728" s="56"/>
    </row>
    <row r="729">
      <c r="E729" s="136"/>
      <c r="F729" s="56"/>
    </row>
    <row r="730">
      <c r="E730" s="136"/>
      <c r="F730" s="56"/>
    </row>
    <row r="731">
      <c r="E731" s="136"/>
      <c r="F731" s="56"/>
    </row>
    <row r="732">
      <c r="E732" s="136"/>
      <c r="F732" s="56"/>
    </row>
    <row r="733">
      <c r="E733" s="136"/>
      <c r="F733" s="56"/>
    </row>
    <row r="734">
      <c r="E734" s="136"/>
      <c r="F734" s="56"/>
    </row>
    <row r="735">
      <c r="E735" s="136"/>
      <c r="F735" s="56"/>
    </row>
    <row r="736">
      <c r="E736" s="136"/>
      <c r="F736" s="56"/>
    </row>
    <row r="737">
      <c r="E737" s="136"/>
      <c r="F737" s="56"/>
    </row>
    <row r="738">
      <c r="E738" s="136"/>
      <c r="F738" s="56"/>
    </row>
    <row r="739">
      <c r="E739" s="136"/>
      <c r="F739" s="56"/>
    </row>
    <row r="740">
      <c r="E740" s="136"/>
      <c r="F740" s="56"/>
    </row>
    <row r="741">
      <c r="E741" s="136"/>
      <c r="F741" s="56"/>
    </row>
    <row r="742">
      <c r="E742" s="136"/>
      <c r="F742" s="56"/>
    </row>
    <row r="743">
      <c r="E743" s="136"/>
      <c r="F743" s="56"/>
    </row>
    <row r="744">
      <c r="E744" s="136"/>
      <c r="F744" s="56"/>
    </row>
    <row r="745">
      <c r="E745" s="136"/>
      <c r="F745" s="56"/>
    </row>
    <row r="746">
      <c r="E746" s="136"/>
      <c r="F746" s="56"/>
    </row>
    <row r="747">
      <c r="E747" s="136"/>
      <c r="F747" s="56"/>
    </row>
    <row r="748">
      <c r="E748" s="136"/>
      <c r="F748" s="56"/>
    </row>
    <row r="749">
      <c r="E749" s="136"/>
      <c r="F749" s="56"/>
    </row>
    <row r="750">
      <c r="E750" s="136"/>
      <c r="F750" s="56"/>
    </row>
    <row r="751">
      <c r="E751" s="136"/>
      <c r="F751" s="56"/>
    </row>
    <row r="752">
      <c r="E752" s="136"/>
      <c r="F752" s="56"/>
    </row>
    <row r="753">
      <c r="E753" s="136"/>
      <c r="F753" s="56"/>
    </row>
    <row r="754">
      <c r="E754" s="136"/>
      <c r="F754" s="56"/>
    </row>
    <row r="755">
      <c r="E755" s="136"/>
      <c r="F755" s="56"/>
    </row>
    <row r="756">
      <c r="E756" s="136"/>
      <c r="F756" s="56"/>
    </row>
    <row r="757">
      <c r="E757" s="136"/>
      <c r="F757" s="56"/>
    </row>
    <row r="758">
      <c r="E758" s="136"/>
      <c r="F758" s="56"/>
    </row>
    <row r="759">
      <c r="E759" s="136"/>
      <c r="F759" s="56"/>
    </row>
    <row r="760">
      <c r="E760" s="136"/>
      <c r="F760" s="56"/>
    </row>
    <row r="761">
      <c r="E761" s="136"/>
      <c r="F761" s="56"/>
    </row>
    <row r="762">
      <c r="E762" s="136"/>
      <c r="F762" s="56"/>
    </row>
    <row r="763">
      <c r="E763" s="136"/>
      <c r="F763" s="56"/>
    </row>
    <row r="764">
      <c r="E764" s="136"/>
      <c r="F764" s="56"/>
    </row>
    <row r="765">
      <c r="E765" s="136"/>
      <c r="F765" s="56"/>
    </row>
    <row r="766">
      <c r="E766" s="136"/>
      <c r="F766" s="56"/>
    </row>
    <row r="767">
      <c r="E767" s="136"/>
      <c r="F767" s="56"/>
    </row>
    <row r="768">
      <c r="E768" s="136"/>
      <c r="F768" s="56"/>
    </row>
    <row r="769">
      <c r="E769" s="136"/>
      <c r="F769" s="56"/>
    </row>
    <row r="770">
      <c r="E770" s="136"/>
      <c r="F770" s="56"/>
    </row>
    <row r="771">
      <c r="E771" s="136"/>
      <c r="F771" s="56"/>
    </row>
    <row r="772">
      <c r="E772" s="136"/>
      <c r="F772" s="56"/>
    </row>
    <row r="773">
      <c r="E773" s="136"/>
      <c r="F773" s="56"/>
    </row>
    <row r="774">
      <c r="E774" s="136"/>
      <c r="F774" s="56"/>
    </row>
    <row r="775">
      <c r="E775" s="136"/>
      <c r="F775" s="56"/>
    </row>
    <row r="776">
      <c r="E776" s="136"/>
      <c r="F776" s="56"/>
    </row>
    <row r="777">
      <c r="E777" s="136"/>
      <c r="F777" s="56"/>
    </row>
    <row r="778">
      <c r="E778" s="136"/>
      <c r="F778" s="56"/>
    </row>
    <row r="779">
      <c r="E779" s="136"/>
      <c r="F779" s="56"/>
    </row>
    <row r="780">
      <c r="E780" s="136"/>
      <c r="F780" s="56"/>
    </row>
    <row r="781">
      <c r="E781" s="136"/>
      <c r="F781" s="56"/>
    </row>
    <row r="782">
      <c r="E782" s="136"/>
      <c r="F782" s="56"/>
    </row>
    <row r="783">
      <c r="E783" s="136"/>
      <c r="F783" s="56"/>
    </row>
    <row r="784">
      <c r="E784" s="136"/>
      <c r="F784" s="56"/>
    </row>
    <row r="785">
      <c r="E785" s="136"/>
      <c r="F785" s="56"/>
    </row>
    <row r="786">
      <c r="E786" s="136"/>
      <c r="F786" s="56"/>
    </row>
    <row r="787">
      <c r="E787" s="136"/>
      <c r="F787" s="56"/>
    </row>
    <row r="788">
      <c r="E788" s="136"/>
      <c r="F788" s="56"/>
    </row>
    <row r="789">
      <c r="E789" s="136"/>
      <c r="F789" s="56"/>
    </row>
    <row r="790">
      <c r="E790" s="136"/>
      <c r="F790" s="56"/>
    </row>
    <row r="791">
      <c r="E791" s="136"/>
      <c r="F791" s="56"/>
    </row>
    <row r="792">
      <c r="E792" s="136"/>
      <c r="F792" s="56"/>
    </row>
    <row r="793">
      <c r="E793" s="136"/>
      <c r="F793" s="56"/>
    </row>
    <row r="794">
      <c r="E794" s="136"/>
      <c r="F794" s="56"/>
    </row>
    <row r="795">
      <c r="E795" s="136"/>
      <c r="F795" s="56"/>
    </row>
    <row r="796">
      <c r="E796" s="136"/>
      <c r="F796" s="56"/>
    </row>
    <row r="797">
      <c r="E797" s="136"/>
      <c r="F797" s="56"/>
    </row>
    <row r="798">
      <c r="E798" s="136"/>
      <c r="F798" s="56"/>
    </row>
    <row r="799">
      <c r="E799" s="136"/>
      <c r="F799" s="56"/>
    </row>
    <row r="800">
      <c r="E800" s="136"/>
      <c r="F800" s="56"/>
    </row>
    <row r="801">
      <c r="E801" s="136"/>
      <c r="F801" s="56"/>
    </row>
    <row r="802">
      <c r="E802" s="136"/>
      <c r="F802" s="56"/>
    </row>
    <row r="803">
      <c r="E803" s="136"/>
      <c r="F803" s="56"/>
    </row>
    <row r="804">
      <c r="E804" s="136"/>
      <c r="F804" s="56"/>
    </row>
    <row r="805">
      <c r="E805" s="136"/>
      <c r="F805" s="56"/>
    </row>
    <row r="806">
      <c r="E806" s="136"/>
      <c r="F806" s="56"/>
    </row>
    <row r="807">
      <c r="E807" s="136"/>
      <c r="F807" s="56"/>
    </row>
    <row r="808">
      <c r="E808" s="136"/>
      <c r="F808" s="56"/>
    </row>
    <row r="809">
      <c r="E809" s="136"/>
      <c r="F809" s="56"/>
    </row>
    <row r="810">
      <c r="E810" s="136"/>
      <c r="F810" s="56"/>
    </row>
    <row r="811">
      <c r="E811" s="136"/>
      <c r="F811" s="56"/>
    </row>
    <row r="812">
      <c r="E812" s="136"/>
      <c r="F812" s="56"/>
    </row>
    <row r="813">
      <c r="E813" s="136"/>
      <c r="F813" s="56"/>
    </row>
    <row r="814">
      <c r="E814" s="136"/>
      <c r="F814" s="56"/>
    </row>
    <row r="815">
      <c r="E815" s="136"/>
      <c r="F815" s="56"/>
    </row>
    <row r="816">
      <c r="E816" s="136"/>
      <c r="F816" s="56"/>
    </row>
    <row r="817">
      <c r="E817" s="136"/>
      <c r="F817" s="56"/>
    </row>
    <row r="818">
      <c r="E818" s="136"/>
      <c r="F818" s="56"/>
    </row>
    <row r="819">
      <c r="E819" s="136"/>
      <c r="F819" s="56"/>
    </row>
    <row r="820">
      <c r="E820" s="136"/>
      <c r="F820" s="56"/>
    </row>
    <row r="821">
      <c r="E821" s="136"/>
      <c r="F821" s="56"/>
    </row>
    <row r="822">
      <c r="E822" s="136"/>
      <c r="F822" s="56"/>
    </row>
    <row r="823">
      <c r="E823" s="136"/>
      <c r="F823" s="56"/>
    </row>
    <row r="824">
      <c r="E824" s="136"/>
      <c r="F824" s="56"/>
    </row>
    <row r="825">
      <c r="E825" s="136"/>
      <c r="F825" s="56"/>
    </row>
    <row r="826">
      <c r="E826" s="136"/>
      <c r="F826" s="56"/>
    </row>
    <row r="827">
      <c r="E827" s="136"/>
      <c r="F827" s="56"/>
    </row>
    <row r="828">
      <c r="E828" s="136"/>
      <c r="F828" s="56"/>
    </row>
    <row r="829">
      <c r="E829" s="136"/>
      <c r="F829" s="56"/>
    </row>
    <row r="830">
      <c r="E830" s="136"/>
      <c r="F830" s="56"/>
    </row>
    <row r="831">
      <c r="E831" s="136"/>
      <c r="F831" s="56"/>
    </row>
    <row r="832">
      <c r="E832" s="136"/>
      <c r="F832" s="56"/>
    </row>
    <row r="833">
      <c r="E833" s="136"/>
      <c r="F833" s="56"/>
    </row>
    <row r="834">
      <c r="E834" s="136"/>
      <c r="F834" s="56"/>
    </row>
    <row r="835">
      <c r="E835" s="136"/>
      <c r="F835" s="56"/>
    </row>
    <row r="836">
      <c r="E836" s="136"/>
      <c r="F836" s="56"/>
    </row>
    <row r="837">
      <c r="E837" s="136"/>
      <c r="F837" s="56"/>
    </row>
    <row r="838">
      <c r="E838" s="136"/>
      <c r="F838" s="56"/>
    </row>
    <row r="839">
      <c r="E839" s="136"/>
      <c r="F839" s="56"/>
    </row>
    <row r="840">
      <c r="E840" s="136"/>
      <c r="F840" s="56"/>
    </row>
    <row r="841">
      <c r="E841" s="136"/>
      <c r="F841" s="56"/>
    </row>
    <row r="842">
      <c r="E842" s="136"/>
      <c r="F842" s="56"/>
    </row>
    <row r="843">
      <c r="E843" s="136"/>
      <c r="F843" s="56"/>
    </row>
    <row r="844">
      <c r="E844" s="136"/>
      <c r="F844" s="56"/>
    </row>
    <row r="845">
      <c r="E845" s="136"/>
      <c r="F845" s="56"/>
    </row>
    <row r="846">
      <c r="E846" s="136"/>
      <c r="F846" s="56"/>
    </row>
    <row r="847">
      <c r="E847" s="136"/>
      <c r="F847" s="56"/>
    </row>
    <row r="848">
      <c r="E848" s="136"/>
      <c r="F848" s="56"/>
    </row>
    <row r="849">
      <c r="E849" s="136"/>
      <c r="F849" s="56"/>
    </row>
    <row r="850">
      <c r="E850" s="136"/>
      <c r="F850" s="56"/>
    </row>
    <row r="851">
      <c r="E851" s="136"/>
      <c r="F851" s="56"/>
    </row>
    <row r="852">
      <c r="E852" s="136"/>
      <c r="F852" s="56"/>
    </row>
    <row r="853">
      <c r="E853" s="136"/>
      <c r="F853" s="56"/>
    </row>
    <row r="854">
      <c r="E854" s="136"/>
      <c r="F854" s="56"/>
    </row>
    <row r="855">
      <c r="E855" s="136"/>
      <c r="F855" s="56"/>
    </row>
    <row r="856">
      <c r="E856" s="136"/>
      <c r="F856" s="56"/>
    </row>
    <row r="857">
      <c r="E857" s="136"/>
      <c r="F857" s="56"/>
    </row>
    <row r="858">
      <c r="E858" s="136"/>
      <c r="F858" s="56"/>
    </row>
    <row r="859">
      <c r="E859" s="136"/>
      <c r="F859" s="56"/>
    </row>
    <row r="860">
      <c r="E860" s="136"/>
      <c r="F860" s="56"/>
    </row>
    <row r="861">
      <c r="E861" s="136"/>
      <c r="F861" s="56"/>
    </row>
    <row r="862">
      <c r="E862" s="136"/>
      <c r="F862" s="56"/>
    </row>
    <row r="863">
      <c r="E863" s="136"/>
      <c r="F863" s="56"/>
    </row>
    <row r="864">
      <c r="E864" s="136"/>
      <c r="F864" s="56"/>
    </row>
    <row r="865">
      <c r="E865" s="136"/>
      <c r="F865" s="56"/>
    </row>
    <row r="866">
      <c r="E866" s="136"/>
      <c r="F866" s="56"/>
    </row>
    <row r="867">
      <c r="E867" s="136"/>
      <c r="F867" s="56"/>
    </row>
    <row r="868">
      <c r="E868" s="136"/>
      <c r="F868" s="56"/>
    </row>
    <row r="869">
      <c r="E869" s="136"/>
      <c r="F869" s="56"/>
    </row>
    <row r="870">
      <c r="E870" s="136"/>
      <c r="F870" s="56"/>
    </row>
    <row r="871">
      <c r="E871" s="136"/>
      <c r="F871" s="56"/>
    </row>
    <row r="872">
      <c r="E872" s="136"/>
      <c r="F872" s="56"/>
    </row>
    <row r="873">
      <c r="E873" s="136"/>
      <c r="F873" s="56"/>
    </row>
    <row r="874">
      <c r="E874" s="136"/>
      <c r="F874" s="56"/>
    </row>
    <row r="875">
      <c r="E875" s="136"/>
      <c r="F875" s="56"/>
    </row>
    <row r="876">
      <c r="E876" s="136"/>
      <c r="F876" s="56"/>
    </row>
    <row r="877">
      <c r="E877" s="136"/>
      <c r="F877" s="56"/>
    </row>
    <row r="878">
      <c r="E878" s="136"/>
      <c r="F878" s="56"/>
    </row>
    <row r="879">
      <c r="E879" s="136"/>
      <c r="F879" s="56"/>
    </row>
    <row r="880">
      <c r="E880" s="136"/>
      <c r="F880" s="56"/>
    </row>
    <row r="881">
      <c r="E881" s="136"/>
      <c r="F881" s="56"/>
    </row>
    <row r="882">
      <c r="E882" s="136"/>
      <c r="F882" s="56"/>
    </row>
    <row r="883">
      <c r="E883" s="136"/>
      <c r="F883" s="56"/>
    </row>
    <row r="884">
      <c r="E884" s="136"/>
      <c r="F884" s="56"/>
    </row>
    <row r="885">
      <c r="E885" s="136"/>
      <c r="F885" s="56"/>
    </row>
    <row r="886">
      <c r="E886" s="136"/>
      <c r="F886" s="56"/>
    </row>
    <row r="887">
      <c r="E887" s="136"/>
      <c r="F887" s="56"/>
    </row>
    <row r="888">
      <c r="E888" s="136"/>
      <c r="F888" s="56"/>
    </row>
    <row r="889">
      <c r="E889" s="136"/>
      <c r="F889" s="56"/>
    </row>
    <row r="890">
      <c r="E890" s="136"/>
      <c r="F890" s="56"/>
    </row>
    <row r="891">
      <c r="E891" s="136"/>
      <c r="F891" s="56"/>
    </row>
    <row r="892">
      <c r="E892" s="136"/>
      <c r="F892" s="56"/>
    </row>
    <row r="893">
      <c r="E893" s="136"/>
      <c r="F893" s="56"/>
    </row>
    <row r="894">
      <c r="E894" s="136"/>
      <c r="F894" s="56"/>
    </row>
    <row r="895">
      <c r="E895" s="136"/>
      <c r="F895" s="56"/>
    </row>
    <row r="896">
      <c r="E896" s="136"/>
      <c r="F896" s="56"/>
    </row>
    <row r="897">
      <c r="E897" s="136"/>
      <c r="F897" s="56"/>
    </row>
    <row r="898">
      <c r="E898" s="136"/>
      <c r="F898" s="56"/>
    </row>
    <row r="899">
      <c r="E899" s="136"/>
      <c r="F899" s="56"/>
    </row>
    <row r="900">
      <c r="E900" s="136"/>
      <c r="F900" s="56"/>
    </row>
    <row r="901">
      <c r="E901" s="136"/>
      <c r="F901" s="56"/>
    </row>
    <row r="902">
      <c r="E902" s="136"/>
      <c r="F902" s="56"/>
    </row>
    <row r="903">
      <c r="E903" s="136"/>
      <c r="F903" s="56"/>
    </row>
    <row r="904">
      <c r="E904" s="136"/>
      <c r="F904" s="56"/>
    </row>
    <row r="905">
      <c r="E905" s="136"/>
      <c r="F905" s="56"/>
    </row>
    <row r="906">
      <c r="E906" s="136"/>
      <c r="F906" s="56"/>
    </row>
    <row r="907">
      <c r="E907" s="136"/>
      <c r="F907" s="56"/>
    </row>
    <row r="908">
      <c r="E908" s="136"/>
      <c r="F908" s="56"/>
    </row>
    <row r="909">
      <c r="E909" s="136"/>
      <c r="F909" s="56"/>
    </row>
    <row r="910">
      <c r="E910" s="136"/>
      <c r="F910" s="56"/>
    </row>
    <row r="911">
      <c r="E911" s="136"/>
      <c r="F911" s="56"/>
    </row>
    <row r="912">
      <c r="E912" s="136"/>
      <c r="F912" s="56"/>
    </row>
    <row r="913">
      <c r="E913" s="136"/>
      <c r="F913" s="56"/>
    </row>
    <row r="914">
      <c r="E914" s="136"/>
      <c r="F914" s="56"/>
    </row>
    <row r="915">
      <c r="E915" s="136"/>
      <c r="F915" s="56"/>
    </row>
    <row r="916">
      <c r="E916" s="136"/>
      <c r="F916" s="56"/>
    </row>
    <row r="917">
      <c r="E917" s="136"/>
      <c r="F917" s="56"/>
    </row>
    <row r="918">
      <c r="E918" s="136"/>
      <c r="F918" s="56"/>
    </row>
    <row r="919">
      <c r="E919" s="136"/>
      <c r="F919" s="56"/>
    </row>
    <row r="920">
      <c r="E920" s="136"/>
      <c r="F920" s="56"/>
    </row>
    <row r="921">
      <c r="E921" s="136"/>
      <c r="F921" s="56"/>
    </row>
    <row r="922">
      <c r="E922" s="136"/>
      <c r="F922" s="56"/>
    </row>
    <row r="923">
      <c r="E923" s="136"/>
      <c r="F923" s="56"/>
    </row>
    <row r="924">
      <c r="E924" s="136"/>
      <c r="F924" s="56"/>
    </row>
    <row r="925">
      <c r="E925" s="136"/>
      <c r="F925" s="56"/>
    </row>
    <row r="926">
      <c r="E926" s="136"/>
      <c r="F926" s="56"/>
    </row>
    <row r="927">
      <c r="E927" s="136"/>
      <c r="F927" s="56"/>
    </row>
    <row r="928">
      <c r="E928" s="136"/>
      <c r="F928" s="56"/>
    </row>
    <row r="929">
      <c r="E929" s="136"/>
      <c r="F929" s="56"/>
    </row>
    <row r="930">
      <c r="E930" s="136"/>
      <c r="F930" s="56"/>
    </row>
    <row r="931">
      <c r="E931" s="136"/>
      <c r="F931" s="56"/>
    </row>
    <row r="932">
      <c r="E932" s="136"/>
      <c r="F932" s="56"/>
    </row>
    <row r="933">
      <c r="E933" s="136"/>
      <c r="F933" s="56"/>
    </row>
    <row r="934">
      <c r="E934" s="136"/>
      <c r="F934" s="56"/>
    </row>
    <row r="935">
      <c r="E935" s="136"/>
      <c r="F935" s="56"/>
    </row>
    <row r="936">
      <c r="E936" s="136"/>
      <c r="F936" s="56"/>
    </row>
    <row r="937">
      <c r="E937" s="136"/>
      <c r="F937" s="56"/>
    </row>
    <row r="938">
      <c r="E938" s="136"/>
      <c r="F938" s="56"/>
    </row>
    <row r="939">
      <c r="E939" s="136"/>
      <c r="F939" s="56"/>
    </row>
    <row r="940">
      <c r="E940" s="136"/>
      <c r="F940" s="56"/>
    </row>
    <row r="941">
      <c r="E941" s="136"/>
      <c r="F941" s="56"/>
    </row>
    <row r="942">
      <c r="E942" s="136"/>
      <c r="F942" s="56"/>
    </row>
    <row r="943">
      <c r="E943" s="136"/>
      <c r="F943" s="56"/>
    </row>
    <row r="944">
      <c r="E944" s="136"/>
      <c r="F944" s="56"/>
    </row>
    <row r="945">
      <c r="E945" s="136"/>
      <c r="F945" s="56"/>
    </row>
    <row r="946">
      <c r="E946" s="136"/>
      <c r="F946" s="56"/>
    </row>
    <row r="947">
      <c r="E947" s="136"/>
      <c r="F947" s="56"/>
    </row>
    <row r="948">
      <c r="E948" s="136"/>
      <c r="F948" s="56"/>
    </row>
    <row r="949">
      <c r="E949" s="136"/>
      <c r="F949" s="56"/>
    </row>
    <row r="950">
      <c r="E950" s="136"/>
      <c r="F950" s="56"/>
    </row>
    <row r="951">
      <c r="E951" s="136"/>
      <c r="F951" s="56"/>
    </row>
    <row r="952">
      <c r="E952" s="136"/>
      <c r="F952" s="56"/>
    </row>
    <row r="953">
      <c r="E953" s="136"/>
      <c r="F953" s="56"/>
    </row>
    <row r="954">
      <c r="E954" s="136"/>
      <c r="F954" s="56"/>
    </row>
    <row r="955">
      <c r="E955" s="136"/>
      <c r="F955" s="56"/>
    </row>
    <row r="956">
      <c r="E956" s="136"/>
      <c r="F956" s="56"/>
    </row>
    <row r="957">
      <c r="E957" s="136"/>
      <c r="F957" s="56"/>
    </row>
    <row r="958">
      <c r="E958" s="136"/>
      <c r="F958" s="56"/>
    </row>
    <row r="959">
      <c r="E959" s="136"/>
      <c r="F959" s="56"/>
    </row>
    <row r="960">
      <c r="E960" s="136"/>
      <c r="F960" s="56"/>
    </row>
    <row r="961">
      <c r="E961" s="136"/>
      <c r="F961" s="56"/>
    </row>
    <row r="962">
      <c r="E962" s="136"/>
      <c r="F962" s="56"/>
    </row>
    <row r="963">
      <c r="E963" s="136"/>
      <c r="F963" s="56"/>
    </row>
    <row r="964">
      <c r="E964" s="136"/>
      <c r="F964" s="56"/>
    </row>
    <row r="965">
      <c r="E965" s="136"/>
      <c r="F965" s="56"/>
    </row>
    <row r="966">
      <c r="E966" s="136"/>
      <c r="F966" s="56"/>
    </row>
    <row r="967">
      <c r="E967" s="136"/>
      <c r="F967" s="56"/>
    </row>
    <row r="968">
      <c r="E968" s="136"/>
      <c r="F968" s="56"/>
    </row>
    <row r="969">
      <c r="E969" s="136"/>
      <c r="F969" s="56"/>
    </row>
    <row r="970">
      <c r="E970" s="136"/>
      <c r="F970" s="56"/>
    </row>
    <row r="971">
      <c r="E971" s="136"/>
      <c r="F971" s="56"/>
    </row>
    <row r="972">
      <c r="E972" s="136"/>
      <c r="F972" s="56"/>
    </row>
    <row r="973">
      <c r="E973" s="136"/>
      <c r="F973" s="56"/>
    </row>
    <row r="974">
      <c r="E974" s="136"/>
      <c r="F974" s="56"/>
    </row>
    <row r="975">
      <c r="E975" s="136"/>
      <c r="F975" s="56"/>
    </row>
    <row r="976">
      <c r="E976" s="136"/>
      <c r="F976" s="56"/>
    </row>
    <row r="977">
      <c r="E977" s="136"/>
      <c r="F977" s="56"/>
    </row>
    <row r="978">
      <c r="E978" s="136"/>
      <c r="F978" s="56"/>
    </row>
    <row r="979">
      <c r="E979" s="136"/>
      <c r="F979" s="56"/>
    </row>
    <row r="980">
      <c r="E980" s="136"/>
      <c r="F980" s="56"/>
    </row>
    <row r="981">
      <c r="E981" s="136"/>
      <c r="F981" s="56"/>
    </row>
    <row r="982">
      <c r="E982" s="136"/>
      <c r="F982" s="56"/>
    </row>
    <row r="983">
      <c r="E983" s="136"/>
      <c r="F983" s="56"/>
    </row>
    <row r="984">
      <c r="E984" s="136"/>
      <c r="F984" s="56"/>
    </row>
    <row r="985">
      <c r="E985" s="136"/>
      <c r="F985" s="56"/>
    </row>
    <row r="986">
      <c r="E986" s="136"/>
      <c r="F986" s="56"/>
    </row>
    <row r="987">
      <c r="E987" s="136"/>
      <c r="F987" s="56"/>
    </row>
  </sheetData>
  <hyperlinks>
    <hyperlink r:id="rId1" location="gid=620713574" ref="H1"/>
  </hyperlin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6" max="6" width="11.5"/>
    <col customWidth="1" min="7" max="7" width="9.75"/>
    <col customWidth="1" min="8" max="8" width="11.13"/>
    <col customWidth="1" min="9" max="12" width="18.25"/>
  </cols>
  <sheetData>
    <row r="1">
      <c r="A1" s="117" t="s">
        <v>907</v>
      </c>
      <c r="B1" s="117" t="s">
        <v>740</v>
      </c>
      <c r="C1" s="117" t="s">
        <v>914</v>
      </c>
      <c r="D1" s="117" t="s">
        <v>915</v>
      </c>
      <c r="E1" s="137" t="s">
        <v>916</v>
      </c>
      <c r="F1" s="138" t="s">
        <v>917</v>
      </c>
      <c r="G1" s="117" t="s">
        <v>918</v>
      </c>
      <c r="H1" s="117" t="s">
        <v>919</v>
      </c>
      <c r="I1" s="139" t="s">
        <v>920</v>
      </c>
      <c r="J1" s="117" t="s">
        <v>921</v>
      </c>
      <c r="M1" s="117" t="s">
        <v>922</v>
      </c>
      <c r="O1" s="117" t="s">
        <v>923</v>
      </c>
      <c r="P1" s="117" t="s">
        <v>914</v>
      </c>
      <c r="Q1" s="117" t="s">
        <v>915</v>
      </c>
      <c r="R1" s="117" t="s">
        <v>916</v>
      </c>
      <c r="T1" s="140" t="s">
        <v>924</v>
      </c>
      <c r="U1" s="141" t="s">
        <v>925</v>
      </c>
      <c r="V1" s="140" t="s">
        <v>926</v>
      </c>
      <c r="Z1" s="25" t="s">
        <v>927</v>
      </c>
      <c r="AA1" s="25" t="s">
        <v>920</v>
      </c>
      <c r="AB1" s="25" t="s">
        <v>928</v>
      </c>
      <c r="AD1" s="142" t="s">
        <v>929</v>
      </c>
    </row>
    <row r="2">
      <c r="A2" s="25" t="str">
        <f>VLOOKUP(B2,'country mapping'!A:B,2,0)</f>
        <v>United States</v>
      </c>
      <c r="B2" s="25" t="s">
        <v>433</v>
      </c>
      <c r="C2" s="25">
        <v>13157.0</v>
      </c>
      <c r="D2" s="25">
        <v>14107.0</v>
      </c>
      <c r="E2" s="143">
        <f t="shared" ref="E2:E137" si="1">D2/C2</f>
        <v>1.07220491</v>
      </c>
      <c r="F2" s="144">
        <f t="shared" ref="F2:F137" si="2">C2/SUM(C:C)</f>
        <v>0.6272107546</v>
      </c>
      <c r="G2" s="144">
        <f t="shared" ref="G2:G137" si="3">VLOOKUP(B2,$Z:$AB,3,0)</f>
        <v>0.2230946045</v>
      </c>
      <c r="H2" s="144">
        <f t="shared" ref="H2:H137" si="4">F2-G2</f>
        <v>0.4041161502</v>
      </c>
      <c r="I2" s="145">
        <f t="shared" ref="I2:I137" si="5">VLOOKUP(B2,Z:AB,2,0)</f>
        <v>82456265.17</v>
      </c>
      <c r="J2" s="146">
        <f t="shared" ref="J2:J137" si="6">IF(I2&gt;5000*3, IFERROR(C2/I2*1000000,),)</f>
        <v>159.5633755</v>
      </c>
      <c r="L2" s="25" t="s">
        <v>930</v>
      </c>
      <c r="M2" s="25">
        <v>0.477222222222222</v>
      </c>
      <c r="N2" s="147"/>
      <c r="O2" s="25" t="s">
        <v>931</v>
      </c>
      <c r="P2" s="67">
        <v>10448.0</v>
      </c>
      <c r="Q2" s="67">
        <v>11136.0</v>
      </c>
      <c r="R2" s="27"/>
      <c r="T2" s="148">
        <v>44958.0</v>
      </c>
      <c r="U2" s="149">
        <v>134.2</v>
      </c>
      <c r="V2" s="77">
        <v>3.51157721379124</v>
      </c>
      <c r="Z2" s="25" t="s">
        <v>616</v>
      </c>
      <c r="AA2" s="25">
        <v>101.08152173913</v>
      </c>
      <c r="AB2" s="56">
        <f t="shared" ref="AB2:AB248" si="7">AA2/SUM(AA:AA)</f>
        <v>0.0000002734873095</v>
      </c>
    </row>
    <row r="3">
      <c r="A3" s="25" t="str">
        <f>VLOOKUP(B3,'country mapping'!A:B,2,0)</f>
        <v>United Kingdom</v>
      </c>
      <c r="B3" s="25" t="s">
        <v>436</v>
      </c>
      <c r="C3" s="25">
        <v>1706.0</v>
      </c>
      <c r="D3" s="25">
        <v>1843.0</v>
      </c>
      <c r="E3" s="143">
        <f t="shared" si="1"/>
        <v>1.080304807</v>
      </c>
      <c r="F3" s="144">
        <f t="shared" si="2"/>
        <v>0.08132716785</v>
      </c>
      <c r="G3" s="144">
        <f t="shared" si="3"/>
        <v>0.04104761299</v>
      </c>
      <c r="H3" s="144">
        <f t="shared" si="4"/>
        <v>0.04027955486</v>
      </c>
      <c r="I3" s="145">
        <f t="shared" si="5"/>
        <v>15171289.64</v>
      </c>
      <c r="J3" s="146">
        <f t="shared" si="6"/>
        <v>112.4492407</v>
      </c>
      <c r="L3" s="25" t="s">
        <v>932</v>
      </c>
      <c r="M3" s="25">
        <v>1.62777777777777</v>
      </c>
      <c r="N3" s="147"/>
      <c r="O3" s="25" t="s">
        <v>933</v>
      </c>
      <c r="P3" s="67">
        <v>4802.0</v>
      </c>
      <c r="Q3" s="67">
        <v>5225.0</v>
      </c>
      <c r="R3" s="27"/>
      <c r="T3" s="148">
        <v>44927.0</v>
      </c>
      <c r="U3" s="149">
        <v>146.193548387096</v>
      </c>
      <c r="V3" s="77">
        <v>3.82677065295571</v>
      </c>
      <c r="Z3" s="25" t="s">
        <v>654</v>
      </c>
      <c r="AA3" s="25">
        <v>1364.01630434782</v>
      </c>
      <c r="AB3" s="56">
        <f t="shared" si="7"/>
        <v>0.000003690497954</v>
      </c>
    </row>
    <row r="4">
      <c r="A4" s="25" t="str">
        <f>VLOOKUP(B4,'country mapping'!A:B,2,0)</f>
        <v>India</v>
      </c>
      <c r="B4" s="25" t="s">
        <v>435</v>
      </c>
      <c r="C4" s="25">
        <v>871.0</v>
      </c>
      <c r="D4" s="25">
        <v>907.0</v>
      </c>
      <c r="E4" s="143">
        <f t="shared" si="1"/>
        <v>1.041331803</v>
      </c>
      <c r="F4" s="144">
        <f t="shared" si="2"/>
        <v>0.04152166659</v>
      </c>
      <c r="G4" s="144">
        <f t="shared" si="3"/>
        <v>0.2003343871</v>
      </c>
      <c r="H4" s="144">
        <f t="shared" si="4"/>
        <v>-0.1588127205</v>
      </c>
      <c r="I4" s="145">
        <f t="shared" si="5"/>
        <v>74044037.9</v>
      </c>
      <c r="J4" s="146">
        <f t="shared" si="6"/>
        <v>11.76326987</v>
      </c>
      <c r="L4" s="25" t="s">
        <v>934</v>
      </c>
      <c r="M4" s="25">
        <v>1.69903886466335</v>
      </c>
      <c r="N4" s="147"/>
      <c r="O4" s="25" t="s">
        <v>935</v>
      </c>
      <c r="P4" s="67">
        <v>3270.0</v>
      </c>
      <c r="Q4" s="67">
        <v>3500.0</v>
      </c>
      <c r="R4" s="27"/>
      <c r="T4" s="148">
        <v>44896.0</v>
      </c>
      <c r="U4" s="149">
        <v>135.0</v>
      </c>
      <c r="V4" s="77">
        <v>3.5463332501527</v>
      </c>
      <c r="Z4" s="25" t="s">
        <v>596</v>
      </c>
      <c r="AA4" s="25">
        <v>12532.6576086956</v>
      </c>
      <c r="AB4" s="56">
        <f t="shared" si="7"/>
        <v>0.0000339085003</v>
      </c>
    </row>
    <row r="5">
      <c r="A5" s="25" t="str">
        <f>VLOOKUP(B5,'country mapping'!A:B,2,0)</f>
        <v>Australia</v>
      </c>
      <c r="B5" s="25" t="s">
        <v>446</v>
      </c>
      <c r="C5" s="25">
        <v>804.0</v>
      </c>
      <c r="D5" s="25">
        <v>872.0</v>
      </c>
      <c r="E5" s="143">
        <f t="shared" si="1"/>
        <v>1.084577114</v>
      </c>
      <c r="F5" s="144">
        <f t="shared" si="2"/>
        <v>0.03832769223</v>
      </c>
      <c r="G5" s="144">
        <f t="shared" si="3"/>
        <v>0.01598421204</v>
      </c>
      <c r="H5" s="144">
        <f t="shared" si="4"/>
        <v>0.02234348019</v>
      </c>
      <c r="I5" s="145">
        <f t="shared" si="5"/>
        <v>5907800.549</v>
      </c>
      <c r="J5" s="146">
        <f t="shared" si="6"/>
        <v>136.0912565</v>
      </c>
      <c r="O5" s="25" t="s">
        <v>936</v>
      </c>
      <c r="P5" s="67">
        <v>2153.0</v>
      </c>
      <c r="Q5" s="67">
        <v>2306.0</v>
      </c>
      <c r="R5" s="27"/>
      <c r="T5" s="148">
        <v>44866.0</v>
      </c>
      <c r="U5" s="149">
        <v>137.466666666666</v>
      </c>
      <c r="V5" s="77">
        <v>3.68706481279648</v>
      </c>
      <c r="Z5" s="25" t="s">
        <v>643</v>
      </c>
      <c r="AA5" s="25">
        <v>3265.57065217391</v>
      </c>
      <c r="AB5" s="56">
        <f t="shared" si="7"/>
        <v>0.000008835364923</v>
      </c>
    </row>
    <row r="6">
      <c r="A6" s="25" t="str">
        <f>VLOOKUP(B6,'country mapping'!A:B,2,0)</f>
        <v>Canada</v>
      </c>
      <c r="B6" s="25" t="s">
        <v>444</v>
      </c>
      <c r="C6" s="25">
        <v>787.0</v>
      </c>
      <c r="D6" s="25">
        <v>842.0</v>
      </c>
      <c r="E6" s="143">
        <f t="shared" si="1"/>
        <v>1.069885642</v>
      </c>
      <c r="F6" s="144">
        <f t="shared" si="2"/>
        <v>0.03751728083</v>
      </c>
      <c r="G6" s="144">
        <f t="shared" si="3"/>
        <v>0.02144706585</v>
      </c>
      <c r="H6" s="144">
        <f t="shared" si="4"/>
        <v>0.01607021498</v>
      </c>
      <c r="I6" s="145">
        <f t="shared" si="5"/>
        <v>7926883.543</v>
      </c>
      <c r="J6" s="146">
        <f t="shared" si="6"/>
        <v>99.28239713</v>
      </c>
      <c r="O6" s="25" t="s">
        <v>937</v>
      </c>
      <c r="P6" s="25">
        <v>279.0</v>
      </c>
      <c r="Q6" s="25">
        <v>293.0</v>
      </c>
      <c r="R6" s="27"/>
      <c r="T6" s="148">
        <v>44835.0</v>
      </c>
      <c r="U6" s="149">
        <v>127.258064516129</v>
      </c>
      <c r="V6" s="77">
        <v>3.4240956088096</v>
      </c>
      <c r="Z6" s="25" t="s">
        <v>578</v>
      </c>
      <c r="AA6" s="25">
        <v>117068.885869565</v>
      </c>
      <c r="AB6" s="56">
        <f t="shared" si="7"/>
        <v>0.0003167429028</v>
      </c>
    </row>
    <row r="7">
      <c r="A7" s="25" t="str">
        <f>VLOOKUP(B7,'country mapping'!A:B,2,0)</f>
        <v>Saudi Arabia</v>
      </c>
      <c r="B7" s="25" t="s">
        <v>434</v>
      </c>
      <c r="C7" s="25">
        <v>413.0</v>
      </c>
      <c r="D7" s="25">
        <v>435.0</v>
      </c>
      <c r="E7" s="143">
        <f t="shared" si="1"/>
        <v>1.053268765</v>
      </c>
      <c r="F7" s="144">
        <f t="shared" si="2"/>
        <v>0.01968822997</v>
      </c>
      <c r="G7" s="144">
        <f t="shared" si="3"/>
        <v>0.04203634579</v>
      </c>
      <c r="H7" s="144">
        <f t="shared" si="4"/>
        <v>-0.02234811582</v>
      </c>
      <c r="I7" s="145">
        <f t="shared" si="5"/>
        <v>15536727.49</v>
      </c>
      <c r="J7" s="146">
        <f t="shared" si="6"/>
        <v>26.58217441</v>
      </c>
      <c r="T7" s="148">
        <v>44805.0</v>
      </c>
      <c r="U7" s="149">
        <v>131.566666666666</v>
      </c>
      <c r="V7" s="77">
        <v>3.64180804284206</v>
      </c>
      <c r="Z7" s="25" t="s">
        <v>451</v>
      </c>
      <c r="AA7" s="25">
        <v>3304157.94021739</v>
      </c>
      <c r="AB7" s="56">
        <f t="shared" si="7"/>
        <v>0.008939767126</v>
      </c>
    </row>
    <row r="8">
      <c r="A8" s="25" t="str">
        <f>VLOOKUP(B8,'country mapping'!A:B,2,0)</f>
        <v>France</v>
      </c>
      <c r="B8" s="25" t="s">
        <v>438</v>
      </c>
      <c r="C8" s="25">
        <v>378.0</v>
      </c>
      <c r="D8" s="25">
        <v>404.0</v>
      </c>
      <c r="E8" s="143">
        <f t="shared" si="1"/>
        <v>1.068783069</v>
      </c>
      <c r="F8" s="144">
        <f t="shared" si="2"/>
        <v>0.0180197359</v>
      </c>
      <c r="G8" s="144">
        <f t="shared" si="3"/>
        <v>0.05003537896</v>
      </c>
      <c r="H8" s="144">
        <f t="shared" si="4"/>
        <v>-0.03201564306</v>
      </c>
      <c r="I8" s="145">
        <f t="shared" si="5"/>
        <v>18493188.06</v>
      </c>
      <c r="J8" s="146">
        <f t="shared" si="6"/>
        <v>20.43995869</v>
      </c>
      <c r="T8" s="148">
        <v>44774.0</v>
      </c>
      <c r="U8" s="149">
        <v>133.387096774193</v>
      </c>
      <c r="V8" s="77">
        <v>3.68192872085465</v>
      </c>
      <c r="Z8" s="25" t="s">
        <v>454</v>
      </c>
      <c r="AA8" s="25">
        <v>1409759.92391304</v>
      </c>
      <c r="AB8" s="56">
        <f t="shared" si="7"/>
        <v>0.003814262409</v>
      </c>
    </row>
    <row r="9">
      <c r="A9" s="25" t="str">
        <f>VLOOKUP(B9,'country mapping'!A:B,2,0)</f>
        <v>Iraq</v>
      </c>
      <c r="B9" s="25" t="s">
        <v>441</v>
      </c>
      <c r="C9" s="25">
        <v>348.0</v>
      </c>
      <c r="D9" s="25">
        <v>359.0</v>
      </c>
      <c r="E9" s="143">
        <f t="shared" si="1"/>
        <v>1.031609195</v>
      </c>
      <c r="F9" s="144">
        <f t="shared" si="2"/>
        <v>0.01658959813</v>
      </c>
      <c r="G9" s="144">
        <f t="shared" si="3"/>
        <v>0.02292992938</v>
      </c>
      <c r="H9" s="144">
        <f t="shared" si="4"/>
        <v>-0.006340331246</v>
      </c>
      <c r="I9" s="145">
        <f t="shared" si="5"/>
        <v>8474953.223</v>
      </c>
      <c r="J9" s="146">
        <f t="shared" si="6"/>
        <v>41.06217354</v>
      </c>
      <c r="T9" s="148">
        <v>44743.0</v>
      </c>
      <c r="U9" s="149">
        <v>136.225806451612</v>
      </c>
      <c r="V9" s="77">
        <v>3.72680127704321</v>
      </c>
      <c r="Z9" s="25" t="s">
        <v>552</v>
      </c>
      <c r="AA9" s="25">
        <v>330555.304347826</v>
      </c>
      <c r="AB9" s="56">
        <f t="shared" si="7"/>
        <v>0.0008943541734</v>
      </c>
    </row>
    <row r="10">
      <c r="A10" s="25" t="str">
        <f>VLOOKUP(B10,'country mapping'!A:B,2,0)</f>
        <v>Germany</v>
      </c>
      <c r="B10" s="25" t="s">
        <v>439</v>
      </c>
      <c r="C10" s="25">
        <v>271.0</v>
      </c>
      <c r="D10" s="25">
        <v>310.0</v>
      </c>
      <c r="E10" s="143">
        <f t="shared" si="1"/>
        <v>1.143911439</v>
      </c>
      <c r="F10" s="144">
        <f t="shared" si="2"/>
        <v>0.01291891119</v>
      </c>
      <c r="G10" s="144">
        <f t="shared" si="3"/>
        <v>0.02756055573</v>
      </c>
      <c r="H10" s="144">
        <f t="shared" si="4"/>
        <v>-0.01464164454</v>
      </c>
      <c r="I10" s="145">
        <f t="shared" si="5"/>
        <v>10186443.09</v>
      </c>
      <c r="J10" s="146">
        <f t="shared" si="6"/>
        <v>26.60398705</v>
      </c>
      <c r="T10" s="148">
        <v>44713.0</v>
      </c>
      <c r="U10" s="149">
        <v>119.733333333333</v>
      </c>
      <c r="V10" s="77">
        <v>3.44684157916567</v>
      </c>
      <c r="Z10" s="25" t="s">
        <v>508</v>
      </c>
      <c r="AA10" s="25">
        <v>202450.244565217</v>
      </c>
      <c r="AB10" s="56">
        <f t="shared" si="7"/>
        <v>0.0005477516735</v>
      </c>
    </row>
    <row r="11">
      <c r="A11" s="25" t="str">
        <f>VLOOKUP(B11,'country mapping'!A:B,2,0)</f>
        <v>Pakistan</v>
      </c>
      <c r="B11" s="25" t="s">
        <v>445</v>
      </c>
      <c r="C11" s="25">
        <v>251.0</v>
      </c>
      <c r="D11" s="25">
        <v>266.0</v>
      </c>
      <c r="E11" s="143">
        <f t="shared" si="1"/>
        <v>1.059760956</v>
      </c>
      <c r="F11" s="144">
        <f t="shared" si="2"/>
        <v>0.01196548601</v>
      </c>
      <c r="G11" s="144">
        <f t="shared" si="3"/>
        <v>0.02948308054</v>
      </c>
      <c r="H11" s="144">
        <f t="shared" si="4"/>
        <v>-0.01751759453</v>
      </c>
      <c r="I11" s="145">
        <f t="shared" si="5"/>
        <v>10897012.56</v>
      </c>
      <c r="J11" s="146">
        <f t="shared" si="6"/>
        <v>23.03383598</v>
      </c>
      <c r="T11" s="148">
        <v>44682.0</v>
      </c>
      <c r="U11" s="149">
        <v>111.16129032258</v>
      </c>
      <c r="V11" s="77">
        <v>3.17746337258003</v>
      </c>
      <c r="Z11" s="25" t="s">
        <v>899</v>
      </c>
      <c r="AA11" s="25">
        <v>6267.27173913043</v>
      </c>
      <c r="AB11" s="56">
        <f t="shared" si="7"/>
        <v>0.00001695680136</v>
      </c>
    </row>
    <row r="12">
      <c r="A12" s="25" t="str">
        <f>VLOOKUP(B12,'country mapping'!A:B,2,0)</f>
        <v>Sweden</v>
      </c>
      <c r="B12" s="25" t="s">
        <v>451</v>
      </c>
      <c r="C12" s="25">
        <v>156.0</v>
      </c>
      <c r="D12" s="25">
        <v>171.0</v>
      </c>
      <c r="E12" s="143">
        <f t="shared" si="1"/>
        <v>1.096153846</v>
      </c>
      <c r="F12" s="144">
        <f t="shared" si="2"/>
        <v>0.007436716404</v>
      </c>
      <c r="G12" s="144">
        <f t="shared" si="3"/>
        <v>0.008939767126</v>
      </c>
      <c r="H12" s="144">
        <f t="shared" si="4"/>
        <v>-0.001503050723</v>
      </c>
      <c r="I12" s="145">
        <f t="shared" si="5"/>
        <v>3304157.94</v>
      </c>
      <c r="J12" s="146">
        <f t="shared" si="6"/>
        <v>47.21323945</v>
      </c>
      <c r="T12" s="148">
        <v>44652.0</v>
      </c>
      <c r="U12" s="149">
        <v>100.133333333333</v>
      </c>
      <c r="V12" s="77">
        <v>2.91802693206303</v>
      </c>
      <c r="Z12" s="25" t="s">
        <v>548</v>
      </c>
      <c r="AA12" s="25">
        <v>426641.592391304</v>
      </c>
      <c r="AB12" s="56">
        <f t="shared" si="7"/>
        <v>0.001154326322</v>
      </c>
    </row>
    <row r="13">
      <c r="A13" s="25" t="str">
        <f>VLOOKUP(B13,'country mapping'!A:B,2,0)</f>
        <v>Finland</v>
      </c>
      <c r="B13" s="25" t="s">
        <v>459</v>
      </c>
      <c r="C13" s="25">
        <v>137.0</v>
      </c>
      <c r="D13" s="25">
        <v>152.0</v>
      </c>
      <c r="E13" s="143">
        <f t="shared" si="1"/>
        <v>1.109489051</v>
      </c>
      <c r="F13" s="144">
        <f t="shared" si="2"/>
        <v>0.006530962483</v>
      </c>
      <c r="G13" s="144">
        <f t="shared" si="3"/>
        <v>0.003148993419</v>
      </c>
      <c r="H13" s="144">
        <f t="shared" si="4"/>
        <v>0.003381969063</v>
      </c>
      <c r="I13" s="145">
        <f t="shared" si="5"/>
        <v>1163875.016</v>
      </c>
      <c r="J13" s="146">
        <f t="shared" si="6"/>
        <v>117.7102336</v>
      </c>
      <c r="T13" s="148">
        <v>44621.0</v>
      </c>
      <c r="U13" s="149">
        <v>100.451612903225</v>
      </c>
      <c r="V13" s="77">
        <v>3.01281779734376</v>
      </c>
      <c r="Z13" s="25" t="s">
        <v>549</v>
      </c>
      <c r="AA13" s="25">
        <v>161784.173913043</v>
      </c>
      <c r="AB13" s="56">
        <f t="shared" si="7"/>
        <v>0.0004377250924</v>
      </c>
    </row>
    <row r="14">
      <c r="A14" s="25" t="str">
        <f>VLOOKUP(B14,'country mapping'!A:B,2,0)</f>
        <v>Turkey</v>
      </c>
      <c r="B14" s="25" t="s">
        <v>442</v>
      </c>
      <c r="C14" s="25">
        <v>127.0</v>
      </c>
      <c r="D14" s="25">
        <v>131.0</v>
      </c>
      <c r="E14" s="143">
        <f t="shared" si="1"/>
        <v>1.031496063</v>
      </c>
      <c r="F14" s="144">
        <f t="shared" si="2"/>
        <v>0.006054249893</v>
      </c>
      <c r="G14" s="144">
        <f t="shared" si="3"/>
        <v>0.0220526162</v>
      </c>
      <c r="H14" s="144">
        <f t="shared" si="4"/>
        <v>-0.01599836631</v>
      </c>
      <c r="I14" s="145">
        <f t="shared" si="5"/>
        <v>8150696.31</v>
      </c>
      <c r="J14" s="146">
        <f t="shared" si="6"/>
        <v>15.58149085</v>
      </c>
      <c r="T14" s="148">
        <v>44593.0</v>
      </c>
      <c r="U14" s="149">
        <v>116.5</v>
      </c>
      <c r="V14" s="77">
        <v>3.48709366545654</v>
      </c>
      <c r="Z14" s="25" t="s">
        <v>570</v>
      </c>
      <c r="AA14" s="25">
        <v>20603.6902173913</v>
      </c>
      <c r="AB14" s="56">
        <f t="shared" si="7"/>
        <v>0.00005574557749</v>
      </c>
    </row>
    <row r="15">
      <c r="A15" s="25" t="str">
        <f>VLOOKUP(B15,'country mapping'!A:B,2,0)</f>
        <v>Poland</v>
      </c>
      <c r="B15" s="25" t="s">
        <v>448</v>
      </c>
      <c r="C15" s="25">
        <v>123.0</v>
      </c>
      <c r="D15" s="25">
        <v>130.0</v>
      </c>
      <c r="E15" s="143">
        <f t="shared" si="1"/>
        <v>1.056910569</v>
      </c>
      <c r="F15" s="144">
        <f t="shared" si="2"/>
        <v>0.005863564857</v>
      </c>
      <c r="G15" s="144">
        <f t="shared" si="3"/>
        <v>0.01064885573</v>
      </c>
      <c r="H15" s="144">
        <f t="shared" si="4"/>
        <v>-0.004785290872</v>
      </c>
      <c r="I15" s="145">
        <f t="shared" si="5"/>
        <v>3935840.913</v>
      </c>
      <c r="J15" s="146">
        <f t="shared" si="6"/>
        <v>31.25126313</v>
      </c>
      <c r="T15" s="148">
        <v>44562.0</v>
      </c>
      <c r="U15" s="149">
        <v>124.709677419354</v>
      </c>
      <c r="V15" s="77">
        <v>3.79447440710253</v>
      </c>
      <c r="Z15" s="25" t="s">
        <v>499</v>
      </c>
      <c r="AA15" s="25">
        <v>579392.690217391</v>
      </c>
      <c r="AB15" s="56">
        <f t="shared" si="7"/>
        <v>0.001567611421</v>
      </c>
    </row>
    <row r="16">
      <c r="A16" s="25" t="str">
        <f>VLOOKUP(B16,'country mapping'!A:B,2,0)</f>
        <v>Netherlands</v>
      </c>
      <c r="B16" s="25" t="s">
        <v>447</v>
      </c>
      <c r="C16" s="25">
        <v>93.0</v>
      </c>
      <c r="D16" s="25">
        <v>104.0</v>
      </c>
      <c r="E16" s="143">
        <f t="shared" si="1"/>
        <v>1.11827957</v>
      </c>
      <c r="F16" s="144">
        <f t="shared" si="2"/>
        <v>0.004433427087</v>
      </c>
      <c r="G16" s="144">
        <f t="shared" si="3"/>
        <v>0.01041063297</v>
      </c>
      <c r="H16" s="144">
        <f t="shared" si="4"/>
        <v>-0.005977205888</v>
      </c>
      <c r="I16" s="145">
        <f t="shared" si="5"/>
        <v>3847793.25</v>
      </c>
      <c r="J16" s="146">
        <f t="shared" si="6"/>
        <v>24.16969779</v>
      </c>
      <c r="T16" s="148">
        <v>44531.0</v>
      </c>
      <c r="U16" s="149">
        <v>135.16129032258</v>
      </c>
      <c r="V16" s="77">
        <v>4.17024372390879</v>
      </c>
      <c r="Z16" s="25" t="s">
        <v>593</v>
      </c>
      <c r="AA16" s="25">
        <v>91764.7880434782</v>
      </c>
      <c r="AB16" s="56">
        <f t="shared" si="7"/>
        <v>0.0002482798493</v>
      </c>
    </row>
    <row r="17">
      <c r="A17" s="25" t="str">
        <f>VLOOKUP(B17,'country mapping'!A:B,2,0)</f>
        <v>Ireland</v>
      </c>
      <c r="B17" s="25" t="s">
        <v>463</v>
      </c>
      <c r="C17" s="25">
        <v>87.0</v>
      </c>
      <c r="D17" s="25">
        <v>92.0</v>
      </c>
      <c r="E17" s="143">
        <f t="shared" si="1"/>
        <v>1.057471264</v>
      </c>
      <c r="F17" s="144">
        <f t="shared" si="2"/>
        <v>0.004147399533</v>
      </c>
      <c r="G17" s="144">
        <f t="shared" si="3"/>
        <v>0.003903531849</v>
      </c>
      <c r="H17" s="144">
        <f t="shared" si="4"/>
        <v>0.0002438676842</v>
      </c>
      <c r="I17" s="145">
        <f t="shared" si="5"/>
        <v>1442754.109</v>
      </c>
      <c r="J17" s="146">
        <f t="shared" si="6"/>
        <v>60.30133581</v>
      </c>
      <c r="T17" s="148">
        <v>44501.0</v>
      </c>
      <c r="U17" s="149">
        <v>139.433333333333</v>
      </c>
      <c r="V17" s="77">
        <v>4.37121181802122</v>
      </c>
      <c r="Z17" s="25" t="s">
        <v>524</v>
      </c>
      <c r="AA17" s="25">
        <v>198101.858695652</v>
      </c>
      <c r="AB17" s="56">
        <f t="shared" si="7"/>
        <v>0.0005359866314</v>
      </c>
    </row>
    <row r="18">
      <c r="A18" s="25" t="str">
        <f>VLOOKUP(B18,'country mapping'!A:B,2,0)</f>
        <v>Belgium</v>
      </c>
      <c r="B18" s="25" t="s">
        <v>449</v>
      </c>
      <c r="C18" s="25">
        <v>72.0</v>
      </c>
      <c r="D18" s="25">
        <v>79.0</v>
      </c>
      <c r="E18" s="143">
        <f t="shared" si="1"/>
        <v>1.097222222</v>
      </c>
      <c r="F18" s="144">
        <f t="shared" si="2"/>
        <v>0.003432330648</v>
      </c>
      <c r="G18" s="144">
        <f t="shared" si="3"/>
        <v>0.005786800135</v>
      </c>
      <c r="H18" s="144">
        <f t="shared" si="4"/>
        <v>-0.002354469487</v>
      </c>
      <c r="I18" s="145">
        <f t="shared" si="5"/>
        <v>2138814.283</v>
      </c>
      <c r="J18" s="146">
        <f t="shared" si="6"/>
        <v>33.66351187</v>
      </c>
      <c r="T18" s="148">
        <v>44470.0</v>
      </c>
      <c r="U18" s="149">
        <v>126.903225806451</v>
      </c>
      <c r="V18" s="77">
        <v>4.03012007167432</v>
      </c>
      <c r="Z18" s="25" t="s">
        <v>645</v>
      </c>
      <c r="AA18" s="25">
        <v>3720.21195652173</v>
      </c>
      <c r="AB18" s="56">
        <f t="shared" si="7"/>
        <v>0.00001006544758</v>
      </c>
    </row>
    <row r="19">
      <c r="A19" s="25" t="str">
        <f>VLOOKUP(B19,'country mapping'!A:B,2,0)</f>
        <v>Denmark</v>
      </c>
      <c r="B19" s="25" t="s">
        <v>467</v>
      </c>
      <c r="C19" s="25">
        <v>52.0</v>
      </c>
      <c r="D19" s="25">
        <v>66.0</v>
      </c>
      <c r="E19" s="143">
        <f t="shared" si="1"/>
        <v>1.269230769</v>
      </c>
      <c r="F19" s="144">
        <f t="shared" si="2"/>
        <v>0.002478905468</v>
      </c>
      <c r="G19" s="144">
        <f t="shared" si="3"/>
        <v>0.005734352021</v>
      </c>
      <c r="H19" s="144">
        <f t="shared" si="4"/>
        <v>-0.003255446553</v>
      </c>
      <c r="I19" s="145">
        <f t="shared" si="5"/>
        <v>2119429.342</v>
      </c>
      <c r="J19" s="146">
        <f t="shared" si="6"/>
        <v>24.53490615</v>
      </c>
      <c r="T19" s="148">
        <v>44440.0</v>
      </c>
      <c r="U19" s="149">
        <v>112.0</v>
      </c>
      <c r="V19" s="77">
        <v>3.63585044945136</v>
      </c>
      <c r="Z19" s="25" t="s">
        <v>594</v>
      </c>
      <c r="AA19" s="25">
        <v>52728.5054347826</v>
      </c>
      <c r="AB19" s="56">
        <f t="shared" si="7"/>
        <v>0.0001426628412</v>
      </c>
    </row>
    <row r="20">
      <c r="A20" s="25" t="str">
        <f>VLOOKUP(B20,'country mapping'!A:B,2,0)</f>
        <v>Austria</v>
      </c>
      <c r="B20" s="25" t="s">
        <v>456</v>
      </c>
      <c r="C20" s="25">
        <v>59.0</v>
      </c>
      <c r="D20" s="25">
        <v>65.0</v>
      </c>
      <c r="E20" s="143">
        <f t="shared" si="1"/>
        <v>1.101694915</v>
      </c>
      <c r="F20" s="144">
        <f t="shared" si="2"/>
        <v>0.002812604281</v>
      </c>
      <c r="G20" s="144">
        <f t="shared" si="3"/>
        <v>0.003568468796</v>
      </c>
      <c r="H20" s="144">
        <f t="shared" si="4"/>
        <v>-0.0007558645148</v>
      </c>
      <c r="I20" s="145">
        <f t="shared" si="5"/>
        <v>1318914.054</v>
      </c>
      <c r="J20" s="146">
        <f t="shared" si="6"/>
        <v>44.73377155</v>
      </c>
      <c r="T20" s="148">
        <v>44409.0</v>
      </c>
      <c r="U20" s="149">
        <v>114.032258064516</v>
      </c>
      <c r="V20" s="77">
        <v>3.73650510537544</v>
      </c>
      <c r="Z20" s="25" t="s">
        <v>575</v>
      </c>
      <c r="AA20" s="25">
        <v>66504.5706521739</v>
      </c>
      <c r="AB20" s="56">
        <f t="shared" si="7"/>
        <v>0.0001799355192</v>
      </c>
    </row>
    <row r="21">
      <c r="A21" s="25" t="str">
        <f>VLOOKUP(B21,'country mapping'!A:B,2,0)</f>
        <v>Norway</v>
      </c>
      <c r="B21" s="25" t="s">
        <v>461</v>
      </c>
      <c r="C21" s="25">
        <v>55.0</v>
      </c>
      <c r="D21" s="25">
        <v>63.0</v>
      </c>
      <c r="E21" s="143">
        <f t="shared" si="1"/>
        <v>1.145454545</v>
      </c>
      <c r="F21" s="144">
        <f t="shared" si="2"/>
        <v>0.002621919245</v>
      </c>
      <c r="G21" s="144">
        <f t="shared" si="3"/>
        <v>0.008109186506</v>
      </c>
      <c r="H21" s="144">
        <f t="shared" si="4"/>
        <v>-0.005487267261</v>
      </c>
      <c r="I21" s="145">
        <f t="shared" si="5"/>
        <v>2997173.484</v>
      </c>
      <c r="J21" s="146">
        <f t="shared" si="6"/>
        <v>18.35062278</v>
      </c>
      <c r="T21" s="148">
        <v>44378.0</v>
      </c>
      <c r="U21" s="149">
        <v>118.483870967741</v>
      </c>
      <c r="V21" s="77">
        <v>3.88831482984751</v>
      </c>
      <c r="Z21" s="25" t="s">
        <v>565</v>
      </c>
      <c r="AA21" s="25">
        <v>112100.29347826</v>
      </c>
      <c r="AB21" s="56">
        <f t="shared" si="7"/>
        <v>0.000303299823</v>
      </c>
    </row>
    <row r="22">
      <c r="A22" s="25" t="str">
        <f>VLOOKUP(B22,'country mapping'!A:B,2,0)</f>
        <v>Nigeria</v>
      </c>
      <c r="B22" s="25" t="s">
        <v>440</v>
      </c>
      <c r="C22" s="25">
        <v>56.0</v>
      </c>
      <c r="D22" s="25">
        <v>57.0</v>
      </c>
      <c r="E22" s="143">
        <f t="shared" si="1"/>
        <v>1.017857143</v>
      </c>
      <c r="F22" s="144">
        <f t="shared" si="2"/>
        <v>0.002669590504</v>
      </c>
      <c r="G22" s="144">
        <f t="shared" si="3"/>
        <v>0.01011182042</v>
      </c>
      <c r="H22" s="144">
        <f t="shared" si="4"/>
        <v>-0.007442229919</v>
      </c>
      <c r="I22" s="145">
        <f t="shared" si="5"/>
        <v>3737351.462</v>
      </c>
      <c r="J22" s="146">
        <f t="shared" si="6"/>
        <v>14.98387309</v>
      </c>
      <c r="T22" s="148">
        <v>44348.0</v>
      </c>
      <c r="U22" s="149">
        <v>134.766666666666</v>
      </c>
      <c r="V22" s="77">
        <v>4.5726238687829</v>
      </c>
      <c r="Z22" s="25" t="s">
        <v>457</v>
      </c>
      <c r="AA22" s="25">
        <v>993498.201086956</v>
      </c>
      <c r="AB22" s="56">
        <f t="shared" si="7"/>
        <v>0.002688019979</v>
      </c>
    </row>
    <row r="23">
      <c r="A23" s="25" t="str">
        <f>VLOOKUP(B23,'country mapping'!A:B,2,0)</f>
        <v>United Arab Emirates</v>
      </c>
      <c r="B23" s="25" t="s">
        <v>452</v>
      </c>
      <c r="C23" s="25">
        <v>49.0</v>
      </c>
      <c r="D23" s="25">
        <v>55.0</v>
      </c>
      <c r="E23" s="143">
        <f t="shared" si="1"/>
        <v>1.12244898</v>
      </c>
      <c r="F23" s="144">
        <f t="shared" si="2"/>
        <v>0.002335891691</v>
      </c>
      <c r="G23" s="144">
        <f t="shared" si="3"/>
        <v>0.005741745486</v>
      </c>
      <c r="H23" s="144">
        <f t="shared" si="4"/>
        <v>-0.003405853795</v>
      </c>
      <c r="I23" s="145">
        <f t="shared" si="5"/>
        <v>2122161.984</v>
      </c>
      <c r="J23" s="146">
        <f t="shared" si="6"/>
        <v>23.08966063</v>
      </c>
      <c r="T23" s="148">
        <v>44317.0</v>
      </c>
      <c r="U23" s="149">
        <v>139.064516129032</v>
      </c>
      <c r="V23" s="77">
        <v>4.71140332433538</v>
      </c>
      <c r="Z23" s="25" t="s">
        <v>653</v>
      </c>
      <c r="AA23" s="25">
        <v>34.4999999999999</v>
      </c>
      <c r="AB23" s="56">
        <f t="shared" si="7"/>
        <v>0.00000009334359054</v>
      </c>
    </row>
    <row r="24">
      <c r="A24" s="25" t="str">
        <f>VLOOKUP(B24,'country mapping'!A:B,2,0)</f>
        <v>New Zealand</v>
      </c>
      <c r="B24" s="25" t="s">
        <v>466</v>
      </c>
      <c r="C24" s="25">
        <v>54.0</v>
      </c>
      <c r="D24" s="25">
        <v>55.0</v>
      </c>
      <c r="E24" s="143">
        <f t="shared" si="1"/>
        <v>1.018518519</v>
      </c>
      <c r="F24" s="144">
        <f t="shared" si="2"/>
        <v>0.002574247986</v>
      </c>
      <c r="G24" s="144">
        <f t="shared" si="3"/>
        <v>0.002959438378</v>
      </c>
      <c r="H24" s="144">
        <f t="shared" si="4"/>
        <v>-0.0003851903925</v>
      </c>
      <c r="I24" s="145">
        <f t="shared" si="5"/>
        <v>1093815.049</v>
      </c>
      <c r="J24" s="146">
        <f t="shared" si="6"/>
        <v>49.36849246</v>
      </c>
      <c r="T24" s="148">
        <v>44287.0</v>
      </c>
      <c r="U24" s="149">
        <v>141.1</v>
      </c>
      <c r="V24" s="77">
        <v>4.88200101309582</v>
      </c>
      <c r="Z24" s="25" t="s">
        <v>460</v>
      </c>
      <c r="AA24" s="25">
        <v>5191513.0923913</v>
      </c>
      <c r="AB24" s="56">
        <f t="shared" si="7"/>
        <v>0.01404621659</v>
      </c>
    </row>
    <row r="25">
      <c r="A25" s="25" t="str">
        <f>VLOOKUP(B25,'country mapping'!A:B,2,0)</f>
        <v>Jordan</v>
      </c>
      <c r="B25" s="25" t="s">
        <v>455</v>
      </c>
      <c r="C25" s="25">
        <v>47.0</v>
      </c>
      <c r="D25" s="25">
        <v>50.0</v>
      </c>
      <c r="E25" s="143">
        <f t="shared" si="1"/>
        <v>1.063829787</v>
      </c>
      <c r="F25" s="144">
        <f t="shared" si="2"/>
        <v>0.002240549173</v>
      </c>
      <c r="G25" s="144">
        <f t="shared" si="3"/>
        <v>0.00565334021</v>
      </c>
      <c r="H25" s="144">
        <f t="shared" si="4"/>
        <v>-0.003412791037</v>
      </c>
      <c r="I25" s="145">
        <f t="shared" si="5"/>
        <v>2089487.196</v>
      </c>
      <c r="J25" s="146">
        <f t="shared" si="6"/>
        <v>22.49355732</v>
      </c>
      <c r="T25" s="148">
        <v>44256.0</v>
      </c>
      <c r="U25" s="149">
        <v>119.870967741935</v>
      </c>
      <c r="V25" s="77">
        <v>4.23991124998603</v>
      </c>
      <c r="Z25" s="25" t="s">
        <v>595</v>
      </c>
      <c r="AA25" s="25">
        <v>35917.8315217391</v>
      </c>
      <c r="AB25" s="56">
        <f t="shared" si="7"/>
        <v>0.00009717969156</v>
      </c>
    </row>
    <row r="26">
      <c r="A26" s="25" t="str">
        <f>VLOOKUP(B26,'country mapping'!A:B,2,0)</f>
        <v>Philippines</v>
      </c>
      <c r="B26" s="25" t="s">
        <v>470</v>
      </c>
      <c r="C26" s="25">
        <v>46.0</v>
      </c>
      <c r="D26" s="25">
        <v>50.0</v>
      </c>
      <c r="E26" s="143">
        <f t="shared" si="1"/>
        <v>1.086956522</v>
      </c>
      <c r="F26" s="144">
        <f t="shared" si="2"/>
        <v>0.002192877914</v>
      </c>
      <c r="G26" s="144">
        <f t="shared" si="3"/>
        <v>0.006504328183</v>
      </c>
      <c r="H26" s="144">
        <f t="shared" si="4"/>
        <v>-0.004311450269</v>
      </c>
      <c r="I26" s="145">
        <f t="shared" si="5"/>
        <v>2404014.255</v>
      </c>
      <c r="J26" s="146">
        <f t="shared" si="6"/>
        <v>19.13466191</v>
      </c>
      <c r="T26" s="148">
        <v>44228.0</v>
      </c>
      <c r="U26" s="149">
        <v>128.392857142857</v>
      </c>
      <c r="V26" s="77">
        <v>4.56361746542235</v>
      </c>
      <c r="Z26" s="25" t="s">
        <v>638</v>
      </c>
      <c r="AA26" s="25">
        <v>30261.5163043478</v>
      </c>
      <c r="AB26" s="56">
        <f t="shared" si="7"/>
        <v>0.00008187590108</v>
      </c>
    </row>
    <row r="27">
      <c r="A27" s="25" t="str">
        <f>VLOOKUP(B27,'country mapping'!A:B,2,0)</f>
        <v>Bangladesh</v>
      </c>
      <c r="B27" s="25" t="s">
        <v>472</v>
      </c>
      <c r="C27" s="25">
        <v>47.0</v>
      </c>
      <c r="D27" s="25">
        <v>48.0</v>
      </c>
      <c r="E27" s="143">
        <f t="shared" si="1"/>
        <v>1.021276596</v>
      </c>
      <c r="F27" s="144">
        <f t="shared" si="2"/>
        <v>0.002240549173</v>
      </c>
      <c r="G27" s="144">
        <f t="shared" si="3"/>
        <v>0.008710562278</v>
      </c>
      <c r="H27" s="144">
        <f t="shared" si="4"/>
        <v>-0.006470013105</v>
      </c>
      <c r="I27" s="145">
        <f t="shared" si="5"/>
        <v>3219443.315</v>
      </c>
      <c r="J27" s="146">
        <f t="shared" si="6"/>
        <v>14.59879718</v>
      </c>
      <c r="T27" s="148">
        <v>44197.0</v>
      </c>
      <c r="U27" s="149">
        <v>131.0</v>
      </c>
      <c r="V27" s="77">
        <v>4.72162421428562</v>
      </c>
      <c r="Z27" s="25" t="s">
        <v>555</v>
      </c>
      <c r="AA27" s="25">
        <v>213817.413043478</v>
      </c>
      <c r="AB27" s="56">
        <f t="shared" si="7"/>
        <v>0.0005785068132</v>
      </c>
    </row>
    <row r="28">
      <c r="A28" s="25" t="str">
        <f>VLOOKUP(B28,'country mapping'!A:B,2,0)</f>
        <v>Switzerland</v>
      </c>
      <c r="B28" s="25" t="s">
        <v>465</v>
      </c>
      <c r="C28" s="25">
        <v>31.0</v>
      </c>
      <c r="D28" s="25">
        <v>32.0</v>
      </c>
      <c r="E28" s="143">
        <f t="shared" si="1"/>
        <v>1.032258065</v>
      </c>
      <c r="F28" s="144">
        <f t="shared" si="2"/>
        <v>0.001477809029</v>
      </c>
      <c r="G28" s="144">
        <f t="shared" si="3"/>
        <v>0.003517812429</v>
      </c>
      <c r="H28" s="144">
        <f t="shared" si="4"/>
        <v>-0.0020400034</v>
      </c>
      <c r="I28" s="145">
        <f t="shared" si="5"/>
        <v>1300191.348</v>
      </c>
      <c r="J28" s="146">
        <f t="shared" si="6"/>
        <v>23.84264443</v>
      </c>
      <c r="T28" s="148">
        <v>44166.0</v>
      </c>
      <c r="U28" s="149">
        <v>140.0</v>
      </c>
      <c r="V28" s="77">
        <v>5.16798258638122</v>
      </c>
      <c r="Z28" s="25" t="s">
        <v>445</v>
      </c>
      <c r="AA28" s="25">
        <v>1.08970125597826E7</v>
      </c>
      <c r="AB28" s="56">
        <f t="shared" si="7"/>
        <v>0.02948308054</v>
      </c>
    </row>
    <row r="29">
      <c r="A29" s="25" t="str">
        <f>VLOOKUP(B29,'country mapping'!A:B,2,0)</f>
        <v>Azerbaijan</v>
      </c>
      <c r="B29" s="25" t="s">
        <v>504</v>
      </c>
      <c r="C29" s="25">
        <v>31.0</v>
      </c>
      <c r="D29" s="25">
        <v>31.0</v>
      </c>
      <c r="E29" s="143">
        <f t="shared" si="1"/>
        <v>1</v>
      </c>
      <c r="F29" s="144">
        <f t="shared" si="2"/>
        <v>0.001477809029</v>
      </c>
      <c r="G29" s="144">
        <f t="shared" si="3"/>
        <v>0.001576251041</v>
      </c>
      <c r="H29" s="144">
        <f t="shared" si="4"/>
        <v>-0.00009844201232</v>
      </c>
      <c r="I29" s="145">
        <f t="shared" si="5"/>
        <v>582585.913</v>
      </c>
      <c r="J29" s="146">
        <f t="shared" si="6"/>
        <v>53.21103601</v>
      </c>
      <c r="T29" s="148">
        <v>44136.0</v>
      </c>
      <c r="U29" s="149">
        <v>133.333333333333</v>
      </c>
      <c r="V29" s="77">
        <v>5.03052442297404</v>
      </c>
      <c r="Z29" s="25" t="s">
        <v>874</v>
      </c>
      <c r="AA29" s="25">
        <v>616.108695652173</v>
      </c>
      <c r="AB29" s="56">
        <f t="shared" si="7"/>
        <v>0.000001666950661</v>
      </c>
    </row>
    <row r="30">
      <c r="A30" s="25" t="str">
        <f>VLOOKUP(B30,'country mapping'!A:B,2,0)</f>
        <v>Egypt</v>
      </c>
      <c r="B30" s="25" t="s">
        <v>453</v>
      </c>
      <c r="C30" s="25">
        <v>27.0</v>
      </c>
      <c r="D30" s="25">
        <v>27.0</v>
      </c>
      <c r="E30" s="143">
        <f t="shared" si="1"/>
        <v>1</v>
      </c>
      <c r="F30" s="144">
        <f t="shared" si="2"/>
        <v>0.001287123993</v>
      </c>
      <c r="G30" s="144">
        <f t="shared" si="3"/>
        <v>0.01438016206</v>
      </c>
      <c r="H30" s="144">
        <f t="shared" si="4"/>
        <v>-0.01309303807</v>
      </c>
      <c r="I30" s="145">
        <f t="shared" si="5"/>
        <v>5314940.087</v>
      </c>
      <c r="J30" s="146">
        <f t="shared" si="6"/>
        <v>5.080019635</v>
      </c>
      <c r="T30" s="148">
        <v>44105.0</v>
      </c>
      <c r="U30" s="149">
        <v>117.064516129032</v>
      </c>
      <c r="V30" s="77">
        <v>4.50831323786663</v>
      </c>
      <c r="Z30" s="25" t="s">
        <v>583</v>
      </c>
      <c r="AA30" s="25">
        <v>253028.054347826</v>
      </c>
      <c r="AB30" s="56">
        <f t="shared" si="7"/>
        <v>0.0006845955681</v>
      </c>
    </row>
    <row r="31">
      <c r="A31" s="25" t="str">
        <f>VLOOKUP(B31,'country mapping'!A:B,2,0)</f>
        <v>Brazil</v>
      </c>
      <c r="B31" s="25" t="s">
        <v>458</v>
      </c>
      <c r="C31" s="25">
        <v>23.0</v>
      </c>
      <c r="D31" s="25">
        <v>25.0</v>
      </c>
      <c r="E31" s="143">
        <f t="shared" si="1"/>
        <v>1.086956522</v>
      </c>
      <c r="F31" s="144">
        <f t="shared" si="2"/>
        <v>0.001096438957</v>
      </c>
      <c r="G31" s="144">
        <f t="shared" si="3"/>
        <v>0.006135702037</v>
      </c>
      <c r="H31" s="144">
        <f t="shared" si="4"/>
        <v>-0.00503926308</v>
      </c>
      <c r="I31" s="145">
        <f t="shared" si="5"/>
        <v>2267769.207</v>
      </c>
      <c r="J31" s="146">
        <f t="shared" si="6"/>
        <v>10.14212555</v>
      </c>
      <c r="T31" s="148">
        <v>44075.0</v>
      </c>
      <c r="U31" s="149">
        <v>114.9</v>
      </c>
      <c r="V31" s="77">
        <v>4.55756669272381</v>
      </c>
      <c r="Z31" s="25" t="s">
        <v>632</v>
      </c>
      <c r="AA31" s="25">
        <v>1009.22826086956</v>
      </c>
      <c r="AB31" s="56">
        <f t="shared" si="7"/>
        <v>0.000002730579407</v>
      </c>
    </row>
    <row r="32">
      <c r="A32" s="25" t="str">
        <f>VLOOKUP(B32,'country mapping'!A:B,2,0)</f>
        <v>Lithuania</v>
      </c>
      <c r="B32" s="25" t="s">
        <v>492</v>
      </c>
      <c r="C32" s="25">
        <v>20.0</v>
      </c>
      <c r="D32" s="25">
        <v>22.0</v>
      </c>
      <c r="E32" s="143">
        <f t="shared" si="1"/>
        <v>1.1</v>
      </c>
      <c r="F32" s="144">
        <f t="shared" si="2"/>
        <v>0.00095342518</v>
      </c>
      <c r="G32" s="144">
        <f t="shared" si="3"/>
        <v>0.0008123901929</v>
      </c>
      <c r="H32" s="144">
        <f t="shared" si="4"/>
        <v>0.0001410349871</v>
      </c>
      <c r="I32" s="145">
        <f t="shared" si="5"/>
        <v>300261.2337</v>
      </c>
      <c r="J32" s="146">
        <f t="shared" si="6"/>
        <v>66.60866524</v>
      </c>
      <c r="T32" s="148">
        <v>44044.0</v>
      </c>
      <c r="U32" s="149">
        <v>122.612903225806</v>
      </c>
      <c r="V32" s="77">
        <v>4.89584585324458</v>
      </c>
      <c r="Z32" s="25" t="s">
        <v>597</v>
      </c>
      <c r="AA32" s="25">
        <v>14048.804347826</v>
      </c>
      <c r="AB32" s="56">
        <f t="shared" si="7"/>
        <v>0.00003801060408</v>
      </c>
    </row>
    <row r="33">
      <c r="A33" s="25" t="str">
        <f>VLOOKUP(B33,'country mapping'!A:B,2,0)</f>
        <v>Israel</v>
      </c>
      <c r="B33" s="25" t="s">
        <v>474</v>
      </c>
      <c r="C33" s="25">
        <v>21.0</v>
      </c>
      <c r="D33" s="25">
        <v>21.0</v>
      </c>
      <c r="E33" s="143">
        <f t="shared" si="1"/>
        <v>1</v>
      </c>
      <c r="F33" s="144">
        <f t="shared" si="2"/>
        <v>0.001001096439</v>
      </c>
      <c r="G33" s="144">
        <f t="shared" si="3"/>
        <v>0.002042453325</v>
      </c>
      <c r="H33" s="144">
        <f t="shared" si="4"/>
        <v>-0.001041356886</v>
      </c>
      <c r="I33" s="145">
        <f t="shared" si="5"/>
        <v>754895.3207</v>
      </c>
      <c r="J33" s="146">
        <f t="shared" si="6"/>
        <v>27.81842651</v>
      </c>
      <c r="T33" s="148">
        <v>44013.0</v>
      </c>
      <c r="U33" s="149">
        <v>125.451612903225</v>
      </c>
      <c r="V33" s="77">
        <v>5.13663880154983</v>
      </c>
      <c r="Z33" s="25" t="s">
        <v>479</v>
      </c>
      <c r="AA33" s="25">
        <v>1270419.52717391</v>
      </c>
      <c r="AB33" s="56">
        <f t="shared" si="7"/>
        <v>0.003437261454</v>
      </c>
    </row>
    <row r="34">
      <c r="A34" s="25" t="str">
        <f>VLOOKUP(B34,'country mapping'!A:B,2,0)</f>
        <v>Unknown</v>
      </c>
      <c r="B34" s="25" t="s">
        <v>443</v>
      </c>
      <c r="C34" s="25">
        <v>20.0</v>
      </c>
      <c r="D34" s="25">
        <v>20.0</v>
      </c>
      <c r="E34" s="143">
        <f t="shared" si="1"/>
        <v>1</v>
      </c>
      <c r="F34" s="144">
        <f t="shared" si="2"/>
        <v>0.00095342518</v>
      </c>
      <c r="G34" s="144" t="str">
        <f t="shared" si="3"/>
        <v>#N/A</v>
      </c>
      <c r="H34" s="144" t="str">
        <f t="shared" si="4"/>
        <v>#N/A</v>
      </c>
      <c r="I34" s="145" t="str">
        <f t="shared" si="5"/>
        <v>#N/A</v>
      </c>
      <c r="J34" s="146" t="str">
        <f t="shared" si="6"/>
        <v>#N/A</v>
      </c>
      <c r="T34" s="148">
        <v>43983.0</v>
      </c>
      <c r="U34" s="150">
        <v>87.3</v>
      </c>
      <c r="V34" s="151">
        <v>3.6352065648396</v>
      </c>
      <c r="Z34" s="25" t="s">
        <v>641</v>
      </c>
      <c r="AA34" s="25">
        <v>4185.40217391304</v>
      </c>
      <c r="AB34" s="56">
        <f t="shared" si="7"/>
        <v>0.0000113240715</v>
      </c>
    </row>
    <row r="35">
      <c r="A35" s="25" t="str">
        <f>VLOOKUP(B35,'country mapping'!A:B,2,0)</f>
        <v>Indonesia</v>
      </c>
      <c r="B35" s="25" t="s">
        <v>505</v>
      </c>
      <c r="C35" s="25">
        <v>17.0</v>
      </c>
      <c r="D35" s="25">
        <v>18.0</v>
      </c>
      <c r="E35" s="143">
        <f t="shared" si="1"/>
        <v>1.058823529</v>
      </c>
      <c r="F35" s="144">
        <f t="shared" si="2"/>
        <v>0.000810411403</v>
      </c>
      <c r="G35" s="144">
        <f t="shared" si="3"/>
        <v>0.002704809283</v>
      </c>
      <c r="H35" s="144">
        <f t="shared" si="4"/>
        <v>-0.00189439788</v>
      </c>
      <c r="I35" s="145">
        <f t="shared" si="5"/>
        <v>999703.5652</v>
      </c>
      <c r="J35" s="146">
        <f t="shared" si="6"/>
        <v>17.00504089</v>
      </c>
      <c r="T35" s="148">
        <v>43952.0</v>
      </c>
      <c r="U35" s="150">
        <v>63.7419354838709</v>
      </c>
      <c r="V35" s="151">
        <v>2.67377989254594</v>
      </c>
      <c r="Z35" s="25" t="s">
        <v>467</v>
      </c>
      <c r="AA35" s="25">
        <v>2119429.3423913</v>
      </c>
      <c r="AB35" s="56">
        <f t="shared" si="7"/>
        <v>0.005734352021</v>
      </c>
    </row>
    <row r="36">
      <c r="A36" s="25" t="str">
        <f>VLOOKUP(B36,'country mapping'!A:B,2,0)</f>
        <v>Mexico</v>
      </c>
      <c r="B36" s="25" t="s">
        <v>460</v>
      </c>
      <c r="C36" s="25">
        <v>17.0</v>
      </c>
      <c r="D36" s="25">
        <v>18.0</v>
      </c>
      <c r="E36" s="143">
        <f t="shared" si="1"/>
        <v>1.058823529</v>
      </c>
      <c r="F36" s="144">
        <f t="shared" si="2"/>
        <v>0.000810411403</v>
      </c>
      <c r="G36" s="144">
        <f t="shared" si="3"/>
        <v>0.01404621659</v>
      </c>
      <c r="H36" s="144">
        <f t="shared" si="4"/>
        <v>-0.01323580519</v>
      </c>
      <c r="I36" s="145">
        <f t="shared" si="5"/>
        <v>5191513.092</v>
      </c>
      <c r="J36" s="146">
        <f t="shared" si="6"/>
        <v>3.274575196</v>
      </c>
      <c r="T36" s="148">
        <v>43922.0</v>
      </c>
      <c r="U36" s="150">
        <v>70.8</v>
      </c>
      <c r="V36" s="151">
        <v>2.99531515659903</v>
      </c>
      <c r="Z36" s="25" t="s">
        <v>898</v>
      </c>
      <c r="AA36" s="25">
        <v>45.3043478260869</v>
      </c>
      <c r="AB36" s="56">
        <f t="shared" si="7"/>
        <v>0.0000001225759563</v>
      </c>
    </row>
    <row r="37">
      <c r="A37" s="25" t="str">
        <f>VLOOKUP(B37,'country mapping'!A:B,2,0)</f>
        <v>Serbia</v>
      </c>
      <c r="B37" s="25" t="s">
        <v>479</v>
      </c>
      <c r="C37" s="25">
        <v>18.0</v>
      </c>
      <c r="D37" s="25">
        <v>18.0</v>
      </c>
      <c r="E37" s="143">
        <f t="shared" si="1"/>
        <v>1</v>
      </c>
      <c r="F37" s="144">
        <f t="shared" si="2"/>
        <v>0.000858082662</v>
      </c>
      <c r="G37" s="144">
        <f t="shared" si="3"/>
        <v>0.003437261454</v>
      </c>
      <c r="H37" s="144">
        <f t="shared" si="4"/>
        <v>-0.002579178792</v>
      </c>
      <c r="I37" s="145">
        <f t="shared" si="5"/>
        <v>1270419.527</v>
      </c>
      <c r="J37" s="146">
        <f t="shared" si="6"/>
        <v>14.16854796</v>
      </c>
      <c r="T37" s="148">
        <v>43891.0</v>
      </c>
      <c r="U37" s="150">
        <v>180.193548387096</v>
      </c>
      <c r="V37" s="151">
        <v>7.70111786319433</v>
      </c>
      <c r="Z37" s="25" t="s">
        <v>473</v>
      </c>
      <c r="AA37" s="25">
        <v>690462.91847826</v>
      </c>
      <c r="AB37" s="56">
        <f t="shared" si="7"/>
        <v>0.001868124288</v>
      </c>
    </row>
    <row r="38">
      <c r="A38" s="25" t="str">
        <f>VLOOKUP(B38,'country mapping'!A:B,2,0)</f>
        <v>Romania</v>
      </c>
      <c r="B38" s="25" t="s">
        <v>462</v>
      </c>
      <c r="C38" s="25">
        <v>16.0</v>
      </c>
      <c r="D38" s="25">
        <v>17.0</v>
      </c>
      <c r="E38" s="143">
        <f t="shared" si="1"/>
        <v>1.0625</v>
      </c>
      <c r="F38" s="144">
        <f t="shared" si="2"/>
        <v>0.000762740144</v>
      </c>
      <c r="G38" s="144">
        <f t="shared" si="3"/>
        <v>0.004282883083</v>
      </c>
      <c r="H38" s="144">
        <f t="shared" si="4"/>
        <v>-0.003520142939</v>
      </c>
      <c r="I38" s="145">
        <f t="shared" si="5"/>
        <v>1582963.174</v>
      </c>
      <c r="J38" s="146">
        <f t="shared" si="6"/>
        <v>10.10762617</v>
      </c>
      <c r="T38" s="148">
        <v>43862.0</v>
      </c>
      <c r="U38" s="150">
        <v>219.655172413793</v>
      </c>
      <c r="V38" s="151">
        <v>9.60876547874013</v>
      </c>
      <c r="Z38" s="25" t="s">
        <v>450</v>
      </c>
      <c r="AA38" s="25">
        <v>3649648.97282608</v>
      </c>
      <c r="AB38" s="56">
        <f t="shared" si="7"/>
        <v>0.009874531575</v>
      </c>
    </row>
    <row r="39">
      <c r="A39" s="25" t="str">
        <f>VLOOKUP(B39,'country mapping'!A:B,2,0)</f>
        <v>Malaysia</v>
      </c>
      <c r="B39" s="25" t="s">
        <v>511</v>
      </c>
      <c r="C39" s="25">
        <v>15.0</v>
      </c>
      <c r="D39" s="25">
        <v>16.0</v>
      </c>
      <c r="E39" s="143">
        <f t="shared" si="1"/>
        <v>1.066666667</v>
      </c>
      <c r="F39" s="144">
        <f t="shared" si="2"/>
        <v>0.000715068885</v>
      </c>
      <c r="G39" s="144">
        <f t="shared" si="3"/>
        <v>0.001679468922</v>
      </c>
      <c r="H39" s="144">
        <f t="shared" si="4"/>
        <v>-0.0009644000371</v>
      </c>
      <c r="I39" s="145">
        <f t="shared" si="5"/>
        <v>620735.4728</v>
      </c>
      <c r="J39" s="146">
        <f t="shared" si="6"/>
        <v>24.16488288</v>
      </c>
      <c r="T39" s="152">
        <v>43831.0</v>
      </c>
      <c r="U39" s="153">
        <v>226.129032258064</v>
      </c>
      <c r="V39" s="25">
        <v>10.0702755732361</v>
      </c>
      <c r="Z39" s="25" t="s">
        <v>571</v>
      </c>
      <c r="AA39" s="25">
        <v>17278.3097826086</v>
      </c>
      <c r="AB39" s="56">
        <f t="shared" si="7"/>
        <v>0.00004674839054</v>
      </c>
    </row>
    <row r="40">
      <c r="A40" s="25" t="str">
        <f>VLOOKUP(B40,'country mapping'!A:B,2,0)</f>
        <v>South Africa</v>
      </c>
      <c r="B40" s="25" t="s">
        <v>469</v>
      </c>
      <c r="C40" s="25">
        <v>15.0</v>
      </c>
      <c r="D40" s="25">
        <v>16.0</v>
      </c>
      <c r="E40" s="143">
        <f t="shared" si="1"/>
        <v>1.066666667</v>
      </c>
      <c r="F40" s="144">
        <f t="shared" si="2"/>
        <v>0.000715068885</v>
      </c>
      <c r="G40" s="144">
        <f t="shared" si="3"/>
        <v>0.004513050555</v>
      </c>
      <c r="H40" s="144">
        <f t="shared" si="4"/>
        <v>-0.00379798167</v>
      </c>
      <c r="I40" s="145">
        <f t="shared" si="5"/>
        <v>1668033.587</v>
      </c>
      <c r="J40" s="146">
        <f t="shared" si="6"/>
        <v>8.992624679</v>
      </c>
      <c r="T40" s="152">
        <v>43800.0</v>
      </c>
      <c r="U40" s="153">
        <v>257.451612903225</v>
      </c>
      <c r="V40" s="25">
        <v>11.5564159615741</v>
      </c>
      <c r="Z40" s="25" t="s">
        <v>573</v>
      </c>
      <c r="AA40" s="25">
        <v>23760.9456521739</v>
      </c>
      <c r="AB40" s="56">
        <f t="shared" si="7"/>
        <v>0.00006428788353</v>
      </c>
    </row>
    <row r="41">
      <c r="A41" s="25" t="str">
        <f>VLOOKUP(B41,'country mapping'!A:B,2,0)</f>
        <v>Czech Republic</v>
      </c>
      <c r="B41" s="25" t="s">
        <v>473</v>
      </c>
      <c r="C41" s="25">
        <v>15.0</v>
      </c>
      <c r="D41" s="25">
        <v>15.0</v>
      </c>
      <c r="E41" s="143">
        <f t="shared" si="1"/>
        <v>1</v>
      </c>
      <c r="F41" s="144">
        <f t="shared" si="2"/>
        <v>0.000715068885</v>
      </c>
      <c r="G41" s="144">
        <f t="shared" si="3"/>
        <v>0.001868124288</v>
      </c>
      <c r="H41" s="144">
        <f t="shared" si="4"/>
        <v>-0.001153055403</v>
      </c>
      <c r="I41" s="145">
        <f t="shared" si="5"/>
        <v>690462.9185</v>
      </c>
      <c r="J41" s="146">
        <f t="shared" si="6"/>
        <v>21.72455551</v>
      </c>
      <c r="T41" s="152">
        <v>43770.0</v>
      </c>
      <c r="U41" s="153">
        <v>240.9</v>
      </c>
      <c r="V41" s="25">
        <v>11.1186841362285</v>
      </c>
      <c r="Z41" s="25" t="s">
        <v>636</v>
      </c>
      <c r="AA41" s="25">
        <v>5691.22282608695</v>
      </c>
      <c r="AB41" s="56">
        <f t="shared" si="7"/>
        <v>0.0000153982369</v>
      </c>
    </row>
    <row r="42">
      <c r="A42" s="25" t="str">
        <f>VLOOKUP(B42,'country mapping'!A:B,2,0)</f>
        <v>Palestinian Territory</v>
      </c>
      <c r="B42" s="25" t="s">
        <v>485</v>
      </c>
      <c r="C42" s="25">
        <v>15.0</v>
      </c>
      <c r="D42" s="25">
        <v>15.0</v>
      </c>
      <c r="E42" s="143">
        <f t="shared" si="1"/>
        <v>1</v>
      </c>
      <c r="F42" s="144">
        <f t="shared" si="2"/>
        <v>0.000715068885</v>
      </c>
      <c r="G42" s="144">
        <f t="shared" si="3"/>
        <v>0.002220917992</v>
      </c>
      <c r="H42" s="144">
        <f t="shared" si="4"/>
        <v>-0.001505849107</v>
      </c>
      <c r="I42" s="145">
        <f t="shared" si="5"/>
        <v>820856.2609</v>
      </c>
      <c r="J42" s="146">
        <f t="shared" si="6"/>
        <v>18.27360126</v>
      </c>
      <c r="T42" s="152">
        <v>43739.0</v>
      </c>
      <c r="U42" s="153">
        <v>231.483870967741</v>
      </c>
      <c r="V42" s="25">
        <v>10.8256305017297</v>
      </c>
      <c r="Z42" s="25" t="s">
        <v>584</v>
      </c>
      <c r="AA42" s="25">
        <v>53226.2065217391</v>
      </c>
      <c r="AB42" s="56">
        <f t="shared" si="7"/>
        <v>0.0001440094269</v>
      </c>
    </row>
    <row r="43">
      <c r="A43" s="25" t="str">
        <f>VLOOKUP(B43,'country mapping'!A:B,2,0)</f>
        <v>Croatia</v>
      </c>
      <c r="B43" s="25" t="s">
        <v>475</v>
      </c>
      <c r="C43" s="25">
        <v>12.0</v>
      </c>
      <c r="D43" s="25">
        <v>14.0</v>
      </c>
      <c r="E43" s="143">
        <f t="shared" si="1"/>
        <v>1.166666667</v>
      </c>
      <c r="F43" s="144">
        <f t="shared" si="2"/>
        <v>0.000572055108</v>
      </c>
      <c r="G43" s="144">
        <f t="shared" si="3"/>
        <v>0.001197064511</v>
      </c>
      <c r="H43" s="144">
        <f t="shared" si="4"/>
        <v>-0.0006250094033</v>
      </c>
      <c r="I43" s="145">
        <f t="shared" si="5"/>
        <v>442437.7228</v>
      </c>
      <c r="J43" s="146">
        <f t="shared" si="6"/>
        <v>27.12246127</v>
      </c>
      <c r="T43" s="152">
        <v>43709.0</v>
      </c>
      <c r="U43" s="153">
        <v>230.266666666666</v>
      </c>
      <c r="V43" s="25">
        <v>10.9230217591411</v>
      </c>
      <c r="Z43" s="25" t="s">
        <v>880</v>
      </c>
      <c r="AA43" s="25">
        <v>187.266304347826</v>
      </c>
      <c r="AB43" s="56">
        <f t="shared" si="7"/>
        <v>0.0000005066698329</v>
      </c>
    </row>
    <row r="44">
      <c r="A44" s="25" t="str">
        <f>VLOOKUP(B44,'country mapping'!A:B,2,0)</f>
        <v>Latvia</v>
      </c>
      <c r="B44" s="25" t="s">
        <v>508</v>
      </c>
      <c r="C44" s="25">
        <v>14.0</v>
      </c>
      <c r="D44" s="25">
        <v>14.0</v>
      </c>
      <c r="E44" s="143">
        <f t="shared" si="1"/>
        <v>1</v>
      </c>
      <c r="F44" s="144">
        <f t="shared" si="2"/>
        <v>0.000667397626</v>
      </c>
      <c r="G44" s="144">
        <f t="shared" si="3"/>
        <v>0.0005477516735</v>
      </c>
      <c r="H44" s="144">
        <f t="shared" si="4"/>
        <v>0.0001196459525</v>
      </c>
      <c r="I44" s="145">
        <f t="shared" si="5"/>
        <v>202450.2446</v>
      </c>
      <c r="J44" s="146">
        <f t="shared" si="6"/>
        <v>69.15279372</v>
      </c>
      <c r="T44" s="152">
        <v>43678.0</v>
      </c>
      <c r="U44" s="153">
        <v>216.290322580645</v>
      </c>
      <c r="V44" s="25">
        <v>10.2732132944994</v>
      </c>
      <c r="Z44" s="25" t="s">
        <v>526</v>
      </c>
      <c r="AA44" s="25">
        <v>602526.483695652</v>
      </c>
      <c r="AB44" s="56">
        <f t="shared" si="7"/>
        <v>0.001630202475</v>
      </c>
    </row>
    <row r="45">
      <c r="A45" s="25" t="str">
        <f>VLOOKUP(B45,'country mapping'!A:B,2,0)</f>
        <v>Afghanistan</v>
      </c>
      <c r="B45" s="25" t="s">
        <v>532</v>
      </c>
      <c r="C45" s="25">
        <v>13.0</v>
      </c>
      <c r="D45" s="25">
        <v>13.0</v>
      </c>
      <c r="E45" s="143">
        <f t="shared" si="1"/>
        <v>1</v>
      </c>
      <c r="F45" s="144">
        <f t="shared" si="2"/>
        <v>0.000619726367</v>
      </c>
      <c r="G45" s="144">
        <f t="shared" si="3"/>
        <v>0.000826866081</v>
      </c>
      <c r="H45" s="144">
        <f t="shared" si="4"/>
        <v>-0.000207139714</v>
      </c>
      <c r="I45" s="145">
        <f t="shared" si="5"/>
        <v>305611.5543</v>
      </c>
      <c r="J45" s="146">
        <f t="shared" si="6"/>
        <v>42.53765872</v>
      </c>
      <c r="T45" s="152">
        <v>43647.0</v>
      </c>
      <c r="U45" s="153">
        <v>218.774193548387</v>
      </c>
      <c r="V45" s="25">
        <v>10.4513239865594</v>
      </c>
      <c r="Z45" s="25" t="s">
        <v>447</v>
      </c>
      <c r="AA45" s="25">
        <v>3847793.24999999</v>
      </c>
      <c r="AB45" s="56">
        <f t="shared" si="7"/>
        <v>0.01041063297</v>
      </c>
    </row>
    <row r="46">
      <c r="A46" s="25" t="str">
        <f>VLOOKUP(B46,'country mapping'!A:B,2,0)</f>
        <v>Bahrain</v>
      </c>
      <c r="B46" s="25" t="s">
        <v>481</v>
      </c>
      <c r="C46" s="25">
        <v>13.0</v>
      </c>
      <c r="D46" s="25">
        <v>13.0</v>
      </c>
      <c r="E46" s="143">
        <f t="shared" si="1"/>
        <v>1</v>
      </c>
      <c r="F46" s="144">
        <f t="shared" si="2"/>
        <v>0.000619726367</v>
      </c>
      <c r="G46" s="144">
        <f t="shared" si="3"/>
        <v>0.00131896183</v>
      </c>
      <c r="H46" s="144">
        <f t="shared" si="4"/>
        <v>-0.0006992354628</v>
      </c>
      <c r="I46" s="145">
        <f t="shared" si="5"/>
        <v>487491.2446</v>
      </c>
      <c r="J46" s="146">
        <f t="shared" si="6"/>
        <v>26.66714561</v>
      </c>
      <c r="T46" s="152">
        <v>43617.0</v>
      </c>
      <c r="U46" s="153">
        <v>226.933333333333</v>
      </c>
      <c r="V46" s="25">
        <v>10.9063388218909</v>
      </c>
      <c r="Z46" s="25" t="s">
        <v>517</v>
      </c>
      <c r="AA46" s="25">
        <v>141587.266304347</v>
      </c>
      <c r="AB46" s="56">
        <f t="shared" si="7"/>
        <v>0.0003830801105</v>
      </c>
    </row>
    <row r="47">
      <c r="A47" s="25" t="str">
        <f>VLOOKUP(B47,'country mapping'!A:B,2,0)</f>
        <v>Algeria</v>
      </c>
      <c r="B47" s="25" t="s">
        <v>450</v>
      </c>
      <c r="C47" s="25">
        <v>13.0</v>
      </c>
      <c r="D47" s="25">
        <v>13.0</v>
      </c>
      <c r="E47" s="143">
        <f t="shared" si="1"/>
        <v>1</v>
      </c>
      <c r="F47" s="144">
        <f t="shared" si="2"/>
        <v>0.000619726367</v>
      </c>
      <c r="G47" s="144">
        <f t="shared" si="3"/>
        <v>0.009874531575</v>
      </c>
      <c r="H47" s="144">
        <f t="shared" si="4"/>
        <v>-0.009254805208</v>
      </c>
      <c r="I47" s="145">
        <f t="shared" si="5"/>
        <v>3649648.973</v>
      </c>
      <c r="J47" s="146">
        <f t="shared" si="6"/>
        <v>3.561986398</v>
      </c>
      <c r="T47" s="152">
        <v>43586.0</v>
      </c>
      <c r="U47" s="153">
        <v>212.74193548387</v>
      </c>
      <c r="V47" s="25">
        <v>10.2965275469663</v>
      </c>
      <c r="Z47" s="25" t="s">
        <v>514</v>
      </c>
      <c r="AA47" s="25">
        <v>132835.119565217</v>
      </c>
      <c r="AB47" s="56">
        <f t="shared" si="7"/>
        <v>0.0003594002032</v>
      </c>
    </row>
    <row r="48">
      <c r="A48" s="25" t="str">
        <f>VLOOKUP(B48,'country mapping'!A:B,2,0)</f>
        <v>Hungary</v>
      </c>
      <c r="B48" s="25" t="s">
        <v>478</v>
      </c>
      <c r="C48" s="25">
        <v>13.0</v>
      </c>
      <c r="D48" s="25">
        <v>13.0</v>
      </c>
      <c r="E48" s="143">
        <f t="shared" si="1"/>
        <v>1</v>
      </c>
      <c r="F48" s="144">
        <f t="shared" si="2"/>
        <v>0.000619726367</v>
      </c>
      <c r="G48" s="144">
        <f t="shared" si="3"/>
        <v>0.001968883695</v>
      </c>
      <c r="H48" s="144">
        <f t="shared" si="4"/>
        <v>-0.001349157328</v>
      </c>
      <c r="I48" s="145">
        <f t="shared" si="5"/>
        <v>727703.8207</v>
      </c>
      <c r="J48" s="146">
        <f t="shared" si="6"/>
        <v>17.86441081</v>
      </c>
      <c r="T48" s="152">
        <v>43556.0</v>
      </c>
      <c r="U48" s="153">
        <v>219.5</v>
      </c>
      <c r="V48" s="25">
        <v>11.3449933471968</v>
      </c>
      <c r="Z48" s="25" t="s">
        <v>464</v>
      </c>
      <c r="AA48" s="25">
        <v>504105.407608695</v>
      </c>
      <c r="AB48" s="56">
        <f t="shared" si="7"/>
        <v>0.001363913297</v>
      </c>
    </row>
    <row r="49">
      <c r="A49" s="25" t="str">
        <f>VLOOKUP(B49,'country mapping'!A:B,2,0)</f>
        <v>Italy</v>
      </c>
      <c r="B49" s="25" t="s">
        <v>468</v>
      </c>
      <c r="C49" s="25">
        <v>13.0</v>
      </c>
      <c r="D49" s="25">
        <v>13.0</v>
      </c>
      <c r="E49" s="143">
        <f t="shared" si="1"/>
        <v>1</v>
      </c>
      <c r="F49" s="144">
        <f t="shared" si="2"/>
        <v>0.000619726367</v>
      </c>
      <c r="G49" s="144">
        <f t="shared" si="3"/>
        <v>0.004195248803</v>
      </c>
      <c r="H49" s="144">
        <f t="shared" si="4"/>
        <v>-0.003575522436</v>
      </c>
      <c r="I49" s="145">
        <f t="shared" si="5"/>
        <v>1550573.348</v>
      </c>
      <c r="J49" s="146">
        <f t="shared" si="6"/>
        <v>8.383995519</v>
      </c>
      <c r="T49" s="152">
        <v>43525.0</v>
      </c>
      <c r="U49" s="153">
        <v>206.451612903225</v>
      </c>
      <c r="V49" s="25">
        <v>10.8323897326086</v>
      </c>
      <c r="Z49" s="25" t="s">
        <v>468</v>
      </c>
      <c r="AA49" s="25">
        <v>1550573.34782608</v>
      </c>
      <c r="AB49" s="56">
        <f t="shared" si="7"/>
        <v>0.004195248803</v>
      </c>
    </row>
    <row r="50">
      <c r="A50" s="25" t="str">
        <f>VLOOKUP(B50,'country mapping'!A:B,2,0)</f>
        <v>Oman</v>
      </c>
      <c r="B50" s="25" t="s">
        <v>457</v>
      </c>
      <c r="C50" s="25">
        <v>13.0</v>
      </c>
      <c r="D50" s="25">
        <v>13.0</v>
      </c>
      <c r="E50" s="143">
        <f t="shared" si="1"/>
        <v>1</v>
      </c>
      <c r="F50" s="144">
        <f t="shared" si="2"/>
        <v>0.000619726367</v>
      </c>
      <c r="G50" s="144">
        <f t="shared" si="3"/>
        <v>0.002688019979</v>
      </c>
      <c r="H50" s="144">
        <f t="shared" si="4"/>
        <v>-0.002068293612</v>
      </c>
      <c r="I50" s="145">
        <f t="shared" si="5"/>
        <v>993498.2011</v>
      </c>
      <c r="J50" s="146">
        <f t="shared" si="6"/>
        <v>13.08507654</v>
      </c>
      <c r="T50" s="152">
        <v>43497.0</v>
      </c>
      <c r="U50" s="153">
        <v>188.892857142857</v>
      </c>
      <c r="V50" s="25">
        <v>9.90584556903852</v>
      </c>
      <c r="Z50" s="25" t="s">
        <v>486</v>
      </c>
      <c r="AA50" s="25">
        <v>1909229.02717391</v>
      </c>
      <c r="AB50" s="56">
        <f t="shared" si="7"/>
        <v>0.005165631669</v>
      </c>
    </row>
    <row r="51">
      <c r="A51" s="25" t="str">
        <f>VLOOKUP(B51,'country mapping'!A:B,2,0)</f>
        <v>Slovenia</v>
      </c>
      <c r="B51" s="25" t="s">
        <v>488</v>
      </c>
      <c r="C51" s="25">
        <v>13.0</v>
      </c>
      <c r="D51" s="25">
        <v>13.0</v>
      </c>
      <c r="E51" s="143">
        <f t="shared" si="1"/>
        <v>1</v>
      </c>
      <c r="F51" s="144">
        <f t="shared" si="2"/>
        <v>0.000619726367</v>
      </c>
      <c r="G51" s="144">
        <f t="shared" si="3"/>
        <v>0.0008101640041</v>
      </c>
      <c r="H51" s="144">
        <f t="shared" si="4"/>
        <v>-0.0001904376371</v>
      </c>
      <c r="I51" s="145">
        <f t="shared" si="5"/>
        <v>299438.4293</v>
      </c>
      <c r="J51" s="146">
        <f t="shared" si="6"/>
        <v>43.41460122</v>
      </c>
      <c r="T51" s="152">
        <v>43466.0</v>
      </c>
      <c r="U51" s="153">
        <v>167.129032258064</v>
      </c>
      <c r="V51" s="25">
        <v>8.81448855487029</v>
      </c>
      <c r="Z51" s="25" t="s">
        <v>532</v>
      </c>
      <c r="AA51" s="25">
        <v>305611.554347826</v>
      </c>
      <c r="AB51" s="56">
        <f t="shared" si="7"/>
        <v>0.000826866081</v>
      </c>
    </row>
    <row r="52">
      <c r="A52" s="25" t="str">
        <f>VLOOKUP(B52,'country mapping'!A:B,2,0)</f>
        <v>Thailand</v>
      </c>
      <c r="B52" s="25" t="s">
        <v>545</v>
      </c>
      <c r="C52" s="25">
        <v>12.0</v>
      </c>
      <c r="D52" s="25">
        <v>13.0</v>
      </c>
      <c r="E52" s="143">
        <f t="shared" si="1"/>
        <v>1.083333333</v>
      </c>
      <c r="F52" s="144">
        <f t="shared" si="2"/>
        <v>0.000572055108</v>
      </c>
      <c r="G52" s="144">
        <f t="shared" si="3"/>
        <v>0.0004203291585</v>
      </c>
      <c r="H52" s="144">
        <f t="shared" si="4"/>
        <v>0.0001517259495</v>
      </c>
      <c r="I52" s="145">
        <f t="shared" si="5"/>
        <v>155354.5978</v>
      </c>
      <c r="J52" s="146">
        <f t="shared" si="6"/>
        <v>77.24264468</v>
      </c>
      <c r="U52" s="28"/>
      <c r="Z52" s="25" t="s">
        <v>463</v>
      </c>
      <c r="AA52" s="25">
        <v>1442754.10869565</v>
      </c>
      <c r="AB52" s="56">
        <f t="shared" si="7"/>
        <v>0.003903531849</v>
      </c>
    </row>
    <row r="53">
      <c r="A53" s="25" t="str">
        <f>VLOOKUP(B53,'country mapping'!A:B,2,0)</f>
        <v>Dominican Republic</v>
      </c>
      <c r="B53" s="25" t="s">
        <v>437</v>
      </c>
      <c r="C53" s="25">
        <v>12.0</v>
      </c>
      <c r="D53" s="25">
        <v>12.0</v>
      </c>
      <c r="E53" s="143">
        <f t="shared" si="1"/>
        <v>1</v>
      </c>
      <c r="F53" s="144">
        <f t="shared" si="2"/>
        <v>0.000572055108</v>
      </c>
      <c r="G53" s="144">
        <f t="shared" si="3"/>
        <v>0.002365518021</v>
      </c>
      <c r="H53" s="144">
        <f t="shared" si="4"/>
        <v>-0.001793462913</v>
      </c>
      <c r="I53" s="145">
        <f t="shared" si="5"/>
        <v>874300.7554</v>
      </c>
      <c r="J53" s="146">
        <f t="shared" si="6"/>
        <v>13.72525407</v>
      </c>
      <c r="U53" s="28"/>
      <c r="Z53" s="25" t="s">
        <v>566</v>
      </c>
      <c r="AA53" s="25">
        <v>135724.315217391</v>
      </c>
      <c r="AB53" s="56">
        <f t="shared" si="7"/>
        <v>0.0003672172437</v>
      </c>
    </row>
    <row r="54">
      <c r="A54" s="25" t="str">
        <f>VLOOKUP(B54,'country mapping'!A:B,2,0)</f>
        <v>Ghana</v>
      </c>
      <c r="B54" s="25" t="s">
        <v>484</v>
      </c>
      <c r="C54" s="25">
        <v>12.0</v>
      </c>
      <c r="D54" s="25">
        <v>12.0</v>
      </c>
      <c r="E54" s="143">
        <f t="shared" si="1"/>
        <v>1</v>
      </c>
      <c r="F54" s="144">
        <f t="shared" si="2"/>
        <v>0.000572055108</v>
      </c>
      <c r="G54" s="144">
        <f t="shared" si="3"/>
        <v>0.003824881036</v>
      </c>
      <c r="H54" s="144">
        <f t="shared" si="4"/>
        <v>-0.003252825928</v>
      </c>
      <c r="I54" s="145">
        <f t="shared" si="5"/>
        <v>1413684.592</v>
      </c>
      <c r="J54" s="146">
        <f t="shared" si="6"/>
        <v>8.488456382</v>
      </c>
      <c r="U54" s="28"/>
      <c r="Z54" s="25" t="s">
        <v>523</v>
      </c>
      <c r="AA54" s="25">
        <v>135292.233695652</v>
      </c>
      <c r="AB54" s="56">
        <f t="shared" si="7"/>
        <v>0.000366048199</v>
      </c>
    </row>
    <row r="55">
      <c r="A55" s="25" t="str">
        <f>VLOOKUP(B55,'country mapping'!A:B,2,0)</f>
        <v>Libya</v>
      </c>
      <c r="B55" s="25" t="s">
        <v>489</v>
      </c>
      <c r="C55" s="25">
        <v>11.0</v>
      </c>
      <c r="D55" s="25">
        <v>12.0</v>
      </c>
      <c r="E55" s="143">
        <f t="shared" si="1"/>
        <v>1.090909091</v>
      </c>
      <c r="F55" s="144">
        <f t="shared" si="2"/>
        <v>0.000524383849</v>
      </c>
      <c r="G55" s="144">
        <f t="shared" si="3"/>
        <v>0.002311542399</v>
      </c>
      <c r="H55" s="144">
        <f t="shared" si="4"/>
        <v>-0.00178715855</v>
      </c>
      <c r="I55" s="145">
        <f t="shared" si="5"/>
        <v>854351.2446</v>
      </c>
      <c r="J55" s="146">
        <f t="shared" si="6"/>
        <v>12.87526655</v>
      </c>
      <c r="U55" s="28"/>
      <c r="Z55" s="25" t="s">
        <v>503</v>
      </c>
      <c r="AA55" s="25">
        <v>176557.429347826</v>
      </c>
      <c r="AB55" s="56">
        <f t="shared" si="7"/>
        <v>0.0004776957795</v>
      </c>
    </row>
    <row r="56">
      <c r="A56" s="25" t="str">
        <f>VLOOKUP(B56,'country mapping'!A:B,2,0)</f>
        <v>Morocco</v>
      </c>
      <c r="B56" s="25" t="s">
        <v>471</v>
      </c>
      <c r="C56" s="25">
        <v>11.0</v>
      </c>
      <c r="D56" s="25">
        <v>11.0</v>
      </c>
      <c r="E56" s="143">
        <f t="shared" si="1"/>
        <v>1</v>
      </c>
      <c r="F56" s="144">
        <f t="shared" si="2"/>
        <v>0.000524383849</v>
      </c>
      <c r="G56" s="144">
        <f t="shared" si="3"/>
        <v>0.007380093851</v>
      </c>
      <c r="H56" s="144">
        <f t="shared" si="4"/>
        <v>-0.006855710002</v>
      </c>
      <c r="I56" s="145">
        <f t="shared" si="5"/>
        <v>2727699.207</v>
      </c>
      <c r="J56" s="146">
        <f t="shared" si="6"/>
        <v>4.032702717</v>
      </c>
      <c r="U56" s="28"/>
      <c r="Z56" s="25" t="s">
        <v>885</v>
      </c>
      <c r="AA56" s="25">
        <v>208.880434782608</v>
      </c>
      <c r="AB56" s="56">
        <f t="shared" si="7"/>
        <v>0.0000005651492689</v>
      </c>
    </row>
    <row r="57">
      <c r="A57" s="25" t="str">
        <f>VLOOKUP(B57,'country mapping'!A:B,2,0)</f>
        <v>Portugal</v>
      </c>
      <c r="B57" s="25" t="s">
        <v>495</v>
      </c>
      <c r="C57" s="25">
        <v>11.0</v>
      </c>
      <c r="D57" s="25">
        <v>11.0</v>
      </c>
      <c r="E57" s="143">
        <f t="shared" si="1"/>
        <v>1</v>
      </c>
      <c r="F57" s="144">
        <f t="shared" si="2"/>
        <v>0.000524383849</v>
      </c>
      <c r="G57" s="144">
        <f t="shared" si="3"/>
        <v>0.001385756271</v>
      </c>
      <c r="H57" s="144">
        <f t="shared" si="4"/>
        <v>-0.000861372422</v>
      </c>
      <c r="I57" s="145">
        <f t="shared" si="5"/>
        <v>512178.6196</v>
      </c>
      <c r="J57" s="146">
        <f t="shared" si="6"/>
        <v>21.47688244</v>
      </c>
      <c r="U57" s="28"/>
      <c r="Z57" s="25" t="s">
        <v>538</v>
      </c>
      <c r="AA57" s="25">
        <v>177939.108695652</v>
      </c>
      <c r="AB57" s="56">
        <f t="shared" si="7"/>
        <v>0.0004814340668</v>
      </c>
    </row>
    <row r="58">
      <c r="A58" s="25" t="str">
        <f>VLOOKUP(B58,'country mapping'!A:B,2,0)</f>
        <v>Reunion</v>
      </c>
      <c r="B58" s="25" t="s">
        <v>519</v>
      </c>
      <c r="C58" s="25">
        <v>9.0</v>
      </c>
      <c r="D58" s="25">
        <v>11.0</v>
      </c>
      <c r="E58" s="143">
        <f t="shared" si="1"/>
        <v>1.222222222</v>
      </c>
      <c r="F58" s="144">
        <f t="shared" si="2"/>
        <v>0.000429041331</v>
      </c>
      <c r="G58" s="144">
        <f t="shared" si="3"/>
        <v>0.0006349223529</v>
      </c>
      <c r="H58" s="144">
        <f t="shared" si="4"/>
        <v>-0.000205881022</v>
      </c>
      <c r="I58" s="145">
        <f t="shared" si="5"/>
        <v>234668.7228</v>
      </c>
      <c r="J58" s="146">
        <f t="shared" si="6"/>
        <v>38.35193669</v>
      </c>
      <c r="U58" s="28"/>
      <c r="Z58" s="25" t="s">
        <v>611</v>
      </c>
      <c r="AA58" s="25">
        <v>9161.83152173913</v>
      </c>
      <c r="AB58" s="56">
        <f t="shared" si="7"/>
        <v>0.00002478835508</v>
      </c>
    </row>
    <row r="59">
      <c r="A59" s="25" t="str">
        <f>VLOOKUP(B59,'country mapping'!A:B,2,0)</f>
        <v>Slovakia</v>
      </c>
      <c r="B59" s="25" t="s">
        <v>496</v>
      </c>
      <c r="C59" s="25">
        <v>10.0</v>
      </c>
      <c r="D59" s="25">
        <v>11.0</v>
      </c>
      <c r="E59" s="143">
        <f t="shared" si="1"/>
        <v>1.1</v>
      </c>
      <c r="F59" s="144">
        <f t="shared" si="2"/>
        <v>0.00047671259</v>
      </c>
      <c r="G59" s="144">
        <f t="shared" si="3"/>
        <v>0.0009307398079</v>
      </c>
      <c r="H59" s="144">
        <f t="shared" si="4"/>
        <v>-0.0004540272179</v>
      </c>
      <c r="I59" s="145">
        <f t="shared" si="5"/>
        <v>344003.5163</v>
      </c>
      <c r="J59" s="146">
        <f t="shared" si="6"/>
        <v>29.0694703</v>
      </c>
      <c r="U59" s="28"/>
      <c r="Z59" s="25" t="s">
        <v>607</v>
      </c>
      <c r="AA59" s="25">
        <v>11193.2282608695</v>
      </c>
      <c r="AB59" s="56">
        <f t="shared" si="7"/>
        <v>0.00003028452509</v>
      </c>
    </row>
    <row r="60">
      <c r="A60" s="25" t="str">
        <f>VLOOKUP(B60,'country mapping'!A:B,2,0)</f>
        <v>Bulgaria</v>
      </c>
      <c r="B60" s="25" t="s">
        <v>501</v>
      </c>
      <c r="C60" s="25">
        <v>8.0</v>
      </c>
      <c r="D60" s="25">
        <v>10.0</v>
      </c>
      <c r="E60" s="143">
        <f t="shared" si="1"/>
        <v>1.25</v>
      </c>
      <c r="F60" s="144">
        <f t="shared" si="2"/>
        <v>0.000381370072</v>
      </c>
      <c r="G60" s="144">
        <f t="shared" si="3"/>
        <v>0.00112131632</v>
      </c>
      <c r="H60" s="144">
        <f t="shared" si="4"/>
        <v>-0.0007399462479</v>
      </c>
      <c r="I60" s="145">
        <f t="shared" si="5"/>
        <v>414441.0217</v>
      </c>
      <c r="J60" s="146">
        <f t="shared" si="6"/>
        <v>19.30310848</v>
      </c>
      <c r="U60" s="28"/>
      <c r="Z60" s="25" t="s">
        <v>461</v>
      </c>
      <c r="AA60" s="25">
        <v>2997173.48369565</v>
      </c>
      <c r="AB60" s="56">
        <f t="shared" si="7"/>
        <v>0.008109186506</v>
      </c>
    </row>
    <row r="61">
      <c r="A61" s="25" t="str">
        <f>VLOOKUP(B61,'country mapping'!A:B,2,0)</f>
        <v>Spain</v>
      </c>
      <c r="B61" s="25" t="s">
        <v>476</v>
      </c>
      <c r="C61" s="25">
        <v>10.0</v>
      </c>
      <c r="D61" s="25">
        <v>10.0</v>
      </c>
      <c r="E61" s="143">
        <f t="shared" si="1"/>
        <v>1</v>
      </c>
      <c r="F61" s="144">
        <f t="shared" si="2"/>
        <v>0.00047671259</v>
      </c>
      <c r="G61" s="144">
        <f t="shared" si="3"/>
        <v>0.003461983683</v>
      </c>
      <c r="H61" s="144">
        <f t="shared" si="4"/>
        <v>-0.002985271093</v>
      </c>
      <c r="I61" s="145">
        <f t="shared" si="5"/>
        <v>1279556.918</v>
      </c>
      <c r="J61" s="146">
        <f t="shared" si="6"/>
        <v>7.815205291</v>
      </c>
      <c r="U61" s="28"/>
      <c r="Z61" s="25" t="s">
        <v>439</v>
      </c>
      <c r="AA61" s="25">
        <v>1.01864430869565E7</v>
      </c>
      <c r="AB61" s="56">
        <f t="shared" si="7"/>
        <v>0.02756055573</v>
      </c>
    </row>
    <row r="62">
      <c r="A62" s="25" t="str">
        <f>VLOOKUP(B62,'country mapping'!A:B,2,0)</f>
        <v>Albania</v>
      </c>
      <c r="B62" s="25" t="s">
        <v>482</v>
      </c>
      <c r="C62" s="25">
        <v>8.0</v>
      </c>
      <c r="D62" s="25">
        <v>9.0</v>
      </c>
      <c r="E62" s="143">
        <f t="shared" si="1"/>
        <v>1.125</v>
      </c>
      <c r="F62" s="144">
        <f t="shared" si="2"/>
        <v>0.000381370072</v>
      </c>
      <c r="G62" s="144">
        <f t="shared" si="3"/>
        <v>0.001273145155</v>
      </c>
      <c r="H62" s="144">
        <f t="shared" si="4"/>
        <v>-0.0008917750827</v>
      </c>
      <c r="I62" s="145">
        <f t="shared" si="5"/>
        <v>470557.2989</v>
      </c>
      <c r="J62" s="146">
        <f t="shared" si="6"/>
        <v>17.00111765</v>
      </c>
      <c r="U62" s="28"/>
      <c r="Z62" s="25" t="s">
        <v>628</v>
      </c>
      <c r="AA62" s="25">
        <v>6646.6304347826</v>
      </c>
      <c r="AB62" s="56">
        <f t="shared" si="7"/>
        <v>0.00001798319854</v>
      </c>
    </row>
    <row r="63">
      <c r="A63" s="25" t="str">
        <f>VLOOKUP(B63,'country mapping'!A:B,2,0)</f>
        <v>Nepal</v>
      </c>
      <c r="B63" s="25" t="s">
        <v>493</v>
      </c>
      <c r="C63" s="25">
        <v>8.0</v>
      </c>
      <c r="D63" s="25">
        <v>9.0</v>
      </c>
      <c r="E63" s="143">
        <f t="shared" si="1"/>
        <v>1.125</v>
      </c>
      <c r="F63" s="144">
        <f t="shared" si="2"/>
        <v>0.000381370072</v>
      </c>
      <c r="G63" s="144">
        <f t="shared" si="3"/>
        <v>0.003452271936</v>
      </c>
      <c r="H63" s="144">
        <f t="shared" si="4"/>
        <v>-0.003070901864</v>
      </c>
      <c r="I63" s="145">
        <f t="shared" si="5"/>
        <v>1275967.435</v>
      </c>
      <c r="J63" s="146">
        <f t="shared" si="6"/>
        <v>6.269752489</v>
      </c>
      <c r="U63" s="28"/>
      <c r="Z63" s="25" t="s">
        <v>435</v>
      </c>
      <c r="AA63" s="25">
        <v>7.40440379021739E7</v>
      </c>
      <c r="AB63" s="56">
        <f t="shared" si="7"/>
        <v>0.2003343871</v>
      </c>
    </row>
    <row r="64">
      <c r="A64" s="25" t="str">
        <f>VLOOKUP(B64,'country mapping'!A:B,2,0)</f>
        <v>Singapore</v>
      </c>
      <c r="B64" s="25" t="s">
        <v>507</v>
      </c>
      <c r="C64" s="25">
        <v>8.0</v>
      </c>
      <c r="D64" s="25">
        <v>8.0</v>
      </c>
      <c r="E64" s="143">
        <f t="shared" si="1"/>
        <v>1</v>
      </c>
      <c r="F64" s="144">
        <f t="shared" si="2"/>
        <v>0.000381370072</v>
      </c>
      <c r="G64" s="144">
        <f t="shared" si="3"/>
        <v>0.0007541207064</v>
      </c>
      <c r="H64" s="144">
        <f t="shared" si="4"/>
        <v>-0.0003727506345</v>
      </c>
      <c r="I64" s="145">
        <f t="shared" si="5"/>
        <v>278724.7011</v>
      </c>
      <c r="J64" s="146">
        <f t="shared" si="6"/>
        <v>28.70215653</v>
      </c>
      <c r="U64" s="28"/>
      <c r="Z64" s="25" t="s">
        <v>504</v>
      </c>
      <c r="AA64" s="25">
        <v>582585.913043478</v>
      </c>
      <c r="AB64" s="56">
        <f t="shared" si="7"/>
        <v>0.001576251041</v>
      </c>
    </row>
    <row r="65">
      <c r="A65" s="25" t="str">
        <f>VLOOKUP(B65,'country mapping'!A:B,2,0)</f>
        <v>Sri Lanka</v>
      </c>
      <c r="B65" s="25" t="s">
        <v>499</v>
      </c>
      <c r="C65" s="25">
        <v>7.0</v>
      </c>
      <c r="D65" s="25">
        <v>7.0</v>
      </c>
      <c r="E65" s="143">
        <f t="shared" si="1"/>
        <v>1</v>
      </c>
      <c r="F65" s="144">
        <f t="shared" si="2"/>
        <v>0.000333698813</v>
      </c>
      <c r="G65" s="144">
        <f t="shared" si="3"/>
        <v>0.001567611421</v>
      </c>
      <c r="H65" s="144">
        <f t="shared" si="4"/>
        <v>-0.001233912608</v>
      </c>
      <c r="I65" s="145">
        <f t="shared" si="5"/>
        <v>579392.6902</v>
      </c>
      <c r="J65" s="146">
        <f t="shared" si="6"/>
        <v>12.08161601</v>
      </c>
      <c r="U65" s="28"/>
      <c r="Z65" s="25" t="s">
        <v>562</v>
      </c>
      <c r="AA65" s="25">
        <v>439135.353260869</v>
      </c>
      <c r="AB65" s="56">
        <f t="shared" si="7"/>
        <v>0.001188129583</v>
      </c>
    </row>
    <row r="66">
      <c r="A66" s="25" t="str">
        <f>VLOOKUP(B66,'country mapping'!A:B,2,0)</f>
        <v>Yemen</v>
      </c>
      <c r="B66" s="25" t="s">
        <v>464</v>
      </c>
      <c r="C66" s="25">
        <v>7.0</v>
      </c>
      <c r="D66" s="25">
        <v>7.0</v>
      </c>
      <c r="E66" s="143">
        <f t="shared" si="1"/>
        <v>1</v>
      </c>
      <c r="F66" s="144">
        <f t="shared" si="2"/>
        <v>0.000333698813</v>
      </c>
      <c r="G66" s="144">
        <f t="shared" si="3"/>
        <v>0.001363913297</v>
      </c>
      <c r="H66" s="144">
        <f t="shared" si="4"/>
        <v>-0.001030214484</v>
      </c>
      <c r="I66" s="145">
        <f t="shared" si="5"/>
        <v>504105.4076</v>
      </c>
      <c r="J66" s="146">
        <f t="shared" si="6"/>
        <v>13.88598475</v>
      </c>
      <c r="U66" s="28"/>
      <c r="Z66" s="25" t="s">
        <v>437</v>
      </c>
      <c r="AA66" s="25">
        <v>874300.755434782</v>
      </c>
      <c r="AB66" s="56">
        <f t="shared" si="7"/>
        <v>0.002365518021</v>
      </c>
    </row>
    <row r="67">
      <c r="A67" s="25" t="str">
        <f>VLOOKUP(B67,'country mapping'!A:B,2,0)</f>
        <v>Argentina</v>
      </c>
      <c r="B67" s="25" t="s">
        <v>477</v>
      </c>
      <c r="C67" s="25">
        <v>5.0</v>
      </c>
      <c r="D67" s="25">
        <v>6.0</v>
      </c>
      <c r="E67" s="143">
        <f t="shared" si="1"/>
        <v>1.2</v>
      </c>
      <c r="F67" s="144">
        <f t="shared" si="2"/>
        <v>0.000238356295</v>
      </c>
      <c r="G67" s="144">
        <f t="shared" si="3"/>
        <v>0.002143735517</v>
      </c>
      <c r="H67" s="144">
        <f t="shared" si="4"/>
        <v>-0.001905379222</v>
      </c>
      <c r="I67" s="145">
        <f t="shared" si="5"/>
        <v>792329.4457</v>
      </c>
      <c r="J67" s="146">
        <f t="shared" si="6"/>
        <v>6.310506352</v>
      </c>
      <c r="U67" s="28"/>
      <c r="Z67" s="25" t="s">
        <v>484</v>
      </c>
      <c r="AA67" s="25">
        <v>1413684.5923913</v>
      </c>
      <c r="AB67" s="56">
        <f t="shared" si="7"/>
        <v>0.003824881036</v>
      </c>
    </row>
    <row r="68">
      <c r="A68" s="25" t="str">
        <f>VLOOKUP(B68,'country mapping'!A:B,2,0)</f>
        <v>Jamaica</v>
      </c>
      <c r="B68" s="25" t="s">
        <v>509</v>
      </c>
      <c r="C68" s="25">
        <v>6.0</v>
      </c>
      <c r="D68" s="25">
        <v>6.0</v>
      </c>
      <c r="E68" s="143">
        <f t="shared" si="1"/>
        <v>1</v>
      </c>
      <c r="F68" s="144">
        <f t="shared" si="2"/>
        <v>0.000286027554</v>
      </c>
      <c r="G68" s="144">
        <f t="shared" si="3"/>
        <v>0.0009750183429</v>
      </c>
      <c r="H68" s="144">
        <f t="shared" si="4"/>
        <v>-0.0006889907889</v>
      </c>
      <c r="I68" s="145">
        <f t="shared" si="5"/>
        <v>360368.962</v>
      </c>
      <c r="J68" s="146">
        <f t="shared" si="6"/>
        <v>16.64960258</v>
      </c>
      <c r="U68" s="28"/>
      <c r="Z68" s="25" t="s">
        <v>465</v>
      </c>
      <c r="AA68" s="25">
        <v>1300191.34782608</v>
      </c>
      <c r="AB68" s="56">
        <f t="shared" si="7"/>
        <v>0.003517812429</v>
      </c>
    </row>
    <row r="69">
      <c r="A69" s="25" t="str">
        <f>VLOOKUP(B69,'country mapping'!A:B,2,0)</f>
        <v>Russia</v>
      </c>
      <c r="B69" s="25" t="s">
        <v>494</v>
      </c>
      <c r="C69" s="25">
        <v>6.0</v>
      </c>
      <c r="D69" s="25">
        <v>6.0</v>
      </c>
      <c r="E69" s="143">
        <f t="shared" si="1"/>
        <v>1</v>
      </c>
      <c r="F69" s="144">
        <f t="shared" si="2"/>
        <v>0.000286027554</v>
      </c>
      <c r="G69" s="144">
        <f t="shared" si="3"/>
        <v>0.005278646921</v>
      </c>
      <c r="H69" s="144">
        <f t="shared" si="4"/>
        <v>-0.004992619367</v>
      </c>
      <c r="I69" s="145">
        <f t="shared" si="5"/>
        <v>1950999.717</v>
      </c>
      <c r="J69" s="146">
        <f t="shared" si="6"/>
        <v>3.075346422</v>
      </c>
      <c r="U69" s="28"/>
      <c r="Z69" s="25" t="s">
        <v>493</v>
      </c>
      <c r="AA69" s="25">
        <v>1275967.4347826</v>
      </c>
      <c r="AB69" s="56">
        <f t="shared" si="7"/>
        <v>0.003452271936</v>
      </c>
    </row>
    <row r="70">
      <c r="A70" s="25" t="str">
        <f>VLOOKUP(B70,'country mapping'!A:B,2,0)</f>
        <v>Estonia</v>
      </c>
      <c r="B70" s="25" t="s">
        <v>503</v>
      </c>
      <c r="C70" s="25">
        <v>5.0</v>
      </c>
      <c r="D70" s="25">
        <v>5.0</v>
      </c>
      <c r="E70" s="143">
        <f t="shared" si="1"/>
        <v>1</v>
      </c>
      <c r="F70" s="144">
        <f t="shared" si="2"/>
        <v>0.000238356295</v>
      </c>
      <c r="G70" s="144">
        <f t="shared" si="3"/>
        <v>0.0004776957795</v>
      </c>
      <c r="H70" s="144">
        <f t="shared" si="4"/>
        <v>-0.0002393394845</v>
      </c>
      <c r="I70" s="145">
        <f t="shared" si="5"/>
        <v>176557.4293</v>
      </c>
      <c r="J70" s="146">
        <f t="shared" si="6"/>
        <v>28.31939737</v>
      </c>
      <c r="U70" s="28"/>
      <c r="Z70" s="25" t="s">
        <v>528</v>
      </c>
      <c r="AA70" s="25">
        <v>276187.592391304</v>
      </c>
      <c r="AB70" s="56">
        <f t="shared" si="7"/>
        <v>0.0007472562764</v>
      </c>
    </row>
    <row r="71">
      <c r="A71" s="25" t="str">
        <f>VLOOKUP(B71,'country mapping'!A:B,2,0)</f>
        <v>Kuwait</v>
      </c>
      <c r="B71" s="25" t="s">
        <v>454</v>
      </c>
      <c r="C71" s="25">
        <v>5.0</v>
      </c>
      <c r="D71" s="25">
        <v>5.0</v>
      </c>
      <c r="E71" s="143">
        <f t="shared" si="1"/>
        <v>1</v>
      </c>
      <c r="F71" s="144">
        <f t="shared" si="2"/>
        <v>0.000238356295</v>
      </c>
      <c r="G71" s="144">
        <f t="shared" si="3"/>
        <v>0.003814262409</v>
      </c>
      <c r="H71" s="144">
        <f t="shared" si="4"/>
        <v>-0.003575906114</v>
      </c>
      <c r="I71" s="145">
        <f t="shared" si="5"/>
        <v>1409759.924</v>
      </c>
      <c r="J71" s="146">
        <f t="shared" si="6"/>
        <v>3.546703176</v>
      </c>
      <c r="U71" s="28"/>
      <c r="Z71" s="25" t="s">
        <v>456</v>
      </c>
      <c r="AA71" s="25">
        <v>1318914.05434782</v>
      </c>
      <c r="AB71" s="56">
        <f t="shared" si="7"/>
        <v>0.003568468796</v>
      </c>
    </row>
    <row r="72">
      <c r="A72" s="25" t="str">
        <f>VLOOKUP(B72,'country mapping'!A:B,2,0)</f>
        <v>Lebanon</v>
      </c>
      <c r="B72" s="25" t="s">
        <v>491</v>
      </c>
      <c r="C72" s="25">
        <v>5.0</v>
      </c>
      <c r="D72" s="25">
        <v>5.0</v>
      </c>
      <c r="E72" s="143">
        <f t="shared" si="1"/>
        <v>1</v>
      </c>
      <c r="F72" s="144">
        <f t="shared" si="2"/>
        <v>0.000238356295</v>
      </c>
      <c r="G72" s="144">
        <f t="shared" si="3"/>
        <v>0.001421089246</v>
      </c>
      <c r="H72" s="144">
        <f t="shared" si="4"/>
        <v>-0.001182732951</v>
      </c>
      <c r="I72" s="145">
        <f t="shared" si="5"/>
        <v>525237.7663</v>
      </c>
      <c r="J72" s="146">
        <f t="shared" si="6"/>
        <v>9.519498255</v>
      </c>
      <c r="U72" s="28"/>
      <c r="Z72" s="25" t="s">
        <v>613</v>
      </c>
      <c r="AA72" s="25">
        <v>6057.49456521739</v>
      </c>
      <c r="AB72" s="56">
        <f t="shared" si="7"/>
        <v>0.00001638922587</v>
      </c>
    </row>
    <row r="73">
      <c r="A73" s="25" t="str">
        <f>VLOOKUP(B73,'country mapping'!A:B,2,0)</f>
        <v>Qatar</v>
      </c>
      <c r="B73" s="25" t="s">
        <v>483</v>
      </c>
      <c r="C73" s="25">
        <v>5.0</v>
      </c>
      <c r="D73" s="25">
        <v>5.0</v>
      </c>
      <c r="E73" s="143">
        <f t="shared" si="1"/>
        <v>1</v>
      </c>
      <c r="F73" s="144">
        <f t="shared" si="2"/>
        <v>0.000238356295</v>
      </c>
      <c r="G73" s="144">
        <f t="shared" si="3"/>
        <v>0.001378764133</v>
      </c>
      <c r="H73" s="144">
        <f t="shared" si="4"/>
        <v>-0.001140407838</v>
      </c>
      <c r="I73" s="145">
        <f t="shared" si="5"/>
        <v>509594.3098</v>
      </c>
      <c r="J73" s="146">
        <f t="shared" si="6"/>
        <v>9.811726513</v>
      </c>
      <c r="U73" s="28"/>
      <c r="Z73" s="25" t="s">
        <v>614</v>
      </c>
      <c r="AA73" s="25">
        <v>34275.9402173913</v>
      </c>
      <c r="AB73" s="56">
        <f t="shared" si="7"/>
        <v>0.00009273737186</v>
      </c>
    </row>
    <row r="74">
      <c r="A74" s="25" t="str">
        <f>VLOOKUP(B74,'country mapping'!A:B,2,0)</f>
        <v>Tanzania</v>
      </c>
      <c r="B74" s="25" t="s">
        <v>542</v>
      </c>
      <c r="C74" s="25">
        <v>4.0</v>
      </c>
      <c r="D74" s="25">
        <v>5.0</v>
      </c>
      <c r="E74" s="143">
        <f t="shared" si="1"/>
        <v>1.25</v>
      </c>
      <c r="F74" s="144">
        <f t="shared" si="2"/>
        <v>0.000190685036</v>
      </c>
      <c r="G74" s="144">
        <f t="shared" si="3"/>
        <v>0.001495051278</v>
      </c>
      <c r="H74" s="144">
        <f t="shared" si="4"/>
        <v>-0.001304366242</v>
      </c>
      <c r="I74" s="145">
        <f t="shared" si="5"/>
        <v>552574.2989</v>
      </c>
      <c r="J74" s="146">
        <f t="shared" si="6"/>
        <v>7.238845541</v>
      </c>
      <c r="U74" s="28"/>
      <c r="Z74" s="25" t="s">
        <v>579</v>
      </c>
      <c r="AA74" s="25">
        <v>28359.9239130434</v>
      </c>
      <c r="AB74" s="56">
        <f t="shared" si="7"/>
        <v>0.00007673093118</v>
      </c>
    </row>
    <row r="75">
      <c r="A75" s="25" t="str">
        <f>VLOOKUP(B75,'country mapping'!A:B,2,0)</f>
        <v>Bosnia and Herzegovina</v>
      </c>
      <c r="B75" s="25" t="s">
        <v>500</v>
      </c>
      <c r="C75" s="25">
        <v>4.0</v>
      </c>
      <c r="D75" s="25">
        <v>4.0</v>
      </c>
      <c r="E75" s="143">
        <f t="shared" si="1"/>
        <v>1</v>
      </c>
      <c r="F75" s="144">
        <f t="shared" si="2"/>
        <v>0.000190685036</v>
      </c>
      <c r="G75" s="144">
        <f t="shared" si="3"/>
        <v>0.0008729149534</v>
      </c>
      <c r="H75" s="144">
        <f t="shared" si="4"/>
        <v>-0.0006822299174</v>
      </c>
      <c r="I75" s="145">
        <f t="shared" si="5"/>
        <v>322631.3207</v>
      </c>
      <c r="J75" s="146">
        <f t="shared" si="6"/>
        <v>12.39805234</v>
      </c>
      <c r="U75" s="28"/>
      <c r="Z75" s="25" t="s">
        <v>652</v>
      </c>
      <c r="AA75" s="25">
        <v>3427.97826086956</v>
      </c>
      <c r="AB75" s="56">
        <f t="shared" si="7"/>
        <v>0.000009274776788</v>
      </c>
    </row>
    <row r="76">
      <c r="A76" s="25" t="str">
        <f>VLOOKUP(B76,'country mapping'!A:B,2,0)</f>
        <v>Benin</v>
      </c>
      <c r="B76" s="25" t="s">
        <v>502</v>
      </c>
      <c r="C76" s="25">
        <v>4.0</v>
      </c>
      <c r="D76" s="25">
        <v>4.0</v>
      </c>
      <c r="E76" s="143">
        <f t="shared" si="1"/>
        <v>1</v>
      </c>
      <c r="F76" s="144">
        <f t="shared" si="2"/>
        <v>0.000190685036</v>
      </c>
      <c r="G76" s="144">
        <f t="shared" si="3"/>
        <v>0.0005686328611</v>
      </c>
      <c r="H76" s="144">
        <f t="shared" si="4"/>
        <v>-0.0003779478251</v>
      </c>
      <c r="I76" s="145">
        <f t="shared" si="5"/>
        <v>210167.9783</v>
      </c>
      <c r="J76" s="146">
        <f t="shared" si="6"/>
        <v>19.0323951</v>
      </c>
      <c r="U76" s="28"/>
      <c r="Z76" s="25" t="s">
        <v>531</v>
      </c>
      <c r="AA76" s="25">
        <v>74722.8586956521</v>
      </c>
      <c r="AB76" s="56">
        <f t="shared" si="7"/>
        <v>0.0002021710124</v>
      </c>
    </row>
    <row r="77">
      <c r="A77" s="25" t="str">
        <f>VLOOKUP(B77,'country mapping'!A:B,2,0)</f>
        <v>China</v>
      </c>
      <c r="B77" s="25" t="s">
        <v>586</v>
      </c>
      <c r="C77" s="25">
        <v>2.0</v>
      </c>
      <c r="D77" s="25">
        <v>4.0</v>
      </c>
      <c r="E77" s="143">
        <f t="shared" si="1"/>
        <v>2</v>
      </c>
      <c r="F77" s="144">
        <f t="shared" si="2"/>
        <v>0.000095342518</v>
      </c>
      <c r="G77" s="144">
        <f t="shared" si="3"/>
        <v>0.0004457192768</v>
      </c>
      <c r="H77" s="144">
        <f t="shared" si="4"/>
        <v>-0.0003503767588</v>
      </c>
      <c r="I77" s="145">
        <f t="shared" si="5"/>
        <v>164738.8424</v>
      </c>
      <c r="J77" s="146">
        <f t="shared" si="6"/>
        <v>12.14042767</v>
      </c>
      <c r="U77" s="28"/>
      <c r="Z77" s="25" t="s">
        <v>893</v>
      </c>
      <c r="AA77" s="25">
        <v>308.896739130434</v>
      </c>
      <c r="AB77" s="56">
        <f t="shared" si="7"/>
        <v>0.0000008357545141</v>
      </c>
    </row>
    <row r="78">
      <c r="A78" s="25" t="str">
        <f>VLOOKUP(B78,'country mapping'!A:B,2,0)</f>
        <v>Ecuador</v>
      </c>
      <c r="B78" s="25" t="s">
        <v>512</v>
      </c>
      <c r="C78" s="25">
        <v>4.0</v>
      </c>
      <c r="D78" s="25">
        <v>4.0</v>
      </c>
      <c r="E78" s="143">
        <f t="shared" si="1"/>
        <v>1</v>
      </c>
      <c r="F78" s="144">
        <f t="shared" si="2"/>
        <v>0.000190685036</v>
      </c>
      <c r="G78" s="144">
        <f t="shared" si="3"/>
        <v>0.002239371672</v>
      </c>
      <c r="H78" s="144">
        <f t="shared" si="4"/>
        <v>-0.002048686636</v>
      </c>
      <c r="I78" s="145">
        <f t="shared" si="5"/>
        <v>827676.7826</v>
      </c>
      <c r="J78" s="146">
        <f t="shared" si="6"/>
        <v>4.832804404</v>
      </c>
      <c r="U78" s="28"/>
      <c r="Z78" s="25" t="s">
        <v>489</v>
      </c>
      <c r="AA78" s="25">
        <v>854351.244565217</v>
      </c>
      <c r="AB78" s="56">
        <f t="shared" si="7"/>
        <v>0.002311542399</v>
      </c>
    </row>
    <row r="79">
      <c r="A79" s="25" t="str">
        <f>VLOOKUP(B79,'country mapping'!A:B,2,0)</f>
        <v>Guyana</v>
      </c>
      <c r="B79" s="25" t="s">
        <v>537</v>
      </c>
      <c r="C79" s="25">
        <v>3.0</v>
      </c>
      <c r="D79" s="25">
        <v>4.0</v>
      </c>
      <c r="E79" s="143">
        <f t="shared" si="1"/>
        <v>1.333333333</v>
      </c>
      <c r="F79" s="144">
        <f t="shared" si="2"/>
        <v>0.000143013777</v>
      </c>
      <c r="G79" s="144">
        <f t="shared" si="3"/>
        <v>0.0002480137142</v>
      </c>
      <c r="H79" s="144">
        <f t="shared" si="4"/>
        <v>-0.0001049999372</v>
      </c>
      <c r="I79" s="145">
        <f t="shared" si="5"/>
        <v>91666.42391</v>
      </c>
      <c r="J79" s="146">
        <f t="shared" si="6"/>
        <v>32.7273594</v>
      </c>
      <c r="U79" s="28"/>
      <c r="Z79" s="25" t="s">
        <v>510</v>
      </c>
      <c r="AA79" s="25">
        <v>581941.64673913</v>
      </c>
      <c r="AB79" s="56">
        <f t="shared" si="7"/>
        <v>0.001574507907</v>
      </c>
    </row>
    <row r="80">
      <c r="A80" s="25" t="str">
        <f>VLOOKUP(B80,'country mapping'!A:B,2,0)</f>
        <v>Japan</v>
      </c>
      <c r="B80" s="25" t="s">
        <v>528</v>
      </c>
      <c r="C80" s="25">
        <v>4.0</v>
      </c>
      <c r="D80" s="25">
        <v>4.0</v>
      </c>
      <c r="E80" s="143">
        <f t="shared" si="1"/>
        <v>1</v>
      </c>
      <c r="F80" s="144">
        <f t="shared" si="2"/>
        <v>0.000190685036</v>
      </c>
      <c r="G80" s="144">
        <f t="shared" si="3"/>
        <v>0.0007472562764</v>
      </c>
      <c r="H80" s="144">
        <f t="shared" si="4"/>
        <v>-0.0005565712405</v>
      </c>
      <c r="I80" s="145">
        <f t="shared" si="5"/>
        <v>276187.5924</v>
      </c>
      <c r="J80" s="146">
        <f t="shared" si="6"/>
        <v>14.48290984</v>
      </c>
      <c r="U80" s="28"/>
      <c r="Z80" s="25" t="s">
        <v>455</v>
      </c>
      <c r="AA80" s="25">
        <v>2089487.19565217</v>
      </c>
      <c r="AB80" s="56">
        <f t="shared" si="7"/>
        <v>0.00565334021</v>
      </c>
    </row>
    <row r="81">
      <c r="A81" s="25" t="str">
        <f>VLOOKUP(B81,'country mapping'!A:B,2,0)</f>
        <v>South Korea</v>
      </c>
      <c r="B81" s="25" t="s">
        <v>558</v>
      </c>
      <c r="C81" s="25">
        <v>4.0</v>
      </c>
      <c r="D81" s="25">
        <v>4.0</v>
      </c>
      <c r="E81" s="143">
        <f t="shared" si="1"/>
        <v>1</v>
      </c>
      <c r="F81" s="144">
        <f t="shared" si="2"/>
        <v>0.000190685036</v>
      </c>
      <c r="G81" s="144">
        <f t="shared" si="3"/>
        <v>0.0002275688652</v>
      </c>
      <c r="H81" s="144">
        <f t="shared" si="4"/>
        <v>-0.00003688382921</v>
      </c>
      <c r="I81" s="145">
        <f t="shared" si="5"/>
        <v>84109.96196</v>
      </c>
      <c r="J81" s="146">
        <f t="shared" si="6"/>
        <v>47.55679241</v>
      </c>
      <c r="U81" s="28"/>
      <c r="Z81" s="25" t="s">
        <v>621</v>
      </c>
      <c r="AA81" s="25">
        <v>5532.69565217391</v>
      </c>
      <c r="AB81" s="56">
        <f t="shared" si="7"/>
        <v>0.00001496932399</v>
      </c>
    </row>
    <row r="82">
      <c r="A82" s="25" t="str">
        <f>VLOOKUP(B82,'country mapping'!A:B,2,0)</f>
        <v>Puerto Rico</v>
      </c>
      <c r="B82" s="25" t="s">
        <v>522</v>
      </c>
      <c r="C82" s="25">
        <v>1.0</v>
      </c>
      <c r="D82" s="25">
        <v>4.0</v>
      </c>
      <c r="E82" s="143">
        <f t="shared" si="1"/>
        <v>4</v>
      </c>
      <c r="F82" s="144">
        <f t="shared" si="2"/>
        <v>0.000047671259</v>
      </c>
      <c r="G82" s="144">
        <f t="shared" si="3"/>
        <v>0.0005142869228</v>
      </c>
      <c r="H82" s="144">
        <f t="shared" si="4"/>
        <v>-0.0004666156638</v>
      </c>
      <c r="I82" s="145">
        <f t="shared" si="5"/>
        <v>190081.5978</v>
      </c>
      <c r="J82" s="146">
        <f t="shared" si="6"/>
        <v>5.260898537</v>
      </c>
      <c r="U82" s="28"/>
      <c r="Z82" s="25" t="s">
        <v>496</v>
      </c>
      <c r="AA82" s="25">
        <v>344003.516304347</v>
      </c>
      <c r="AB82" s="56">
        <f t="shared" si="7"/>
        <v>0.0009307398079</v>
      </c>
    </row>
    <row r="83">
      <c r="A83" s="25" t="str">
        <f>VLOOKUP(B83,'country mapping'!A:B,2,0)</f>
        <v>Bahamas</v>
      </c>
      <c r="B83" s="25" t="s">
        <v>575</v>
      </c>
      <c r="C83" s="25">
        <v>3.0</v>
      </c>
      <c r="D83" s="25">
        <v>3.0</v>
      </c>
      <c r="E83" s="143">
        <f t="shared" si="1"/>
        <v>1</v>
      </c>
      <c r="F83" s="144">
        <f t="shared" si="2"/>
        <v>0.000143013777</v>
      </c>
      <c r="G83" s="144">
        <f t="shared" si="3"/>
        <v>0.0001799355192</v>
      </c>
      <c r="H83" s="144">
        <f t="shared" si="4"/>
        <v>-0.0000369217422</v>
      </c>
      <c r="I83" s="145">
        <f t="shared" si="5"/>
        <v>66504.57065</v>
      </c>
      <c r="J83" s="146">
        <f t="shared" si="6"/>
        <v>45.10968149</v>
      </c>
      <c r="U83" s="28"/>
      <c r="Z83" s="25" t="s">
        <v>444</v>
      </c>
      <c r="AA83" s="25">
        <v>7926883.54347826</v>
      </c>
      <c r="AB83" s="56">
        <f t="shared" si="7"/>
        <v>0.02144706585</v>
      </c>
    </row>
    <row r="84">
      <c r="A84" s="25" t="str">
        <f>VLOOKUP(B84,'country mapping'!A:B,2,0)</f>
        <v>Cote d'Ivoire</v>
      </c>
      <c r="B84" s="25" t="s">
        <v>513</v>
      </c>
      <c r="C84" s="25">
        <v>3.0</v>
      </c>
      <c r="D84" s="25">
        <v>3.0</v>
      </c>
      <c r="E84" s="143">
        <f t="shared" si="1"/>
        <v>1</v>
      </c>
      <c r="F84" s="144">
        <f t="shared" si="2"/>
        <v>0.000143013777</v>
      </c>
      <c r="G84" s="144">
        <f t="shared" si="3"/>
        <v>0.002363318697</v>
      </c>
      <c r="H84" s="144">
        <f t="shared" si="4"/>
        <v>-0.00222030492</v>
      </c>
      <c r="I84" s="145">
        <f t="shared" si="5"/>
        <v>873487.8804</v>
      </c>
      <c r="J84" s="146">
        <f t="shared" si="6"/>
        <v>3.434506726</v>
      </c>
      <c r="U84" s="28"/>
      <c r="Z84" s="25" t="s">
        <v>539</v>
      </c>
      <c r="AA84" s="25">
        <v>556176.804347826</v>
      </c>
      <c r="AB84" s="56">
        <f t="shared" si="7"/>
        <v>0.001504798258</v>
      </c>
    </row>
    <row r="85">
      <c r="A85" s="25" t="str">
        <f>VLOOKUP(B85,'country mapping'!A:B,2,0)</f>
        <v>Cameroon</v>
      </c>
      <c r="B85" s="25" t="s">
        <v>533</v>
      </c>
      <c r="C85" s="25">
        <v>3.0</v>
      </c>
      <c r="D85" s="25">
        <v>3.0</v>
      </c>
      <c r="E85" s="143">
        <f t="shared" si="1"/>
        <v>1</v>
      </c>
      <c r="F85" s="144">
        <f t="shared" si="2"/>
        <v>0.000143013777</v>
      </c>
      <c r="G85" s="144">
        <f t="shared" si="3"/>
        <v>0.001340178719</v>
      </c>
      <c r="H85" s="144">
        <f t="shared" si="4"/>
        <v>-0.001197164942</v>
      </c>
      <c r="I85" s="145">
        <f t="shared" si="5"/>
        <v>495333.0543</v>
      </c>
      <c r="J85" s="146">
        <f t="shared" si="6"/>
        <v>6.056531002</v>
      </c>
      <c r="U85" s="28"/>
      <c r="Z85" s="25" t="s">
        <v>872</v>
      </c>
      <c r="AA85" s="25">
        <v>211.673913043478</v>
      </c>
      <c r="AB85" s="56">
        <f t="shared" si="7"/>
        <v>0.0000005727073353</v>
      </c>
    </row>
    <row r="86">
      <c r="A86" s="25" t="str">
        <f>VLOOKUP(B86,'country mapping'!A:B,2,0)</f>
        <v>Colombia</v>
      </c>
      <c r="B86" s="25" t="s">
        <v>486</v>
      </c>
      <c r="C86" s="25">
        <v>2.0</v>
      </c>
      <c r="D86" s="25">
        <v>3.0</v>
      </c>
      <c r="E86" s="143">
        <f t="shared" si="1"/>
        <v>1.5</v>
      </c>
      <c r="F86" s="144">
        <f t="shared" si="2"/>
        <v>0.000095342518</v>
      </c>
      <c r="G86" s="144">
        <f t="shared" si="3"/>
        <v>0.005165631669</v>
      </c>
      <c r="H86" s="144">
        <f t="shared" si="4"/>
        <v>-0.005070289151</v>
      </c>
      <c r="I86" s="145">
        <f t="shared" si="5"/>
        <v>1909229.027</v>
      </c>
      <c r="J86" s="146">
        <f t="shared" si="6"/>
        <v>1.04754326</v>
      </c>
      <c r="U86" s="28"/>
      <c r="Z86" s="25" t="s">
        <v>477</v>
      </c>
      <c r="AA86" s="25">
        <v>792329.445652174</v>
      </c>
      <c r="AB86" s="56">
        <f t="shared" si="7"/>
        <v>0.002143735517</v>
      </c>
    </row>
    <row r="87">
      <c r="A87" s="25" t="str">
        <f>VLOOKUP(B87,'country mapping'!A:B,2,0)</f>
        <v>Fiji</v>
      </c>
      <c r="B87" s="25" t="s">
        <v>550</v>
      </c>
      <c r="C87" s="25">
        <v>3.0</v>
      </c>
      <c r="D87" s="25">
        <v>3.0</v>
      </c>
      <c r="E87" s="143">
        <f t="shared" si="1"/>
        <v>1</v>
      </c>
      <c r="F87" s="144">
        <f t="shared" si="2"/>
        <v>0.000143013777</v>
      </c>
      <c r="G87" s="144">
        <f t="shared" si="3"/>
        <v>0.0001586680614</v>
      </c>
      <c r="H87" s="144">
        <f t="shared" si="4"/>
        <v>-0.00001565428442</v>
      </c>
      <c r="I87" s="145">
        <f t="shared" si="5"/>
        <v>58644.07065</v>
      </c>
      <c r="J87" s="146">
        <f t="shared" si="6"/>
        <v>51.15606687</v>
      </c>
      <c r="U87" s="28"/>
      <c r="Z87" s="25" t="s">
        <v>587</v>
      </c>
      <c r="AA87" s="25">
        <v>66029.5760869565</v>
      </c>
      <c r="AB87" s="56">
        <f t="shared" si="7"/>
        <v>0.0001786503685</v>
      </c>
    </row>
    <row r="88">
      <c r="A88" s="25" t="str">
        <f>VLOOKUP(B88,'country mapping'!A:B,2,0)</f>
        <v>Georgia</v>
      </c>
      <c r="B88" s="25" t="s">
        <v>543</v>
      </c>
      <c r="C88" s="25">
        <v>3.0</v>
      </c>
      <c r="D88" s="25">
        <v>3.0</v>
      </c>
      <c r="E88" s="143">
        <f t="shared" si="1"/>
        <v>1</v>
      </c>
      <c r="F88" s="144">
        <f t="shared" si="2"/>
        <v>0.000143013777</v>
      </c>
      <c r="G88" s="144">
        <f t="shared" si="3"/>
        <v>0.0003139915167</v>
      </c>
      <c r="H88" s="144">
        <f t="shared" si="4"/>
        <v>-0.0001709777397</v>
      </c>
      <c r="I88" s="145">
        <f t="shared" si="5"/>
        <v>116051.9674</v>
      </c>
      <c r="J88" s="146">
        <f t="shared" si="6"/>
        <v>25.85048808</v>
      </c>
      <c r="U88" s="28"/>
      <c r="Z88" s="25" t="s">
        <v>480</v>
      </c>
      <c r="AA88" s="25">
        <v>179194.706521739</v>
      </c>
      <c r="AB88" s="56">
        <f t="shared" si="7"/>
        <v>0.0004848312265</v>
      </c>
    </row>
    <row r="89">
      <c r="A89" s="25" t="str">
        <f>VLOOKUP(B89,'country mapping'!A:B,2,0)</f>
        <v>Greece</v>
      </c>
      <c r="B89" s="25" t="s">
        <v>487</v>
      </c>
      <c r="C89" s="25">
        <v>3.0</v>
      </c>
      <c r="D89" s="25">
        <v>3.0</v>
      </c>
      <c r="E89" s="143">
        <f t="shared" si="1"/>
        <v>1</v>
      </c>
      <c r="F89" s="144">
        <f t="shared" si="2"/>
        <v>0.000143013777</v>
      </c>
      <c r="G89" s="144">
        <f t="shared" si="3"/>
        <v>0.001599491566</v>
      </c>
      <c r="H89" s="144">
        <f t="shared" si="4"/>
        <v>-0.001456477789</v>
      </c>
      <c r="I89" s="145">
        <f t="shared" si="5"/>
        <v>591175.663</v>
      </c>
      <c r="J89" s="146">
        <f t="shared" si="6"/>
        <v>5.074633798</v>
      </c>
      <c r="U89" s="28"/>
      <c r="Z89" s="25" t="s">
        <v>644</v>
      </c>
      <c r="AA89" s="25">
        <v>3579.94565217391</v>
      </c>
      <c r="AB89" s="56">
        <f t="shared" si="7"/>
        <v>0.000009685941482</v>
      </c>
    </row>
    <row r="90">
      <c r="A90" s="25" t="str">
        <f>VLOOKUP(B90,'country mapping'!A:B,2,0)</f>
        <v>Hong Kong</v>
      </c>
      <c r="B90" s="25" t="s">
        <v>480</v>
      </c>
      <c r="C90" s="25">
        <v>3.0</v>
      </c>
      <c r="D90" s="25">
        <v>3.0</v>
      </c>
      <c r="E90" s="143">
        <f t="shared" si="1"/>
        <v>1</v>
      </c>
      <c r="F90" s="144">
        <f t="shared" si="2"/>
        <v>0.000143013777</v>
      </c>
      <c r="G90" s="144">
        <f t="shared" si="3"/>
        <v>0.0004848312265</v>
      </c>
      <c r="H90" s="144">
        <f t="shared" si="4"/>
        <v>-0.0003418174495</v>
      </c>
      <c r="I90" s="145">
        <f t="shared" si="5"/>
        <v>179194.7065</v>
      </c>
      <c r="J90" s="146">
        <f t="shared" si="6"/>
        <v>16.74156597</v>
      </c>
      <c r="U90" s="28"/>
      <c r="Z90" s="25" t="s">
        <v>585</v>
      </c>
      <c r="AA90" s="25">
        <v>23989.152173913</v>
      </c>
      <c r="AB90" s="56">
        <f t="shared" si="7"/>
        <v>0.00006490532168</v>
      </c>
    </row>
    <row r="91">
      <c r="A91" s="25" t="str">
        <f>VLOOKUP(B91,'country mapping'!A:B,2,0)</f>
        <v>Honduras</v>
      </c>
      <c r="B91" s="25" t="s">
        <v>525</v>
      </c>
      <c r="C91" s="25">
        <v>3.0</v>
      </c>
      <c r="D91" s="25">
        <v>3.0</v>
      </c>
      <c r="E91" s="143">
        <f t="shared" si="1"/>
        <v>1</v>
      </c>
      <c r="F91" s="144">
        <f t="shared" si="2"/>
        <v>0.000143013777</v>
      </c>
      <c r="G91" s="144">
        <f t="shared" si="3"/>
        <v>0.001268316285</v>
      </c>
      <c r="H91" s="144">
        <f t="shared" si="4"/>
        <v>-0.001125302508</v>
      </c>
      <c r="I91" s="145">
        <f t="shared" si="5"/>
        <v>468772.538</v>
      </c>
      <c r="J91" s="146">
        <f t="shared" si="6"/>
        <v>6.399692295</v>
      </c>
      <c r="U91" s="28"/>
      <c r="Z91" s="25" t="s">
        <v>535</v>
      </c>
      <c r="AA91" s="25">
        <v>106845.788043478</v>
      </c>
      <c r="AB91" s="56">
        <f t="shared" si="7"/>
        <v>0.0002890831736</v>
      </c>
    </row>
    <row r="92">
      <c r="A92" s="25" t="str">
        <f>VLOOKUP(B92,'country mapping'!A:B,2,0)</f>
        <v>Iceland</v>
      </c>
      <c r="B92" s="25" t="s">
        <v>538</v>
      </c>
      <c r="C92" s="25">
        <v>3.0</v>
      </c>
      <c r="D92" s="25">
        <v>3.0</v>
      </c>
      <c r="E92" s="143">
        <f t="shared" si="1"/>
        <v>1</v>
      </c>
      <c r="F92" s="144">
        <f t="shared" si="2"/>
        <v>0.000143013777</v>
      </c>
      <c r="G92" s="144">
        <f t="shared" si="3"/>
        <v>0.0004814340668</v>
      </c>
      <c r="H92" s="144">
        <f t="shared" si="4"/>
        <v>-0.0003384202898</v>
      </c>
      <c r="I92" s="145">
        <f t="shared" si="5"/>
        <v>177939.1087</v>
      </c>
      <c r="J92" s="146">
        <f t="shared" si="6"/>
        <v>16.85970005</v>
      </c>
      <c r="U92" s="28"/>
      <c r="Z92" s="25" t="s">
        <v>560</v>
      </c>
      <c r="AA92" s="25">
        <v>81350.7826086956</v>
      </c>
      <c r="AB92" s="56">
        <f t="shared" si="7"/>
        <v>0.0002201035983</v>
      </c>
    </row>
    <row r="93">
      <c r="A93" s="25" t="str">
        <f>VLOOKUP(B93,'country mapping'!A:B,2,0)</f>
        <v>Moldova</v>
      </c>
      <c r="B93" s="25" t="s">
        <v>560</v>
      </c>
      <c r="C93" s="25">
        <v>3.0</v>
      </c>
      <c r="D93" s="25">
        <v>3.0</v>
      </c>
      <c r="E93" s="143">
        <f t="shared" si="1"/>
        <v>1</v>
      </c>
      <c r="F93" s="144">
        <f t="shared" si="2"/>
        <v>0.000143013777</v>
      </c>
      <c r="G93" s="144">
        <f t="shared" si="3"/>
        <v>0.0002201035983</v>
      </c>
      <c r="H93" s="144">
        <f t="shared" si="4"/>
        <v>-0.00007708982133</v>
      </c>
      <c r="I93" s="145">
        <f t="shared" si="5"/>
        <v>81350.78261</v>
      </c>
      <c r="J93" s="146">
        <f t="shared" si="6"/>
        <v>36.87733423</v>
      </c>
      <c r="U93" s="28"/>
      <c r="Z93" s="25" t="s">
        <v>521</v>
      </c>
      <c r="AA93" s="25">
        <v>769232.75</v>
      </c>
      <c r="AB93" s="56">
        <f t="shared" si="7"/>
        <v>0.002081244836</v>
      </c>
    </row>
    <row r="94">
      <c r="A94" s="25" t="str">
        <f>VLOOKUP(B94,'country mapping'!A:B,2,0)</f>
        <v>Macedonia</v>
      </c>
      <c r="B94" s="25" t="s">
        <v>498</v>
      </c>
      <c r="C94" s="25">
        <v>3.0</v>
      </c>
      <c r="D94" s="25">
        <v>3.0</v>
      </c>
      <c r="E94" s="143">
        <f t="shared" si="1"/>
        <v>1</v>
      </c>
      <c r="F94" s="144">
        <f t="shared" si="2"/>
        <v>0.000143013777</v>
      </c>
      <c r="G94" s="144">
        <f t="shared" si="3"/>
        <v>0.0007576333693</v>
      </c>
      <c r="H94" s="144">
        <f t="shared" si="4"/>
        <v>-0.0006146195923</v>
      </c>
      <c r="I94" s="145">
        <f t="shared" si="5"/>
        <v>280022.9891</v>
      </c>
      <c r="J94" s="146">
        <f t="shared" si="6"/>
        <v>10.7134061</v>
      </c>
      <c r="U94" s="28"/>
      <c r="Z94" s="25" t="s">
        <v>625</v>
      </c>
      <c r="AA94" s="25">
        <v>20317.25</v>
      </c>
      <c r="AB94" s="56">
        <f t="shared" si="7"/>
        <v>0.00005497058159</v>
      </c>
    </row>
    <row r="95">
      <c r="A95" s="25" t="str">
        <f>VLOOKUP(B95,'country mapping'!A:B,2,0)</f>
        <v>Mauritius</v>
      </c>
      <c r="B95" s="25" t="s">
        <v>517</v>
      </c>
      <c r="C95" s="25">
        <v>3.0</v>
      </c>
      <c r="D95" s="25">
        <v>3.0</v>
      </c>
      <c r="E95" s="143">
        <f t="shared" si="1"/>
        <v>1</v>
      </c>
      <c r="F95" s="144">
        <f t="shared" si="2"/>
        <v>0.000143013777</v>
      </c>
      <c r="G95" s="144">
        <f t="shared" si="3"/>
        <v>0.0003830801105</v>
      </c>
      <c r="H95" s="144">
        <f t="shared" si="4"/>
        <v>-0.0002400663335</v>
      </c>
      <c r="I95" s="145">
        <f t="shared" si="5"/>
        <v>141587.2663</v>
      </c>
      <c r="J95" s="146">
        <f t="shared" si="6"/>
        <v>21.18834609</v>
      </c>
      <c r="U95" s="28"/>
      <c r="Z95" s="25" t="s">
        <v>900</v>
      </c>
      <c r="AA95" s="25">
        <v>5042.54891304347</v>
      </c>
      <c r="AB95" s="56">
        <f t="shared" si="7"/>
        <v>0.00001364317742</v>
      </c>
    </row>
    <row r="96">
      <c r="A96" s="25" t="str">
        <f>VLOOKUP(B96,'country mapping'!A:B,2,0)</f>
        <v>Maldives</v>
      </c>
      <c r="B96" s="25" t="s">
        <v>514</v>
      </c>
      <c r="C96" s="25">
        <v>3.0</v>
      </c>
      <c r="D96" s="25">
        <v>3.0</v>
      </c>
      <c r="E96" s="143">
        <f t="shared" si="1"/>
        <v>1</v>
      </c>
      <c r="F96" s="144">
        <f t="shared" si="2"/>
        <v>0.000143013777</v>
      </c>
      <c r="G96" s="144">
        <f t="shared" si="3"/>
        <v>0.0003594002032</v>
      </c>
      <c r="H96" s="144">
        <f t="shared" si="4"/>
        <v>-0.0002163864262</v>
      </c>
      <c r="I96" s="145">
        <f t="shared" si="5"/>
        <v>132835.1196</v>
      </c>
      <c r="J96" s="146">
        <f t="shared" si="6"/>
        <v>22.5843889</v>
      </c>
      <c r="U96" s="28"/>
      <c r="Z96" s="25" t="s">
        <v>630</v>
      </c>
      <c r="AA96" s="25">
        <v>17061.6630434782</v>
      </c>
      <c r="AB96" s="56">
        <f t="shared" si="7"/>
        <v>0.00004616222867</v>
      </c>
    </row>
    <row r="97">
      <c r="A97" s="25" t="str">
        <f>VLOOKUP(B97,'country mapping'!A:B,2,0)</f>
        <v>Senegal</v>
      </c>
      <c r="B97" s="25" t="s">
        <v>518</v>
      </c>
      <c r="C97" s="25">
        <v>3.0</v>
      </c>
      <c r="D97" s="25">
        <v>3.0</v>
      </c>
      <c r="E97" s="143">
        <f t="shared" si="1"/>
        <v>1</v>
      </c>
      <c r="F97" s="144">
        <f t="shared" si="2"/>
        <v>0.000143013777</v>
      </c>
      <c r="G97" s="144">
        <f t="shared" si="3"/>
        <v>0.003432712042</v>
      </c>
      <c r="H97" s="144">
        <f t="shared" si="4"/>
        <v>-0.003289698265</v>
      </c>
      <c r="I97" s="145">
        <f t="shared" si="5"/>
        <v>1268738.054</v>
      </c>
      <c r="J97" s="146">
        <f t="shared" si="6"/>
        <v>2.364554283</v>
      </c>
      <c r="U97" s="28"/>
      <c r="Z97" s="25" t="s">
        <v>889</v>
      </c>
      <c r="AA97" s="25">
        <v>1358.41304347826</v>
      </c>
      <c r="AB97" s="56">
        <f t="shared" si="7"/>
        <v>0.000003675337708</v>
      </c>
    </row>
    <row r="98">
      <c r="A98" s="25" t="str">
        <f>VLOOKUP(B98,'country mapping'!A:B,2,0)</f>
        <v>Suriname</v>
      </c>
      <c r="B98" s="25" t="s">
        <v>541</v>
      </c>
      <c r="C98" s="25">
        <v>3.0</v>
      </c>
      <c r="D98" s="25">
        <v>3.0</v>
      </c>
      <c r="E98" s="143">
        <f t="shared" si="1"/>
        <v>1</v>
      </c>
      <c r="F98" s="144">
        <f t="shared" si="2"/>
        <v>0.000143013777</v>
      </c>
      <c r="G98" s="144">
        <f t="shared" si="3"/>
        <v>0.0002675240245</v>
      </c>
      <c r="H98" s="144">
        <f t="shared" si="4"/>
        <v>-0.0001245102475</v>
      </c>
      <c r="I98" s="145">
        <f t="shared" si="5"/>
        <v>98877.47826</v>
      </c>
      <c r="J98" s="146">
        <f t="shared" si="6"/>
        <v>30.3405796</v>
      </c>
      <c r="U98" s="28"/>
      <c r="Z98" s="25" t="s">
        <v>434</v>
      </c>
      <c r="AA98" s="25">
        <v>1.55367274945652E7</v>
      </c>
      <c r="AB98" s="56">
        <f t="shared" si="7"/>
        <v>0.04203634579</v>
      </c>
    </row>
    <row r="99">
      <c r="A99" s="25" t="str">
        <f>VLOOKUP(B99,'country mapping'!A:B,2,0)</f>
        <v>Trinidad and Tobago</v>
      </c>
      <c r="B99" s="25" t="s">
        <v>523</v>
      </c>
      <c r="C99" s="25">
        <v>3.0</v>
      </c>
      <c r="D99" s="25">
        <v>3.0</v>
      </c>
      <c r="E99" s="143">
        <f t="shared" si="1"/>
        <v>1</v>
      </c>
      <c r="F99" s="144">
        <f t="shared" si="2"/>
        <v>0.000143013777</v>
      </c>
      <c r="G99" s="144">
        <f t="shared" si="3"/>
        <v>0.000366048199</v>
      </c>
      <c r="H99" s="144">
        <f t="shared" si="4"/>
        <v>-0.000223034422</v>
      </c>
      <c r="I99" s="145">
        <f t="shared" si="5"/>
        <v>135292.2337</v>
      </c>
      <c r="J99" s="146">
        <f t="shared" si="6"/>
        <v>22.17422182</v>
      </c>
      <c r="U99" s="28"/>
      <c r="Z99" s="25" t="s">
        <v>483</v>
      </c>
      <c r="AA99" s="25">
        <v>509594.309782608</v>
      </c>
      <c r="AB99" s="56">
        <f t="shared" si="7"/>
        <v>0.001378764133</v>
      </c>
    </row>
    <row r="100">
      <c r="A100" s="25" t="str">
        <f>VLOOKUP(B100,'country mapping'!A:B,2,0)</f>
        <v>Uruguay</v>
      </c>
      <c r="B100" s="25" t="s">
        <v>531</v>
      </c>
      <c r="C100" s="25">
        <v>3.0</v>
      </c>
      <c r="D100" s="25">
        <v>3.0</v>
      </c>
      <c r="E100" s="143">
        <f t="shared" si="1"/>
        <v>1</v>
      </c>
      <c r="F100" s="144">
        <f t="shared" si="2"/>
        <v>0.000143013777</v>
      </c>
      <c r="G100" s="144">
        <f t="shared" si="3"/>
        <v>0.0002021710124</v>
      </c>
      <c r="H100" s="144">
        <f t="shared" si="4"/>
        <v>-0.00005915723536</v>
      </c>
      <c r="I100" s="145">
        <f t="shared" si="5"/>
        <v>74722.8587</v>
      </c>
      <c r="J100" s="146">
        <f t="shared" si="6"/>
        <v>40.14835691</v>
      </c>
      <c r="U100" s="28"/>
      <c r="Z100" s="25" t="s">
        <v>501</v>
      </c>
      <c r="AA100" s="25">
        <v>414441.02173913</v>
      </c>
      <c r="AB100" s="56">
        <f t="shared" si="7"/>
        <v>0.00112131632</v>
      </c>
    </row>
    <row r="101">
      <c r="A101" s="25" t="str">
        <f>VLOOKUP(B101,'country mapping'!A:B,2,0)</f>
        <v>Uzbekistan</v>
      </c>
      <c r="B101" s="25" t="s">
        <v>529</v>
      </c>
      <c r="C101" s="25">
        <v>3.0</v>
      </c>
      <c r="D101" s="25">
        <v>3.0</v>
      </c>
      <c r="E101" s="143">
        <f t="shared" si="1"/>
        <v>1</v>
      </c>
      <c r="F101" s="144">
        <f t="shared" si="2"/>
        <v>0.000143013777</v>
      </c>
      <c r="G101" s="144">
        <f t="shared" si="3"/>
        <v>0.002259343466</v>
      </c>
      <c r="H101" s="144">
        <f t="shared" si="4"/>
        <v>-0.002116329689</v>
      </c>
      <c r="I101" s="145">
        <f t="shared" si="5"/>
        <v>835058.4022</v>
      </c>
      <c r="J101" s="146">
        <f t="shared" si="6"/>
        <v>3.592563098</v>
      </c>
      <c r="U101" s="28"/>
      <c r="Z101" s="25" t="s">
        <v>600</v>
      </c>
      <c r="AA101" s="25">
        <v>64815.4891304347</v>
      </c>
      <c r="AB101" s="56">
        <f t="shared" si="7"/>
        <v>0.0001753655211</v>
      </c>
    </row>
    <row r="102">
      <c r="A102" s="25" t="str">
        <f>VLOOKUP(B102,'country mapping'!A:B,2,0)</f>
        <v>Vietnam</v>
      </c>
      <c r="B102" s="25" t="s">
        <v>555</v>
      </c>
      <c r="C102" s="25">
        <v>3.0</v>
      </c>
      <c r="D102" s="25">
        <v>3.0</v>
      </c>
      <c r="E102" s="143">
        <f t="shared" si="1"/>
        <v>1</v>
      </c>
      <c r="F102" s="144">
        <f t="shared" si="2"/>
        <v>0.000143013777</v>
      </c>
      <c r="G102" s="144">
        <f t="shared" si="3"/>
        <v>0.0005785068132</v>
      </c>
      <c r="H102" s="144">
        <f t="shared" si="4"/>
        <v>-0.0004354930362</v>
      </c>
      <c r="I102" s="145">
        <f t="shared" si="5"/>
        <v>213817.413</v>
      </c>
      <c r="J102" s="146">
        <f t="shared" si="6"/>
        <v>14.03066269</v>
      </c>
      <c r="U102" s="28"/>
      <c r="Z102" s="25" t="s">
        <v>436</v>
      </c>
      <c r="AA102" s="25">
        <v>1.51712896413043E7</v>
      </c>
      <c r="AB102" s="56">
        <f t="shared" si="7"/>
        <v>0.04104761299</v>
      </c>
    </row>
    <row r="103">
      <c r="A103" s="25" t="str">
        <f>VLOOKUP(B103,'country mapping'!A:B,2,0)</f>
        <v>Faeroe Islands</v>
      </c>
      <c r="B103" s="25" t="s">
        <v>604</v>
      </c>
      <c r="C103" s="25">
        <v>2.0</v>
      </c>
      <c r="D103" s="25">
        <v>2.0</v>
      </c>
      <c r="E103" s="143">
        <f t="shared" si="1"/>
        <v>1</v>
      </c>
      <c r="F103" s="144">
        <f t="shared" si="2"/>
        <v>0.000095342518</v>
      </c>
      <c r="G103" s="144">
        <f t="shared" si="3"/>
        <v>0.00005909162465</v>
      </c>
      <c r="H103" s="144">
        <f t="shared" si="4"/>
        <v>0.00003625089334</v>
      </c>
      <c r="I103" s="145">
        <f t="shared" si="5"/>
        <v>21840.39674</v>
      </c>
      <c r="J103" s="146">
        <f t="shared" si="6"/>
        <v>91.57342808</v>
      </c>
      <c r="U103" s="28"/>
      <c r="Z103" s="25" t="s">
        <v>478</v>
      </c>
      <c r="AA103" s="25">
        <v>727703.820652174</v>
      </c>
      <c r="AB103" s="56">
        <f t="shared" si="7"/>
        <v>0.001968883695</v>
      </c>
    </row>
    <row r="104">
      <c r="A104" s="25" t="str">
        <f>VLOOKUP(B104,'country mapping'!A:B,2,0)</f>
        <v>Guernsey</v>
      </c>
      <c r="B104" s="25" t="s">
        <v>608</v>
      </c>
      <c r="C104" s="25">
        <v>2.0</v>
      </c>
      <c r="D104" s="25">
        <v>2.0</v>
      </c>
      <c r="E104" s="143">
        <f t="shared" si="1"/>
        <v>1</v>
      </c>
      <c r="F104" s="144">
        <f t="shared" si="2"/>
        <v>0.000095342518</v>
      </c>
      <c r="G104" s="144">
        <f t="shared" si="3"/>
        <v>0.00002835429198</v>
      </c>
      <c r="H104" s="144">
        <f t="shared" si="4"/>
        <v>0.00006698822602</v>
      </c>
      <c r="I104" s="145">
        <f t="shared" si="5"/>
        <v>10479.80978</v>
      </c>
      <c r="J104" s="146" t="str">
        <f t="shared" si="6"/>
        <v/>
      </c>
      <c r="U104" s="28"/>
      <c r="Z104" s="25" t="s">
        <v>873</v>
      </c>
      <c r="AA104" s="25">
        <v>288.402173913043</v>
      </c>
      <c r="AB104" s="56">
        <f t="shared" si="7"/>
        <v>0.0000007803041865</v>
      </c>
    </row>
    <row r="105">
      <c r="A105" s="25" t="str">
        <f>VLOOKUP(B105,'country mapping'!A:B,2,0)</f>
        <v>Greenland</v>
      </c>
      <c r="B105" s="25" t="s">
        <v>574</v>
      </c>
      <c r="C105" s="25">
        <v>2.0</v>
      </c>
      <c r="D105" s="25">
        <v>2.0</v>
      </c>
      <c r="E105" s="143">
        <f t="shared" si="1"/>
        <v>1</v>
      </c>
      <c r="F105" s="144">
        <f t="shared" si="2"/>
        <v>0.000095342518</v>
      </c>
      <c r="G105" s="144">
        <f t="shared" si="3"/>
        <v>0.00004996980313</v>
      </c>
      <c r="H105" s="144">
        <f t="shared" si="4"/>
        <v>0.00004537271486</v>
      </c>
      <c r="I105" s="145">
        <f t="shared" si="5"/>
        <v>18468.95109</v>
      </c>
      <c r="J105" s="146">
        <f t="shared" si="6"/>
        <v>108.2898531</v>
      </c>
      <c r="U105" s="28"/>
      <c r="Z105" s="25" t="s">
        <v>642</v>
      </c>
      <c r="AA105" s="25">
        <v>3384.0054347826</v>
      </c>
      <c r="AB105" s="56">
        <f t="shared" si="7"/>
        <v>0.000009155803412</v>
      </c>
    </row>
    <row r="106">
      <c r="A106" s="25" t="str">
        <f>VLOOKUP(B106,'country mapping'!A:B,2,0)</f>
        <v>Jersey</v>
      </c>
      <c r="B106" s="25" t="s">
        <v>601</v>
      </c>
      <c r="C106" s="25">
        <v>2.0</v>
      </c>
      <c r="D106" s="25">
        <v>2.0</v>
      </c>
      <c r="E106" s="143">
        <f t="shared" si="1"/>
        <v>1</v>
      </c>
      <c r="F106" s="144">
        <f t="shared" si="2"/>
        <v>0.000095342518</v>
      </c>
      <c r="G106" s="144">
        <f t="shared" si="3"/>
        <v>0.00003842975327</v>
      </c>
      <c r="H106" s="144">
        <f t="shared" si="4"/>
        <v>0.00005691276473</v>
      </c>
      <c r="I106" s="145">
        <f t="shared" si="5"/>
        <v>14203.72283</v>
      </c>
      <c r="J106" s="146" t="str">
        <f t="shared" si="6"/>
        <v/>
      </c>
      <c r="U106" s="28"/>
      <c r="Z106" s="25" t="s">
        <v>640</v>
      </c>
      <c r="AA106" s="25">
        <v>2720.69565217391</v>
      </c>
      <c r="AB106" s="56">
        <f t="shared" si="7"/>
        <v>0.000007361144955</v>
      </c>
    </row>
    <row r="107">
      <c r="A107" s="25" t="str">
        <f>VLOOKUP(B107,'country mapping'!A:B,2,0)</f>
        <v>Luxembourg</v>
      </c>
      <c r="B107" s="25" t="s">
        <v>520</v>
      </c>
      <c r="C107" s="25">
        <v>2.0</v>
      </c>
      <c r="D107" s="25">
        <v>2.0</v>
      </c>
      <c r="E107" s="143">
        <f t="shared" si="1"/>
        <v>1</v>
      </c>
      <c r="F107" s="144">
        <f t="shared" si="2"/>
        <v>0.000095342518</v>
      </c>
      <c r="G107" s="144">
        <f t="shared" si="3"/>
        <v>0.0003672962063</v>
      </c>
      <c r="H107" s="144">
        <f t="shared" si="4"/>
        <v>-0.0002719536883</v>
      </c>
      <c r="I107" s="145">
        <f t="shared" si="5"/>
        <v>135753.5</v>
      </c>
      <c r="J107" s="146">
        <f t="shared" si="6"/>
        <v>14.73258516</v>
      </c>
      <c r="U107" s="28"/>
      <c r="Z107" s="25" t="s">
        <v>533</v>
      </c>
      <c r="AA107" s="25">
        <v>495333.054347826</v>
      </c>
      <c r="AB107" s="56">
        <f t="shared" si="7"/>
        <v>0.001340178719</v>
      </c>
    </row>
    <row r="108">
      <c r="A108" s="25" t="str">
        <f>VLOOKUP(B108,'country mapping'!A:B,2,0)</f>
        <v>Peru</v>
      </c>
      <c r="B108" s="25" t="s">
        <v>506</v>
      </c>
      <c r="C108" s="25">
        <v>2.0</v>
      </c>
      <c r="D108" s="25">
        <v>2.0</v>
      </c>
      <c r="E108" s="143">
        <f t="shared" si="1"/>
        <v>1</v>
      </c>
      <c r="F108" s="144">
        <f t="shared" si="2"/>
        <v>0.000095342518</v>
      </c>
      <c r="G108" s="144">
        <f t="shared" si="3"/>
        <v>0.002385312597</v>
      </c>
      <c r="H108" s="144">
        <f t="shared" si="4"/>
        <v>-0.002289970079</v>
      </c>
      <c r="I108" s="145">
        <f t="shared" si="5"/>
        <v>881616.875</v>
      </c>
      <c r="J108" s="146">
        <f t="shared" si="6"/>
        <v>2.268559118</v>
      </c>
      <c r="U108" s="28"/>
      <c r="Z108" s="25" t="s">
        <v>466</v>
      </c>
      <c r="AA108" s="25">
        <v>1093815.04891304</v>
      </c>
      <c r="AB108" s="56">
        <f t="shared" si="7"/>
        <v>0.002959438378</v>
      </c>
    </row>
    <row r="109">
      <c r="A109" s="25" t="str">
        <f>VLOOKUP(B109,'country mapping'!A:B,2,0)</f>
        <v>Somalia</v>
      </c>
      <c r="B109" s="25" t="s">
        <v>539</v>
      </c>
      <c r="C109" s="25">
        <v>2.0</v>
      </c>
      <c r="D109" s="25">
        <v>2.0</v>
      </c>
      <c r="E109" s="143">
        <f t="shared" si="1"/>
        <v>1</v>
      </c>
      <c r="F109" s="144">
        <f t="shared" si="2"/>
        <v>0.000095342518</v>
      </c>
      <c r="G109" s="144">
        <f t="shared" si="3"/>
        <v>0.001504798258</v>
      </c>
      <c r="H109" s="144">
        <f t="shared" si="4"/>
        <v>-0.00140945574</v>
      </c>
      <c r="I109" s="145">
        <f t="shared" si="5"/>
        <v>556176.8043</v>
      </c>
      <c r="J109" s="146">
        <f t="shared" si="6"/>
        <v>3.595978805</v>
      </c>
      <c r="U109" s="28"/>
      <c r="Z109" s="25" t="s">
        <v>530</v>
      </c>
      <c r="AA109" s="25">
        <v>482816.315217391</v>
      </c>
      <c r="AB109" s="56">
        <f t="shared" si="7"/>
        <v>0.001306313288</v>
      </c>
    </row>
    <row r="110">
      <c r="A110" s="25" t="str">
        <f>VLOOKUP(B110,'country mapping'!A:B,2,0)</f>
        <v>Uganda</v>
      </c>
      <c r="B110" s="25" t="s">
        <v>552</v>
      </c>
      <c r="C110" s="25">
        <v>2.0</v>
      </c>
      <c r="D110" s="25">
        <v>2.0</v>
      </c>
      <c r="E110" s="143">
        <f t="shared" si="1"/>
        <v>1</v>
      </c>
      <c r="F110" s="144">
        <f t="shared" si="2"/>
        <v>0.000095342518</v>
      </c>
      <c r="G110" s="144">
        <f t="shared" si="3"/>
        <v>0.0008943541734</v>
      </c>
      <c r="H110" s="144">
        <f t="shared" si="4"/>
        <v>-0.0007990116554</v>
      </c>
      <c r="I110" s="145">
        <f t="shared" si="5"/>
        <v>330555.3043</v>
      </c>
      <c r="J110" s="146">
        <f t="shared" si="6"/>
        <v>6.050424766</v>
      </c>
      <c r="U110" s="28"/>
      <c r="Z110" s="25" t="s">
        <v>651</v>
      </c>
      <c r="AA110" s="25">
        <v>6515.6304347826</v>
      </c>
      <c r="AB110" s="56">
        <f t="shared" si="7"/>
        <v>0.00001762876346</v>
      </c>
    </row>
    <row r="111">
      <c r="A111" s="25" t="str">
        <f>VLOOKUP(B111,'country mapping'!A:B,2,0)</f>
        <v>Armenia</v>
      </c>
      <c r="B111" s="25" t="s">
        <v>524</v>
      </c>
      <c r="C111" s="25">
        <v>1.0</v>
      </c>
      <c r="D111" s="25">
        <v>1.0</v>
      </c>
      <c r="E111" s="143">
        <f t="shared" si="1"/>
        <v>1</v>
      </c>
      <c r="F111" s="144">
        <f t="shared" si="2"/>
        <v>0.000047671259</v>
      </c>
      <c r="G111" s="144">
        <f t="shared" si="3"/>
        <v>0.0005359866314</v>
      </c>
      <c r="H111" s="144">
        <f t="shared" si="4"/>
        <v>-0.0004883153724</v>
      </c>
      <c r="I111" s="145">
        <f t="shared" si="5"/>
        <v>198101.8587</v>
      </c>
      <c r="J111" s="146">
        <f t="shared" si="6"/>
        <v>5.047908215</v>
      </c>
      <c r="U111" s="28"/>
      <c r="Z111" s="25" t="s">
        <v>577</v>
      </c>
      <c r="AA111" s="25">
        <v>495590.456521739</v>
      </c>
      <c r="AB111" s="56">
        <f t="shared" si="7"/>
        <v>0.001340875149</v>
      </c>
    </row>
    <row r="112">
      <c r="A112" s="25" t="str">
        <f>VLOOKUP(B112,'country mapping'!A:B,2,0)</f>
        <v>American Samoa</v>
      </c>
      <c r="B112" s="25" t="s">
        <v>640</v>
      </c>
      <c r="C112" s="25">
        <v>1.0</v>
      </c>
      <c r="D112" s="25">
        <v>1.0</v>
      </c>
      <c r="E112" s="143">
        <f t="shared" si="1"/>
        <v>1</v>
      </c>
      <c r="F112" s="144">
        <f t="shared" si="2"/>
        <v>0.000047671259</v>
      </c>
      <c r="G112" s="144">
        <f t="shared" si="3"/>
        <v>0.000007361144955</v>
      </c>
      <c r="H112" s="144">
        <f t="shared" si="4"/>
        <v>0.00004031011404</v>
      </c>
      <c r="I112" s="145">
        <f t="shared" si="5"/>
        <v>2720.695652</v>
      </c>
      <c r="J112" s="146" t="str">
        <f t="shared" si="6"/>
        <v/>
      </c>
      <c r="U112" s="28"/>
      <c r="Z112" s="25" t="s">
        <v>498</v>
      </c>
      <c r="AA112" s="25">
        <v>280022.989130434</v>
      </c>
      <c r="AB112" s="56">
        <f t="shared" si="7"/>
        <v>0.0007576333693</v>
      </c>
    </row>
    <row r="113">
      <c r="A113" s="25" t="str">
        <f>VLOOKUP(B113,'country mapping'!A:B,2,0)</f>
        <v>Burkina Faso</v>
      </c>
      <c r="B113" s="25" t="s">
        <v>572</v>
      </c>
      <c r="C113" s="25">
        <v>1.0</v>
      </c>
      <c r="D113" s="25">
        <v>1.0</v>
      </c>
      <c r="E113" s="143">
        <f t="shared" si="1"/>
        <v>1</v>
      </c>
      <c r="F113" s="144">
        <f t="shared" si="2"/>
        <v>0.000047671259</v>
      </c>
      <c r="G113" s="144">
        <f t="shared" si="3"/>
        <v>0.0005977250056</v>
      </c>
      <c r="H113" s="144">
        <f t="shared" si="4"/>
        <v>-0.0005500537466</v>
      </c>
      <c r="I113" s="145">
        <f t="shared" si="5"/>
        <v>220920.5</v>
      </c>
      <c r="J113" s="146">
        <f t="shared" si="6"/>
        <v>4.526515194</v>
      </c>
      <c r="U113" s="28"/>
      <c r="Z113" s="25" t="s">
        <v>506</v>
      </c>
      <c r="AA113" s="25">
        <v>881616.875</v>
      </c>
      <c r="AB113" s="56">
        <f t="shared" si="7"/>
        <v>0.002385312597</v>
      </c>
    </row>
    <row r="114">
      <c r="A114" s="25" t="str">
        <f>VLOOKUP(B114,'country mapping'!A:B,2,0)</f>
        <v>Brunei Darussalam</v>
      </c>
      <c r="B114" s="25" t="s">
        <v>610</v>
      </c>
      <c r="C114" s="25">
        <v>1.0</v>
      </c>
      <c r="D114" s="25">
        <v>1.0</v>
      </c>
      <c r="E114" s="143">
        <f t="shared" si="1"/>
        <v>1</v>
      </c>
      <c r="F114" s="144">
        <f t="shared" si="2"/>
        <v>0.000047671259</v>
      </c>
      <c r="G114" s="144">
        <f t="shared" si="3"/>
        <v>0.00004617052196</v>
      </c>
      <c r="H114" s="144">
        <f t="shared" si="4"/>
        <v>0.000001500737041</v>
      </c>
      <c r="I114" s="145">
        <f t="shared" si="5"/>
        <v>17064.72826</v>
      </c>
      <c r="J114" s="146">
        <f t="shared" si="6"/>
        <v>58.60040574</v>
      </c>
      <c r="U114" s="28"/>
      <c r="Z114" s="25" t="s">
        <v>905</v>
      </c>
      <c r="AA114" s="25">
        <v>4638.07608695652</v>
      </c>
      <c r="AB114" s="56">
        <f t="shared" si="7"/>
        <v>0.00001254883116</v>
      </c>
    </row>
    <row r="115">
      <c r="A115" s="25" t="str">
        <f>VLOOKUP(B115,'country mapping'!A:B,2,0)</f>
        <v>Bolivia</v>
      </c>
      <c r="B115" s="25" t="s">
        <v>530</v>
      </c>
      <c r="C115" s="25">
        <v>1.0</v>
      </c>
      <c r="D115" s="25">
        <v>1.0</v>
      </c>
      <c r="E115" s="143">
        <f t="shared" si="1"/>
        <v>1</v>
      </c>
      <c r="F115" s="144">
        <f t="shared" si="2"/>
        <v>0.000047671259</v>
      </c>
      <c r="G115" s="144">
        <f t="shared" si="3"/>
        <v>0.001306313288</v>
      </c>
      <c r="H115" s="144">
        <f t="shared" si="4"/>
        <v>-0.001258642029</v>
      </c>
      <c r="I115" s="145">
        <f t="shared" si="5"/>
        <v>482816.3152</v>
      </c>
      <c r="J115" s="146">
        <f t="shared" si="6"/>
        <v>2.071181044</v>
      </c>
      <c r="U115" s="28"/>
      <c r="Z115" s="25" t="s">
        <v>547</v>
      </c>
      <c r="AA115" s="25">
        <v>440479.967391304</v>
      </c>
      <c r="AB115" s="56">
        <f t="shared" si="7"/>
        <v>0.001191767586</v>
      </c>
    </row>
    <row r="116">
      <c r="A116" s="25" t="str">
        <f>VLOOKUP(B116,'country mapping'!A:B,2,0)</f>
        <v>Congo</v>
      </c>
      <c r="B116" s="25" t="s">
        <v>565</v>
      </c>
      <c r="C116" s="25">
        <v>1.0</v>
      </c>
      <c r="D116" s="25">
        <v>1.0</v>
      </c>
      <c r="E116" s="143">
        <f t="shared" si="1"/>
        <v>1</v>
      </c>
      <c r="F116" s="144">
        <f t="shared" si="2"/>
        <v>0.000047671259</v>
      </c>
      <c r="G116" s="144">
        <f t="shared" si="3"/>
        <v>0.000303299823</v>
      </c>
      <c r="H116" s="144">
        <f t="shared" si="4"/>
        <v>-0.000255628564</v>
      </c>
      <c r="I116" s="145">
        <f t="shared" si="5"/>
        <v>112100.2935</v>
      </c>
      <c r="J116" s="146">
        <f t="shared" si="6"/>
        <v>8.920583247</v>
      </c>
      <c r="U116" s="28"/>
      <c r="Z116" s="25" t="s">
        <v>502</v>
      </c>
      <c r="AA116" s="25">
        <v>210167.978260869</v>
      </c>
      <c r="AB116" s="56">
        <f t="shared" si="7"/>
        <v>0.0005686328611</v>
      </c>
    </row>
    <row r="117">
      <c r="A117" s="25" t="str">
        <f>VLOOKUP(B117,'country mapping'!A:B,2,0)</f>
        <v>Chile</v>
      </c>
      <c r="B117" s="25" t="s">
        <v>515</v>
      </c>
      <c r="C117" s="25">
        <v>1.0</v>
      </c>
      <c r="D117" s="25">
        <v>1.0</v>
      </c>
      <c r="E117" s="143">
        <f t="shared" si="1"/>
        <v>1</v>
      </c>
      <c r="F117" s="144">
        <f t="shared" si="2"/>
        <v>0.000047671259</v>
      </c>
      <c r="G117" s="144">
        <f t="shared" si="3"/>
        <v>0.0007490973714</v>
      </c>
      <c r="H117" s="144">
        <f t="shared" si="4"/>
        <v>-0.0007014261124</v>
      </c>
      <c r="I117" s="145">
        <f t="shared" si="5"/>
        <v>276868.0652</v>
      </c>
      <c r="J117" s="146">
        <f t="shared" si="6"/>
        <v>3.611828613</v>
      </c>
      <c r="U117" s="28"/>
      <c r="Z117" s="25" t="s">
        <v>519</v>
      </c>
      <c r="AA117" s="25">
        <v>234668.722826086</v>
      </c>
      <c r="AB117" s="56">
        <f t="shared" si="7"/>
        <v>0.0006349223529</v>
      </c>
    </row>
    <row r="118">
      <c r="A118" s="25" t="str">
        <f>VLOOKUP(B118,'country mapping'!A:B,2,0)</f>
        <v>Cyprus</v>
      </c>
      <c r="B118" s="25" t="s">
        <v>535</v>
      </c>
      <c r="C118" s="25">
        <v>1.0</v>
      </c>
      <c r="D118" s="25">
        <v>1.0</v>
      </c>
      <c r="E118" s="143">
        <f t="shared" si="1"/>
        <v>1</v>
      </c>
      <c r="F118" s="144">
        <f t="shared" si="2"/>
        <v>0.000047671259</v>
      </c>
      <c r="G118" s="144">
        <f t="shared" si="3"/>
        <v>0.0002890831736</v>
      </c>
      <c r="H118" s="144">
        <f t="shared" si="4"/>
        <v>-0.0002414119146</v>
      </c>
      <c r="I118" s="145">
        <f t="shared" si="5"/>
        <v>106845.788</v>
      </c>
      <c r="J118" s="146">
        <f t="shared" si="6"/>
        <v>9.359283303</v>
      </c>
      <c r="U118" s="28"/>
      <c r="Z118" s="25" t="s">
        <v>633</v>
      </c>
      <c r="AA118" s="25">
        <v>39215.2391304347</v>
      </c>
      <c r="AB118" s="56">
        <f t="shared" si="7"/>
        <v>0.0001061011949</v>
      </c>
    </row>
    <row r="119">
      <c r="A119" s="25" t="str">
        <f>VLOOKUP(B119,'country mapping'!A:B,2,0)</f>
        <v>Grenada</v>
      </c>
      <c r="B119" s="25" t="s">
        <v>591</v>
      </c>
      <c r="C119" s="25">
        <v>1.0</v>
      </c>
      <c r="D119" s="25">
        <v>1.0</v>
      </c>
      <c r="E119" s="143">
        <f t="shared" si="1"/>
        <v>1</v>
      </c>
      <c r="F119" s="144">
        <f t="shared" si="2"/>
        <v>0.000047671259</v>
      </c>
      <c r="G119" s="144">
        <f t="shared" si="3"/>
        <v>0.0000400926161</v>
      </c>
      <c r="H119" s="144">
        <f t="shared" si="4"/>
        <v>0.000007578642897</v>
      </c>
      <c r="I119" s="145">
        <f t="shared" si="5"/>
        <v>14818.32065</v>
      </c>
      <c r="J119" s="146" t="str">
        <f t="shared" si="6"/>
        <v/>
      </c>
      <c r="U119" s="28"/>
      <c r="Z119" s="25" t="s">
        <v>487</v>
      </c>
      <c r="AA119" s="25">
        <v>591175.663043478</v>
      </c>
      <c r="AB119" s="56">
        <f t="shared" si="7"/>
        <v>0.001599491566</v>
      </c>
    </row>
    <row r="120">
      <c r="A120" s="25" t="str">
        <f>VLOOKUP(B120,'country mapping'!A:B,2,0)</f>
        <v>Gibraltar</v>
      </c>
      <c r="B120" s="25" t="s">
        <v>613</v>
      </c>
      <c r="C120" s="25">
        <v>1.0</v>
      </c>
      <c r="D120" s="25">
        <v>1.0</v>
      </c>
      <c r="E120" s="143">
        <f t="shared" si="1"/>
        <v>1</v>
      </c>
      <c r="F120" s="144">
        <f t="shared" si="2"/>
        <v>0.000047671259</v>
      </c>
      <c r="G120" s="144">
        <f t="shared" si="3"/>
        <v>0.00001638922587</v>
      </c>
      <c r="H120" s="144">
        <f t="shared" si="4"/>
        <v>0.00003128203313</v>
      </c>
      <c r="I120" s="145">
        <f t="shared" si="5"/>
        <v>6057.494565</v>
      </c>
      <c r="J120" s="146" t="str">
        <f t="shared" si="6"/>
        <v/>
      </c>
      <c r="U120" s="28"/>
      <c r="Z120" s="25" t="s">
        <v>582</v>
      </c>
      <c r="AA120" s="25">
        <v>211977.815217391</v>
      </c>
      <c r="AB120" s="56">
        <f t="shared" si="7"/>
        <v>0.0005735295765</v>
      </c>
    </row>
    <row r="121">
      <c r="A121" s="25" t="str">
        <f>VLOOKUP(B121,'country mapping'!A:B,2,0)</f>
        <v>Guatemala</v>
      </c>
      <c r="B121" s="25" t="s">
        <v>526</v>
      </c>
      <c r="C121" s="25">
        <v>1.0</v>
      </c>
      <c r="D121" s="25">
        <v>1.0</v>
      </c>
      <c r="E121" s="143">
        <f t="shared" si="1"/>
        <v>1</v>
      </c>
      <c r="F121" s="144">
        <f t="shared" si="2"/>
        <v>0.000047671259</v>
      </c>
      <c r="G121" s="144">
        <f t="shared" si="3"/>
        <v>0.001630202475</v>
      </c>
      <c r="H121" s="144">
        <f t="shared" si="4"/>
        <v>-0.001582531216</v>
      </c>
      <c r="I121" s="145">
        <f t="shared" si="5"/>
        <v>602526.4837</v>
      </c>
      <c r="J121" s="146">
        <f t="shared" si="6"/>
        <v>1.659678084</v>
      </c>
      <c r="U121" s="28"/>
      <c r="Z121" s="25" t="s">
        <v>592</v>
      </c>
      <c r="AA121" s="25">
        <v>130224.999999999</v>
      </c>
      <c r="AB121" s="56">
        <f t="shared" si="7"/>
        <v>0.0003523382342</v>
      </c>
    </row>
    <row r="122">
      <c r="A122" s="25" t="str">
        <f>VLOOKUP(B122,'country mapping'!A:B,2,0)</f>
        <v>Guam</v>
      </c>
      <c r="B122" s="25" t="s">
        <v>590</v>
      </c>
      <c r="C122" s="25">
        <v>1.0</v>
      </c>
      <c r="D122" s="25">
        <v>1.0</v>
      </c>
      <c r="E122" s="143">
        <f t="shared" si="1"/>
        <v>1</v>
      </c>
      <c r="F122" s="144">
        <f t="shared" si="2"/>
        <v>0.000047671259</v>
      </c>
      <c r="G122" s="144">
        <f t="shared" si="3"/>
        <v>0.00006100691808</v>
      </c>
      <c r="H122" s="144">
        <f t="shared" si="4"/>
        <v>-0.00001333565909</v>
      </c>
      <c r="I122" s="145">
        <f t="shared" si="5"/>
        <v>22548.29348</v>
      </c>
      <c r="J122" s="146">
        <f t="shared" si="6"/>
        <v>44.34925423</v>
      </c>
      <c r="U122" s="28"/>
      <c r="Z122" s="25" t="s">
        <v>568</v>
      </c>
      <c r="AA122" s="25">
        <v>212181.565217391</v>
      </c>
      <c r="AB122" s="56">
        <f t="shared" si="7"/>
        <v>0.0005740808448</v>
      </c>
    </row>
    <row r="123">
      <c r="A123" s="25" t="str">
        <f>VLOOKUP(B123,'country mapping'!A:B,2,0)</f>
        <v>Isle of Man</v>
      </c>
      <c r="B123" s="25" t="s">
        <v>571</v>
      </c>
      <c r="C123" s="25">
        <v>1.0</v>
      </c>
      <c r="D123" s="25">
        <v>1.0</v>
      </c>
      <c r="E123" s="143">
        <f t="shared" si="1"/>
        <v>1</v>
      </c>
      <c r="F123" s="144">
        <f t="shared" si="2"/>
        <v>0.000047671259</v>
      </c>
      <c r="G123" s="144">
        <f t="shared" si="3"/>
        <v>0.00004674839054</v>
      </c>
      <c r="H123" s="144">
        <f t="shared" si="4"/>
        <v>0.0000009228684581</v>
      </c>
      <c r="I123" s="145">
        <f t="shared" si="5"/>
        <v>17278.30978</v>
      </c>
      <c r="J123" s="146">
        <f t="shared" si="6"/>
        <v>57.87603143</v>
      </c>
      <c r="U123" s="28"/>
      <c r="Z123" s="25" t="s">
        <v>648</v>
      </c>
      <c r="AA123" s="25">
        <v>4009.28260869565</v>
      </c>
      <c r="AB123" s="56">
        <f t="shared" si="7"/>
        <v>0.00001084756041</v>
      </c>
    </row>
    <row r="124">
      <c r="A124" s="25" t="str">
        <f>VLOOKUP(B124,'country mapping'!A:B,2,0)</f>
        <v>Kenya</v>
      </c>
      <c r="B124" s="25" t="s">
        <v>521</v>
      </c>
      <c r="C124" s="25">
        <v>1.0</v>
      </c>
      <c r="D124" s="25">
        <v>1.0</v>
      </c>
      <c r="E124" s="143">
        <f t="shared" si="1"/>
        <v>1</v>
      </c>
      <c r="F124" s="144">
        <f t="shared" si="2"/>
        <v>0.000047671259</v>
      </c>
      <c r="G124" s="144">
        <f t="shared" si="3"/>
        <v>0.002081244836</v>
      </c>
      <c r="H124" s="144">
        <f t="shared" si="4"/>
        <v>-0.002033573577</v>
      </c>
      <c r="I124" s="145">
        <f t="shared" si="5"/>
        <v>769232.75</v>
      </c>
      <c r="J124" s="146">
        <f t="shared" si="6"/>
        <v>1.299996653</v>
      </c>
      <c r="U124" s="28"/>
      <c r="Z124" s="25" t="s">
        <v>537</v>
      </c>
      <c r="AA124" s="25">
        <v>91666.4239130434</v>
      </c>
      <c r="AB124" s="56">
        <f t="shared" si="7"/>
        <v>0.0002480137142</v>
      </c>
    </row>
    <row r="125">
      <c r="A125" s="25" t="str">
        <f>VLOOKUP(B125,'country mapping'!A:B,2,0)</f>
        <v>Cambodia</v>
      </c>
      <c r="B125" s="25" t="s">
        <v>578</v>
      </c>
      <c r="C125" s="25">
        <v>1.0</v>
      </c>
      <c r="D125" s="25">
        <v>1.0</v>
      </c>
      <c r="E125" s="143">
        <f t="shared" si="1"/>
        <v>1</v>
      </c>
      <c r="F125" s="144">
        <f t="shared" si="2"/>
        <v>0.000047671259</v>
      </c>
      <c r="G125" s="144">
        <f t="shared" si="3"/>
        <v>0.0003167429028</v>
      </c>
      <c r="H125" s="144">
        <f t="shared" si="4"/>
        <v>-0.0002690716438</v>
      </c>
      <c r="I125" s="145">
        <f t="shared" si="5"/>
        <v>117068.8859</v>
      </c>
      <c r="J125" s="146">
        <f t="shared" si="6"/>
        <v>8.541979302</v>
      </c>
      <c r="U125" s="28"/>
      <c r="Z125" s="25" t="s">
        <v>541</v>
      </c>
      <c r="AA125" s="25">
        <v>98877.4782608695</v>
      </c>
      <c r="AB125" s="56">
        <f t="shared" si="7"/>
        <v>0.0002675240245</v>
      </c>
    </row>
    <row r="126">
      <c r="A126" s="25" t="str">
        <f>VLOOKUP(B126,'country mapping'!A:B,2,0)</f>
        <v>Kazakhstan</v>
      </c>
      <c r="B126" s="25" t="s">
        <v>605</v>
      </c>
      <c r="C126" s="25">
        <v>1.0</v>
      </c>
      <c r="D126" s="25">
        <v>1.0</v>
      </c>
      <c r="E126" s="143">
        <f t="shared" si="1"/>
        <v>1</v>
      </c>
      <c r="F126" s="144">
        <f t="shared" si="2"/>
        <v>0.000047671259</v>
      </c>
      <c r="G126" s="144">
        <f t="shared" si="3"/>
        <v>0.0009806598954</v>
      </c>
      <c r="H126" s="144">
        <f t="shared" si="4"/>
        <v>-0.0009329886364</v>
      </c>
      <c r="I126" s="145">
        <f t="shared" si="5"/>
        <v>362454.0924</v>
      </c>
      <c r="J126" s="146">
        <f t="shared" si="6"/>
        <v>2.75897009</v>
      </c>
      <c r="U126" s="28"/>
      <c r="Z126" s="25" t="s">
        <v>620</v>
      </c>
      <c r="AA126" s="25">
        <v>11158.4402173913</v>
      </c>
      <c r="AB126" s="56">
        <f t="shared" si="7"/>
        <v>0.00003019040217</v>
      </c>
    </row>
    <row r="127">
      <c r="A127" s="25" t="str">
        <f>VLOOKUP(B127,'country mapping'!A:B,2,0)</f>
        <v>St. Lucia</v>
      </c>
      <c r="B127" s="25" t="s">
        <v>585</v>
      </c>
      <c r="C127" s="25">
        <v>1.0</v>
      </c>
      <c r="D127" s="25">
        <v>1.0</v>
      </c>
      <c r="E127" s="143">
        <f t="shared" si="1"/>
        <v>1</v>
      </c>
      <c r="F127" s="144">
        <f t="shared" si="2"/>
        <v>0.000047671259</v>
      </c>
      <c r="G127" s="144">
        <f t="shared" si="3"/>
        <v>0.00006490532168</v>
      </c>
      <c r="H127" s="144">
        <f t="shared" si="4"/>
        <v>-0.00001723406268</v>
      </c>
      <c r="I127" s="145">
        <f t="shared" si="5"/>
        <v>23989.15217</v>
      </c>
      <c r="J127" s="146">
        <f t="shared" si="6"/>
        <v>41.68550821</v>
      </c>
      <c r="U127" s="28"/>
      <c r="Z127" s="25" t="s">
        <v>615</v>
      </c>
      <c r="AA127" s="25">
        <v>2987.80434782608</v>
      </c>
      <c r="AB127" s="56">
        <f t="shared" si="7"/>
        <v>0.000008083837266</v>
      </c>
    </row>
    <row r="128">
      <c r="A128" s="25" t="str">
        <f>VLOOKUP(B128,'country mapping'!A:B,2,0)</f>
        <v>Liberia</v>
      </c>
      <c r="B128" s="25" t="s">
        <v>594</v>
      </c>
      <c r="C128" s="25">
        <v>1.0</v>
      </c>
      <c r="D128" s="25">
        <v>1.0</v>
      </c>
      <c r="E128" s="143">
        <f t="shared" si="1"/>
        <v>1</v>
      </c>
      <c r="F128" s="144">
        <f t="shared" si="2"/>
        <v>0.000047671259</v>
      </c>
      <c r="G128" s="144">
        <f t="shared" si="3"/>
        <v>0.0001426628412</v>
      </c>
      <c r="H128" s="144">
        <f t="shared" si="4"/>
        <v>-0.0000949915822</v>
      </c>
      <c r="I128" s="145">
        <f t="shared" si="5"/>
        <v>52728.50543</v>
      </c>
      <c r="J128" s="146">
        <f t="shared" si="6"/>
        <v>18.96507386</v>
      </c>
      <c r="U128" s="28"/>
      <c r="Z128" s="25" t="s">
        <v>536</v>
      </c>
      <c r="AA128" s="25">
        <v>312820.402173913</v>
      </c>
      <c r="AB128" s="56">
        <f t="shared" si="7"/>
        <v>0.0008463704213</v>
      </c>
    </row>
    <row r="129">
      <c r="A129" s="25" t="str">
        <f>VLOOKUP(B129,'country mapping'!A:B,2,0)</f>
        <v>Montenegro</v>
      </c>
      <c r="B129" s="25" t="s">
        <v>540</v>
      </c>
      <c r="C129" s="67">
        <v>1.0</v>
      </c>
      <c r="D129" s="67">
        <v>1.0</v>
      </c>
      <c r="E129" s="143">
        <f t="shared" si="1"/>
        <v>1</v>
      </c>
      <c r="F129" s="144">
        <f t="shared" si="2"/>
        <v>0.000047671259</v>
      </c>
      <c r="G129" s="144">
        <f t="shared" si="3"/>
        <v>0.0002896741291</v>
      </c>
      <c r="H129" s="144">
        <f t="shared" si="4"/>
        <v>-0.0002420028701</v>
      </c>
      <c r="I129" s="145">
        <f t="shared" si="5"/>
        <v>107064.2065</v>
      </c>
      <c r="J129" s="146">
        <f t="shared" si="6"/>
        <v>9.340189709</v>
      </c>
      <c r="U129" s="28"/>
      <c r="Z129" s="25" t="s">
        <v>505</v>
      </c>
      <c r="AA129" s="25">
        <v>999703.565217391</v>
      </c>
      <c r="AB129" s="56">
        <f t="shared" si="7"/>
        <v>0.002704809283</v>
      </c>
    </row>
    <row r="130">
      <c r="A130" s="25" t="str">
        <f>VLOOKUP(B130,'country mapping'!A:B,2,0)</f>
        <v>Myanmar</v>
      </c>
      <c r="B130" s="25" t="s">
        <v>564</v>
      </c>
      <c r="C130" s="25">
        <v>1.0</v>
      </c>
      <c r="D130" s="25">
        <v>1.0</v>
      </c>
      <c r="E130" s="143">
        <f t="shared" si="1"/>
        <v>1</v>
      </c>
      <c r="F130" s="144">
        <f t="shared" si="2"/>
        <v>0.000047671259</v>
      </c>
      <c r="G130" s="144">
        <f t="shared" si="3"/>
        <v>0.0004898473857</v>
      </c>
      <c r="H130" s="144">
        <f t="shared" si="4"/>
        <v>-0.0004421761267</v>
      </c>
      <c r="I130" s="145">
        <f t="shared" si="5"/>
        <v>181048.6902</v>
      </c>
      <c r="J130" s="146">
        <f t="shared" si="6"/>
        <v>5.523376053</v>
      </c>
      <c r="U130" s="28"/>
      <c r="Z130" s="25" t="s">
        <v>495</v>
      </c>
      <c r="AA130" s="25">
        <v>512178.619565217</v>
      </c>
      <c r="AB130" s="56">
        <f t="shared" si="7"/>
        <v>0.001385756271</v>
      </c>
    </row>
    <row r="131">
      <c r="A131" s="25" t="str">
        <f>VLOOKUP(B131,'country mapping'!A:B,2,0)</f>
        <v>Northern Mariana Islands</v>
      </c>
      <c r="B131" s="25" t="s">
        <v>644</v>
      </c>
      <c r="C131" s="25">
        <v>1.0</v>
      </c>
      <c r="D131" s="25">
        <v>1.0</v>
      </c>
      <c r="E131" s="143">
        <f t="shared" si="1"/>
        <v>1</v>
      </c>
      <c r="F131" s="144">
        <f t="shared" si="2"/>
        <v>0.000047671259</v>
      </c>
      <c r="G131" s="144">
        <f t="shared" si="3"/>
        <v>0.000009685941482</v>
      </c>
      <c r="H131" s="144">
        <f t="shared" si="4"/>
        <v>0.00003798531752</v>
      </c>
      <c r="I131" s="145">
        <f t="shared" si="5"/>
        <v>3579.945652</v>
      </c>
      <c r="J131" s="146" t="str">
        <f t="shared" si="6"/>
        <v/>
      </c>
      <c r="U131" s="28"/>
      <c r="Z131" s="25" t="s">
        <v>529</v>
      </c>
      <c r="AA131" s="25">
        <v>835058.402173913</v>
      </c>
      <c r="AB131" s="56">
        <f t="shared" si="7"/>
        <v>0.002259343466</v>
      </c>
    </row>
    <row r="132">
      <c r="A132" s="25" t="str">
        <f>VLOOKUP(B132,'country mapping'!A:B,2,0)</f>
        <v>Martinique</v>
      </c>
      <c r="B132" s="25" t="s">
        <v>554</v>
      </c>
      <c r="C132" s="25">
        <v>1.0</v>
      </c>
      <c r="D132" s="25">
        <v>1.0</v>
      </c>
      <c r="E132" s="143">
        <f t="shared" si="1"/>
        <v>1</v>
      </c>
      <c r="F132" s="144">
        <f t="shared" si="2"/>
        <v>0.000047671259</v>
      </c>
      <c r="G132" s="144">
        <f t="shared" si="3"/>
        <v>0.0002360754542</v>
      </c>
      <c r="H132" s="144">
        <f t="shared" si="4"/>
        <v>-0.0001884041952</v>
      </c>
      <c r="I132" s="145">
        <f t="shared" si="5"/>
        <v>87254.0163</v>
      </c>
      <c r="J132" s="146">
        <f t="shared" si="6"/>
        <v>11.46079049</v>
      </c>
      <c r="U132" s="28"/>
      <c r="Z132" s="25" t="s">
        <v>883</v>
      </c>
      <c r="AA132" s="25">
        <v>11732.054347826</v>
      </c>
      <c r="AB132" s="56">
        <f t="shared" si="7"/>
        <v>0.00003174237905</v>
      </c>
    </row>
    <row r="133">
      <c r="A133" s="25" t="str">
        <f>VLOOKUP(B133,'country mapping'!A:B,2,0)</f>
        <v>Mauritania</v>
      </c>
      <c r="B133" s="25" t="s">
        <v>551</v>
      </c>
      <c r="C133" s="25">
        <v>1.0</v>
      </c>
      <c r="D133" s="25">
        <v>1.0</v>
      </c>
      <c r="E133" s="143">
        <f t="shared" si="1"/>
        <v>1</v>
      </c>
      <c r="F133" s="144">
        <f t="shared" si="2"/>
        <v>0.000047671259</v>
      </c>
      <c r="G133" s="144">
        <f t="shared" si="3"/>
        <v>0.0007047083475</v>
      </c>
      <c r="H133" s="144">
        <f t="shared" si="4"/>
        <v>-0.0006570370885</v>
      </c>
      <c r="I133" s="145">
        <f t="shared" si="5"/>
        <v>260461.7826</v>
      </c>
      <c r="J133" s="146">
        <f t="shared" si="6"/>
        <v>3.839334854</v>
      </c>
      <c r="U133" s="28"/>
      <c r="Z133" s="25" t="s">
        <v>557</v>
      </c>
      <c r="AA133" s="25">
        <v>241375.804347826</v>
      </c>
      <c r="AB133" s="56">
        <f t="shared" si="7"/>
        <v>0.0006530691086</v>
      </c>
    </row>
    <row r="134">
      <c r="A134" s="25" t="str">
        <f>VLOOKUP(B134,'country mapping'!A:B,2,0)</f>
        <v>Malta</v>
      </c>
      <c r="B134" s="25" t="s">
        <v>563</v>
      </c>
      <c r="C134" s="25">
        <v>1.0</v>
      </c>
      <c r="D134" s="25">
        <v>1.0</v>
      </c>
      <c r="E134" s="143">
        <f t="shared" si="1"/>
        <v>1</v>
      </c>
      <c r="F134" s="144">
        <f t="shared" si="2"/>
        <v>0.000047671259</v>
      </c>
      <c r="G134" s="144">
        <f t="shared" si="3"/>
        <v>0.000106147999</v>
      </c>
      <c r="H134" s="144">
        <f t="shared" si="4"/>
        <v>-0.00005847674005</v>
      </c>
      <c r="I134" s="145">
        <f t="shared" si="5"/>
        <v>39232.53804</v>
      </c>
      <c r="J134" s="146">
        <f t="shared" si="6"/>
        <v>25.48904684</v>
      </c>
      <c r="U134" s="28"/>
      <c r="Z134" s="25" t="s">
        <v>525</v>
      </c>
      <c r="AA134" s="25">
        <v>468772.538043478</v>
      </c>
      <c r="AB134" s="56">
        <f t="shared" si="7"/>
        <v>0.001268316285</v>
      </c>
    </row>
    <row r="135">
      <c r="A135" s="25" t="str">
        <f>VLOOKUP(B135,'country mapping'!A:B,2,0)</f>
        <v>Tunisia</v>
      </c>
      <c r="B135" s="25" t="s">
        <v>510</v>
      </c>
      <c r="C135" s="25">
        <v>1.0</v>
      </c>
      <c r="D135" s="25">
        <v>1.0</v>
      </c>
      <c r="E135" s="143">
        <f t="shared" si="1"/>
        <v>1</v>
      </c>
      <c r="F135" s="144">
        <f t="shared" si="2"/>
        <v>0.000047671259</v>
      </c>
      <c r="G135" s="144">
        <f t="shared" si="3"/>
        <v>0.001574507907</v>
      </c>
      <c r="H135" s="144">
        <f t="shared" si="4"/>
        <v>-0.001526836648</v>
      </c>
      <c r="I135" s="145">
        <f t="shared" si="5"/>
        <v>581941.6467</v>
      </c>
      <c r="J135" s="146">
        <f t="shared" si="6"/>
        <v>1.718385349</v>
      </c>
      <c r="U135" s="28"/>
      <c r="Z135" s="25" t="s">
        <v>591</v>
      </c>
      <c r="AA135" s="25">
        <v>14818.3206521739</v>
      </c>
      <c r="AB135" s="56">
        <f t="shared" si="7"/>
        <v>0.0000400926161</v>
      </c>
    </row>
    <row r="136">
      <c r="A136" s="25" t="str">
        <f>VLOOKUP(B136,'country mapping'!A:B,2,0)</f>
        <v>Ukraine</v>
      </c>
      <c r="B136" s="25" t="s">
        <v>534</v>
      </c>
      <c r="C136" s="25">
        <v>1.0</v>
      </c>
      <c r="D136" s="25">
        <v>1.0</v>
      </c>
      <c r="E136" s="143">
        <f t="shared" si="1"/>
        <v>1</v>
      </c>
      <c r="F136" s="144">
        <f t="shared" si="2"/>
        <v>0.000047671259</v>
      </c>
      <c r="G136" s="144">
        <f t="shared" si="3"/>
        <v>0.0008039530675</v>
      </c>
      <c r="H136" s="144">
        <f t="shared" si="4"/>
        <v>-0.0007562818085</v>
      </c>
      <c r="I136" s="145">
        <f t="shared" si="5"/>
        <v>297142.8533</v>
      </c>
      <c r="J136" s="146">
        <f t="shared" si="6"/>
        <v>3.365384659</v>
      </c>
      <c r="U136" s="28"/>
      <c r="Z136" s="25" t="s">
        <v>512</v>
      </c>
      <c r="AA136" s="25">
        <v>827676.782608695</v>
      </c>
      <c r="AB136" s="56">
        <f t="shared" si="7"/>
        <v>0.002239371672</v>
      </c>
    </row>
    <row r="137">
      <c r="A137" s="25" t="str">
        <f>VLOOKUP(B137,'country mapping'!A:B,2,0)</f>
        <v>Zimbabwe</v>
      </c>
      <c r="B137" s="25" t="s">
        <v>589</v>
      </c>
      <c r="C137" s="25">
        <v>1.0</v>
      </c>
      <c r="D137" s="25">
        <v>1.0</v>
      </c>
      <c r="E137" s="143">
        <f t="shared" si="1"/>
        <v>1</v>
      </c>
      <c r="F137" s="144">
        <f t="shared" si="2"/>
        <v>0.000047671259</v>
      </c>
      <c r="G137" s="144">
        <f t="shared" si="3"/>
        <v>0.0003320946738</v>
      </c>
      <c r="H137" s="144">
        <f t="shared" si="4"/>
        <v>-0.0002844234148</v>
      </c>
      <c r="I137" s="145">
        <f t="shared" si="5"/>
        <v>122742.9348</v>
      </c>
      <c r="J137" s="146">
        <f t="shared" si="6"/>
        <v>8.147108441</v>
      </c>
      <c r="U137" s="28"/>
      <c r="Z137" s="25" t="s">
        <v>438</v>
      </c>
      <c r="AA137" s="25">
        <v>1.84931880597826E7</v>
      </c>
      <c r="AB137" s="56">
        <f t="shared" si="7"/>
        <v>0.05003537896</v>
      </c>
    </row>
    <row r="138">
      <c r="E138" s="27"/>
      <c r="F138" s="56"/>
      <c r="I138" s="23"/>
      <c r="U138" s="28"/>
      <c r="Z138" s="25" t="s">
        <v>441</v>
      </c>
      <c r="AA138" s="25">
        <v>8474953.22282608</v>
      </c>
      <c r="AB138" s="56">
        <f t="shared" si="7"/>
        <v>0.02292992938</v>
      </c>
    </row>
    <row r="139">
      <c r="E139" s="27"/>
      <c r="F139" s="56"/>
      <c r="I139" s="23"/>
      <c r="U139" s="28"/>
      <c r="Z139" s="25" t="s">
        <v>598</v>
      </c>
      <c r="AA139" s="25">
        <v>77790.5434782608</v>
      </c>
      <c r="AB139" s="56">
        <f t="shared" si="7"/>
        <v>0.000210470975</v>
      </c>
    </row>
    <row r="140">
      <c r="E140" s="27"/>
      <c r="F140" s="56"/>
      <c r="I140" s="23"/>
      <c r="U140" s="28"/>
      <c r="Z140" s="25" t="s">
        <v>494</v>
      </c>
      <c r="AA140" s="25">
        <v>1950999.7173913</v>
      </c>
      <c r="AB140" s="56">
        <f t="shared" si="7"/>
        <v>0.005278646921</v>
      </c>
    </row>
    <row r="141">
      <c r="E141" s="27"/>
      <c r="F141" s="56"/>
      <c r="I141" s="23"/>
      <c r="U141" s="28"/>
      <c r="Z141" s="25" t="s">
        <v>865</v>
      </c>
      <c r="AA141" s="25">
        <v>33.1141304347826</v>
      </c>
      <c r="AB141" s="56">
        <f t="shared" si="7"/>
        <v>0.00000008959396616</v>
      </c>
    </row>
    <row r="142">
      <c r="E142" s="27"/>
      <c r="F142" s="56"/>
      <c r="I142" s="23"/>
      <c r="U142" s="28"/>
      <c r="Z142" s="25" t="s">
        <v>589</v>
      </c>
      <c r="AA142" s="25">
        <v>122742.934782608</v>
      </c>
      <c r="AB142" s="56">
        <f t="shared" si="7"/>
        <v>0.0003320946738</v>
      </c>
    </row>
    <row r="143">
      <c r="E143" s="27"/>
      <c r="F143" s="56"/>
      <c r="I143" s="23"/>
      <c r="U143" s="28"/>
      <c r="Z143" s="25" t="s">
        <v>622</v>
      </c>
      <c r="AA143" s="25">
        <v>3902.09239130434</v>
      </c>
      <c r="AB143" s="56">
        <f t="shared" si="7"/>
        <v>0.00001055754535</v>
      </c>
    </row>
    <row r="144">
      <c r="E144" s="27"/>
      <c r="F144" s="56"/>
      <c r="I144" s="23"/>
      <c r="U144" s="28"/>
      <c r="Z144" s="25" t="s">
        <v>605</v>
      </c>
      <c r="AA144" s="25">
        <v>362454.092391304</v>
      </c>
      <c r="AB144" s="56">
        <f t="shared" si="7"/>
        <v>0.0009806598954</v>
      </c>
    </row>
    <row r="145">
      <c r="E145" s="27"/>
      <c r="F145" s="56"/>
      <c r="I145" s="23"/>
      <c r="U145" s="28"/>
      <c r="Z145" s="25" t="s">
        <v>472</v>
      </c>
      <c r="AA145" s="25">
        <v>3219443.31521739</v>
      </c>
      <c r="AB145" s="56">
        <f t="shared" si="7"/>
        <v>0.008710562278</v>
      </c>
    </row>
    <row r="146">
      <c r="E146" s="27"/>
      <c r="F146" s="56"/>
      <c r="I146" s="23"/>
      <c r="U146" s="28"/>
      <c r="Z146" s="25" t="s">
        <v>624</v>
      </c>
      <c r="AA146" s="25">
        <v>30198.3641304347</v>
      </c>
      <c r="AB146" s="56">
        <f t="shared" si="7"/>
        <v>0.00008170503584</v>
      </c>
    </row>
    <row r="147">
      <c r="E147" s="27"/>
      <c r="F147" s="56"/>
      <c r="I147" s="23"/>
      <c r="U147" s="28"/>
      <c r="Z147" s="25" t="s">
        <v>609</v>
      </c>
      <c r="AA147" s="25">
        <v>33615.875</v>
      </c>
      <c r="AB147" s="56">
        <f t="shared" si="7"/>
        <v>0.00009095149193</v>
      </c>
    </row>
    <row r="148">
      <c r="E148" s="27"/>
      <c r="F148" s="56"/>
      <c r="I148" s="23"/>
      <c r="U148" s="28"/>
      <c r="Z148" s="25" t="s">
        <v>513</v>
      </c>
      <c r="AA148" s="25">
        <v>873487.880434782</v>
      </c>
      <c r="AB148" s="56">
        <f t="shared" si="7"/>
        <v>0.002363318697</v>
      </c>
    </row>
    <row r="149">
      <c r="E149" s="27"/>
      <c r="F149" s="56"/>
      <c r="I149" s="23"/>
      <c r="U149" s="28"/>
      <c r="Z149" s="25" t="s">
        <v>627</v>
      </c>
      <c r="AA149" s="25">
        <v>7492.72826086956</v>
      </c>
      <c r="AB149" s="56">
        <f t="shared" si="7"/>
        <v>0.0000202724104</v>
      </c>
    </row>
    <row r="150">
      <c r="E150" s="27"/>
      <c r="F150" s="56"/>
      <c r="I150" s="23"/>
      <c r="U150" s="28"/>
      <c r="Z150" s="25" t="s">
        <v>612</v>
      </c>
      <c r="AA150" s="25">
        <v>9429.94565217391</v>
      </c>
      <c r="AB150" s="56">
        <f t="shared" si="7"/>
        <v>0.0000255137677</v>
      </c>
    </row>
    <row r="151">
      <c r="E151" s="27"/>
      <c r="F151" s="56"/>
      <c r="I151" s="23"/>
      <c r="U151" s="28"/>
      <c r="Z151" s="25" t="s">
        <v>901</v>
      </c>
      <c r="AA151" s="25">
        <v>250.032608695652</v>
      </c>
      <c r="AB151" s="56">
        <f t="shared" si="7"/>
        <v>0.0000006764910565</v>
      </c>
    </row>
    <row r="152">
      <c r="E152" s="27"/>
      <c r="F152" s="56"/>
      <c r="I152" s="23"/>
      <c r="U152" s="28"/>
      <c r="Z152" s="25" t="s">
        <v>459</v>
      </c>
      <c r="AA152" s="25">
        <v>1163875.01630434</v>
      </c>
      <c r="AB152" s="56">
        <f t="shared" si="7"/>
        <v>0.003148993419</v>
      </c>
    </row>
    <row r="153">
      <c r="E153" s="27"/>
      <c r="F153" s="56"/>
      <c r="I153" s="23"/>
      <c r="U153" s="28"/>
      <c r="Z153" s="25" t="s">
        <v>561</v>
      </c>
      <c r="AA153" s="25">
        <v>37062.277173913</v>
      </c>
      <c r="AB153" s="56">
        <f t="shared" si="7"/>
        <v>0.0001002761167</v>
      </c>
    </row>
    <row r="154">
      <c r="E154" s="27"/>
      <c r="F154" s="56"/>
      <c r="I154" s="23"/>
      <c r="U154" s="28"/>
      <c r="Z154" s="25" t="s">
        <v>886</v>
      </c>
      <c r="AA154" s="25">
        <v>100.141304347826</v>
      </c>
      <c r="AB154" s="56">
        <f t="shared" si="7"/>
        <v>0.0000002709434467</v>
      </c>
    </row>
    <row r="155">
      <c r="E155" s="27"/>
      <c r="F155" s="56"/>
      <c r="I155" s="23"/>
      <c r="U155" s="28"/>
      <c r="Z155" s="25" t="s">
        <v>581</v>
      </c>
      <c r="AA155" s="25">
        <v>127854.483695652</v>
      </c>
      <c r="AB155" s="56">
        <f t="shared" si="7"/>
        <v>0.0003459245384</v>
      </c>
    </row>
    <row r="156">
      <c r="E156" s="27"/>
      <c r="F156" s="56"/>
      <c r="I156" s="23"/>
      <c r="U156" s="28"/>
      <c r="Z156" s="25" t="s">
        <v>884</v>
      </c>
      <c r="AA156" s="25">
        <v>227.559782608695</v>
      </c>
      <c r="AB156" s="56">
        <f t="shared" si="7"/>
        <v>0.0000006156883238</v>
      </c>
    </row>
    <row r="157">
      <c r="E157" s="27"/>
      <c r="F157" s="56"/>
      <c r="I157" s="23"/>
      <c r="U157" s="28"/>
      <c r="Z157" s="25" t="s">
        <v>492</v>
      </c>
      <c r="AA157" s="25">
        <v>300261.233695652</v>
      </c>
      <c r="AB157" s="56">
        <f t="shared" si="7"/>
        <v>0.0008123901929</v>
      </c>
    </row>
    <row r="158">
      <c r="E158" s="27"/>
      <c r="F158" s="56"/>
      <c r="I158" s="23"/>
      <c r="U158" s="28"/>
      <c r="Z158" s="25" t="s">
        <v>574</v>
      </c>
      <c r="AA158" s="25">
        <v>18468.9510869565</v>
      </c>
      <c r="AB158" s="56">
        <f t="shared" si="7"/>
        <v>0.00004996980313</v>
      </c>
    </row>
    <row r="159">
      <c r="E159" s="27"/>
      <c r="F159" s="56"/>
      <c r="I159" s="23"/>
      <c r="U159" s="28"/>
      <c r="Z159" s="25" t="s">
        <v>895</v>
      </c>
      <c r="AA159" s="25">
        <v>4035.36956521739</v>
      </c>
      <c r="AB159" s="56">
        <f t="shared" si="7"/>
        <v>0.00001091814158</v>
      </c>
    </row>
    <row r="160">
      <c r="E160" s="27"/>
      <c r="F160" s="56"/>
      <c r="I160" s="23"/>
      <c r="U160" s="28"/>
      <c r="Z160" s="25" t="s">
        <v>553</v>
      </c>
      <c r="AA160" s="25">
        <v>38628.0489130434</v>
      </c>
      <c r="AB160" s="56">
        <f t="shared" si="7"/>
        <v>0.0001045124864</v>
      </c>
    </row>
    <row r="161">
      <c r="E161" s="27"/>
      <c r="F161" s="56"/>
      <c r="I161" s="23"/>
      <c r="U161" s="28"/>
      <c r="Z161" s="25" t="s">
        <v>516</v>
      </c>
      <c r="AA161" s="25">
        <v>220655.902173913</v>
      </c>
      <c r="AB161" s="56">
        <f t="shared" si="7"/>
        <v>0.0005970091068</v>
      </c>
    </row>
    <row r="162">
      <c r="E162" s="27"/>
      <c r="F162" s="56"/>
      <c r="I162" s="23"/>
      <c r="U162" s="28"/>
      <c r="Z162" s="25" t="s">
        <v>631</v>
      </c>
      <c r="AA162" s="25">
        <v>7453.55434782608</v>
      </c>
      <c r="AB162" s="56">
        <f t="shared" si="7"/>
        <v>0.00002016642102</v>
      </c>
    </row>
    <row r="163">
      <c r="E163" s="27"/>
      <c r="F163" s="56"/>
      <c r="I163" s="23"/>
      <c r="U163" s="28"/>
      <c r="Z163" s="25" t="s">
        <v>904</v>
      </c>
      <c r="AA163" s="25">
        <v>37.016304347826</v>
      </c>
      <c r="AB163" s="56">
        <f t="shared" si="7"/>
        <v>0.0000001001517321</v>
      </c>
    </row>
    <row r="164">
      <c r="E164" s="27"/>
      <c r="F164" s="56"/>
      <c r="I164" s="23"/>
      <c r="U164" s="28"/>
      <c r="Z164" s="25" t="s">
        <v>452</v>
      </c>
      <c r="AA164" s="25">
        <v>2122161.98369565</v>
      </c>
      <c r="AB164" s="56">
        <f t="shared" si="7"/>
        <v>0.005741745486</v>
      </c>
    </row>
    <row r="165">
      <c r="E165" s="27"/>
      <c r="F165" s="56"/>
      <c r="I165" s="23"/>
      <c r="U165" s="28"/>
      <c r="Z165" s="25" t="s">
        <v>446</v>
      </c>
      <c r="AA165" s="25">
        <v>5907800.54891304</v>
      </c>
      <c r="AB165" s="56">
        <f t="shared" si="7"/>
        <v>0.01598421204</v>
      </c>
    </row>
    <row r="166">
      <c r="E166" s="27"/>
      <c r="F166" s="56"/>
      <c r="I166" s="23"/>
      <c r="U166" s="28"/>
      <c r="Z166" s="25" t="s">
        <v>580</v>
      </c>
      <c r="AA166" s="25">
        <v>80971.7717391304</v>
      </c>
      <c r="AB166" s="56">
        <f t="shared" si="7"/>
        <v>0.0002190781422</v>
      </c>
    </row>
    <row r="167">
      <c r="E167" s="27"/>
      <c r="F167" s="56"/>
      <c r="I167" s="23"/>
      <c r="U167" s="28"/>
      <c r="Z167" s="25" t="s">
        <v>488</v>
      </c>
      <c r="AA167" s="25">
        <v>299438.429347826</v>
      </c>
      <c r="AB167" s="56">
        <f t="shared" si="7"/>
        <v>0.0008101640041</v>
      </c>
    </row>
    <row r="168">
      <c r="E168" s="27"/>
      <c r="F168" s="56"/>
      <c r="I168" s="23"/>
      <c r="U168" s="28"/>
      <c r="Z168" s="25" t="s">
        <v>601</v>
      </c>
      <c r="AA168" s="25">
        <v>14203.7228260869</v>
      </c>
      <c r="AB168" s="56">
        <f t="shared" si="7"/>
        <v>0.00003842975327</v>
      </c>
    </row>
    <row r="169">
      <c r="E169" s="27"/>
      <c r="F169" s="56"/>
      <c r="I169" s="23"/>
      <c r="U169" s="28"/>
      <c r="Z169" s="25" t="s">
        <v>619</v>
      </c>
      <c r="AA169" s="25">
        <v>22671.2608695652</v>
      </c>
      <c r="AB169" s="56">
        <f t="shared" si="7"/>
        <v>0.00006133962005</v>
      </c>
    </row>
    <row r="170">
      <c r="E170" s="27"/>
      <c r="F170" s="56"/>
      <c r="I170" s="23"/>
      <c r="U170" s="28"/>
      <c r="Z170" s="25" t="s">
        <v>476</v>
      </c>
      <c r="AA170" s="25">
        <v>1279556.91847826</v>
      </c>
      <c r="AB170" s="56">
        <f t="shared" si="7"/>
        <v>0.003461983683</v>
      </c>
    </row>
    <row r="171">
      <c r="E171" s="27"/>
      <c r="F171" s="56"/>
      <c r="I171" s="23"/>
      <c r="U171" s="28"/>
      <c r="Z171" s="25" t="s">
        <v>603</v>
      </c>
      <c r="AA171" s="25">
        <v>9642.28260869565</v>
      </c>
      <c r="AB171" s="56">
        <f t="shared" si="7"/>
        <v>0.00002608826898</v>
      </c>
    </row>
    <row r="172">
      <c r="E172" s="27"/>
      <c r="F172" s="56"/>
      <c r="I172" s="23"/>
      <c r="U172" s="28"/>
      <c r="Z172" s="25" t="s">
        <v>442</v>
      </c>
      <c r="AA172" s="25">
        <v>8150696.3097826</v>
      </c>
      <c r="AB172" s="56">
        <f t="shared" si="7"/>
        <v>0.0220526162</v>
      </c>
    </row>
    <row r="173">
      <c r="E173" s="27"/>
      <c r="F173" s="56"/>
      <c r="I173" s="23"/>
      <c r="U173" s="28"/>
      <c r="Z173" s="25" t="s">
        <v>569</v>
      </c>
      <c r="AA173" s="25">
        <v>39733.554347826</v>
      </c>
      <c r="AB173" s="56">
        <f t="shared" si="7"/>
        <v>0.0001075035544</v>
      </c>
    </row>
    <row r="174">
      <c r="E174" s="27"/>
      <c r="F174" s="56"/>
      <c r="I174" s="23"/>
      <c r="U174" s="28"/>
      <c r="Z174" s="25" t="s">
        <v>634</v>
      </c>
      <c r="AA174" s="25">
        <v>99953.7336956521</v>
      </c>
      <c r="AB174" s="56">
        <f t="shared" si="7"/>
        <v>0.0002704359534</v>
      </c>
    </row>
    <row r="175">
      <c r="E175" s="27"/>
      <c r="F175" s="56"/>
      <c r="I175" s="23"/>
      <c r="U175" s="28"/>
      <c r="Z175" s="25" t="s">
        <v>617</v>
      </c>
      <c r="AA175" s="25">
        <v>7593.59782608695</v>
      </c>
      <c r="AB175" s="56">
        <f t="shared" si="7"/>
        <v>0.00002054532424</v>
      </c>
    </row>
    <row r="176">
      <c r="E176" s="27"/>
      <c r="F176" s="56"/>
      <c r="I176" s="23"/>
      <c r="U176" s="28"/>
      <c r="Z176" s="25" t="s">
        <v>572</v>
      </c>
      <c r="AA176" s="25">
        <v>220920.5</v>
      </c>
      <c r="AB176" s="56">
        <f t="shared" si="7"/>
        <v>0.0005977250056</v>
      </c>
    </row>
    <row r="177">
      <c r="E177" s="27"/>
      <c r="F177" s="56"/>
      <c r="I177" s="23"/>
      <c r="U177" s="28"/>
      <c r="Z177" s="25" t="s">
        <v>453</v>
      </c>
      <c r="AA177" s="25">
        <v>5314940.08695652</v>
      </c>
      <c r="AB177" s="56">
        <f t="shared" si="7"/>
        <v>0.01438016206</v>
      </c>
    </row>
    <row r="178">
      <c r="E178" s="27"/>
      <c r="F178" s="56"/>
      <c r="I178" s="23"/>
      <c r="U178" s="28"/>
      <c r="Z178" s="25" t="s">
        <v>449</v>
      </c>
      <c r="AA178" s="25">
        <v>2138814.28260869</v>
      </c>
      <c r="AB178" s="56">
        <f t="shared" si="7"/>
        <v>0.005786800135</v>
      </c>
    </row>
    <row r="179">
      <c r="E179" s="27"/>
      <c r="F179" s="56"/>
      <c r="I179" s="23"/>
      <c r="U179" s="28"/>
      <c r="Z179" s="25" t="s">
        <v>469</v>
      </c>
      <c r="AA179" s="25">
        <v>1668033.58695652</v>
      </c>
      <c r="AB179" s="56">
        <f t="shared" si="7"/>
        <v>0.004513050555</v>
      </c>
    </row>
    <row r="180">
      <c r="E180" s="27"/>
      <c r="F180" s="56"/>
      <c r="I180" s="23"/>
      <c r="U180" s="28"/>
      <c r="Z180" s="25" t="s">
        <v>629</v>
      </c>
      <c r="AA180" s="25">
        <v>48413.7880434782</v>
      </c>
      <c r="AB180" s="56">
        <f t="shared" si="7"/>
        <v>0.000130988893</v>
      </c>
    </row>
    <row r="181">
      <c r="E181" s="27"/>
      <c r="F181" s="56"/>
      <c r="I181" s="23"/>
      <c r="U181" s="28"/>
      <c r="Z181" s="25" t="s">
        <v>892</v>
      </c>
      <c r="AA181" s="25">
        <v>2405.35869565217</v>
      </c>
      <c r="AB181" s="56">
        <f t="shared" si="7"/>
        <v>0.000006507965716</v>
      </c>
    </row>
    <row r="182">
      <c r="E182" s="27"/>
      <c r="F182" s="56"/>
      <c r="I182" s="23"/>
      <c r="U182" s="28"/>
      <c r="Z182" s="25" t="s">
        <v>497</v>
      </c>
      <c r="AA182" s="25">
        <v>755801.375</v>
      </c>
      <c r="AB182" s="56">
        <f t="shared" si="7"/>
        <v>0.002044904756</v>
      </c>
    </row>
    <row r="183">
      <c r="E183" s="27"/>
      <c r="F183" s="56"/>
      <c r="I183" s="23"/>
      <c r="U183" s="28"/>
      <c r="Z183" s="25" t="s">
        <v>511</v>
      </c>
      <c r="AA183" s="25">
        <v>620735.472826086</v>
      </c>
      <c r="AB183" s="56">
        <f t="shared" si="7"/>
        <v>0.001679468922</v>
      </c>
    </row>
    <row r="184">
      <c r="E184" s="27"/>
      <c r="F184" s="56"/>
      <c r="I184" s="23"/>
      <c r="U184" s="28"/>
      <c r="Z184" s="25" t="s">
        <v>649</v>
      </c>
      <c r="AA184" s="25">
        <v>689.005434782608</v>
      </c>
      <c r="AB184" s="56">
        <f t="shared" si="7"/>
        <v>0.000001864180904</v>
      </c>
    </row>
    <row r="185">
      <c r="E185" s="27"/>
      <c r="F185" s="56"/>
      <c r="I185" s="23"/>
      <c r="U185" s="28"/>
      <c r="Z185" s="25" t="s">
        <v>610</v>
      </c>
      <c r="AA185" s="25">
        <v>17064.7282608695</v>
      </c>
      <c r="AB185" s="56">
        <f t="shared" si="7"/>
        <v>0.00004617052196</v>
      </c>
    </row>
    <row r="186">
      <c r="E186" s="27"/>
      <c r="F186" s="56"/>
      <c r="I186" s="23"/>
      <c r="U186" s="28"/>
      <c r="Z186" s="25" t="s">
        <v>637</v>
      </c>
      <c r="AA186" s="25">
        <v>16360.527173913</v>
      </c>
      <c r="AB186" s="56">
        <f t="shared" si="7"/>
        <v>0.00004426522752</v>
      </c>
    </row>
    <row r="187">
      <c r="E187" s="27"/>
      <c r="F187" s="56"/>
      <c r="I187" s="23"/>
      <c r="U187" s="28"/>
      <c r="Z187" s="25" t="s">
        <v>558</v>
      </c>
      <c r="AA187" s="25">
        <v>84109.9619565217</v>
      </c>
      <c r="AB187" s="56">
        <f t="shared" si="7"/>
        <v>0.0002275688652</v>
      </c>
    </row>
    <row r="188">
      <c r="E188" s="27"/>
      <c r="F188" s="56"/>
      <c r="I188" s="23"/>
      <c r="U188" s="28"/>
      <c r="Z188" s="25" t="s">
        <v>507</v>
      </c>
      <c r="AA188" s="25">
        <v>278724.701086956</v>
      </c>
      <c r="AB188" s="56">
        <f t="shared" si="7"/>
        <v>0.0007541207064</v>
      </c>
    </row>
    <row r="189">
      <c r="E189" s="27"/>
      <c r="F189" s="56"/>
      <c r="I189" s="23"/>
      <c r="U189" s="28"/>
      <c r="Z189" s="25" t="s">
        <v>440</v>
      </c>
      <c r="AA189" s="25">
        <v>3737351.46195652</v>
      </c>
      <c r="AB189" s="56">
        <f t="shared" si="7"/>
        <v>0.01011182042</v>
      </c>
    </row>
    <row r="190">
      <c r="E190" s="27"/>
      <c r="F190" s="56"/>
      <c r="I190" s="23"/>
      <c r="U190" s="28"/>
      <c r="Z190" s="25" t="s">
        <v>588</v>
      </c>
      <c r="AA190" s="25">
        <v>12481.4456521739</v>
      </c>
      <c r="AB190" s="56">
        <f t="shared" si="7"/>
        <v>0.00003376994065</v>
      </c>
    </row>
    <row r="191">
      <c r="E191" s="27"/>
      <c r="F191" s="56"/>
      <c r="I191" s="23"/>
      <c r="U191" s="28"/>
      <c r="Z191" s="25" t="s">
        <v>470</v>
      </c>
      <c r="AA191" s="25">
        <v>2404014.25543478</v>
      </c>
      <c r="AB191" s="56">
        <f t="shared" si="7"/>
        <v>0.006504328183</v>
      </c>
    </row>
    <row r="192">
      <c r="E192" s="27"/>
      <c r="F192" s="56"/>
      <c r="I192" s="23"/>
      <c r="U192" s="28"/>
      <c r="Z192" s="25" t="s">
        <v>475</v>
      </c>
      <c r="AA192" s="25">
        <v>442437.722826086</v>
      </c>
      <c r="AB192" s="56">
        <f t="shared" si="7"/>
        <v>0.001197064511</v>
      </c>
    </row>
    <row r="193">
      <c r="E193" s="27"/>
      <c r="F193" s="56"/>
      <c r="I193" s="23"/>
      <c r="U193" s="28"/>
      <c r="Z193" s="25" t="s">
        <v>563</v>
      </c>
      <c r="AA193" s="25">
        <v>39232.5380434782</v>
      </c>
      <c r="AB193" s="56">
        <f t="shared" si="7"/>
        <v>0.000106147999</v>
      </c>
    </row>
    <row r="194">
      <c r="E194" s="27"/>
      <c r="F194" s="56"/>
      <c r="I194" s="23"/>
      <c r="U194" s="28"/>
      <c r="Z194" s="25" t="s">
        <v>559</v>
      </c>
      <c r="AA194" s="25">
        <v>31876.6413043478</v>
      </c>
      <c r="AB194" s="56">
        <f t="shared" si="7"/>
        <v>0.00008624580156</v>
      </c>
    </row>
    <row r="195">
      <c r="E195" s="27"/>
      <c r="F195" s="56"/>
      <c r="I195" s="23"/>
      <c r="U195" s="28"/>
      <c r="Z195" s="25" t="s">
        <v>608</v>
      </c>
      <c r="AA195" s="25">
        <v>10479.8097826086</v>
      </c>
      <c r="AB195" s="56">
        <f t="shared" si="7"/>
        <v>0.00002835429198</v>
      </c>
    </row>
    <row r="196">
      <c r="E196" s="27"/>
      <c r="F196" s="56"/>
      <c r="I196" s="23"/>
      <c r="U196" s="28"/>
      <c r="Z196" s="25" t="s">
        <v>564</v>
      </c>
      <c r="AA196" s="25">
        <v>181048.690217391</v>
      </c>
      <c r="AB196" s="56">
        <f t="shared" si="7"/>
        <v>0.0004898473857</v>
      </c>
    </row>
    <row r="197">
      <c r="E197" s="27"/>
      <c r="F197" s="56"/>
      <c r="I197" s="23"/>
      <c r="U197" s="28"/>
      <c r="Z197" s="25" t="s">
        <v>639</v>
      </c>
      <c r="AA197" s="25">
        <v>3173.57065217391</v>
      </c>
      <c r="AB197" s="56">
        <f t="shared" si="7"/>
        <v>0.000008586448682</v>
      </c>
    </row>
    <row r="198">
      <c r="E198" s="27"/>
      <c r="F198" s="56"/>
      <c r="I198" s="23"/>
      <c r="U198" s="28"/>
      <c r="Z198" s="25" t="s">
        <v>550</v>
      </c>
      <c r="AA198" s="25">
        <v>58644.0706521739</v>
      </c>
      <c r="AB198" s="56">
        <f t="shared" si="7"/>
        <v>0.0001586680614</v>
      </c>
    </row>
    <row r="199">
      <c r="E199" s="27"/>
      <c r="F199" s="56"/>
      <c r="I199" s="23"/>
      <c r="U199" s="28"/>
      <c r="Z199" s="25" t="s">
        <v>586</v>
      </c>
      <c r="AA199" s="25">
        <v>164738.842391304</v>
      </c>
      <c r="AB199" s="56">
        <f t="shared" si="7"/>
        <v>0.0004457192768</v>
      </c>
    </row>
    <row r="200">
      <c r="E200" s="27"/>
      <c r="F200" s="56"/>
      <c r="I200" s="23"/>
      <c r="U200" s="28"/>
      <c r="Z200" s="25" t="s">
        <v>635</v>
      </c>
      <c r="AA200" s="25">
        <v>59646.0978260869</v>
      </c>
      <c r="AB200" s="56">
        <f t="shared" si="7"/>
        <v>0.0001613791575</v>
      </c>
    </row>
    <row r="201">
      <c r="E201" s="27"/>
      <c r="F201" s="56"/>
      <c r="I201" s="23"/>
      <c r="U201" s="28"/>
      <c r="Z201" s="25" t="s">
        <v>604</v>
      </c>
      <c r="AA201" s="25">
        <v>21840.3967391304</v>
      </c>
      <c r="AB201" s="56">
        <f t="shared" si="7"/>
        <v>0.00005909162465</v>
      </c>
    </row>
    <row r="202">
      <c r="E202" s="27"/>
      <c r="F202" s="56"/>
      <c r="I202" s="23"/>
      <c r="U202" s="28"/>
      <c r="Z202" s="25" t="s">
        <v>544</v>
      </c>
      <c r="AA202" s="25">
        <v>13539.0978260869</v>
      </c>
      <c r="AB202" s="56">
        <f t="shared" si="7"/>
        <v>0.00003663153634</v>
      </c>
    </row>
    <row r="203">
      <c r="E203" s="27"/>
      <c r="F203" s="56"/>
      <c r="I203" s="23"/>
      <c r="U203" s="28"/>
      <c r="Z203" s="25" t="s">
        <v>864</v>
      </c>
      <c r="AA203" s="25">
        <v>4223.8152173913</v>
      </c>
      <c r="AB203" s="56">
        <f t="shared" si="7"/>
        <v>0.00001142800227</v>
      </c>
    </row>
    <row r="204">
      <c r="E204" s="27"/>
      <c r="F204" s="56"/>
      <c r="I204" s="23"/>
      <c r="U204" s="28"/>
      <c r="Z204" s="25" t="s">
        <v>458</v>
      </c>
      <c r="AA204" s="25">
        <v>2267769.20652173</v>
      </c>
      <c r="AB204" s="56">
        <f t="shared" si="7"/>
        <v>0.006135702037</v>
      </c>
    </row>
    <row r="205">
      <c r="E205" s="27"/>
      <c r="F205" s="56"/>
      <c r="I205" s="23"/>
      <c r="U205" s="28"/>
      <c r="Z205" s="25" t="s">
        <v>870</v>
      </c>
      <c r="AA205" s="25">
        <v>1.26923076923076</v>
      </c>
      <c r="AB205" s="56">
        <f t="shared" si="7"/>
        <v>0.000000003434045137</v>
      </c>
    </row>
    <row r="206">
      <c r="E206" s="27"/>
      <c r="F206" s="56"/>
      <c r="I206" s="23"/>
      <c r="U206" s="28"/>
      <c r="Z206" s="25" t="s">
        <v>545</v>
      </c>
      <c r="AA206" s="25">
        <v>155354.597826086</v>
      </c>
      <c r="AB206" s="56">
        <f t="shared" si="7"/>
        <v>0.0004203291585</v>
      </c>
    </row>
    <row r="207">
      <c r="E207" s="27"/>
      <c r="F207" s="56"/>
      <c r="I207" s="23"/>
      <c r="U207" s="28"/>
      <c r="Z207" s="25" t="s">
        <v>485</v>
      </c>
      <c r="AA207" s="25">
        <v>820856.260869565</v>
      </c>
      <c r="AB207" s="56">
        <f t="shared" si="7"/>
        <v>0.002220917992</v>
      </c>
      <c r="AD207" s="154"/>
    </row>
    <row r="208">
      <c r="E208" s="27"/>
      <c r="F208" s="56"/>
      <c r="I208" s="23"/>
      <c r="U208" s="28"/>
      <c r="Z208" s="25" t="s">
        <v>522</v>
      </c>
      <c r="AA208" s="25">
        <v>190081.597826086</v>
      </c>
      <c r="AB208" s="56">
        <f t="shared" si="7"/>
        <v>0.0005142869228</v>
      </c>
      <c r="AD208" s="56"/>
    </row>
    <row r="209">
      <c r="E209" s="27"/>
      <c r="F209" s="56"/>
      <c r="I209" s="23"/>
      <c r="U209" s="28"/>
      <c r="Z209" s="25" t="s">
        <v>556</v>
      </c>
      <c r="AA209" s="25">
        <v>72846.5489130434</v>
      </c>
      <c r="AB209" s="56">
        <f t="shared" si="7"/>
        <v>0.0001970944474</v>
      </c>
    </row>
    <row r="210">
      <c r="E210" s="27"/>
      <c r="F210" s="56"/>
      <c r="I210" s="23"/>
      <c r="U210" s="28"/>
      <c r="Z210" s="25" t="s">
        <v>894</v>
      </c>
      <c r="AA210" s="25">
        <v>16785.9239130434</v>
      </c>
      <c r="AB210" s="56">
        <f t="shared" si="7"/>
        <v>0.00004541618576</v>
      </c>
    </row>
    <row r="211">
      <c r="E211" s="27"/>
      <c r="F211" s="56"/>
      <c r="I211" s="23"/>
      <c r="U211" s="28"/>
      <c r="Z211" s="25" t="s">
        <v>491</v>
      </c>
      <c r="AA211" s="25">
        <v>525237.766304347</v>
      </c>
      <c r="AB211" s="56">
        <f t="shared" si="7"/>
        <v>0.001421089246</v>
      </c>
    </row>
    <row r="212">
      <c r="E212" s="27"/>
      <c r="F212" s="56"/>
      <c r="I212" s="23"/>
      <c r="U212" s="28"/>
      <c r="Z212" s="25" t="s">
        <v>606</v>
      </c>
      <c r="AA212" s="25">
        <v>24667.4945652173</v>
      </c>
      <c r="AB212" s="56">
        <f t="shared" si="7"/>
        <v>0.00006674065253</v>
      </c>
    </row>
    <row r="213">
      <c r="E213" s="27"/>
      <c r="F213" s="56"/>
      <c r="I213" s="23"/>
      <c r="U213" s="28"/>
      <c r="Z213" s="25" t="s">
        <v>554</v>
      </c>
      <c r="AA213" s="25">
        <v>87254.0163043478</v>
      </c>
      <c r="AB213" s="56">
        <f t="shared" si="7"/>
        <v>0.0002360754542</v>
      </c>
    </row>
    <row r="214">
      <c r="E214" s="27"/>
      <c r="F214" s="56"/>
      <c r="I214" s="23"/>
      <c r="U214" s="28"/>
      <c r="Z214" s="25" t="s">
        <v>902</v>
      </c>
      <c r="AA214" s="25">
        <v>41.7967032967033</v>
      </c>
      <c r="AB214" s="56">
        <f t="shared" si="7"/>
        <v>0.0000001130856336</v>
      </c>
    </row>
    <row r="215">
      <c r="E215" s="27"/>
      <c r="F215" s="56"/>
      <c r="I215" s="23"/>
      <c r="U215" s="28"/>
      <c r="Z215" s="25" t="s">
        <v>896</v>
      </c>
      <c r="AA215" s="25">
        <v>1.40625</v>
      </c>
      <c r="AB215" s="56">
        <f t="shared" si="7"/>
        <v>0.000000003804765919</v>
      </c>
    </row>
    <row r="216">
      <c r="E216" s="27"/>
      <c r="F216" s="56"/>
      <c r="I216" s="23"/>
      <c r="U216" s="28"/>
      <c r="Z216" s="25" t="s">
        <v>906</v>
      </c>
      <c r="AA216" s="25">
        <v>803.554347826087</v>
      </c>
      <c r="AB216" s="56">
        <f t="shared" si="7"/>
        <v>0.00000217410574</v>
      </c>
    </row>
    <row r="217">
      <c r="E217" s="27"/>
      <c r="F217" s="56"/>
      <c r="I217" s="23"/>
      <c r="U217" s="28"/>
      <c r="Z217" s="25" t="s">
        <v>540</v>
      </c>
      <c r="AA217" s="25">
        <v>107064.206521739</v>
      </c>
      <c r="AB217" s="56">
        <f t="shared" si="7"/>
        <v>0.0002896741291</v>
      </c>
    </row>
    <row r="218">
      <c r="E218" s="27"/>
      <c r="F218" s="56"/>
      <c r="I218" s="23"/>
      <c r="U218" s="28"/>
      <c r="Z218" s="25" t="s">
        <v>576</v>
      </c>
      <c r="AA218" s="25">
        <v>129088.407608695</v>
      </c>
      <c r="AB218" s="56">
        <f t="shared" si="7"/>
        <v>0.0003492630569</v>
      </c>
    </row>
    <row r="219">
      <c r="E219" s="27"/>
      <c r="F219" s="56"/>
      <c r="I219" s="23"/>
      <c r="U219" s="28"/>
      <c r="Z219" s="25" t="s">
        <v>520</v>
      </c>
      <c r="AA219" s="25">
        <v>135753.5</v>
      </c>
      <c r="AB219" s="56">
        <f t="shared" si="7"/>
        <v>0.0003672962063</v>
      </c>
    </row>
    <row r="220">
      <c r="E220" s="27"/>
      <c r="F220" s="56"/>
      <c r="I220" s="23"/>
      <c r="U220" s="28"/>
      <c r="Z220" s="25" t="s">
        <v>433</v>
      </c>
      <c r="AA220" s="25">
        <v>8.2456265173913E7</v>
      </c>
      <c r="AB220" s="56">
        <f t="shared" si="7"/>
        <v>0.2230946045</v>
      </c>
    </row>
    <row r="221">
      <c r="E221" s="27"/>
      <c r="F221" s="56"/>
      <c r="I221" s="23"/>
      <c r="U221" s="28"/>
      <c r="Z221" s="25" t="s">
        <v>518</v>
      </c>
      <c r="AA221" s="25">
        <v>1268738.05434782</v>
      </c>
      <c r="AB221" s="56">
        <f t="shared" si="7"/>
        <v>0.003432712042</v>
      </c>
    </row>
    <row r="222">
      <c r="E222" s="27"/>
      <c r="F222" s="56"/>
      <c r="I222" s="23"/>
      <c r="U222" s="28"/>
      <c r="Z222" s="25" t="s">
        <v>602</v>
      </c>
      <c r="AA222" s="25">
        <v>31373.7391304347</v>
      </c>
      <c r="AB222" s="56">
        <f t="shared" si="7"/>
        <v>0.00008488514374</v>
      </c>
    </row>
    <row r="223">
      <c r="E223" s="27"/>
      <c r="F223" s="56"/>
      <c r="I223" s="23"/>
      <c r="U223" s="28"/>
      <c r="Z223" s="25" t="s">
        <v>474</v>
      </c>
      <c r="AA223" s="25">
        <v>754895.320652174</v>
      </c>
      <c r="AB223" s="56">
        <f t="shared" si="7"/>
        <v>0.002042453325</v>
      </c>
    </row>
    <row r="224">
      <c r="E224" s="27"/>
      <c r="F224" s="56"/>
      <c r="I224" s="23"/>
      <c r="U224" s="28"/>
      <c r="Z224" s="25" t="s">
        <v>542</v>
      </c>
      <c r="AA224" s="25">
        <v>552574.298913043</v>
      </c>
      <c r="AB224" s="56">
        <f t="shared" si="7"/>
        <v>0.001495051278</v>
      </c>
    </row>
    <row r="225">
      <c r="E225" s="27"/>
      <c r="F225" s="56"/>
      <c r="I225" s="23"/>
      <c r="U225" s="28"/>
      <c r="Z225" s="25" t="s">
        <v>509</v>
      </c>
      <c r="AA225" s="25">
        <v>360368.961956521</v>
      </c>
      <c r="AB225" s="56">
        <f t="shared" si="7"/>
        <v>0.0009750183429</v>
      </c>
    </row>
    <row r="226">
      <c r="E226" s="27"/>
      <c r="F226" s="56"/>
      <c r="I226" s="23"/>
      <c r="U226" s="28"/>
      <c r="Z226" s="25" t="s">
        <v>515</v>
      </c>
      <c r="AA226" s="25">
        <v>276868.065217391</v>
      </c>
      <c r="AB226" s="56">
        <f t="shared" si="7"/>
        <v>0.0007490973714</v>
      </c>
    </row>
    <row r="227">
      <c r="E227" s="27"/>
      <c r="F227" s="56"/>
      <c r="I227" s="23"/>
      <c r="U227" s="28"/>
      <c r="Z227" s="25" t="s">
        <v>623</v>
      </c>
      <c r="AA227" s="25">
        <v>8770.40760869565</v>
      </c>
      <c r="AB227" s="56">
        <f t="shared" si="7"/>
        <v>0.00002372931411</v>
      </c>
    </row>
    <row r="228">
      <c r="E228" s="27"/>
      <c r="F228" s="56"/>
      <c r="I228" s="23"/>
      <c r="U228" s="28"/>
      <c r="Z228" s="25" t="s">
        <v>590</v>
      </c>
      <c r="AA228" s="25">
        <v>22548.2934782608</v>
      </c>
      <c r="AB228" s="56">
        <f t="shared" si="7"/>
        <v>0.00006100691808</v>
      </c>
    </row>
    <row r="229">
      <c r="E229" s="27"/>
      <c r="F229" s="56"/>
      <c r="I229" s="23"/>
      <c r="U229" s="28"/>
      <c r="Z229" s="25" t="s">
        <v>527</v>
      </c>
      <c r="AA229" s="25">
        <v>205867.016304347</v>
      </c>
      <c r="AB229" s="56">
        <f t="shared" si="7"/>
        <v>0.0005569961297</v>
      </c>
    </row>
    <row r="230">
      <c r="E230" s="27"/>
      <c r="F230" s="56"/>
      <c r="I230" s="23"/>
      <c r="U230" s="28"/>
      <c r="Z230" s="25" t="s">
        <v>534</v>
      </c>
      <c r="AA230" s="25">
        <v>297142.853260869</v>
      </c>
      <c r="AB230" s="56">
        <f t="shared" si="7"/>
        <v>0.0008039530675</v>
      </c>
    </row>
    <row r="231">
      <c r="E231" s="27"/>
      <c r="F231" s="56"/>
      <c r="I231" s="23"/>
      <c r="U231" s="28"/>
      <c r="Z231" s="25" t="s">
        <v>481</v>
      </c>
      <c r="AA231" s="25">
        <v>487491.244565217</v>
      </c>
      <c r="AB231" s="56">
        <f t="shared" si="7"/>
        <v>0.00131896183</v>
      </c>
    </row>
    <row r="232">
      <c r="E232" s="27"/>
      <c r="F232" s="56"/>
      <c r="I232" s="23"/>
      <c r="U232" s="28"/>
      <c r="Z232" s="25" t="s">
        <v>551</v>
      </c>
      <c r="AA232" s="25">
        <v>260461.782608695</v>
      </c>
      <c r="AB232" s="56">
        <f t="shared" si="7"/>
        <v>0.0007047083475</v>
      </c>
    </row>
    <row r="233">
      <c r="E233" s="27"/>
      <c r="F233" s="56"/>
      <c r="I233" s="23"/>
      <c r="U233" s="28"/>
      <c r="Z233" s="25" t="s">
        <v>567</v>
      </c>
      <c r="AA233" s="25">
        <v>118442.086956521</v>
      </c>
      <c r="AB233" s="56">
        <f t="shared" si="7"/>
        <v>0.0003204582512</v>
      </c>
    </row>
    <row r="234">
      <c r="E234" s="27"/>
      <c r="F234" s="56"/>
      <c r="I234" s="23"/>
      <c r="U234" s="28"/>
      <c r="Z234" s="25" t="s">
        <v>462</v>
      </c>
      <c r="AA234" s="25">
        <v>1582963.17391304</v>
      </c>
      <c r="AB234" s="56">
        <f t="shared" si="7"/>
        <v>0.004282883083</v>
      </c>
    </row>
    <row r="235">
      <c r="E235" s="27"/>
      <c r="F235" s="56"/>
      <c r="I235" s="23"/>
      <c r="U235" s="28"/>
      <c r="Z235" s="25" t="s">
        <v>500</v>
      </c>
      <c r="AA235" s="25">
        <v>322631.320652173</v>
      </c>
      <c r="AB235" s="56">
        <f t="shared" si="7"/>
        <v>0.0008729149534</v>
      </c>
    </row>
    <row r="236">
      <c r="E236" s="27"/>
      <c r="F236" s="56"/>
      <c r="I236" s="23"/>
      <c r="U236" s="28"/>
      <c r="Z236" s="25" t="s">
        <v>599</v>
      </c>
      <c r="AA236" s="25">
        <v>118582.315217391</v>
      </c>
      <c r="AB236" s="56">
        <f t="shared" si="7"/>
        <v>0.0003208376544</v>
      </c>
    </row>
    <row r="237">
      <c r="E237" s="27"/>
      <c r="F237" s="56"/>
      <c r="I237" s="23"/>
      <c r="U237" s="28"/>
      <c r="Z237" s="25" t="s">
        <v>482</v>
      </c>
      <c r="AA237" s="25">
        <v>470557.298913043</v>
      </c>
      <c r="AB237" s="56">
        <f t="shared" si="7"/>
        <v>0.001273145155</v>
      </c>
    </row>
    <row r="238">
      <c r="E238" s="27"/>
      <c r="F238" s="56"/>
      <c r="I238" s="23"/>
      <c r="U238" s="28"/>
      <c r="Z238" s="25" t="s">
        <v>618</v>
      </c>
      <c r="AA238" s="25">
        <v>102385.874999999</v>
      </c>
      <c r="AB238" s="56">
        <f t="shared" si="7"/>
        <v>0.0002770163824</v>
      </c>
    </row>
    <row r="239">
      <c r="E239" s="27"/>
      <c r="F239" s="56"/>
      <c r="I239" s="23"/>
      <c r="U239" s="28"/>
      <c r="Z239" s="25" t="s">
        <v>543</v>
      </c>
      <c r="AA239" s="25">
        <v>116051.967391304</v>
      </c>
      <c r="AB239" s="56">
        <f t="shared" si="7"/>
        <v>0.0003139915167</v>
      </c>
    </row>
    <row r="240">
      <c r="E240" s="27"/>
      <c r="F240" s="56"/>
      <c r="I240" s="23"/>
      <c r="U240" s="28"/>
      <c r="Z240" s="25" t="s">
        <v>546</v>
      </c>
      <c r="AA240" s="25">
        <v>464574.41847826</v>
      </c>
      <c r="AB240" s="56">
        <f t="shared" si="7"/>
        <v>0.001256957806</v>
      </c>
    </row>
    <row r="241">
      <c r="E241" s="27"/>
      <c r="F241" s="56"/>
      <c r="I241" s="23"/>
      <c r="U241" s="28"/>
      <c r="Z241" s="25" t="s">
        <v>448</v>
      </c>
      <c r="AA241" s="25">
        <v>3935840.91304347</v>
      </c>
      <c r="AB241" s="56">
        <f t="shared" si="7"/>
        <v>0.01064885573</v>
      </c>
    </row>
    <row r="242">
      <c r="E242" s="27"/>
      <c r="F242" s="56"/>
      <c r="I242" s="23"/>
      <c r="U242" s="28"/>
      <c r="Z242" s="25" t="s">
        <v>471</v>
      </c>
      <c r="AA242" s="25">
        <v>2727699.20652173</v>
      </c>
      <c r="AB242" s="56">
        <f t="shared" si="7"/>
        <v>0.007380093851</v>
      </c>
    </row>
    <row r="243">
      <c r="E243" s="27"/>
      <c r="F243" s="56"/>
      <c r="I243" s="23"/>
      <c r="U243" s="28"/>
      <c r="Z243" s="25" t="s">
        <v>650</v>
      </c>
      <c r="AA243" s="25">
        <v>3.35714285714285</v>
      </c>
      <c r="AB243" s="56">
        <f t="shared" si="7"/>
        <v>0.000000009083123717</v>
      </c>
    </row>
    <row r="244">
      <c r="E244" s="27"/>
      <c r="F244" s="56"/>
      <c r="I244" s="23"/>
      <c r="U244" s="28"/>
      <c r="Z244" s="25" t="s">
        <v>646</v>
      </c>
      <c r="AA244" s="25">
        <v>1.26666666666666</v>
      </c>
      <c r="AB244" s="56">
        <f t="shared" si="7"/>
        <v>0.000000003427107672</v>
      </c>
    </row>
    <row r="245">
      <c r="E245" s="27"/>
      <c r="F245" s="56"/>
      <c r="I245" s="23"/>
      <c r="U245" s="28"/>
      <c r="Z245" s="25" t="s">
        <v>881</v>
      </c>
      <c r="AA245" s="25">
        <v>1.59259259259259</v>
      </c>
      <c r="AB245" s="56">
        <f t="shared" si="7"/>
        <v>0.000000004308936547</v>
      </c>
    </row>
    <row r="246">
      <c r="E246" s="27"/>
      <c r="F246" s="56"/>
      <c r="I246" s="23"/>
      <c r="U246" s="28"/>
      <c r="AA246" s="25">
        <v>550088.0</v>
      </c>
      <c r="AB246" s="56">
        <f t="shared" si="7"/>
        <v>0.00148832432</v>
      </c>
    </row>
    <row r="247">
      <c r="E247" s="27"/>
      <c r="F247" s="56"/>
      <c r="I247" s="23"/>
      <c r="U247" s="28"/>
      <c r="Z247" s="25" t="s">
        <v>860</v>
      </c>
      <c r="AA247" s="25">
        <v>1.0</v>
      </c>
      <c r="AB247" s="56">
        <f t="shared" si="7"/>
        <v>0.00000000270561132</v>
      </c>
    </row>
    <row r="248">
      <c r="E248" s="27"/>
      <c r="F248" s="56"/>
      <c r="I248" s="23"/>
      <c r="U248" s="28"/>
      <c r="Z248" s="25" t="s">
        <v>890</v>
      </c>
      <c r="AA248" s="25">
        <v>1.0</v>
      </c>
      <c r="AB248" s="56">
        <f t="shared" si="7"/>
        <v>0.00000000270561132</v>
      </c>
    </row>
    <row r="249">
      <c r="E249" s="27"/>
      <c r="F249" s="56"/>
      <c r="I249" s="23"/>
      <c r="U249" s="28"/>
      <c r="AB249" s="56"/>
    </row>
    <row r="250">
      <c r="E250" s="27"/>
      <c r="F250" s="56"/>
      <c r="I250" s="23"/>
      <c r="U250" s="28"/>
      <c r="AB250" s="56"/>
    </row>
    <row r="251">
      <c r="E251" s="27"/>
      <c r="F251" s="56"/>
      <c r="I251" s="23"/>
      <c r="U251" s="28"/>
      <c r="AB251" s="56"/>
    </row>
    <row r="252">
      <c r="E252" s="27"/>
      <c r="F252" s="56"/>
      <c r="I252" s="23"/>
      <c r="U252" s="28"/>
      <c r="AB252" s="56"/>
    </row>
    <row r="253">
      <c r="E253" s="27"/>
      <c r="F253" s="56"/>
      <c r="I253" s="23"/>
      <c r="U253" s="28"/>
      <c r="AB253" s="56"/>
    </row>
    <row r="254">
      <c r="E254" s="27"/>
      <c r="F254" s="56"/>
      <c r="I254" s="23"/>
      <c r="U254" s="28"/>
      <c r="AB254" s="56"/>
    </row>
    <row r="255">
      <c r="E255" s="27"/>
      <c r="F255" s="56"/>
      <c r="I255" s="23"/>
      <c r="U255" s="28"/>
      <c r="AB255" s="56"/>
    </row>
    <row r="256">
      <c r="E256" s="27"/>
      <c r="F256" s="56"/>
      <c r="I256" s="23"/>
      <c r="U256" s="28"/>
      <c r="AB256" s="56"/>
    </row>
    <row r="257">
      <c r="E257" s="27"/>
      <c r="F257" s="56"/>
      <c r="I257" s="23"/>
      <c r="U257" s="28"/>
      <c r="AB257" s="56"/>
    </row>
    <row r="258">
      <c r="E258" s="27"/>
      <c r="F258" s="56"/>
      <c r="I258" s="23"/>
      <c r="U258" s="28"/>
      <c r="AB258" s="56"/>
    </row>
    <row r="259">
      <c r="E259" s="27"/>
      <c r="F259" s="56"/>
      <c r="I259" s="23"/>
      <c r="U259" s="28"/>
      <c r="AB259" s="56"/>
    </row>
    <row r="260">
      <c r="E260" s="27"/>
      <c r="F260" s="56"/>
      <c r="I260" s="23"/>
      <c r="U260" s="28"/>
      <c r="AB260" s="56"/>
    </row>
    <row r="261">
      <c r="E261" s="27"/>
      <c r="F261" s="56"/>
      <c r="I261" s="23"/>
      <c r="U261" s="28"/>
      <c r="AB261" s="56"/>
    </row>
    <row r="262">
      <c r="E262" s="27"/>
      <c r="F262" s="56"/>
      <c r="I262" s="23"/>
      <c r="U262" s="28"/>
      <c r="AB262" s="56"/>
    </row>
    <row r="263">
      <c r="E263" s="27"/>
      <c r="F263" s="56"/>
      <c r="I263" s="23"/>
      <c r="U263" s="28"/>
      <c r="AB263" s="56"/>
    </row>
    <row r="264">
      <c r="E264" s="27"/>
      <c r="F264" s="56"/>
      <c r="I264" s="23"/>
      <c r="U264" s="28"/>
      <c r="AB264" s="56"/>
    </row>
    <row r="265">
      <c r="E265" s="27"/>
      <c r="F265" s="56"/>
      <c r="I265" s="23"/>
      <c r="U265" s="28"/>
      <c r="AB265" s="56"/>
    </row>
    <row r="266">
      <c r="E266" s="27"/>
      <c r="F266" s="56"/>
      <c r="I266" s="23"/>
      <c r="U266" s="28"/>
      <c r="AB266" s="56"/>
    </row>
    <row r="267">
      <c r="E267" s="27"/>
      <c r="F267" s="56"/>
      <c r="I267" s="23"/>
      <c r="U267" s="28"/>
      <c r="AB267" s="56"/>
    </row>
    <row r="268">
      <c r="E268" s="27"/>
      <c r="F268" s="56"/>
      <c r="I268" s="23"/>
      <c r="U268" s="28"/>
      <c r="AB268" s="56"/>
    </row>
    <row r="269">
      <c r="E269" s="27"/>
      <c r="F269" s="56"/>
      <c r="I269" s="23"/>
      <c r="U269" s="28"/>
      <c r="AB269" s="56"/>
    </row>
    <row r="270">
      <c r="E270" s="27"/>
      <c r="F270" s="56"/>
      <c r="I270" s="23"/>
      <c r="U270" s="28"/>
      <c r="AB270" s="56"/>
    </row>
    <row r="271">
      <c r="E271" s="27"/>
      <c r="F271" s="56"/>
      <c r="I271" s="23"/>
      <c r="U271" s="28"/>
      <c r="AB271" s="56"/>
    </row>
    <row r="272">
      <c r="E272" s="27"/>
      <c r="F272" s="56"/>
      <c r="I272" s="23"/>
      <c r="U272" s="28"/>
      <c r="AB272" s="56"/>
    </row>
    <row r="273">
      <c r="E273" s="27"/>
      <c r="F273" s="56"/>
      <c r="I273" s="23"/>
      <c r="U273" s="28"/>
      <c r="AB273" s="56"/>
    </row>
    <row r="274">
      <c r="E274" s="27"/>
      <c r="F274" s="56"/>
      <c r="I274" s="23"/>
      <c r="U274" s="28"/>
      <c r="AB274" s="56"/>
    </row>
    <row r="275">
      <c r="E275" s="27"/>
      <c r="F275" s="56"/>
      <c r="I275" s="23"/>
      <c r="U275" s="28"/>
      <c r="AB275" s="56"/>
    </row>
    <row r="276">
      <c r="E276" s="27"/>
      <c r="F276" s="56"/>
      <c r="I276" s="23"/>
      <c r="U276" s="28"/>
      <c r="AB276" s="56"/>
    </row>
    <row r="277">
      <c r="E277" s="27"/>
      <c r="F277" s="56"/>
      <c r="I277" s="23"/>
      <c r="U277" s="28"/>
      <c r="AB277" s="56"/>
    </row>
    <row r="278">
      <c r="E278" s="27"/>
      <c r="F278" s="56"/>
      <c r="I278" s="23"/>
      <c r="U278" s="28"/>
      <c r="AB278" s="56"/>
    </row>
    <row r="279">
      <c r="E279" s="27"/>
      <c r="F279" s="56"/>
      <c r="I279" s="23"/>
      <c r="U279" s="28"/>
      <c r="AB279" s="56"/>
    </row>
    <row r="280">
      <c r="E280" s="27"/>
      <c r="F280" s="56"/>
      <c r="I280" s="23"/>
      <c r="U280" s="28"/>
      <c r="AB280" s="56"/>
    </row>
    <row r="281">
      <c r="E281" s="27"/>
      <c r="F281" s="56"/>
      <c r="I281" s="23"/>
      <c r="U281" s="28"/>
      <c r="AB281" s="56"/>
    </row>
    <row r="282">
      <c r="E282" s="27"/>
      <c r="F282" s="56"/>
      <c r="I282" s="23"/>
      <c r="U282" s="28"/>
      <c r="AB282" s="56"/>
    </row>
    <row r="283">
      <c r="E283" s="27"/>
      <c r="F283" s="56"/>
      <c r="I283" s="23"/>
      <c r="U283" s="28"/>
      <c r="AB283" s="56"/>
    </row>
    <row r="284">
      <c r="E284" s="27"/>
      <c r="F284" s="56"/>
      <c r="I284" s="23"/>
      <c r="U284" s="28"/>
      <c r="AB284" s="56"/>
    </row>
    <row r="285">
      <c r="E285" s="27"/>
      <c r="F285" s="56"/>
      <c r="I285" s="23"/>
      <c r="U285" s="28"/>
      <c r="AB285" s="56"/>
    </row>
    <row r="286">
      <c r="E286" s="27"/>
      <c r="F286" s="56"/>
      <c r="I286" s="23"/>
      <c r="U286" s="28"/>
      <c r="AB286" s="56"/>
    </row>
    <row r="287">
      <c r="E287" s="27"/>
      <c r="F287" s="56"/>
      <c r="I287" s="23"/>
      <c r="U287" s="28"/>
      <c r="AB287" s="56"/>
    </row>
    <row r="288">
      <c r="E288" s="27"/>
      <c r="F288" s="56"/>
      <c r="I288" s="23"/>
      <c r="U288" s="28"/>
      <c r="AB288" s="56"/>
    </row>
    <row r="289">
      <c r="E289" s="27"/>
      <c r="F289" s="56"/>
      <c r="I289" s="23"/>
      <c r="U289" s="28"/>
      <c r="AB289" s="56"/>
    </row>
    <row r="290">
      <c r="E290" s="27"/>
      <c r="F290" s="56"/>
      <c r="I290" s="23"/>
      <c r="U290" s="28"/>
      <c r="AB290" s="56"/>
    </row>
    <row r="291">
      <c r="E291" s="27"/>
      <c r="F291" s="56"/>
      <c r="I291" s="23"/>
      <c r="U291" s="28"/>
      <c r="AB291" s="56"/>
    </row>
    <row r="292">
      <c r="E292" s="27"/>
      <c r="F292" s="56"/>
      <c r="I292" s="23"/>
      <c r="U292" s="28"/>
      <c r="AB292" s="56"/>
    </row>
    <row r="293">
      <c r="E293" s="27"/>
      <c r="F293" s="56"/>
      <c r="I293" s="23"/>
      <c r="U293" s="28"/>
      <c r="AB293" s="56"/>
    </row>
    <row r="294">
      <c r="E294" s="27"/>
      <c r="F294" s="56"/>
      <c r="I294" s="23"/>
      <c r="U294" s="28"/>
      <c r="AB294" s="56"/>
    </row>
    <row r="295">
      <c r="E295" s="27"/>
      <c r="F295" s="56"/>
      <c r="I295" s="23"/>
      <c r="U295" s="28"/>
      <c r="AB295" s="56"/>
    </row>
    <row r="296">
      <c r="E296" s="27"/>
      <c r="F296" s="56"/>
      <c r="I296" s="23"/>
      <c r="U296" s="28"/>
      <c r="AB296" s="56"/>
    </row>
    <row r="297">
      <c r="E297" s="27"/>
      <c r="F297" s="56"/>
      <c r="I297" s="23"/>
      <c r="U297" s="28"/>
      <c r="AB297" s="56"/>
    </row>
    <row r="298">
      <c r="E298" s="27"/>
      <c r="F298" s="56"/>
      <c r="I298" s="23"/>
      <c r="U298" s="28"/>
      <c r="AB298" s="56"/>
    </row>
    <row r="299">
      <c r="E299" s="27"/>
      <c r="F299" s="56"/>
      <c r="I299" s="23"/>
      <c r="U299" s="28"/>
      <c r="AB299" s="56"/>
    </row>
    <row r="300">
      <c r="E300" s="27"/>
      <c r="F300" s="56"/>
      <c r="I300" s="23"/>
      <c r="U300" s="28"/>
      <c r="AB300" s="56"/>
    </row>
    <row r="301">
      <c r="E301" s="27"/>
      <c r="F301" s="56"/>
      <c r="I301" s="23"/>
      <c r="U301" s="28"/>
      <c r="AB301" s="56"/>
    </row>
    <row r="302">
      <c r="E302" s="27"/>
      <c r="F302" s="56"/>
      <c r="I302" s="23"/>
      <c r="U302" s="28"/>
      <c r="AB302" s="56"/>
    </row>
    <row r="303">
      <c r="E303" s="27"/>
      <c r="F303" s="56"/>
      <c r="I303" s="23"/>
      <c r="U303" s="28"/>
      <c r="AB303" s="56"/>
    </row>
    <row r="304">
      <c r="E304" s="27"/>
      <c r="F304" s="56"/>
      <c r="I304" s="23"/>
      <c r="U304" s="28"/>
      <c r="AB304" s="56"/>
    </row>
    <row r="305">
      <c r="E305" s="27"/>
      <c r="F305" s="56"/>
      <c r="I305" s="23"/>
      <c r="U305" s="28"/>
      <c r="AB305" s="56"/>
    </row>
    <row r="306">
      <c r="E306" s="27"/>
      <c r="F306" s="56"/>
      <c r="I306" s="23"/>
      <c r="U306" s="28"/>
      <c r="AB306" s="56"/>
    </row>
    <row r="307">
      <c r="E307" s="27"/>
      <c r="F307" s="56"/>
      <c r="I307" s="23"/>
      <c r="U307" s="28"/>
      <c r="AB307" s="56"/>
    </row>
    <row r="308">
      <c r="E308" s="27"/>
      <c r="F308" s="56"/>
      <c r="I308" s="23"/>
      <c r="U308" s="28"/>
      <c r="AB308" s="56"/>
    </row>
    <row r="309">
      <c r="E309" s="27"/>
      <c r="F309" s="56"/>
      <c r="I309" s="23"/>
      <c r="U309" s="28"/>
      <c r="AB309" s="56"/>
    </row>
    <row r="310">
      <c r="E310" s="27"/>
      <c r="F310" s="56"/>
      <c r="I310" s="23"/>
      <c r="U310" s="28"/>
      <c r="AB310" s="56"/>
    </row>
    <row r="311">
      <c r="E311" s="27"/>
      <c r="F311" s="56"/>
      <c r="I311" s="23"/>
      <c r="U311" s="28"/>
      <c r="AB311" s="56"/>
    </row>
    <row r="312">
      <c r="E312" s="27"/>
      <c r="F312" s="56"/>
      <c r="I312" s="23"/>
      <c r="U312" s="28"/>
      <c r="AB312" s="56"/>
    </row>
    <row r="313">
      <c r="E313" s="27"/>
      <c r="F313" s="56"/>
      <c r="I313" s="23"/>
      <c r="U313" s="28"/>
      <c r="AB313" s="56"/>
    </row>
    <row r="314">
      <c r="E314" s="27"/>
      <c r="F314" s="56"/>
      <c r="I314" s="23"/>
      <c r="U314" s="28"/>
      <c r="AB314" s="56"/>
    </row>
    <row r="315">
      <c r="E315" s="27"/>
      <c r="F315" s="56"/>
      <c r="I315" s="23"/>
      <c r="U315" s="28"/>
      <c r="AB315" s="56"/>
    </row>
    <row r="316">
      <c r="E316" s="27"/>
      <c r="F316" s="56"/>
      <c r="I316" s="23"/>
      <c r="U316" s="28"/>
      <c r="AB316" s="56"/>
    </row>
    <row r="317">
      <c r="E317" s="27"/>
      <c r="F317" s="56"/>
      <c r="I317" s="23"/>
      <c r="U317" s="28"/>
      <c r="AB317" s="56"/>
    </row>
    <row r="318">
      <c r="E318" s="27"/>
      <c r="F318" s="56"/>
      <c r="I318" s="23"/>
      <c r="U318" s="28"/>
      <c r="AB318" s="56"/>
    </row>
    <row r="319">
      <c r="E319" s="27"/>
      <c r="F319" s="56"/>
      <c r="I319" s="23"/>
      <c r="U319" s="28"/>
      <c r="AB319" s="56"/>
    </row>
    <row r="320">
      <c r="E320" s="27"/>
      <c r="F320" s="56"/>
      <c r="I320" s="23"/>
      <c r="U320" s="28"/>
      <c r="AB320" s="56"/>
    </row>
    <row r="321">
      <c r="E321" s="27"/>
      <c r="F321" s="56"/>
      <c r="I321" s="23"/>
      <c r="U321" s="28"/>
      <c r="AB321" s="56"/>
    </row>
    <row r="322">
      <c r="E322" s="27"/>
      <c r="F322" s="56"/>
      <c r="I322" s="23"/>
      <c r="U322" s="28"/>
      <c r="AB322" s="56"/>
    </row>
    <row r="323">
      <c r="E323" s="27"/>
      <c r="F323" s="56"/>
      <c r="I323" s="23"/>
      <c r="U323" s="28"/>
      <c r="AB323" s="56"/>
    </row>
    <row r="324">
      <c r="E324" s="27"/>
      <c r="F324" s="56"/>
      <c r="I324" s="23"/>
      <c r="U324" s="28"/>
      <c r="AB324" s="56"/>
    </row>
    <row r="325">
      <c r="E325" s="27"/>
      <c r="F325" s="56"/>
      <c r="I325" s="23"/>
      <c r="U325" s="28"/>
      <c r="AB325" s="56"/>
    </row>
    <row r="326">
      <c r="E326" s="27"/>
      <c r="F326" s="56"/>
      <c r="I326" s="23"/>
      <c r="U326" s="28"/>
      <c r="AB326" s="56"/>
    </row>
    <row r="327">
      <c r="E327" s="27"/>
      <c r="F327" s="56"/>
      <c r="I327" s="23"/>
      <c r="U327" s="28"/>
      <c r="AB327" s="56"/>
    </row>
    <row r="328">
      <c r="E328" s="27"/>
      <c r="F328" s="56"/>
      <c r="I328" s="23"/>
      <c r="U328" s="28"/>
      <c r="AB328" s="56"/>
    </row>
    <row r="329">
      <c r="E329" s="27"/>
      <c r="F329" s="56"/>
      <c r="I329" s="23"/>
      <c r="U329" s="28"/>
      <c r="AB329" s="56"/>
    </row>
    <row r="330">
      <c r="E330" s="27"/>
      <c r="F330" s="56"/>
      <c r="I330" s="23"/>
      <c r="U330" s="28"/>
      <c r="AB330" s="56"/>
    </row>
    <row r="331">
      <c r="E331" s="27"/>
      <c r="F331" s="56"/>
      <c r="I331" s="23"/>
      <c r="U331" s="28"/>
      <c r="AB331" s="56"/>
    </row>
    <row r="332">
      <c r="E332" s="27"/>
      <c r="F332" s="56"/>
      <c r="I332" s="23"/>
      <c r="U332" s="28"/>
      <c r="AB332" s="56"/>
    </row>
    <row r="333">
      <c r="E333" s="27"/>
      <c r="F333" s="56"/>
      <c r="I333" s="23"/>
      <c r="U333" s="28"/>
      <c r="AB333" s="56"/>
    </row>
    <row r="334">
      <c r="E334" s="27"/>
      <c r="F334" s="56"/>
      <c r="I334" s="23"/>
      <c r="U334" s="28"/>
      <c r="AB334" s="56"/>
    </row>
    <row r="335">
      <c r="E335" s="27"/>
      <c r="F335" s="56"/>
      <c r="I335" s="23"/>
      <c r="U335" s="28"/>
      <c r="AB335" s="56"/>
    </row>
    <row r="336">
      <c r="E336" s="27"/>
      <c r="F336" s="56"/>
      <c r="I336" s="23"/>
      <c r="U336" s="28"/>
      <c r="AB336" s="56"/>
    </row>
    <row r="337">
      <c r="E337" s="27"/>
      <c r="F337" s="56"/>
      <c r="I337" s="23"/>
      <c r="U337" s="28"/>
      <c r="AB337" s="56"/>
    </row>
    <row r="338">
      <c r="E338" s="27"/>
      <c r="F338" s="56"/>
      <c r="I338" s="23"/>
      <c r="U338" s="28"/>
      <c r="AB338" s="56"/>
    </row>
    <row r="339">
      <c r="E339" s="27"/>
      <c r="F339" s="56"/>
      <c r="I339" s="23"/>
      <c r="U339" s="28"/>
      <c r="AB339" s="56"/>
    </row>
    <row r="340">
      <c r="E340" s="27"/>
      <c r="F340" s="56"/>
      <c r="I340" s="23"/>
      <c r="U340" s="28"/>
      <c r="AB340" s="56"/>
    </row>
    <row r="341">
      <c r="E341" s="27"/>
      <c r="F341" s="56"/>
      <c r="I341" s="23"/>
      <c r="U341" s="28"/>
      <c r="AB341" s="56"/>
    </row>
    <row r="342">
      <c r="E342" s="27"/>
      <c r="F342" s="56"/>
      <c r="I342" s="23"/>
      <c r="U342" s="28"/>
      <c r="AB342" s="56"/>
    </row>
    <row r="343">
      <c r="E343" s="27"/>
      <c r="F343" s="56"/>
      <c r="I343" s="23"/>
      <c r="U343" s="28"/>
      <c r="AB343" s="56"/>
    </row>
    <row r="344">
      <c r="E344" s="27"/>
      <c r="F344" s="56"/>
      <c r="I344" s="23"/>
      <c r="U344" s="28"/>
      <c r="AB344" s="56"/>
    </row>
    <row r="345">
      <c r="E345" s="27"/>
      <c r="F345" s="56"/>
      <c r="I345" s="23"/>
      <c r="U345" s="28"/>
      <c r="AB345" s="56"/>
    </row>
    <row r="346">
      <c r="E346" s="27"/>
      <c r="F346" s="56"/>
      <c r="I346" s="23"/>
      <c r="U346" s="28"/>
      <c r="AB346" s="56"/>
    </row>
    <row r="347">
      <c r="E347" s="27"/>
      <c r="F347" s="56"/>
      <c r="I347" s="23"/>
      <c r="U347" s="28"/>
      <c r="AB347" s="56"/>
    </row>
    <row r="348">
      <c r="E348" s="27"/>
      <c r="F348" s="56"/>
      <c r="I348" s="23"/>
      <c r="U348" s="28"/>
      <c r="AB348" s="56"/>
    </row>
    <row r="349">
      <c r="E349" s="27"/>
      <c r="F349" s="56"/>
      <c r="I349" s="23"/>
      <c r="U349" s="28"/>
      <c r="AB349" s="56"/>
    </row>
    <row r="350">
      <c r="E350" s="27"/>
      <c r="F350" s="56"/>
      <c r="I350" s="23"/>
      <c r="U350" s="28"/>
      <c r="AB350" s="56"/>
    </row>
    <row r="351">
      <c r="E351" s="27"/>
      <c r="F351" s="56"/>
      <c r="I351" s="23"/>
      <c r="U351" s="28"/>
      <c r="AB351" s="56"/>
    </row>
    <row r="352">
      <c r="E352" s="27"/>
      <c r="F352" s="56"/>
      <c r="I352" s="23"/>
      <c r="U352" s="28"/>
      <c r="AB352" s="56"/>
    </row>
    <row r="353">
      <c r="E353" s="27"/>
      <c r="F353" s="56"/>
      <c r="I353" s="23"/>
      <c r="U353" s="28"/>
      <c r="AB353" s="56"/>
    </row>
    <row r="354">
      <c r="E354" s="27"/>
      <c r="F354" s="56"/>
      <c r="I354" s="23"/>
      <c r="U354" s="28"/>
      <c r="AB354" s="56"/>
    </row>
    <row r="355">
      <c r="E355" s="27"/>
      <c r="F355" s="56"/>
      <c r="I355" s="23"/>
      <c r="U355" s="28"/>
      <c r="AB355" s="56"/>
    </row>
    <row r="356">
      <c r="E356" s="27"/>
      <c r="F356" s="56"/>
      <c r="I356" s="23"/>
      <c r="U356" s="28"/>
      <c r="AB356" s="56"/>
    </row>
    <row r="357">
      <c r="E357" s="27"/>
      <c r="F357" s="56"/>
      <c r="I357" s="23"/>
      <c r="U357" s="28"/>
      <c r="AB357" s="56"/>
    </row>
    <row r="358">
      <c r="E358" s="27"/>
      <c r="F358" s="56"/>
      <c r="I358" s="23"/>
      <c r="U358" s="28"/>
      <c r="AB358" s="56"/>
    </row>
    <row r="359">
      <c r="E359" s="27"/>
      <c r="F359" s="56"/>
      <c r="I359" s="23"/>
      <c r="U359" s="28"/>
      <c r="AB359" s="56"/>
    </row>
    <row r="360">
      <c r="E360" s="27"/>
      <c r="F360" s="56"/>
      <c r="I360" s="23"/>
      <c r="U360" s="28"/>
      <c r="AB360" s="56"/>
    </row>
    <row r="361">
      <c r="E361" s="27"/>
      <c r="F361" s="56"/>
      <c r="I361" s="23"/>
      <c r="U361" s="28"/>
      <c r="AB361" s="56"/>
    </row>
    <row r="362">
      <c r="E362" s="27"/>
      <c r="F362" s="56"/>
      <c r="I362" s="23"/>
      <c r="U362" s="28"/>
      <c r="AB362" s="56"/>
    </row>
    <row r="363">
      <c r="E363" s="27"/>
      <c r="F363" s="56"/>
      <c r="I363" s="23"/>
      <c r="U363" s="28"/>
      <c r="AB363" s="56"/>
    </row>
    <row r="364">
      <c r="E364" s="27"/>
      <c r="F364" s="56"/>
      <c r="I364" s="23"/>
      <c r="U364" s="28"/>
      <c r="AB364" s="56"/>
    </row>
    <row r="365">
      <c r="E365" s="27"/>
      <c r="F365" s="56"/>
      <c r="I365" s="23"/>
      <c r="U365" s="28"/>
      <c r="AB365" s="56"/>
    </row>
    <row r="366">
      <c r="E366" s="27"/>
      <c r="F366" s="56"/>
      <c r="I366" s="23"/>
      <c r="U366" s="28"/>
      <c r="AB366" s="56"/>
    </row>
    <row r="367">
      <c r="E367" s="27"/>
      <c r="F367" s="56"/>
      <c r="I367" s="23"/>
      <c r="U367" s="28"/>
      <c r="AB367" s="56"/>
    </row>
    <row r="368">
      <c r="E368" s="27"/>
      <c r="F368" s="56"/>
      <c r="I368" s="23"/>
      <c r="U368" s="28"/>
      <c r="AB368" s="56"/>
    </row>
    <row r="369">
      <c r="E369" s="27"/>
      <c r="F369" s="56"/>
      <c r="I369" s="23"/>
      <c r="U369" s="28"/>
      <c r="AB369" s="56"/>
    </row>
    <row r="370">
      <c r="E370" s="27"/>
      <c r="F370" s="56"/>
      <c r="I370" s="23"/>
      <c r="U370" s="28"/>
      <c r="AB370" s="56"/>
    </row>
    <row r="371">
      <c r="E371" s="27"/>
      <c r="F371" s="56"/>
      <c r="I371" s="23"/>
      <c r="U371" s="28"/>
      <c r="AB371" s="56"/>
    </row>
    <row r="372">
      <c r="E372" s="27"/>
      <c r="F372" s="56"/>
      <c r="I372" s="23"/>
      <c r="U372" s="28"/>
      <c r="AB372" s="56"/>
    </row>
    <row r="373">
      <c r="E373" s="27"/>
      <c r="F373" s="56"/>
      <c r="I373" s="23"/>
      <c r="U373" s="28"/>
      <c r="AB373" s="56"/>
    </row>
    <row r="374">
      <c r="E374" s="27"/>
      <c r="F374" s="56"/>
      <c r="I374" s="23"/>
      <c r="U374" s="28"/>
      <c r="AB374" s="56"/>
    </row>
    <row r="375">
      <c r="E375" s="27"/>
      <c r="F375" s="56"/>
      <c r="I375" s="23"/>
      <c r="U375" s="28"/>
      <c r="AB375" s="56"/>
    </row>
    <row r="376">
      <c r="E376" s="27"/>
      <c r="F376" s="56"/>
      <c r="I376" s="23"/>
      <c r="U376" s="28"/>
      <c r="AB376" s="56"/>
    </row>
    <row r="377">
      <c r="E377" s="27"/>
      <c r="F377" s="56"/>
      <c r="I377" s="23"/>
      <c r="U377" s="28"/>
      <c r="AB377" s="56"/>
    </row>
    <row r="378">
      <c r="E378" s="27"/>
      <c r="F378" s="56"/>
      <c r="I378" s="23"/>
      <c r="U378" s="28"/>
      <c r="AB378" s="56"/>
    </row>
    <row r="379">
      <c r="E379" s="27"/>
      <c r="F379" s="56"/>
      <c r="I379" s="23"/>
      <c r="U379" s="28"/>
      <c r="AB379" s="56"/>
    </row>
    <row r="380">
      <c r="E380" s="27"/>
      <c r="F380" s="56"/>
      <c r="I380" s="23"/>
      <c r="U380" s="28"/>
      <c r="AB380" s="56"/>
    </row>
    <row r="381">
      <c r="E381" s="27"/>
      <c r="F381" s="56"/>
      <c r="I381" s="23"/>
      <c r="U381" s="28"/>
      <c r="AB381" s="56"/>
    </row>
    <row r="382">
      <c r="E382" s="27"/>
      <c r="F382" s="56"/>
      <c r="I382" s="23"/>
      <c r="U382" s="28"/>
      <c r="AB382" s="56"/>
    </row>
    <row r="383">
      <c r="E383" s="27"/>
      <c r="F383" s="56"/>
      <c r="I383" s="23"/>
      <c r="U383" s="28"/>
      <c r="AB383" s="56"/>
    </row>
    <row r="384">
      <c r="E384" s="27"/>
      <c r="F384" s="56"/>
      <c r="I384" s="23"/>
      <c r="U384" s="28"/>
      <c r="AB384" s="56"/>
    </row>
    <row r="385">
      <c r="E385" s="27"/>
      <c r="F385" s="56"/>
      <c r="I385" s="23"/>
      <c r="U385" s="28"/>
      <c r="AB385" s="56"/>
    </row>
    <row r="386">
      <c r="E386" s="27"/>
      <c r="F386" s="56"/>
      <c r="I386" s="23"/>
      <c r="U386" s="28"/>
      <c r="AB386" s="56"/>
    </row>
    <row r="387">
      <c r="E387" s="27"/>
      <c r="F387" s="56"/>
      <c r="I387" s="23"/>
      <c r="U387" s="28"/>
      <c r="AB387" s="56"/>
    </row>
    <row r="388">
      <c r="E388" s="27"/>
      <c r="F388" s="56"/>
      <c r="I388" s="23"/>
      <c r="U388" s="28"/>
      <c r="AB388" s="56"/>
    </row>
    <row r="389">
      <c r="E389" s="27"/>
      <c r="F389" s="56"/>
      <c r="I389" s="23"/>
      <c r="U389" s="28"/>
      <c r="AB389" s="56"/>
    </row>
    <row r="390">
      <c r="E390" s="27"/>
      <c r="F390" s="56"/>
      <c r="I390" s="23"/>
      <c r="U390" s="28"/>
      <c r="AB390" s="56"/>
    </row>
    <row r="391">
      <c r="E391" s="27"/>
      <c r="F391" s="56"/>
      <c r="I391" s="23"/>
      <c r="U391" s="28"/>
      <c r="AB391" s="56"/>
    </row>
    <row r="392">
      <c r="E392" s="27"/>
      <c r="F392" s="56"/>
      <c r="I392" s="23"/>
      <c r="U392" s="28"/>
      <c r="AB392" s="56"/>
    </row>
    <row r="393">
      <c r="E393" s="27"/>
      <c r="F393" s="56"/>
      <c r="I393" s="23"/>
      <c r="U393" s="28"/>
      <c r="AB393" s="56"/>
    </row>
    <row r="394">
      <c r="E394" s="27"/>
      <c r="F394" s="56"/>
      <c r="I394" s="23"/>
      <c r="U394" s="28"/>
      <c r="AB394" s="56"/>
    </row>
    <row r="395">
      <c r="E395" s="27"/>
      <c r="F395" s="56"/>
      <c r="I395" s="23"/>
      <c r="U395" s="28"/>
      <c r="AB395" s="56"/>
    </row>
    <row r="396">
      <c r="E396" s="27"/>
      <c r="F396" s="56"/>
      <c r="I396" s="23"/>
      <c r="U396" s="28"/>
      <c r="AB396" s="56"/>
    </row>
    <row r="397">
      <c r="E397" s="27"/>
      <c r="F397" s="56"/>
      <c r="I397" s="23"/>
      <c r="U397" s="28"/>
      <c r="AB397" s="56"/>
    </row>
    <row r="398">
      <c r="E398" s="27"/>
      <c r="F398" s="56"/>
      <c r="I398" s="23"/>
      <c r="U398" s="28"/>
      <c r="AB398" s="56"/>
    </row>
    <row r="399">
      <c r="E399" s="27"/>
      <c r="F399" s="56"/>
      <c r="I399" s="23"/>
      <c r="U399" s="28"/>
      <c r="AB399" s="56"/>
    </row>
    <row r="400">
      <c r="E400" s="27"/>
      <c r="F400" s="56"/>
      <c r="I400" s="23"/>
      <c r="U400" s="28"/>
      <c r="AB400" s="56"/>
    </row>
    <row r="401">
      <c r="E401" s="27"/>
      <c r="F401" s="56"/>
      <c r="I401" s="23"/>
      <c r="U401" s="28"/>
      <c r="AB401" s="56"/>
    </row>
    <row r="402">
      <c r="E402" s="27"/>
      <c r="F402" s="56"/>
      <c r="I402" s="23"/>
      <c r="U402" s="28"/>
      <c r="AB402" s="56"/>
    </row>
    <row r="403">
      <c r="E403" s="27"/>
      <c r="F403" s="56"/>
      <c r="I403" s="23"/>
      <c r="U403" s="28"/>
      <c r="AB403" s="56"/>
    </row>
    <row r="404">
      <c r="E404" s="27"/>
      <c r="F404" s="56"/>
      <c r="I404" s="23"/>
      <c r="U404" s="28"/>
      <c r="AB404" s="56"/>
    </row>
    <row r="405">
      <c r="E405" s="27"/>
      <c r="F405" s="56"/>
      <c r="I405" s="23"/>
      <c r="U405" s="28"/>
      <c r="AB405" s="56"/>
    </row>
    <row r="406">
      <c r="E406" s="27"/>
      <c r="F406" s="56"/>
      <c r="I406" s="23"/>
      <c r="U406" s="28"/>
      <c r="AB406" s="56"/>
    </row>
    <row r="407">
      <c r="E407" s="27"/>
      <c r="F407" s="56"/>
      <c r="I407" s="23"/>
      <c r="U407" s="28"/>
      <c r="AB407" s="56"/>
    </row>
    <row r="408">
      <c r="E408" s="27"/>
      <c r="F408" s="56"/>
      <c r="I408" s="23"/>
      <c r="U408" s="28"/>
      <c r="AB408" s="56"/>
    </row>
    <row r="409">
      <c r="E409" s="27"/>
      <c r="F409" s="56"/>
      <c r="I409" s="23"/>
      <c r="U409" s="28"/>
      <c r="AB409" s="56"/>
    </row>
    <row r="410">
      <c r="E410" s="27"/>
      <c r="F410" s="56"/>
      <c r="I410" s="23"/>
      <c r="U410" s="28"/>
      <c r="AB410" s="56"/>
    </row>
    <row r="411">
      <c r="E411" s="27"/>
      <c r="F411" s="56"/>
      <c r="I411" s="23"/>
      <c r="U411" s="28"/>
      <c r="AB411" s="56"/>
    </row>
    <row r="412">
      <c r="E412" s="27"/>
      <c r="F412" s="56"/>
      <c r="I412" s="23"/>
      <c r="U412" s="28"/>
      <c r="AB412" s="56"/>
    </row>
    <row r="413">
      <c r="E413" s="27"/>
      <c r="F413" s="56"/>
      <c r="I413" s="23"/>
      <c r="U413" s="28"/>
      <c r="AB413" s="56"/>
    </row>
    <row r="414">
      <c r="E414" s="27"/>
      <c r="F414" s="56"/>
      <c r="I414" s="23"/>
      <c r="U414" s="28"/>
      <c r="AB414" s="56"/>
    </row>
    <row r="415">
      <c r="E415" s="27"/>
      <c r="F415" s="56"/>
      <c r="I415" s="23"/>
      <c r="U415" s="28"/>
      <c r="AB415" s="56"/>
    </row>
    <row r="416">
      <c r="E416" s="27"/>
      <c r="F416" s="56"/>
      <c r="I416" s="23"/>
      <c r="U416" s="28"/>
      <c r="AB416" s="56"/>
    </row>
    <row r="417">
      <c r="E417" s="27"/>
      <c r="F417" s="56"/>
      <c r="I417" s="23"/>
      <c r="U417" s="28"/>
      <c r="AB417" s="56"/>
    </row>
    <row r="418">
      <c r="E418" s="27"/>
      <c r="F418" s="56"/>
      <c r="I418" s="23"/>
      <c r="U418" s="28"/>
      <c r="AB418" s="56"/>
    </row>
    <row r="419">
      <c r="E419" s="27"/>
      <c r="F419" s="56"/>
      <c r="I419" s="23"/>
      <c r="U419" s="28"/>
      <c r="AB419" s="56"/>
    </row>
    <row r="420">
      <c r="E420" s="27"/>
      <c r="F420" s="56"/>
      <c r="I420" s="23"/>
      <c r="U420" s="28"/>
      <c r="AB420" s="56"/>
    </row>
    <row r="421">
      <c r="E421" s="27"/>
      <c r="F421" s="56"/>
      <c r="I421" s="23"/>
      <c r="U421" s="28"/>
      <c r="AB421" s="56"/>
    </row>
    <row r="422">
      <c r="E422" s="27"/>
      <c r="F422" s="56"/>
      <c r="I422" s="23"/>
      <c r="U422" s="28"/>
      <c r="AB422" s="56"/>
    </row>
    <row r="423">
      <c r="E423" s="27"/>
      <c r="F423" s="56"/>
      <c r="I423" s="23"/>
      <c r="U423" s="28"/>
      <c r="AB423" s="56"/>
    </row>
    <row r="424">
      <c r="E424" s="27"/>
      <c r="F424" s="56"/>
      <c r="I424" s="23"/>
      <c r="U424" s="28"/>
      <c r="AB424" s="56"/>
    </row>
    <row r="425">
      <c r="E425" s="27"/>
      <c r="F425" s="56"/>
      <c r="I425" s="23"/>
      <c r="U425" s="28"/>
      <c r="AB425" s="56"/>
    </row>
    <row r="426">
      <c r="E426" s="27"/>
      <c r="F426" s="56"/>
      <c r="I426" s="23"/>
      <c r="U426" s="28"/>
      <c r="AB426" s="56"/>
    </row>
    <row r="427">
      <c r="E427" s="27"/>
      <c r="F427" s="56"/>
      <c r="I427" s="23"/>
      <c r="U427" s="28"/>
      <c r="AB427" s="56"/>
    </row>
    <row r="428">
      <c r="E428" s="27"/>
      <c r="F428" s="56"/>
      <c r="I428" s="23"/>
      <c r="U428" s="28"/>
      <c r="AB428" s="56"/>
    </row>
    <row r="429">
      <c r="E429" s="27"/>
      <c r="F429" s="56"/>
      <c r="I429" s="23"/>
      <c r="U429" s="28"/>
      <c r="AB429" s="56"/>
    </row>
    <row r="430">
      <c r="E430" s="27"/>
      <c r="F430" s="56"/>
      <c r="I430" s="23"/>
      <c r="U430" s="28"/>
      <c r="AB430" s="56"/>
    </row>
    <row r="431">
      <c r="E431" s="27"/>
      <c r="F431" s="56"/>
      <c r="I431" s="23"/>
      <c r="U431" s="28"/>
      <c r="AB431" s="56"/>
    </row>
    <row r="432">
      <c r="E432" s="27"/>
      <c r="F432" s="56"/>
      <c r="I432" s="23"/>
      <c r="U432" s="28"/>
      <c r="AB432" s="56"/>
    </row>
    <row r="433">
      <c r="E433" s="27"/>
      <c r="F433" s="56"/>
      <c r="I433" s="23"/>
      <c r="U433" s="28"/>
      <c r="AB433" s="56"/>
    </row>
    <row r="434">
      <c r="E434" s="27"/>
      <c r="F434" s="56"/>
      <c r="I434" s="23"/>
      <c r="U434" s="28"/>
      <c r="AB434" s="56"/>
    </row>
    <row r="435">
      <c r="E435" s="27"/>
      <c r="F435" s="56"/>
      <c r="I435" s="23"/>
      <c r="U435" s="28"/>
      <c r="AB435" s="56"/>
    </row>
    <row r="436">
      <c r="E436" s="27"/>
      <c r="F436" s="56"/>
      <c r="I436" s="23"/>
      <c r="U436" s="28"/>
      <c r="AB436" s="56"/>
    </row>
    <row r="437">
      <c r="E437" s="27"/>
      <c r="F437" s="56"/>
      <c r="I437" s="23"/>
      <c r="U437" s="28"/>
      <c r="AB437" s="56"/>
    </row>
    <row r="438">
      <c r="E438" s="27"/>
      <c r="F438" s="56"/>
      <c r="I438" s="23"/>
      <c r="U438" s="28"/>
      <c r="AB438" s="56"/>
    </row>
    <row r="439">
      <c r="E439" s="27"/>
      <c r="F439" s="56"/>
      <c r="I439" s="23"/>
      <c r="U439" s="28"/>
      <c r="AB439" s="56"/>
    </row>
    <row r="440">
      <c r="E440" s="27"/>
      <c r="F440" s="56"/>
      <c r="I440" s="23"/>
      <c r="U440" s="28"/>
      <c r="AB440" s="56"/>
    </row>
    <row r="441">
      <c r="E441" s="27"/>
      <c r="F441" s="56"/>
      <c r="I441" s="23"/>
      <c r="U441" s="28"/>
      <c r="AB441" s="56"/>
    </row>
    <row r="442">
      <c r="E442" s="27"/>
      <c r="F442" s="56"/>
      <c r="I442" s="23"/>
      <c r="U442" s="28"/>
      <c r="AB442" s="56"/>
    </row>
    <row r="443">
      <c r="E443" s="27"/>
      <c r="F443" s="56"/>
      <c r="I443" s="23"/>
      <c r="U443" s="28"/>
      <c r="AB443" s="56"/>
    </row>
    <row r="444">
      <c r="E444" s="27"/>
      <c r="F444" s="56"/>
      <c r="I444" s="23"/>
      <c r="U444" s="28"/>
      <c r="AB444" s="56"/>
    </row>
    <row r="445">
      <c r="E445" s="27"/>
      <c r="F445" s="56"/>
      <c r="I445" s="23"/>
      <c r="U445" s="28"/>
      <c r="AB445" s="56"/>
    </row>
    <row r="446">
      <c r="E446" s="27"/>
      <c r="F446" s="56"/>
      <c r="I446" s="23"/>
      <c r="U446" s="28"/>
      <c r="AB446" s="56"/>
    </row>
    <row r="447">
      <c r="E447" s="27"/>
      <c r="F447" s="56"/>
      <c r="I447" s="23"/>
      <c r="U447" s="28"/>
      <c r="AB447" s="56"/>
    </row>
    <row r="448">
      <c r="E448" s="27"/>
      <c r="F448" s="56"/>
      <c r="I448" s="23"/>
      <c r="U448" s="28"/>
      <c r="AB448" s="56"/>
    </row>
    <row r="449">
      <c r="E449" s="27"/>
      <c r="F449" s="56"/>
      <c r="I449" s="23"/>
      <c r="U449" s="28"/>
      <c r="AB449" s="56"/>
    </row>
    <row r="450">
      <c r="E450" s="27"/>
      <c r="F450" s="56"/>
      <c r="I450" s="23"/>
      <c r="U450" s="28"/>
      <c r="AB450" s="56"/>
    </row>
    <row r="451">
      <c r="E451" s="27"/>
      <c r="F451" s="56"/>
      <c r="I451" s="23"/>
      <c r="U451" s="28"/>
      <c r="AB451" s="56"/>
    </row>
    <row r="452">
      <c r="E452" s="27"/>
      <c r="F452" s="56"/>
      <c r="I452" s="23"/>
      <c r="U452" s="28"/>
      <c r="AB452" s="56"/>
    </row>
    <row r="453">
      <c r="E453" s="27"/>
      <c r="F453" s="56"/>
      <c r="I453" s="23"/>
      <c r="U453" s="28"/>
      <c r="AB453" s="56"/>
    </row>
    <row r="454">
      <c r="E454" s="27"/>
      <c r="F454" s="56"/>
      <c r="I454" s="23"/>
      <c r="U454" s="28"/>
      <c r="AB454" s="56"/>
    </row>
    <row r="455">
      <c r="E455" s="27"/>
      <c r="F455" s="56"/>
      <c r="I455" s="23"/>
      <c r="U455" s="28"/>
      <c r="AB455" s="56"/>
    </row>
    <row r="456">
      <c r="E456" s="27"/>
      <c r="F456" s="56"/>
      <c r="I456" s="23"/>
      <c r="U456" s="28"/>
      <c r="AB456" s="56"/>
    </row>
    <row r="457">
      <c r="E457" s="27"/>
      <c r="F457" s="56"/>
      <c r="I457" s="23"/>
      <c r="U457" s="28"/>
      <c r="AB457" s="56"/>
    </row>
    <row r="458">
      <c r="E458" s="27"/>
      <c r="F458" s="56"/>
      <c r="I458" s="23"/>
      <c r="U458" s="28"/>
      <c r="AB458" s="56"/>
    </row>
    <row r="459">
      <c r="E459" s="27"/>
      <c r="F459" s="56"/>
      <c r="I459" s="23"/>
      <c r="U459" s="28"/>
      <c r="AB459" s="56"/>
    </row>
    <row r="460">
      <c r="E460" s="27"/>
      <c r="F460" s="56"/>
      <c r="I460" s="23"/>
      <c r="U460" s="28"/>
      <c r="AB460" s="56"/>
    </row>
    <row r="461">
      <c r="E461" s="27"/>
      <c r="F461" s="56"/>
      <c r="I461" s="23"/>
      <c r="U461" s="28"/>
      <c r="AB461" s="56"/>
    </row>
    <row r="462">
      <c r="E462" s="27"/>
      <c r="F462" s="56"/>
      <c r="I462" s="23"/>
      <c r="U462" s="28"/>
      <c r="AB462" s="56"/>
    </row>
    <row r="463">
      <c r="E463" s="27"/>
      <c r="F463" s="56"/>
      <c r="I463" s="23"/>
      <c r="U463" s="28"/>
      <c r="AB463" s="56"/>
    </row>
    <row r="464">
      <c r="E464" s="27"/>
      <c r="F464" s="56"/>
      <c r="I464" s="23"/>
      <c r="U464" s="28"/>
      <c r="AB464" s="56"/>
    </row>
    <row r="465">
      <c r="E465" s="27"/>
      <c r="F465" s="56"/>
      <c r="I465" s="23"/>
      <c r="U465" s="28"/>
      <c r="AB465" s="56"/>
    </row>
    <row r="466">
      <c r="E466" s="27"/>
      <c r="F466" s="56"/>
      <c r="I466" s="23"/>
      <c r="U466" s="28"/>
      <c r="AB466" s="56"/>
    </row>
    <row r="467">
      <c r="E467" s="27"/>
      <c r="F467" s="56"/>
      <c r="I467" s="23"/>
      <c r="U467" s="28"/>
      <c r="AB467" s="56"/>
    </row>
    <row r="468">
      <c r="E468" s="27"/>
      <c r="F468" s="56"/>
      <c r="I468" s="23"/>
      <c r="U468" s="28"/>
      <c r="AB468" s="56"/>
    </row>
    <row r="469">
      <c r="E469" s="27"/>
      <c r="F469" s="56"/>
      <c r="I469" s="23"/>
      <c r="U469" s="28"/>
      <c r="AB469" s="56"/>
    </row>
    <row r="470">
      <c r="E470" s="27"/>
      <c r="F470" s="56"/>
      <c r="I470" s="23"/>
      <c r="U470" s="28"/>
      <c r="AB470" s="56"/>
    </row>
    <row r="471">
      <c r="E471" s="27"/>
      <c r="F471" s="56"/>
      <c r="I471" s="23"/>
      <c r="U471" s="28"/>
      <c r="AB471" s="56"/>
    </row>
    <row r="472">
      <c r="E472" s="27"/>
      <c r="F472" s="56"/>
      <c r="I472" s="23"/>
      <c r="U472" s="28"/>
      <c r="AB472" s="56"/>
    </row>
    <row r="473">
      <c r="E473" s="27"/>
      <c r="F473" s="56"/>
      <c r="I473" s="23"/>
      <c r="U473" s="28"/>
      <c r="AB473" s="56"/>
    </row>
    <row r="474">
      <c r="E474" s="27"/>
      <c r="F474" s="56"/>
      <c r="I474" s="23"/>
      <c r="U474" s="28"/>
      <c r="AB474" s="56"/>
    </row>
    <row r="475">
      <c r="E475" s="27"/>
      <c r="F475" s="56"/>
      <c r="I475" s="23"/>
      <c r="U475" s="28"/>
      <c r="AB475" s="56"/>
    </row>
    <row r="476">
      <c r="E476" s="27"/>
      <c r="F476" s="56"/>
      <c r="I476" s="23"/>
      <c r="U476" s="28"/>
      <c r="AB476" s="56"/>
    </row>
    <row r="477">
      <c r="E477" s="27"/>
      <c r="F477" s="56"/>
      <c r="I477" s="23"/>
      <c r="U477" s="28"/>
      <c r="AB477" s="56"/>
    </row>
    <row r="478">
      <c r="E478" s="27"/>
      <c r="F478" s="56"/>
      <c r="I478" s="23"/>
      <c r="U478" s="28"/>
      <c r="AB478" s="56"/>
    </row>
    <row r="479">
      <c r="E479" s="27"/>
      <c r="F479" s="56"/>
      <c r="I479" s="23"/>
      <c r="U479" s="28"/>
      <c r="AB479" s="56"/>
    </row>
    <row r="480">
      <c r="E480" s="27"/>
      <c r="F480" s="56"/>
      <c r="I480" s="23"/>
      <c r="U480" s="28"/>
      <c r="AB480" s="56"/>
    </row>
    <row r="481">
      <c r="E481" s="27"/>
      <c r="F481" s="56"/>
      <c r="I481" s="23"/>
      <c r="U481" s="28"/>
      <c r="AB481" s="56"/>
    </row>
    <row r="482">
      <c r="E482" s="27"/>
      <c r="F482" s="56"/>
      <c r="I482" s="23"/>
      <c r="U482" s="28"/>
      <c r="AB482" s="56"/>
    </row>
    <row r="483">
      <c r="E483" s="27"/>
      <c r="F483" s="56"/>
      <c r="I483" s="23"/>
      <c r="U483" s="28"/>
      <c r="AB483" s="56"/>
    </row>
    <row r="484">
      <c r="E484" s="27"/>
      <c r="F484" s="56"/>
      <c r="I484" s="23"/>
      <c r="U484" s="28"/>
      <c r="AB484" s="56"/>
    </row>
    <row r="485">
      <c r="E485" s="27"/>
      <c r="F485" s="56"/>
      <c r="I485" s="23"/>
      <c r="U485" s="28"/>
      <c r="AB485" s="56"/>
    </row>
    <row r="486">
      <c r="E486" s="27"/>
      <c r="F486" s="56"/>
      <c r="I486" s="23"/>
      <c r="U486" s="28"/>
      <c r="AB486" s="56"/>
    </row>
    <row r="487">
      <c r="E487" s="27"/>
      <c r="F487" s="56"/>
      <c r="I487" s="23"/>
      <c r="U487" s="28"/>
      <c r="AB487" s="56"/>
    </row>
    <row r="488">
      <c r="E488" s="27"/>
      <c r="F488" s="56"/>
      <c r="I488" s="23"/>
      <c r="U488" s="28"/>
      <c r="AB488" s="56"/>
    </row>
    <row r="489">
      <c r="E489" s="27"/>
      <c r="F489" s="56"/>
      <c r="I489" s="23"/>
      <c r="U489" s="28"/>
      <c r="AB489" s="56"/>
    </row>
    <row r="490">
      <c r="E490" s="27"/>
      <c r="F490" s="56"/>
      <c r="I490" s="23"/>
      <c r="U490" s="28"/>
      <c r="AB490" s="56"/>
    </row>
    <row r="491">
      <c r="E491" s="27"/>
      <c r="F491" s="56"/>
      <c r="I491" s="23"/>
      <c r="U491" s="28"/>
      <c r="AB491" s="56"/>
    </row>
    <row r="492">
      <c r="E492" s="27"/>
      <c r="F492" s="56"/>
      <c r="I492" s="23"/>
      <c r="U492" s="28"/>
      <c r="AB492" s="56"/>
    </row>
    <row r="493">
      <c r="E493" s="27"/>
      <c r="F493" s="56"/>
      <c r="I493" s="23"/>
      <c r="U493" s="28"/>
      <c r="AB493" s="56"/>
    </row>
    <row r="494">
      <c r="E494" s="27"/>
      <c r="F494" s="56"/>
      <c r="I494" s="23"/>
      <c r="U494" s="28"/>
      <c r="AB494" s="56"/>
    </row>
    <row r="495">
      <c r="E495" s="27"/>
      <c r="F495" s="56"/>
      <c r="I495" s="23"/>
      <c r="U495" s="28"/>
      <c r="AB495" s="56"/>
    </row>
    <row r="496">
      <c r="E496" s="27"/>
      <c r="F496" s="56"/>
      <c r="I496" s="23"/>
      <c r="U496" s="28"/>
      <c r="AB496" s="56"/>
    </row>
    <row r="497">
      <c r="E497" s="27"/>
      <c r="F497" s="56"/>
      <c r="I497" s="23"/>
      <c r="U497" s="28"/>
      <c r="AB497" s="56"/>
    </row>
    <row r="498">
      <c r="E498" s="27"/>
      <c r="F498" s="56"/>
      <c r="I498" s="23"/>
      <c r="U498" s="28"/>
      <c r="AB498" s="56"/>
    </row>
    <row r="499">
      <c r="E499" s="27"/>
      <c r="F499" s="56"/>
      <c r="I499" s="23"/>
      <c r="U499" s="28"/>
      <c r="AB499" s="56"/>
    </row>
    <row r="500">
      <c r="E500" s="27"/>
      <c r="F500" s="56"/>
      <c r="I500" s="23"/>
      <c r="U500" s="28"/>
      <c r="AB500" s="56"/>
    </row>
    <row r="501">
      <c r="E501" s="27"/>
      <c r="F501" s="56"/>
      <c r="I501" s="23"/>
      <c r="U501" s="28"/>
      <c r="AB501" s="56"/>
    </row>
    <row r="502">
      <c r="E502" s="27"/>
      <c r="F502" s="56"/>
      <c r="I502" s="23"/>
      <c r="U502" s="28"/>
      <c r="AB502" s="56"/>
    </row>
    <row r="503">
      <c r="E503" s="27"/>
      <c r="F503" s="56"/>
      <c r="I503" s="23"/>
      <c r="U503" s="28"/>
      <c r="AB503" s="56"/>
    </row>
    <row r="504">
      <c r="E504" s="27"/>
      <c r="F504" s="56"/>
      <c r="I504" s="23"/>
      <c r="U504" s="28"/>
      <c r="AB504" s="56"/>
    </row>
    <row r="505">
      <c r="E505" s="27"/>
      <c r="F505" s="56"/>
      <c r="I505" s="23"/>
      <c r="U505" s="28"/>
      <c r="AB505" s="56"/>
    </row>
    <row r="506">
      <c r="E506" s="27"/>
      <c r="F506" s="56"/>
      <c r="I506" s="23"/>
      <c r="U506" s="28"/>
      <c r="AB506" s="56"/>
    </row>
    <row r="507">
      <c r="E507" s="27"/>
      <c r="F507" s="56"/>
      <c r="I507" s="23"/>
      <c r="U507" s="28"/>
      <c r="AB507" s="56"/>
    </row>
    <row r="508">
      <c r="E508" s="27"/>
      <c r="F508" s="56"/>
      <c r="I508" s="23"/>
      <c r="U508" s="28"/>
      <c r="AB508" s="56"/>
    </row>
    <row r="509">
      <c r="E509" s="27"/>
      <c r="F509" s="56"/>
      <c r="I509" s="23"/>
      <c r="U509" s="28"/>
      <c r="AB509" s="56"/>
    </row>
    <row r="510">
      <c r="E510" s="27"/>
      <c r="F510" s="56"/>
      <c r="I510" s="23"/>
      <c r="U510" s="28"/>
      <c r="AB510" s="56"/>
    </row>
    <row r="511">
      <c r="E511" s="27"/>
      <c r="F511" s="56"/>
      <c r="I511" s="23"/>
      <c r="U511" s="28"/>
      <c r="AB511" s="56"/>
    </row>
    <row r="512">
      <c r="E512" s="27"/>
      <c r="F512" s="56"/>
      <c r="I512" s="23"/>
      <c r="U512" s="28"/>
      <c r="AB512" s="56"/>
    </row>
    <row r="513">
      <c r="E513" s="27"/>
      <c r="F513" s="56"/>
      <c r="I513" s="23"/>
      <c r="U513" s="28"/>
      <c r="AB513" s="56"/>
    </row>
    <row r="514">
      <c r="E514" s="27"/>
      <c r="F514" s="56"/>
      <c r="I514" s="23"/>
      <c r="U514" s="28"/>
      <c r="AB514" s="56"/>
    </row>
    <row r="515">
      <c r="E515" s="27"/>
      <c r="F515" s="56"/>
      <c r="I515" s="23"/>
      <c r="U515" s="28"/>
      <c r="AB515" s="56"/>
    </row>
    <row r="516">
      <c r="E516" s="27"/>
      <c r="F516" s="56"/>
      <c r="I516" s="23"/>
      <c r="U516" s="28"/>
      <c r="AB516" s="56"/>
    </row>
    <row r="517">
      <c r="E517" s="27"/>
      <c r="F517" s="56"/>
      <c r="I517" s="23"/>
      <c r="U517" s="28"/>
      <c r="AB517" s="56"/>
    </row>
    <row r="518">
      <c r="E518" s="27"/>
      <c r="F518" s="56"/>
      <c r="I518" s="23"/>
      <c r="U518" s="28"/>
      <c r="AB518" s="56"/>
    </row>
    <row r="519">
      <c r="E519" s="27"/>
      <c r="F519" s="56"/>
      <c r="I519" s="23"/>
      <c r="U519" s="28"/>
      <c r="AB519" s="56"/>
    </row>
    <row r="520">
      <c r="E520" s="27"/>
      <c r="F520" s="56"/>
      <c r="I520" s="23"/>
      <c r="U520" s="28"/>
      <c r="AB520" s="56"/>
    </row>
    <row r="521">
      <c r="E521" s="27"/>
      <c r="F521" s="56"/>
      <c r="I521" s="23"/>
      <c r="U521" s="28"/>
      <c r="AB521" s="56"/>
    </row>
    <row r="522">
      <c r="E522" s="27"/>
      <c r="F522" s="56"/>
      <c r="I522" s="23"/>
      <c r="U522" s="28"/>
      <c r="AB522" s="56"/>
    </row>
    <row r="523">
      <c r="E523" s="27"/>
      <c r="F523" s="56"/>
      <c r="I523" s="23"/>
      <c r="U523" s="28"/>
      <c r="AB523" s="56"/>
    </row>
    <row r="524">
      <c r="E524" s="27"/>
      <c r="F524" s="56"/>
      <c r="I524" s="23"/>
      <c r="U524" s="28"/>
      <c r="AB524" s="56"/>
    </row>
    <row r="525">
      <c r="E525" s="27"/>
      <c r="F525" s="56"/>
      <c r="I525" s="23"/>
      <c r="U525" s="28"/>
      <c r="AB525" s="56"/>
    </row>
    <row r="526">
      <c r="E526" s="27"/>
      <c r="F526" s="56"/>
      <c r="I526" s="23"/>
      <c r="U526" s="28"/>
      <c r="AB526" s="56"/>
    </row>
    <row r="527">
      <c r="E527" s="27"/>
      <c r="F527" s="56"/>
      <c r="I527" s="23"/>
      <c r="U527" s="28"/>
      <c r="AB527" s="56"/>
    </row>
    <row r="528">
      <c r="E528" s="27"/>
      <c r="F528" s="56"/>
      <c r="I528" s="23"/>
      <c r="U528" s="28"/>
      <c r="AB528" s="56"/>
    </row>
    <row r="529">
      <c r="E529" s="27"/>
      <c r="F529" s="56"/>
      <c r="I529" s="23"/>
      <c r="U529" s="28"/>
      <c r="AB529" s="56"/>
    </row>
    <row r="530">
      <c r="E530" s="27"/>
      <c r="F530" s="56"/>
      <c r="I530" s="23"/>
      <c r="U530" s="28"/>
      <c r="AB530" s="56"/>
    </row>
    <row r="531">
      <c r="E531" s="27"/>
      <c r="F531" s="56"/>
      <c r="I531" s="23"/>
      <c r="U531" s="28"/>
      <c r="AB531" s="56"/>
    </row>
    <row r="532">
      <c r="E532" s="27"/>
      <c r="F532" s="56"/>
      <c r="I532" s="23"/>
      <c r="U532" s="28"/>
      <c r="AB532" s="56"/>
    </row>
    <row r="533">
      <c r="E533" s="27"/>
      <c r="F533" s="56"/>
      <c r="I533" s="23"/>
      <c r="U533" s="28"/>
      <c r="AB533" s="56"/>
    </row>
    <row r="534">
      <c r="E534" s="27"/>
      <c r="F534" s="56"/>
      <c r="I534" s="23"/>
      <c r="U534" s="28"/>
      <c r="AB534" s="56"/>
    </row>
    <row r="535">
      <c r="E535" s="27"/>
      <c r="F535" s="56"/>
      <c r="I535" s="23"/>
      <c r="U535" s="28"/>
      <c r="AB535" s="56"/>
    </row>
    <row r="536">
      <c r="E536" s="27"/>
      <c r="F536" s="56"/>
      <c r="I536" s="23"/>
      <c r="U536" s="28"/>
      <c r="AB536" s="56"/>
    </row>
    <row r="537">
      <c r="E537" s="27"/>
      <c r="F537" s="56"/>
      <c r="I537" s="23"/>
      <c r="U537" s="28"/>
      <c r="AB537" s="56"/>
    </row>
    <row r="538">
      <c r="E538" s="27"/>
      <c r="F538" s="56"/>
      <c r="I538" s="23"/>
      <c r="U538" s="28"/>
      <c r="AB538" s="56"/>
    </row>
    <row r="539">
      <c r="E539" s="27"/>
      <c r="F539" s="56"/>
      <c r="I539" s="23"/>
      <c r="U539" s="28"/>
      <c r="AB539" s="56"/>
    </row>
    <row r="540">
      <c r="E540" s="27"/>
      <c r="F540" s="56"/>
      <c r="I540" s="23"/>
      <c r="U540" s="28"/>
      <c r="AB540" s="56"/>
    </row>
    <row r="541">
      <c r="E541" s="27"/>
      <c r="F541" s="56"/>
      <c r="I541" s="23"/>
      <c r="U541" s="28"/>
      <c r="AB541" s="56"/>
    </row>
    <row r="542">
      <c r="E542" s="27"/>
      <c r="F542" s="56"/>
      <c r="I542" s="23"/>
      <c r="U542" s="28"/>
      <c r="AB542" s="56"/>
    </row>
    <row r="543">
      <c r="E543" s="27"/>
      <c r="F543" s="56"/>
      <c r="I543" s="23"/>
      <c r="U543" s="28"/>
      <c r="AB543" s="56"/>
    </row>
    <row r="544">
      <c r="E544" s="27"/>
      <c r="F544" s="56"/>
      <c r="I544" s="23"/>
      <c r="U544" s="28"/>
      <c r="AB544" s="56"/>
    </row>
    <row r="545">
      <c r="E545" s="27"/>
      <c r="F545" s="56"/>
      <c r="I545" s="23"/>
      <c r="U545" s="28"/>
      <c r="AB545" s="56"/>
    </row>
    <row r="546">
      <c r="E546" s="27"/>
      <c r="F546" s="56"/>
      <c r="I546" s="23"/>
      <c r="U546" s="28"/>
      <c r="AB546" s="56"/>
    </row>
    <row r="547">
      <c r="E547" s="27"/>
      <c r="F547" s="56"/>
      <c r="I547" s="23"/>
      <c r="U547" s="28"/>
      <c r="AB547" s="56"/>
    </row>
    <row r="548">
      <c r="E548" s="27"/>
      <c r="F548" s="56"/>
      <c r="I548" s="23"/>
      <c r="U548" s="28"/>
      <c r="AB548" s="56"/>
    </row>
    <row r="549">
      <c r="E549" s="27"/>
      <c r="F549" s="56"/>
      <c r="I549" s="23"/>
      <c r="U549" s="28"/>
      <c r="AB549" s="56"/>
    </row>
    <row r="550">
      <c r="E550" s="27"/>
      <c r="F550" s="56"/>
      <c r="I550" s="23"/>
      <c r="U550" s="28"/>
      <c r="AB550" s="56"/>
    </row>
    <row r="551">
      <c r="E551" s="27"/>
      <c r="F551" s="56"/>
      <c r="I551" s="23"/>
      <c r="U551" s="28"/>
      <c r="AB551" s="56"/>
    </row>
    <row r="552">
      <c r="E552" s="27"/>
      <c r="F552" s="56"/>
      <c r="I552" s="23"/>
      <c r="U552" s="28"/>
      <c r="AB552" s="56"/>
    </row>
    <row r="553">
      <c r="E553" s="27"/>
      <c r="F553" s="56"/>
      <c r="I553" s="23"/>
      <c r="U553" s="28"/>
      <c r="AB553" s="56"/>
    </row>
    <row r="554">
      <c r="E554" s="27"/>
      <c r="F554" s="56"/>
      <c r="I554" s="23"/>
      <c r="U554" s="28"/>
      <c r="AB554" s="56"/>
    </row>
    <row r="555">
      <c r="E555" s="27"/>
      <c r="F555" s="56"/>
      <c r="I555" s="23"/>
      <c r="U555" s="28"/>
      <c r="AB555" s="56"/>
    </row>
    <row r="556">
      <c r="E556" s="27"/>
      <c r="F556" s="56"/>
      <c r="I556" s="23"/>
      <c r="U556" s="28"/>
      <c r="AB556" s="56"/>
    </row>
    <row r="557">
      <c r="E557" s="27"/>
      <c r="F557" s="56"/>
      <c r="I557" s="23"/>
      <c r="U557" s="28"/>
      <c r="AB557" s="56"/>
    </row>
    <row r="558">
      <c r="E558" s="27"/>
      <c r="F558" s="56"/>
      <c r="I558" s="23"/>
      <c r="U558" s="28"/>
      <c r="AB558" s="56"/>
    </row>
    <row r="559">
      <c r="E559" s="27"/>
      <c r="F559" s="56"/>
      <c r="I559" s="23"/>
      <c r="U559" s="28"/>
      <c r="AB559" s="56"/>
    </row>
    <row r="560">
      <c r="E560" s="27"/>
      <c r="F560" s="56"/>
      <c r="I560" s="23"/>
      <c r="U560" s="28"/>
      <c r="AB560" s="56"/>
    </row>
    <row r="561">
      <c r="E561" s="27"/>
      <c r="F561" s="56"/>
      <c r="I561" s="23"/>
      <c r="U561" s="28"/>
      <c r="AB561" s="56"/>
    </row>
    <row r="562">
      <c r="E562" s="27"/>
      <c r="F562" s="56"/>
      <c r="I562" s="23"/>
      <c r="U562" s="28"/>
      <c r="AB562" s="56"/>
    </row>
    <row r="563">
      <c r="E563" s="27"/>
      <c r="F563" s="56"/>
      <c r="I563" s="23"/>
      <c r="U563" s="28"/>
      <c r="AB563" s="56"/>
    </row>
    <row r="564">
      <c r="E564" s="27"/>
      <c r="F564" s="56"/>
      <c r="I564" s="23"/>
      <c r="U564" s="28"/>
      <c r="AB564" s="56"/>
    </row>
    <row r="565">
      <c r="E565" s="27"/>
      <c r="F565" s="56"/>
      <c r="I565" s="23"/>
      <c r="U565" s="28"/>
      <c r="AB565" s="56"/>
    </row>
    <row r="566">
      <c r="E566" s="27"/>
      <c r="F566" s="56"/>
      <c r="I566" s="23"/>
      <c r="U566" s="28"/>
      <c r="AB566" s="56"/>
    </row>
    <row r="567">
      <c r="E567" s="27"/>
      <c r="F567" s="56"/>
      <c r="I567" s="23"/>
      <c r="U567" s="28"/>
      <c r="AB567" s="56"/>
    </row>
    <row r="568">
      <c r="E568" s="27"/>
      <c r="F568" s="56"/>
      <c r="I568" s="23"/>
      <c r="U568" s="28"/>
      <c r="AB568" s="56"/>
    </row>
    <row r="569">
      <c r="E569" s="27"/>
      <c r="F569" s="56"/>
      <c r="I569" s="23"/>
      <c r="U569" s="28"/>
      <c r="AB569" s="56"/>
    </row>
    <row r="570">
      <c r="E570" s="27"/>
      <c r="F570" s="56"/>
      <c r="I570" s="23"/>
      <c r="U570" s="28"/>
      <c r="AB570" s="56"/>
    </row>
    <row r="571">
      <c r="E571" s="27"/>
      <c r="F571" s="56"/>
      <c r="I571" s="23"/>
      <c r="U571" s="28"/>
      <c r="AB571" s="56"/>
    </row>
    <row r="572">
      <c r="E572" s="27"/>
      <c r="F572" s="56"/>
      <c r="I572" s="23"/>
      <c r="U572" s="28"/>
      <c r="AB572" s="56"/>
    </row>
    <row r="573">
      <c r="E573" s="27"/>
      <c r="F573" s="56"/>
      <c r="I573" s="23"/>
      <c r="U573" s="28"/>
      <c r="AB573" s="56"/>
    </row>
    <row r="574">
      <c r="E574" s="27"/>
      <c r="F574" s="56"/>
      <c r="I574" s="23"/>
      <c r="U574" s="28"/>
      <c r="AB574" s="56"/>
    </row>
    <row r="575">
      <c r="E575" s="27"/>
      <c r="F575" s="56"/>
      <c r="I575" s="23"/>
      <c r="U575" s="28"/>
      <c r="AB575" s="56"/>
    </row>
    <row r="576">
      <c r="E576" s="27"/>
      <c r="F576" s="56"/>
      <c r="I576" s="23"/>
      <c r="U576" s="28"/>
      <c r="AB576" s="56"/>
    </row>
    <row r="577">
      <c r="E577" s="27"/>
      <c r="F577" s="56"/>
      <c r="I577" s="23"/>
      <c r="U577" s="28"/>
      <c r="AB577" s="56"/>
    </row>
    <row r="578">
      <c r="E578" s="27"/>
      <c r="F578" s="56"/>
      <c r="I578" s="23"/>
      <c r="U578" s="28"/>
      <c r="AB578" s="56"/>
    </row>
    <row r="579">
      <c r="E579" s="27"/>
      <c r="F579" s="56"/>
      <c r="I579" s="23"/>
      <c r="U579" s="28"/>
      <c r="AB579" s="56"/>
    </row>
    <row r="580">
      <c r="E580" s="27"/>
      <c r="F580" s="56"/>
      <c r="I580" s="23"/>
      <c r="U580" s="28"/>
      <c r="AB580" s="56"/>
    </row>
    <row r="581">
      <c r="E581" s="27"/>
      <c r="F581" s="56"/>
      <c r="I581" s="23"/>
      <c r="U581" s="28"/>
      <c r="AB581" s="56"/>
    </row>
    <row r="582">
      <c r="E582" s="27"/>
      <c r="F582" s="56"/>
      <c r="I582" s="23"/>
      <c r="U582" s="28"/>
      <c r="AB582" s="56"/>
    </row>
    <row r="583">
      <c r="E583" s="27"/>
      <c r="F583" s="56"/>
      <c r="I583" s="23"/>
      <c r="U583" s="28"/>
      <c r="AB583" s="56"/>
    </row>
    <row r="584">
      <c r="E584" s="27"/>
      <c r="F584" s="56"/>
      <c r="I584" s="23"/>
      <c r="U584" s="28"/>
      <c r="AB584" s="56"/>
    </row>
    <row r="585">
      <c r="E585" s="27"/>
      <c r="F585" s="56"/>
      <c r="I585" s="23"/>
      <c r="U585" s="28"/>
      <c r="AB585" s="56"/>
    </row>
    <row r="586">
      <c r="E586" s="27"/>
      <c r="F586" s="56"/>
      <c r="I586" s="23"/>
      <c r="U586" s="28"/>
      <c r="AB586" s="56"/>
    </row>
    <row r="587">
      <c r="E587" s="27"/>
      <c r="F587" s="56"/>
      <c r="I587" s="23"/>
      <c r="U587" s="28"/>
      <c r="AB587" s="56"/>
    </row>
    <row r="588">
      <c r="E588" s="27"/>
      <c r="F588" s="56"/>
      <c r="I588" s="23"/>
      <c r="U588" s="28"/>
      <c r="AB588" s="56"/>
    </row>
    <row r="589">
      <c r="E589" s="27"/>
      <c r="F589" s="56"/>
      <c r="I589" s="23"/>
      <c r="U589" s="28"/>
      <c r="AB589" s="56"/>
    </row>
    <row r="590">
      <c r="E590" s="27"/>
      <c r="F590" s="56"/>
      <c r="I590" s="23"/>
      <c r="U590" s="28"/>
      <c r="AB590" s="56"/>
    </row>
    <row r="591">
      <c r="E591" s="27"/>
      <c r="F591" s="56"/>
      <c r="I591" s="23"/>
      <c r="U591" s="28"/>
      <c r="AB591" s="56"/>
    </row>
    <row r="592">
      <c r="E592" s="27"/>
      <c r="F592" s="56"/>
      <c r="I592" s="23"/>
      <c r="U592" s="28"/>
      <c r="AB592" s="56"/>
    </row>
    <row r="593">
      <c r="E593" s="27"/>
      <c r="F593" s="56"/>
      <c r="I593" s="23"/>
      <c r="U593" s="28"/>
      <c r="AB593" s="56"/>
    </row>
    <row r="594">
      <c r="E594" s="27"/>
      <c r="F594" s="56"/>
      <c r="I594" s="23"/>
      <c r="U594" s="28"/>
      <c r="AB594" s="56"/>
    </row>
    <row r="595">
      <c r="E595" s="27"/>
      <c r="F595" s="56"/>
      <c r="I595" s="23"/>
      <c r="U595" s="28"/>
      <c r="AB595" s="56"/>
    </row>
    <row r="596">
      <c r="E596" s="27"/>
      <c r="F596" s="56"/>
      <c r="I596" s="23"/>
      <c r="U596" s="28"/>
      <c r="AB596" s="56"/>
    </row>
    <row r="597">
      <c r="E597" s="27"/>
      <c r="F597" s="56"/>
      <c r="I597" s="23"/>
      <c r="U597" s="28"/>
      <c r="AB597" s="56"/>
    </row>
    <row r="598">
      <c r="E598" s="27"/>
      <c r="F598" s="56"/>
      <c r="I598" s="23"/>
      <c r="U598" s="28"/>
      <c r="AB598" s="56"/>
    </row>
    <row r="599">
      <c r="E599" s="27"/>
      <c r="F599" s="56"/>
      <c r="I599" s="23"/>
      <c r="U599" s="28"/>
      <c r="AB599" s="56"/>
    </row>
    <row r="600">
      <c r="E600" s="27"/>
      <c r="F600" s="56"/>
      <c r="I600" s="23"/>
      <c r="U600" s="28"/>
      <c r="AB600" s="56"/>
    </row>
    <row r="601">
      <c r="E601" s="27"/>
      <c r="F601" s="56"/>
      <c r="I601" s="23"/>
      <c r="U601" s="28"/>
      <c r="AB601" s="56"/>
    </row>
    <row r="602">
      <c r="E602" s="27"/>
      <c r="F602" s="56"/>
      <c r="I602" s="23"/>
      <c r="U602" s="28"/>
      <c r="AB602" s="56"/>
    </row>
    <row r="603">
      <c r="E603" s="27"/>
      <c r="F603" s="56"/>
      <c r="I603" s="23"/>
      <c r="U603" s="28"/>
      <c r="AB603" s="56"/>
    </row>
    <row r="604">
      <c r="E604" s="27"/>
      <c r="F604" s="56"/>
      <c r="I604" s="23"/>
      <c r="U604" s="28"/>
      <c r="AB604" s="56"/>
    </row>
    <row r="605">
      <c r="E605" s="27"/>
      <c r="F605" s="56"/>
      <c r="I605" s="23"/>
      <c r="U605" s="28"/>
      <c r="AB605" s="56"/>
    </row>
    <row r="606">
      <c r="E606" s="27"/>
      <c r="F606" s="56"/>
      <c r="I606" s="23"/>
      <c r="U606" s="28"/>
      <c r="AB606" s="56"/>
    </row>
    <row r="607">
      <c r="E607" s="27"/>
      <c r="F607" s="56"/>
      <c r="I607" s="23"/>
      <c r="U607" s="28"/>
      <c r="AB607" s="56"/>
    </row>
    <row r="608">
      <c r="E608" s="27"/>
      <c r="F608" s="56"/>
      <c r="I608" s="23"/>
      <c r="U608" s="28"/>
      <c r="AB608" s="56"/>
    </row>
    <row r="609">
      <c r="E609" s="27"/>
      <c r="F609" s="56"/>
      <c r="I609" s="23"/>
      <c r="U609" s="28"/>
      <c r="AB609" s="56"/>
    </row>
    <row r="610">
      <c r="E610" s="27"/>
      <c r="F610" s="56"/>
      <c r="I610" s="23"/>
      <c r="U610" s="28"/>
      <c r="AB610" s="56"/>
    </row>
    <row r="611">
      <c r="E611" s="27"/>
      <c r="F611" s="56"/>
      <c r="I611" s="23"/>
      <c r="U611" s="28"/>
      <c r="AB611" s="56"/>
    </row>
    <row r="612">
      <c r="E612" s="27"/>
      <c r="F612" s="56"/>
      <c r="I612" s="23"/>
      <c r="U612" s="28"/>
      <c r="AB612" s="56"/>
    </row>
    <row r="613">
      <c r="E613" s="27"/>
      <c r="F613" s="56"/>
      <c r="I613" s="23"/>
      <c r="U613" s="28"/>
      <c r="AB613" s="56"/>
    </row>
    <row r="614">
      <c r="E614" s="27"/>
      <c r="F614" s="56"/>
      <c r="I614" s="23"/>
      <c r="U614" s="28"/>
      <c r="AB614" s="56"/>
    </row>
    <row r="615">
      <c r="E615" s="27"/>
      <c r="F615" s="56"/>
      <c r="I615" s="23"/>
      <c r="U615" s="28"/>
      <c r="AB615" s="56"/>
    </row>
    <row r="616">
      <c r="E616" s="27"/>
      <c r="F616" s="56"/>
      <c r="I616" s="23"/>
      <c r="U616" s="28"/>
      <c r="AB616" s="56"/>
    </row>
    <row r="617">
      <c r="E617" s="27"/>
      <c r="F617" s="56"/>
      <c r="I617" s="23"/>
      <c r="U617" s="28"/>
      <c r="AB617" s="56"/>
    </row>
    <row r="618">
      <c r="E618" s="27"/>
      <c r="F618" s="56"/>
      <c r="I618" s="23"/>
      <c r="U618" s="28"/>
      <c r="AB618" s="56"/>
    </row>
    <row r="619">
      <c r="E619" s="27"/>
      <c r="F619" s="56"/>
      <c r="I619" s="23"/>
      <c r="U619" s="28"/>
      <c r="AB619" s="56"/>
    </row>
    <row r="620">
      <c r="E620" s="27"/>
      <c r="F620" s="56"/>
      <c r="I620" s="23"/>
      <c r="U620" s="28"/>
      <c r="AB620" s="56"/>
    </row>
    <row r="621">
      <c r="E621" s="27"/>
      <c r="F621" s="56"/>
      <c r="I621" s="23"/>
      <c r="U621" s="28"/>
      <c r="AB621" s="56"/>
    </row>
    <row r="622">
      <c r="E622" s="27"/>
      <c r="F622" s="56"/>
      <c r="I622" s="23"/>
      <c r="U622" s="28"/>
      <c r="AB622" s="56"/>
    </row>
    <row r="623">
      <c r="E623" s="27"/>
      <c r="F623" s="56"/>
      <c r="I623" s="23"/>
      <c r="U623" s="28"/>
      <c r="AB623" s="56"/>
    </row>
    <row r="624">
      <c r="E624" s="27"/>
      <c r="F624" s="56"/>
      <c r="I624" s="23"/>
      <c r="U624" s="28"/>
      <c r="AB624" s="56"/>
    </row>
    <row r="625">
      <c r="E625" s="27"/>
      <c r="F625" s="56"/>
      <c r="I625" s="23"/>
      <c r="U625" s="28"/>
      <c r="AB625" s="56"/>
    </row>
    <row r="626">
      <c r="E626" s="27"/>
      <c r="F626" s="56"/>
      <c r="I626" s="23"/>
      <c r="U626" s="28"/>
      <c r="AB626" s="56"/>
    </row>
    <row r="627">
      <c r="E627" s="27"/>
      <c r="F627" s="56"/>
      <c r="I627" s="23"/>
      <c r="U627" s="28"/>
      <c r="AB627" s="56"/>
    </row>
    <row r="628">
      <c r="E628" s="27"/>
      <c r="F628" s="56"/>
      <c r="I628" s="23"/>
      <c r="U628" s="28"/>
      <c r="AB628" s="56"/>
    </row>
    <row r="629">
      <c r="E629" s="27"/>
      <c r="F629" s="56"/>
      <c r="I629" s="23"/>
      <c r="U629" s="28"/>
      <c r="AB629" s="56"/>
    </row>
    <row r="630">
      <c r="E630" s="27"/>
      <c r="F630" s="56"/>
      <c r="I630" s="23"/>
      <c r="U630" s="28"/>
      <c r="AB630" s="56"/>
    </row>
    <row r="631">
      <c r="E631" s="27"/>
      <c r="F631" s="56"/>
      <c r="I631" s="23"/>
      <c r="U631" s="28"/>
      <c r="AB631" s="56"/>
    </row>
    <row r="632">
      <c r="E632" s="27"/>
      <c r="F632" s="56"/>
      <c r="I632" s="23"/>
      <c r="U632" s="28"/>
      <c r="AB632" s="56"/>
    </row>
    <row r="633">
      <c r="E633" s="27"/>
      <c r="F633" s="56"/>
      <c r="I633" s="23"/>
      <c r="U633" s="28"/>
      <c r="AB633" s="56"/>
    </row>
    <row r="634">
      <c r="E634" s="27"/>
      <c r="F634" s="56"/>
      <c r="I634" s="23"/>
      <c r="U634" s="28"/>
      <c r="AB634" s="56"/>
    </row>
    <row r="635">
      <c r="E635" s="27"/>
      <c r="F635" s="56"/>
      <c r="I635" s="23"/>
      <c r="U635" s="28"/>
      <c r="AB635" s="56"/>
    </row>
    <row r="636">
      <c r="E636" s="27"/>
      <c r="F636" s="56"/>
      <c r="I636" s="23"/>
      <c r="U636" s="28"/>
      <c r="AB636" s="56"/>
    </row>
    <row r="637">
      <c r="E637" s="27"/>
      <c r="F637" s="56"/>
      <c r="I637" s="23"/>
      <c r="U637" s="28"/>
      <c r="AB637" s="56"/>
    </row>
    <row r="638">
      <c r="E638" s="27"/>
      <c r="F638" s="56"/>
      <c r="I638" s="23"/>
      <c r="U638" s="28"/>
      <c r="AB638" s="56"/>
    </row>
    <row r="639">
      <c r="E639" s="27"/>
      <c r="F639" s="56"/>
      <c r="I639" s="23"/>
      <c r="U639" s="28"/>
      <c r="AB639" s="56"/>
    </row>
    <row r="640">
      <c r="E640" s="27"/>
      <c r="F640" s="56"/>
      <c r="I640" s="23"/>
      <c r="U640" s="28"/>
      <c r="AB640" s="56"/>
    </row>
    <row r="641">
      <c r="E641" s="27"/>
      <c r="F641" s="56"/>
      <c r="I641" s="23"/>
      <c r="U641" s="28"/>
      <c r="AB641" s="56"/>
    </row>
    <row r="642">
      <c r="E642" s="27"/>
      <c r="F642" s="56"/>
      <c r="I642" s="23"/>
      <c r="U642" s="28"/>
      <c r="AB642" s="56"/>
    </row>
    <row r="643">
      <c r="E643" s="27"/>
      <c r="F643" s="56"/>
      <c r="I643" s="23"/>
      <c r="U643" s="28"/>
      <c r="AB643" s="56"/>
    </row>
    <row r="644">
      <c r="E644" s="27"/>
      <c r="F644" s="56"/>
      <c r="I644" s="23"/>
      <c r="U644" s="28"/>
      <c r="AB644" s="56"/>
    </row>
    <row r="645">
      <c r="E645" s="27"/>
      <c r="F645" s="56"/>
      <c r="I645" s="23"/>
      <c r="U645" s="28"/>
      <c r="AB645" s="56"/>
    </row>
    <row r="646">
      <c r="E646" s="27"/>
      <c r="F646" s="56"/>
      <c r="I646" s="23"/>
      <c r="U646" s="28"/>
      <c r="AB646" s="56"/>
    </row>
    <row r="647">
      <c r="E647" s="27"/>
      <c r="F647" s="56"/>
      <c r="I647" s="23"/>
      <c r="U647" s="28"/>
      <c r="AB647" s="56"/>
    </row>
    <row r="648">
      <c r="E648" s="27"/>
      <c r="F648" s="56"/>
      <c r="I648" s="23"/>
      <c r="U648" s="28"/>
      <c r="AB648" s="56"/>
    </row>
    <row r="649">
      <c r="E649" s="27"/>
      <c r="F649" s="56"/>
      <c r="I649" s="23"/>
      <c r="U649" s="28"/>
      <c r="AB649" s="56"/>
    </row>
    <row r="650">
      <c r="E650" s="27"/>
      <c r="F650" s="56"/>
      <c r="I650" s="23"/>
      <c r="U650" s="28"/>
      <c r="AB650" s="56"/>
    </row>
    <row r="651">
      <c r="E651" s="27"/>
      <c r="F651" s="56"/>
      <c r="I651" s="23"/>
      <c r="U651" s="28"/>
      <c r="AB651" s="56"/>
    </row>
    <row r="652">
      <c r="E652" s="27"/>
      <c r="F652" s="56"/>
      <c r="I652" s="23"/>
      <c r="U652" s="28"/>
      <c r="AB652" s="56"/>
    </row>
    <row r="653">
      <c r="E653" s="27"/>
      <c r="F653" s="56"/>
      <c r="I653" s="23"/>
      <c r="U653" s="28"/>
      <c r="AB653" s="56"/>
    </row>
    <row r="654">
      <c r="E654" s="27"/>
      <c r="F654" s="56"/>
      <c r="I654" s="23"/>
      <c r="U654" s="28"/>
      <c r="AB654" s="56"/>
    </row>
    <row r="655">
      <c r="E655" s="27"/>
      <c r="F655" s="56"/>
      <c r="I655" s="23"/>
      <c r="U655" s="28"/>
      <c r="AB655" s="56"/>
    </row>
    <row r="656">
      <c r="E656" s="27"/>
      <c r="F656" s="56"/>
      <c r="I656" s="23"/>
      <c r="U656" s="28"/>
      <c r="AB656" s="56"/>
    </row>
    <row r="657">
      <c r="E657" s="27"/>
      <c r="F657" s="56"/>
      <c r="I657" s="23"/>
      <c r="U657" s="28"/>
      <c r="AB657" s="56"/>
    </row>
    <row r="658">
      <c r="E658" s="27"/>
      <c r="F658" s="56"/>
      <c r="I658" s="23"/>
      <c r="U658" s="28"/>
      <c r="AB658" s="56"/>
    </row>
    <row r="659">
      <c r="E659" s="27"/>
      <c r="F659" s="56"/>
      <c r="I659" s="23"/>
      <c r="U659" s="28"/>
      <c r="AB659" s="56"/>
    </row>
    <row r="660">
      <c r="E660" s="27"/>
      <c r="F660" s="56"/>
      <c r="I660" s="23"/>
      <c r="U660" s="28"/>
      <c r="AB660" s="56"/>
    </row>
    <row r="661">
      <c r="E661" s="27"/>
      <c r="F661" s="56"/>
      <c r="I661" s="23"/>
      <c r="U661" s="28"/>
      <c r="AB661" s="56"/>
    </row>
    <row r="662">
      <c r="E662" s="27"/>
      <c r="F662" s="56"/>
      <c r="I662" s="23"/>
      <c r="U662" s="28"/>
      <c r="AB662" s="56"/>
    </row>
    <row r="663">
      <c r="E663" s="27"/>
      <c r="F663" s="56"/>
      <c r="I663" s="23"/>
      <c r="U663" s="28"/>
      <c r="AB663" s="56"/>
    </row>
    <row r="664">
      <c r="E664" s="27"/>
      <c r="F664" s="56"/>
      <c r="I664" s="23"/>
      <c r="U664" s="28"/>
      <c r="AB664" s="56"/>
    </row>
    <row r="665">
      <c r="E665" s="27"/>
      <c r="F665" s="56"/>
      <c r="I665" s="23"/>
      <c r="U665" s="28"/>
      <c r="AB665" s="56"/>
    </row>
    <row r="666">
      <c r="E666" s="27"/>
      <c r="F666" s="56"/>
      <c r="I666" s="23"/>
      <c r="U666" s="28"/>
      <c r="AB666" s="56"/>
    </row>
    <row r="667">
      <c r="E667" s="27"/>
      <c r="F667" s="56"/>
      <c r="I667" s="23"/>
      <c r="U667" s="28"/>
      <c r="AB667" s="56"/>
    </row>
    <row r="668">
      <c r="E668" s="27"/>
      <c r="F668" s="56"/>
      <c r="I668" s="23"/>
      <c r="U668" s="28"/>
      <c r="AB668" s="56"/>
    </row>
    <row r="669">
      <c r="E669" s="27"/>
      <c r="F669" s="56"/>
      <c r="I669" s="23"/>
      <c r="U669" s="28"/>
      <c r="AB669" s="56"/>
    </row>
    <row r="670">
      <c r="E670" s="27"/>
      <c r="F670" s="56"/>
      <c r="I670" s="23"/>
      <c r="U670" s="28"/>
      <c r="AB670" s="56"/>
    </row>
    <row r="671">
      <c r="E671" s="27"/>
      <c r="F671" s="56"/>
      <c r="I671" s="23"/>
      <c r="U671" s="28"/>
      <c r="AB671" s="56"/>
    </row>
    <row r="672">
      <c r="E672" s="27"/>
      <c r="F672" s="56"/>
      <c r="I672" s="23"/>
      <c r="U672" s="28"/>
      <c r="AB672" s="56"/>
    </row>
    <row r="673">
      <c r="E673" s="27"/>
      <c r="F673" s="56"/>
      <c r="I673" s="23"/>
      <c r="U673" s="28"/>
      <c r="AB673" s="56"/>
    </row>
    <row r="674">
      <c r="E674" s="27"/>
      <c r="F674" s="56"/>
      <c r="I674" s="23"/>
      <c r="U674" s="28"/>
      <c r="AB674" s="56"/>
    </row>
    <row r="675">
      <c r="E675" s="27"/>
      <c r="F675" s="56"/>
      <c r="I675" s="23"/>
      <c r="U675" s="28"/>
      <c r="AB675" s="56"/>
    </row>
    <row r="676">
      <c r="E676" s="27"/>
      <c r="F676" s="56"/>
      <c r="I676" s="23"/>
      <c r="U676" s="28"/>
      <c r="AB676" s="56"/>
    </row>
    <row r="677">
      <c r="E677" s="27"/>
      <c r="F677" s="56"/>
      <c r="I677" s="23"/>
      <c r="U677" s="28"/>
      <c r="AB677" s="56"/>
    </row>
    <row r="678">
      <c r="E678" s="27"/>
      <c r="F678" s="56"/>
      <c r="I678" s="23"/>
      <c r="U678" s="28"/>
      <c r="AB678" s="56"/>
    </row>
    <row r="679">
      <c r="E679" s="27"/>
      <c r="F679" s="56"/>
      <c r="I679" s="23"/>
      <c r="U679" s="28"/>
      <c r="AB679" s="56"/>
    </row>
    <row r="680">
      <c r="E680" s="27"/>
      <c r="F680" s="56"/>
      <c r="I680" s="23"/>
      <c r="U680" s="28"/>
      <c r="AB680" s="56"/>
    </row>
    <row r="681">
      <c r="E681" s="27"/>
      <c r="F681" s="56"/>
      <c r="I681" s="23"/>
      <c r="U681" s="28"/>
      <c r="AB681" s="56"/>
    </row>
    <row r="682">
      <c r="E682" s="27"/>
      <c r="F682" s="56"/>
      <c r="I682" s="23"/>
      <c r="U682" s="28"/>
      <c r="AB682" s="56"/>
    </row>
    <row r="683">
      <c r="E683" s="27"/>
      <c r="F683" s="56"/>
      <c r="I683" s="23"/>
      <c r="U683" s="28"/>
      <c r="AB683" s="56"/>
    </row>
    <row r="684">
      <c r="E684" s="27"/>
      <c r="F684" s="56"/>
      <c r="I684" s="23"/>
      <c r="U684" s="28"/>
      <c r="AB684" s="56"/>
    </row>
    <row r="685">
      <c r="E685" s="27"/>
      <c r="F685" s="56"/>
      <c r="I685" s="23"/>
      <c r="U685" s="28"/>
      <c r="AB685" s="56"/>
    </row>
    <row r="686">
      <c r="E686" s="27"/>
      <c r="F686" s="56"/>
      <c r="I686" s="23"/>
      <c r="U686" s="28"/>
      <c r="AB686" s="56"/>
    </row>
    <row r="687">
      <c r="E687" s="27"/>
      <c r="F687" s="56"/>
      <c r="I687" s="23"/>
      <c r="U687" s="28"/>
      <c r="AB687" s="56"/>
    </row>
    <row r="688">
      <c r="E688" s="27"/>
      <c r="F688" s="56"/>
      <c r="I688" s="23"/>
      <c r="U688" s="28"/>
      <c r="AB688" s="56"/>
    </row>
    <row r="689">
      <c r="E689" s="27"/>
      <c r="F689" s="56"/>
      <c r="I689" s="23"/>
      <c r="U689" s="28"/>
      <c r="AB689" s="56"/>
    </row>
    <row r="690">
      <c r="E690" s="27"/>
      <c r="F690" s="56"/>
      <c r="I690" s="23"/>
      <c r="U690" s="28"/>
      <c r="AB690" s="56"/>
    </row>
    <row r="691">
      <c r="E691" s="27"/>
      <c r="F691" s="56"/>
      <c r="I691" s="23"/>
      <c r="U691" s="28"/>
      <c r="AB691" s="56"/>
    </row>
    <row r="692">
      <c r="E692" s="27"/>
      <c r="F692" s="56"/>
      <c r="I692" s="23"/>
      <c r="U692" s="28"/>
      <c r="AB692" s="56"/>
    </row>
    <row r="693">
      <c r="E693" s="27"/>
      <c r="F693" s="56"/>
      <c r="I693" s="23"/>
      <c r="U693" s="28"/>
      <c r="AB693" s="56"/>
    </row>
    <row r="694">
      <c r="E694" s="27"/>
      <c r="F694" s="56"/>
      <c r="I694" s="23"/>
      <c r="U694" s="28"/>
      <c r="AB694" s="56"/>
    </row>
    <row r="695">
      <c r="E695" s="27"/>
      <c r="F695" s="56"/>
      <c r="I695" s="23"/>
      <c r="U695" s="28"/>
      <c r="AB695" s="56"/>
    </row>
    <row r="696">
      <c r="E696" s="27"/>
      <c r="F696" s="56"/>
      <c r="I696" s="23"/>
      <c r="U696" s="28"/>
      <c r="AB696" s="56"/>
    </row>
    <row r="697">
      <c r="E697" s="27"/>
      <c r="F697" s="56"/>
      <c r="I697" s="23"/>
      <c r="U697" s="28"/>
      <c r="AB697" s="56"/>
    </row>
    <row r="698">
      <c r="E698" s="27"/>
      <c r="F698" s="56"/>
      <c r="I698" s="23"/>
      <c r="U698" s="28"/>
      <c r="AB698" s="56"/>
    </row>
    <row r="699">
      <c r="E699" s="27"/>
      <c r="F699" s="56"/>
      <c r="I699" s="23"/>
      <c r="U699" s="28"/>
      <c r="AB699" s="56"/>
    </row>
    <row r="700">
      <c r="E700" s="27"/>
      <c r="F700" s="56"/>
      <c r="I700" s="23"/>
      <c r="U700" s="28"/>
      <c r="AB700" s="56"/>
    </row>
    <row r="701">
      <c r="E701" s="27"/>
      <c r="F701" s="56"/>
      <c r="I701" s="23"/>
      <c r="U701" s="28"/>
      <c r="AB701" s="56"/>
    </row>
    <row r="702">
      <c r="E702" s="27"/>
      <c r="F702" s="56"/>
      <c r="I702" s="23"/>
      <c r="U702" s="28"/>
      <c r="AB702" s="56"/>
    </row>
    <row r="703">
      <c r="E703" s="27"/>
      <c r="F703" s="56"/>
      <c r="I703" s="23"/>
      <c r="U703" s="28"/>
      <c r="AB703" s="56"/>
    </row>
    <row r="704">
      <c r="E704" s="27"/>
      <c r="F704" s="56"/>
      <c r="I704" s="23"/>
      <c r="U704" s="28"/>
      <c r="AB704" s="56"/>
    </row>
    <row r="705">
      <c r="E705" s="27"/>
      <c r="F705" s="56"/>
      <c r="I705" s="23"/>
      <c r="U705" s="28"/>
      <c r="AB705" s="56"/>
    </row>
    <row r="706">
      <c r="E706" s="27"/>
      <c r="F706" s="56"/>
      <c r="I706" s="23"/>
      <c r="U706" s="28"/>
      <c r="AB706" s="56"/>
    </row>
    <row r="707">
      <c r="E707" s="27"/>
      <c r="F707" s="56"/>
      <c r="I707" s="23"/>
      <c r="U707" s="28"/>
      <c r="AB707" s="56"/>
    </row>
    <row r="708">
      <c r="E708" s="27"/>
      <c r="F708" s="56"/>
      <c r="I708" s="23"/>
      <c r="U708" s="28"/>
      <c r="AB708" s="56"/>
    </row>
    <row r="709">
      <c r="E709" s="27"/>
      <c r="F709" s="56"/>
      <c r="I709" s="23"/>
      <c r="U709" s="28"/>
      <c r="AB709" s="56"/>
    </row>
    <row r="710">
      <c r="E710" s="27"/>
      <c r="F710" s="56"/>
      <c r="I710" s="23"/>
      <c r="U710" s="28"/>
      <c r="AB710" s="56"/>
    </row>
    <row r="711">
      <c r="E711" s="27"/>
      <c r="F711" s="56"/>
      <c r="I711" s="23"/>
      <c r="U711" s="28"/>
      <c r="AB711" s="56"/>
    </row>
    <row r="712">
      <c r="E712" s="27"/>
      <c r="F712" s="56"/>
      <c r="I712" s="23"/>
      <c r="U712" s="28"/>
      <c r="AB712" s="56"/>
    </row>
    <row r="713">
      <c r="E713" s="27"/>
      <c r="F713" s="56"/>
      <c r="I713" s="23"/>
      <c r="U713" s="28"/>
      <c r="AB713" s="56"/>
    </row>
    <row r="714">
      <c r="E714" s="27"/>
      <c r="F714" s="56"/>
      <c r="I714" s="23"/>
      <c r="U714" s="28"/>
      <c r="AB714" s="56"/>
    </row>
    <row r="715">
      <c r="E715" s="27"/>
      <c r="F715" s="56"/>
      <c r="I715" s="23"/>
      <c r="U715" s="28"/>
      <c r="AB715" s="56"/>
    </row>
    <row r="716">
      <c r="E716" s="27"/>
      <c r="F716" s="56"/>
      <c r="I716" s="23"/>
      <c r="U716" s="28"/>
      <c r="AB716" s="56"/>
    </row>
    <row r="717">
      <c r="E717" s="27"/>
      <c r="F717" s="56"/>
      <c r="I717" s="23"/>
      <c r="U717" s="28"/>
      <c r="AB717" s="56"/>
    </row>
    <row r="718">
      <c r="E718" s="27"/>
      <c r="F718" s="56"/>
      <c r="I718" s="23"/>
      <c r="U718" s="28"/>
      <c r="AB718" s="56"/>
    </row>
    <row r="719">
      <c r="E719" s="27"/>
      <c r="F719" s="56"/>
      <c r="I719" s="23"/>
      <c r="U719" s="28"/>
      <c r="AB719" s="56"/>
    </row>
    <row r="720">
      <c r="E720" s="27"/>
      <c r="F720" s="56"/>
      <c r="I720" s="23"/>
      <c r="U720" s="28"/>
      <c r="AB720" s="56"/>
    </row>
    <row r="721">
      <c r="E721" s="27"/>
      <c r="F721" s="56"/>
      <c r="I721" s="23"/>
      <c r="U721" s="28"/>
      <c r="AB721" s="56"/>
    </row>
    <row r="722">
      <c r="E722" s="27"/>
      <c r="F722" s="56"/>
      <c r="I722" s="23"/>
      <c r="U722" s="28"/>
      <c r="AB722" s="56"/>
    </row>
    <row r="723">
      <c r="E723" s="27"/>
      <c r="F723" s="56"/>
      <c r="I723" s="23"/>
      <c r="U723" s="28"/>
      <c r="AB723" s="56"/>
    </row>
    <row r="724">
      <c r="E724" s="27"/>
      <c r="F724" s="56"/>
      <c r="I724" s="23"/>
      <c r="U724" s="28"/>
      <c r="AB724" s="56"/>
    </row>
    <row r="725">
      <c r="E725" s="27"/>
      <c r="F725" s="56"/>
      <c r="I725" s="23"/>
      <c r="U725" s="28"/>
      <c r="AB725" s="56"/>
    </row>
    <row r="726">
      <c r="E726" s="27"/>
      <c r="F726" s="56"/>
      <c r="I726" s="23"/>
      <c r="U726" s="28"/>
      <c r="AB726" s="56"/>
    </row>
    <row r="727">
      <c r="E727" s="27"/>
      <c r="F727" s="56"/>
      <c r="I727" s="23"/>
      <c r="U727" s="28"/>
      <c r="AB727" s="56"/>
    </row>
    <row r="728">
      <c r="E728" s="27"/>
      <c r="F728" s="56"/>
      <c r="I728" s="23"/>
      <c r="U728" s="28"/>
      <c r="AB728" s="56"/>
    </row>
    <row r="729">
      <c r="E729" s="27"/>
      <c r="F729" s="56"/>
      <c r="I729" s="23"/>
      <c r="U729" s="28"/>
      <c r="AB729" s="56"/>
    </row>
    <row r="730">
      <c r="E730" s="27"/>
      <c r="F730" s="56"/>
      <c r="I730" s="23"/>
      <c r="U730" s="28"/>
      <c r="AB730" s="56"/>
    </row>
    <row r="731">
      <c r="E731" s="27"/>
      <c r="F731" s="56"/>
      <c r="I731" s="23"/>
      <c r="U731" s="28"/>
      <c r="AB731" s="56"/>
    </row>
    <row r="732">
      <c r="E732" s="27"/>
      <c r="F732" s="56"/>
      <c r="I732" s="23"/>
      <c r="U732" s="28"/>
      <c r="AB732" s="56"/>
    </row>
    <row r="733">
      <c r="E733" s="27"/>
      <c r="F733" s="56"/>
      <c r="I733" s="23"/>
      <c r="U733" s="28"/>
      <c r="AB733" s="56"/>
    </row>
    <row r="734">
      <c r="E734" s="27"/>
      <c r="F734" s="56"/>
      <c r="I734" s="23"/>
      <c r="U734" s="28"/>
      <c r="AB734" s="56"/>
    </row>
    <row r="735">
      <c r="E735" s="27"/>
      <c r="F735" s="56"/>
      <c r="I735" s="23"/>
      <c r="U735" s="28"/>
      <c r="AB735" s="56"/>
    </row>
    <row r="736">
      <c r="E736" s="27"/>
      <c r="F736" s="56"/>
      <c r="I736" s="23"/>
      <c r="U736" s="28"/>
      <c r="AB736" s="56"/>
    </row>
    <row r="737">
      <c r="E737" s="27"/>
      <c r="F737" s="56"/>
      <c r="I737" s="23"/>
      <c r="U737" s="28"/>
      <c r="AB737" s="56"/>
    </row>
    <row r="738">
      <c r="E738" s="27"/>
      <c r="F738" s="56"/>
      <c r="I738" s="23"/>
      <c r="U738" s="28"/>
      <c r="AB738" s="56"/>
    </row>
    <row r="739">
      <c r="E739" s="27"/>
      <c r="F739" s="56"/>
      <c r="I739" s="23"/>
      <c r="U739" s="28"/>
      <c r="AB739" s="56"/>
    </row>
    <row r="740">
      <c r="E740" s="27"/>
      <c r="F740" s="56"/>
      <c r="I740" s="23"/>
      <c r="U740" s="28"/>
      <c r="AB740" s="56"/>
    </row>
    <row r="741">
      <c r="E741" s="27"/>
      <c r="F741" s="56"/>
      <c r="I741" s="23"/>
      <c r="U741" s="28"/>
      <c r="AB741" s="56"/>
    </row>
    <row r="742">
      <c r="E742" s="27"/>
      <c r="F742" s="56"/>
      <c r="I742" s="23"/>
      <c r="U742" s="28"/>
      <c r="AB742" s="56"/>
    </row>
    <row r="743">
      <c r="E743" s="27"/>
      <c r="F743" s="56"/>
      <c r="I743" s="23"/>
      <c r="U743" s="28"/>
      <c r="AB743" s="56"/>
    </row>
    <row r="744">
      <c r="E744" s="27"/>
      <c r="F744" s="56"/>
      <c r="I744" s="23"/>
      <c r="U744" s="28"/>
      <c r="AB744" s="56"/>
    </row>
    <row r="745">
      <c r="E745" s="27"/>
      <c r="F745" s="56"/>
      <c r="I745" s="23"/>
      <c r="U745" s="28"/>
      <c r="AB745" s="56"/>
    </row>
    <row r="746">
      <c r="E746" s="27"/>
      <c r="F746" s="56"/>
      <c r="I746" s="23"/>
      <c r="U746" s="28"/>
      <c r="AB746" s="56"/>
    </row>
    <row r="747">
      <c r="E747" s="27"/>
      <c r="F747" s="56"/>
      <c r="I747" s="23"/>
      <c r="U747" s="28"/>
      <c r="AB747" s="56"/>
    </row>
    <row r="748">
      <c r="E748" s="27"/>
      <c r="F748" s="56"/>
      <c r="I748" s="23"/>
      <c r="U748" s="28"/>
      <c r="AB748" s="56"/>
    </row>
    <row r="749">
      <c r="E749" s="27"/>
      <c r="F749" s="56"/>
      <c r="I749" s="23"/>
      <c r="U749" s="28"/>
      <c r="AB749" s="56"/>
    </row>
    <row r="750">
      <c r="E750" s="27"/>
      <c r="F750" s="56"/>
      <c r="I750" s="23"/>
      <c r="U750" s="28"/>
      <c r="AB750" s="56"/>
    </row>
    <row r="751">
      <c r="E751" s="27"/>
      <c r="F751" s="56"/>
      <c r="I751" s="23"/>
      <c r="U751" s="28"/>
      <c r="AB751" s="56"/>
    </row>
    <row r="752">
      <c r="E752" s="27"/>
      <c r="F752" s="56"/>
      <c r="I752" s="23"/>
      <c r="U752" s="28"/>
      <c r="AB752" s="56"/>
    </row>
    <row r="753">
      <c r="E753" s="27"/>
      <c r="F753" s="56"/>
      <c r="I753" s="23"/>
      <c r="U753" s="28"/>
      <c r="AB753" s="56"/>
    </row>
    <row r="754">
      <c r="E754" s="27"/>
      <c r="F754" s="56"/>
      <c r="I754" s="23"/>
      <c r="U754" s="28"/>
      <c r="AB754" s="56"/>
    </row>
    <row r="755">
      <c r="E755" s="27"/>
      <c r="F755" s="56"/>
      <c r="I755" s="23"/>
      <c r="U755" s="28"/>
      <c r="AB755" s="56"/>
    </row>
    <row r="756">
      <c r="E756" s="27"/>
      <c r="F756" s="56"/>
      <c r="I756" s="23"/>
      <c r="U756" s="28"/>
      <c r="AB756" s="56"/>
    </row>
    <row r="757">
      <c r="E757" s="27"/>
      <c r="F757" s="56"/>
      <c r="I757" s="23"/>
      <c r="U757" s="28"/>
      <c r="AB757" s="56"/>
    </row>
    <row r="758">
      <c r="E758" s="27"/>
      <c r="F758" s="56"/>
      <c r="I758" s="23"/>
      <c r="U758" s="28"/>
      <c r="AB758" s="56"/>
    </row>
    <row r="759">
      <c r="E759" s="27"/>
      <c r="F759" s="56"/>
      <c r="I759" s="23"/>
      <c r="U759" s="28"/>
      <c r="AB759" s="56"/>
    </row>
    <row r="760">
      <c r="E760" s="27"/>
      <c r="F760" s="56"/>
      <c r="I760" s="23"/>
      <c r="U760" s="28"/>
      <c r="AB760" s="56"/>
    </row>
    <row r="761">
      <c r="E761" s="27"/>
      <c r="F761" s="56"/>
      <c r="I761" s="23"/>
      <c r="U761" s="28"/>
      <c r="AB761" s="56"/>
    </row>
    <row r="762">
      <c r="E762" s="27"/>
      <c r="F762" s="56"/>
      <c r="I762" s="23"/>
      <c r="U762" s="28"/>
      <c r="AB762" s="56"/>
    </row>
    <row r="763">
      <c r="E763" s="27"/>
      <c r="F763" s="56"/>
      <c r="I763" s="23"/>
      <c r="U763" s="28"/>
      <c r="AB763" s="56"/>
    </row>
    <row r="764">
      <c r="E764" s="27"/>
      <c r="F764" s="56"/>
      <c r="I764" s="23"/>
      <c r="U764" s="28"/>
      <c r="AB764" s="56"/>
    </row>
    <row r="765">
      <c r="E765" s="27"/>
      <c r="F765" s="56"/>
      <c r="I765" s="23"/>
      <c r="U765" s="28"/>
      <c r="AB765" s="56"/>
    </row>
    <row r="766">
      <c r="E766" s="27"/>
      <c r="F766" s="56"/>
      <c r="I766" s="23"/>
      <c r="U766" s="28"/>
      <c r="AB766" s="56"/>
    </row>
    <row r="767">
      <c r="E767" s="27"/>
      <c r="F767" s="56"/>
      <c r="I767" s="23"/>
      <c r="U767" s="28"/>
      <c r="AB767" s="56"/>
    </row>
    <row r="768">
      <c r="E768" s="27"/>
      <c r="F768" s="56"/>
      <c r="I768" s="23"/>
      <c r="U768" s="28"/>
      <c r="AB768" s="56"/>
    </row>
    <row r="769">
      <c r="E769" s="27"/>
      <c r="F769" s="56"/>
      <c r="I769" s="23"/>
      <c r="U769" s="28"/>
      <c r="AB769" s="56"/>
    </row>
    <row r="770">
      <c r="E770" s="27"/>
      <c r="F770" s="56"/>
      <c r="I770" s="23"/>
      <c r="U770" s="28"/>
      <c r="AB770" s="56"/>
    </row>
    <row r="771">
      <c r="E771" s="27"/>
      <c r="F771" s="56"/>
      <c r="I771" s="23"/>
      <c r="U771" s="28"/>
      <c r="AB771" s="56"/>
    </row>
    <row r="772">
      <c r="E772" s="27"/>
      <c r="F772" s="56"/>
      <c r="I772" s="23"/>
      <c r="U772" s="28"/>
      <c r="AB772" s="56"/>
    </row>
    <row r="773">
      <c r="E773" s="27"/>
      <c r="F773" s="56"/>
      <c r="I773" s="23"/>
      <c r="U773" s="28"/>
      <c r="AB773" s="56"/>
    </row>
    <row r="774">
      <c r="E774" s="27"/>
      <c r="F774" s="56"/>
      <c r="I774" s="23"/>
      <c r="U774" s="28"/>
      <c r="AB774" s="56"/>
    </row>
    <row r="775">
      <c r="E775" s="27"/>
      <c r="F775" s="56"/>
      <c r="I775" s="23"/>
      <c r="U775" s="28"/>
      <c r="AB775" s="56"/>
    </row>
    <row r="776">
      <c r="E776" s="27"/>
      <c r="F776" s="56"/>
      <c r="I776" s="23"/>
      <c r="U776" s="28"/>
      <c r="AB776" s="56"/>
    </row>
    <row r="777">
      <c r="E777" s="27"/>
      <c r="F777" s="56"/>
      <c r="I777" s="23"/>
      <c r="U777" s="28"/>
      <c r="AB777" s="56"/>
    </row>
    <row r="778">
      <c r="E778" s="27"/>
      <c r="F778" s="56"/>
      <c r="I778" s="23"/>
      <c r="U778" s="28"/>
      <c r="AB778" s="56"/>
    </row>
    <row r="779">
      <c r="E779" s="27"/>
      <c r="F779" s="56"/>
      <c r="I779" s="23"/>
      <c r="U779" s="28"/>
      <c r="AB779" s="56"/>
    </row>
    <row r="780">
      <c r="E780" s="27"/>
      <c r="F780" s="56"/>
      <c r="I780" s="23"/>
      <c r="U780" s="28"/>
      <c r="AB780" s="56"/>
    </row>
    <row r="781">
      <c r="E781" s="27"/>
      <c r="F781" s="56"/>
      <c r="I781" s="23"/>
      <c r="U781" s="28"/>
      <c r="AB781" s="56"/>
    </row>
    <row r="782">
      <c r="E782" s="27"/>
      <c r="F782" s="56"/>
      <c r="I782" s="23"/>
      <c r="U782" s="28"/>
      <c r="AB782" s="56"/>
    </row>
    <row r="783">
      <c r="E783" s="27"/>
      <c r="F783" s="56"/>
      <c r="I783" s="23"/>
      <c r="U783" s="28"/>
      <c r="AB783" s="56"/>
    </row>
    <row r="784">
      <c r="E784" s="27"/>
      <c r="F784" s="56"/>
      <c r="I784" s="23"/>
      <c r="U784" s="28"/>
      <c r="AB784" s="56"/>
    </row>
    <row r="785">
      <c r="E785" s="27"/>
      <c r="F785" s="56"/>
      <c r="I785" s="23"/>
      <c r="U785" s="28"/>
      <c r="AB785" s="56"/>
    </row>
    <row r="786">
      <c r="E786" s="27"/>
      <c r="F786" s="56"/>
      <c r="I786" s="23"/>
      <c r="U786" s="28"/>
      <c r="AB786" s="56"/>
    </row>
    <row r="787">
      <c r="E787" s="27"/>
      <c r="F787" s="56"/>
      <c r="I787" s="23"/>
      <c r="U787" s="28"/>
      <c r="AB787" s="56"/>
    </row>
    <row r="788">
      <c r="E788" s="27"/>
      <c r="F788" s="56"/>
      <c r="I788" s="23"/>
      <c r="U788" s="28"/>
      <c r="AB788" s="56"/>
    </row>
    <row r="789">
      <c r="E789" s="27"/>
      <c r="F789" s="56"/>
      <c r="I789" s="23"/>
      <c r="U789" s="28"/>
      <c r="AB789" s="56"/>
    </row>
    <row r="790">
      <c r="E790" s="27"/>
      <c r="F790" s="56"/>
      <c r="I790" s="23"/>
      <c r="U790" s="28"/>
      <c r="AB790" s="56"/>
    </row>
    <row r="791">
      <c r="E791" s="27"/>
      <c r="F791" s="56"/>
      <c r="I791" s="23"/>
      <c r="U791" s="28"/>
      <c r="AB791" s="56"/>
    </row>
    <row r="792">
      <c r="E792" s="27"/>
      <c r="F792" s="56"/>
      <c r="I792" s="23"/>
      <c r="U792" s="28"/>
      <c r="AB792" s="56"/>
    </row>
    <row r="793">
      <c r="E793" s="27"/>
      <c r="F793" s="56"/>
      <c r="I793" s="23"/>
      <c r="U793" s="28"/>
      <c r="AB793" s="56"/>
    </row>
    <row r="794">
      <c r="E794" s="27"/>
      <c r="F794" s="56"/>
      <c r="I794" s="23"/>
      <c r="U794" s="28"/>
      <c r="AB794" s="56"/>
    </row>
    <row r="795">
      <c r="E795" s="27"/>
      <c r="F795" s="56"/>
      <c r="I795" s="23"/>
      <c r="U795" s="28"/>
      <c r="AB795" s="56"/>
    </row>
    <row r="796">
      <c r="E796" s="27"/>
      <c r="F796" s="56"/>
      <c r="I796" s="23"/>
      <c r="U796" s="28"/>
      <c r="AB796" s="56"/>
    </row>
    <row r="797">
      <c r="E797" s="27"/>
      <c r="F797" s="56"/>
      <c r="I797" s="23"/>
      <c r="U797" s="28"/>
      <c r="AB797" s="56"/>
    </row>
    <row r="798">
      <c r="E798" s="27"/>
      <c r="F798" s="56"/>
      <c r="I798" s="23"/>
      <c r="U798" s="28"/>
      <c r="AB798" s="56"/>
    </row>
    <row r="799">
      <c r="E799" s="27"/>
      <c r="F799" s="56"/>
      <c r="I799" s="23"/>
      <c r="U799" s="28"/>
      <c r="AB799" s="56"/>
    </row>
    <row r="800">
      <c r="E800" s="27"/>
      <c r="F800" s="56"/>
      <c r="I800" s="23"/>
      <c r="U800" s="28"/>
      <c r="AB800" s="56"/>
    </row>
    <row r="801">
      <c r="E801" s="27"/>
      <c r="F801" s="56"/>
      <c r="I801" s="23"/>
      <c r="U801" s="28"/>
      <c r="AB801" s="56"/>
    </row>
    <row r="802">
      <c r="E802" s="27"/>
      <c r="F802" s="56"/>
      <c r="I802" s="23"/>
      <c r="U802" s="28"/>
      <c r="AB802" s="56"/>
    </row>
    <row r="803">
      <c r="E803" s="27"/>
      <c r="F803" s="56"/>
      <c r="I803" s="23"/>
      <c r="U803" s="28"/>
      <c r="AB803" s="56"/>
    </row>
    <row r="804">
      <c r="E804" s="27"/>
      <c r="F804" s="56"/>
      <c r="I804" s="23"/>
      <c r="U804" s="28"/>
      <c r="AB804" s="56"/>
    </row>
    <row r="805">
      <c r="E805" s="27"/>
      <c r="F805" s="56"/>
      <c r="I805" s="23"/>
      <c r="U805" s="28"/>
      <c r="AB805" s="56"/>
    </row>
    <row r="806">
      <c r="E806" s="27"/>
      <c r="F806" s="56"/>
      <c r="I806" s="23"/>
      <c r="U806" s="28"/>
      <c r="AB806" s="56"/>
    </row>
    <row r="807">
      <c r="E807" s="27"/>
      <c r="F807" s="56"/>
      <c r="I807" s="23"/>
      <c r="U807" s="28"/>
      <c r="AB807" s="56"/>
    </row>
    <row r="808">
      <c r="E808" s="27"/>
      <c r="F808" s="56"/>
      <c r="I808" s="23"/>
      <c r="U808" s="28"/>
      <c r="AB808" s="56"/>
    </row>
    <row r="809">
      <c r="E809" s="27"/>
      <c r="F809" s="56"/>
      <c r="I809" s="23"/>
      <c r="U809" s="28"/>
      <c r="AB809" s="56"/>
    </row>
    <row r="810">
      <c r="E810" s="27"/>
      <c r="F810" s="56"/>
      <c r="I810" s="23"/>
      <c r="U810" s="28"/>
      <c r="AB810" s="56"/>
    </row>
    <row r="811">
      <c r="E811" s="27"/>
      <c r="F811" s="56"/>
      <c r="I811" s="23"/>
      <c r="U811" s="28"/>
      <c r="AB811" s="56"/>
    </row>
    <row r="812">
      <c r="E812" s="27"/>
      <c r="F812" s="56"/>
      <c r="I812" s="23"/>
      <c r="U812" s="28"/>
      <c r="AB812" s="56"/>
    </row>
    <row r="813">
      <c r="E813" s="27"/>
      <c r="F813" s="56"/>
      <c r="I813" s="23"/>
      <c r="U813" s="28"/>
      <c r="AB813" s="56"/>
    </row>
    <row r="814">
      <c r="E814" s="27"/>
      <c r="F814" s="56"/>
      <c r="I814" s="23"/>
      <c r="U814" s="28"/>
      <c r="AB814" s="56"/>
    </row>
    <row r="815">
      <c r="E815" s="27"/>
      <c r="F815" s="56"/>
      <c r="I815" s="23"/>
      <c r="U815" s="28"/>
      <c r="AB815" s="56"/>
    </row>
    <row r="816">
      <c r="E816" s="27"/>
      <c r="F816" s="56"/>
      <c r="I816" s="23"/>
      <c r="U816" s="28"/>
      <c r="AB816" s="56"/>
    </row>
    <row r="817">
      <c r="E817" s="27"/>
      <c r="F817" s="56"/>
      <c r="I817" s="23"/>
      <c r="U817" s="28"/>
      <c r="AB817" s="56"/>
    </row>
    <row r="818">
      <c r="E818" s="27"/>
      <c r="F818" s="56"/>
      <c r="I818" s="23"/>
      <c r="U818" s="28"/>
      <c r="AB818" s="56"/>
    </row>
    <row r="819">
      <c r="E819" s="27"/>
      <c r="F819" s="56"/>
      <c r="I819" s="23"/>
      <c r="U819" s="28"/>
      <c r="AB819" s="56"/>
    </row>
    <row r="820">
      <c r="E820" s="27"/>
      <c r="F820" s="56"/>
      <c r="I820" s="23"/>
      <c r="U820" s="28"/>
      <c r="AB820" s="56"/>
    </row>
    <row r="821">
      <c r="E821" s="27"/>
      <c r="F821" s="56"/>
      <c r="I821" s="23"/>
      <c r="U821" s="28"/>
      <c r="AB821" s="56"/>
    </row>
    <row r="822">
      <c r="E822" s="27"/>
      <c r="F822" s="56"/>
      <c r="I822" s="23"/>
      <c r="U822" s="28"/>
      <c r="AB822" s="56"/>
    </row>
    <row r="823">
      <c r="E823" s="27"/>
      <c r="F823" s="56"/>
      <c r="I823" s="23"/>
      <c r="U823" s="28"/>
      <c r="AB823" s="56"/>
    </row>
    <row r="824">
      <c r="E824" s="27"/>
      <c r="F824" s="56"/>
      <c r="I824" s="23"/>
      <c r="U824" s="28"/>
      <c r="AB824" s="56"/>
    </row>
    <row r="825">
      <c r="E825" s="27"/>
      <c r="F825" s="56"/>
      <c r="I825" s="23"/>
      <c r="U825" s="28"/>
      <c r="AB825" s="56"/>
    </row>
    <row r="826">
      <c r="E826" s="27"/>
      <c r="F826" s="56"/>
      <c r="I826" s="23"/>
      <c r="U826" s="28"/>
      <c r="AB826" s="56"/>
    </row>
    <row r="827">
      <c r="E827" s="27"/>
      <c r="F827" s="56"/>
      <c r="I827" s="23"/>
      <c r="U827" s="28"/>
      <c r="AB827" s="56"/>
    </row>
    <row r="828">
      <c r="E828" s="27"/>
      <c r="F828" s="56"/>
      <c r="I828" s="23"/>
      <c r="U828" s="28"/>
      <c r="AB828" s="56"/>
    </row>
    <row r="829">
      <c r="E829" s="27"/>
      <c r="F829" s="56"/>
      <c r="I829" s="23"/>
      <c r="U829" s="28"/>
      <c r="AB829" s="56"/>
    </row>
    <row r="830">
      <c r="E830" s="27"/>
      <c r="F830" s="56"/>
      <c r="I830" s="23"/>
      <c r="U830" s="28"/>
      <c r="AB830" s="56"/>
    </row>
    <row r="831">
      <c r="E831" s="27"/>
      <c r="F831" s="56"/>
      <c r="I831" s="23"/>
      <c r="U831" s="28"/>
      <c r="AB831" s="56"/>
    </row>
    <row r="832">
      <c r="E832" s="27"/>
      <c r="F832" s="56"/>
      <c r="I832" s="23"/>
      <c r="U832" s="28"/>
      <c r="AB832" s="56"/>
    </row>
    <row r="833">
      <c r="E833" s="27"/>
      <c r="F833" s="56"/>
      <c r="I833" s="23"/>
      <c r="U833" s="28"/>
      <c r="AB833" s="56"/>
    </row>
    <row r="834">
      <c r="E834" s="27"/>
      <c r="F834" s="56"/>
      <c r="I834" s="23"/>
      <c r="U834" s="28"/>
      <c r="AB834" s="56"/>
    </row>
    <row r="835">
      <c r="E835" s="27"/>
      <c r="F835" s="56"/>
      <c r="I835" s="23"/>
      <c r="U835" s="28"/>
      <c r="AB835" s="56"/>
    </row>
    <row r="836">
      <c r="E836" s="27"/>
      <c r="F836" s="56"/>
      <c r="I836" s="23"/>
      <c r="U836" s="28"/>
      <c r="AB836" s="56"/>
    </row>
    <row r="837">
      <c r="E837" s="27"/>
      <c r="F837" s="56"/>
      <c r="I837" s="23"/>
      <c r="U837" s="28"/>
      <c r="AB837" s="56"/>
    </row>
    <row r="838">
      <c r="E838" s="27"/>
      <c r="F838" s="56"/>
      <c r="I838" s="23"/>
      <c r="U838" s="28"/>
      <c r="AB838" s="56"/>
    </row>
    <row r="839">
      <c r="E839" s="27"/>
      <c r="F839" s="56"/>
      <c r="I839" s="23"/>
      <c r="U839" s="28"/>
      <c r="AB839" s="56"/>
    </row>
    <row r="840">
      <c r="E840" s="27"/>
      <c r="F840" s="56"/>
      <c r="I840" s="23"/>
      <c r="U840" s="28"/>
      <c r="AB840" s="56"/>
    </row>
    <row r="841">
      <c r="E841" s="27"/>
      <c r="F841" s="56"/>
      <c r="I841" s="23"/>
      <c r="U841" s="28"/>
      <c r="AB841" s="56"/>
    </row>
    <row r="842">
      <c r="E842" s="27"/>
      <c r="F842" s="56"/>
      <c r="I842" s="23"/>
      <c r="U842" s="28"/>
      <c r="AB842" s="56"/>
    </row>
    <row r="843">
      <c r="E843" s="27"/>
      <c r="F843" s="56"/>
      <c r="I843" s="23"/>
      <c r="U843" s="28"/>
      <c r="AB843" s="56"/>
    </row>
    <row r="844">
      <c r="E844" s="27"/>
      <c r="F844" s="56"/>
      <c r="I844" s="23"/>
      <c r="U844" s="28"/>
      <c r="AB844" s="56"/>
    </row>
    <row r="845">
      <c r="E845" s="27"/>
      <c r="F845" s="56"/>
      <c r="I845" s="23"/>
      <c r="U845" s="28"/>
      <c r="AB845" s="56"/>
    </row>
    <row r="846">
      <c r="E846" s="27"/>
      <c r="F846" s="56"/>
      <c r="I846" s="23"/>
      <c r="U846" s="28"/>
      <c r="AB846" s="56"/>
    </row>
    <row r="847">
      <c r="E847" s="27"/>
      <c r="F847" s="56"/>
      <c r="I847" s="23"/>
      <c r="U847" s="28"/>
      <c r="AB847" s="56"/>
    </row>
    <row r="848">
      <c r="E848" s="27"/>
      <c r="F848" s="56"/>
      <c r="I848" s="23"/>
      <c r="U848" s="28"/>
      <c r="AB848" s="56"/>
    </row>
    <row r="849">
      <c r="E849" s="27"/>
      <c r="F849" s="56"/>
      <c r="I849" s="23"/>
      <c r="U849" s="28"/>
      <c r="AB849" s="56"/>
    </row>
    <row r="850">
      <c r="E850" s="27"/>
      <c r="F850" s="56"/>
      <c r="I850" s="23"/>
      <c r="U850" s="28"/>
      <c r="AB850" s="56"/>
    </row>
    <row r="851">
      <c r="E851" s="27"/>
      <c r="F851" s="56"/>
      <c r="I851" s="23"/>
      <c r="U851" s="28"/>
      <c r="AB851" s="56"/>
    </row>
    <row r="852">
      <c r="E852" s="27"/>
      <c r="F852" s="56"/>
      <c r="I852" s="23"/>
      <c r="U852" s="28"/>
      <c r="AB852" s="56"/>
    </row>
    <row r="853">
      <c r="E853" s="27"/>
      <c r="F853" s="56"/>
      <c r="I853" s="23"/>
      <c r="U853" s="28"/>
      <c r="AB853" s="56"/>
    </row>
    <row r="854">
      <c r="E854" s="27"/>
      <c r="F854" s="56"/>
      <c r="I854" s="23"/>
      <c r="U854" s="28"/>
      <c r="AB854" s="56"/>
    </row>
    <row r="855">
      <c r="E855" s="27"/>
      <c r="F855" s="56"/>
      <c r="I855" s="23"/>
      <c r="U855" s="28"/>
      <c r="AB855" s="56"/>
    </row>
    <row r="856">
      <c r="E856" s="27"/>
      <c r="F856" s="56"/>
      <c r="I856" s="23"/>
      <c r="U856" s="28"/>
      <c r="AB856" s="56"/>
    </row>
    <row r="857">
      <c r="E857" s="27"/>
      <c r="F857" s="56"/>
      <c r="I857" s="23"/>
      <c r="U857" s="28"/>
      <c r="AB857" s="56"/>
    </row>
    <row r="858">
      <c r="E858" s="27"/>
      <c r="F858" s="56"/>
      <c r="I858" s="23"/>
      <c r="U858" s="28"/>
      <c r="AB858" s="56"/>
    </row>
    <row r="859">
      <c r="E859" s="27"/>
      <c r="F859" s="56"/>
      <c r="I859" s="23"/>
      <c r="U859" s="28"/>
      <c r="AB859" s="56"/>
    </row>
    <row r="860">
      <c r="E860" s="27"/>
      <c r="F860" s="56"/>
      <c r="I860" s="23"/>
      <c r="U860" s="28"/>
      <c r="AB860" s="56"/>
    </row>
    <row r="861">
      <c r="E861" s="27"/>
      <c r="F861" s="56"/>
      <c r="I861" s="23"/>
      <c r="U861" s="28"/>
      <c r="AB861" s="56"/>
    </row>
    <row r="862">
      <c r="E862" s="27"/>
      <c r="F862" s="56"/>
      <c r="I862" s="23"/>
      <c r="U862" s="28"/>
      <c r="AB862" s="56"/>
    </row>
    <row r="863">
      <c r="E863" s="27"/>
      <c r="F863" s="56"/>
      <c r="I863" s="23"/>
      <c r="U863" s="28"/>
      <c r="AB863" s="56"/>
    </row>
    <row r="864">
      <c r="E864" s="27"/>
      <c r="F864" s="56"/>
      <c r="I864" s="23"/>
      <c r="U864" s="28"/>
      <c r="AB864" s="56"/>
    </row>
    <row r="865">
      <c r="E865" s="27"/>
      <c r="F865" s="56"/>
      <c r="I865" s="23"/>
      <c r="U865" s="28"/>
      <c r="AB865" s="56"/>
    </row>
    <row r="866">
      <c r="E866" s="27"/>
      <c r="F866" s="56"/>
      <c r="I866" s="23"/>
      <c r="U866" s="28"/>
      <c r="AB866" s="56"/>
    </row>
    <row r="867">
      <c r="E867" s="27"/>
      <c r="F867" s="56"/>
      <c r="I867" s="23"/>
      <c r="U867" s="28"/>
      <c r="AB867" s="56"/>
    </row>
    <row r="868">
      <c r="E868" s="27"/>
      <c r="F868" s="56"/>
      <c r="I868" s="23"/>
      <c r="U868" s="28"/>
      <c r="AB868" s="56"/>
    </row>
    <row r="869">
      <c r="E869" s="27"/>
      <c r="F869" s="56"/>
      <c r="I869" s="23"/>
      <c r="U869" s="28"/>
      <c r="AB869" s="56"/>
    </row>
    <row r="870">
      <c r="E870" s="27"/>
      <c r="F870" s="56"/>
      <c r="I870" s="23"/>
      <c r="U870" s="28"/>
      <c r="AB870" s="56"/>
    </row>
    <row r="871">
      <c r="E871" s="27"/>
      <c r="F871" s="56"/>
      <c r="I871" s="23"/>
      <c r="U871" s="28"/>
      <c r="AB871" s="56"/>
    </row>
    <row r="872">
      <c r="E872" s="27"/>
      <c r="F872" s="56"/>
      <c r="I872" s="23"/>
      <c r="U872" s="28"/>
      <c r="AB872" s="56"/>
    </row>
    <row r="873">
      <c r="E873" s="27"/>
      <c r="F873" s="56"/>
      <c r="I873" s="23"/>
      <c r="U873" s="28"/>
      <c r="AB873" s="56"/>
    </row>
    <row r="874">
      <c r="E874" s="27"/>
      <c r="F874" s="56"/>
      <c r="I874" s="23"/>
      <c r="U874" s="28"/>
      <c r="AB874" s="56"/>
    </row>
    <row r="875">
      <c r="E875" s="27"/>
      <c r="F875" s="56"/>
      <c r="I875" s="23"/>
      <c r="U875" s="28"/>
      <c r="AB875" s="56"/>
    </row>
    <row r="876">
      <c r="E876" s="27"/>
      <c r="F876" s="56"/>
      <c r="I876" s="23"/>
      <c r="U876" s="28"/>
      <c r="AB876" s="56"/>
    </row>
    <row r="877">
      <c r="E877" s="27"/>
      <c r="F877" s="56"/>
      <c r="I877" s="23"/>
      <c r="U877" s="28"/>
      <c r="AB877" s="56"/>
    </row>
    <row r="878">
      <c r="E878" s="27"/>
      <c r="F878" s="56"/>
      <c r="I878" s="23"/>
      <c r="U878" s="28"/>
      <c r="AB878" s="56"/>
    </row>
    <row r="879">
      <c r="E879" s="27"/>
      <c r="F879" s="56"/>
      <c r="I879" s="23"/>
      <c r="U879" s="28"/>
      <c r="AB879" s="56"/>
    </row>
    <row r="880">
      <c r="E880" s="27"/>
      <c r="F880" s="56"/>
      <c r="I880" s="23"/>
      <c r="U880" s="28"/>
      <c r="AB880" s="56"/>
    </row>
    <row r="881">
      <c r="E881" s="27"/>
      <c r="F881" s="56"/>
      <c r="I881" s="23"/>
      <c r="U881" s="28"/>
      <c r="AB881" s="56"/>
    </row>
    <row r="882">
      <c r="E882" s="27"/>
      <c r="F882" s="56"/>
      <c r="I882" s="23"/>
      <c r="U882" s="28"/>
      <c r="AB882" s="56"/>
    </row>
    <row r="883">
      <c r="E883" s="27"/>
      <c r="F883" s="56"/>
      <c r="I883" s="23"/>
      <c r="U883" s="28"/>
      <c r="AB883" s="56"/>
    </row>
    <row r="884">
      <c r="E884" s="27"/>
      <c r="F884" s="56"/>
      <c r="I884" s="23"/>
      <c r="U884" s="28"/>
      <c r="AB884" s="56"/>
    </row>
    <row r="885">
      <c r="E885" s="27"/>
      <c r="F885" s="56"/>
      <c r="I885" s="23"/>
      <c r="U885" s="28"/>
      <c r="AB885" s="56"/>
    </row>
    <row r="886">
      <c r="E886" s="27"/>
      <c r="F886" s="56"/>
      <c r="I886" s="23"/>
      <c r="U886" s="28"/>
      <c r="AB886" s="56"/>
    </row>
    <row r="887">
      <c r="E887" s="27"/>
      <c r="F887" s="56"/>
      <c r="I887" s="23"/>
      <c r="U887" s="28"/>
      <c r="AB887" s="56"/>
    </row>
    <row r="888">
      <c r="E888" s="27"/>
      <c r="F888" s="56"/>
      <c r="I888" s="23"/>
      <c r="U888" s="28"/>
      <c r="AB888" s="56"/>
    </row>
    <row r="889">
      <c r="E889" s="27"/>
      <c r="F889" s="56"/>
      <c r="I889" s="23"/>
      <c r="U889" s="28"/>
      <c r="AB889" s="56"/>
    </row>
    <row r="890">
      <c r="E890" s="27"/>
      <c r="F890" s="56"/>
      <c r="I890" s="23"/>
      <c r="U890" s="28"/>
      <c r="AB890" s="56"/>
    </row>
    <row r="891">
      <c r="E891" s="27"/>
      <c r="F891" s="56"/>
      <c r="I891" s="23"/>
      <c r="U891" s="28"/>
      <c r="AB891" s="56"/>
    </row>
    <row r="892">
      <c r="E892" s="27"/>
      <c r="F892" s="56"/>
      <c r="I892" s="23"/>
      <c r="U892" s="28"/>
      <c r="AB892" s="56"/>
    </row>
    <row r="893">
      <c r="E893" s="27"/>
      <c r="F893" s="56"/>
      <c r="I893" s="23"/>
      <c r="U893" s="28"/>
      <c r="AB893" s="56"/>
    </row>
    <row r="894">
      <c r="E894" s="27"/>
      <c r="F894" s="56"/>
      <c r="I894" s="23"/>
      <c r="U894" s="28"/>
      <c r="AB894" s="56"/>
    </row>
    <row r="895">
      <c r="E895" s="27"/>
      <c r="F895" s="56"/>
      <c r="I895" s="23"/>
      <c r="U895" s="28"/>
      <c r="AB895" s="56"/>
    </row>
    <row r="896">
      <c r="E896" s="27"/>
      <c r="F896" s="56"/>
      <c r="I896" s="23"/>
      <c r="U896" s="28"/>
      <c r="AB896" s="56"/>
    </row>
    <row r="897">
      <c r="E897" s="27"/>
      <c r="F897" s="56"/>
      <c r="I897" s="23"/>
      <c r="U897" s="28"/>
      <c r="AB897" s="56"/>
    </row>
    <row r="898">
      <c r="E898" s="27"/>
      <c r="F898" s="56"/>
      <c r="I898" s="23"/>
      <c r="U898" s="28"/>
      <c r="AB898" s="56"/>
    </row>
    <row r="899">
      <c r="E899" s="27"/>
      <c r="F899" s="56"/>
      <c r="I899" s="23"/>
      <c r="U899" s="28"/>
      <c r="AB899" s="56"/>
    </row>
    <row r="900">
      <c r="E900" s="27"/>
      <c r="F900" s="56"/>
      <c r="I900" s="23"/>
      <c r="U900" s="28"/>
      <c r="AB900" s="56"/>
    </row>
    <row r="901">
      <c r="E901" s="27"/>
      <c r="F901" s="56"/>
      <c r="I901" s="23"/>
      <c r="U901" s="28"/>
      <c r="AB901" s="56"/>
    </row>
    <row r="902">
      <c r="E902" s="27"/>
      <c r="F902" s="56"/>
      <c r="I902" s="23"/>
      <c r="U902" s="28"/>
      <c r="AB902" s="56"/>
    </row>
    <row r="903">
      <c r="E903" s="27"/>
      <c r="F903" s="56"/>
      <c r="I903" s="23"/>
      <c r="U903" s="28"/>
      <c r="AB903" s="56"/>
    </row>
    <row r="904">
      <c r="E904" s="27"/>
      <c r="F904" s="56"/>
      <c r="I904" s="23"/>
      <c r="U904" s="28"/>
      <c r="AB904" s="56"/>
    </row>
    <row r="905">
      <c r="E905" s="27"/>
      <c r="F905" s="56"/>
      <c r="I905" s="23"/>
      <c r="U905" s="28"/>
      <c r="AB905" s="56"/>
    </row>
    <row r="906">
      <c r="E906" s="27"/>
      <c r="F906" s="56"/>
      <c r="I906" s="23"/>
      <c r="U906" s="28"/>
      <c r="AB906" s="56"/>
    </row>
    <row r="907">
      <c r="E907" s="27"/>
      <c r="F907" s="56"/>
      <c r="I907" s="23"/>
      <c r="U907" s="28"/>
      <c r="AB907" s="56"/>
    </row>
    <row r="908">
      <c r="E908" s="27"/>
      <c r="F908" s="56"/>
      <c r="I908" s="23"/>
      <c r="U908" s="28"/>
      <c r="AB908" s="56"/>
    </row>
    <row r="909">
      <c r="E909" s="27"/>
      <c r="F909" s="56"/>
      <c r="I909" s="23"/>
      <c r="U909" s="28"/>
      <c r="AB909" s="56"/>
    </row>
    <row r="910">
      <c r="E910" s="27"/>
      <c r="F910" s="56"/>
      <c r="I910" s="23"/>
      <c r="U910" s="28"/>
      <c r="AB910" s="56"/>
    </row>
    <row r="911">
      <c r="E911" s="27"/>
      <c r="F911" s="56"/>
      <c r="I911" s="23"/>
      <c r="U911" s="28"/>
      <c r="AB911" s="56"/>
    </row>
    <row r="912">
      <c r="E912" s="27"/>
      <c r="F912" s="56"/>
      <c r="I912" s="23"/>
      <c r="U912" s="28"/>
      <c r="AB912" s="56"/>
    </row>
    <row r="913">
      <c r="E913" s="27"/>
      <c r="F913" s="56"/>
      <c r="I913" s="23"/>
      <c r="U913" s="28"/>
      <c r="AB913" s="56"/>
    </row>
    <row r="914">
      <c r="E914" s="27"/>
      <c r="F914" s="56"/>
      <c r="I914" s="23"/>
      <c r="U914" s="28"/>
      <c r="AB914" s="56"/>
    </row>
    <row r="915">
      <c r="E915" s="27"/>
      <c r="F915" s="56"/>
      <c r="I915" s="23"/>
      <c r="U915" s="28"/>
      <c r="AB915" s="56"/>
    </row>
    <row r="916">
      <c r="E916" s="27"/>
      <c r="F916" s="56"/>
      <c r="I916" s="23"/>
      <c r="U916" s="28"/>
      <c r="AB916" s="56"/>
    </row>
    <row r="917">
      <c r="E917" s="27"/>
      <c r="F917" s="56"/>
      <c r="I917" s="23"/>
      <c r="U917" s="28"/>
      <c r="AB917" s="56"/>
    </row>
    <row r="918">
      <c r="E918" s="27"/>
      <c r="F918" s="56"/>
      <c r="I918" s="23"/>
      <c r="U918" s="28"/>
      <c r="AB918" s="56"/>
    </row>
    <row r="919">
      <c r="E919" s="27"/>
      <c r="F919" s="56"/>
      <c r="I919" s="23"/>
      <c r="U919" s="28"/>
      <c r="AB919" s="56"/>
    </row>
    <row r="920">
      <c r="E920" s="27"/>
      <c r="F920" s="56"/>
      <c r="I920" s="23"/>
      <c r="U920" s="28"/>
      <c r="AB920" s="56"/>
    </row>
    <row r="921">
      <c r="E921" s="27"/>
      <c r="F921" s="56"/>
      <c r="I921" s="23"/>
      <c r="U921" s="28"/>
      <c r="AB921" s="56"/>
    </row>
    <row r="922">
      <c r="E922" s="27"/>
      <c r="F922" s="56"/>
      <c r="I922" s="23"/>
      <c r="U922" s="28"/>
      <c r="AB922" s="56"/>
    </row>
    <row r="923">
      <c r="E923" s="27"/>
      <c r="F923" s="56"/>
      <c r="I923" s="23"/>
      <c r="U923" s="28"/>
      <c r="AB923" s="56"/>
    </row>
    <row r="924">
      <c r="E924" s="27"/>
      <c r="F924" s="56"/>
      <c r="I924" s="23"/>
      <c r="U924" s="28"/>
      <c r="AB924" s="56"/>
    </row>
    <row r="925">
      <c r="E925" s="27"/>
      <c r="F925" s="56"/>
      <c r="I925" s="23"/>
      <c r="U925" s="28"/>
      <c r="AB925" s="56"/>
    </row>
    <row r="926">
      <c r="E926" s="27"/>
      <c r="F926" s="56"/>
      <c r="I926" s="23"/>
      <c r="U926" s="28"/>
      <c r="AB926" s="56"/>
    </row>
    <row r="927">
      <c r="E927" s="27"/>
      <c r="F927" s="56"/>
      <c r="I927" s="23"/>
      <c r="U927" s="28"/>
      <c r="AB927" s="56"/>
    </row>
    <row r="928">
      <c r="E928" s="27"/>
      <c r="F928" s="56"/>
      <c r="I928" s="23"/>
      <c r="U928" s="28"/>
      <c r="AB928" s="56"/>
    </row>
    <row r="929">
      <c r="E929" s="27"/>
      <c r="F929" s="56"/>
      <c r="I929" s="23"/>
      <c r="U929" s="28"/>
      <c r="AB929" s="56"/>
    </row>
    <row r="930">
      <c r="E930" s="27"/>
      <c r="F930" s="56"/>
      <c r="I930" s="23"/>
      <c r="U930" s="28"/>
      <c r="AB930" s="56"/>
    </row>
    <row r="931">
      <c r="E931" s="27"/>
      <c r="F931" s="56"/>
      <c r="I931" s="23"/>
      <c r="U931" s="28"/>
      <c r="AB931" s="56"/>
    </row>
    <row r="932">
      <c r="E932" s="27"/>
      <c r="F932" s="56"/>
      <c r="I932" s="23"/>
      <c r="U932" s="28"/>
      <c r="AB932" s="56"/>
    </row>
    <row r="933">
      <c r="E933" s="27"/>
      <c r="F933" s="56"/>
      <c r="I933" s="23"/>
      <c r="U933" s="28"/>
      <c r="AB933" s="56"/>
    </row>
    <row r="934">
      <c r="E934" s="27"/>
      <c r="F934" s="56"/>
      <c r="I934" s="23"/>
      <c r="U934" s="28"/>
      <c r="AB934" s="56"/>
    </row>
    <row r="935">
      <c r="E935" s="27"/>
      <c r="F935" s="56"/>
      <c r="I935" s="23"/>
      <c r="U935" s="28"/>
      <c r="AB935" s="56"/>
    </row>
    <row r="936">
      <c r="E936" s="27"/>
      <c r="F936" s="56"/>
      <c r="I936" s="23"/>
      <c r="U936" s="28"/>
      <c r="AB936" s="56"/>
    </row>
    <row r="937">
      <c r="E937" s="27"/>
      <c r="F937" s="56"/>
      <c r="I937" s="23"/>
      <c r="U937" s="28"/>
      <c r="AB937" s="56"/>
    </row>
    <row r="938">
      <c r="E938" s="27"/>
      <c r="F938" s="56"/>
      <c r="I938" s="23"/>
      <c r="U938" s="28"/>
      <c r="AB938" s="56"/>
    </row>
    <row r="939">
      <c r="E939" s="27"/>
      <c r="F939" s="56"/>
      <c r="I939" s="23"/>
      <c r="U939" s="28"/>
      <c r="AB939" s="56"/>
    </row>
    <row r="940">
      <c r="E940" s="27"/>
      <c r="F940" s="56"/>
      <c r="I940" s="23"/>
      <c r="U940" s="28"/>
      <c r="AB940" s="56"/>
    </row>
    <row r="941">
      <c r="E941" s="27"/>
      <c r="F941" s="56"/>
      <c r="I941" s="23"/>
      <c r="U941" s="28"/>
      <c r="AB941" s="56"/>
    </row>
    <row r="942">
      <c r="E942" s="27"/>
      <c r="F942" s="56"/>
      <c r="I942" s="23"/>
      <c r="U942" s="28"/>
      <c r="AB942" s="56"/>
    </row>
    <row r="943">
      <c r="E943" s="27"/>
      <c r="F943" s="56"/>
      <c r="I943" s="23"/>
      <c r="U943" s="28"/>
      <c r="AB943" s="56"/>
    </row>
    <row r="944">
      <c r="E944" s="27"/>
      <c r="F944" s="56"/>
      <c r="I944" s="23"/>
      <c r="U944" s="28"/>
      <c r="AB944" s="56"/>
    </row>
    <row r="945">
      <c r="E945" s="27"/>
      <c r="F945" s="56"/>
      <c r="I945" s="23"/>
      <c r="U945" s="28"/>
      <c r="AB945" s="56"/>
    </row>
    <row r="946">
      <c r="E946" s="27"/>
      <c r="F946" s="56"/>
      <c r="I946" s="23"/>
      <c r="U946" s="28"/>
      <c r="AB946" s="56"/>
    </row>
    <row r="947">
      <c r="E947" s="27"/>
      <c r="F947" s="56"/>
      <c r="I947" s="23"/>
      <c r="U947" s="28"/>
      <c r="AB947" s="56"/>
    </row>
    <row r="948">
      <c r="E948" s="27"/>
      <c r="F948" s="56"/>
      <c r="I948" s="23"/>
      <c r="U948" s="28"/>
      <c r="AB948" s="56"/>
    </row>
    <row r="949">
      <c r="E949" s="27"/>
      <c r="F949" s="56"/>
      <c r="I949" s="23"/>
      <c r="U949" s="28"/>
      <c r="AB949" s="56"/>
    </row>
    <row r="950">
      <c r="E950" s="27"/>
      <c r="F950" s="56"/>
      <c r="I950" s="23"/>
      <c r="U950" s="28"/>
      <c r="AB950" s="56"/>
    </row>
    <row r="951">
      <c r="E951" s="27"/>
      <c r="F951" s="56"/>
      <c r="I951" s="23"/>
      <c r="U951" s="28"/>
      <c r="AB951" s="56"/>
    </row>
    <row r="952">
      <c r="E952" s="27"/>
      <c r="F952" s="56"/>
      <c r="I952" s="23"/>
      <c r="U952" s="28"/>
      <c r="AB952" s="56"/>
    </row>
    <row r="953">
      <c r="E953" s="27"/>
      <c r="F953" s="56"/>
      <c r="I953" s="23"/>
      <c r="U953" s="28"/>
      <c r="AB953" s="56"/>
    </row>
    <row r="954">
      <c r="E954" s="27"/>
      <c r="F954" s="56"/>
      <c r="I954" s="23"/>
      <c r="U954" s="28"/>
      <c r="AB954" s="56"/>
    </row>
    <row r="955">
      <c r="E955" s="27"/>
      <c r="F955" s="56"/>
      <c r="I955" s="23"/>
      <c r="U955" s="28"/>
      <c r="AB955" s="56"/>
    </row>
    <row r="956">
      <c r="E956" s="27"/>
      <c r="F956" s="56"/>
      <c r="I956" s="23"/>
      <c r="U956" s="28"/>
      <c r="AB956" s="56"/>
    </row>
    <row r="957">
      <c r="E957" s="27"/>
      <c r="F957" s="56"/>
      <c r="I957" s="23"/>
      <c r="U957" s="28"/>
      <c r="AB957" s="56"/>
    </row>
    <row r="958">
      <c r="E958" s="27"/>
      <c r="F958" s="56"/>
      <c r="I958" s="23"/>
      <c r="U958" s="28"/>
      <c r="AB958" s="56"/>
    </row>
    <row r="959">
      <c r="E959" s="27"/>
      <c r="F959" s="56"/>
      <c r="I959" s="23"/>
      <c r="U959" s="28"/>
      <c r="AB959" s="56"/>
    </row>
    <row r="960">
      <c r="E960" s="27"/>
      <c r="F960" s="56"/>
      <c r="I960" s="23"/>
      <c r="U960" s="28"/>
      <c r="AB960" s="56"/>
    </row>
    <row r="961">
      <c r="E961" s="27"/>
      <c r="F961" s="56"/>
      <c r="I961" s="23"/>
      <c r="U961" s="28"/>
      <c r="AB961" s="56"/>
    </row>
    <row r="962">
      <c r="E962" s="27"/>
      <c r="F962" s="56"/>
      <c r="I962" s="23"/>
      <c r="U962" s="28"/>
      <c r="AB962" s="56"/>
    </row>
    <row r="963">
      <c r="E963" s="27"/>
      <c r="F963" s="56"/>
      <c r="I963" s="23"/>
      <c r="U963" s="28"/>
      <c r="AB963" s="56"/>
    </row>
    <row r="964">
      <c r="E964" s="27"/>
      <c r="F964" s="56"/>
      <c r="I964" s="23"/>
      <c r="U964" s="28"/>
      <c r="AB964" s="56"/>
    </row>
    <row r="965">
      <c r="E965" s="27"/>
      <c r="F965" s="56"/>
      <c r="I965" s="23"/>
      <c r="U965" s="28"/>
      <c r="AB965" s="56"/>
    </row>
    <row r="966">
      <c r="E966" s="27"/>
      <c r="F966" s="56"/>
      <c r="I966" s="23"/>
      <c r="U966" s="28"/>
      <c r="AB966" s="56"/>
    </row>
    <row r="967">
      <c r="E967" s="27"/>
      <c r="F967" s="56"/>
      <c r="I967" s="23"/>
      <c r="U967" s="28"/>
      <c r="AB967" s="56"/>
    </row>
    <row r="968">
      <c r="E968" s="27"/>
      <c r="F968" s="56"/>
      <c r="I968" s="23"/>
      <c r="U968" s="28"/>
      <c r="AB968" s="56"/>
    </row>
    <row r="969">
      <c r="E969" s="27"/>
      <c r="F969" s="56"/>
      <c r="I969" s="23"/>
      <c r="U969" s="28"/>
      <c r="AB969" s="56"/>
    </row>
    <row r="970">
      <c r="E970" s="27"/>
      <c r="F970" s="56"/>
      <c r="I970" s="23"/>
      <c r="U970" s="28"/>
      <c r="AB970" s="56"/>
    </row>
    <row r="971">
      <c r="E971" s="27"/>
      <c r="F971" s="56"/>
      <c r="I971" s="23"/>
      <c r="U971" s="28"/>
      <c r="AB971" s="56"/>
    </row>
    <row r="972">
      <c r="E972" s="27"/>
      <c r="F972" s="56"/>
      <c r="I972" s="23"/>
      <c r="U972" s="28"/>
      <c r="AB972" s="56"/>
    </row>
    <row r="973">
      <c r="E973" s="27"/>
      <c r="F973" s="56"/>
      <c r="I973" s="23"/>
      <c r="U973" s="28"/>
      <c r="AB973" s="56"/>
    </row>
    <row r="974">
      <c r="E974" s="27"/>
      <c r="F974" s="56"/>
      <c r="I974" s="23"/>
      <c r="U974" s="28"/>
      <c r="AB974" s="56"/>
    </row>
    <row r="975">
      <c r="E975" s="27"/>
      <c r="F975" s="56"/>
      <c r="I975" s="23"/>
      <c r="U975" s="28"/>
      <c r="AB975" s="56"/>
    </row>
    <row r="976">
      <c r="E976" s="27"/>
      <c r="F976" s="56"/>
      <c r="I976" s="23"/>
      <c r="U976" s="28"/>
      <c r="AB976" s="56"/>
    </row>
    <row r="977">
      <c r="E977" s="27"/>
      <c r="F977" s="56"/>
      <c r="I977" s="23"/>
      <c r="U977" s="28"/>
      <c r="AB977" s="56"/>
    </row>
    <row r="978">
      <c r="E978" s="27"/>
      <c r="F978" s="56"/>
      <c r="I978" s="23"/>
      <c r="U978" s="28"/>
      <c r="AB978" s="56"/>
    </row>
    <row r="979">
      <c r="E979" s="27"/>
      <c r="F979" s="56"/>
      <c r="I979" s="23"/>
      <c r="U979" s="28"/>
      <c r="AB979" s="56"/>
    </row>
    <row r="980">
      <c r="E980" s="27"/>
      <c r="F980" s="56"/>
      <c r="I980" s="23"/>
      <c r="U980" s="28"/>
      <c r="AB980" s="56"/>
    </row>
    <row r="981">
      <c r="E981" s="27"/>
      <c r="F981" s="56"/>
      <c r="I981" s="23"/>
      <c r="U981" s="28"/>
      <c r="AB981" s="56"/>
    </row>
    <row r="982">
      <c r="E982" s="27"/>
      <c r="F982" s="56"/>
      <c r="I982" s="23"/>
      <c r="U982" s="28"/>
      <c r="AB982" s="56"/>
    </row>
    <row r="983">
      <c r="E983" s="27"/>
      <c r="F983" s="56"/>
      <c r="I983" s="23"/>
      <c r="U983" s="28"/>
      <c r="AB983" s="56"/>
    </row>
    <row r="984">
      <c r="E984" s="27"/>
      <c r="F984" s="56"/>
      <c r="I984" s="23"/>
      <c r="U984" s="28"/>
      <c r="AB984" s="56"/>
    </row>
    <row r="985">
      <c r="E985" s="27"/>
      <c r="F985" s="56"/>
      <c r="I985" s="23"/>
      <c r="U985" s="28"/>
      <c r="AB985" s="56"/>
    </row>
    <row r="986">
      <c r="E986" s="27"/>
      <c r="F986" s="56"/>
      <c r="I986" s="23"/>
      <c r="U986" s="28"/>
      <c r="AB986" s="56"/>
    </row>
    <row r="987">
      <c r="E987" s="27"/>
      <c r="F987" s="56"/>
      <c r="I987" s="23"/>
      <c r="U987" s="28"/>
      <c r="AB987" s="56"/>
    </row>
    <row r="988">
      <c r="E988" s="27"/>
      <c r="F988" s="56"/>
      <c r="I988" s="23"/>
      <c r="U988" s="28"/>
      <c r="AB988" s="56"/>
    </row>
    <row r="989">
      <c r="E989" s="27"/>
      <c r="F989" s="56"/>
      <c r="I989" s="23"/>
      <c r="U989" s="28"/>
      <c r="AB989" s="56"/>
    </row>
    <row r="990">
      <c r="E990" s="27"/>
      <c r="F990" s="56"/>
      <c r="I990" s="23"/>
      <c r="U990" s="28"/>
      <c r="AB990" s="56"/>
    </row>
    <row r="991">
      <c r="E991" s="27"/>
      <c r="F991" s="56"/>
      <c r="I991" s="23"/>
      <c r="U991" s="28"/>
      <c r="AB991" s="56"/>
    </row>
    <row r="992">
      <c r="E992" s="27"/>
      <c r="F992" s="56"/>
      <c r="I992" s="23"/>
      <c r="U992" s="28"/>
      <c r="AB992" s="56"/>
    </row>
    <row r="993">
      <c r="E993" s="27"/>
      <c r="F993" s="56"/>
      <c r="I993" s="23"/>
      <c r="U993" s="28"/>
      <c r="AB993" s="56"/>
    </row>
    <row r="994">
      <c r="E994" s="27"/>
      <c r="F994" s="56"/>
      <c r="I994" s="23"/>
      <c r="U994" s="28"/>
      <c r="AB994" s="56"/>
    </row>
    <row r="995">
      <c r="E995" s="27"/>
      <c r="F995" s="56"/>
      <c r="I995" s="23"/>
      <c r="U995" s="28"/>
      <c r="AB995" s="56"/>
    </row>
    <row r="996">
      <c r="E996" s="27"/>
      <c r="F996" s="56"/>
      <c r="I996" s="23"/>
      <c r="U996" s="28"/>
      <c r="AB996" s="56"/>
    </row>
    <row r="997">
      <c r="E997" s="27"/>
      <c r="F997" s="56"/>
      <c r="I997" s="23"/>
      <c r="U997" s="28"/>
      <c r="AB997" s="56"/>
    </row>
    <row r="998">
      <c r="E998" s="27"/>
      <c r="F998" s="56"/>
      <c r="I998" s="23"/>
      <c r="U998" s="28"/>
      <c r="AB998" s="56"/>
    </row>
    <row r="999">
      <c r="E999" s="27"/>
      <c r="F999" s="56"/>
      <c r="I999" s="23"/>
      <c r="U999" s="28"/>
      <c r="AB999" s="56"/>
    </row>
    <row r="1000">
      <c r="E1000" s="27"/>
      <c r="F1000" s="56"/>
      <c r="I1000" s="23"/>
      <c r="U1000" s="28"/>
      <c r="AB1000" s="56"/>
    </row>
  </sheetData>
  <conditionalFormatting sqref="E1:E1000 F1">
    <cfRule type="colorScale" priority="1">
      <colorScale>
        <cfvo type="percentile" val="5"/>
        <cfvo type="percentile" val="50"/>
        <cfvo type="percentile" val="95"/>
        <color rgb="FF57BB8A"/>
        <color rgb="FFFFD666"/>
        <color rgb="FFE67C73"/>
      </colorScale>
    </cfRule>
  </conditionalFormatting>
  <conditionalFormatting sqref="J1:J1000">
    <cfRule type="colorScale" priority="2">
      <colorScale>
        <cfvo type="percentile" val="5"/>
        <cfvo type="percentile" val="50"/>
        <cfvo type="percentile" val="95"/>
        <color rgb="FF57BB8A"/>
        <color rgb="FFFFD666"/>
        <color rgb="FFE67C73"/>
      </colorScale>
    </cfRule>
  </conditionalFormatting>
  <hyperlinks>
    <hyperlink r:id="rId1" ref="AD1"/>
  </hyperlin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6.5"/>
    <col customWidth="1" min="3" max="3" width="23.38"/>
  </cols>
  <sheetData>
    <row r="1">
      <c r="A1" s="25" t="s">
        <v>658</v>
      </c>
      <c r="B1" s="25" t="s">
        <v>938</v>
      </c>
      <c r="C1" s="25" t="s">
        <v>939</v>
      </c>
      <c r="F1" s="155"/>
    </row>
    <row r="2">
      <c r="A2" s="25" t="s">
        <v>432</v>
      </c>
      <c r="B2" s="67">
        <v>28361.0</v>
      </c>
      <c r="C2" s="67">
        <v>24507.0</v>
      </c>
    </row>
    <row r="3">
      <c r="A3" s="25" t="s">
        <v>656</v>
      </c>
      <c r="B3" s="67">
        <v>24278.0</v>
      </c>
      <c r="C3" s="67">
        <v>22394.0</v>
      </c>
    </row>
    <row r="4">
      <c r="A4" s="25" t="s">
        <v>940</v>
      </c>
      <c r="B4" s="67">
        <v>22474.0</v>
      </c>
      <c r="C4" s="67">
        <v>20966.0</v>
      </c>
    </row>
    <row r="5">
      <c r="A5" s="25" t="s">
        <v>941</v>
      </c>
      <c r="B5" s="67">
        <v>18801.0</v>
      </c>
      <c r="C5" s="67">
        <v>17826.0</v>
      </c>
      <c r="F5" s="59" t="s">
        <v>942</v>
      </c>
    </row>
    <row r="6">
      <c r="A6" s="25" t="s">
        <v>943</v>
      </c>
      <c r="B6" s="67">
        <v>21624.0</v>
      </c>
      <c r="C6" s="67">
        <v>20475.0</v>
      </c>
    </row>
    <row r="7">
      <c r="A7" s="25" t="s">
        <v>944</v>
      </c>
      <c r="B7" s="67">
        <v>22866.0</v>
      </c>
      <c r="C7" s="67">
        <v>21698.0</v>
      </c>
    </row>
    <row r="8">
      <c r="A8" s="25" t="s">
        <v>945</v>
      </c>
      <c r="B8" s="67">
        <v>22470.0</v>
      </c>
      <c r="C8" s="67">
        <v>21019.0</v>
      </c>
    </row>
    <row r="9">
      <c r="A9" s="25" t="s">
        <v>946</v>
      </c>
      <c r="B9" s="67">
        <v>25253.0</v>
      </c>
      <c r="C9" s="67">
        <v>23536.0</v>
      </c>
    </row>
    <row r="14">
      <c r="B14" s="67"/>
      <c r="C14" s="156"/>
      <c r="D14" s="157"/>
    </row>
    <row r="15">
      <c r="B15" s="67"/>
      <c r="C15" s="158"/>
    </row>
    <row r="16">
      <c r="B16" s="67"/>
      <c r="C16" s="67"/>
    </row>
    <row r="17">
      <c r="B17" s="67"/>
      <c r="C17" s="67"/>
    </row>
    <row r="18">
      <c r="B18" s="67"/>
      <c r="C18" s="67"/>
    </row>
    <row r="19">
      <c r="B19" s="67"/>
      <c r="C19" s="67"/>
    </row>
  </sheetData>
  <hyperlinks>
    <hyperlink r:id="rId1" ref="F5"/>
  </hyperlin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3.38"/>
  </cols>
  <sheetData>
    <row r="1">
      <c r="H1" s="59" t="s">
        <v>947</v>
      </c>
    </row>
    <row r="2">
      <c r="A2" s="25" t="s">
        <v>948</v>
      </c>
      <c r="B2" s="25" t="s">
        <v>949</v>
      </c>
      <c r="C2" s="25" t="s">
        <v>950</v>
      </c>
      <c r="D2" s="25" t="s">
        <v>951</v>
      </c>
      <c r="E2" s="25" t="s">
        <v>952</v>
      </c>
      <c r="F2" s="25" t="s">
        <v>953</v>
      </c>
    </row>
    <row r="3">
      <c r="A3" s="25">
        <v>0.0</v>
      </c>
      <c r="B3" s="25" t="s">
        <v>954</v>
      </c>
      <c r="C3" s="25">
        <v>520962.0</v>
      </c>
      <c r="D3" s="25">
        <v>20982.0</v>
      </c>
      <c r="E3" s="25">
        <v>473475.0</v>
      </c>
      <c r="F3" s="25">
        <v>2.0</v>
      </c>
    </row>
    <row r="4">
      <c r="A4" s="25">
        <v>1.0</v>
      </c>
      <c r="B4" s="25" t="s">
        <v>10</v>
      </c>
      <c r="C4" s="67">
        <v>161446.0</v>
      </c>
      <c r="D4" s="67">
        <v>2345.0</v>
      </c>
      <c r="E4" s="67">
        <v>159101.0</v>
      </c>
      <c r="F4" s="67">
        <v>2.0</v>
      </c>
      <c r="G4" s="67"/>
      <c r="H4" s="67"/>
      <c r="I4" s="67"/>
      <c r="J4" s="67"/>
      <c r="K4" s="67"/>
    </row>
    <row r="5">
      <c r="A5" s="25">
        <v>2.0</v>
      </c>
      <c r="B5" s="25" t="s">
        <v>235</v>
      </c>
      <c r="C5" s="67">
        <v>116736.0</v>
      </c>
      <c r="D5" s="67">
        <v>12860.0</v>
      </c>
      <c r="E5" s="67">
        <v>77371.0</v>
      </c>
      <c r="F5" s="67">
        <v>152.0</v>
      </c>
      <c r="G5" s="67"/>
      <c r="H5" s="67"/>
      <c r="I5" s="67"/>
      <c r="J5" s="67"/>
      <c r="K5" s="67"/>
    </row>
    <row r="6">
      <c r="A6" s="25">
        <v>3.0</v>
      </c>
      <c r="B6" s="25" t="s">
        <v>11</v>
      </c>
      <c r="C6" s="67">
        <v>19919.0</v>
      </c>
      <c r="D6" s="67">
        <v>535.0</v>
      </c>
      <c r="E6" s="67">
        <v>19384.0</v>
      </c>
      <c r="F6" s="67">
        <v>2.0</v>
      </c>
      <c r="G6" s="67"/>
      <c r="H6" s="67"/>
      <c r="I6" s="67"/>
      <c r="J6" s="67"/>
      <c r="K6" s="67"/>
    </row>
    <row r="7">
      <c r="A7" s="25">
        <v>4.0</v>
      </c>
      <c r="B7" s="25" t="s">
        <v>12</v>
      </c>
      <c r="C7" s="67">
        <v>1667.0</v>
      </c>
      <c r="D7" s="67">
        <v>87.0</v>
      </c>
      <c r="E7" s="67">
        <v>1580.0</v>
      </c>
      <c r="F7" s="67">
        <v>57.0</v>
      </c>
      <c r="G7" s="67"/>
      <c r="H7" s="67"/>
      <c r="I7" s="67"/>
      <c r="J7" s="67"/>
      <c r="K7" s="67"/>
    </row>
    <row r="8">
      <c r="A8" s="25">
        <v>5.0</v>
      </c>
      <c r="B8" s="25" t="s">
        <v>13</v>
      </c>
      <c r="C8" s="67">
        <v>41.0</v>
      </c>
      <c r="D8" s="67">
        <v>7.0</v>
      </c>
      <c r="E8" s="67">
        <v>34.0</v>
      </c>
      <c r="F8" s="67">
        <v>34.0</v>
      </c>
      <c r="G8" s="67"/>
      <c r="H8" s="67"/>
      <c r="I8" s="67"/>
      <c r="J8" s="67"/>
      <c r="K8" s="67"/>
    </row>
    <row r="9">
      <c r="A9" s="25">
        <v>6.0</v>
      </c>
      <c r="B9" s="25" t="s">
        <v>14</v>
      </c>
      <c r="C9" s="67">
        <v>9.0</v>
      </c>
      <c r="D9" s="67">
        <v>0.0</v>
      </c>
      <c r="E9" s="67">
        <v>9.0</v>
      </c>
      <c r="F9" s="67">
        <v>20.0</v>
      </c>
      <c r="G9" s="67"/>
      <c r="H9" s="67"/>
      <c r="I9" s="67"/>
      <c r="J9" s="67"/>
      <c r="K9" s="67"/>
    </row>
    <row r="10">
      <c r="A10" s="25">
        <v>7.0</v>
      </c>
      <c r="B10" s="25" t="s">
        <v>15</v>
      </c>
      <c r="C10" s="67">
        <v>1558.0</v>
      </c>
      <c r="D10" s="67">
        <v>114.0</v>
      </c>
      <c r="E10" s="67">
        <v>1444.0</v>
      </c>
      <c r="F10" s="67">
        <v>19.0</v>
      </c>
      <c r="G10" s="67"/>
      <c r="H10" s="67"/>
      <c r="I10" s="67"/>
      <c r="J10" s="67"/>
      <c r="K10" s="67"/>
    </row>
    <row r="11">
      <c r="A11" s="25">
        <v>8.0</v>
      </c>
      <c r="B11" s="25" t="s">
        <v>16</v>
      </c>
      <c r="C11" s="67">
        <v>13745.0</v>
      </c>
      <c r="D11" s="67">
        <v>193.0</v>
      </c>
      <c r="E11" s="67">
        <v>13552.0</v>
      </c>
      <c r="F11" s="67">
        <v>4.0</v>
      </c>
      <c r="G11" s="67"/>
      <c r="H11" s="67"/>
      <c r="I11" s="67"/>
      <c r="J11" s="67"/>
      <c r="K11" s="67"/>
    </row>
    <row r="12">
      <c r="A12" s="25">
        <v>9.0</v>
      </c>
      <c r="B12" s="25" t="s">
        <v>17</v>
      </c>
      <c r="C12" s="67">
        <v>192947.0</v>
      </c>
      <c r="D12" s="67">
        <v>4487.0</v>
      </c>
      <c r="E12" s="67">
        <v>188460.0</v>
      </c>
      <c r="F12" s="67">
        <v>0.0</v>
      </c>
      <c r="G12" s="67"/>
      <c r="H12" s="67"/>
      <c r="I12" s="67"/>
      <c r="J12" s="67"/>
      <c r="K12" s="67"/>
    </row>
    <row r="13">
      <c r="A13" s="25">
        <v>10.0</v>
      </c>
      <c r="B13" s="25" t="s">
        <v>18</v>
      </c>
      <c r="C13" s="67">
        <v>2936.0</v>
      </c>
      <c r="D13" s="67">
        <v>83.0</v>
      </c>
      <c r="E13" s="67">
        <v>2853.0</v>
      </c>
      <c r="F13" s="67">
        <v>27.0</v>
      </c>
      <c r="G13" s="67"/>
      <c r="H13" s="67"/>
      <c r="I13" s="67"/>
      <c r="J13" s="67"/>
      <c r="K13" s="67"/>
    </row>
    <row r="14">
      <c r="A14" s="25">
        <v>11.0</v>
      </c>
      <c r="B14" s="25" t="s">
        <v>19</v>
      </c>
      <c r="C14" s="67">
        <v>9356.0</v>
      </c>
      <c r="D14" s="67">
        <v>208.0</v>
      </c>
      <c r="E14" s="67">
        <v>9148.0</v>
      </c>
      <c r="F14" s="67">
        <v>13.0</v>
      </c>
      <c r="G14" s="67"/>
      <c r="H14" s="67"/>
      <c r="I14" s="67"/>
      <c r="J14" s="67"/>
      <c r="K14" s="67"/>
    </row>
    <row r="15">
      <c r="A15" s="25">
        <v>12.0</v>
      </c>
      <c r="B15" s="25" t="s">
        <v>20</v>
      </c>
      <c r="C15" s="67">
        <v>484.0</v>
      </c>
      <c r="D15" s="67">
        <v>54.0</v>
      </c>
      <c r="E15" s="67">
        <v>430.0</v>
      </c>
      <c r="F15" s="67">
        <v>63.0</v>
      </c>
      <c r="G15" s="67"/>
      <c r="H15" s="67"/>
      <c r="I15" s="67"/>
      <c r="J15" s="67"/>
      <c r="K15" s="67"/>
    </row>
    <row r="16">
      <c r="A16" s="25">
        <v>13.0</v>
      </c>
      <c r="B16" s="25" t="s">
        <v>955</v>
      </c>
      <c r="C16" s="67">
        <v>118.0</v>
      </c>
      <c r="D16" s="67">
        <v>9.0</v>
      </c>
      <c r="E16" s="67">
        <v>109.0</v>
      </c>
      <c r="F16" s="67">
        <v>46.0</v>
      </c>
      <c r="G16" s="67"/>
      <c r="H16" s="67"/>
      <c r="I16" s="67"/>
      <c r="J16" s="67"/>
      <c r="K16" s="67"/>
    </row>
    <row r="19">
      <c r="B19" s="25" t="s">
        <v>956</v>
      </c>
      <c r="C19" s="159" t="s">
        <v>957</v>
      </c>
      <c r="D19" s="159" t="s">
        <v>958</v>
      </c>
      <c r="E19" s="159" t="s">
        <v>959</v>
      </c>
      <c r="F19" s="159" t="s">
        <v>960</v>
      </c>
      <c r="G19" s="151" t="s">
        <v>961</v>
      </c>
    </row>
    <row r="20">
      <c r="B20" s="25" t="s">
        <v>739</v>
      </c>
      <c r="C20" s="67">
        <v>520962.0</v>
      </c>
      <c r="D20" s="67">
        <v>20982.0</v>
      </c>
      <c r="E20" s="67">
        <v>473475.0</v>
      </c>
      <c r="F20" s="25">
        <v>2.0</v>
      </c>
      <c r="G20" s="26">
        <f t="shared" ref="G20:G33" si="1">D20/SUM(D20:E20)</f>
        <v>0.04243442807</v>
      </c>
    </row>
    <row r="21">
      <c r="B21" s="25" t="s">
        <v>10</v>
      </c>
      <c r="C21" s="67">
        <v>161446.0</v>
      </c>
      <c r="D21" s="67">
        <v>2345.0</v>
      </c>
      <c r="E21" s="67">
        <v>159101.0</v>
      </c>
      <c r="F21" s="67">
        <v>2.0</v>
      </c>
      <c r="G21" s="26">
        <f t="shared" si="1"/>
        <v>0.01452498049</v>
      </c>
    </row>
    <row r="22">
      <c r="B22" s="25" t="s">
        <v>235</v>
      </c>
      <c r="C22" s="67">
        <v>116736.0</v>
      </c>
      <c r="D22" s="67">
        <v>12860.0</v>
      </c>
      <c r="E22" s="67">
        <v>77371.0</v>
      </c>
      <c r="F22" s="67">
        <v>152.0</v>
      </c>
      <c r="G22" s="26">
        <f t="shared" si="1"/>
        <v>0.1425230797</v>
      </c>
    </row>
    <row r="23">
      <c r="B23" s="25" t="s">
        <v>11</v>
      </c>
      <c r="C23" s="67">
        <v>19919.0</v>
      </c>
      <c r="D23" s="67">
        <v>535.0</v>
      </c>
      <c r="E23" s="67">
        <v>19384.0</v>
      </c>
      <c r="F23" s="67">
        <v>2.0</v>
      </c>
      <c r="G23" s="26">
        <f t="shared" si="1"/>
        <v>0.02685877805</v>
      </c>
    </row>
    <row r="24">
      <c r="B24" s="25" t="s">
        <v>12</v>
      </c>
      <c r="C24" s="67">
        <v>1667.0</v>
      </c>
      <c r="D24" s="67">
        <v>87.0</v>
      </c>
      <c r="E24" s="67">
        <v>1580.0</v>
      </c>
      <c r="F24" s="67">
        <v>57.0</v>
      </c>
      <c r="G24" s="26">
        <f t="shared" si="1"/>
        <v>0.05218956209</v>
      </c>
    </row>
    <row r="25">
      <c r="B25" s="25" t="s">
        <v>13</v>
      </c>
      <c r="C25" s="67">
        <v>41.0</v>
      </c>
      <c r="D25" s="67">
        <v>7.0</v>
      </c>
      <c r="E25" s="67">
        <v>34.0</v>
      </c>
      <c r="F25" s="67">
        <v>34.0</v>
      </c>
      <c r="G25" s="26">
        <f t="shared" si="1"/>
        <v>0.1707317073</v>
      </c>
    </row>
    <row r="26">
      <c r="B26" s="25" t="s">
        <v>14</v>
      </c>
      <c r="C26" s="67">
        <v>9.0</v>
      </c>
      <c r="D26" s="67">
        <v>0.0</v>
      </c>
      <c r="E26" s="67">
        <v>9.0</v>
      </c>
      <c r="F26" s="67">
        <v>20.0</v>
      </c>
      <c r="G26" s="26">
        <f t="shared" si="1"/>
        <v>0</v>
      </c>
    </row>
    <row r="27">
      <c r="B27" s="25" t="s">
        <v>15</v>
      </c>
      <c r="C27" s="67">
        <v>1558.0</v>
      </c>
      <c r="D27" s="67">
        <v>114.0</v>
      </c>
      <c r="E27" s="67">
        <v>1444.0</v>
      </c>
      <c r="F27" s="67">
        <v>19.0</v>
      </c>
      <c r="G27" s="26">
        <f t="shared" si="1"/>
        <v>0.07317073171</v>
      </c>
    </row>
    <row r="28">
      <c r="B28" s="25" t="s">
        <v>16</v>
      </c>
      <c r="C28" s="67">
        <v>13745.0</v>
      </c>
      <c r="D28" s="67">
        <v>193.0</v>
      </c>
      <c r="E28" s="67">
        <v>13552.0</v>
      </c>
      <c r="F28" s="67">
        <v>4.0</v>
      </c>
      <c r="G28" s="26">
        <f t="shared" si="1"/>
        <v>0.01404146963</v>
      </c>
    </row>
    <row r="29">
      <c r="B29" s="25" t="s">
        <v>17</v>
      </c>
      <c r="C29" s="67">
        <v>192947.0</v>
      </c>
      <c r="D29" s="67">
        <v>4487.0</v>
      </c>
      <c r="E29" s="67">
        <v>188460.0</v>
      </c>
      <c r="F29" s="67">
        <v>0.0</v>
      </c>
      <c r="G29" s="26">
        <f t="shared" si="1"/>
        <v>0.02325509078</v>
      </c>
    </row>
    <row r="30">
      <c r="B30" s="25" t="s">
        <v>18</v>
      </c>
      <c r="C30" s="67">
        <v>2936.0</v>
      </c>
      <c r="D30" s="67">
        <v>83.0</v>
      </c>
      <c r="E30" s="67">
        <v>2853.0</v>
      </c>
      <c r="F30" s="67">
        <v>27.0</v>
      </c>
      <c r="G30" s="26">
        <f t="shared" si="1"/>
        <v>0.02826975477</v>
      </c>
    </row>
    <row r="31">
      <c r="B31" s="25" t="s">
        <v>19</v>
      </c>
      <c r="C31" s="67">
        <v>9356.0</v>
      </c>
      <c r="D31" s="67">
        <v>208.0</v>
      </c>
      <c r="E31" s="67">
        <v>9148.0</v>
      </c>
      <c r="F31" s="67">
        <v>13.0</v>
      </c>
      <c r="G31" s="26">
        <f t="shared" si="1"/>
        <v>0.02223172296</v>
      </c>
    </row>
    <row r="32">
      <c r="B32" s="25" t="s">
        <v>20</v>
      </c>
      <c r="C32" s="67">
        <v>484.0</v>
      </c>
      <c r="D32" s="67">
        <v>54.0</v>
      </c>
      <c r="E32" s="67">
        <v>430.0</v>
      </c>
      <c r="F32" s="67">
        <v>63.0</v>
      </c>
      <c r="G32" s="26">
        <f t="shared" si="1"/>
        <v>0.1115702479</v>
      </c>
    </row>
    <row r="33">
      <c r="B33" s="25" t="s">
        <v>241</v>
      </c>
      <c r="C33" s="67">
        <v>118.0</v>
      </c>
      <c r="D33" s="67">
        <v>9.0</v>
      </c>
      <c r="E33" s="67">
        <v>109.0</v>
      </c>
      <c r="F33" s="67">
        <v>46.0</v>
      </c>
      <c r="G33" s="26">
        <f t="shared" si="1"/>
        <v>0.07627118644</v>
      </c>
    </row>
  </sheetData>
  <hyperlinks>
    <hyperlink r:id="rId1" ref="H1"/>
  </hyperlin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5" t="s">
        <v>740</v>
      </c>
      <c r="B1" s="25" t="s">
        <v>850</v>
      </c>
    </row>
    <row r="2">
      <c r="A2" s="25" t="s">
        <v>615</v>
      </c>
      <c r="B2" s="25" t="s">
        <v>286</v>
      </c>
    </row>
    <row r="3">
      <c r="A3" s="25" t="s">
        <v>452</v>
      </c>
      <c r="B3" s="25" t="s">
        <v>89</v>
      </c>
    </row>
    <row r="4">
      <c r="A4" s="25" t="s">
        <v>532</v>
      </c>
      <c r="B4" s="25" t="s">
        <v>120</v>
      </c>
    </row>
    <row r="5">
      <c r="A5" s="25" t="s">
        <v>597</v>
      </c>
      <c r="B5" s="25" t="s">
        <v>208</v>
      </c>
    </row>
    <row r="6">
      <c r="A6" s="25" t="s">
        <v>643</v>
      </c>
      <c r="B6" s="25" t="s">
        <v>220</v>
      </c>
    </row>
    <row r="7">
      <c r="A7" s="25" t="s">
        <v>482</v>
      </c>
      <c r="B7" s="25" t="s">
        <v>54</v>
      </c>
    </row>
    <row r="8">
      <c r="A8" s="25" t="s">
        <v>524</v>
      </c>
      <c r="B8" s="25" t="s">
        <v>210</v>
      </c>
    </row>
    <row r="9">
      <c r="A9" s="25" t="s">
        <v>647</v>
      </c>
      <c r="B9" s="25" t="s">
        <v>714</v>
      </c>
    </row>
    <row r="10">
      <c r="A10" s="25" t="s">
        <v>583</v>
      </c>
      <c r="B10" s="25" t="s">
        <v>57</v>
      </c>
    </row>
    <row r="11">
      <c r="A11" s="25" t="s">
        <v>859</v>
      </c>
      <c r="B11" s="25" t="s">
        <v>962</v>
      </c>
    </row>
    <row r="12">
      <c r="A12" s="25" t="s">
        <v>860</v>
      </c>
      <c r="B12" s="25" t="s">
        <v>861</v>
      </c>
    </row>
    <row r="13">
      <c r="A13" s="25" t="s">
        <v>477</v>
      </c>
      <c r="B13" s="25" t="s">
        <v>81</v>
      </c>
    </row>
    <row r="14">
      <c r="A14" s="25" t="s">
        <v>640</v>
      </c>
      <c r="B14" s="25" t="s">
        <v>279</v>
      </c>
    </row>
    <row r="15">
      <c r="A15" s="25" t="s">
        <v>456</v>
      </c>
      <c r="B15" s="25" t="s">
        <v>125</v>
      </c>
    </row>
    <row r="16">
      <c r="A16" s="25" t="s">
        <v>446</v>
      </c>
      <c r="B16" s="25" t="s">
        <v>73</v>
      </c>
    </row>
    <row r="17">
      <c r="A17" s="25" t="s">
        <v>573</v>
      </c>
      <c r="B17" s="25" t="s">
        <v>199</v>
      </c>
    </row>
    <row r="18">
      <c r="A18" s="25" t="s">
        <v>864</v>
      </c>
      <c r="B18" s="25" t="s">
        <v>253</v>
      </c>
    </row>
    <row r="19">
      <c r="A19" s="25" t="s">
        <v>504</v>
      </c>
      <c r="B19" s="25" t="s">
        <v>79</v>
      </c>
    </row>
    <row r="20">
      <c r="A20" s="25" t="s">
        <v>500</v>
      </c>
      <c r="B20" s="25" t="s">
        <v>143</v>
      </c>
    </row>
    <row r="21">
      <c r="A21" s="25" t="s">
        <v>569</v>
      </c>
      <c r="B21" s="25" t="s">
        <v>166</v>
      </c>
    </row>
    <row r="22">
      <c r="A22" s="25" t="s">
        <v>472</v>
      </c>
      <c r="B22" s="25" t="s">
        <v>63</v>
      </c>
    </row>
    <row r="23">
      <c r="A23" s="25" t="s">
        <v>449</v>
      </c>
      <c r="B23" s="25" t="s">
        <v>91</v>
      </c>
    </row>
    <row r="24">
      <c r="A24" s="25" t="s">
        <v>572</v>
      </c>
      <c r="B24" s="25" t="s">
        <v>115</v>
      </c>
    </row>
    <row r="25">
      <c r="A25" s="25" t="s">
        <v>501</v>
      </c>
      <c r="B25" s="25" t="s">
        <v>177</v>
      </c>
    </row>
    <row r="26">
      <c r="A26" s="25" t="s">
        <v>481</v>
      </c>
      <c r="B26" s="25" t="s">
        <v>42</v>
      </c>
    </row>
    <row r="27">
      <c r="A27" s="25" t="s">
        <v>638</v>
      </c>
      <c r="B27" s="25" t="s">
        <v>278</v>
      </c>
    </row>
    <row r="28">
      <c r="A28" s="25" t="s">
        <v>502</v>
      </c>
      <c r="B28" s="25" t="s">
        <v>95</v>
      </c>
    </row>
    <row r="29">
      <c r="A29" s="25" t="s">
        <v>865</v>
      </c>
      <c r="B29" s="25" t="s">
        <v>963</v>
      </c>
    </row>
    <row r="30">
      <c r="A30" s="25" t="s">
        <v>607</v>
      </c>
      <c r="B30" s="25" t="s">
        <v>238</v>
      </c>
    </row>
    <row r="31">
      <c r="A31" s="25" t="s">
        <v>610</v>
      </c>
      <c r="B31" s="25" t="s">
        <v>229</v>
      </c>
    </row>
    <row r="32">
      <c r="A32" s="25" t="s">
        <v>530</v>
      </c>
      <c r="B32" s="25" t="s">
        <v>56</v>
      </c>
    </row>
    <row r="33">
      <c r="A33" s="25" t="s">
        <v>458</v>
      </c>
      <c r="B33" s="25" t="s">
        <v>52</v>
      </c>
    </row>
    <row r="34">
      <c r="A34" s="25" t="s">
        <v>575</v>
      </c>
      <c r="B34" s="25" t="s">
        <v>148</v>
      </c>
    </row>
    <row r="35">
      <c r="A35" s="25" t="s">
        <v>595</v>
      </c>
      <c r="B35" s="25" t="s">
        <v>227</v>
      </c>
    </row>
    <row r="36">
      <c r="A36" s="25" t="s">
        <v>868</v>
      </c>
      <c r="B36" s="25" t="s">
        <v>869</v>
      </c>
    </row>
    <row r="37">
      <c r="A37" s="25" t="s">
        <v>600</v>
      </c>
      <c r="B37" s="25" t="s">
        <v>237</v>
      </c>
    </row>
    <row r="38">
      <c r="A38" s="25" t="s">
        <v>598</v>
      </c>
      <c r="B38" s="25" t="s">
        <v>196</v>
      </c>
    </row>
    <row r="39">
      <c r="A39" s="25" t="s">
        <v>561</v>
      </c>
      <c r="B39" s="25" t="s">
        <v>206</v>
      </c>
    </row>
    <row r="40">
      <c r="A40" s="25" t="s">
        <v>444</v>
      </c>
      <c r="B40" s="25" t="s">
        <v>66</v>
      </c>
    </row>
    <row r="41">
      <c r="A41" s="25" t="s">
        <v>870</v>
      </c>
      <c r="B41" s="25" t="s">
        <v>964</v>
      </c>
    </row>
    <row r="42">
      <c r="A42" s="25" t="s">
        <v>547</v>
      </c>
      <c r="B42" s="25" t="s">
        <v>965</v>
      </c>
    </row>
    <row r="43">
      <c r="A43" s="25" t="s">
        <v>627</v>
      </c>
      <c r="B43" s="25" t="s">
        <v>290</v>
      </c>
    </row>
    <row r="44">
      <c r="A44" s="25" t="s">
        <v>565</v>
      </c>
      <c r="B44" s="25" t="s">
        <v>966</v>
      </c>
    </row>
    <row r="45">
      <c r="A45" s="25" t="s">
        <v>465</v>
      </c>
      <c r="B45" s="25" t="s">
        <v>118</v>
      </c>
    </row>
    <row r="46">
      <c r="A46" s="25" t="s">
        <v>513</v>
      </c>
      <c r="B46" s="25" t="s">
        <v>93</v>
      </c>
    </row>
    <row r="47">
      <c r="A47" s="25" t="s">
        <v>654</v>
      </c>
      <c r="B47" s="25" t="s">
        <v>269</v>
      </c>
    </row>
    <row r="48">
      <c r="A48" s="25" t="s">
        <v>515</v>
      </c>
      <c r="B48" s="25" t="s">
        <v>90</v>
      </c>
    </row>
    <row r="49">
      <c r="A49" s="25" t="s">
        <v>533</v>
      </c>
      <c r="B49" s="25" t="s">
        <v>135</v>
      </c>
    </row>
    <row r="50">
      <c r="A50" s="25" t="s">
        <v>586</v>
      </c>
      <c r="B50" s="25" t="s">
        <v>172</v>
      </c>
    </row>
    <row r="51">
      <c r="A51" s="25" t="s">
        <v>486</v>
      </c>
      <c r="B51" s="25" t="s">
        <v>132</v>
      </c>
    </row>
    <row r="52">
      <c r="A52" s="25" t="s">
        <v>516</v>
      </c>
      <c r="B52" s="25" t="s">
        <v>183</v>
      </c>
    </row>
    <row r="53">
      <c r="A53" s="25" t="s">
        <v>653</v>
      </c>
      <c r="B53" s="25" t="s">
        <v>260</v>
      </c>
    </row>
    <row r="54">
      <c r="A54" s="25" t="s">
        <v>614</v>
      </c>
      <c r="B54" s="25" t="s">
        <v>139</v>
      </c>
    </row>
    <row r="55">
      <c r="A55" s="25" t="s">
        <v>872</v>
      </c>
      <c r="B55" s="25" t="s">
        <v>271</v>
      </c>
    </row>
    <row r="56">
      <c r="A56" s="25" t="s">
        <v>535</v>
      </c>
      <c r="B56" s="25" t="s">
        <v>121</v>
      </c>
    </row>
    <row r="57">
      <c r="A57" s="25" t="s">
        <v>473</v>
      </c>
      <c r="B57" s="25" t="s">
        <v>69</v>
      </c>
    </row>
    <row r="58">
      <c r="A58" s="25" t="s">
        <v>439</v>
      </c>
      <c r="B58" s="25" t="s">
        <v>74</v>
      </c>
    </row>
    <row r="59">
      <c r="A59" s="25" t="s">
        <v>609</v>
      </c>
      <c r="B59" s="25" t="s">
        <v>59</v>
      </c>
    </row>
    <row r="60">
      <c r="A60" s="25" t="s">
        <v>467</v>
      </c>
      <c r="B60" s="25" t="s">
        <v>96</v>
      </c>
    </row>
    <row r="61">
      <c r="A61" s="25" t="s">
        <v>617</v>
      </c>
      <c r="B61" s="25" t="s">
        <v>137</v>
      </c>
    </row>
    <row r="62">
      <c r="A62" s="25" t="s">
        <v>437</v>
      </c>
      <c r="B62" s="25" t="s">
        <v>72</v>
      </c>
    </row>
    <row r="63">
      <c r="A63" s="25" t="s">
        <v>450</v>
      </c>
      <c r="B63" s="25" t="s">
        <v>111</v>
      </c>
    </row>
    <row r="64">
      <c r="A64" s="25" t="s">
        <v>512</v>
      </c>
      <c r="B64" s="25" t="s">
        <v>46</v>
      </c>
    </row>
    <row r="65">
      <c r="A65" s="25" t="s">
        <v>503</v>
      </c>
      <c r="B65" s="25" t="s">
        <v>176</v>
      </c>
    </row>
    <row r="66">
      <c r="A66" s="25" t="s">
        <v>453</v>
      </c>
      <c r="B66" s="25" t="s">
        <v>67</v>
      </c>
    </row>
    <row r="67">
      <c r="A67" s="25" t="s">
        <v>626</v>
      </c>
      <c r="B67" s="25" t="s">
        <v>273</v>
      </c>
    </row>
    <row r="68">
      <c r="A68" s="25" t="s">
        <v>873</v>
      </c>
      <c r="B68" s="25" t="s">
        <v>294</v>
      </c>
    </row>
    <row r="69">
      <c r="A69" s="25" t="s">
        <v>476</v>
      </c>
      <c r="B69" s="25" t="s">
        <v>78</v>
      </c>
    </row>
    <row r="70">
      <c r="A70" s="25" t="s">
        <v>548</v>
      </c>
      <c r="B70" s="25" t="s">
        <v>221</v>
      </c>
    </row>
    <row r="71">
      <c r="A71" s="25" t="s">
        <v>544</v>
      </c>
      <c r="B71" s="25" t="s">
        <v>215</v>
      </c>
    </row>
    <row r="72">
      <c r="A72" s="25" t="s">
        <v>459</v>
      </c>
      <c r="B72" s="25" t="s">
        <v>119</v>
      </c>
    </row>
    <row r="73">
      <c r="A73" s="25" t="s">
        <v>550</v>
      </c>
      <c r="B73" s="25" t="s">
        <v>198</v>
      </c>
    </row>
    <row r="74">
      <c r="A74" s="25" t="s">
        <v>874</v>
      </c>
      <c r="B74" s="25" t="s">
        <v>259</v>
      </c>
    </row>
    <row r="75">
      <c r="A75" s="25" t="s">
        <v>648</v>
      </c>
      <c r="B75" s="25" t="s">
        <v>289</v>
      </c>
    </row>
    <row r="76">
      <c r="A76" s="25" t="s">
        <v>604</v>
      </c>
      <c r="B76" s="25" t="s">
        <v>231</v>
      </c>
    </row>
    <row r="77">
      <c r="A77" s="25" t="s">
        <v>438</v>
      </c>
      <c r="B77" s="25" t="s">
        <v>70</v>
      </c>
    </row>
    <row r="78">
      <c r="A78" s="25" t="s">
        <v>875</v>
      </c>
      <c r="B78" s="25" t="s">
        <v>967</v>
      </c>
    </row>
    <row r="79">
      <c r="A79" s="25" t="s">
        <v>567</v>
      </c>
      <c r="B79" s="25" t="s">
        <v>217</v>
      </c>
    </row>
    <row r="80">
      <c r="A80" s="25" t="s">
        <v>436</v>
      </c>
      <c r="B80" s="25" t="s">
        <v>60</v>
      </c>
    </row>
    <row r="81">
      <c r="A81" s="25" t="s">
        <v>591</v>
      </c>
      <c r="B81" s="25" t="s">
        <v>212</v>
      </c>
    </row>
    <row r="82">
      <c r="A82" s="25" t="s">
        <v>543</v>
      </c>
      <c r="B82" s="25" t="s">
        <v>48</v>
      </c>
    </row>
    <row r="83">
      <c r="A83" s="25" t="s">
        <v>553</v>
      </c>
      <c r="B83" s="25" t="s">
        <v>149</v>
      </c>
    </row>
    <row r="84">
      <c r="A84" s="25" t="s">
        <v>608</v>
      </c>
      <c r="B84" s="25" t="s">
        <v>144</v>
      </c>
    </row>
    <row r="85">
      <c r="A85" s="25" t="s">
        <v>484</v>
      </c>
      <c r="B85" s="25" t="s">
        <v>82</v>
      </c>
    </row>
    <row r="86">
      <c r="A86" s="25" t="s">
        <v>613</v>
      </c>
      <c r="B86" s="25" t="s">
        <v>179</v>
      </c>
    </row>
    <row r="87">
      <c r="A87" s="25" t="s">
        <v>574</v>
      </c>
      <c r="B87" s="25" t="s">
        <v>222</v>
      </c>
    </row>
    <row r="88">
      <c r="A88" s="25" t="s">
        <v>634</v>
      </c>
      <c r="B88" s="25" t="s">
        <v>216</v>
      </c>
    </row>
    <row r="89">
      <c r="A89" s="25" t="s">
        <v>582</v>
      </c>
      <c r="B89" s="25" t="s">
        <v>145</v>
      </c>
    </row>
    <row r="90">
      <c r="A90" s="25" t="s">
        <v>556</v>
      </c>
      <c r="B90" s="25" t="s">
        <v>968</v>
      </c>
    </row>
    <row r="91">
      <c r="A91" s="25" t="s">
        <v>630</v>
      </c>
      <c r="B91" s="25" t="s">
        <v>258</v>
      </c>
    </row>
    <row r="92">
      <c r="A92" s="25" t="s">
        <v>487</v>
      </c>
      <c r="B92" s="25" t="s">
        <v>114</v>
      </c>
    </row>
    <row r="93">
      <c r="A93" s="25" t="s">
        <v>876</v>
      </c>
      <c r="B93" s="25" t="s">
        <v>877</v>
      </c>
    </row>
    <row r="94">
      <c r="A94" s="25" t="s">
        <v>526</v>
      </c>
      <c r="B94" s="25" t="s">
        <v>201</v>
      </c>
    </row>
    <row r="95">
      <c r="A95" s="25" t="s">
        <v>590</v>
      </c>
      <c r="B95" s="25" t="s">
        <v>191</v>
      </c>
    </row>
    <row r="96">
      <c r="A96" s="25" t="s">
        <v>619</v>
      </c>
      <c r="B96" s="25" t="s">
        <v>282</v>
      </c>
    </row>
    <row r="97">
      <c r="A97" s="25" t="s">
        <v>537</v>
      </c>
      <c r="B97" s="25" t="s">
        <v>211</v>
      </c>
    </row>
    <row r="98">
      <c r="A98" s="25" t="s">
        <v>480</v>
      </c>
      <c r="B98" s="25" t="s">
        <v>160</v>
      </c>
    </row>
    <row r="99">
      <c r="A99" s="25" t="s">
        <v>878</v>
      </c>
      <c r="B99" s="25" t="s">
        <v>879</v>
      </c>
    </row>
    <row r="100">
      <c r="A100" s="25" t="s">
        <v>525</v>
      </c>
      <c r="B100" s="25" t="s">
        <v>200</v>
      </c>
    </row>
    <row r="101">
      <c r="A101" s="25" t="s">
        <v>475</v>
      </c>
      <c r="B101" s="25" t="s">
        <v>106</v>
      </c>
    </row>
    <row r="102">
      <c r="A102" s="25" t="s">
        <v>562</v>
      </c>
      <c r="B102" s="25" t="s">
        <v>164</v>
      </c>
    </row>
    <row r="103">
      <c r="A103" s="25" t="s">
        <v>478</v>
      </c>
      <c r="B103" s="25" t="s">
        <v>109</v>
      </c>
    </row>
    <row r="104">
      <c r="A104" s="25" t="s">
        <v>505</v>
      </c>
      <c r="B104" s="25" t="s">
        <v>128</v>
      </c>
    </row>
    <row r="105">
      <c r="A105" s="25" t="s">
        <v>463</v>
      </c>
      <c r="B105" s="25" t="s">
        <v>129</v>
      </c>
    </row>
    <row r="106">
      <c r="A106" s="25" t="s">
        <v>474</v>
      </c>
      <c r="B106" s="25" t="s">
        <v>87</v>
      </c>
    </row>
    <row r="107">
      <c r="A107" s="25" t="s">
        <v>571</v>
      </c>
      <c r="B107" s="25" t="s">
        <v>230</v>
      </c>
    </row>
    <row r="108">
      <c r="A108" s="25" t="s">
        <v>435</v>
      </c>
      <c r="B108" s="25" t="s">
        <v>44</v>
      </c>
    </row>
    <row r="109">
      <c r="A109" s="25" t="s">
        <v>880</v>
      </c>
      <c r="B109" s="25" t="s">
        <v>274</v>
      </c>
    </row>
    <row r="110">
      <c r="A110" s="25" t="s">
        <v>441</v>
      </c>
      <c r="B110" s="25" t="s">
        <v>62</v>
      </c>
    </row>
    <row r="111">
      <c r="A111" s="25" t="s">
        <v>612</v>
      </c>
      <c r="B111" s="25" t="s">
        <v>193</v>
      </c>
    </row>
    <row r="112">
      <c r="A112" s="25" t="s">
        <v>538</v>
      </c>
      <c r="B112" s="25" t="s">
        <v>185</v>
      </c>
    </row>
    <row r="113">
      <c r="A113" s="25" t="s">
        <v>468</v>
      </c>
      <c r="B113" s="25" t="s">
        <v>112</v>
      </c>
    </row>
    <row r="114">
      <c r="A114" s="25" t="s">
        <v>601</v>
      </c>
      <c r="B114" s="25" t="s">
        <v>233</v>
      </c>
    </row>
    <row r="115">
      <c r="A115" s="25" t="s">
        <v>509</v>
      </c>
      <c r="B115" s="25" t="s">
        <v>154</v>
      </c>
    </row>
    <row r="116">
      <c r="A116" s="25" t="s">
        <v>455</v>
      </c>
      <c r="B116" s="25" t="s">
        <v>105</v>
      </c>
    </row>
    <row r="117">
      <c r="A117" s="25" t="s">
        <v>528</v>
      </c>
      <c r="B117" s="25" t="s">
        <v>126</v>
      </c>
    </row>
    <row r="118">
      <c r="A118" s="25" t="s">
        <v>521</v>
      </c>
      <c r="B118" s="25" t="s">
        <v>136</v>
      </c>
    </row>
    <row r="119">
      <c r="A119" s="25" t="s">
        <v>592</v>
      </c>
      <c r="B119" s="25" t="s">
        <v>130</v>
      </c>
    </row>
    <row r="120">
      <c r="A120" s="25" t="s">
        <v>578</v>
      </c>
      <c r="B120" s="25" t="s">
        <v>213</v>
      </c>
    </row>
    <row r="121">
      <c r="A121" s="25" t="s">
        <v>632</v>
      </c>
      <c r="B121" s="25" t="s">
        <v>276</v>
      </c>
    </row>
    <row r="122">
      <c r="A122" s="25" t="s">
        <v>606</v>
      </c>
      <c r="B122" s="25" t="s">
        <v>224</v>
      </c>
    </row>
    <row r="123">
      <c r="A123" s="25" t="s">
        <v>603</v>
      </c>
      <c r="B123" s="25" t="s">
        <v>228</v>
      </c>
    </row>
    <row r="124">
      <c r="A124" s="25" t="s">
        <v>881</v>
      </c>
      <c r="B124" s="25" t="s">
        <v>882</v>
      </c>
    </row>
    <row r="125">
      <c r="A125" s="25" t="s">
        <v>558</v>
      </c>
      <c r="B125" s="25" t="s">
        <v>174</v>
      </c>
    </row>
    <row r="126">
      <c r="A126" s="25" t="s">
        <v>454</v>
      </c>
      <c r="B126" s="25" t="s">
        <v>102</v>
      </c>
    </row>
    <row r="127">
      <c r="A127" s="25" t="s">
        <v>620</v>
      </c>
      <c r="B127" s="25" t="s">
        <v>103</v>
      </c>
    </row>
    <row r="128">
      <c r="A128" s="25" t="s">
        <v>605</v>
      </c>
      <c r="B128" s="25" t="s">
        <v>150</v>
      </c>
    </row>
    <row r="129">
      <c r="A129" s="25" t="s">
        <v>624</v>
      </c>
      <c r="B129" s="25" t="s">
        <v>122</v>
      </c>
    </row>
    <row r="130">
      <c r="A130" s="25" t="s">
        <v>491</v>
      </c>
      <c r="B130" s="25" t="s">
        <v>167</v>
      </c>
    </row>
    <row r="131">
      <c r="A131" s="25" t="s">
        <v>585</v>
      </c>
      <c r="B131" s="25" t="s">
        <v>219</v>
      </c>
    </row>
    <row r="132">
      <c r="A132" s="25" t="s">
        <v>645</v>
      </c>
      <c r="B132" s="25" t="s">
        <v>287</v>
      </c>
    </row>
    <row r="133">
      <c r="A133" s="25" t="s">
        <v>499</v>
      </c>
      <c r="B133" s="25" t="s">
        <v>158</v>
      </c>
    </row>
    <row r="134">
      <c r="A134" s="25" t="s">
        <v>594</v>
      </c>
      <c r="B134" s="25" t="s">
        <v>202</v>
      </c>
    </row>
    <row r="135">
      <c r="A135" s="25" t="s">
        <v>883</v>
      </c>
      <c r="B135" s="25" t="s">
        <v>263</v>
      </c>
    </row>
    <row r="136">
      <c r="A136" s="25" t="s">
        <v>492</v>
      </c>
      <c r="B136" s="25" t="s">
        <v>151</v>
      </c>
    </row>
    <row r="137">
      <c r="A137" s="25" t="s">
        <v>520</v>
      </c>
      <c r="B137" s="25" t="s">
        <v>190</v>
      </c>
    </row>
    <row r="138">
      <c r="A138" s="25" t="s">
        <v>508</v>
      </c>
      <c r="B138" s="25" t="s">
        <v>133</v>
      </c>
    </row>
    <row r="139">
      <c r="A139" s="25" t="s">
        <v>489</v>
      </c>
      <c r="B139" s="25" t="s">
        <v>162</v>
      </c>
    </row>
    <row r="140">
      <c r="A140" s="25" t="s">
        <v>471</v>
      </c>
      <c r="B140" s="25" t="s">
        <v>116</v>
      </c>
    </row>
    <row r="141">
      <c r="A141" s="25" t="s">
        <v>641</v>
      </c>
      <c r="B141" s="25" t="s">
        <v>250</v>
      </c>
    </row>
    <row r="142">
      <c r="A142" s="25" t="s">
        <v>560</v>
      </c>
      <c r="B142" s="25" t="s">
        <v>205</v>
      </c>
    </row>
    <row r="143">
      <c r="A143" s="25" t="s">
        <v>540</v>
      </c>
      <c r="B143" s="25" t="s">
        <v>173</v>
      </c>
    </row>
    <row r="144">
      <c r="A144" s="25" t="s">
        <v>622</v>
      </c>
      <c r="B144" s="25" t="s">
        <v>257</v>
      </c>
    </row>
    <row r="145">
      <c r="A145" s="25" t="s">
        <v>629</v>
      </c>
      <c r="B145" s="25" t="s">
        <v>256</v>
      </c>
    </row>
    <row r="146">
      <c r="A146" s="25" t="s">
        <v>652</v>
      </c>
      <c r="B146" s="25" t="s">
        <v>288</v>
      </c>
    </row>
    <row r="147">
      <c r="A147" s="25" t="s">
        <v>498</v>
      </c>
      <c r="B147" s="25" t="s">
        <v>197</v>
      </c>
    </row>
    <row r="148">
      <c r="A148" s="25" t="s">
        <v>546</v>
      </c>
      <c r="B148" s="25" t="s">
        <v>134</v>
      </c>
    </row>
    <row r="149">
      <c r="A149" s="25" t="s">
        <v>564</v>
      </c>
      <c r="B149" s="25" t="s">
        <v>214</v>
      </c>
    </row>
    <row r="150">
      <c r="A150" s="25" t="s">
        <v>635</v>
      </c>
      <c r="B150" s="25" t="s">
        <v>280</v>
      </c>
    </row>
    <row r="151">
      <c r="A151" s="25" t="s">
        <v>636</v>
      </c>
      <c r="B151" s="25" t="s">
        <v>240</v>
      </c>
    </row>
    <row r="152">
      <c r="A152" s="25" t="s">
        <v>644</v>
      </c>
      <c r="B152" s="25" t="s">
        <v>266</v>
      </c>
    </row>
    <row r="153">
      <c r="A153" s="25" t="s">
        <v>554</v>
      </c>
      <c r="B153" s="25" t="s">
        <v>192</v>
      </c>
    </row>
    <row r="154">
      <c r="A154" s="25" t="s">
        <v>551</v>
      </c>
      <c r="B154" s="25" t="s">
        <v>181</v>
      </c>
    </row>
    <row r="155">
      <c r="A155" s="25" t="s">
        <v>649</v>
      </c>
      <c r="B155" s="25" t="s">
        <v>291</v>
      </c>
    </row>
    <row r="156">
      <c r="A156" s="25" t="s">
        <v>563</v>
      </c>
      <c r="B156" s="25" t="s">
        <v>194</v>
      </c>
    </row>
    <row r="157">
      <c r="A157" s="25" t="s">
        <v>517</v>
      </c>
      <c r="B157" s="25" t="s">
        <v>152</v>
      </c>
    </row>
    <row r="158">
      <c r="A158" s="25" t="s">
        <v>514</v>
      </c>
      <c r="B158" s="25" t="s">
        <v>175</v>
      </c>
    </row>
    <row r="159">
      <c r="A159" s="25" t="s">
        <v>633</v>
      </c>
      <c r="B159" s="25" t="s">
        <v>251</v>
      </c>
    </row>
    <row r="160">
      <c r="A160" s="25" t="s">
        <v>460</v>
      </c>
      <c r="B160" s="25" t="s">
        <v>92</v>
      </c>
    </row>
    <row r="161">
      <c r="A161" s="25" t="s">
        <v>511</v>
      </c>
      <c r="B161" s="25" t="s">
        <v>159</v>
      </c>
    </row>
    <row r="162">
      <c r="A162" s="25" t="s">
        <v>599</v>
      </c>
      <c r="B162" s="25" t="s">
        <v>225</v>
      </c>
    </row>
    <row r="163">
      <c r="A163" s="25" t="s">
        <v>587</v>
      </c>
      <c r="B163" s="25" t="s">
        <v>234</v>
      </c>
    </row>
    <row r="164">
      <c r="A164" s="25" t="s">
        <v>602</v>
      </c>
      <c r="B164" s="25" t="s">
        <v>147</v>
      </c>
    </row>
    <row r="165">
      <c r="A165" s="25" t="s">
        <v>581</v>
      </c>
      <c r="B165" s="25" t="s">
        <v>178</v>
      </c>
    </row>
    <row r="166">
      <c r="A166" s="25" t="s">
        <v>884</v>
      </c>
      <c r="B166" s="25" t="s">
        <v>275</v>
      </c>
    </row>
    <row r="167">
      <c r="A167" s="25" t="s">
        <v>440</v>
      </c>
      <c r="B167" s="25" t="s">
        <v>71</v>
      </c>
    </row>
    <row r="168">
      <c r="A168" s="25" t="s">
        <v>557</v>
      </c>
      <c r="B168" s="25" t="s">
        <v>140</v>
      </c>
    </row>
    <row r="169">
      <c r="A169" s="25" t="s">
        <v>447</v>
      </c>
      <c r="B169" s="25" t="s">
        <v>64</v>
      </c>
    </row>
    <row r="170">
      <c r="A170" s="25" t="s">
        <v>461</v>
      </c>
      <c r="B170" s="25" t="s">
        <v>88</v>
      </c>
    </row>
    <row r="171">
      <c r="A171" s="25" t="s">
        <v>493</v>
      </c>
      <c r="B171" s="25" t="s">
        <v>155</v>
      </c>
    </row>
    <row r="172">
      <c r="A172" s="25" t="s">
        <v>885</v>
      </c>
      <c r="B172" s="25" t="s">
        <v>285</v>
      </c>
    </row>
    <row r="173">
      <c r="A173" s="25" t="s">
        <v>886</v>
      </c>
      <c r="B173" s="25" t="s">
        <v>297</v>
      </c>
    </row>
    <row r="174">
      <c r="A174" s="25" t="s">
        <v>466</v>
      </c>
      <c r="B174" s="25" t="s">
        <v>50</v>
      </c>
    </row>
    <row r="175">
      <c r="A175" s="25" t="s">
        <v>457</v>
      </c>
      <c r="B175" s="25" t="s">
        <v>80</v>
      </c>
    </row>
    <row r="176">
      <c r="A176" s="25" t="s">
        <v>549</v>
      </c>
      <c r="B176" s="25" t="s">
        <v>189</v>
      </c>
    </row>
    <row r="177">
      <c r="A177" s="25" t="s">
        <v>506</v>
      </c>
      <c r="B177" s="25" t="s">
        <v>97</v>
      </c>
    </row>
    <row r="178">
      <c r="A178" s="25" t="s">
        <v>625</v>
      </c>
      <c r="B178" s="25" t="s">
        <v>182</v>
      </c>
    </row>
    <row r="179">
      <c r="A179" s="25" t="s">
        <v>570</v>
      </c>
      <c r="B179" s="25" t="s">
        <v>226</v>
      </c>
    </row>
    <row r="180">
      <c r="A180" s="25" t="s">
        <v>470</v>
      </c>
      <c r="B180" s="25" t="s">
        <v>84</v>
      </c>
    </row>
    <row r="181">
      <c r="A181" s="25" t="s">
        <v>445</v>
      </c>
      <c r="B181" s="25" t="s">
        <v>65</v>
      </c>
    </row>
    <row r="182">
      <c r="A182" s="25" t="s">
        <v>448</v>
      </c>
      <c r="B182" s="25" t="s">
        <v>86</v>
      </c>
    </row>
    <row r="183">
      <c r="A183" s="25" t="s">
        <v>889</v>
      </c>
      <c r="B183" s="25" t="s">
        <v>265</v>
      </c>
    </row>
    <row r="184">
      <c r="A184" s="25" t="s">
        <v>890</v>
      </c>
      <c r="B184" s="25" t="s">
        <v>891</v>
      </c>
    </row>
    <row r="185">
      <c r="A185" s="25" t="s">
        <v>522</v>
      </c>
      <c r="B185" s="25" t="s">
        <v>101</v>
      </c>
    </row>
    <row r="186">
      <c r="A186" s="25" t="s">
        <v>485</v>
      </c>
      <c r="B186" s="25" t="s">
        <v>83</v>
      </c>
    </row>
    <row r="187">
      <c r="A187" s="25" t="s">
        <v>495</v>
      </c>
      <c r="B187" s="25" t="s">
        <v>108</v>
      </c>
    </row>
    <row r="188">
      <c r="A188" s="25" t="s">
        <v>892</v>
      </c>
      <c r="B188" s="25" t="s">
        <v>268</v>
      </c>
    </row>
    <row r="189">
      <c r="A189" s="25" t="s">
        <v>527</v>
      </c>
      <c r="B189" s="25" t="s">
        <v>146</v>
      </c>
    </row>
    <row r="190">
      <c r="A190" s="25" t="s">
        <v>483</v>
      </c>
      <c r="B190" s="25" t="s">
        <v>141</v>
      </c>
    </row>
    <row r="191">
      <c r="A191" s="25" t="s">
        <v>519</v>
      </c>
      <c r="B191" s="25" t="s">
        <v>113</v>
      </c>
    </row>
    <row r="192">
      <c r="A192" s="25" t="s">
        <v>462</v>
      </c>
      <c r="B192" s="25" t="s">
        <v>55</v>
      </c>
    </row>
    <row r="193">
      <c r="A193" s="25" t="s">
        <v>479</v>
      </c>
      <c r="B193" s="25" t="s">
        <v>100</v>
      </c>
    </row>
    <row r="194">
      <c r="A194" s="25" t="s">
        <v>494</v>
      </c>
      <c r="B194" s="25" t="s">
        <v>168</v>
      </c>
    </row>
    <row r="195">
      <c r="A195" s="25" t="s">
        <v>593</v>
      </c>
      <c r="B195" s="25" t="s">
        <v>117</v>
      </c>
    </row>
    <row r="196">
      <c r="A196" s="25" t="s">
        <v>434</v>
      </c>
      <c r="B196" s="25" t="s">
        <v>68</v>
      </c>
    </row>
    <row r="197">
      <c r="A197" s="25" t="s">
        <v>642</v>
      </c>
      <c r="B197" s="25" t="s">
        <v>281</v>
      </c>
    </row>
    <row r="198">
      <c r="A198" s="25" t="s">
        <v>611</v>
      </c>
      <c r="B198" s="25" t="s">
        <v>239</v>
      </c>
    </row>
    <row r="199">
      <c r="A199" s="25" t="s">
        <v>577</v>
      </c>
      <c r="B199" s="25" t="s">
        <v>127</v>
      </c>
    </row>
    <row r="200">
      <c r="A200" s="25" t="s">
        <v>451</v>
      </c>
      <c r="B200" s="25" t="s">
        <v>75</v>
      </c>
    </row>
    <row r="201">
      <c r="A201" s="25" t="s">
        <v>507</v>
      </c>
      <c r="B201" s="25" t="s">
        <v>161</v>
      </c>
    </row>
    <row r="202">
      <c r="A202" s="25" t="s">
        <v>646</v>
      </c>
      <c r="B202" s="25" t="s">
        <v>715</v>
      </c>
    </row>
    <row r="203">
      <c r="A203" s="25" t="s">
        <v>488</v>
      </c>
      <c r="B203" s="25" t="s">
        <v>157</v>
      </c>
    </row>
    <row r="204">
      <c r="A204" s="25" t="s">
        <v>650</v>
      </c>
      <c r="B204" s="25" t="s">
        <v>277</v>
      </c>
    </row>
    <row r="205">
      <c r="A205" s="25" t="s">
        <v>496</v>
      </c>
      <c r="B205" s="25" t="s">
        <v>142</v>
      </c>
    </row>
    <row r="206">
      <c r="A206" s="25" t="s">
        <v>618</v>
      </c>
      <c r="B206" s="25" t="s">
        <v>204</v>
      </c>
    </row>
    <row r="207">
      <c r="A207" s="25" t="s">
        <v>893</v>
      </c>
      <c r="B207" s="25" t="s">
        <v>296</v>
      </c>
    </row>
    <row r="208">
      <c r="A208" s="25" t="s">
        <v>518</v>
      </c>
      <c r="B208" s="25" t="s">
        <v>98</v>
      </c>
    </row>
    <row r="209">
      <c r="A209" s="25" t="s">
        <v>539</v>
      </c>
      <c r="B209" s="25" t="s">
        <v>107</v>
      </c>
    </row>
    <row r="210">
      <c r="A210" s="25" t="s">
        <v>541</v>
      </c>
      <c r="B210" s="25" t="s">
        <v>187</v>
      </c>
    </row>
    <row r="211">
      <c r="A211" s="25" t="s">
        <v>895</v>
      </c>
      <c r="B211" s="25" t="s">
        <v>262</v>
      </c>
    </row>
    <row r="212">
      <c r="A212" s="25" t="s">
        <v>536</v>
      </c>
      <c r="B212" s="25" t="s">
        <v>184</v>
      </c>
    </row>
    <row r="213">
      <c r="A213" s="25" t="s">
        <v>616</v>
      </c>
      <c r="B213" s="25" t="s">
        <v>270</v>
      </c>
    </row>
    <row r="214">
      <c r="A214" s="25" t="s">
        <v>637</v>
      </c>
      <c r="B214" s="25" t="s">
        <v>249</v>
      </c>
    </row>
    <row r="215">
      <c r="A215" s="25" t="s">
        <v>623</v>
      </c>
      <c r="B215" s="25" t="s">
        <v>124</v>
      </c>
    </row>
    <row r="216">
      <c r="A216" s="25" t="s">
        <v>580</v>
      </c>
      <c r="B216" s="25" t="s">
        <v>207</v>
      </c>
    </row>
    <row r="217">
      <c r="A217" s="25" t="s">
        <v>896</v>
      </c>
      <c r="B217" s="25" t="s">
        <v>969</v>
      </c>
    </row>
    <row r="218">
      <c r="A218" s="25" t="s">
        <v>566</v>
      </c>
      <c r="B218" s="25" t="s">
        <v>99</v>
      </c>
    </row>
    <row r="219">
      <c r="A219" s="25" t="s">
        <v>545</v>
      </c>
      <c r="B219" s="25" t="s">
        <v>170</v>
      </c>
    </row>
    <row r="220">
      <c r="A220" s="25" t="s">
        <v>576</v>
      </c>
      <c r="B220" s="25" t="s">
        <v>209</v>
      </c>
    </row>
    <row r="221">
      <c r="A221" s="25" t="s">
        <v>898</v>
      </c>
      <c r="B221" s="25" t="s">
        <v>755</v>
      </c>
    </row>
    <row r="222">
      <c r="A222" s="25" t="s">
        <v>899</v>
      </c>
      <c r="B222" s="25" t="s">
        <v>264</v>
      </c>
    </row>
    <row r="223">
      <c r="A223" s="25" t="s">
        <v>639</v>
      </c>
      <c r="B223" s="25" t="s">
        <v>255</v>
      </c>
    </row>
    <row r="224">
      <c r="A224" s="25" t="s">
        <v>510</v>
      </c>
      <c r="B224" s="25" t="s">
        <v>165</v>
      </c>
    </row>
    <row r="225">
      <c r="A225" s="25" t="s">
        <v>900</v>
      </c>
      <c r="B225" s="25" t="s">
        <v>283</v>
      </c>
    </row>
    <row r="226">
      <c r="A226" s="25" t="s">
        <v>442</v>
      </c>
      <c r="B226" s="25" t="s">
        <v>77</v>
      </c>
    </row>
    <row r="227">
      <c r="A227" s="25" t="s">
        <v>523</v>
      </c>
      <c r="B227" s="25" t="s">
        <v>171</v>
      </c>
    </row>
    <row r="228">
      <c r="A228" s="25" t="s">
        <v>901</v>
      </c>
      <c r="B228" s="25" t="s">
        <v>295</v>
      </c>
    </row>
    <row r="229">
      <c r="A229" s="25" t="s">
        <v>584</v>
      </c>
      <c r="B229" s="25" t="s">
        <v>138</v>
      </c>
    </row>
    <row r="230">
      <c r="A230" s="25" t="s">
        <v>542</v>
      </c>
      <c r="B230" s="25" t="s">
        <v>169</v>
      </c>
    </row>
    <row r="231">
      <c r="A231" s="25" t="s">
        <v>534</v>
      </c>
      <c r="B231" s="25" t="s">
        <v>180</v>
      </c>
    </row>
    <row r="232">
      <c r="A232" s="25" t="s">
        <v>552</v>
      </c>
      <c r="B232" s="25" t="s">
        <v>104</v>
      </c>
    </row>
    <row r="233">
      <c r="A233" s="25" t="s">
        <v>902</v>
      </c>
      <c r="B233" s="25" t="s">
        <v>970</v>
      </c>
    </row>
    <row r="234">
      <c r="A234" s="25" t="s">
        <v>433</v>
      </c>
      <c r="B234" s="25" t="s">
        <v>61</v>
      </c>
    </row>
    <row r="235">
      <c r="A235" s="25" t="s">
        <v>531</v>
      </c>
      <c r="B235" s="25" t="s">
        <v>110</v>
      </c>
    </row>
    <row r="236">
      <c r="A236" s="25" t="s">
        <v>529</v>
      </c>
      <c r="B236" s="25" t="s">
        <v>58</v>
      </c>
    </row>
    <row r="237">
      <c r="A237" s="25" t="s">
        <v>904</v>
      </c>
      <c r="B237" s="25" t="s">
        <v>292</v>
      </c>
    </row>
    <row r="238">
      <c r="A238" s="25" t="s">
        <v>596</v>
      </c>
      <c r="B238" s="25" t="s">
        <v>218</v>
      </c>
    </row>
    <row r="239">
      <c r="A239" s="25" t="s">
        <v>497</v>
      </c>
      <c r="B239" s="25" t="s">
        <v>85</v>
      </c>
    </row>
    <row r="240">
      <c r="A240" s="25" t="s">
        <v>628</v>
      </c>
      <c r="B240" s="25" t="s">
        <v>232</v>
      </c>
    </row>
    <row r="241">
      <c r="A241" s="25" t="s">
        <v>588</v>
      </c>
      <c r="B241" s="25" t="s">
        <v>156</v>
      </c>
    </row>
    <row r="242">
      <c r="A242" s="25" t="s">
        <v>555</v>
      </c>
      <c r="B242" s="25" t="s">
        <v>131</v>
      </c>
    </row>
    <row r="243">
      <c r="A243" s="25" t="s">
        <v>905</v>
      </c>
      <c r="B243" s="25" t="s">
        <v>267</v>
      </c>
    </row>
    <row r="244">
      <c r="A244" s="25" t="s">
        <v>906</v>
      </c>
      <c r="B244" s="25" t="s">
        <v>272</v>
      </c>
    </row>
    <row r="245">
      <c r="A245" s="25" t="s">
        <v>651</v>
      </c>
      <c r="B245" s="25" t="s">
        <v>284</v>
      </c>
    </row>
    <row r="246">
      <c r="A246" s="25" t="s">
        <v>464</v>
      </c>
      <c r="B246" s="25" t="s">
        <v>76</v>
      </c>
    </row>
    <row r="247">
      <c r="A247" s="25" t="s">
        <v>559</v>
      </c>
      <c r="B247" s="25" t="s">
        <v>203</v>
      </c>
    </row>
    <row r="248">
      <c r="A248" s="25" t="s">
        <v>469</v>
      </c>
      <c r="B248" s="25" t="s">
        <v>94</v>
      </c>
    </row>
    <row r="249">
      <c r="A249" s="25" t="s">
        <v>568</v>
      </c>
      <c r="B249" s="25" t="s">
        <v>153</v>
      </c>
    </row>
    <row r="250">
      <c r="A250" s="25" t="s">
        <v>589</v>
      </c>
      <c r="B250" s="25" t="s">
        <v>223</v>
      </c>
    </row>
    <row r="251">
      <c r="A251" s="25" t="s">
        <v>443</v>
      </c>
      <c r="B251" s="25" t="s">
        <v>195</v>
      </c>
    </row>
    <row r="252">
      <c r="A252" s="25" t="s">
        <v>579</v>
      </c>
      <c r="B252" s="25" t="s">
        <v>971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t="s">
        <v>4</v>
      </c>
      <c r="B1" s="23" t="s">
        <v>5</v>
      </c>
      <c r="C1" s="23" t="s">
        <v>6</v>
      </c>
      <c r="D1" s="24"/>
      <c r="E1" s="24" t="s">
        <v>7</v>
      </c>
      <c r="F1" s="25" t="s">
        <v>8</v>
      </c>
      <c r="G1" s="25" t="s">
        <v>9</v>
      </c>
      <c r="I1" t="s">
        <v>4</v>
      </c>
      <c r="J1" s="23" t="s">
        <v>5</v>
      </c>
      <c r="K1" s="23" t="s">
        <v>6</v>
      </c>
      <c r="L1" s="24"/>
      <c r="M1" s="24" t="s">
        <v>7</v>
      </c>
      <c r="N1" s="25" t="s">
        <v>9</v>
      </c>
      <c r="O1" s="25" t="s">
        <v>8</v>
      </c>
    </row>
    <row r="2">
      <c r="A2" t="s">
        <v>10</v>
      </c>
      <c r="B2" s="23">
        <v>5843879.0</v>
      </c>
      <c r="C2" s="23">
        <v>3270318.0</v>
      </c>
      <c r="D2" s="26">
        <f t="shared" ref="D2:D5" si="1">C2/$C$13</f>
        <v>0.5261029472</v>
      </c>
      <c r="E2" s="23">
        <v>1833194.0</v>
      </c>
      <c r="F2" s="27">
        <v>0.09833</v>
      </c>
      <c r="G2" s="28">
        <f t="shared" ref="G2:G13" si="2">F2*60</f>
        <v>5.8998</v>
      </c>
      <c r="H2" s="29"/>
      <c r="I2" t="s">
        <v>10</v>
      </c>
      <c r="J2" s="30">
        <v>7537979.0</v>
      </c>
      <c r="K2" s="31">
        <v>4328702.0</v>
      </c>
      <c r="L2" s="32">
        <f t="shared" ref="L2:L6" si="3">K2/$C$13</f>
        <v>0.6963674113</v>
      </c>
      <c r="M2" s="31">
        <v>2377013.0</v>
      </c>
      <c r="N2" s="33">
        <v>0.09278</v>
      </c>
      <c r="O2" s="34">
        <f t="shared" ref="O2:O13" si="4">N2*60</f>
        <v>5.5668</v>
      </c>
    </row>
    <row r="3">
      <c r="A3" t="s">
        <v>11</v>
      </c>
      <c r="B3" s="23">
        <v>6645969.0</v>
      </c>
      <c r="C3" s="23">
        <v>920070.0</v>
      </c>
      <c r="D3" s="26">
        <f t="shared" si="1"/>
        <v>0.1480135995</v>
      </c>
      <c r="E3" s="23">
        <v>778417.0</v>
      </c>
      <c r="F3" s="27">
        <v>0.22</v>
      </c>
      <c r="G3" s="28">
        <f t="shared" si="2"/>
        <v>13.2</v>
      </c>
      <c r="H3" s="35"/>
      <c r="I3" t="s">
        <v>11</v>
      </c>
      <c r="J3" s="36">
        <v>4246917.0</v>
      </c>
      <c r="K3" s="37">
        <v>660317.0</v>
      </c>
      <c r="L3" s="38">
        <f t="shared" si="3"/>
        <v>0.1062265871</v>
      </c>
      <c r="M3" s="37">
        <v>571126.0</v>
      </c>
      <c r="N3" s="39">
        <v>0.4075</v>
      </c>
      <c r="O3" s="40">
        <f t="shared" si="4"/>
        <v>24.45</v>
      </c>
    </row>
    <row r="4">
      <c r="A4" t="s">
        <v>12</v>
      </c>
      <c r="B4" s="23">
        <v>615011.0</v>
      </c>
      <c r="C4" s="23">
        <v>94556.0</v>
      </c>
      <c r="D4" s="26">
        <f t="shared" si="1"/>
        <v>0.01521142295</v>
      </c>
      <c r="E4" s="23">
        <v>73981.0</v>
      </c>
      <c r="F4" s="27">
        <v>0.35833</v>
      </c>
      <c r="G4" s="28">
        <f t="shared" si="2"/>
        <v>21.4998</v>
      </c>
      <c r="H4" s="41"/>
      <c r="I4" t="s">
        <v>12</v>
      </c>
      <c r="J4" s="42">
        <v>753467.0</v>
      </c>
      <c r="K4" s="43">
        <v>167811.0</v>
      </c>
      <c r="L4" s="44">
        <f t="shared" si="3"/>
        <v>0.02699610915</v>
      </c>
      <c r="M4" s="43">
        <v>132915.0</v>
      </c>
      <c r="N4" s="45">
        <v>0.39722</v>
      </c>
      <c r="O4" s="46">
        <f t="shared" si="4"/>
        <v>23.8332</v>
      </c>
    </row>
    <row r="5">
      <c r="A5" t="s">
        <v>13</v>
      </c>
      <c r="B5" s="23">
        <v>122369.0</v>
      </c>
      <c r="C5" s="23">
        <v>24621.0</v>
      </c>
      <c r="D5" s="26">
        <f t="shared" si="1"/>
        <v>0.003960832146</v>
      </c>
      <c r="E5" s="23">
        <v>22637.0</v>
      </c>
      <c r="F5" s="27">
        <v>0.34917</v>
      </c>
      <c r="G5" s="28">
        <f t="shared" si="2"/>
        <v>20.9502</v>
      </c>
      <c r="H5" s="47"/>
      <c r="I5" t="s">
        <v>13</v>
      </c>
      <c r="J5" s="48">
        <v>129785.0</v>
      </c>
      <c r="K5" s="49">
        <v>20054.0</v>
      </c>
      <c r="L5" s="50">
        <f t="shared" si="3"/>
        <v>0.003226129234</v>
      </c>
      <c r="M5" s="49">
        <v>18311.0</v>
      </c>
      <c r="N5" s="39">
        <v>0.39639</v>
      </c>
      <c r="O5" s="34">
        <f t="shared" si="4"/>
        <v>23.7834</v>
      </c>
    </row>
    <row r="6">
      <c r="A6" t="s">
        <v>14</v>
      </c>
      <c r="B6" s="23">
        <v>387242.0</v>
      </c>
      <c r="C6" s="23">
        <v>238.0</v>
      </c>
      <c r="D6" s="51">
        <v>0.001</v>
      </c>
      <c r="E6" s="23">
        <v>209.0</v>
      </c>
      <c r="F6" s="27">
        <v>0.195</v>
      </c>
      <c r="G6" s="28">
        <f t="shared" si="2"/>
        <v>11.7</v>
      </c>
      <c r="H6" s="47"/>
      <c r="I6" t="s">
        <v>14</v>
      </c>
      <c r="J6" s="48">
        <v>341186.0</v>
      </c>
      <c r="K6" s="49">
        <v>1065.0</v>
      </c>
      <c r="L6" s="52">
        <f t="shared" si="3"/>
        <v>0.000171328794</v>
      </c>
      <c r="M6" s="49">
        <v>812.0</v>
      </c>
      <c r="N6" s="45">
        <v>0.30639</v>
      </c>
      <c r="O6" s="34">
        <f t="shared" si="4"/>
        <v>18.3834</v>
      </c>
    </row>
    <row r="7">
      <c r="A7" t="s">
        <v>15</v>
      </c>
      <c r="B7" s="23">
        <v>521168.0</v>
      </c>
      <c r="C7" s="23">
        <v>12379.0</v>
      </c>
      <c r="D7" s="26">
        <f t="shared" ref="D7:D12" si="5">C7/$C$13</f>
        <v>0.001991435813</v>
      </c>
      <c r="E7" s="23">
        <v>12314.0</v>
      </c>
      <c r="F7" s="27">
        <v>0.03417</v>
      </c>
      <c r="G7" s="28">
        <f t="shared" si="2"/>
        <v>2.0502</v>
      </c>
      <c r="H7" s="47"/>
      <c r="I7" t="s">
        <v>15</v>
      </c>
      <c r="J7" s="42">
        <v>2523292.0</v>
      </c>
      <c r="K7" s="43">
        <v>14431.0</v>
      </c>
      <c r="L7" s="44">
        <v>0.1</v>
      </c>
      <c r="M7" s="43">
        <v>13927.0</v>
      </c>
      <c r="N7" s="39">
        <v>0.05833</v>
      </c>
      <c r="O7" s="46">
        <f t="shared" si="4"/>
        <v>3.4998</v>
      </c>
    </row>
    <row r="8">
      <c r="A8" t="s">
        <v>16</v>
      </c>
      <c r="B8" s="23">
        <v>1924768.0</v>
      </c>
      <c r="C8" s="23">
        <v>1380341.0</v>
      </c>
      <c r="D8" s="26">
        <f t="shared" si="5"/>
        <v>0.222058365</v>
      </c>
      <c r="E8" s="23">
        <v>941653.0</v>
      </c>
      <c r="F8" s="27">
        <v>0.00778</v>
      </c>
      <c r="G8" s="28">
        <f t="shared" si="2"/>
        <v>0.4668</v>
      </c>
      <c r="H8" s="47"/>
      <c r="I8" t="s">
        <v>16</v>
      </c>
      <c r="J8" s="42">
        <v>1163383.0</v>
      </c>
      <c r="K8" s="43">
        <v>657077.0</v>
      </c>
      <c r="L8" s="44">
        <f t="shared" ref="L8:L12" si="6">K8/$C$13</f>
        <v>0.1057053614</v>
      </c>
      <c r="M8" s="43">
        <v>523730.0</v>
      </c>
      <c r="N8" s="45">
        <v>0.06194</v>
      </c>
      <c r="O8" s="46">
        <f t="shared" si="4"/>
        <v>3.7164</v>
      </c>
    </row>
    <row r="9">
      <c r="A9" t="s">
        <v>17</v>
      </c>
      <c r="B9" s="23">
        <v>642421.0</v>
      </c>
      <c r="C9" s="23">
        <v>297554.0</v>
      </c>
      <c r="D9" s="26">
        <f t="shared" si="5"/>
        <v>0.04786813893</v>
      </c>
      <c r="E9" s="23">
        <v>203939.0</v>
      </c>
      <c r="F9" s="27">
        <v>0.47278</v>
      </c>
      <c r="G9" s="28">
        <f t="shared" si="2"/>
        <v>28.3668</v>
      </c>
      <c r="H9" s="47"/>
      <c r="I9" t="s">
        <v>17</v>
      </c>
      <c r="J9" s="42">
        <v>654715.0</v>
      </c>
      <c r="K9" s="43">
        <v>293018.0</v>
      </c>
      <c r="L9" s="44">
        <f t="shared" si="6"/>
        <v>0.04713842305</v>
      </c>
      <c r="M9" s="43">
        <v>202098.0</v>
      </c>
      <c r="N9" s="39">
        <v>0.41806</v>
      </c>
      <c r="O9" s="46">
        <f t="shared" si="4"/>
        <v>25.0836</v>
      </c>
    </row>
    <row r="10">
      <c r="A10" t="s">
        <v>18</v>
      </c>
      <c r="B10" s="23">
        <v>81223.0</v>
      </c>
      <c r="C10" s="23">
        <v>16622.0</v>
      </c>
      <c r="D10" s="26">
        <f t="shared" si="5"/>
        <v>0.002674016162</v>
      </c>
      <c r="E10" s="23">
        <v>12203.0</v>
      </c>
      <c r="F10" s="27">
        <v>0.33194</v>
      </c>
      <c r="G10" s="28">
        <f t="shared" si="2"/>
        <v>19.9164</v>
      </c>
      <c r="H10" s="47"/>
      <c r="I10" t="s">
        <v>18</v>
      </c>
      <c r="J10" s="48">
        <v>93738.0</v>
      </c>
      <c r="K10" s="49">
        <v>33935.0</v>
      </c>
      <c r="L10" s="50">
        <f t="shared" si="6"/>
        <v>0.005459194951</v>
      </c>
      <c r="M10" s="49">
        <v>26347.0</v>
      </c>
      <c r="N10" s="45">
        <v>0.33389</v>
      </c>
      <c r="O10" s="34">
        <f t="shared" si="4"/>
        <v>20.0334</v>
      </c>
    </row>
    <row r="11">
      <c r="A11" t="s">
        <v>19</v>
      </c>
      <c r="B11" s="23">
        <v>216562.0</v>
      </c>
      <c r="C11" s="23">
        <v>141514.0</v>
      </c>
      <c r="D11" s="26">
        <f t="shared" si="5"/>
        <v>0.02276565535</v>
      </c>
      <c r="E11" s="23">
        <v>103157.0</v>
      </c>
      <c r="F11" s="27">
        <v>0.49833</v>
      </c>
      <c r="G11" s="28">
        <f t="shared" si="2"/>
        <v>29.8998</v>
      </c>
      <c r="H11" s="47"/>
      <c r="I11" t="s">
        <v>19</v>
      </c>
      <c r="J11" s="42">
        <v>164527.0</v>
      </c>
      <c r="K11" s="43">
        <v>133177.0</v>
      </c>
      <c r="L11" s="44">
        <f t="shared" si="6"/>
        <v>0.02142446459</v>
      </c>
      <c r="M11" s="43">
        <v>97621.0</v>
      </c>
      <c r="N11" s="39">
        <v>0.43972</v>
      </c>
      <c r="O11" s="46">
        <f t="shared" si="4"/>
        <v>26.3832</v>
      </c>
    </row>
    <row r="12">
      <c r="A12" t="s">
        <v>20</v>
      </c>
      <c r="B12" s="23">
        <v>267373.0</v>
      </c>
      <c r="C12" s="23">
        <v>57905.0</v>
      </c>
      <c r="D12" s="26">
        <f t="shared" si="5"/>
        <v>0.009315299356</v>
      </c>
      <c r="E12" s="23">
        <v>49975.0</v>
      </c>
      <c r="F12" s="27">
        <v>0.52917</v>
      </c>
      <c r="G12" s="28">
        <f t="shared" si="2"/>
        <v>31.7502</v>
      </c>
      <c r="H12" s="29"/>
      <c r="I12" t="s">
        <v>20</v>
      </c>
      <c r="J12" s="36">
        <v>212546.0</v>
      </c>
      <c r="K12" s="37">
        <v>51007.0</v>
      </c>
      <c r="L12" s="38">
        <f t="shared" si="6"/>
        <v>0.008205603562</v>
      </c>
      <c r="M12" s="37">
        <v>43496.0</v>
      </c>
      <c r="N12" s="45">
        <v>0.49417</v>
      </c>
      <c r="O12" s="40">
        <f t="shared" si="4"/>
        <v>29.6502</v>
      </c>
    </row>
    <row r="13">
      <c r="A13" t="s">
        <v>21</v>
      </c>
      <c r="B13" s="23">
        <v>1.7267985E7</v>
      </c>
      <c r="C13" s="23">
        <v>6216118.0</v>
      </c>
      <c r="D13" s="23"/>
      <c r="E13" s="23">
        <v>3687082.0</v>
      </c>
      <c r="F13" s="27">
        <v>0.14028</v>
      </c>
      <c r="G13" s="28">
        <f t="shared" si="2"/>
        <v>8.4168</v>
      </c>
      <c r="I13" t="s">
        <v>21</v>
      </c>
      <c r="J13" s="53">
        <v>1.7821535E7</v>
      </c>
      <c r="K13" s="54">
        <v>6360594.0</v>
      </c>
      <c r="L13" s="55"/>
      <c r="M13" s="54">
        <v>4007396.0</v>
      </c>
      <c r="N13" s="39">
        <v>2.55444</v>
      </c>
      <c r="O13" s="40">
        <f t="shared" si="4"/>
        <v>153.2664</v>
      </c>
    </row>
    <row r="16">
      <c r="A16" t="s">
        <v>4</v>
      </c>
      <c r="B16" s="23" t="s">
        <v>5</v>
      </c>
      <c r="C16" s="23" t="s">
        <v>6</v>
      </c>
      <c r="D16" s="24"/>
      <c r="E16" s="24" t="s">
        <v>7</v>
      </c>
      <c r="F16" s="25" t="s">
        <v>8</v>
      </c>
      <c r="G16" s="25" t="s">
        <v>9</v>
      </c>
    </row>
    <row r="17">
      <c r="A17" t="s">
        <v>10</v>
      </c>
      <c r="B17" s="56">
        <f t="shared" ref="B17:G17" si="7">(B2-J2)/J2</f>
        <v>-0.2247419368</v>
      </c>
      <c r="C17" s="56">
        <f t="shared" si="7"/>
        <v>-0.2445037797</v>
      </c>
      <c r="D17" s="56">
        <f t="shared" si="7"/>
        <v>-0.2445037797</v>
      </c>
      <c r="E17" s="56">
        <f t="shared" si="7"/>
        <v>-0.2287825098</v>
      </c>
      <c r="F17" s="56">
        <f t="shared" si="7"/>
        <v>0.05981892649</v>
      </c>
      <c r="G17" s="56">
        <f t="shared" si="7"/>
        <v>0.05981892649</v>
      </c>
    </row>
    <row r="18">
      <c r="A18" t="s">
        <v>11</v>
      </c>
      <c r="B18" s="57">
        <f t="shared" ref="B18:G18" si="8">(B3-J3)/J3</f>
        <v>0.5648926033</v>
      </c>
      <c r="C18" s="56">
        <f t="shared" si="8"/>
        <v>0.3933762117</v>
      </c>
      <c r="D18" s="56">
        <f t="shared" si="8"/>
        <v>0.3933762117</v>
      </c>
      <c r="E18" s="56">
        <f t="shared" si="8"/>
        <v>0.3629514328</v>
      </c>
      <c r="F18" s="56">
        <f t="shared" si="8"/>
        <v>-0.4601226994</v>
      </c>
      <c r="G18" s="56">
        <f t="shared" si="8"/>
        <v>-0.4601226994</v>
      </c>
    </row>
    <row r="19">
      <c r="A19" t="s">
        <v>12</v>
      </c>
      <c r="B19" s="56">
        <f t="shared" ref="B19:G19" si="9">(B4-J4)/J4</f>
        <v>-0.1837585455</v>
      </c>
      <c r="C19" s="56">
        <f t="shared" si="9"/>
        <v>-0.436532766</v>
      </c>
      <c r="D19" s="56">
        <f t="shared" si="9"/>
        <v>-0.436532766</v>
      </c>
      <c r="E19" s="56">
        <f t="shared" si="9"/>
        <v>-0.4433961554</v>
      </c>
      <c r="F19" s="56">
        <f t="shared" si="9"/>
        <v>-0.09790544283</v>
      </c>
      <c r="G19" s="56">
        <f t="shared" si="9"/>
        <v>-0.09790544283</v>
      </c>
    </row>
    <row r="20">
      <c r="A20" t="s">
        <v>13</v>
      </c>
      <c r="B20" s="56">
        <f t="shared" ref="B20:G20" si="10">(B5-J5)/J5</f>
        <v>-0.0571406557</v>
      </c>
      <c r="C20" s="56">
        <f t="shared" si="10"/>
        <v>0.2277351152</v>
      </c>
      <c r="D20" s="56">
        <f t="shared" si="10"/>
        <v>0.2277351152</v>
      </c>
      <c r="E20" s="56">
        <f t="shared" si="10"/>
        <v>0.2362514336</v>
      </c>
      <c r="F20" s="56">
        <f t="shared" si="10"/>
        <v>-0.1191251041</v>
      </c>
      <c r="G20" s="56">
        <f t="shared" si="10"/>
        <v>-0.1191251041</v>
      </c>
    </row>
    <row r="21">
      <c r="A21" t="s">
        <v>14</v>
      </c>
      <c r="B21" s="56">
        <f t="shared" ref="B21:G21" si="11">(B6-J6)/J6</f>
        <v>0.1349879538</v>
      </c>
      <c r="C21" s="56">
        <f t="shared" si="11"/>
        <v>-0.7765258216</v>
      </c>
      <c r="D21" s="56">
        <f t="shared" si="11"/>
        <v>4.836730516</v>
      </c>
      <c r="E21" s="56">
        <f t="shared" si="11"/>
        <v>-0.7426108374</v>
      </c>
      <c r="F21" s="56">
        <f t="shared" si="11"/>
        <v>-0.3635562518</v>
      </c>
      <c r="G21" s="56">
        <f t="shared" si="11"/>
        <v>-0.3635562518</v>
      </c>
    </row>
    <row r="22">
      <c r="A22" t="s">
        <v>15</v>
      </c>
      <c r="B22" s="56">
        <f t="shared" ref="B22:G22" si="12">(B7-J7)/J7</f>
        <v>-0.7934571187</v>
      </c>
      <c r="C22" s="56">
        <f t="shared" si="12"/>
        <v>-0.1421938882</v>
      </c>
      <c r="D22" s="57">
        <f t="shared" si="12"/>
        <v>-0.9800856419</v>
      </c>
      <c r="E22" s="56">
        <f t="shared" si="12"/>
        <v>-0.1158181949</v>
      </c>
      <c r="F22" s="56">
        <f t="shared" si="12"/>
        <v>-0.4141950969</v>
      </c>
      <c r="G22" s="56">
        <f t="shared" si="12"/>
        <v>-0.4141950969</v>
      </c>
    </row>
    <row r="23">
      <c r="A23" t="s">
        <v>16</v>
      </c>
      <c r="B23" s="56">
        <f t="shared" ref="B23:G23" si="13">(B8-J8)/J8</f>
        <v>0.6544577323</v>
      </c>
      <c r="C23" s="57">
        <f t="shared" si="13"/>
        <v>1.100729443</v>
      </c>
      <c r="D23" s="56">
        <f t="shared" si="13"/>
        <v>1.100729443</v>
      </c>
      <c r="E23" s="57">
        <f t="shared" si="13"/>
        <v>0.797974147</v>
      </c>
      <c r="F23" s="56">
        <f t="shared" si="13"/>
        <v>-0.8743945754</v>
      </c>
      <c r="G23" s="56">
        <f t="shared" si="13"/>
        <v>-0.8743945754</v>
      </c>
    </row>
    <row r="24">
      <c r="A24" t="s">
        <v>17</v>
      </c>
      <c r="B24" s="56">
        <f t="shared" ref="B24:G24" si="14">(B9-J9)/J9</f>
        <v>-0.01877763607</v>
      </c>
      <c r="C24" s="56">
        <f t="shared" si="14"/>
        <v>0.01548027766</v>
      </c>
      <c r="D24" s="56">
        <f t="shared" si="14"/>
        <v>0.01548027766</v>
      </c>
      <c r="E24" s="56">
        <f t="shared" si="14"/>
        <v>0.009109441954</v>
      </c>
      <c r="F24" s="56">
        <f t="shared" si="14"/>
        <v>0.1308903028</v>
      </c>
      <c r="G24" s="56">
        <f t="shared" si="14"/>
        <v>0.1308903028</v>
      </c>
    </row>
    <row r="25">
      <c r="A25" t="s">
        <v>18</v>
      </c>
      <c r="B25" s="56">
        <f t="shared" ref="B25:G25" si="15">(B10-J10)/J10</f>
        <v>-0.1335104227</v>
      </c>
      <c r="C25" s="57">
        <f t="shared" si="15"/>
        <v>-0.5101812288</v>
      </c>
      <c r="D25" s="56">
        <f t="shared" si="15"/>
        <v>-0.5101812288</v>
      </c>
      <c r="E25" s="57">
        <f t="shared" si="15"/>
        <v>-0.5368353133</v>
      </c>
      <c r="F25" s="56">
        <f t="shared" si="15"/>
        <v>-0.005840246788</v>
      </c>
      <c r="G25" s="56">
        <f t="shared" si="15"/>
        <v>-0.005840246788</v>
      </c>
    </row>
    <row r="26">
      <c r="A26" t="s">
        <v>19</v>
      </c>
      <c r="B26" s="56">
        <f t="shared" ref="B26:G26" si="16">(B11-J11)/J11</f>
        <v>0.3162702778</v>
      </c>
      <c r="C26" s="56">
        <f t="shared" si="16"/>
        <v>0.06260089955</v>
      </c>
      <c r="D26" s="56">
        <f t="shared" si="16"/>
        <v>0.06260089955</v>
      </c>
      <c r="E26" s="56">
        <f t="shared" si="16"/>
        <v>0.05670910972</v>
      </c>
      <c r="F26" s="56">
        <f t="shared" si="16"/>
        <v>0.133289366</v>
      </c>
      <c r="G26" s="56">
        <f t="shared" si="16"/>
        <v>0.133289366</v>
      </c>
    </row>
    <row r="27">
      <c r="A27" t="s">
        <v>20</v>
      </c>
      <c r="B27" s="56">
        <f t="shared" ref="B27:G27" si="17">(B12-J12)/J12</f>
        <v>0.2579535724</v>
      </c>
      <c r="C27" s="56">
        <f t="shared" si="17"/>
        <v>0.1352363401</v>
      </c>
      <c r="D27" s="56">
        <f t="shared" si="17"/>
        <v>0.1352363401</v>
      </c>
      <c r="E27" s="56">
        <f t="shared" si="17"/>
        <v>0.1489562259</v>
      </c>
      <c r="F27" s="56">
        <f t="shared" si="17"/>
        <v>0.07082582917</v>
      </c>
      <c r="G27" s="56">
        <f t="shared" si="17"/>
        <v>0.07082582917</v>
      </c>
    </row>
    <row r="28">
      <c r="A28" t="s">
        <v>21</v>
      </c>
      <c r="B28" s="56">
        <f t="shared" ref="B28:G28" si="18">(B13-J13)/J13</f>
        <v>-0.03106073635</v>
      </c>
      <c r="C28" s="56">
        <f t="shared" si="18"/>
        <v>-0.02271423078</v>
      </c>
      <c r="D28" s="56" t="str">
        <f t="shared" si="18"/>
        <v>#DIV/0!</v>
      </c>
      <c r="E28" s="56">
        <f t="shared" si="18"/>
        <v>-0.07993070812</v>
      </c>
      <c r="F28" s="56">
        <f t="shared" si="18"/>
        <v>-0.945083854</v>
      </c>
      <c r="G28" s="56">
        <f t="shared" si="18"/>
        <v>-0.945083854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0.63"/>
    <col customWidth="1" min="5" max="5" width="15.25"/>
  </cols>
  <sheetData>
    <row r="1">
      <c r="A1" s="25" t="s">
        <v>22</v>
      </c>
      <c r="B1" s="25" t="s">
        <v>23</v>
      </c>
      <c r="C1" s="25" t="s">
        <v>24</v>
      </c>
      <c r="D1" s="25" t="s">
        <v>25</v>
      </c>
      <c r="E1" s="25" t="s">
        <v>26</v>
      </c>
      <c r="F1" s="25" t="s">
        <v>27</v>
      </c>
      <c r="G1" s="25" t="s">
        <v>28</v>
      </c>
      <c r="H1" s="25" t="s">
        <v>29</v>
      </c>
      <c r="I1" s="25" t="s">
        <v>30</v>
      </c>
      <c r="J1" s="25" t="s">
        <v>31</v>
      </c>
      <c r="K1" s="25" t="s">
        <v>32</v>
      </c>
      <c r="L1" s="25" t="s">
        <v>33</v>
      </c>
      <c r="M1" s="25" t="s">
        <v>34</v>
      </c>
      <c r="N1" s="25" t="s">
        <v>35</v>
      </c>
      <c r="O1" s="25" t="s">
        <v>36</v>
      </c>
      <c r="P1" s="25" t="s">
        <v>37</v>
      </c>
      <c r="Q1" s="25" t="s">
        <v>38</v>
      </c>
      <c r="R1" s="25" t="s">
        <v>39</v>
      </c>
      <c r="S1" s="25" t="s">
        <v>40</v>
      </c>
    </row>
    <row r="2">
      <c r="A2" s="58" t="s">
        <v>41</v>
      </c>
      <c r="B2" s="25" t="s">
        <v>1</v>
      </c>
      <c r="C2" s="25" t="s">
        <v>42</v>
      </c>
      <c r="D2" s="25" t="s">
        <v>10</v>
      </c>
      <c r="E2" s="25">
        <v>11738.0</v>
      </c>
      <c r="F2" s="25">
        <v>3061.0</v>
      </c>
      <c r="G2" s="25">
        <v>0.0</v>
      </c>
      <c r="H2" s="25">
        <v>4031.0</v>
      </c>
      <c r="I2" s="25">
        <v>0.0</v>
      </c>
      <c r="J2" s="25">
        <v>0.0</v>
      </c>
      <c r="K2" s="25">
        <v>0.0</v>
      </c>
      <c r="L2" s="25">
        <v>0.0</v>
      </c>
      <c r="M2" s="25">
        <v>0.0</v>
      </c>
      <c r="N2" s="25">
        <v>0.06667</v>
      </c>
      <c r="O2" s="25">
        <v>1.48361</v>
      </c>
      <c r="P2" s="25">
        <v>1.62938</v>
      </c>
      <c r="Q2" s="25">
        <v>1864.0</v>
      </c>
      <c r="R2" s="25">
        <v>99.0</v>
      </c>
      <c r="S2" s="25">
        <v>1.0</v>
      </c>
      <c r="U2" s="59" t="s">
        <v>43</v>
      </c>
    </row>
    <row r="3">
      <c r="A3" s="58" t="s">
        <v>41</v>
      </c>
      <c r="B3" s="25" t="s">
        <v>1</v>
      </c>
      <c r="C3" s="25" t="s">
        <v>44</v>
      </c>
      <c r="D3" s="25" t="s">
        <v>10</v>
      </c>
      <c r="E3" s="25">
        <v>223065.0</v>
      </c>
      <c r="F3" s="25">
        <v>68032.0</v>
      </c>
      <c r="G3" s="25">
        <v>41.0</v>
      </c>
      <c r="H3" s="25">
        <v>78209.0</v>
      </c>
      <c r="I3" s="25">
        <v>0.0</v>
      </c>
      <c r="J3" s="25">
        <v>1.0</v>
      </c>
      <c r="K3" s="25">
        <v>0.0</v>
      </c>
      <c r="L3" s="25">
        <v>0.0</v>
      </c>
      <c r="M3" s="25">
        <v>0.0</v>
      </c>
      <c r="N3" s="25">
        <v>0.0275</v>
      </c>
      <c r="O3" s="25">
        <v>0.85444</v>
      </c>
      <c r="P3" s="25">
        <v>1.02247</v>
      </c>
      <c r="Q3" s="25">
        <v>43469.0</v>
      </c>
      <c r="R3" s="25">
        <v>99.0</v>
      </c>
      <c r="S3" s="25">
        <v>1.0</v>
      </c>
      <c r="U3" s="60" t="s">
        <v>45</v>
      </c>
    </row>
    <row r="4">
      <c r="A4" s="58" t="s">
        <v>41</v>
      </c>
      <c r="B4" s="25" t="s">
        <v>1</v>
      </c>
      <c r="C4" s="25" t="s">
        <v>46</v>
      </c>
      <c r="D4" s="25" t="s">
        <v>10</v>
      </c>
      <c r="E4" s="25">
        <v>1728.0</v>
      </c>
      <c r="F4" s="25">
        <v>1129.0</v>
      </c>
      <c r="G4" s="25">
        <v>0.0</v>
      </c>
      <c r="H4" s="25">
        <v>549.0</v>
      </c>
      <c r="I4" s="25">
        <v>0.0</v>
      </c>
      <c r="J4" s="25">
        <v>0.0</v>
      </c>
      <c r="K4" s="25">
        <v>0.0</v>
      </c>
      <c r="L4" s="25">
        <v>0.0</v>
      </c>
      <c r="M4" s="25">
        <v>0.0</v>
      </c>
      <c r="N4" s="25">
        <v>0.27</v>
      </c>
      <c r="O4" s="25">
        <v>6.05722</v>
      </c>
      <c r="P4" s="25">
        <v>4.15704</v>
      </c>
      <c r="Q4" s="25">
        <v>664.0</v>
      </c>
      <c r="R4" s="25">
        <v>99.0</v>
      </c>
      <c r="S4" s="25">
        <v>1.0</v>
      </c>
      <c r="U4" s="61" t="s">
        <v>47</v>
      </c>
    </row>
    <row r="5">
      <c r="A5" s="58" t="s">
        <v>41</v>
      </c>
      <c r="B5" s="25" t="s">
        <v>1</v>
      </c>
      <c r="C5" s="25" t="s">
        <v>48</v>
      </c>
      <c r="D5" s="25" t="s">
        <v>10</v>
      </c>
      <c r="E5" s="25">
        <v>2623.0</v>
      </c>
      <c r="F5" s="25">
        <v>577.0</v>
      </c>
      <c r="G5" s="25">
        <v>1.0</v>
      </c>
      <c r="H5" s="25">
        <v>895.0</v>
      </c>
      <c r="I5" s="25">
        <v>0.0</v>
      </c>
      <c r="J5" s="25">
        <v>0.0</v>
      </c>
      <c r="K5" s="25">
        <v>0.0</v>
      </c>
      <c r="L5" s="25">
        <v>0.0</v>
      </c>
      <c r="M5" s="25">
        <v>0.0</v>
      </c>
      <c r="N5" s="25">
        <v>0.07389</v>
      </c>
      <c r="O5" s="25">
        <v>1.77778</v>
      </c>
      <c r="P5" s="25">
        <v>2.12449</v>
      </c>
      <c r="Q5" s="25">
        <v>391.0</v>
      </c>
      <c r="R5" s="25">
        <v>99.0</v>
      </c>
      <c r="S5" s="25">
        <v>1.0</v>
      </c>
      <c r="U5" s="60" t="s">
        <v>49</v>
      </c>
    </row>
    <row r="6">
      <c r="A6" s="58" t="s">
        <v>41</v>
      </c>
      <c r="B6" s="25" t="s">
        <v>1</v>
      </c>
      <c r="C6" s="25" t="s">
        <v>50</v>
      </c>
      <c r="D6" s="25" t="s">
        <v>10</v>
      </c>
      <c r="E6" s="25">
        <v>8880.0</v>
      </c>
      <c r="F6" s="25">
        <v>5109.0</v>
      </c>
      <c r="G6" s="25">
        <v>14.0</v>
      </c>
      <c r="H6" s="25">
        <v>2527.0</v>
      </c>
      <c r="I6" s="25">
        <v>0.0</v>
      </c>
      <c r="J6" s="25">
        <v>0.0</v>
      </c>
      <c r="K6" s="25">
        <v>0.0</v>
      </c>
      <c r="L6" s="25">
        <v>0.0</v>
      </c>
      <c r="M6" s="25">
        <v>0.0</v>
      </c>
      <c r="N6" s="25">
        <v>0.19111</v>
      </c>
      <c r="O6" s="25">
        <v>18.18889</v>
      </c>
      <c r="P6" s="25">
        <v>6.21772</v>
      </c>
      <c r="Q6" s="25">
        <v>3257.0</v>
      </c>
      <c r="R6" s="25">
        <v>99.0</v>
      </c>
      <c r="S6" s="25">
        <v>1.0</v>
      </c>
      <c r="U6" s="62" t="s">
        <v>51</v>
      </c>
    </row>
    <row r="7">
      <c r="A7" s="58" t="s">
        <v>41</v>
      </c>
      <c r="B7" s="25" t="s">
        <v>1</v>
      </c>
      <c r="C7" s="25" t="s">
        <v>52</v>
      </c>
      <c r="D7" s="25" t="s">
        <v>10</v>
      </c>
      <c r="E7" s="25">
        <v>27461.0</v>
      </c>
      <c r="F7" s="25">
        <v>20864.0</v>
      </c>
      <c r="G7" s="25">
        <v>42.0</v>
      </c>
      <c r="H7" s="25">
        <v>9455.0</v>
      </c>
      <c r="I7" s="25">
        <v>0.0</v>
      </c>
      <c r="J7" s="25">
        <v>0.0</v>
      </c>
      <c r="K7" s="25">
        <v>0.0</v>
      </c>
      <c r="L7" s="25">
        <v>0.0</v>
      </c>
      <c r="M7" s="25">
        <v>0.0</v>
      </c>
      <c r="N7" s="25">
        <v>0.15861</v>
      </c>
      <c r="O7" s="25">
        <v>8.25056</v>
      </c>
      <c r="P7" s="25">
        <v>3.83827</v>
      </c>
      <c r="Q7" s="25">
        <v>11393.0</v>
      </c>
      <c r="R7" s="25">
        <v>99.0</v>
      </c>
      <c r="S7" s="25">
        <v>1.0</v>
      </c>
      <c r="U7" s="63" t="s">
        <v>53</v>
      </c>
    </row>
    <row r="8">
      <c r="A8" s="58" t="s">
        <v>41</v>
      </c>
      <c r="B8" s="25" t="s">
        <v>1</v>
      </c>
      <c r="C8" s="25" t="s">
        <v>54</v>
      </c>
      <c r="D8" s="25" t="s">
        <v>10</v>
      </c>
      <c r="E8" s="25">
        <v>22665.0</v>
      </c>
      <c r="F8" s="25">
        <v>16893.0</v>
      </c>
      <c r="G8" s="25">
        <v>1.0</v>
      </c>
      <c r="H8" s="25">
        <v>10571.0</v>
      </c>
      <c r="I8" s="25">
        <v>0.0</v>
      </c>
      <c r="J8" s="25">
        <v>0.0</v>
      </c>
      <c r="K8" s="25">
        <v>0.0</v>
      </c>
      <c r="L8" s="25">
        <v>0.0</v>
      </c>
      <c r="M8" s="25">
        <v>0.0</v>
      </c>
      <c r="N8" s="25">
        <v>0.05944</v>
      </c>
      <c r="O8" s="25">
        <v>4.90472</v>
      </c>
      <c r="P8" s="25">
        <v>2.81508</v>
      </c>
      <c r="Q8" s="25">
        <v>8628.0</v>
      </c>
      <c r="R8" s="25">
        <v>99.0</v>
      </c>
      <c r="S8" s="25">
        <v>1.0</v>
      </c>
    </row>
    <row r="9">
      <c r="A9" s="58" t="s">
        <v>41</v>
      </c>
      <c r="B9" s="25" t="s">
        <v>1</v>
      </c>
      <c r="C9" s="25" t="s">
        <v>55</v>
      </c>
      <c r="D9" s="25" t="s">
        <v>10</v>
      </c>
      <c r="E9" s="25">
        <v>11247.0</v>
      </c>
      <c r="F9" s="25">
        <v>6605.0</v>
      </c>
      <c r="G9" s="25">
        <v>16.0</v>
      </c>
      <c r="H9" s="25">
        <v>3102.0</v>
      </c>
      <c r="I9" s="25">
        <v>0.0</v>
      </c>
      <c r="J9" s="25">
        <v>0.0</v>
      </c>
      <c r="K9" s="25">
        <v>0.0</v>
      </c>
      <c r="L9" s="25">
        <v>0.0</v>
      </c>
      <c r="M9" s="25">
        <v>0.0</v>
      </c>
      <c r="N9" s="25">
        <v>0.26361</v>
      </c>
      <c r="O9" s="25">
        <v>24.08056</v>
      </c>
      <c r="P9" s="25">
        <v>7.29134</v>
      </c>
      <c r="Q9" s="25">
        <v>4460.0</v>
      </c>
      <c r="R9" s="25">
        <v>99.0</v>
      </c>
      <c r="S9" s="25">
        <v>1.0</v>
      </c>
    </row>
    <row r="10">
      <c r="A10" s="58" t="s">
        <v>41</v>
      </c>
      <c r="B10" s="25" t="s">
        <v>1</v>
      </c>
      <c r="C10" s="25" t="s">
        <v>56</v>
      </c>
      <c r="D10" s="25" t="s">
        <v>10</v>
      </c>
      <c r="E10" s="25">
        <v>520.0</v>
      </c>
      <c r="F10" s="25">
        <v>268.0</v>
      </c>
      <c r="G10" s="25">
        <v>0.0</v>
      </c>
      <c r="H10" s="25">
        <v>171.0</v>
      </c>
      <c r="I10" s="25">
        <v>0.0</v>
      </c>
      <c r="J10" s="25">
        <v>0.0</v>
      </c>
      <c r="K10" s="25">
        <v>0.0</v>
      </c>
      <c r="L10" s="25">
        <v>0.0</v>
      </c>
      <c r="M10" s="25">
        <v>0.0</v>
      </c>
      <c r="N10" s="25">
        <v>0.22806</v>
      </c>
      <c r="O10" s="25">
        <v>3.75361</v>
      </c>
      <c r="P10" s="25">
        <v>2.04112</v>
      </c>
      <c r="Q10" s="25">
        <v>180.0</v>
      </c>
      <c r="R10" s="25">
        <v>99.0</v>
      </c>
      <c r="S10" s="25">
        <v>1.0</v>
      </c>
    </row>
    <row r="11">
      <c r="A11" s="58" t="s">
        <v>41</v>
      </c>
      <c r="B11" s="25" t="s">
        <v>1</v>
      </c>
      <c r="C11" s="25" t="s">
        <v>57</v>
      </c>
      <c r="D11" s="25" t="s">
        <v>10</v>
      </c>
      <c r="E11" s="25">
        <v>328.0</v>
      </c>
      <c r="F11" s="25">
        <v>128.0</v>
      </c>
      <c r="G11" s="25">
        <v>0.0</v>
      </c>
      <c r="H11" s="25">
        <v>135.0</v>
      </c>
      <c r="I11" s="25">
        <v>0.0</v>
      </c>
      <c r="J11" s="25">
        <v>0.0</v>
      </c>
      <c r="K11" s="25">
        <v>0.0</v>
      </c>
      <c r="L11" s="25">
        <v>0.0</v>
      </c>
      <c r="M11" s="25">
        <v>0.0</v>
      </c>
      <c r="N11" s="25">
        <v>0.05333</v>
      </c>
      <c r="O11" s="25">
        <v>2.11972</v>
      </c>
      <c r="P11" s="25">
        <v>1.47566</v>
      </c>
      <c r="Q11" s="25">
        <v>94.0</v>
      </c>
      <c r="R11" s="25">
        <v>99.0</v>
      </c>
      <c r="S11" s="25">
        <v>1.0</v>
      </c>
    </row>
    <row r="12">
      <c r="A12" s="58" t="s">
        <v>41</v>
      </c>
      <c r="B12" s="25" t="s">
        <v>1</v>
      </c>
      <c r="C12" s="25" t="s">
        <v>58</v>
      </c>
      <c r="D12" s="25" t="s">
        <v>10</v>
      </c>
      <c r="E12" s="25">
        <v>1101.0</v>
      </c>
      <c r="F12" s="25">
        <v>308.0</v>
      </c>
      <c r="G12" s="25">
        <v>0.0</v>
      </c>
      <c r="H12" s="25">
        <v>231.0</v>
      </c>
      <c r="I12" s="25">
        <v>0.0</v>
      </c>
      <c r="J12" s="25">
        <v>0.0</v>
      </c>
      <c r="K12" s="25">
        <v>0.0</v>
      </c>
      <c r="L12" s="25">
        <v>0.0</v>
      </c>
      <c r="M12" s="25">
        <v>0.0</v>
      </c>
      <c r="N12" s="25">
        <v>0.12028</v>
      </c>
      <c r="O12" s="25">
        <v>4.73694</v>
      </c>
      <c r="P12" s="25">
        <v>3.59345</v>
      </c>
      <c r="Q12" s="25">
        <v>210.0</v>
      </c>
      <c r="R12" s="25">
        <v>99.0</v>
      </c>
      <c r="S12" s="25">
        <v>1.0</v>
      </c>
    </row>
    <row r="13">
      <c r="A13" s="58" t="s">
        <v>41</v>
      </c>
      <c r="B13" s="25" t="s">
        <v>1</v>
      </c>
      <c r="C13" s="25" t="s">
        <v>59</v>
      </c>
      <c r="D13" s="25" t="s">
        <v>10</v>
      </c>
      <c r="E13" s="25">
        <v>363.0</v>
      </c>
      <c r="F13" s="25">
        <v>85.0</v>
      </c>
      <c r="G13" s="25">
        <v>0.0</v>
      </c>
      <c r="H13" s="25">
        <v>118.0</v>
      </c>
      <c r="I13" s="25">
        <v>0.0</v>
      </c>
      <c r="J13" s="25">
        <v>0.0</v>
      </c>
      <c r="K13" s="25">
        <v>0.0</v>
      </c>
      <c r="L13" s="25">
        <v>0.0</v>
      </c>
      <c r="M13" s="25">
        <v>0.0</v>
      </c>
      <c r="N13" s="25">
        <v>0.10056</v>
      </c>
      <c r="O13" s="25">
        <v>6.5025</v>
      </c>
      <c r="P13" s="25">
        <v>3.0839</v>
      </c>
      <c r="Q13" s="25">
        <v>69.0</v>
      </c>
      <c r="R13" s="25">
        <v>99.0</v>
      </c>
      <c r="S13" s="25">
        <v>1.0</v>
      </c>
    </row>
    <row r="14">
      <c r="A14" s="58" t="s">
        <v>41</v>
      </c>
      <c r="B14" s="25" t="s">
        <v>1</v>
      </c>
      <c r="C14" s="25" t="s">
        <v>60</v>
      </c>
      <c r="D14" s="25" t="s">
        <v>10</v>
      </c>
      <c r="E14" s="25">
        <v>228682.0</v>
      </c>
      <c r="F14" s="25">
        <v>119793.0</v>
      </c>
      <c r="G14" s="25">
        <v>263.0</v>
      </c>
      <c r="H14" s="25">
        <v>66335.0</v>
      </c>
      <c r="I14" s="25">
        <v>0.0</v>
      </c>
      <c r="J14" s="25">
        <v>4.0</v>
      </c>
      <c r="K14" s="25">
        <v>0.0</v>
      </c>
      <c r="L14" s="25">
        <v>0.0</v>
      </c>
      <c r="M14" s="25">
        <v>0.0</v>
      </c>
      <c r="N14" s="25">
        <v>0.17389</v>
      </c>
      <c r="O14" s="25">
        <v>14.66028</v>
      </c>
      <c r="P14" s="25">
        <v>5.22578</v>
      </c>
      <c r="Q14" s="25">
        <v>70343.0</v>
      </c>
      <c r="R14" s="25">
        <v>99.0</v>
      </c>
      <c r="S14" s="25">
        <v>1.0</v>
      </c>
    </row>
    <row r="15">
      <c r="A15" s="58" t="s">
        <v>41</v>
      </c>
      <c r="B15" s="25" t="s">
        <v>1</v>
      </c>
      <c r="C15" s="25" t="s">
        <v>61</v>
      </c>
      <c r="D15" s="25" t="s">
        <v>10</v>
      </c>
      <c r="E15" s="25">
        <v>1186552.0</v>
      </c>
      <c r="F15" s="25">
        <v>678515.0</v>
      </c>
      <c r="G15" s="25">
        <v>764.0</v>
      </c>
      <c r="H15" s="25">
        <v>364614.0</v>
      </c>
      <c r="I15" s="25">
        <v>0.0</v>
      </c>
      <c r="J15" s="25">
        <v>8.0</v>
      </c>
      <c r="K15" s="25">
        <v>0.0</v>
      </c>
      <c r="L15" s="25">
        <v>0.0</v>
      </c>
      <c r="M15" s="25">
        <v>0.0</v>
      </c>
      <c r="N15" s="25">
        <v>0.15194</v>
      </c>
      <c r="O15" s="25">
        <v>9.93917</v>
      </c>
      <c r="P15" s="25">
        <v>4.20273</v>
      </c>
      <c r="Q15" s="25">
        <v>390101.0</v>
      </c>
      <c r="R15" s="25">
        <v>99.0</v>
      </c>
      <c r="S15" s="25">
        <v>1.0</v>
      </c>
    </row>
    <row r="16">
      <c r="A16" s="58" t="s">
        <v>41</v>
      </c>
      <c r="B16" s="25" t="s">
        <v>1</v>
      </c>
      <c r="C16" s="25" t="s">
        <v>62</v>
      </c>
      <c r="D16" s="25" t="s">
        <v>10</v>
      </c>
      <c r="E16" s="25">
        <v>143824.0</v>
      </c>
      <c r="F16" s="25">
        <v>72067.0</v>
      </c>
      <c r="G16" s="25">
        <v>1.0</v>
      </c>
      <c r="H16" s="25">
        <v>56224.0</v>
      </c>
      <c r="I16" s="25">
        <v>0.0</v>
      </c>
      <c r="J16" s="25">
        <v>1.0</v>
      </c>
      <c r="K16" s="25">
        <v>0.0</v>
      </c>
      <c r="L16" s="25">
        <v>0.0</v>
      </c>
      <c r="M16" s="25">
        <v>0.0</v>
      </c>
      <c r="N16" s="25">
        <v>0.06778</v>
      </c>
      <c r="O16" s="25">
        <v>1.16111</v>
      </c>
      <c r="P16" s="25">
        <v>1.16885</v>
      </c>
      <c r="Q16" s="25">
        <v>29645.0</v>
      </c>
      <c r="R16" s="25">
        <v>99.0</v>
      </c>
      <c r="S16" s="25">
        <v>1.0</v>
      </c>
    </row>
    <row r="17">
      <c r="A17" s="58" t="s">
        <v>41</v>
      </c>
      <c r="B17" s="25" t="s">
        <v>1</v>
      </c>
      <c r="C17" s="25" t="s">
        <v>63</v>
      </c>
      <c r="D17" s="25" t="s">
        <v>10</v>
      </c>
      <c r="E17" s="25">
        <v>31936.0</v>
      </c>
      <c r="F17" s="25">
        <v>24865.0</v>
      </c>
      <c r="G17" s="25">
        <v>7.0</v>
      </c>
      <c r="H17" s="25">
        <v>12887.0</v>
      </c>
      <c r="I17" s="25">
        <v>0.0</v>
      </c>
      <c r="J17" s="25">
        <v>0.0</v>
      </c>
      <c r="K17" s="25">
        <v>0.0</v>
      </c>
      <c r="L17" s="25">
        <v>0.0</v>
      </c>
      <c r="M17" s="25">
        <v>0.0</v>
      </c>
      <c r="N17" s="25">
        <v>0.05778</v>
      </c>
      <c r="O17" s="25">
        <v>17.49139</v>
      </c>
      <c r="P17" s="25">
        <v>5.859</v>
      </c>
      <c r="Q17" s="25">
        <v>17463.0</v>
      </c>
      <c r="R17" s="25">
        <v>99.0</v>
      </c>
      <c r="S17" s="25">
        <v>1.0</v>
      </c>
    </row>
    <row r="18">
      <c r="A18" s="58" t="s">
        <v>41</v>
      </c>
      <c r="B18" s="25" t="s">
        <v>1</v>
      </c>
      <c r="C18" s="25" t="s">
        <v>64</v>
      </c>
      <c r="D18" s="25" t="s">
        <v>10</v>
      </c>
      <c r="E18" s="25">
        <v>42112.0</v>
      </c>
      <c r="F18" s="25">
        <v>22597.0</v>
      </c>
      <c r="G18" s="25">
        <v>35.0</v>
      </c>
      <c r="H18" s="25">
        <v>12351.0</v>
      </c>
      <c r="I18" s="25">
        <v>0.0</v>
      </c>
      <c r="J18" s="25">
        <v>0.0</v>
      </c>
      <c r="K18" s="25">
        <v>0.0</v>
      </c>
      <c r="L18" s="25">
        <v>0.0</v>
      </c>
      <c r="M18" s="25">
        <v>0.0</v>
      </c>
      <c r="N18" s="25">
        <v>0.37361</v>
      </c>
      <c r="O18" s="25">
        <v>15.56222</v>
      </c>
      <c r="P18" s="25">
        <v>4.95738</v>
      </c>
      <c r="Q18" s="25">
        <v>15259.0</v>
      </c>
      <c r="R18" s="25">
        <v>99.0</v>
      </c>
      <c r="S18" s="25">
        <v>1.0</v>
      </c>
    </row>
    <row r="19">
      <c r="A19" s="58" t="s">
        <v>41</v>
      </c>
      <c r="B19" s="25" t="s">
        <v>1</v>
      </c>
      <c r="C19" s="25" t="s">
        <v>65</v>
      </c>
      <c r="D19" s="25" t="s">
        <v>10</v>
      </c>
      <c r="E19" s="25">
        <v>58871.0</v>
      </c>
      <c r="F19" s="25">
        <v>24199.0</v>
      </c>
      <c r="G19" s="25">
        <v>14.0</v>
      </c>
      <c r="H19" s="25">
        <v>22022.0</v>
      </c>
      <c r="I19" s="25">
        <v>0.0</v>
      </c>
      <c r="J19" s="25">
        <v>1.0</v>
      </c>
      <c r="K19" s="25">
        <v>0.0</v>
      </c>
      <c r="L19" s="25">
        <v>0.0</v>
      </c>
      <c r="M19" s="25">
        <v>0.0</v>
      </c>
      <c r="N19" s="25">
        <v>0.06</v>
      </c>
      <c r="O19" s="25">
        <v>12.62194</v>
      </c>
      <c r="P19" s="25">
        <v>4.58519</v>
      </c>
      <c r="Q19" s="25">
        <v>15963.0</v>
      </c>
      <c r="R19" s="25">
        <v>99.0</v>
      </c>
      <c r="S19" s="25">
        <v>1.0</v>
      </c>
    </row>
    <row r="20">
      <c r="A20" s="58" t="s">
        <v>41</v>
      </c>
      <c r="B20" s="25" t="s">
        <v>1</v>
      </c>
      <c r="C20" s="25" t="s">
        <v>66</v>
      </c>
      <c r="D20" s="25" t="s">
        <v>10</v>
      </c>
      <c r="E20" s="25">
        <v>81553.0</v>
      </c>
      <c r="F20" s="25">
        <v>40457.0</v>
      </c>
      <c r="G20" s="25">
        <v>72.0</v>
      </c>
      <c r="H20" s="25">
        <v>23380.0</v>
      </c>
      <c r="I20" s="25">
        <v>0.0</v>
      </c>
      <c r="J20" s="25">
        <v>2.0</v>
      </c>
      <c r="K20" s="25">
        <v>0.0</v>
      </c>
      <c r="L20" s="25">
        <v>0.0</v>
      </c>
      <c r="M20" s="25">
        <v>0.0</v>
      </c>
      <c r="N20" s="25">
        <v>0.19389</v>
      </c>
      <c r="O20" s="25">
        <v>15.63944</v>
      </c>
      <c r="P20" s="25">
        <v>5.54776</v>
      </c>
      <c r="Q20" s="25">
        <v>25935.0</v>
      </c>
      <c r="R20" s="25">
        <v>99.0</v>
      </c>
      <c r="S20" s="25">
        <v>1.0</v>
      </c>
    </row>
    <row r="21">
      <c r="A21" s="58" t="s">
        <v>41</v>
      </c>
      <c r="B21" s="25" t="s">
        <v>1</v>
      </c>
      <c r="C21" s="25" t="s">
        <v>67</v>
      </c>
      <c r="D21" s="25" t="s">
        <v>10</v>
      </c>
      <c r="E21" s="25">
        <v>42627.0</v>
      </c>
      <c r="F21" s="25">
        <v>17782.0</v>
      </c>
      <c r="G21" s="25">
        <v>4.0</v>
      </c>
      <c r="H21" s="25">
        <v>13682.0</v>
      </c>
      <c r="I21" s="25">
        <v>0.0</v>
      </c>
      <c r="J21" s="25">
        <v>1.0</v>
      </c>
      <c r="K21" s="25">
        <v>0.0</v>
      </c>
      <c r="L21" s="25">
        <v>0.0</v>
      </c>
      <c r="M21" s="25">
        <v>0.0</v>
      </c>
      <c r="N21" s="25">
        <v>0.07111</v>
      </c>
      <c r="O21" s="25">
        <v>4.2125</v>
      </c>
      <c r="P21" s="25">
        <v>2.36727</v>
      </c>
      <c r="Q21" s="25">
        <v>11360.0</v>
      </c>
      <c r="R21" s="25">
        <v>99.0</v>
      </c>
      <c r="S21" s="25">
        <v>1.0</v>
      </c>
    </row>
    <row r="22">
      <c r="A22" s="58" t="s">
        <v>41</v>
      </c>
      <c r="B22" s="25" t="s">
        <v>1</v>
      </c>
      <c r="C22" s="25" t="s">
        <v>68</v>
      </c>
      <c r="D22" s="25" t="s">
        <v>10</v>
      </c>
      <c r="E22" s="25">
        <v>524021.0</v>
      </c>
      <c r="F22" s="25">
        <v>204765.0</v>
      </c>
      <c r="G22" s="25">
        <v>25.0</v>
      </c>
      <c r="H22" s="25">
        <v>198206.0</v>
      </c>
      <c r="I22" s="25">
        <v>0.0</v>
      </c>
      <c r="J22" s="25">
        <v>2.0</v>
      </c>
      <c r="K22" s="25">
        <v>0.0</v>
      </c>
      <c r="L22" s="25">
        <v>0.0</v>
      </c>
      <c r="M22" s="25">
        <v>0.0</v>
      </c>
      <c r="N22" s="25">
        <v>0.04833</v>
      </c>
      <c r="O22" s="25">
        <v>1.62778</v>
      </c>
      <c r="P22" s="25">
        <v>1.43772</v>
      </c>
      <c r="Q22" s="25">
        <v>118687.0</v>
      </c>
      <c r="R22" s="25">
        <v>99.0</v>
      </c>
      <c r="S22" s="25">
        <v>1.0</v>
      </c>
    </row>
    <row r="23">
      <c r="A23" s="58" t="s">
        <v>41</v>
      </c>
      <c r="B23" s="25" t="s">
        <v>1</v>
      </c>
      <c r="C23" s="25" t="s">
        <v>69</v>
      </c>
      <c r="D23" s="25" t="s">
        <v>10</v>
      </c>
      <c r="E23" s="25">
        <v>4976.0</v>
      </c>
      <c r="F23" s="25">
        <v>3100.0</v>
      </c>
      <c r="G23" s="25">
        <v>4.0</v>
      </c>
      <c r="H23" s="25">
        <v>1293.0</v>
      </c>
      <c r="I23" s="25">
        <v>0.0</v>
      </c>
      <c r="J23" s="25">
        <v>0.0</v>
      </c>
      <c r="K23" s="25">
        <v>0.0</v>
      </c>
      <c r="L23" s="25">
        <v>0.0</v>
      </c>
      <c r="M23" s="25">
        <v>0.0</v>
      </c>
      <c r="N23" s="25">
        <v>0.24472</v>
      </c>
      <c r="O23" s="25">
        <v>21.7375</v>
      </c>
      <c r="P23" s="25">
        <v>6.86429</v>
      </c>
      <c r="Q23" s="25">
        <v>2207.0</v>
      </c>
      <c r="R23" s="25">
        <v>99.0</v>
      </c>
      <c r="S23" s="25">
        <v>1.0</v>
      </c>
    </row>
    <row r="24">
      <c r="A24" s="58" t="s">
        <v>41</v>
      </c>
      <c r="B24" s="25" t="s">
        <v>1</v>
      </c>
      <c r="C24" s="25" t="s">
        <v>70</v>
      </c>
      <c r="D24" s="25" t="s">
        <v>10</v>
      </c>
      <c r="E24" s="25">
        <v>190530.0</v>
      </c>
      <c r="F24" s="25">
        <v>106307.0</v>
      </c>
      <c r="G24" s="25">
        <v>134.0</v>
      </c>
      <c r="H24" s="25">
        <v>56703.0</v>
      </c>
      <c r="I24" s="25">
        <v>0.0</v>
      </c>
      <c r="J24" s="25">
        <v>9.0</v>
      </c>
      <c r="K24" s="25">
        <v>0.0</v>
      </c>
      <c r="L24" s="25">
        <v>0.0</v>
      </c>
      <c r="M24" s="25">
        <v>0.0</v>
      </c>
      <c r="N24" s="25">
        <v>0.33139</v>
      </c>
      <c r="O24" s="25">
        <v>16.78778</v>
      </c>
      <c r="P24" s="25">
        <v>5.51374</v>
      </c>
      <c r="Q24" s="25">
        <v>66992.0</v>
      </c>
      <c r="R24" s="25">
        <v>99.0</v>
      </c>
      <c r="S24" s="25">
        <v>1.0</v>
      </c>
    </row>
    <row r="25">
      <c r="A25" s="58" t="s">
        <v>41</v>
      </c>
      <c r="B25" s="25" t="s">
        <v>1</v>
      </c>
      <c r="C25" s="25" t="s">
        <v>71</v>
      </c>
      <c r="D25" s="25" t="s">
        <v>10</v>
      </c>
      <c r="E25" s="25">
        <v>199649.0</v>
      </c>
      <c r="F25" s="25">
        <v>152792.0</v>
      </c>
      <c r="G25" s="25">
        <v>26.0</v>
      </c>
      <c r="H25" s="25">
        <v>78695.0</v>
      </c>
      <c r="I25" s="25">
        <v>0.0</v>
      </c>
      <c r="J25" s="25">
        <v>1.0</v>
      </c>
      <c r="K25" s="25">
        <v>0.0</v>
      </c>
      <c r="L25" s="25">
        <v>0.0</v>
      </c>
      <c r="M25" s="25">
        <v>0.0</v>
      </c>
      <c r="N25" s="25">
        <v>0.085</v>
      </c>
      <c r="O25" s="25">
        <v>6.18778</v>
      </c>
      <c r="P25" s="25">
        <v>3.08048</v>
      </c>
      <c r="Q25" s="25">
        <v>90662.0</v>
      </c>
      <c r="R25" s="25">
        <v>99.0</v>
      </c>
      <c r="S25" s="25">
        <v>1.0</v>
      </c>
    </row>
    <row r="26">
      <c r="A26" s="58" t="s">
        <v>41</v>
      </c>
      <c r="B26" s="25" t="s">
        <v>1</v>
      </c>
      <c r="C26" s="25" t="s">
        <v>72</v>
      </c>
      <c r="D26" s="25" t="s">
        <v>10</v>
      </c>
      <c r="E26" s="25">
        <v>141741.0</v>
      </c>
      <c r="F26" s="25">
        <v>113145.0</v>
      </c>
      <c r="G26" s="25">
        <v>7.0</v>
      </c>
      <c r="H26" s="25">
        <v>62895.0</v>
      </c>
      <c r="I26" s="25">
        <v>0.0</v>
      </c>
      <c r="J26" s="25">
        <v>1.0</v>
      </c>
      <c r="K26" s="25">
        <v>0.0</v>
      </c>
      <c r="L26" s="25">
        <v>0.0</v>
      </c>
      <c r="M26" s="25">
        <v>0.0</v>
      </c>
      <c r="N26" s="25">
        <v>0.31139</v>
      </c>
      <c r="O26" s="25">
        <v>5.96028</v>
      </c>
      <c r="P26" s="25">
        <v>2.29354</v>
      </c>
      <c r="Q26" s="25">
        <v>38350.0</v>
      </c>
      <c r="R26" s="25">
        <v>99.0</v>
      </c>
      <c r="S26" s="25">
        <v>1.0</v>
      </c>
    </row>
    <row r="27">
      <c r="A27" s="58" t="s">
        <v>41</v>
      </c>
      <c r="B27" s="25" t="s">
        <v>1</v>
      </c>
      <c r="C27" s="25" t="s">
        <v>73</v>
      </c>
      <c r="D27" s="25" t="s">
        <v>10</v>
      </c>
      <c r="E27" s="25">
        <v>61932.0</v>
      </c>
      <c r="F27" s="25">
        <v>34921.0</v>
      </c>
      <c r="G27" s="25">
        <v>55.0</v>
      </c>
      <c r="H27" s="25">
        <v>17064.0</v>
      </c>
      <c r="I27" s="25">
        <v>0.0</v>
      </c>
      <c r="J27" s="25">
        <v>1.0</v>
      </c>
      <c r="K27" s="25">
        <v>0.0</v>
      </c>
      <c r="L27" s="25">
        <v>0.0</v>
      </c>
      <c r="M27" s="25">
        <v>0.0</v>
      </c>
      <c r="N27" s="25">
        <v>0.17333</v>
      </c>
      <c r="O27" s="25">
        <v>14.94722</v>
      </c>
      <c r="P27" s="25">
        <v>5.58367</v>
      </c>
      <c r="Q27" s="25">
        <v>21720.0</v>
      </c>
      <c r="R27" s="25">
        <v>99.0</v>
      </c>
      <c r="S27" s="25">
        <v>1.0</v>
      </c>
    </row>
    <row r="28">
      <c r="A28" s="58" t="s">
        <v>41</v>
      </c>
      <c r="B28" s="25" t="s">
        <v>1</v>
      </c>
      <c r="C28" s="25" t="s">
        <v>74</v>
      </c>
      <c r="D28" s="25" t="s">
        <v>10</v>
      </c>
      <c r="E28" s="25">
        <v>101004.0</v>
      </c>
      <c r="F28" s="25">
        <v>58872.0</v>
      </c>
      <c r="G28" s="25">
        <v>230.0</v>
      </c>
      <c r="H28" s="25">
        <v>27159.0</v>
      </c>
      <c r="I28" s="25">
        <v>0.0</v>
      </c>
      <c r="J28" s="25">
        <v>2.0</v>
      </c>
      <c r="K28" s="25">
        <v>0.0</v>
      </c>
      <c r="L28" s="25">
        <v>0.0</v>
      </c>
      <c r="M28" s="25">
        <v>0.0</v>
      </c>
      <c r="N28" s="25">
        <v>0.49306</v>
      </c>
      <c r="O28" s="25">
        <v>23.42083</v>
      </c>
      <c r="P28" s="25">
        <v>7.37518</v>
      </c>
      <c r="Q28" s="25">
        <v>39386.0</v>
      </c>
      <c r="R28" s="25">
        <v>99.0</v>
      </c>
      <c r="S28" s="25">
        <v>1.0</v>
      </c>
    </row>
    <row r="29">
      <c r="A29" s="58" t="s">
        <v>41</v>
      </c>
      <c r="B29" s="25" t="s">
        <v>1</v>
      </c>
      <c r="C29" s="25" t="s">
        <v>75</v>
      </c>
      <c r="D29" s="25" t="s">
        <v>10</v>
      </c>
      <c r="E29" s="25">
        <v>24305.0</v>
      </c>
      <c r="F29" s="25">
        <v>10922.0</v>
      </c>
      <c r="G29" s="25">
        <v>50.0</v>
      </c>
      <c r="H29" s="25">
        <v>6308.0</v>
      </c>
      <c r="I29" s="25">
        <v>0.0</v>
      </c>
      <c r="J29" s="25">
        <v>0.0</v>
      </c>
      <c r="K29" s="25">
        <v>0.0</v>
      </c>
      <c r="L29" s="25">
        <v>0.0</v>
      </c>
      <c r="M29" s="25">
        <v>0.0</v>
      </c>
      <c r="N29" s="25">
        <v>0.26722</v>
      </c>
      <c r="O29" s="25">
        <v>20.65028</v>
      </c>
      <c r="P29" s="25">
        <v>6.48774</v>
      </c>
      <c r="Q29" s="25">
        <v>7501.0</v>
      </c>
      <c r="R29" s="25">
        <v>99.0</v>
      </c>
      <c r="S29" s="25">
        <v>1.0</v>
      </c>
    </row>
    <row r="30">
      <c r="A30" s="58" t="s">
        <v>41</v>
      </c>
      <c r="B30" s="25" t="s">
        <v>1</v>
      </c>
      <c r="C30" s="25" t="s">
        <v>76</v>
      </c>
      <c r="D30" s="25" t="s">
        <v>10</v>
      </c>
      <c r="E30" s="25">
        <v>32265.0</v>
      </c>
      <c r="F30" s="25">
        <v>23751.0</v>
      </c>
      <c r="G30" s="25">
        <v>2.0</v>
      </c>
      <c r="H30" s="25">
        <v>9683.0</v>
      </c>
      <c r="I30" s="25">
        <v>0.0</v>
      </c>
      <c r="J30" s="25">
        <v>0.0</v>
      </c>
      <c r="K30" s="25">
        <v>0.0</v>
      </c>
      <c r="L30" s="25">
        <v>0.0</v>
      </c>
      <c r="M30" s="25">
        <v>0.0</v>
      </c>
      <c r="N30" s="25">
        <v>0.06361</v>
      </c>
      <c r="O30" s="25">
        <v>1.5625</v>
      </c>
      <c r="P30" s="25">
        <v>1.02207</v>
      </c>
      <c r="Q30" s="25">
        <v>16924.0</v>
      </c>
      <c r="R30" s="25">
        <v>99.0</v>
      </c>
      <c r="S30" s="25">
        <v>1.0</v>
      </c>
    </row>
    <row r="31">
      <c r="A31" s="58" t="s">
        <v>41</v>
      </c>
      <c r="B31" s="25" t="s">
        <v>1</v>
      </c>
      <c r="C31" s="25" t="s">
        <v>77</v>
      </c>
      <c r="D31" s="25" t="s">
        <v>10</v>
      </c>
      <c r="E31" s="25">
        <v>83935.0</v>
      </c>
      <c r="F31" s="25">
        <v>38197.0</v>
      </c>
      <c r="G31" s="25">
        <v>54.0</v>
      </c>
      <c r="H31" s="25">
        <v>20455.0</v>
      </c>
      <c r="I31" s="25">
        <v>0.0</v>
      </c>
      <c r="J31" s="25">
        <v>1.0</v>
      </c>
      <c r="K31" s="25">
        <v>0.0</v>
      </c>
      <c r="L31" s="25">
        <v>0.0</v>
      </c>
      <c r="M31" s="25">
        <v>0.0</v>
      </c>
      <c r="N31" s="25">
        <v>0.24778</v>
      </c>
      <c r="O31" s="25">
        <v>19.62528</v>
      </c>
      <c r="P31" s="25">
        <v>6.41892</v>
      </c>
      <c r="Q31" s="25">
        <v>25981.0</v>
      </c>
      <c r="R31" s="25">
        <v>99.0</v>
      </c>
      <c r="S31" s="25">
        <v>1.0</v>
      </c>
    </row>
    <row r="32">
      <c r="A32" s="58" t="s">
        <v>41</v>
      </c>
      <c r="B32" s="25" t="s">
        <v>1</v>
      </c>
      <c r="C32" s="25" t="s">
        <v>78</v>
      </c>
      <c r="D32" s="25" t="s">
        <v>10</v>
      </c>
      <c r="E32" s="25">
        <v>11501.0</v>
      </c>
      <c r="F32" s="25">
        <v>6668.0</v>
      </c>
      <c r="G32" s="25">
        <v>15.0</v>
      </c>
      <c r="H32" s="25">
        <v>3920.0</v>
      </c>
      <c r="I32" s="25">
        <v>0.0</v>
      </c>
      <c r="J32" s="25">
        <v>0.0</v>
      </c>
      <c r="K32" s="25">
        <v>0.0</v>
      </c>
      <c r="L32" s="25">
        <v>0.0</v>
      </c>
      <c r="M32" s="25">
        <v>0.0</v>
      </c>
      <c r="N32" s="25">
        <v>0.19222</v>
      </c>
      <c r="O32" s="25">
        <v>9.82806</v>
      </c>
      <c r="P32" s="25">
        <v>3.66938</v>
      </c>
      <c r="Q32" s="25">
        <v>4044.0</v>
      </c>
      <c r="R32" s="25">
        <v>99.0</v>
      </c>
      <c r="S32" s="25">
        <v>1.0</v>
      </c>
    </row>
    <row r="33">
      <c r="A33" s="58" t="s">
        <v>41</v>
      </c>
      <c r="B33" s="25" t="s">
        <v>1</v>
      </c>
      <c r="C33" s="25" t="s">
        <v>79</v>
      </c>
      <c r="D33" s="25" t="s">
        <v>10</v>
      </c>
      <c r="E33" s="25">
        <v>7237.0</v>
      </c>
      <c r="F33" s="25">
        <v>1624.0</v>
      </c>
      <c r="G33" s="25">
        <v>2.0</v>
      </c>
      <c r="H33" s="25">
        <v>2431.0</v>
      </c>
      <c r="I33" s="25">
        <v>0.0</v>
      </c>
      <c r="J33" s="25">
        <v>0.0</v>
      </c>
      <c r="K33" s="25">
        <v>0.0</v>
      </c>
      <c r="L33" s="25">
        <v>0.0</v>
      </c>
      <c r="M33" s="25">
        <v>0.0</v>
      </c>
      <c r="N33" s="25">
        <v>0.08889</v>
      </c>
      <c r="O33" s="25">
        <v>7.2425</v>
      </c>
      <c r="P33" s="25">
        <v>3.0804</v>
      </c>
      <c r="Q33" s="25">
        <v>1141.0</v>
      </c>
      <c r="R33" s="25">
        <v>99.0</v>
      </c>
      <c r="S33" s="25">
        <v>1.0</v>
      </c>
    </row>
    <row r="34">
      <c r="A34" s="58" t="s">
        <v>41</v>
      </c>
      <c r="B34" s="25" t="s">
        <v>1</v>
      </c>
      <c r="C34" s="25" t="s">
        <v>80</v>
      </c>
      <c r="D34" s="25" t="s">
        <v>10</v>
      </c>
      <c r="E34" s="25">
        <v>20878.0</v>
      </c>
      <c r="F34" s="25">
        <v>6351.0</v>
      </c>
      <c r="G34" s="25">
        <v>0.0</v>
      </c>
      <c r="H34" s="25">
        <v>9314.0</v>
      </c>
      <c r="I34" s="25">
        <v>0.0</v>
      </c>
      <c r="J34" s="25">
        <v>0.0</v>
      </c>
      <c r="K34" s="25">
        <v>0.0</v>
      </c>
      <c r="L34" s="25">
        <v>0.0</v>
      </c>
      <c r="M34" s="25">
        <v>0.0</v>
      </c>
      <c r="N34" s="25">
        <v>0.02778</v>
      </c>
      <c r="O34" s="25">
        <v>1.53917</v>
      </c>
      <c r="P34" s="25">
        <v>1.51455</v>
      </c>
      <c r="Q34" s="25">
        <v>3847.0</v>
      </c>
      <c r="R34" s="25">
        <v>99.0</v>
      </c>
      <c r="S34" s="25">
        <v>1.0</v>
      </c>
    </row>
    <row r="35">
      <c r="A35" s="58" t="s">
        <v>41</v>
      </c>
      <c r="B35" s="25" t="s">
        <v>1</v>
      </c>
      <c r="C35" s="25" t="s">
        <v>81</v>
      </c>
      <c r="D35" s="25" t="s">
        <v>10</v>
      </c>
      <c r="E35" s="25">
        <v>12499.0</v>
      </c>
      <c r="F35" s="25">
        <v>9181.0</v>
      </c>
      <c r="G35" s="25">
        <v>6.0</v>
      </c>
      <c r="H35" s="25">
        <v>3992.0</v>
      </c>
      <c r="I35" s="25">
        <v>0.0</v>
      </c>
      <c r="J35" s="25">
        <v>0.0</v>
      </c>
      <c r="K35" s="25">
        <v>0.0</v>
      </c>
      <c r="L35" s="25">
        <v>0.0</v>
      </c>
      <c r="M35" s="25">
        <v>0.0</v>
      </c>
      <c r="N35" s="25">
        <v>0.30861</v>
      </c>
      <c r="O35" s="25">
        <v>6.75472</v>
      </c>
      <c r="P35" s="25">
        <v>2.68199</v>
      </c>
      <c r="Q35" s="25">
        <v>5117.0</v>
      </c>
      <c r="R35" s="25">
        <v>99.0</v>
      </c>
      <c r="S35" s="25">
        <v>1.0</v>
      </c>
    </row>
    <row r="36">
      <c r="A36" s="58" t="s">
        <v>41</v>
      </c>
      <c r="B36" s="25" t="s">
        <v>1</v>
      </c>
      <c r="C36" s="25" t="s">
        <v>82</v>
      </c>
      <c r="D36" s="25" t="s">
        <v>10</v>
      </c>
      <c r="E36" s="25">
        <v>45987.0</v>
      </c>
      <c r="F36" s="25">
        <v>31799.0</v>
      </c>
      <c r="G36" s="25">
        <v>1.0</v>
      </c>
      <c r="H36" s="25">
        <v>18394.0</v>
      </c>
      <c r="I36" s="25">
        <v>0.0</v>
      </c>
      <c r="J36" s="25">
        <v>0.0</v>
      </c>
      <c r="K36" s="25">
        <v>0.0</v>
      </c>
      <c r="L36" s="25">
        <v>0.0</v>
      </c>
      <c r="M36" s="25">
        <v>0.0</v>
      </c>
      <c r="N36" s="25">
        <v>0.05556</v>
      </c>
      <c r="O36" s="25">
        <v>1.40444</v>
      </c>
      <c r="P36" s="25">
        <v>2.15627</v>
      </c>
      <c r="Q36" s="25">
        <v>20175.0</v>
      </c>
      <c r="R36" s="25">
        <v>99.0</v>
      </c>
      <c r="S36" s="25">
        <v>1.0</v>
      </c>
    </row>
    <row r="37">
      <c r="A37" s="58" t="s">
        <v>41</v>
      </c>
      <c r="B37" s="25" t="s">
        <v>1</v>
      </c>
      <c r="C37" s="25" t="s">
        <v>83</v>
      </c>
      <c r="D37" s="25" t="s">
        <v>10</v>
      </c>
      <c r="E37" s="25">
        <v>16480.0</v>
      </c>
      <c r="F37" s="25">
        <v>8808.0</v>
      </c>
      <c r="G37" s="25">
        <v>0.0</v>
      </c>
      <c r="H37" s="25">
        <v>4450.0</v>
      </c>
      <c r="I37" s="25">
        <v>0.0</v>
      </c>
      <c r="J37" s="25">
        <v>1.0</v>
      </c>
      <c r="K37" s="25">
        <v>0.0</v>
      </c>
      <c r="L37" s="25">
        <v>0.0</v>
      </c>
      <c r="M37" s="25">
        <v>0.0</v>
      </c>
      <c r="N37" s="25">
        <v>0.07139</v>
      </c>
      <c r="O37" s="25">
        <v>1.51417</v>
      </c>
      <c r="P37" s="25">
        <v>1.08365</v>
      </c>
      <c r="Q37" s="25">
        <v>6795.0</v>
      </c>
      <c r="R37" s="25">
        <v>99.0</v>
      </c>
      <c r="S37" s="25">
        <v>1.0</v>
      </c>
    </row>
    <row r="38">
      <c r="A38" s="58" t="s">
        <v>41</v>
      </c>
      <c r="B38" s="25" t="s">
        <v>1</v>
      </c>
      <c r="C38" s="25" t="s">
        <v>84</v>
      </c>
      <c r="D38" s="25" t="s">
        <v>10</v>
      </c>
      <c r="E38" s="25">
        <v>17594.0</v>
      </c>
      <c r="F38" s="25">
        <v>11541.0</v>
      </c>
      <c r="G38" s="25">
        <v>6.0</v>
      </c>
      <c r="H38" s="25">
        <v>4382.0</v>
      </c>
      <c r="I38" s="25">
        <v>0.0</v>
      </c>
      <c r="J38" s="25">
        <v>0.0</v>
      </c>
      <c r="K38" s="25">
        <v>0.0</v>
      </c>
      <c r="L38" s="25">
        <v>0.0</v>
      </c>
      <c r="M38" s="25">
        <v>0.0</v>
      </c>
      <c r="N38" s="25">
        <v>0.21611</v>
      </c>
      <c r="O38" s="25">
        <v>11.74111</v>
      </c>
      <c r="P38" s="25">
        <v>4.67388</v>
      </c>
      <c r="Q38" s="25">
        <v>6912.0</v>
      </c>
      <c r="R38" s="25">
        <v>99.0</v>
      </c>
      <c r="S38" s="25">
        <v>1.0</v>
      </c>
    </row>
    <row r="39">
      <c r="A39" s="58" t="s">
        <v>41</v>
      </c>
      <c r="B39" s="25" t="s">
        <v>1</v>
      </c>
      <c r="C39" s="25" t="s">
        <v>85</v>
      </c>
      <c r="D39" s="25" t="s">
        <v>10</v>
      </c>
      <c r="E39" s="25">
        <v>2954.0</v>
      </c>
      <c r="F39" s="25">
        <v>2157.0</v>
      </c>
      <c r="G39" s="25">
        <v>9.0</v>
      </c>
      <c r="H39" s="25">
        <v>933.0</v>
      </c>
      <c r="I39" s="25">
        <v>0.0</v>
      </c>
      <c r="J39" s="25">
        <v>0.0</v>
      </c>
      <c r="K39" s="25">
        <v>0.0</v>
      </c>
      <c r="L39" s="25">
        <v>0.0</v>
      </c>
      <c r="M39" s="25">
        <v>0.0</v>
      </c>
      <c r="N39" s="25">
        <v>0.39806</v>
      </c>
      <c r="O39" s="25">
        <v>8.98556</v>
      </c>
      <c r="P39" s="25">
        <v>2.96955</v>
      </c>
      <c r="Q39" s="25">
        <v>1276.0</v>
      </c>
      <c r="R39" s="25">
        <v>99.0</v>
      </c>
      <c r="S39" s="25">
        <v>1.0</v>
      </c>
    </row>
    <row r="40">
      <c r="A40" s="58" t="s">
        <v>41</v>
      </c>
      <c r="B40" s="25" t="s">
        <v>1</v>
      </c>
      <c r="C40" s="25" t="s">
        <v>86</v>
      </c>
      <c r="D40" s="25" t="s">
        <v>10</v>
      </c>
      <c r="E40" s="25">
        <v>43936.0</v>
      </c>
      <c r="F40" s="25">
        <v>29222.0</v>
      </c>
      <c r="G40" s="25">
        <v>41.0</v>
      </c>
      <c r="H40" s="25">
        <v>12859.0</v>
      </c>
      <c r="I40" s="25">
        <v>0.0</v>
      </c>
      <c r="J40" s="25">
        <v>1.0</v>
      </c>
      <c r="K40" s="25">
        <v>0.0</v>
      </c>
      <c r="L40" s="25">
        <v>0.0</v>
      </c>
      <c r="M40" s="25">
        <v>0.0</v>
      </c>
      <c r="N40" s="25">
        <v>0.24667</v>
      </c>
      <c r="O40" s="25">
        <v>17.20833</v>
      </c>
      <c r="P40" s="25">
        <v>5.66985</v>
      </c>
      <c r="Q40" s="25">
        <v>17472.0</v>
      </c>
      <c r="R40" s="25">
        <v>99.0</v>
      </c>
      <c r="S40" s="25">
        <v>1.0</v>
      </c>
    </row>
    <row r="41">
      <c r="A41" s="58" t="s">
        <v>41</v>
      </c>
      <c r="B41" s="25" t="s">
        <v>1</v>
      </c>
      <c r="C41" s="25" t="s">
        <v>87</v>
      </c>
      <c r="D41" s="25" t="s">
        <v>10</v>
      </c>
      <c r="E41" s="25">
        <v>7368.0</v>
      </c>
      <c r="F41" s="25">
        <v>3426.0</v>
      </c>
      <c r="G41" s="25">
        <v>5.0</v>
      </c>
      <c r="H41" s="25">
        <v>1865.0</v>
      </c>
      <c r="I41" s="25">
        <v>0.0</v>
      </c>
      <c r="J41" s="25">
        <v>0.0</v>
      </c>
      <c r="K41" s="25">
        <v>0.0</v>
      </c>
      <c r="L41" s="25">
        <v>0.0</v>
      </c>
      <c r="M41" s="25">
        <v>0.0</v>
      </c>
      <c r="N41" s="25">
        <v>0.09444</v>
      </c>
      <c r="O41" s="25">
        <v>5.25889</v>
      </c>
      <c r="P41" s="25">
        <v>2.49166</v>
      </c>
      <c r="Q41" s="25">
        <v>2328.0</v>
      </c>
      <c r="R41" s="25">
        <v>99.0</v>
      </c>
      <c r="S41" s="25">
        <v>1.0</v>
      </c>
    </row>
    <row r="42">
      <c r="A42" s="58" t="s">
        <v>41</v>
      </c>
      <c r="B42" s="25" t="s">
        <v>1</v>
      </c>
      <c r="C42" s="25" t="s">
        <v>88</v>
      </c>
      <c r="D42" s="25" t="s">
        <v>10</v>
      </c>
      <c r="E42" s="25">
        <v>15105.0</v>
      </c>
      <c r="F42" s="25">
        <v>6860.0</v>
      </c>
      <c r="G42" s="25">
        <v>3.0</v>
      </c>
      <c r="H42" s="25">
        <v>4635.0</v>
      </c>
      <c r="I42" s="25">
        <v>0.0</v>
      </c>
      <c r="J42" s="25">
        <v>0.0</v>
      </c>
      <c r="K42" s="25">
        <v>0.0</v>
      </c>
      <c r="L42" s="25">
        <v>0.0</v>
      </c>
      <c r="M42" s="25">
        <v>0.0</v>
      </c>
      <c r="N42" s="25">
        <v>0.11806</v>
      </c>
      <c r="O42" s="25">
        <v>11.91556</v>
      </c>
      <c r="P42" s="25">
        <v>4.34148</v>
      </c>
      <c r="Q42" s="25">
        <v>4489.0</v>
      </c>
      <c r="R42" s="25">
        <v>99.0</v>
      </c>
      <c r="S42" s="25">
        <v>1.0</v>
      </c>
    </row>
    <row r="43">
      <c r="A43" s="58" t="s">
        <v>41</v>
      </c>
      <c r="B43" s="25" t="s">
        <v>1</v>
      </c>
      <c r="C43" s="25" t="s">
        <v>89</v>
      </c>
      <c r="D43" s="25" t="s">
        <v>10</v>
      </c>
      <c r="E43" s="25">
        <v>65918.0</v>
      </c>
      <c r="F43" s="25">
        <v>15329.0</v>
      </c>
      <c r="G43" s="25">
        <v>6.0</v>
      </c>
      <c r="H43" s="25">
        <v>26623.0</v>
      </c>
      <c r="I43" s="25">
        <v>0.0</v>
      </c>
      <c r="J43" s="25">
        <v>1.0</v>
      </c>
      <c r="K43" s="25">
        <v>0.0</v>
      </c>
      <c r="L43" s="25">
        <v>0.0</v>
      </c>
      <c r="M43" s="25">
        <v>0.0</v>
      </c>
      <c r="N43" s="25">
        <v>0.04306</v>
      </c>
      <c r="O43" s="25">
        <v>1.1375</v>
      </c>
      <c r="P43" s="25">
        <v>1.52586</v>
      </c>
      <c r="Q43" s="25">
        <v>8735.0</v>
      </c>
      <c r="R43" s="25">
        <v>99.0</v>
      </c>
      <c r="S43" s="25">
        <v>1.0</v>
      </c>
    </row>
    <row r="44">
      <c r="A44" s="58" t="s">
        <v>41</v>
      </c>
      <c r="B44" s="25" t="s">
        <v>1</v>
      </c>
      <c r="C44" s="25" t="s">
        <v>90</v>
      </c>
      <c r="D44" s="25" t="s">
        <v>10</v>
      </c>
      <c r="E44" s="25">
        <v>1726.0</v>
      </c>
      <c r="F44" s="25">
        <v>1374.0</v>
      </c>
      <c r="G44" s="25">
        <v>4.0</v>
      </c>
      <c r="H44" s="25">
        <v>628.0</v>
      </c>
      <c r="I44" s="25">
        <v>0.0</v>
      </c>
      <c r="J44" s="25">
        <v>0.0</v>
      </c>
      <c r="K44" s="25">
        <v>0.0</v>
      </c>
      <c r="L44" s="25">
        <v>0.0</v>
      </c>
      <c r="M44" s="25">
        <v>0.0</v>
      </c>
      <c r="N44" s="25">
        <v>0.16722</v>
      </c>
      <c r="O44" s="25">
        <v>3.99222</v>
      </c>
      <c r="P44" s="25">
        <v>2.17052</v>
      </c>
      <c r="Q44" s="25">
        <v>799.0</v>
      </c>
      <c r="R44" s="25">
        <v>99.0</v>
      </c>
      <c r="S44" s="25">
        <v>1.0</v>
      </c>
    </row>
    <row r="45">
      <c r="A45" s="58" t="s">
        <v>41</v>
      </c>
      <c r="B45" s="25" t="s">
        <v>1</v>
      </c>
      <c r="C45" s="25" t="s">
        <v>91</v>
      </c>
      <c r="D45" s="25" t="s">
        <v>10</v>
      </c>
      <c r="E45" s="25">
        <v>22212.0</v>
      </c>
      <c r="F45" s="25">
        <v>11924.0</v>
      </c>
      <c r="G45" s="25">
        <v>22.0</v>
      </c>
      <c r="H45" s="25">
        <v>5733.0</v>
      </c>
      <c r="I45" s="25">
        <v>0.0</v>
      </c>
      <c r="J45" s="25">
        <v>1.0</v>
      </c>
      <c r="K45" s="25">
        <v>0.0</v>
      </c>
      <c r="L45" s="25">
        <v>0.0</v>
      </c>
      <c r="M45" s="25">
        <v>0.0</v>
      </c>
      <c r="N45" s="25">
        <v>0.45278</v>
      </c>
      <c r="O45" s="25">
        <v>18.53306</v>
      </c>
      <c r="P45" s="25">
        <v>5.86</v>
      </c>
      <c r="Q45" s="25">
        <v>7817.0</v>
      </c>
      <c r="R45" s="25">
        <v>99.0</v>
      </c>
      <c r="S45" s="25">
        <v>1.0</v>
      </c>
    </row>
    <row r="46">
      <c r="A46" s="58" t="s">
        <v>41</v>
      </c>
      <c r="B46" s="25" t="s">
        <v>1</v>
      </c>
      <c r="C46" s="25" t="s">
        <v>92</v>
      </c>
      <c r="D46" s="25" t="s">
        <v>10</v>
      </c>
      <c r="E46" s="25">
        <v>13705.0</v>
      </c>
      <c r="F46" s="25">
        <v>8968.0</v>
      </c>
      <c r="G46" s="25">
        <v>16.0</v>
      </c>
      <c r="H46" s="25">
        <v>4554.0</v>
      </c>
      <c r="I46" s="25">
        <v>0.0</v>
      </c>
      <c r="J46" s="25">
        <v>0.0</v>
      </c>
      <c r="K46" s="25">
        <v>0.0</v>
      </c>
      <c r="L46" s="25">
        <v>0.0</v>
      </c>
      <c r="M46" s="25">
        <v>0.0</v>
      </c>
      <c r="N46" s="25">
        <v>0.22389</v>
      </c>
      <c r="O46" s="25">
        <v>7.41861</v>
      </c>
      <c r="P46" s="25">
        <v>3.06784</v>
      </c>
      <c r="Q46" s="25">
        <v>5246.0</v>
      </c>
      <c r="R46" s="25">
        <v>99.0</v>
      </c>
      <c r="S46" s="25">
        <v>1.0</v>
      </c>
    </row>
    <row r="47">
      <c r="A47" s="58" t="s">
        <v>41</v>
      </c>
      <c r="B47" s="25" t="s">
        <v>1</v>
      </c>
      <c r="C47" s="25" t="s">
        <v>93</v>
      </c>
      <c r="D47" s="25" t="s">
        <v>10</v>
      </c>
      <c r="E47" s="25">
        <v>8414.0</v>
      </c>
      <c r="F47" s="25">
        <v>5600.0</v>
      </c>
      <c r="G47" s="25">
        <v>1.0</v>
      </c>
      <c r="H47" s="25">
        <v>2696.0</v>
      </c>
      <c r="I47" s="25">
        <v>0.0</v>
      </c>
      <c r="J47" s="25">
        <v>0.0</v>
      </c>
      <c r="K47" s="25">
        <v>0.0</v>
      </c>
      <c r="L47" s="25">
        <v>0.0</v>
      </c>
      <c r="M47" s="25">
        <v>0.0</v>
      </c>
      <c r="N47" s="25">
        <v>0.15917</v>
      </c>
      <c r="O47" s="25">
        <v>3.19639</v>
      </c>
      <c r="P47" s="25">
        <v>3.10315</v>
      </c>
      <c r="Q47" s="25">
        <v>3343.0</v>
      </c>
      <c r="R47" s="25">
        <v>99.0</v>
      </c>
      <c r="S47" s="25">
        <v>1.0</v>
      </c>
    </row>
    <row r="48">
      <c r="A48" s="58" t="s">
        <v>41</v>
      </c>
      <c r="B48" s="25" t="s">
        <v>1</v>
      </c>
      <c r="C48" s="25" t="s">
        <v>94</v>
      </c>
      <c r="D48" s="25" t="s">
        <v>10</v>
      </c>
      <c r="E48" s="25">
        <v>5194.0</v>
      </c>
      <c r="F48" s="25">
        <v>2537.0</v>
      </c>
      <c r="G48" s="25">
        <v>7.0</v>
      </c>
      <c r="H48" s="25">
        <v>1457.0</v>
      </c>
      <c r="I48" s="25">
        <v>0.0</v>
      </c>
      <c r="J48" s="25">
        <v>0.0</v>
      </c>
      <c r="K48" s="25">
        <v>0.0</v>
      </c>
      <c r="L48" s="25">
        <v>0.0</v>
      </c>
      <c r="M48" s="25">
        <v>0.0</v>
      </c>
      <c r="N48" s="25">
        <v>0.13528</v>
      </c>
      <c r="O48" s="25">
        <v>15.02</v>
      </c>
      <c r="P48" s="25">
        <v>5.43512</v>
      </c>
      <c r="Q48" s="25">
        <v>1721.0</v>
      </c>
      <c r="R48" s="25">
        <v>99.0</v>
      </c>
      <c r="S48" s="25">
        <v>1.0</v>
      </c>
    </row>
    <row r="49">
      <c r="A49" s="58" t="s">
        <v>41</v>
      </c>
      <c r="B49" s="25" t="s">
        <v>1</v>
      </c>
      <c r="C49" s="25" t="s">
        <v>95</v>
      </c>
      <c r="D49" s="25" t="s">
        <v>10</v>
      </c>
      <c r="E49" s="25">
        <v>31670.0</v>
      </c>
      <c r="F49" s="25">
        <v>26308.0</v>
      </c>
      <c r="G49" s="25">
        <v>1.0</v>
      </c>
      <c r="H49" s="25">
        <v>8189.0</v>
      </c>
      <c r="I49" s="25">
        <v>0.0</v>
      </c>
      <c r="J49" s="25">
        <v>2.0</v>
      </c>
      <c r="K49" s="25">
        <v>0.0</v>
      </c>
      <c r="L49" s="25">
        <v>0.0</v>
      </c>
      <c r="M49" s="25">
        <v>0.0</v>
      </c>
      <c r="N49" s="25">
        <v>0.46694</v>
      </c>
      <c r="O49" s="25">
        <v>16.08028</v>
      </c>
      <c r="P49" s="25">
        <v>5.26476</v>
      </c>
      <c r="Q49" s="25">
        <v>17907.0</v>
      </c>
      <c r="R49" s="25">
        <v>99.0</v>
      </c>
      <c r="S49" s="25">
        <v>1.0</v>
      </c>
    </row>
    <row r="50">
      <c r="A50" s="58" t="s">
        <v>41</v>
      </c>
      <c r="B50" s="25" t="s">
        <v>1</v>
      </c>
      <c r="C50" s="25" t="s">
        <v>96</v>
      </c>
      <c r="D50" s="25" t="s">
        <v>10</v>
      </c>
      <c r="E50" s="25">
        <v>10946.0</v>
      </c>
      <c r="F50" s="25">
        <v>6051.0</v>
      </c>
      <c r="G50" s="25">
        <v>15.0</v>
      </c>
      <c r="H50" s="25">
        <v>2552.0</v>
      </c>
      <c r="I50" s="25">
        <v>0.0</v>
      </c>
      <c r="J50" s="25">
        <v>0.0</v>
      </c>
      <c r="K50" s="25">
        <v>0.0</v>
      </c>
      <c r="L50" s="25">
        <v>0.0</v>
      </c>
      <c r="M50" s="25">
        <v>0.0</v>
      </c>
      <c r="N50" s="25">
        <v>0.47139</v>
      </c>
      <c r="O50" s="25">
        <v>14.79028</v>
      </c>
      <c r="P50" s="25">
        <v>4.87142</v>
      </c>
      <c r="Q50" s="25">
        <v>4276.0</v>
      </c>
      <c r="R50" s="25">
        <v>99.0</v>
      </c>
      <c r="S50" s="25">
        <v>1.0</v>
      </c>
    </row>
    <row r="51">
      <c r="A51" s="58" t="s">
        <v>41</v>
      </c>
      <c r="B51" s="25" t="s">
        <v>1</v>
      </c>
      <c r="C51" s="25" t="s">
        <v>97</v>
      </c>
      <c r="D51" s="25" t="s">
        <v>10</v>
      </c>
      <c r="E51" s="25">
        <v>1415.0</v>
      </c>
      <c r="F51" s="25">
        <v>992.0</v>
      </c>
      <c r="G51" s="25">
        <v>1.0</v>
      </c>
      <c r="H51" s="25">
        <v>430.0</v>
      </c>
      <c r="I51" s="25">
        <v>0.0</v>
      </c>
      <c r="J51" s="25">
        <v>0.0</v>
      </c>
      <c r="K51" s="25">
        <v>0.0</v>
      </c>
      <c r="L51" s="25">
        <v>0.0</v>
      </c>
      <c r="M51" s="25">
        <v>0.0</v>
      </c>
      <c r="N51" s="25">
        <v>0.33944</v>
      </c>
      <c r="O51" s="25">
        <v>9.54972</v>
      </c>
      <c r="P51" s="25">
        <v>3.70867</v>
      </c>
      <c r="Q51" s="25">
        <v>608.0</v>
      </c>
      <c r="R51" s="25">
        <v>99.0</v>
      </c>
      <c r="S51" s="25">
        <v>1.0</v>
      </c>
    </row>
    <row r="52">
      <c r="A52" s="58" t="s">
        <v>41</v>
      </c>
      <c r="B52" s="25" t="s">
        <v>1</v>
      </c>
      <c r="C52" s="25" t="s">
        <v>98</v>
      </c>
      <c r="D52" s="25" t="s">
        <v>10</v>
      </c>
      <c r="E52" s="25">
        <v>4999.0</v>
      </c>
      <c r="F52" s="25">
        <v>1987.0</v>
      </c>
      <c r="G52" s="25">
        <v>1.0</v>
      </c>
      <c r="H52" s="25">
        <v>1826.0</v>
      </c>
      <c r="I52" s="25">
        <v>0.0</v>
      </c>
      <c r="J52" s="25">
        <v>0.0</v>
      </c>
      <c r="K52" s="25">
        <v>0.0</v>
      </c>
      <c r="L52" s="25">
        <v>0.0</v>
      </c>
      <c r="M52" s="25">
        <v>0.0</v>
      </c>
      <c r="N52" s="25">
        <v>0.10222</v>
      </c>
      <c r="O52" s="25">
        <v>3.82083</v>
      </c>
      <c r="P52" s="25">
        <v>3.1789</v>
      </c>
      <c r="Q52" s="25">
        <v>1370.0</v>
      </c>
      <c r="R52" s="25">
        <v>99.0</v>
      </c>
      <c r="S52" s="25">
        <v>1.0</v>
      </c>
    </row>
    <row r="53">
      <c r="A53" s="58" t="s">
        <v>41</v>
      </c>
      <c r="B53" s="25" t="s">
        <v>1</v>
      </c>
      <c r="C53" s="25" t="s">
        <v>99</v>
      </c>
      <c r="D53" s="25" t="s">
        <v>10</v>
      </c>
      <c r="E53" s="25">
        <v>2733.0</v>
      </c>
      <c r="F53" s="25">
        <v>2098.0</v>
      </c>
      <c r="G53" s="25">
        <v>0.0</v>
      </c>
      <c r="H53" s="25">
        <v>936.0</v>
      </c>
      <c r="I53" s="25">
        <v>0.0</v>
      </c>
      <c r="J53" s="25">
        <v>0.0</v>
      </c>
      <c r="K53" s="25">
        <v>0.0</v>
      </c>
      <c r="L53" s="25">
        <v>0.0</v>
      </c>
      <c r="M53" s="25">
        <v>0.0</v>
      </c>
      <c r="N53" s="25">
        <v>0.15639</v>
      </c>
      <c r="O53" s="25">
        <v>2.04667</v>
      </c>
      <c r="P53" s="25">
        <v>2.09541</v>
      </c>
      <c r="Q53" s="25">
        <v>1253.0</v>
      </c>
      <c r="R53" s="25">
        <v>99.0</v>
      </c>
      <c r="S53" s="25">
        <v>1.0</v>
      </c>
    </row>
    <row r="54">
      <c r="A54" s="58" t="s">
        <v>41</v>
      </c>
      <c r="B54" s="25" t="s">
        <v>1</v>
      </c>
      <c r="C54" s="25" t="s">
        <v>100</v>
      </c>
      <c r="D54" s="25" t="s">
        <v>10</v>
      </c>
      <c r="E54" s="25">
        <v>10005.0</v>
      </c>
      <c r="F54" s="25">
        <v>6166.0</v>
      </c>
      <c r="G54" s="25">
        <v>9.0</v>
      </c>
      <c r="H54" s="25">
        <v>2966.0</v>
      </c>
      <c r="I54" s="25">
        <v>0.0</v>
      </c>
      <c r="J54" s="25">
        <v>0.0</v>
      </c>
      <c r="K54" s="25">
        <v>0.0</v>
      </c>
      <c r="L54" s="25">
        <v>0.0</v>
      </c>
      <c r="M54" s="25">
        <v>0.0</v>
      </c>
      <c r="N54" s="25">
        <v>0.17111</v>
      </c>
      <c r="O54" s="25">
        <v>16.88778</v>
      </c>
      <c r="P54" s="25">
        <v>5.67131</v>
      </c>
      <c r="Q54" s="25">
        <v>4079.0</v>
      </c>
      <c r="R54" s="25">
        <v>99.0</v>
      </c>
      <c r="S54" s="25">
        <v>1.0</v>
      </c>
    </row>
    <row r="55">
      <c r="A55" s="58" t="s">
        <v>41</v>
      </c>
      <c r="B55" s="25" t="s">
        <v>1</v>
      </c>
      <c r="C55" s="25" t="s">
        <v>101</v>
      </c>
      <c r="D55" s="25" t="s">
        <v>10</v>
      </c>
      <c r="E55" s="25">
        <v>4951.0</v>
      </c>
      <c r="F55" s="25">
        <v>3662.0</v>
      </c>
      <c r="G55" s="25">
        <v>1.0</v>
      </c>
      <c r="H55" s="25">
        <v>1658.0</v>
      </c>
      <c r="I55" s="25">
        <v>0.0</v>
      </c>
      <c r="J55" s="25">
        <v>0.0</v>
      </c>
      <c r="K55" s="25">
        <v>0.0</v>
      </c>
      <c r="L55" s="25">
        <v>0.0</v>
      </c>
      <c r="M55" s="25">
        <v>0.0</v>
      </c>
      <c r="N55" s="25">
        <v>0.225</v>
      </c>
      <c r="O55" s="25">
        <v>3.90556</v>
      </c>
      <c r="P55" s="25">
        <v>3.00716</v>
      </c>
      <c r="Q55" s="25">
        <v>1944.0</v>
      </c>
      <c r="R55" s="25">
        <v>99.0</v>
      </c>
      <c r="S55" s="25">
        <v>1.0</v>
      </c>
    </row>
    <row r="56">
      <c r="A56" s="58" t="s">
        <v>41</v>
      </c>
      <c r="B56" s="25" t="s">
        <v>1</v>
      </c>
      <c r="C56" s="25" t="s">
        <v>102</v>
      </c>
      <c r="D56" s="25" t="s">
        <v>10</v>
      </c>
      <c r="E56" s="25">
        <v>39478.0</v>
      </c>
      <c r="F56" s="25">
        <v>15130.0</v>
      </c>
      <c r="G56" s="25">
        <v>2.0</v>
      </c>
      <c r="H56" s="25">
        <v>17884.0</v>
      </c>
      <c r="I56" s="25">
        <v>0.0</v>
      </c>
      <c r="J56" s="25">
        <v>0.0</v>
      </c>
      <c r="K56" s="25">
        <v>0.0</v>
      </c>
      <c r="L56" s="25">
        <v>0.0</v>
      </c>
      <c r="M56" s="25">
        <v>0.0</v>
      </c>
      <c r="N56" s="25">
        <v>0.02917</v>
      </c>
      <c r="O56" s="25">
        <v>1.24778</v>
      </c>
      <c r="P56" s="25">
        <v>1.36463</v>
      </c>
      <c r="Q56" s="25">
        <v>7789.0</v>
      </c>
      <c r="R56" s="25">
        <v>99.0</v>
      </c>
      <c r="S56" s="25">
        <v>1.0</v>
      </c>
    </row>
    <row r="57">
      <c r="A57" s="58" t="s">
        <v>41</v>
      </c>
      <c r="B57" s="25" t="s">
        <v>1</v>
      </c>
      <c r="C57" s="25" t="s">
        <v>103</v>
      </c>
      <c r="D57" s="25" t="s">
        <v>10</v>
      </c>
      <c r="E57" s="25">
        <v>96.0</v>
      </c>
      <c r="F57" s="25">
        <v>46.0</v>
      </c>
      <c r="G57" s="25">
        <v>0.0</v>
      </c>
      <c r="H57" s="25">
        <v>26.0</v>
      </c>
      <c r="I57" s="25">
        <v>0.0</v>
      </c>
      <c r="J57" s="25">
        <v>0.0</v>
      </c>
      <c r="K57" s="25">
        <v>0.0</v>
      </c>
      <c r="L57" s="25">
        <v>0.0</v>
      </c>
      <c r="M57" s="25">
        <v>0.0</v>
      </c>
      <c r="N57" s="25">
        <v>0.79333</v>
      </c>
      <c r="O57" s="25">
        <v>23.28389</v>
      </c>
      <c r="P57" s="25">
        <v>7.77144</v>
      </c>
      <c r="Q57" s="25">
        <v>31.0</v>
      </c>
      <c r="R57" s="25">
        <v>99.0</v>
      </c>
      <c r="S57" s="25">
        <v>1.0</v>
      </c>
    </row>
    <row r="58">
      <c r="A58" s="58" t="s">
        <v>41</v>
      </c>
      <c r="B58" s="25" t="s">
        <v>1</v>
      </c>
      <c r="C58" s="25" t="s">
        <v>104</v>
      </c>
      <c r="D58" s="25" t="s">
        <v>10</v>
      </c>
      <c r="E58" s="25">
        <v>3169.0</v>
      </c>
      <c r="F58" s="25">
        <v>1576.0</v>
      </c>
      <c r="G58" s="25">
        <v>1.0</v>
      </c>
      <c r="H58" s="25">
        <v>1310.0</v>
      </c>
      <c r="I58" s="25">
        <v>0.0</v>
      </c>
      <c r="J58" s="25">
        <v>0.0</v>
      </c>
      <c r="K58" s="25">
        <v>0.0</v>
      </c>
      <c r="L58" s="25">
        <v>0.0</v>
      </c>
      <c r="M58" s="25">
        <v>0.0</v>
      </c>
      <c r="N58" s="25">
        <v>0.03806</v>
      </c>
      <c r="O58" s="25">
        <v>1.39194</v>
      </c>
      <c r="P58" s="25">
        <v>2.06541</v>
      </c>
      <c r="Q58" s="25">
        <v>965.0</v>
      </c>
      <c r="R58" s="25">
        <v>99.0</v>
      </c>
      <c r="S58" s="25">
        <v>1.0</v>
      </c>
    </row>
    <row r="59">
      <c r="A59" s="58" t="s">
        <v>41</v>
      </c>
      <c r="B59" s="25" t="s">
        <v>1</v>
      </c>
      <c r="C59" s="25" t="s">
        <v>105</v>
      </c>
      <c r="D59" s="25" t="s">
        <v>10</v>
      </c>
      <c r="E59" s="25">
        <v>32866.0</v>
      </c>
      <c r="F59" s="25">
        <v>12638.0</v>
      </c>
      <c r="G59" s="25">
        <v>2.0</v>
      </c>
      <c r="H59" s="25">
        <v>11354.0</v>
      </c>
      <c r="I59" s="25">
        <v>0.0</v>
      </c>
      <c r="J59" s="25">
        <v>1.0</v>
      </c>
      <c r="K59" s="25">
        <v>0.0</v>
      </c>
      <c r="L59" s="25">
        <v>0.0</v>
      </c>
      <c r="M59" s="25">
        <v>0.0</v>
      </c>
      <c r="N59" s="25">
        <v>0.05444</v>
      </c>
      <c r="O59" s="25">
        <v>3.06444</v>
      </c>
      <c r="P59" s="25">
        <v>1.83986</v>
      </c>
      <c r="Q59" s="25">
        <v>8001.0</v>
      </c>
      <c r="R59" s="25">
        <v>99.0</v>
      </c>
      <c r="S59" s="25">
        <v>1.0</v>
      </c>
    </row>
    <row r="60">
      <c r="A60" s="58" t="s">
        <v>41</v>
      </c>
      <c r="B60" s="25" t="s">
        <v>1</v>
      </c>
      <c r="C60" s="25" t="s">
        <v>106</v>
      </c>
      <c r="D60" s="25" t="s">
        <v>10</v>
      </c>
      <c r="E60" s="25">
        <v>4633.0</v>
      </c>
      <c r="F60" s="25">
        <v>2448.0</v>
      </c>
      <c r="G60" s="25">
        <v>3.0</v>
      </c>
      <c r="H60" s="25">
        <v>1089.0</v>
      </c>
      <c r="I60" s="25">
        <v>0.0</v>
      </c>
      <c r="J60" s="25">
        <v>1.0</v>
      </c>
      <c r="K60" s="25">
        <v>0.0</v>
      </c>
      <c r="L60" s="25">
        <v>0.0</v>
      </c>
      <c r="M60" s="25">
        <v>0.0</v>
      </c>
      <c r="N60" s="25">
        <v>0.27944</v>
      </c>
      <c r="O60" s="25">
        <v>32.06722</v>
      </c>
      <c r="P60" s="25">
        <v>9.10718</v>
      </c>
      <c r="Q60" s="25">
        <v>1775.0</v>
      </c>
      <c r="R60" s="25">
        <v>99.0</v>
      </c>
      <c r="S60" s="25">
        <v>1.0</v>
      </c>
    </row>
    <row r="61">
      <c r="A61" s="58" t="s">
        <v>41</v>
      </c>
      <c r="B61" s="25" t="s">
        <v>1</v>
      </c>
      <c r="C61" s="25" t="s">
        <v>107</v>
      </c>
      <c r="D61" s="25" t="s">
        <v>10</v>
      </c>
      <c r="E61" s="25">
        <v>5576.0</v>
      </c>
      <c r="F61" s="25">
        <v>1392.0</v>
      </c>
      <c r="G61" s="25">
        <v>0.0</v>
      </c>
      <c r="H61" s="25">
        <v>2931.0</v>
      </c>
      <c r="I61" s="25">
        <v>0.0</v>
      </c>
      <c r="J61" s="25">
        <v>0.0</v>
      </c>
      <c r="K61" s="25">
        <v>0.0</v>
      </c>
      <c r="L61" s="25">
        <v>0.0</v>
      </c>
      <c r="M61" s="25">
        <v>0.0</v>
      </c>
      <c r="N61" s="25">
        <v>0.01139</v>
      </c>
      <c r="O61" s="25">
        <v>0.91</v>
      </c>
      <c r="P61" s="25">
        <v>1.93942</v>
      </c>
      <c r="Q61" s="25">
        <v>758.0</v>
      </c>
      <c r="R61" s="25">
        <v>99.0</v>
      </c>
      <c r="S61" s="25">
        <v>1.0</v>
      </c>
    </row>
    <row r="62">
      <c r="A62" s="58" t="s">
        <v>41</v>
      </c>
      <c r="B62" s="25" t="s">
        <v>1</v>
      </c>
      <c r="C62" s="25" t="s">
        <v>108</v>
      </c>
      <c r="D62" s="25" t="s">
        <v>10</v>
      </c>
      <c r="E62" s="25">
        <v>6279.0</v>
      </c>
      <c r="F62" s="25">
        <v>4088.0</v>
      </c>
      <c r="G62" s="25">
        <v>10.0</v>
      </c>
      <c r="H62" s="25">
        <v>1953.0</v>
      </c>
      <c r="I62" s="25">
        <v>0.0</v>
      </c>
      <c r="J62" s="25">
        <v>0.0</v>
      </c>
      <c r="K62" s="25">
        <v>0.0</v>
      </c>
      <c r="L62" s="25">
        <v>0.0</v>
      </c>
      <c r="M62" s="25">
        <v>0.0</v>
      </c>
      <c r="N62" s="25">
        <v>0.18028</v>
      </c>
      <c r="O62" s="25">
        <v>13.30306</v>
      </c>
      <c r="P62" s="25">
        <v>4.79303</v>
      </c>
      <c r="Q62" s="25">
        <v>2507.0</v>
      </c>
      <c r="R62" s="25">
        <v>99.0</v>
      </c>
      <c r="S62" s="25">
        <v>1.0</v>
      </c>
    </row>
    <row r="63">
      <c r="A63" s="58" t="s">
        <v>41</v>
      </c>
      <c r="B63" s="25" t="s">
        <v>1</v>
      </c>
      <c r="C63" s="25" t="s">
        <v>109</v>
      </c>
      <c r="D63" s="25" t="s">
        <v>10</v>
      </c>
      <c r="E63" s="25">
        <v>4853.0</v>
      </c>
      <c r="F63" s="25">
        <v>3183.0</v>
      </c>
      <c r="G63" s="25">
        <v>9.0</v>
      </c>
      <c r="H63" s="25">
        <v>1101.0</v>
      </c>
      <c r="I63" s="25">
        <v>0.0</v>
      </c>
      <c r="J63" s="25">
        <v>0.0</v>
      </c>
      <c r="K63" s="25">
        <v>0.0</v>
      </c>
      <c r="L63" s="25">
        <v>0.0</v>
      </c>
      <c r="M63" s="25">
        <v>0.0</v>
      </c>
      <c r="N63" s="25">
        <v>0.25306</v>
      </c>
      <c r="O63" s="25">
        <v>19.00028</v>
      </c>
      <c r="P63" s="25">
        <v>6.33242</v>
      </c>
      <c r="Q63" s="25">
        <v>2065.0</v>
      </c>
      <c r="R63" s="25">
        <v>99.0</v>
      </c>
      <c r="S63" s="25">
        <v>1.0</v>
      </c>
    </row>
    <row r="64">
      <c r="A64" s="58" t="s">
        <v>41</v>
      </c>
      <c r="B64" s="25" t="s">
        <v>1</v>
      </c>
      <c r="C64" s="25" t="s">
        <v>110</v>
      </c>
      <c r="D64" s="25" t="s">
        <v>10</v>
      </c>
      <c r="E64" s="25">
        <v>1085.0</v>
      </c>
      <c r="F64" s="25">
        <v>754.0</v>
      </c>
      <c r="G64" s="25">
        <v>3.0</v>
      </c>
      <c r="H64" s="25">
        <v>355.0</v>
      </c>
      <c r="I64" s="25">
        <v>0.0</v>
      </c>
      <c r="J64" s="25">
        <v>0.0</v>
      </c>
      <c r="K64" s="25">
        <v>0.0</v>
      </c>
      <c r="L64" s="25">
        <v>0.0</v>
      </c>
      <c r="M64" s="25">
        <v>0.0</v>
      </c>
      <c r="N64" s="25">
        <v>0.31278</v>
      </c>
      <c r="O64" s="25">
        <v>6.64417</v>
      </c>
      <c r="P64" s="25">
        <v>2.81103</v>
      </c>
      <c r="Q64" s="25">
        <v>437.0</v>
      </c>
      <c r="R64" s="25">
        <v>99.0</v>
      </c>
      <c r="S64" s="25">
        <v>1.0</v>
      </c>
    </row>
    <row r="65">
      <c r="A65" s="58" t="s">
        <v>41</v>
      </c>
      <c r="B65" s="25" t="s">
        <v>1</v>
      </c>
      <c r="C65" s="25" t="s">
        <v>111</v>
      </c>
      <c r="D65" s="25" t="s">
        <v>10</v>
      </c>
      <c r="E65" s="25">
        <v>30108.0</v>
      </c>
      <c r="F65" s="25">
        <v>15246.0</v>
      </c>
      <c r="G65" s="25">
        <v>7.0</v>
      </c>
      <c r="H65" s="25">
        <v>10330.0</v>
      </c>
      <c r="I65" s="25">
        <v>0.0</v>
      </c>
      <c r="J65" s="25">
        <v>0.0</v>
      </c>
      <c r="K65" s="25">
        <v>0.0</v>
      </c>
      <c r="L65" s="25">
        <v>0.0</v>
      </c>
      <c r="M65" s="25">
        <v>0.0</v>
      </c>
      <c r="N65" s="25">
        <v>0.10889</v>
      </c>
      <c r="O65" s="25">
        <v>9.96861</v>
      </c>
      <c r="P65" s="25">
        <v>3.78938</v>
      </c>
      <c r="Q65" s="25">
        <v>10757.0</v>
      </c>
      <c r="R65" s="25">
        <v>99.0</v>
      </c>
      <c r="S65" s="25">
        <v>1.0</v>
      </c>
    </row>
    <row r="66">
      <c r="A66" s="58" t="s">
        <v>41</v>
      </c>
      <c r="B66" s="25" t="s">
        <v>1</v>
      </c>
      <c r="C66" s="25" t="s">
        <v>112</v>
      </c>
      <c r="D66" s="25" t="s">
        <v>10</v>
      </c>
      <c r="E66" s="25">
        <v>12369.0</v>
      </c>
      <c r="F66" s="25">
        <v>7091.0</v>
      </c>
      <c r="G66" s="25">
        <v>11.0</v>
      </c>
      <c r="H66" s="25">
        <v>3937.0</v>
      </c>
      <c r="I66" s="25">
        <v>0.0</v>
      </c>
      <c r="J66" s="25">
        <v>0.0</v>
      </c>
      <c r="K66" s="25">
        <v>0.0</v>
      </c>
      <c r="L66" s="25">
        <v>0.0</v>
      </c>
      <c r="M66" s="25">
        <v>0.0</v>
      </c>
      <c r="N66" s="25">
        <v>0.15139</v>
      </c>
      <c r="O66" s="25">
        <v>14.40611</v>
      </c>
      <c r="P66" s="25">
        <v>5.29395</v>
      </c>
      <c r="Q66" s="25">
        <v>4554.0</v>
      </c>
      <c r="R66" s="25">
        <v>99.0</v>
      </c>
      <c r="S66" s="25">
        <v>1.0</v>
      </c>
    </row>
    <row r="67">
      <c r="A67" s="58" t="s">
        <v>41</v>
      </c>
      <c r="B67" s="25" t="s">
        <v>1</v>
      </c>
      <c r="C67" s="25" t="s">
        <v>113</v>
      </c>
      <c r="D67" s="25" t="s">
        <v>10</v>
      </c>
      <c r="E67" s="25">
        <v>2780.0</v>
      </c>
      <c r="F67" s="25">
        <v>1482.0</v>
      </c>
      <c r="G67" s="25">
        <v>1.0</v>
      </c>
      <c r="H67" s="25">
        <v>769.0</v>
      </c>
      <c r="I67" s="25">
        <v>0.0</v>
      </c>
      <c r="J67" s="25">
        <v>1.0</v>
      </c>
      <c r="K67" s="25">
        <v>0.0</v>
      </c>
      <c r="L67" s="25">
        <v>0.0</v>
      </c>
      <c r="M67" s="25">
        <v>0.0</v>
      </c>
      <c r="N67" s="25">
        <v>0.27139</v>
      </c>
      <c r="O67" s="25">
        <v>13.15222</v>
      </c>
      <c r="P67" s="25">
        <v>4.20546</v>
      </c>
      <c r="Q67" s="25">
        <v>900.0</v>
      </c>
      <c r="R67" s="25">
        <v>99.0</v>
      </c>
      <c r="S67" s="25">
        <v>1.0</v>
      </c>
    </row>
    <row r="68">
      <c r="A68" s="58" t="s">
        <v>41</v>
      </c>
      <c r="B68" s="25" t="s">
        <v>1</v>
      </c>
      <c r="C68" s="25" t="s">
        <v>114</v>
      </c>
      <c r="D68" s="25" t="s">
        <v>10</v>
      </c>
      <c r="E68" s="25">
        <v>5707.0</v>
      </c>
      <c r="F68" s="25">
        <v>3438.0</v>
      </c>
      <c r="G68" s="25">
        <v>11.0</v>
      </c>
      <c r="H68" s="25">
        <v>1715.0</v>
      </c>
      <c r="I68" s="25">
        <v>0.0</v>
      </c>
      <c r="J68" s="25">
        <v>0.0</v>
      </c>
      <c r="K68" s="25">
        <v>0.0</v>
      </c>
      <c r="L68" s="25">
        <v>0.0</v>
      </c>
      <c r="M68" s="25">
        <v>0.0</v>
      </c>
      <c r="N68" s="25">
        <v>0.14806</v>
      </c>
      <c r="O68" s="25">
        <v>16.00778</v>
      </c>
      <c r="P68" s="25">
        <v>5.39297</v>
      </c>
      <c r="Q68" s="25">
        <v>2221.0</v>
      </c>
      <c r="R68" s="25">
        <v>99.0</v>
      </c>
      <c r="S68" s="25">
        <v>1.0</v>
      </c>
    </row>
    <row r="69">
      <c r="A69" s="58" t="s">
        <v>41</v>
      </c>
      <c r="B69" s="25" t="s">
        <v>1</v>
      </c>
      <c r="C69" s="25" t="s">
        <v>115</v>
      </c>
      <c r="D69" s="25" t="s">
        <v>10</v>
      </c>
      <c r="E69" s="25">
        <v>1787.0</v>
      </c>
      <c r="F69" s="25">
        <v>1254.0</v>
      </c>
      <c r="G69" s="25">
        <v>0.0</v>
      </c>
      <c r="H69" s="25">
        <v>657.0</v>
      </c>
      <c r="I69" s="25">
        <v>0.0</v>
      </c>
      <c r="J69" s="25">
        <v>1.0</v>
      </c>
      <c r="K69" s="25">
        <v>0.0</v>
      </c>
      <c r="L69" s="25">
        <v>0.0</v>
      </c>
      <c r="M69" s="25">
        <v>0.0</v>
      </c>
      <c r="N69" s="25">
        <v>0.09806</v>
      </c>
      <c r="O69" s="25">
        <v>1.59611</v>
      </c>
      <c r="P69" s="25">
        <v>1.56693</v>
      </c>
      <c r="Q69" s="25">
        <v>792.0</v>
      </c>
      <c r="R69" s="25">
        <v>99.0</v>
      </c>
      <c r="S69" s="25">
        <v>1.0</v>
      </c>
    </row>
    <row r="70">
      <c r="A70" s="58" t="s">
        <v>41</v>
      </c>
      <c r="B70" s="25" t="s">
        <v>1</v>
      </c>
      <c r="C70" s="25" t="s">
        <v>116</v>
      </c>
      <c r="D70" s="25" t="s">
        <v>10</v>
      </c>
      <c r="E70" s="25">
        <v>30919.0</v>
      </c>
      <c r="F70" s="25">
        <v>11563.0</v>
      </c>
      <c r="G70" s="25">
        <v>4.0</v>
      </c>
      <c r="H70" s="25">
        <v>11157.0</v>
      </c>
      <c r="I70" s="25">
        <v>0.0</v>
      </c>
      <c r="J70" s="25">
        <v>1.0</v>
      </c>
      <c r="K70" s="25">
        <v>0.0</v>
      </c>
      <c r="L70" s="25">
        <v>0.0</v>
      </c>
      <c r="M70" s="25">
        <v>0.0</v>
      </c>
      <c r="N70" s="25">
        <v>0.09389</v>
      </c>
      <c r="O70" s="25">
        <v>4.81444</v>
      </c>
      <c r="P70" s="25">
        <v>2.59371</v>
      </c>
      <c r="Q70" s="25">
        <v>7293.0</v>
      </c>
      <c r="R70" s="25">
        <v>99.0</v>
      </c>
      <c r="S70" s="25">
        <v>1.0</v>
      </c>
    </row>
    <row r="71">
      <c r="A71" s="58" t="s">
        <v>41</v>
      </c>
      <c r="B71" s="25" t="s">
        <v>1</v>
      </c>
      <c r="C71" s="25" t="s">
        <v>117</v>
      </c>
      <c r="D71" s="25" t="s">
        <v>10</v>
      </c>
      <c r="E71" s="25">
        <v>501.0</v>
      </c>
      <c r="F71" s="25">
        <v>162.0</v>
      </c>
      <c r="G71" s="25">
        <v>0.0</v>
      </c>
      <c r="H71" s="25">
        <v>225.0</v>
      </c>
      <c r="I71" s="25">
        <v>0.0</v>
      </c>
      <c r="J71" s="25">
        <v>0.0</v>
      </c>
      <c r="K71" s="25">
        <v>0.0</v>
      </c>
      <c r="L71" s="25">
        <v>0.0</v>
      </c>
      <c r="M71" s="25">
        <v>0.0</v>
      </c>
      <c r="N71" s="25">
        <v>0.02278</v>
      </c>
      <c r="O71" s="25">
        <v>0.92444</v>
      </c>
      <c r="P71" s="25">
        <v>1.73096</v>
      </c>
      <c r="Q71" s="25">
        <v>99.0</v>
      </c>
      <c r="R71" s="25">
        <v>99.0</v>
      </c>
      <c r="S71" s="25">
        <v>1.0</v>
      </c>
    </row>
    <row r="72">
      <c r="A72" s="58" t="s">
        <v>41</v>
      </c>
      <c r="B72" s="25" t="s">
        <v>1</v>
      </c>
      <c r="C72" s="25" t="s">
        <v>118</v>
      </c>
      <c r="D72" s="25" t="s">
        <v>10</v>
      </c>
      <c r="E72" s="25">
        <v>10915.0</v>
      </c>
      <c r="F72" s="25">
        <v>6348.0</v>
      </c>
      <c r="G72" s="25">
        <v>20.0</v>
      </c>
      <c r="H72" s="25">
        <v>2769.0</v>
      </c>
      <c r="I72" s="25">
        <v>0.0</v>
      </c>
      <c r="J72" s="25">
        <v>0.0</v>
      </c>
      <c r="K72" s="25">
        <v>0.0</v>
      </c>
      <c r="L72" s="25">
        <v>0.0</v>
      </c>
      <c r="M72" s="25">
        <v>0.0</v>
      </c>
      <c r="N72" s="25">
        <v>0.47528</v>
      </c>
      <c r="O72" s="25">
        <v>21.15528</v>
      </c>
      <c r="P72" s="25">
        <v>6.83809</v>
      </c>
      <c r="Q72" s="25">
        <v>4248.0</v>
      </c>
      <c r="R72" s="25">
        <v>99.0</v>
      </c>
      <c r="S72" s="25">
        <v>1.0</v>
      </c>
    </row>
    <row r="73">
      <c r="A73" s="58" t="s">
        <v>41</v>
      </c>
      <c r="B73" s="25" t="s">
        <v>1</v>
      </c>
      <c r="C73" s="25" t="s">
        <v>119</v>
      </c>
      <c r="D73" s="25" t="s">
        <v>10</v>
      </c>
      <c r="E73" s="25">
        <v>10668.0</v>
      </c>
      <c r="F73" s="25">
        <v>4769.0</v>
      </c>
      <c r="G73" s="25">
        <v>11.0</v>
      </c>
      <c r="H73" s="25">
        <v>2350.0</v>
      </c>
      <c r="I73" s="25">
        <v>0.0</v>
      </c>
      <c r="J73" s="25">
        <v>0.0</v>
      </c>
      <c r="K73" s="25">
        <v>0.0</v>
      </c>
      <c r="L73" s="25">
        <v>0.0</v>
      </c>
      <c r="M73" s="25">
        <v>0.0</v>
      </c>
      <c r="N73" s="25">
        <v>0.16917</v>
      </c>
      <c r="O73" s="25">
        <v>13.69583</v>
      </c>
      <c r="P73" s="25">
        <v>5.02842</v>
      </c>
      <c r="Q73" s="25">
        <v>3331.0</v>
      </c>
      <c r="R73" s="25">
        <v>99.0</v>
      </c>
      <c r="S73" s="25">
        <v>1.0</v>
      </c>
    </row>
    <row r="74">
      <c r="A74" s="58" t="s">
        <v>41</v>
      </c>
      <c r="B74" s="25" t="s">
        <v>1</v>
      </c>
      <c r="C74" s="25" t="s">
        <v>120</v>
      </c>
      <c r="D74" s="25" t="s">
        <v>10</v>
      </c>
      <c r="E74" s="25">
        <v>1873.0</v>
      </c>
      <c r="F74" s="25">
        <v>462.0</v>
      </c>
      <c r="G74" s="25">
        <v>0.0</v>
      </c>
      <c r="H74" s="25">
        <v>541.0</v>
      </c>
      <c r="I74" s="25">
        <v>0.0</v>
      </c>
      <c r="J74" s="25">
        <v>0.0</v>
      </c>
      <c r="K74" s="25">
        <v>0.0</v>
      </c>
      <c r="L74" s="25">
        <v>0.0</v>
      </c>
      <c r="M74" s="25">
        <v>0.0</v>
      </c>
      <c r="N74" s="25">
        <v>0.06667</v>
      </c>
      <c r="O74" s="25">
        <v>3.03056</v>
      </c>
      <c r="P74" s="25">
        <v>2.97794</v>
      </c>
      <c r="Q74" s="25">
        <v>341.0</v>
      </c>
      <c r="R74" s="25">
        <v>99.0</v>
      </c>
      <c r="S74" s="25">
        <v>1.0</v>
      </c>
    </row>
    <row r="75">
      <c r="A75" s="58" t="s">
        <v>41</v>
      </c>
      <c r="B75" s="25" t="s">
        <v>1</v>
      </c>
      <c r="C75" s="25" t="s">
        <v>121</v>
      </c>
      <c r="D75" s="25" t="s">
        <v>10</v>
      </c>
      <c r="E75" s="25">
        <v>1694.0</v>
      </c>
      <c r="F75" s="25">
        <v>1060.0</v>
      </c>
      <c r="G75" s="25">
        <v>1.0</v>
      </c>
      <c r="H75" s="25">
        <v>564.0</v>
      </c>
      <c r="I75" s="25">
        <v>0.0</v>
      </c>
      <c r="J75" s="25">
        <v>0.0</v>
      </c>
      <c r="K75" s="25">
        <v>0.0</v>
      </c>
      <c r="L75" s="25">
        <v>0.0</v>
      </c>
      <c r="M75" s="25">
        <v>0.0</v>
      </c>
      <c r="N75" s="25">
        <v>0.10972</v>
      </c>
      <c r="O75" s="25">
        <v>7.56167</v>
      </c>
      <c r="P75" s="25">
        <v>3.77461</v>
      </c>
      <c r="Q75" s="25">
        <v>664.0</v>
      </c>
      <c r="R75" s="25">
        <v>99.0</v>
      </c>
      <c r="S75" s="25">
        <v>1.0</v>
      </c>
    </row>
    <row r="76">
      <c r="A76" s="58" t="s">
        <v>41</v>
      </c>
      <c r="B76" s="25" t="s">
        <v>1</v>
      </c>
      <c r="C76" s="25" t="s">
        <v>122</v>
      </c>
      <c r="D76" s="25" t="s">
        <v>10</v>
      </c>
      <c r="E76" s="25">
        <v>149.0</v>
      </c>
      <c r="F76" s="25">
        <v>25.0</v>
      </c>
      <c r="G76" s="25">
        <v>0.0</v>
      </c>
      <c r="H76" s="25">
        <v>41.0</v>
      </c>
      <c r="I76" s="25">
        <v>0.0</v>
      </c>
      <c r="J76" s="25">
        <v>0.0</v>
      </c>
      <c r="K76" s="25">
        <v>0.0</v>
      </c>
      <c r="L76" s="25">
        <v>0.0</v>
      </c>
      <c r="M76" s="25">
        <v>0.0</v>
      </c>
      <c r="N76" s="25">
        <v>0.0875</v>
      </c>
      <c r="O76" s="25">
        <v>0.80139</v>
      </c>
      <c r="P76" s="25">
        <v>0.50153</v>
      </c>
      <c r="Q76" s="25">
        <v>21.0</v>
      </c>
      <c r="R76" s="25">
        <v>99.0</v>
      </c>
      <c r="S76" s="25">
        <v>1.0</v>
      </c>
    </row>
    <row r="77">
      <c r="A77" s="58" t="s">
        <v>41</v>
      </c>
      <c r="B77" s="25" t="s">
        <v>1</v>
      </c>
      <c r="C77" s="25" t="s">
        <v>123</v>
      </c>
      <c r="D77" s="25" t="s">
        <v>10</v>
      </c>
      <c r="E77" s="25">
        <v>214.0</v>
      </c>
      <c r="F77" s="25">
        <v>91.0</v>
      </c>
      <c r="G77" s="25">
        <v>0.0</v>
      </c>
      <c r="H77" s="25">
        <v>61.0</v>
      </c>
      <c r="I77" s="25">
        <v>0.0</v>
      </c>
      <c r="J77" s="25">
        <v>0.0</v>
      </c>
      <c r="K77" s="25">
        <v>0.0</v>
      </c>
      <c r="L77" s="25">
        <v>0.0</v>
      </c>
      <c r="M77" s="25">
        <v>0.0</v>
      </c>
      <c r="N77" s="25">
        <v>0.18944</v>
      </c>
      <c r="O77" s="25">
        <v>13.77833</v>
      </c>
      <c r="P77" s="25">
        <v>5.4113</v>
      </c>
      <c r="Q77" s="25">
        <v>62.0</v>
      </c>
      <c r="R77" s="25">
        <v>99.0</v>
      </c>
      <c r="S77" s="25">
        <v>1.0</v>
      </c>
    </row>
    <row r="78">
      <c r="A78" s="58" t="s">
        <v>41</v>
      </c>
      <c r="B78" s="25" t="s">
        <v>1</v>
      </c>
      <c r="C78" s="25" t="s">
        <v>124</v>
      </c>
      <c r="D78" s="25" t="s">
        <v>10</v>
      </c>
      <c r="E78" s="25">
        <v>86.0</v>
      </c>
      <c r="F78" s="25">
        <v>39.0</v>
      </c>
      <c r="G78" s="25">
        <v>0.0</v>
      </c>
      <c r="H78" s="25">
        <v>31.0</v>
      </c>
      <c r="I78" s="25">
        <v>0.0</v>
      </c>
      <c r="J78" s="25">
        <v>0.0</v>
      </c>
      <c r="K78" s="25">
        <v>0.0</v>
      </c>
      <c r="L78" s="25">
        <v>0.0</v>
      </c>
      <c r="M78" s="25">
        <v>0.0</v>
      </c>
      <c r="N78" s="25">
        <v>0.08139</v>
      </c>
      <c r="O78" s="25">
        <v>6.76194</v>
      </c>
      <c r="P78" s="25">
        <v>4.04785</v>
      </c>
      <c r="Q78" s="25">
        <v>23.0</v>
      </c>
      <c r="R78" s="25">
        <v>99.0</v>
      </c>
      <c r="S78" s="25">
        <v>1.0</v>
      </c>
    </row>
    <row r="79">
      <c r="A79" s="58" t="s">
        <v>41</v>
      </c>
      <c r="B79" s="25" t="s">
        <v>1</v>
      </c>
      <c r="C79" s="25" t="s">
        <v>125</v>
      </c>
      <c r="D79" s="25" t="s">
        <v>10</v>
      </c>
      <c r="E79" s="25">
        <v>13708.0</v>
      </c>
      <c r="F79" s="25">
        <v>7367.0</v>
      </c>
      <c r="G79" s="25">
        <v>32.0</v>
      </c>
      <c r="H79" s="25">
        <v>3395.0</v>
      </c>
      <c r="I79" s="25">
        <v>0.0</v>
      </c>
      <c r="J79" s="25">
        <v>0.0</v>
      </c>
      <c r="K79" s="25">
        <v>0.0</v>
      </c>
      <c r="L79" s="25">
        <v>0.0</v>
      </c>
      <c r="M79" s="25">
        <v>0.0</v>
      </c>
      <c r="N79" s="25">
        <v>0.5425</v>
      </c>
      <c r="O79" s="25">
        <v>24.32806</v>
      </c>
      <c r="P79" s="25">
        <v>7.70335</v>
      </c>
      <c r="Q79" s="25">
        <v>5021.0</v>
      </c>
      <c r="R79" s="25">
        <v>99.0</v>
      </c>
      <c r="S79" s="25">
        <v>1.0</v>
      </c>
    </row>
    <row r="80">
      <c r="A80" s="58" t="s">
        <v>41</v>
      </c>
      <c r="B80" s="25" t="s">
        <v>1</v>
      </c>
      <c r="C80" s="25" t="s">
        <v>126</v>
      </c>
      <c r="D80" s="25" t="s">
        <v>10</v>
      </c>
      <c r="E80" s="25">
        <v>2082.0</v>
      </c>
      <c r="F80" s="25">
        <v>1126.0</v>
      </c>
      <c r="G80" s="25">
        <v>2.0</v>
      </c>
      <c r="H80" s="25">
        <v>654.0</v>
      </c>
      <c r="I80" s="25">
        <v>0.0</v>
      </c>
      <c r="J80" s="25">
        <v>0.0</v>
      </c>
      <c r="K80" s="25">
        <v>0.0</v>
      </c>
      <c r="L80" s="25">
        <v>0.0</v>
      </c>
      <c r="M80" s="25">
        <v>0.0</v>
      </c>
      <c r="N80" s="25">
        <v>0.16167</v>
      </c>
      <c r="O80" s="25">
        <v>29.08083</v>
      </c>
      <c r="P80" s="25">
        <v>8.2847</v>
      </c>
      <c r="Q80" s="25">
        <v>863.0</v>
      </c>
      <c r="R80" s="25">
        <v>99.0</v>
      </c>
      <c r="S80" s="25">
        <v>1.0</v>
      </c>
    </row>
    <row r="81">
      <c r="A81" s="58" t="s">
        <v>41</v>
      </c>
      <c r="B81" s="25" t="s">
        <v>1</v>
      </c>
      <c r="C81" s="25" t="s">
        <v>127</v>
      </c>
      <c r="D81" s="25" t="s">
        <v>10</v>
      </c>
      <c r="E81" s="25">
        <v>424.0</v>
      </c>
      <c r="F81" s="25">
        <v>238.0</v>
      </c>
      <c r="G81" s="25">
        <v>0.0</v>
      </c>
      <c r="H81" s="25">
        <v>137.0</v>
      </c>
      <c r="I81" s="25">
        <v>0.0</v>
      </c>
      <c r="J81" s="25">
        <v>0.0</v>
      </c>
      <c r="K81" s="25">
        <v>0.0</v>
      </c>
      <c r="L81" s="25">
        <v>0.0</v>
      </c>
      <c r="M81" s="25">
        <v>0.0</v>
      </c>
      <c r="N81" s="25">
        <v>0.09</v>
      </c>
      <c r="O81" s="25">
        <v>3.77889</v>
      </c>
      <c r="P81" s="25">
        <v>1.74746</v>
      </c>
      <c r="Q81" s="25">
        <v>156.0</v>
      </c>
      <c r="R81" s="25">
        <v>99.0</v>
      </c>
      <c r="S81" s="25">
        <v>1.0</v>
      </c>
    </row>
    <row r="82">
      <c r="A82" s="58" t="s">
        <v>41</v>
      </c>
      <c r="B82" s="25" t="s">
        <v>1</v>
      </c>
      <c r="C82" s="25" t="s">
        <v>128</v>
      </c>
      <c r="D82" s="25" t="s">
        <v>10</v>
      </c>
      <c r="E82" s="25">
        <v>5250.0</v>
      </c>
      <c r="F82" s="25">
        <v>2901.0</v>
      </c>
      <c r="G82" s="25">
        <v>2.0</v>
      </c>
      <c r="H82" s="25">
        <v>1384.0</v>
      </c>
      <c r="I82" s="25">
        <v>0.0</v>
      </c>
      <c r="J82" s="25">
        <v>1.0</v>
      </c>
      <c r="K82" s="25">
        <v>0.0</v>
      </c>
      <c r="L82" s="25">
        <v>0.0</v>
      </c>
      <c r="M82" s="25">
        <v>0.0</v>
      </c>
      <c r="N82" s="25">
        <v>0.21472</v>
      </c>
      <c r="O82" s="25">
        <v>14.07611</v>
      </c>
      <c r="P82" s="25">
        <v>4.90577</v>
      </c>
      <c r="Q82" s="25">
        <v>2115.0</v>
      </c>
      <c r="R82" s="25">
        <v>99.0</v>
      </c>
      <c r="S82" s="25">
        <v>1.0</v>
      </c>
    </row>
    <row r="83">
      <c r="A83" s="58" t="s">
        <v>41</v>
      </c>
      <c r="B83" s="25" t="s">
        <v>1</v>
      </c>
      <c r="C83" s="25" t="s">
        <v>129</v>
      </c>
      <c r="D83" s="25" t="s">
        <v>10</v>
      </c>
      <c r="E83" s="25">
        <v>12389.0</v>
      </c>
      <c r="F83" s="25">
        <v>5686.0</v>
      </c>
      <c r="G83" s="25">
        <v>15.0</v>
      </c>
      <c r="H83" s="25">
        <v>3302.0</v>
      </c>
      <c r="I83" s="25">
        <v>0.0</v>
      </c>
      <c r="J83" s="25">
        <v>0.0</v>
      </c>
      <c r="K83" s="25">
        <v>0.0</v>
      </c>
      <c r="L83" s="25">
        <v>0.0</v>
      </c>
      <c r="M83" s="25">
        <v>0.0</v>
      </c>
      <c r="N83" s="25">
        <v>0.18111</v>
      </c>
      <c r="O83" s="25">
        <v>19.10833</v>
      </c>
      <c r="P83" s="25">
        <v>6.25967</v>
      </c>
      <c r="Q83" s="25">
        <v>3785.0</v>
      </c>
      <c r="R83" s="25">
        <v>99.0</v>
      </c>
      <c r="S83" s="25">
        <v>1.0</v>
      </c>
    </row>
    <row r="84">
      <c r="A84" s="58" t="s">
        <v>41</v>
      </c>
      <c r="B84" s="25" t="s">
        <v>1</v>
      </c>
      <c r="C84" s="25" t="s">
        <v>130</v>
      </c>
      <c r="D84" s="25" t="s">
        <v>10</v>
      </c>
      <c r="E84" s="25">
        <v>637.0</v>
      </c>
      <c r="F84" s="25">
        <v>478.0</v>
      </c>
      <c r="G84" s="25">
        <v>0.0</v>
      </c>
      <c r="H84" s="25">
        <v>310.0</v>
      </c>
      <c r="I84" s="25">
        <v>0.0</v>
      </c>
      <c r="J84" s="25">
        <v>0.0</v>
      </c>
      <c r="K84" s="25">
        <v>0.0</v>
      </c>
      <c r="L84" s="25">
        <v>0.0</v>
      </c>
      <c r="M84" s="25">
        <v>0.0</v>
      </c>
      <c r="N84" s="25">
        <v>0.09861</v>
      </c>
      <c r="O84" s="25">
        <v>15.85444</v>
      </c>
      <c r="P84" s="25">
        <v>3.82846</v>
      </c>
      <c r="Q84" s="25">
        <v>356.0</v>
      </c>
      <c r="R84" s="25">
        <v>99.0</v>
      </c>
      <c r="S84" s="25">
        <v>1.0</v>
      </c>
    </row>
    <row r="85">
      <c r="A85" s="58" t="s">
        <v>41</v>
      </c>
      <c r="B85" s="25" t="s">
        <v>1</v>
      </c>
      <c r="C85" s="25" t="s">
        <v>131</v>
      </c>
      <c r="D85" s="25" t="s">
        <v>10</v>
      </c>
      <c r="E85" s="25">
        <v>5241.0</v>
      </c>
      <c r="F85" s="25">
        <v>1060.0</v>
      </c>
      <c r="G85" s="25">
        <v>0.0</v>
      </c>
      <c r="H85" s="25">
        <v>1627.0</v>
      </c>
      <c r="I85" s="25">
        <v>0.0</v>
      </c>
      <c r="J85" s="25">
        <v>1.0</v>
      </c>
      <c r="K85" s="25">
        <v>0.0</v>
      </c>
      <c r="L85" s="25">
        <v>0.0</v>
      </c>
      <c r="M85" s="25">
        <v>0.0</v>
      </c>
      <c r="N85" s="25">
        <v>0.07639</v>
      </c>
      <c r="O85" s="25">
        <v>1.07556</v>
      </c>
      <c r="P85" s="25">
        <v>1.87329</v>
      </c>
      <c r="Q85" s="25">
        <v>851.0</v>
      </c>
      <c r="R85" s="25">
        <v>99.0</v>
      </c>
      <c r="S85" s="25">
        <v>1.0</v>
      </c>
    </row>
    <row r="86">
      <c r="A86" s="58" t="s">
        <v>41</v>
      </c>
      <c r="B86" s="25" t="s">
        <v>1</v>
      </c>
      <c r="C86" s="25" t="s">
        <v>132</v>
      </c>
      <c r="D86" s="25" t="s">
        <v>10</v>
      </c>
      <c r="E86" s="25">
        <v>5999.0</v>
      </c>
      <c r="F86" s="25">
        <v>4005.0</v>
      </c>
      <c r="G86" s="25">
        <v>7.0</v>
      </c>
      <c r="H86" s="25">
        <v>1826.0</v>
      </c>
      <c r="I86" s="25">
        <v>0.0</v>
      </c>
      <c r="J86" s="25">
        <v>0.0</v>
      </c>
      <c r="K86" s="25">
        <v>0.0</v>
      </c>
      <c r="L86" s="25">
        <v>0.0</v>
      </c>
      <c r="M86" s="25">
        <v>0.0</v>
      </c>
      <c r="N86" s="25">
        <v>0.29722</v>
      </c>
      <c r="O86" s="25">
        <v>6.5575</v>
      </c>
      <c r="P86" s="25">
        <v>2.8678</v>
      </c>
      <c r="Q86" s="25">
        <v>2351.0</v>
      </c>
      <c r="R86" s="25">
        <v>99.0</v>
      </c>
      <c r="S86" s="25">
        <v>1.0</v>
      </c>
    </row>
    <row r="87">
      <c r="A87" s="58" t="s">
        <v>41</v>
      </c>
      <c r="B87" s="25" t="s">
        <v>1</v>
      </c>
      <c r="C87" s="25" t="s">
        <v>133</v>
      </c>
      <c r="D87" s="25" t="s">
        <v>10</v>
      </c>
      <c r="E87" s="25">
        <v>1764.0</v>
      </c>
      <c r="F87" s="25">
        <v>821.0</v>
      </c>
      <c r="G87" s="25">
        <v>6.0</v>
      </c>
      <c r="H87" s="25">
        <v>471.0</v>
      </c>
      <c r="I87" s="25">
        <v>0.0</v>
      </c>
      <c r="J87" s="25">
        <v>0.0</v>
      </c>
      <c r="K87" s="25">
        <v>0.0</v>
      </c>
      <c r="L87" s="25">
        <v>0.0</v>
      </c>
      <c r="M87" s="25">
        <v>0.0</v>
      </c>
      <c r="N87" s="25">
        <v>0.24472</v>
      </c>
      <c r="O87" s="25">
        <v>23.55194</v>
      </c>
      <c r="P87" s="25">
        <v>7.08568</v>
      </c>
      <c r="Q87" s="25">
        <v>588.0</v>
      </c>
      <c r="R87" s="25">
        <v>99.0</v>
      </c>
      <c r="S87" s="25">
        <v>1.0</v>
      </c>
    </row>
    <row r="88">
      <c r="A88" s="58" t="s">
        <v>41</v>
      </c>
      <c r="B88" s="25" t="s">
        <v>1</v>
      </c>
      <c r="C88" s="25" t="s">
        <v>134</v>
      </c>
      <c r="D88" s="25" t="s">
        <v>10</v>
      </c>
      <c r="E88" s="25">
        <v>2197.0</v>
      </c>
      <c r="F88" s="25">
        <v>886.0</v>
      </c>
      <c r="G88" s="25">
        <v>0.0</v>
      </c>
      <c r="H88" s="25">
        <v>764.0</v>
      </c>
      <c r="I88" s="25">
        <v>0.0</v>
      </c>
      <c r="J88" s="25">
        <v>0.0</v>
      </c>
      <c r="K88" s="25">
        <v>0.0</v>
      </c>
      <c r="L88" s="25">
        <v>0.0</v>
      </c>
      <c r="M88" s="25">
        <v>0.0</v>
      </c>
      <c r="N88" s="25">
        <v>0.09389</v>
      </c>
      <c r="O88" s="25">
        <v>1.64194</v>
      </c>
      <c r="P88" s="25">
        <v>2.25483</v>
      </c>
      <c r="Q88" s="25">
        <v>586.0</v>
      </c>
      <c r="R88" s="25">
        <v>99.0</v>
      </c>
      <c r="S88" s="25">
        <v>1.0</v>
      </c>
    </row>
    <row r="89">
      <c r="A89" s="58" t="s">
        <v>41</v>
      </c>
      <c r="B89" s="25" t="s">
        <v>1</v>
      </c>
      <c r="C89" s="25" t="s">
        <v>135</v>
      </c>
      <c r="D89" s="25" t="s">
        <v>10</v>
      </c>
      <c r="E89" s="25">
        <v>5437.0</v>
      </c>
      <c r="F89" s="25">
        <v>3261.0</v>
      </c>
      <c r="G89" s="25">
        <v>0.0</v>
      </c>
      <c r="H89" s="25">
        <v>2217.0</v>
      </c>
      <c r="I89" s="25">
        <v>0.0</v>
      </c>
      <c r="J89" s="25">
        <v>0.0</v>
      </c>
      <c r="K89" s="25">
        <v>0.0</v>
      </c>
      <c r="L89" s="25">
        <v>0.0</v>
      </c>
      <c r="M89" s="25">
        <v>0.0</v>
      </c>
      <c r="N89" s="25">
        <v>0.06306</v>
      </c>
      <c r="O89" s="25">
        <v>1.87778</v>
      </c>
      <c r="P89" s="25">
        <v>2.55646</v>
      </c>
      <c r="Q89" s="25">
        <v>2116.0</v>
      </c>
      <c r="R89" s="25">
        <v>99.0</v>
      </c>
      <c r="S89" s="25">
        <v>1.0</v>
      </c>
    </row>
    <row r="90">
      <c r="A90" s="58" t="s">
        <v>41</v>
      </c>
      <c r="B90" s="25" t="s">
        <v>1</v>
      </c>
      <c r="C90" s="25" t="s">
        <v>136</v>
      </c>
      <c r="D90" s="25" t="s">
        <v>10</v>
      </c>
      <c r="E90" s="25">
        <v>4582.0</v>
      </c>
      <c r="F90" s="25">
        <v>1562.0</v>
      </c>
      <c r="G90" s="25">
        <v>2.0</v>
      </c>
      <c r="H90" s="25">
        <v>1980.0</v>
      </c>
      <c r="I90" s="25">
        <v>0.0</v>
      </c>
      <c r="J90" s="25">
        <v>0.0</v>
      </c>
      <c r="K90" s="25">
        <v>0.0</v>
      </c>
      <c r="L90" s="25">
        <v>0.0</v>
      </c>
      <c r="M90" s="25">
        <v>0.0</v>
      </c>
      <c r="N90" s="25">
        <v>0.03</v>
      </c>
      <c r="O90" s="25">
        <v>2.6</v>
      </c>
      <c r="P90" s="25">
        <v>2.7996</v>
      </c>
      <c r="Q90" s="25">
        <v>985.0</v>
      </c>
      <c r="R90" s="25">
        <v>99.0</v>
      </c>
      <c r="S90" s="25">
        <v>1.0</v>
      </c>
    </row>
    <row r="91">
      <c r="A91" s="58" t="s">
        <v>41</v>
      </c>
      <c r="B91" s="25" t="s">
        <v>1</v>
      </c>
      <c r="C91" s="25" t="s">
        <v>137</v>
      </c>
      <c r="D91" s="25" t="s">
        <v>10</v>
      </c>
      <c r="E91" s="25">
        <v>45.0</v>
      </c>
      <c r="F91" s="25">
        <v>29.0</v>
      </c>
      <c r="G91" s="25">
        <v>0.0</v>
      </c>
      <c r="H91" s="25">
        <v>14.0</v>
      </c>
      <c r="I91" s="25">
        <v>0.0</v>
      </c>
      <c r="J91" s="25">
        <v>0.0</v>
      </c>
      <c r="K91" s="25">
        <v>0.0</v>
      </c>
      <c r="L91" s="25">
        <v>0.0</v>
      </c>
      <c r="M91" s="25">
        <v>0.0</v>
      </c>
      <c r="N91" s="25">
        <v>0.04194</v>
      </c>
      <c r="O91" s="25">
        <v>4.295</v>
      </c>
      <c r="P91" s="25">
        <v>1.22552</v>
      </c>
      <c r="Q91" s="25">
        <v>20.0</v>
      </c>
      <c r="R91" s="25">
        <v>99.0</v>
      </c>
      <c r="S91" s="25">
        <v>1.0</v>
      </c>
    </row>
    <row r="92">
      <c r="A92" s="58" t="s">
        <v>41</v>
      </c>
      <c r="B92" s="25" t="s">
        <v>1</v>
      </c>
      <c r="C92" s="25" t="s">
        <v>138</v>
      </c>
      <c r="D92" s="25" t="s">
        <v>10</v>
      </c>
      <c r="E92" s="25">
        <v>396.0</v>
      </c>
      <c r="F92" s="25">
        <v>237.0</v>
      </c>
      <c r="G92" s="25">
        <v>0.0</v>
      </c>
      <c r="H92" s="25">
        <v>135.0</v>
      </c>
      <c r="I92" s="25">
        <v>0.0</v>
      </c>
      <c r="J92" s="25">
        <v>0.0</v>
      </c>
      <c r="K92" s="25">
        <v>0.0</v>
      </c>
      <c r="L92" s="25">
        <v>0.0</v>
      </c>
      <c r="M92" s="25">
        <v>0.0</v>
      </c>
      <c r="N92" s="25">
        <v>0.09167</v>
      </c>
      <c r="O92" s="25">
        <v>14.31806</v>
      </c>
      <c r="P92" s="25">
        <v>5.15804</v>
      </c>
      <c r="Q92" s="25">
        <v>185.0</v>
      </c>
      <c r="R92" s="25">
        <v>99.0</v>
      </c>
      <c r="S92" s="25">
        <v>1.0</v>
      </c>
    </row>
    <row r="93">
      <c r="A93" s="58" t="s">
        <v>41</v>
      </c>
      <c r="B93" s="25" t="s">
        <v>1</v>
      </c>
      <c r="C93" s="25" t="s">
        <v>139</v>
      </c>
      <c r="D93" s="25" t="s">
        <v>10</v>
      </c>
      <c r="E93" s="25">
        <v>119.0</v>
      </c>
      <c r="F93" s="25">
        <v>51.0</v>
      </c>
      <c r="G93" s="25">
        <v>0.0</v>
      </c>
      <c r="H93" s="25">
        <v>32.0</v>
      </c>
      <c r="I93" s="25">
        <v>0.0</v>
      </c>
      <c r="J93" s="25">
        <v>0.0</v>
      </c>
      <c r="K93" s="25">
        <v>0.0</v>
      </c>
      <c r="L93" s="25">
        <v>0.0</v>
      </c>
      <c r="M93" s="25">
        <v>0.0</v>
      </c>
      <c r="N93" s="25">
        <v>0.22528</v>
      </c>
      <c r="O93" s="25">
        <v>18.62333</v>
      </c>
      <c r="P93" s="25">
        <v>5.88121</v>
      </c>
      <c r="Q93" s="25">
        <v>31.0</v>
      </c>
      <c r="R93" s="25">
        <v>99.0</v>
      </c>
      <c r="S93" s="25">
        <v>1.0</v>
      </c>
    </row>
    <row r="94">
      <c r="A94" s="58" t="s">
        <v>41</v>
      </c>
      <c r="B94" s="25" t="s">
        <v>1</v>
      </c>
      <c r="C94" s="25" t="s">
        <v>140</v>
      </c>
      <c r="D94" s="25" t="s">
        <v>10</v>
      </c>
      <c r="E94" s="25">
        <v>412.0</v>
      </c>
      <c r="F94" s="25">
        <v>240.0</v>
      </c>
      <c r="G94" s="25">
        <v>2.0</v>
      </c>
      <c r="H94" s="25">
        <v>120.0</v>
      </c>
      <c r="I94" s="25">
        <v>0.0</v>
      </c>
      <c r="J94" s="25">
        <v>0.0</v>
      </c>
      <c r="K94" s="25">
        <v>0.0</v>
      </c>
      <c r="L94" s="25">
        <v>0.0</v>
      </c>
      <c r="M94" s="25">
        <v>0.0</v>
      </c>
      <c r="N94" s="25">
        <v>0.33861</v>
      </c>
      <c r="O94" s="25">
        <v>7.92056</v>
      </c>
      <c r="P94" s="25">
        <v>2.62038</v>
      </c>
      <c r="Q94" s="25">
        <v>140.0</v>
      </c>
      <c r="R94" s="25">
        <v>99.0</v>
      </c>
      <c r="S94" s="25">
        <v>1.0</v>
      </c>
    </row>
    <row r="95">
      <c r="A95" s="58" t="s">
        <v>41</v>
      </c>
      <c r="B95" s="25" t="s">
        <v>1</v>
      </c>
      <c r="C95" s="25" t="s">
        <v>141</v>
      </c>
      <c r="D95" s="25" t="s">
        <v>10</v>
      </c>
      <c r="E95" s="25">
        <v>7900.0</v>
      </c>
      <c r="F95" s="25">
        <v>2935.0</v>
      </c>
      <c r="G95" s="25">
        <v>1.0</v>
      </c>
      <c r="H95" s="25">
        <v>3323.0</v>
      </c>
      <c r="I95" s="25">
        <v>0.0</v>
      </c>
      <c r="J95" s="25">
        <v>0.0</v>
      </c>
      <c r="K95" s="25">
        <v>0.0</v>
      </c>
      <c r="L95" s="25">
        <v>0.0</v>
      </c>
      <c r="M95" s="25">
        <v>0.0</v>
      </c>
      <c r="N95" s="25">
        <v>0.03889</v>
      </c>
      <c r="O95" s="25">
        <v>3.09917</v>
      </c>
      <c r="P95" s="25">
        <v>2.23936</v>
      </c>
      <c r="Q95" s="25">
        <v>1836.0</v>
      </c>
      <c r="R95" s="25">
        <v>99.0</v>
      </c>
      <c r="S95" s="25">
        <v>1.0</v>
      </c>
    </row>
    <row r="96">
      <c r="A96" s="58" t="s">
        <v>41</v>
      </c>
      <c r="B96" s="25" t="s">
        <v>1</v>
      </c>
      <c r="C96" s="25" t="s">
        <v>142</v>
      </c>
      <c r="D96" s="25" t="s">
        <v>10</v>
      </c>
      <c r="E96" s="25">
        <v>2114.0</v>
      </c>
      <c r="F96" s="25">
        <v>1249.0</v>
      </c>
      <c r="G96" s="25">
        <v>6.0</v>
      </c>
      <c r="H96" s="25">
        <v>449.0</v>
      </c>
      <c r="I96" s="25">
        <v>0.0</v>
      </c>
      <c r="J96" s="25">
        <v>0.0</v>
      </c>
      <c r="K96" s="25">
        <v>0.0</v>
      </c>
      <c r="L96" s="25">
        <v>0.0</v>
      </c>
      <c r="M96" s="25">
        <v>0.0</v>
      </c>
      <c r="N96" s="25">
        <v>0.25611</v>
      </c>
      <c r="O96" s="25">
        <v>24.67889</v>
      </c>
      <c r="P96" s="25">
        <v>7.64442</v>
      </c>
      <c r="Q96" s="25">
        <v>857.0</v>
      </c>
      <c r="R96" s="25">
        <v>99.0</v>
      </c>
      <c r="S96" s="25">
        <v>1.0</v>
      </c>
    </row>
    <row r="97">
      <c r="A97" s="58" t="s">
        <v>41</v>
      </c>
      <c r="B97" s="25" t="s">
        <v>1</v>
      </c>
      <c r="C97" s="25" t="s">
        <v>143</v>
      </c>
      <c r="D97" s="25" t="s">
        <v>10</v>
      </c>
      <c r="E97" s="25">
        <v>2338.0</v>
      </c>
      <c r="F97" s="25">
        <v>1283.0</v>
      </c>
      <c r="G97" s="25">
        <v>3.0</v>
      </c>
      <c r="H97" s="25">
        <v>652.0</v>
      </c>
      <c r="I97" s="25">
        <v>0.0</v>
      </c>
      <c r="J97" s="25">
        <v>0.0</v>
      </c>
      <c r="K97" s="25">
        <v>0.0</v>
      </c>
      <c r="L97" s="25">
        <v>0.0</v>
      </c>
      <c r="M97" s="25">
        <v>0.0</v>
      </c>
      <c r="N97" s="25">
        <v>0.16611</v>
      </c>
      <c r="O97" s="25">
        <v>28.74556</v>
      </c>
      <c r="P97" s="25">
        <v>8.46922</v>
      </c>
      <c r="Q97" s="25">
        <v>866.0</v>
      </c>
      <c r="R97" s="25">
        <v>99.0</v>
      </c>
      <c r="S97" s="25">
        <v>1.0</v>
      </c>
    </row>
    <row r="98">
      <c r="A98" s="58" t="s">
        <v>41</v>
      </c>
      <c r="B98" s="25" t="s">
        <v>1</v>
      </c>
      <c r="C98" s="25" t="s">
        <v>144</v>
      </c>
      <c r="D98" s="25" t="s">
        <v>10</v>
      </c>
      <c r="E98" s="25">
        <v>136.0</v>
      </c>
      <c r="F98" s="25">
        <v>43.0</v>
      </c>
      <c r="G98" s="25">
        <v>1.0</v>
      </c>
      <c r="H98" s="25">
        <v>19.0</v>
      </c>
      <c r="I98" s="25">
        <v>0.0</v>
      </c>
      <c r="J98" s="25">
        <v>0.0</v>
      </c>
      <c r="K98" s="25">
        <v>0.0</v>
      </c>
      <c r="L98" s="25">
        <v>0.0</v>
      </c>
      <c r="M98" s="25">
        <v>0.0</v>
      </c>
      <c r="N98" s="25">
        <v>0.24639</v>
      </c>
      <c r="O98" s="25">
        <v>24.85667</v>
      </c>
      <c r="P98" s="25">
        <v>16.64756</v>
      </c>
      <c r="Q98" s="25">
        <v>32.0</v>
      </c>
      <c r="R98" s="25">
        <v>99.0</v>
      </c>
      <c r="S98" s="25">
        <v>1.0</v>
      </c>
    </row>
    <row r="99">
      <c r="A99" s="58" t="s">
        <v>41</v>
      </c>
      <c r="B99" s="25" t="s">
        <v>1</v>
      </c>
      <c r="C99" s="25" t="s">
        <v>145</v>
      </c>
      <c r="D99" s="25" t="s">
        <v>10</v>
      </c>
      <c r="E99" s="25">
        <v>643.0</v>
      </c>
      <c r="F99" s="25">
        <v>295.0</v>
      </c>
      <c r="G99" s="25">
        <v>0.0</v>
      </c>
      <c r="H99" s="25">
        <v>281.0</v>
      </c>
      <c r="I99" s="25">
        <v>0.0</v>
      </c>
      <c r="J99" s="25">
        <v>0.0</v>
      </c>
      <c r="K99" s="25">
        <v>0.0</v>
      </c>
      <c r="L99" s="25">
        <v>0.0</v>
      </c>
      <c r="M99" s="25">
        <v>0.0</v>
      </c>
      <c r="N99" s="25">
        <v>0.04278</v>
      </c>
      <c r="O99" s="25">
        <v>1.59722</v>
      </c>
      <c r="P99" s="25">
        <v>1.42326</v>
      </c>
      <c r="Q99" s="25">
        <v>184.0</v>
      </c>
      <c r="R99" s="25">
        <v>99.0</v>
      </c>
      <c r="S99" s="25">
        <v>1.0</v>
      </c>
    </row>
    <row r="100">
      <c r="A100" s="58" t="s">
        <v>41</v>
      </c>
      <c r="B100" s="25" t="s">
        <v>1</v>
      </c>
      <c r="C100" s="25" t="s">
        <v>146</v>
      </c>
      <c r="D100" s="25" t="s">
        <v>10</v>
      </c>
      <c r="E100" s="25">
        <v>1105.0</v>
      </c>
      <c r="F100" s="25">
        <v>753.0</v>
      </c>
      <c r="G100" s="25">
        <v>1.0</v>
      </c>
      <c r="H100" s="25">
        <v>335.0</v>
      </c>
      <c r="I100" s="25">
        <v>0.0</v>
      </c>
      <c r="J100" s="25">
        <v>0.0</v>
      </c>
      <c r="K100" s="25">
        <v>0.0</v>
      </c>
      <c r="L100" s="25">
        <v>0.0</v>
      </c>
      <c r="M100" s="25">
        <v>0.0</v>
      </c>
      <c r="N100" s="25">
        <v>0.28778</v>
      </c>
      <c r="O100" s="25">
        <v>6.4025</v>
      </c>
      <c r="P100" s="25">
        <v>2.3538</v>
      </c>
      <c r="Q100" s="25">
        <v>445.0</v>
      </c>
      <c r="R100" s="25">
        <v>99.0</v>
      </c>
      <c r="S100" s="25">
        <v>1.0</v>
      </c>
    </row>
    <row r="101">
      <c r="A101" s="58" t="s">
        <v>41</v>
      </c>
      <c r="B101" s="25" t="s">
        <v>1</v>
      </c>
      <c r="C101" s="25" t="s">
        <v>147</v>
      </c>
      <c r="D101" s="25" t="s">
        <v>10</v>
      </c>
      <c r="E101" s="25">
        <v>119.0</v>
      </c>
      <c r="F101" s="25">
        <v>57.0</v>
      </c>
      <c r="G101" s="25">
        <v>0.0</v>
      </c>
      <c r="H101" s="25">
        <v>32.0</v>
      </c>
      <c r="I101" s="25">
        <v>0.0</v>
      </c>
      <c r="J101" s="25">
        <v>0.0</v>
      </c>
      <c r="K101" s="25">
        <v>0.0</v>
      </c>
      <c r="L101" s="25">
        <v>0.0</v>
      </c>
      <c r="M101" s="25">
        <v>0.0</v>
      </c>
      <c r="N101" s="25">
        <v>0.76833</v>
      </c>
      <c r="O101" s="25">
        <v>19.45389</v>
      </c>
      <c r="P101" s="25">
        <v>7.7885</v>
      </c>
      <c r="Q101" s="25">
        <v>47.0</v>
      </c>
      <c r="R101" s="25">
        <v>99.0</v>
      </c>
      <c r="S101" s="25">
        <v>1.0</v>
      </c>
    </row>
    <row r="102">
      <c r="A102" s="58" t="s">
        <v>41</v>
      </c>
      <c r="B102" s="25" t="s">
        <v>1</v>
      </c>
      <c r="C102" s="25" t="s">
        <v>148</v>
      </c>
      <c r="D102" s="25" t="s">
        <v>10</v>
      </c>
      <c r="E102" s="25">
        <v>454.0</v>
      </c>
      <c r="F102" s="25">
        <v>288.0</v>
      </c>
      <c r="G102" s="25">
        <v>4.0</v>
      </c>
      <c r="H102" s="25">
        <v>161.0</v>
      </c>
      <c r="I102" s="25">
        <v>0.0</v>
      </c>
      <c r="J102" s="25">
        <v>0.0</v>
      </c>
      <c r="K102" s="25">
        <v>0.0</v>
      </c>
      <c r="L102" s="25">
        <v>0.0</v>
      </c>
      <c r="M102" s="25">
        <v>0.0</v>
      </c>
      <c r="N102" s="25">
        <v>0.10556</v>
      </c>
      <c r="O102" s="25">
        <v>8.58</v>
      </c>
      <c r="P102" s="25">
        <v>4.96646</v>
      </c>
      <c r="Q102" s="25">
        <v>159.0</v>
      </c>
      <c r="R102" s="25">
        <v>99.0</v>
      </c>
      <c r="S102" s="25">
        <v>1.0</v>
      </c>
    </row>
    <row r="103">
      <c r="A103" s="58" t="s">
        <v>41</v>
      </c>
      <c r="B103" s="25" t="s">
        <v>1</v>
      </c>
      <c r="C103" s="25" t="s">
        <v>149</v>
      </c>
      <c r="D103" s="25" t="s">
        <v>10</v>
      </c>
      <c r="E103" s="25">
        <v>1351.0</v>
      </c>
      <c r="F103" s="25">
        <v>981.0</v>
      </c>
      <c r="G103" s="25">
        <v>0.0</v>
      </c>
      <c r="H103" s="25">
        <v>406.0</v>
      </c>
      <c r="I103" s="25">
        <v>0.0</v>
      </c>
      <c r="J103" s="25">
        <v>0.0</v>
      </c>
      <c r="K103" s="25">
        <v>0.0</v>
      </c>
      <c r="L103" s="25">
        <v>0.0</v>
      </c>
      <c r="M103" s="25">
        <v>0.0</v>
      </c>
      <c r="N103" s="25">
        <v>0.23111</v>
      </c>
      <c r="O103" s="25">
        <v>3.91694</v>
      </c>
      <c r="P103" s="25">
        <v>2.54847</v>
      </c>
      <c r="Q103" s="25">
        <v>643.0</v>
      </c>
      <c r="R103" s="25">
        <v>99.0</v>
      </c>
      <c r="S103" s="25">
        <v>1.0</v>
      </c>
    </row>
    <row r="104">
      <c r="A104" s="58" t="s">
        <v>41</v>
      </c>
      <c r="B104" s="25" t="s">
        <v>1</v>
      </c>
      <c r="C104" s="25" t="s">
        <v>150</v>
      </c>
      <c r="D104" s="25" t="s">
        <v>10</v>
      </c>
      <c r="E104" s="25">
        <v>236.0</v>
      </c>
      <c r="F104" s="25">
        <v>94.0</v>
      </c>
      <c r="G104" s="25">
        <v>0.0</v>
      </c>
      <c r="H104" s="25">
        <v>70.0</v>
      </c>
      <c r="I104" s="25">
        <v>0.0</v>
      </c>
      <c r="J104" s="25">
        <v>0.0</v>
      </c>
      <c r="K104" s="25">
        <v>0.0</v>
      </c>
      <c r="L104" s="25">
        <v>0.0</v>
      </c>
      <c r="M104" s="25">
        <v>0.0</v>
      </c>
      <c r="N104" s="25">
        <v>0.10694</v>
      </c>
      <c r="O104" s="25">
        <v>9.99611</v>
      </c>
      <c r="P104" s="25">
        <v>4.54928</v>
      </c>
      <c r="Q104" s="25">
        <v>63.0</v>
      </c>
      <c r="R104" s="25">
        <v>99.0</v>
      </c>
      <c r="S104" s="25">
        <v>1.0</v>
      </c>
    </row>
    <row r="105">
      <c r="A105" s="58" t="s">
        <v>41</v>
      </c>
      <c r="B105" s="25" t="s">
        <v>1</v>
      </c>
      <c r="C105" s="25" t="s">
        <v>151</v>
      </c>
      <c r="D105" s="25" t="s">
        <v>10</v>
      </c>
      <c r="E105" s="25">
        <v>3434.0</v>
      </c>
      <c r="F105" s="25">
        <v>1945.0</v>
      </c>
      <c r="G105" s="25">
        <v>11.0</v>
      </c>
      <c r="H105" s="25">
        <v>700.0</v>
      </c>
      <c r="I105" s="25">
        <v>0.0</v>
      </c>
      <c r="J105" s="25">
        <v>0.0</v>
      </c>
      <c r="K105" s="25">
        <v>0.0</v>
      </c>
      <c r="L105" s="25">
        <v>0.0</v>
      </c>
      <c r="M105" s="25">
        <v>0.0</v>
      </c>
      <c r="N105" s="25">
        <v>0.40417</v>
      </c>
      <c r="O105" s="25">
        <v>27.04139</v>
      </c>
      <c r="P105" s="25">
        <v>8.47414</v>
      </c>
      <c r="Q105" s="25">
        <v>1401.0</v>
      </c>
      <c r="R105" s="25">
        <v>99.0</v>
      </c>
      <c r="S105" s="25">
        <v>1.0</v>
      </c>
    </row>
    <row r="106">
      <c r="A106" s="58" t="s">
        <v>41</v>
      </c>
      <c r="B106" s="25" t="s">
        <v>1</v>
      </c>
      <c r="C106" s="25" t="s">
        <v>152</v>
      </c>
      <c r="D106" s="25" t="s">
        <v>10</v>
      </c>
      <c r="E106" s="25">
        <v>1102.0</v>
      </c>
      <c r="F106" s="25">
        <v>648.0</v>
      </c>
      <c r="G106" s="25">
        <v>2.0</v>
      </c>
      <c r="H106" s="25">
        <v>377.0</v>
      </c>
      <c r="I106" s="25">
        <v>0.0</v>
      </c>
      <c r="J106" s="25">
        <v>1.0</v>
      </c>
      <c r="K106" s="25">
        <v>0.0</v>
      </c>
      <c r="L106" s="25">
        <v>0.0</v>
      </c>
      <c r="M106" s="25">
        <v>0.0</v>
      </c>
      <c r="N106" s="25">
        <v>0.10583</v>
      </c>
      <c r="O106" s="25">
        <v>15.61139</v>
      </c>
      <c r="P106" s="25">
        <v>4.91333</v>
      </c>
      <c r="Q106" s="25">
        <v>413.0</v>
      </c>
      <c r="R106" s="25">
        <v>99.0</v>
      </c>
      <c r="S106" s="25">
        <v>1.0</v>
      </c>
    </row>
    <row r="107">
      <c r="A107" s="58" t="s">
        <v>41</v>
      </c>
      <c r="B107" s="25" t="s">
        <v>1</v>
      </c>
      <c r="C107" s="25" t="s">
        <v>153</v>
      </c>
      <c r="D107" s="25" t="s">
        <v>10</v>
      </c>
      <c r="E107" s="25">
        <v>585.0</v>
      </c>
      <c r="F107" s="25">
        <v>315.0</v>
      </c>
      <c r="G107" s="25">
        <v>3.0</v>
      </c>
      <c r="H107" s="25">
        <v>191.0</v>
      </c>
      <c r="I107" s="25">
        <v>0.0</v>
      </c>
      <c r="J107" s="25">
        <v>0.0</v>
      </c>
      <c r="K107" s="25">
        <v>0.0</v>
      </c>
      <c r="L107" s="25">
        <v>0.0</v>
      </c>
      <c r="M107" s="25">
        <v>0.0</v>
      </c>
      <c r="N107" s="25">
        <v>0.10833</v>
      </c>
      <c r="O107" s="25">
        <v>3.23667</v>
      </c>
      <c r="P107" s="25">
        <v>2.56244</v>
      </c>
      <c r="Q107" s="25">
        <v>200.0</v>
      </c>
      <c r="R107" s="25">
        <v>99.0</v>
      </c>
      <c r="S107" s="25">
        <v>1.0</v>
      </c>
    </row>
    <row r="108">
      <c r="A108" s="58" t="s">
        <v>41</v>
      </c>
      <c r="B108" s="25" t="s">
        <v>1</v>
      </c>
      <c r="C108" s="25" t="s">
        <v>154</v>
      </c>
      <c r="D108" s="25" t="s">
        <v>10</v>
      </c>
      <c r="E108" s="25">
        <v>3645.0</v>
      </c>
      <c r="F108" s="25">
        <v>2591.0</v>
      </c>
      <c r="G108" s="25">
        <v>7.0</v>
      </c>
      <c r="H108" s="25">
        <v>1243.0</v>
      </c>
      <c r="I108" s="25">
        <v>0.0</v>
      </c>
      <c r="J108" s="25">
        <v>0.0</v>
      </c>
      <c r="K108" s="25">
        <v>0.0</v>
      </c>
      <c r="L108" s="25">
        <v>0.0</v>
      </c>
      <c r="M108" s="25">
        <v>0.0</v>
      </c>
      <c r="N108" s="25">
        <v>0.10917</v>
      </c>
      <c r="O108" s="25">
        <v>5.58</v>
      </c>
      <c r="P108" s="25">
        <v>3.51523</v>
      </c>
      <c r="Q108" s="25">
        <v>1519.0</v>
      </c>
      <c r="R108" s="25">
        <v>99.0</v>
      </c>
      <c r="S108" s="25">
        <v>1.0</v>
      </c>
    </row>
    <row r="109">
      <c r="A109" s="58" t="s">
        <v>41</v>
      </c>
      <c r="B109" s="25" t="s">
        <v>1</v>
      </c>
      <c r="C109" s="25" t="s">
        <v>155</v>
      </c>
      <c r="D109" s="25" t="s">
        <v>10</v>
      </c>
      <c r="E109" s="25">
        <v>3752.0</v>
      </c>
      <c r="F109" s="25">
        <v>2021.0</v>
      </c>
      <c r="G109" s="25">
        <v>0.0</v>
      </c>
      <c r="H109" s="25">
        <v>1339.0</v>
      </c>
      <c r="I109" s="25">
        <v>0.0</v>
      </c>
      <c r="J109" s="25">
        <v>0.0</v>
      </c>
      <c r="K109" s="25">
        <v>0.0</v>
      </c>
      <c r="L109" s="25">
        <v>0.0</v>
      </c>
      <c r="M109" s="25">
        <v>0.0</v>
      </c>
      <c r="N109" s="25">
        <v>0.07417</v>
      </c>
      <c r="O109" s="25">
        <v>14.74472</v>
      </c>
      <c r="P109" s="25">
        <v>5.19174</v>
      </c>
      <c r="Q109" s="25">
        <v>1427.0</v>
      </c>
      <c r="R109" s="25">
        <v>99.0</v>
      </c>
      <c r="S109" s="25">
        <v>1.0</v>
      </c>
    </row>
    <row r="110">
      <c r="A110" s="58" t="s">
        <v>41</v>
      </c>
      <c r="B110" s="25" t="s">
        <v>1</v>
      </c>
      <c r="C110" s="25" t="s">
        <v>156</v>
      </c>
      <c r="D110" s="25" t="s">
        <v>10</v>
      </c>
      <c r="E110" s="25">
        <v>289.0</v>
      </c>
      <c r="F110" s="25">
        <v>142.0</v>
      </c>
      <c r="G110" s="25">
        <v>1.0</v>
      </c>
      <c r="H110" s="25">
        <v>78.0</v>
      </c>
      <c r="I110" s="25">
        <v>0.0</v>
      </c>
      <c r="J110" s="25">
        <v>1.0</v>
      </c>
      <c r="K110" s="25">
        <v>0.0</v>
      </c>
      <c r="L110" s="25">
        <v>0.0</v>
      </c>
      <c r="M110" s="25">
        <v>0.0</v>
      </c>
      <c r="N110" s="25">
        <v>0.14139</v>
      </c>
      <c r="O110" s="25">
        <v>3.32528</v>
      </c>
      <c r="P110" s="25">
        <v>3.02656</v>
      </c>
      <c r="Q110" s="25">
        <v>93.0</v>
      </c>
      <c r="R110" s="25">
        <v>99.0</v>
      </c>
      <c r="S110" s="25">
        <v>1.0</v>
      </c>
    </row>
    <row r="111">
      <c r="A111" s="58" t="s">
        <v>41</v>
      </c>
      <c r="B111" s="25" t="s">
        <v>1</v>
      </c>
      <c r="C111" s="25" t="s">
        <v>157</v>
      </c>
      <c r="D111" s="25" t="s">
        <v>10</v>
      </c>
      <c r="E111" s="25">
        <v>2896.0</v>
      </c>
      <c r="F111" s="25">
        <v>1527.0</v>
      </c>
      <c r="G111" s="25">
        <v>5.0</v>
      </c>
      <c r="H111" s="25">
        <v>617.0</v>
      </c>
      <c r="I111" s="25">
        <v>0.0</v>
      </c>
      <c r="J111" s="25">
        <v>0.0</v>
      </c>
      <c r="K111" s="25">
        <v>0.0</v>
      </c>
      <c r="L111" s="25">
        <v>0.0</v>
      </c>
      <c r="M111" s="25">
        <v>0.0</v>
      </c>
      <c r="N111" s="25">
        <v>0.28167</v>
      </c>
      <c r="O111" s="25">
        <v>21.32083</v>
      </c>
      <c r="P111" s="25">
        <v>7.62704</v>
      </c>
      <c r="Q111" s="25">
        <v>1063.0</v>
      </c>
      <c r="R111" s="25">
        <v>99.0</v>
      </c>
      <c r="S111" s="25">
        <v>1.0</v>
      </c>
    </row>
    <row r="112">
      <c r="A112" s="58" t="s">
        <v>41</v>
      </c>
      <c r="B112" s="25" t="s">
        <v>1</v>
      </c>
      <c r="C112" s="25" t="s">
        <v>158</v>
      </c>
      <c r="D112" s="25" t="s">
        <v>10</v>
      </c>
      <c r="E112" s="25">
        <v>2358.0</v>
      </c>
      <c r="F112" s="25">
        <v>1486.0</v>
      </c>
      <c r="G112" s="25">
        <v>0.0</v>
      </c>
      <c r="H112" s="25">
        <v>695.0</v>
      </c>
      <c r="I112" s="25">
        <v>0.0</v>
      </c>
      <c r="J112" s="25">
        <v>0.0</v>
      </c>
      <c r="K112" s="25">
        <v>0.0</v>
      </c>
      <c r="L112" s="25">
        <v>0.0</v>
      </c>
      <c r="M112" s="25">
        <v>0.0</v>
      </c>
      <c r="N112" s="25">
        <v>0.15528</v>
      </c>
      <c r="O112" s="25">
        <v>17.21111</v>
      </c>
      <c r="P112" s="25">
        <v>5.8921</v>
      </c>
      <c r="Q112" s="25">
        <v>995.0</v>
      </c>
      <c r="R112" s="25">
        <v>99.0</v>
      </c>
      <c r="S112" s="25">
        <v>1.0</v>
      </c>
    </row>
    <row r="113">
      <c r="A113" s="58" t="s">
        <v>41</v>
      </c>
      <c r="B113" s="25" t="s">
        <v>1</v>
      </c>
      <c r="C113" s="25" t="s">
        <v>159</v>
      </c>
      <c r="D113" s="25" t="s">
        <v>10</v>
      </c>
      <c r="E113" s="25">
        <v>3835.0</v>
      </c>
      <c r="F113" s="25">
        <v>2162.0</v>
      </c>
      <c r="G113" s="25">
        <v>0.0</v>
      </c>
      <c r="H113" s="25">
        <v>1304.0</v>
      </c>
      <c r="I113" s="25">
        <v>0.0</v>
      </c>
      <c r="J113" s="25">
        <v>0.0</v>
      </c>
      <c r="K113" s="25">
        <v>0.0</v>
      </c>
      <c r="L113" s="25">
        <v>0.0</v>
      </c>
      <c r="M113" s="25">
        <v>0.0</v>
      </c>
      <c r="N113" s="25">
        <v>0.11944</v>
      </c>
      <c r="O113" s="25">
        <v>14.60361</v>
      </c>
      <c r="P113" s="25">
        <v>4.85058</v>
      </c>
      <c r="Q113" s="25">
        <v>1397.0</v>
      </c>
      <c r="R113" s="25">
        <v>99.0</v>
      </c>
      <c r="S113" s="25">
        <v>1.0</v>
      </c>
    </row>
    <row r="114">
      <c r="A114" s="58" t="s">
        <v>41</v>
      </c>
      <c r="B114" s="25" t="s">
        <v>1</v>
      </c>
      <c r="C114" s="25" t="s">
        <v>160</v>
      </c>
      <c r="D114" s="25" t="s">
        <v>10</v>
      </c>
      <c r="E114" s="25">
        <v>1734.0</v>
      </c>
      <c r="F114" s="25">
        <v>674.0</v>
      </c>
      <c r="G114" s="25">
        <v>0.0</v>
      </c>
      <c r="H114" s="25">
        <v>624.0</v>
      </c>
      <c r="I114" s="25">
        <v>0.0</v>
      </c>
      <c r="J114" s="25">
        <v>0.0</v>
      </c>
      <c r="K114" s="25">
        <v>0.0</v>
      </c>
      <c r="L114" s="25">
        <v>0.0</v>
      </c>
      <c r="M114" s="25">
        <v>0.0</v>
      </c>
      <c r="N114" s="25">
        <v>0.07833</v>
      </c>
      <c r="O114" s="25">
        <v>14.47167</v>
      </c>
      <c r="P114" s="25">
        <v>4.81754</v>
      </c>
      <c r="Q114" s="25">
        <v>563.0</v>
      </c>
      <c r="R114" s="25">
        <v>99.0</v>
      </c>
      <c r="S114" s="25">
        <v>1.0</v>
      </c>
    </row>
    <row r="115">
      <c r="A115" s="58" t="s">
        <v>41</v>
      </c>
      <c r="B115" s="25" t="s">
        <v>1</v>
      </c>
      <c r="C115" s="25" t="s">
        <v>161</v>
      </c>
      <c r="D115" s="25" t="s">
        <v>10</v>
      </c>
      <c r="E115" s="25">
        <v>3407.0</v>
      </c>
      <c r="F115" s="25">
        <v>1662.0</v>
      </c>
      <c r="G115" s="25">
        <v>2.0</v>
      </c>
      <c r="H115" s="25">
        <v>1176.0</v>
      </c>
      <c r="I115" s="25">
        <v>0.0</v>
      </c>
      <c r="J115" s="25">
        <v>0.0</v>
      </c>
      <c r="K115" s="25">
        <v>0.0</v>
      </c>
      <c r="L115" s="25">
        <v>0.0</v>
      </c>
      <c r="M115" s="25">
        <v>0.0</v>
      </c>
      <c r="N115" s="25">
        <v>0.09028</v>
      </c>
      <c r="O115" s="25">
        <v>8.84917</v>
      </c>
      <c r="P115" s="25">
        <v>5.38976</v>
      </c>
      <c r="Q115" s="25">
        <v>1209.0</v>
      </c>
      <c r="R115" s="25">
        <v>99.0</v>
      </c>
      <c r="S115" s="25">
        <v>1.0</v>
      </c>
    </row>
    <row r="116">
      <c r="A116" s="58" t="s">
        <v>41</v>
      </c>
      <c r="B116" s="25" t="s">
        <v>1</v>
      </c>
      <c r="C116" s="25" t="s">
        <v>162</v>
      </c>
      <c r="D116" s="25" t="s">
        <v>10</v>
      </c>
      <c r="E116" s="25">
        <v>11514.0</v>
      </c>
      <c r="F116" s="25">
        <v>4639.0</v>
      </c>
      <c r="G116" s="25">
        <v>0.0</v>
      </c>
      <c r="H116" s="25">
        <v>3791.0</v>
      </c>
      <c r="I116" s="25">
        <v>0.0</v>
      </c>
      <c r="J116" s="25">
        <v>0.0</v>
      </c>
      <c r="K116" s="25">
        <v>0.0</v>
      </c>
      <c r="L116" s="25">
        <v>0.0</v>
      </c>
      <c r="M116" s="25">
        <v>0.0</v>
      </c>
      <c r="N116" s="25">
        <v>0.05722</v>
      </c>
      <c r="O116" s="25">
        <v>1.93833</v>
      </c>
      <c r="P116" s="25">
        <v>1.37695</v>
      </c>
      <c r="Q116" s="25">
        <v>3015.0</v>
      </c>
      <c r="R116" s="25">
        <v>99.0</v>
      </c>
      <c r="S116" s="25">
        <v>1.0</v>
      </c>
    </row>
    <row r="117">
      <c r="A117" s="58" t="s">
        <v>41</v>
      </c>
      <c r="B117" s="25" t="s">
        <v>1</v>
      </c>
      <c r="C117" s="25" t="s">
        <v>163</v>
      </c>
      <c r="D117" s="25" t="s">
        <v>10</v>
      </c>
      <c r="E117" s="25">
        <v>1119.0</v>
      </c>
      <c r="F117" s="25">
        <v>759.0</v>
      </c>
      <c r="G117" s="25">
        <v>0.0</v>
      </c>
      <c r="H117" s="25">
        <v>363.0</v>
      </c>
      <c r="I117" s="25">
        <v>0.0</v>
      </c>
      <c r="J117" s="25">
        <v>0.0</v>
      </c>
      <c r="K117" s="25">
        <v>0.0</v>
      </c>
      <c r="L117" s="25">
        <v>0.0</v>
      </c>
      <c r="M117" s="25">
        <v>0.0</v>
      </c>
      <c r="N117" s="25">
        <v>0.18806</v>
      </c>
      <c r="O117" s="25">
        <v>4.62</v>
      </c>
      <c r="P117" s="25">
        <v>3.30813</v>
      </c>
      <c r="Q117" s="25">
        <v>437.0</v>
      </c>
      <c r="R117" s="25">
        <v>99.0</v>
      </c>
      <c r="S117" s="25">
        <v>1.0</v>
      </c>
    </row>
    <row r="118">
      <c r="A118" s="58" t="s">
        <v>41</v>
      </c>
      <c r="B118" s="25" t="s">
        <v>1</v>
      </c>
      <c r="C118" s="25" t="s">
        <v>164</v>
      </c>
      <c r="D118" s="25" t="s">
        <v>10</v>
      </c>
      <c r="E118" s="25">
        <v>982.0</v>
      </c>
      <c r="F118" s="25">
        <v>645.0</v>
      </c>
      <c r="G118" s="25">
        <v>0.0</v>
      </c>
      <c r="H118" s="25">
        <v>318.0</v>
      </c>
      <c r="I118" s="25">
        <v>0.0</v>
      </c>
      <c r="J118" s="25">
        <v>0.0</v>
      </c>
      <c r="K118" s="25">
        <v>0.0</v>
      </c>
      <c r="L118" s="25">
        <v>0.0</v>
      </c>
      <c r="M118" s="25">
        <v>0.0</v>
      </c>
      <c r="N118" s="25">
        <v>0.15222</v>
      </c>
      <c r="O118" s="25">
        <v>2.1925</v>
      </c>
      <c r="P118" s="25">
        <v>2.03851</v>
      </c>
      <c r="Q118" s="25">
        <v>409.0</v>
      </c>
      <c r="R118" s="25">
        <v>99.0</v>
      </c>
      <c r="S118" s="25">
        <v>1.0</v>
      </c>
    </row>
    <row r="119">
      <c r="A119" s="58" t="s">
        <v>41</v>
      </c>
      <c r="B119" s="25" t="s">
        <v>1</v>
      </c>
      <c r="C119" s="25" t="s">
        <v>165</v>
      </c>
      <c r="D119" s="25" t="s">
        <v>10</v>
      </c>
      <c r="E119" s="25">
        <v>5134.0</v>
      </c>
      <c r="F119" s="25">
        <v>2199.0</v>
      </c>
      <c r="G119" s="25">
        <v>3.0</v>
      </c>
      <c r="H119" s="25">
        <v>1681.0</v>
      </c>
      <c r="I119" s="25">
        <v>0.0</v>
      </c>
      <c r="J119" s="25">
        <v>1.0</v>
      </c>
      <c r="K119" s="25">
        <v>0.0</v>
      </c>
      <c r="L119" s="25">
        <v>0.0</v>
      </c>
      <c r="M119" s="25">
        <v>0.0</v>
      </c>
      <c r="N119" s="25">
        <v>0.13889</v>
      </c>
      <c r="O119" s="25">
        <v>11.00528</v>
      </c>
      <c r="P119" s="25">
        <v>3.75314</v>
      </c>
      <c r="Q119" s="25">
        <v>1512.0</v>
      </c>
      <c r="R119" s="25">
        <v>99.0</v>
      </c>
      <c r="S119" s="25">
        <v>1.0</v>
      </c>
    </row>
    <row r="120">
      <c r="A120" s="58" t="s">
        <v>41</v>
      </c>
      <c r="B120" s="25" t="s">
        <v>1</v>
      </c>
      <c r="C120" s="25" t="s">
        <v>166</v>
      </c>
      <c r="D120" s="25" t="s">
        <v>10</v>
      </c>
      <c r="E120" s="25">
        <v>535.0</v>
      </c>
      <c r="F120" s="25">
        <v>413.0</v>
      </c>
      <c r="G120" s="25">
        <v>0.0</v>
      </c>
      <c r="H120" s="25">
        <v>230.0</v>
      </c>
      <c r="I120" s="25">
        <v>0.0</v>
      </c>
      <c r="J120" s="25">
        <v>0.0</v>
      </c>
      <c r="K120" s="25">
        <v>0.0</v>
      </c>
      <c r="L120" s="25">
        <v>0.0</v>
      </c>
      <c r="M120" s="25">
        <v>0.0</v>
      </c>
      <c r="N120" s="25">
        <v>0.04722</v>
      </c>
      <c r="O120" s="25">
        <v>5.02917</v>
      </c>
      <c r="P120" s="25">
        <v>6.84023</v>
      </c>
      <c r="Q120" s="25">
        <v>191.0</v>
      </c>
      <c r="R120" s="25">
        <v>99.0</v>
      </c>
      <c r="S120" s="25">
        <v>1.0</v>
      </c>
    </row>
    <row r="121">
      <c r="A121" s="58" t="s">
        <v>41</v>
      </c>
      <c r="B121" s="25" t="s">
        <v>1</v>
      </c>
      <c r="C121" s="25" t="s">
        <v>167</v>
      </c>
      <c r="D121" s="25" t="s">
        <v>10</v>
      </c>
      <c r="E121" s="25">
        <v>5941.0</v>
      </c>
      <c r="F121" s="25">
        <v>2579.0</v>
      </c>
      <c r="G121" s="25">
        <v>2.0</v>
      </c>
      <c r="H121" s="25">
        <v>2289.0</v>
      </c>
      <c r="I121" s="25">
        <v>0.0</v>
      </c>
      <c r="J121" s="25">
        <v>0.0</v>
      </c>
      <c r="K121" s="25">
        <v>0.0</v>
      </c>
      <c r="L121" s="25">
        <v>0.0</v>
      </c>
      <c r="M121" s="25">
        <v>0.0</v>
      </c>
      <c r="N121" s="25">
        <v>0.04722</v>
      </c>
      <c r="O121" s="25">
        <v>3.64472</v>
      </c>
      <c r="P121" s="25">
        <v>2.52255</v>
      </c>
      <c r="Q121" s="25">
        <v>1622.0</v>
      </c>
      <c r="R121" s="25">
        <v>99.0</v>
      </c>
      <c r="S121" s="25">
        <v>1.0</v>
      </c>
    </row>
    <row r="122">
      <c r="A122" s="58" t="s">
        <v>41</v>
      </c>
      <c r="B122" s="25" t="s">
        <v>1</v>
      </c>
      <c r="C122" s="25" t="s">
        <v>168</v>
      </c>
      <c r="D122" s="25" t="s">
        <v>10</v>
      </c>
      <c r="E122" s="25">
        <v>2927.0</v>
      </c>
      <c r="F122" s="25">
        <v>1140.0</v>
      </c>
      <c r="G122" s="25">
        <v>26.0</v>
      </c>
      <c r="H122" s="25">
        <v>804.0</v>
      </c>
      <c r="I122" s="25">
        <v>0.0</v>
      </c>
      <c r="J122" s="25">
        <v>0.0</v>
      </c>
      <c r="K122" s="25">
        <v>0.0</v>
      </c>
      <c r="L122" s="25">
        <v>0.0</v>
      </c>
      <c r="M122" s="25">
        <v>0.0</v>
      </c>
      <c r="N122" s="25">
        <v>0.11722</v>
      </c>
      <c r="O122" s="25">
        <v>8.60194</v>
      </c>
      <c r="P122" s="25">
        <v>3.78987</v>
      </c>
      <c r="Q122" s="25">
        <v>910.0</v>
      </c>
      <c r="R122" s="25">
        <v>99.0</v>
      </c>
      <c r="S122" s="25">
        <v>1.0</v>
      </c>
    </row>
    <row r="123">
      <c r="A123" s="58" t="s">
        <v>41</v>
      </c>
      <c r="B123" s="25" t="s">
        <v>1</v>
      </c>
      <c r="C123" s="25" t="s">
        <v>169</v>
      </c>
      <c r="D123" s="25" t="s">
        <v>10</v>
      </c>
      <c r="E123" s="25">
        <v>2477.0</v>
      </c>
      <c r="F123" s="25">
        <v>1317.0</v>
      </c>
      <c r="G123" s="25">
        <v>1.0</v>
      </c>
      <c r="H123" s="25">
        <v>1040.0</v>
      </c>
      <c r="I123" s="25">
        <v>0.0</v>
      </c>
      <c r="J123" s="25">
        <v>0.0</v>
      </c>
      <c r="K123" s="25">
        <v>0.0</v>
      </c>
      <c r="L123" s="25">
        <v>0.0</v>
      </c>
      <c r="M123" s="25">
        <v>0.0</v>
      </c>
      <c r="N123" s="25">
        <v>0.04</v>
      </c>
      <c r="O123" s="25">
        <v>1.43528</v>
      </c>
      <c r="P123" s="25">
        <v>2.76756</v>
      </c>
      <c r="Q123" s="25">
        <v>740.0</v>
      </c>
      <c r="R123" s="25">
        <v>99.0</v>
      </c>
      <c r="S123" s="25">
        <v>1.0</v>
      </c>
    </row>
    <row r="124">
      <c r="A124" s="58" t="s">
        <v>41</v>
      </c>
      <c r="B124" s="25" t="s">
        <v>1</v>
      </c>
      <c r="C124" s="25" t="s">
        <v>170</v>
      </c>
      <c r="D124" s="25" t="s">
        <v>10</v>
      </c>
      <c r="E124" s="25">
        <v>5924.0</v>
      </c>
      <c r="F124" s="25">
        <v>1244.0</v>
      </c>
      <c r="G124" s="25">
        <v>0.0</v>
      </c>
      <c r="H124" s="25">
        <v>2545.0</v>
      </c>
      <c r="I124" s="25">
        <v>0.0</v>
      </c>
      <c r="J124" s="25">
        <v>0.0</v>
      </c>
      <c r="K124" s="25">
        <v>0.0</v>
      </c>
      <c r="L124" s="25">
        <v>0.0</v>
      </c>
      <c r="M124" s="25">
        <v>0.0</v>
      </c>
      <c r="N124" s="25">
        <v>0.03944</v>
      </c>
      <c r="O124" s="25">
        <v>1.49444</v>
      </c>
      <c r="P124" s="25">
        <v>2.05179</v>
      </c>
      <c r="Q124" s="25">
        <v>817.0</v>
      </c>
      <c r="R124" s="25">
        <v>99.0</v>
      </c>
      <c r="S124" s="25">
        <v>1.0</v>
      </c>
    </row>
    <row r="125">
      <c r="A125" s="58" t="s">
        <v>41</v>
      </c>
      <c r="B125" s="25" t="s">
        <v>1</v>
      </c>
      <c r="C125" s="25" t="s">
        <v>171</v>
      </c>
      <c r="D125" s="25" t="s">
        <v>10</v>
      </c>
      <c r="E125" s="25">
        <v>1091.0</v>
      </c>
      <c r="F125" s="25">
        <v>776.0</v>
      </c>
      <c r="G125" s="25">
        <v>5.0</v>
      </c>
      <c r="H125" s="25">
        <v>331.0</v>
      </c>
      <c r="I125" s="25">
        <v>0.0</v>
      </c>
      <c r="J125" s="25">
        <v>0.0</v>
      </c>
      <c r="K125" s="25">
        <v>0.0</v>
      </c>
      <c r="L125" s="25">
        <v>0.0</v>
      </c>
      <c r="M125" s="25">
        <v>0.0</v>
      </c>
      <c r="N125" s="25">
        <v>0.15778</v>
      </c>
      <c r="O125" s="25">
        <v>9.92889</v>
      </c>
      <c r="P125" s="25">
        <v>4.01651</v>
      </c>
      <c r="Q125" s="25">
        <v>465.0</v>
      </c>
      <c r="R125" s="25">
        <v>99.0</v>
      </c>
      <c r="S125" s="25">
        <v>1.0</v>
      </c>
    </row>
    <row r="126">
      <c r="A126" s="58" t="s">
        <v>41</v>
      </c>
      <c r="B126" s="25" t="s">
        <v>1</v>
      </c>
      <c r="C126" s="25" t="s">
        <v>172</v>
      </c>
      <c r="D126" s="25" t="s">
        <v>10</v>
      </c>
      <c r="E126" s="25">
        <v>426.0</v>
      </c>
      <c r="F126" s="25">
        <v>230.0</v>
      </c>
      <c r="G126" s="25">
        <v>0.0</v>
      </c>
      <c r="H126" s="25">
        <v>137.0</v>
      </c>
      <c r="I126" s="25">
        <v>0.0</v>
      </c>
      <c r="J126" s="25">
        <v>0.0</v>
      </c>
      <c r="K126" s="25">
        <v>0.0</v>
      </c>
      <c r="L126" s="25">
        <v>0.0</v>
      </c>
      <c r="M126" s="25">
        <v>0.0</v>
      </c>
      <c r="N126" s="25">
        <v>0.10278</v>
      </c>
      <c r="O126" s="25">
        <v>14.85944</v>
      </c>
      <c r="P126" s="25">
        <v>4.59651</v>
      </c>
      <c r="Q126" s="25">
        <v>190.0</v>
      </c>
      <c r="R126" s="25">
        <v>99.0</v>
      </c>
      <c r="S126" s="25">
        <v>1.0</v>
      </c>
    </row>
    <row r="127">
      <c r="A127" s="58" t="s">
        <v>41</v>
      </c>
      <c r="B127" s="25" t="s">
        <v>1</v>
      </c>
      <c r="C127" s="25" t="s">
        <v>173</v>
      </c>
      <c r="D127" s="25" t="s">
        <v>10</v>
      </c>
      <c r="E127" s="25">
        <v>877.0</v>
      </c>
      <c r="F127" s="25">
        <v>310.0</v>
      </c>
      <c r="G127" s="25">
        <v>1.0</v>
      </c>
      <c r="H127" s="25">
        <v>282.0</v>
      </c>
      <c r="I127" s="25">
        <v>0.0</v>
      </c>
      <c r="J127" s="25">
        <v>0.0</v>
      </c>
      <c r="K127" s="25">
        <v>0.0</v>
      </c>
      <c r="L127" s="25">
        <v>0.0</v>
      </c>
      <c r="M127" s="25">
        <v>0.0</v>
      </c>
      <c r="N127" s="25">
        <v>0.09278</v>
      </c>
      <c r="O127" s="25">
        <v>21.46389</v>
      </c>
      <c r="P127" s="25">
        <v>6.49698</v>
      </c>
      <c r="Q127" s="25">
        <v>222.0</v>
      </c>
      <c r="R127" s="25">
        <v>99.0</v>
      </c>
      <c r="S127" s="25">
        <v>1.0</v>
      </c>
    </row>
    <row r="128">
      <c r="A128" s="58" t="s">
        <v>41</v>
      </c>
      <c r="B128" s="25" t="s">
        <v>1</v>
      </c>
      <c r="C128" s="25" t="s">
        <v>174</v>
      </c>
      <c r="D128" s="25" t="s">
        <v>10</v>
      </c>
      <c r="E128" s="25">
        <v>1136.0</v>
      </c>
      <c r="F128" s="25">
        <v>404.0</v>
      </c>
      <c r="G128" s="25">
        <v>1.0</v>
      </c>
      <c r="H128" s="25">
        <v>388.0</v>
      </c>
      <c r="I128" s="25">
        <v>0.0</v>
      </c>
      <c r="J128" s="25">
        <v>0.0</v>
      </c>
      <c r="K128" s="25">
        <v>0.0</v>
      </c>
      <c r="L128" s="25">
        <v>0.0</v>
      </c>
      <c r="M128" s="25">
        <v>0.0</v>
      </c>
      <c r="N128" s="25">
        <v>0.09167</v>
      </c>
      <c r="O128" s="25">
        <v>21.95417</v>
      </c>
      <c r="P128" s="25">
        <v>7.06999</v>
      </c>
      <c r="Q128" s="25">
        <v>282.0</v>
      </c>
      <c r="R128" s="25">
        <v>99.0</v>
      </c>
      <c r="S128" s="25">
        <v>1.0</v>
      </c>
    </row>
    <row r="129">
      <c r="A129" s="58" t="s">
        <v>41</v>
      </c>
      <c r="B129" s="25" t="s">
        <v>1</v>
      </c>
      <c r="C129" s="25" t="s">
        <v>175</v>
      </c>
      <c r="D129" s="25" t="s">
        <v>10</v>
      </c>
      <c r="E129" s="25">
        <v>1904.0</v>
      </c>
      <c r="F129" s="25">
        <v>979.0</v>
      </c>
      <c r="G129" s="25">
        <v>0.0</v>
      </c>
      <c r="H129" s="25">
        <v>607.0</v>
      </c>
      <c r="I129" s="25">
        <v>0.0</v>
      </c>
      <c r="J129" s="25">
        <v>0.0</v>
      </c>
      <c r="K129" s="25">
        <v>0.0</v>
      </c>
      <c r="L129" s="25">
        <v>0.0</v>
      </c>
      <c r="M129" s="25">
        <v>0.0</v>
      </c>
      <c r="N129" s="25">
        <v>0.10694</v>
      </c>
      <c r="O129" s="25">
        <v>15.7225</v>
      </c>
      <c r="P129" s="25">
        <v>5.07643</v>
      </c>
      <c r="Q129" s="25">
        <v>685.0</v>
      </c>
      <c r="R129" s="25">
        <v>99.0</v>
      </c>
      <c r="S129" s="25">
        <v>1.0</v>
      </c>
    </row>
    <row r="130">
      <c r="A130" s="58" t="s">
        <v>41</v>
      </c>
      <c r="B130" s="25" t="s">
        <v>1</v>
      </c>
      <c r="C130" s="25" t="s">
        <v>176</v>
      </c>
      <c r="D130" s="25" t="s">
        <v>10</v>
      </c>
      <c r="E130" s="25">
        <v>1676.0</v>
      </c>
      <c r="F130" s="25">
        <v>782.0</v>
      </c>
      <c r="G130" s="25">
        <v>5.0</v>
      </c>
      <c r="H130" s="25">
        <v>362.0</v>
      </c>
      <c r="I130" s="25">
        <v>0.0</v>
      </c>
      <c r="J130" s="25">
        <v>0.0</v>
      </c>
      <c r="K130" s="25">
        <v>0.0</v>
      </c>
      <c r="L130" s="25">
        <v>0.0</v>
      </c>
      <c r="M130" s="25">
        <v>0.0</v>
      </c>
      <c r="N130" s="25">
        <v>0.24583</v>
      </c>
      <c r="O130" s="25">
        <v>29.92583</v>
      </c>
      <c r="P130" s="25">
        <v>8.51497</v>
      </c>
      <c r="Q130" s="25">
        <v>522.0</v>
      </c>
      <c r="R130" s="25">
        <v>99.0</v>
      </c>
      <c r="S130" s="25">
        <v>1.0</v>
      </c>
    </row>
    <row r="131">
      <c r="A131" s="58" t="s">
        <v>41</v>
      </c>
      <c r="B131" s="25" t="s">
        <v>1</v>
      </c>
      <c r="C131" s="25" t="s">
        <v>177</v>
      </c>
      <c r="D131" s="25" t="s">
        <v>10</v>
      </c>
      <c r="E131" s="25">
        <v>2878.0</v>
      </c>
      <c r="F131" s="25">
        <v>1705.0</v>
      </c>
      <c r="G131" s="25">
        <v>5.0</v>
      </c>
      <c r="H131" s="25">
        <v>829.0</v>
      </c>
      <c r="I131" s="25">
        <v>0.0</v>
      </c>
      <c r="J131" s="25">
        <v>0.0</v>
      </c>
      <c r="K131" s="25">
        <v>0.0</v>
      </c>
      <c r="L131" s="25">
        <v>0.0</v>
      </c>
      <c r="M131" s="25">
        <v>0.0</v>
      </c>
      <c r="N131" s="25">
        <v>0.14722</v>
      </c>
      <c r="O131" s="25">
        <v>15.02389</v>
      </c>
      <c r="P131" s="25">
        <v>5.54891</v>
      </c>
      <c r="Q131" s="25">
        <v>1083.0</v>
      </c>
      <c r="R131" s="25">
        <v>99.0</v>
      </c>
      <c r="S131" s="25">
        <v>1.0</v>
      </c>
    </row>
    <row r="132">
      <c r="A132" s="58" t="s">
        <v>41</v>
      </c>
      <c r="B132" s="25" t="s">
        <v>1</v>
      </c>
      <c r="C132" s="25" t="s">
        <v>178</v>
      </c>
      <c r="D132" s="25" t="s">
        <v>10</v>
      </c>
      <c r="E132" s="25">
        <v>605.0</v>
      </c>
      <c r="F132" s="25">
        <v>258.0</v>
      </c>
      <c r="G132" s="25">
        <v>0.0</v>
      </c>
      <c r="H132" s="25">
        <v>241.0</v>
      </c>
      <c r="I132" s="25">
        <v>0.0</v>
      </c>
      <c r="J132" s="25">
        <v>0.0</v>
      </c>
      <c r="K132" s="25">
        <v>0.0</v>
      </c>
      <c r="L132" s="25">
        <v>0.0</v>
      </c>
      <c r="M132" s="25">
        <v>0.0</v>
      </c>
      <c r="N132" s="25">
        <v>0.07611</v>
      </c>
      <c r="O132" s="25">
        <v>5.88833</v>
      </c>
      <c r="P132" s="25">
        <v>2.50597</v>
      </c>
      <c r="Q132" s="25">
        <v>187.0</v>
      </c>
      <c r="R132" s="25">
        <v>99.0</v>
      </c>
      <c r="S132" s="25">
        <v>1.0</v>
      </c>
    </row>
    <row r="133">
      <c r="A133" s="58" t="s">
        <v>41</v>
      </c>
      <c r="B133" s="25" t="s">
        <v>1</v>
      </c>
      <c r="C133" s="25" t="s">
        <v>179</v>
      </c>
      <c r="D133" s="25" t="s">
        <v>10</v>
      </c>
      <c r="E133" s="25">
        <v>132.0</v>
      </c>
      <c r="F133" s="25">
        <v>20.0</v>
      </c>
      <c r="G133" s="25">
        <v>0.0</v>
      </c>
      <c r="H133" s="25">
        <v>30.0</v>
      </c>
      <c r="I133" s="25">
        <v>0.0</v>
      </c>
      <c r="J133" s="25">
        <v>0.0</v>
      </c>
      <c r="K133" s="25">
        <v>0.0</v>
      </c>
      <c r="L133" s="25">
        <v>0.0</v>
      </c>
      <c r="M133" s="25">
        <v>0.0</v>
      </c>
      <c r="N133" s="25">
        <v>0.22833</v>
      </c>
      <c r="O133" s="25">
        <v>1.36167</v>
      </c>
      <c r="P133" s="25">
        <v>3.67526</v>
      </c>
      <c r="Q133" s="25">
        <v>15.0</v>
      </c>
      <c r="R133" s="25">
        <v>99.0</v>
      </c>
      <c r="S133" s="25">
        <v>1.0</v>
      </c>
    </row>
    <row r="134">
      <c r="A134" s="58" t="s">
        <v>41</v>
      </c>
      <c r="B134" s="25" t="s">
        <v>1</v>
      </c>
      <c r="C134" s="25" t="s">
        <v>180</v>
      </c>
      <c r="D134" s="25" t="s">
        <v>10</v>
      </c>
      <c r="E134" s="25">
        <v>1550.0</v>
      </c>
      <c r="F134" s="25">
        <v>895.0</v>
      </c>
      <c r="G134" s="25">
        <v>1.0</v>
      </c>
      <c r="H134" s="25">
        <v>400.0</v>
      </c>
      <c r="I134" s="25">
        <v>0.0</v>
      </c>
      <c r="J134" s="25">
        <v>0.0</v>
      </c>
      <c r="K134" s="25">
        <v>0.0</v>
      </c>
      <c r="L134" s="25">
        <v>0.0</v>
      </c>
      <c r="M134" s="25">
        <v>0.0</v>
      </c>
      <c r="N134" s="25">
        <v>0.19583</v>
      </c>
      <c r="O134" s="25">
        <v>14.99389</v>
      </c>
      <c r="P134" s="25">
        <v>4.30341</v>
      </c>
      <c r="Q134" s="25">
        <v>557.0</v>
      </c>
      <c r="R134" s="25">
        <v>99.0</v>
      </c>
      <c r="S134" s="25">
        <v>1.0</v>
      </c>
    </row>
    <row r="135">
      <c r="A135" s="58" t="s">
        <v>41</v>
      </c>
      <c r="B135" s="25" t="s">
        <v>1</v>
      </c>
      <c r="C135" s="25" t="s">
        <v>181</v>
      </c>
      <c r="D135" s="25" t="s">
        <v>10</v>
      </c>
      <c r="E135" s="25">
        <v>3150.0</v>
      </c>
      <c r="F135" s="25">
        <v>673.0</v>
      </c>
      <c r="G135" s="25">
        <v>0.0</v>
      </c>
      <c r="H135" s="25">
        <v>1337.0</v>
      </c>
      <c r="I135" s="25">
        <v>0.0</v>
      </c>
      <c r="J135" s="25">
        <v>0.0</v>
      </c>
      <c r="K135" s="25">
        <v>0.0</v>
      </c>
      <c r="L135" s="25">
        <v>0.0</v>
      </c>
      <c r="M135" s="25">
        <v>0.0</v>
      </c>
      <c r="N135" s="25">
        <v>0.03278</v>
      </c>
      <c r="O135" s="25">
        <v>1.44583</v>
      </c>
      <c r="P135" s="25">
        <v>1.82337</v>
      </c>
      <c r="Q135" s="25">
        <v>462.0</v>
      </c>
      <c r="R135" s="25">
        <v>99.0</v>
      </c>
      <c r="S135" s="25">
        <v>1.0</v>
      </c>
    </row>
    <row r="136">
      <c r="A136" s="58" t="s">
        <v>41</v>
      </c>
      <c r="B136" s="25" t="s">
        <v>1</v>
      </c>
      <c r="C136" s="25" t="s">
        <v>182</v>
      </c>
      <c r="D136" s="25" t="s">
        <v>10</v>
      </c>
      <c r="E136" s="25">
        <v>113.0</v>
      </c>
      <c r="F136" s="25">
        <v>26.0</v>
      </c>
      <c r="G136" s="25">
        <v>0.0</v>
      </c>
      <c r="H136" s="25">
        <v>34.0</v>
      </c>
      <c r="I136" s="25">
        <v>0.0</v>
      </c>
      <c r="J136" s="25">
        <v>0.0</v>
      </c>
      <c r="K136" s="25">
        <v>0.0</v>
      </c>
      <c r="L136" s="25">
        <v>0.0</v>
      </c>
      <c r="M136" s="25">
        <v>0.0</v>
      </c>
      <c r="N136" s="25">
        <v>0.26889</v>
      </c>
      <c r="O136" s="25">
        <v>9.69167</v>
      </c>
      <c r="P136" s="25">
        <v>3.09078</v>
      </c>
      <c r="Q136" s="25">
        <v>23.0</v>
      </c>
      <c r="R136" s="25">
        <v>99.0</v>
      </c>
      <c r="S136" s="25">
        <v>1.0</v>
      </c>
    </row>
    <row r="137">
      <c r="A137" s="58" t="s">
        <v>41</v>
      </c>
      <c r="B137" s="25" t="s">
        <v>1</v>
      </c>
      <c r="C137" s="25" t="s">
        <v>183</v>
      </c>
      <c r="D137" s="25" t="s">
        <v>10</v>
      </c>
      <c r="E137" s="25">
        <v>1809.0</v>
      </c>
      <c r="F137" s="25">
        <v>1241.0</v>
      </c>
      <c r="G137" s="25">
        <v>1.0</v>
      </c>
      <c r="H137" s="25">
        <v>560.0</v>
      </c>
      <c r="I137" s="25">
        <v>0.0</v>
      </c>
      <c r="J137" s="25">
        <v>0.0</v>
      </c>
      <c r="K137" s="25">
        <v>0.0</v>
      </c>
      <c r="L137" s="25">
        <v>0.0</v>
      </c>
      <c r="M137" s="25">
        <v>0.0</v>
      </c>
      <c r="N137" s="25">
        <v>0.23972</v>
      </c>
      <c r="O137" s="25">
        <v>7.37444</v>
      </c>
      <c r="P137" s="25">
        <v>2.5766</v>
      </c>
      <c r="Q137" s="25">
        <v>765.0</v>
      </c>
      <c r="R137" s="25">
        <v>99.0</v>
      </c>
      <c r="S137" s="25">
        <v>1.0</v>
      </c>
    </row>
    <row r="138">
      <c r="A138" s="58" t="s">
        <v>41</v>
      </c>
      <c r="B138" s="25" t="s">
        <v>1</v>
      </c>
      <c r="C138" s="25" t="s">
        <v>184</v>
      </c>
      <c r="D138" s="25" t="s">
        <v>10</v>
      </c>
      <c r="E138" s="25">
        <v>749.0</v>
      </c>
      <c r="F138" s="25">
        <v>485.0</v>
      </c>
      <c r="G138" s="25">
        <v>1.0</v>
      </c>
      <c r="H138" s="25">
        <v>215.0</v>
      </c>
      <c r="I138" s="25">
        <v>0.0</v>
      </c>
      <c r="J138" s="25">
        <v>0.0</v>
      </c>
      <c r="K138" s="25">
        <v>0.0</v>
      </c>
      <c r="L138" s="25">
        <v>0.0</v>
      </c>
      <c r="M138" s="25">
        <v>0.0</v>
      </c>
      <c r="N138" s="25">
        <v>0.40556</v>
      </c>
      <c r="O138" s="25">
        <v>8.96056</v>
      </c>
      <c r="P138" s="25">
        <v>2.77653</v>
      </c>
      <c r="Q138" s="25">
        <v>295.0</v>
      </c>
      <c r="R138" s="25">
        <v>99.0</v>
      </c>
      <c r="S138" s="25">
        <v>1.0</v>
      </c>
    </row>
    <row r="139">
      <c r="A139" s="58" t="s">
        <v>41</v>
      </c>
      <c r="B139" s="25" t="s">
        <v>1</v>
      </c>
      <c r="C139" s="25" t="s">
        <v>185</v>
      </c>
      <c r="D139" s="25" t="s">
        <v>10</v>
      </c>
      <c r="E139" s="25">
        <v>828.0</v>
      </c>
      <c r="F139" s="25">
        <v>422.0</v>
      </c>
      <c r="G139" s="25">
        <v>0.0</v>
      </c>
      <c r="H139" s="25">
        <v>218.0</v>
      </c>
      <c r="I139" s="25">
        <v>0.0</v>
      </c>
      <c r="J139" s="25">
        <v>0.0</v>
      </c>
      <c r="K139" s="25">
        <v>0.0</v>
      </c>
      <c r="L139" s="25">
        <v>0.0</v>
      </c>
      <c r="M139" s="25">
        <v>0.0</v>
      </c>
      <c r="N139" s="25">
        <v>0.16639</v>
      </c>
      <c r="O139" s="25">
        <v>8.23444</v>
      </c>
      <c r="P139" s="25">
        <v>3.6281</v>
      </c>
      <c r="Q139" s="25">
        <v>279.0</v>
      </c>
      <c r="R139" s="25">
        <v>99.0</v>
      </c>
      <c r="S139" s="25">
        <v>1.0</v>
      </c>
    </row>
    <row r="140">
      <c r="A140" s="58" t="s">
        <v>41</v>
      </c>
      <c r="B140" s="25" t="s">
        <v>1</v>
      </c>
      <c r="C140" s="25" t="s">
        <v>186</v>
      </c>
      <c r="D140" s="25" t="s">
        <v>10</v>
      </c>
      <c r="E140" s="25">
        <v>1511.0</v>
      </c>
      <c r="F140" s="25">
        <v>853.0</v>
      </c>
      <c r="G140" s="25">
        <v>0.0</v>
      </c>
      <c r="H140" s="25">
        <v>496.0</v>
      </c>
      <c r="I140" s="25">
        <v>0.0</v>
      </c>
      <c r="J140" s="25">
        <v>0.0</v>
      </c>
      <c r="K140" s="25">
        <v>0.0</v>
      </c>
      <c r="L140" s="25">
        <v>0.0</v>
      </c>
      <c r="M140" s="25">
        <v>0.0</v>
      </c>
      <c r="N140" s="25">
        <v>0.12583</v>
      </c>
      <c r="O140" s="25">
        <v>1.75889</v>
      </c>
      <c r="P140" s="25">
        <v>2.14779</v>
      </c>
      <c r="Q140" s="25">
        <v>563.0</v>
      </c>
      <c r="R140" s="25">
        <v>99.0</v>
      </c>
      <c r="S140" s="25">
        <v>1.0</v>
      </c>
    </row>
    <row r="141">
      <c r="A141" s="58" t="s">
        <v>41</v>
      </c>
      <c r="B141" s="25" t="s">
        <v>1</v>
      </c>
      <c r="C141" s="25" t="s">
        <v>187</v>
      </c>
      <c r="D141" s="25" t="s">
        <v>10</v>
      </c>
      <c r="E141" s="25">
        <v>1734.0</v>
      </c>
      <c r="F141" s="25">
        <v>1254.0</v>
      </c>
      <c r="G141" s="25">
        <v>2.0</v>
      </c>
      <c r="H141" s="25">
        <v>570.0</v>
      </c>
      <c r="I141" s="25">
        <v>0.0</v>
      </c>
      <c r="J141" s="25">
        <v>0.0</v>
      </c>
      <c r="K141" s="25">
        <v>0.0</v>
      </c>
      <c r="L141" s="25">
        <v>0.0</v>
      </c>
      <c r="M141" s="25">
        <v>0.0</v>
      </c>
      <c r="N141" s="25">
        <v>0.1525</v>
      </c>
      <c r="O141" s="25">
        <v>2.05389</v>
      </c>
      <c r="P141" s="25">
        <v>2.82616</v>
      </c>
      <c r="Q141" s="25">
        <v>840.0</v>
      </c>
      <c r="R141" s="25">
        <v>99.0</v>
      </c>
      <c r="S141" s="25">
        <v>1.0</v>
      </c>
    </row>
    <row r="142">
      <c r="A142" s="58" t="s">
        <v>41</v>
      </c>
      <c r="B142" s="25" t="s">
        <v>1</v>
      </c>
      <c r="C142" s="25" t="s">
        <v>188</v>
      </c>
      <c r="D142" s="25" t="s">
        <v>10</v>
      </c>
      <c r="E142" s="25">
        <v>1361.0</v>
      </c>
      <c r="F142" s="25">
        <v>557.0</v>
      </c>
      <c r="G142" s="25">
        <v>0.0</v>
      </c>
      <c r="H142" s="25">
        <v>526.0</v>
      </c>
      <c r="I142" s="25">
        <v>0.0</v>
      </c>
      <c r="J142" s="25">
        <v>1.0</v>
      </c>
      <c r="K142" s="25">
        <v>0.0</v>
      </c>
      <c r="L142" s="25">
        <v>0.0</v>
      </c>
      <c r="M142" s="25">
        <v>0.0</v>
      </c>
      <c r="N142" s="25">
        <v>0.085</v>
      </c>
      <c r="O142" s="25">
        <v>4.16917</v>
      </c>
      <c r="P142" s="25">
        <v>2.44693</v>
      </c>
      <c r="Q142" s="25">
        <v>359.0</v>
      </c>
      <c r="R142" s="25">
        <v>99.0</v>
      </c>
      <c r="S142" s="25">
        <v>1.0</v>
      </c>
    </row>
    <row r="143">
      <c r="A143" s="58" t="s">
        <v>41</v>
      </c>
      <c r="B143" s="25" t="s">
        <v>1</v>
      </c>
      <c r="C143" s="25" t="s">
        <v>189</v>
      </c>
      <c r="D143" s="25" t="s">
        <v>10</v>
      </c>
      <c r="E143" s="25">
        <v>654.0</v>
      </c>
      <c r="F143" s="25">
        <v>447.0</v>
      </c>
      <c r="G143" s="25">
        <v>4.0</v>
      </c>
      <c r="H143" s="25">
        <v>212.0</v>
      </c>
      <c r="I143" s="25">
        <v>0.0</v>
      </c>
      <c r="J143" s="25">
        <v>0.0</v>
      </c>
      <c r="K143" s="25">
        <v>0.0</v>
      </c>
      <c r="L143" s="25">
        <v>0.0</v>
      </c>
      <c r="M143" s="25">
        <v>0.0</v>
      </c>
      <c r="N143" s="25">
        <v>0.235</v>
      </c>
      <c r="O143" s="25">
        <v>7.50333</v>
      </c>
      <c r="P143" s="25">
        <v>4.37488</v>
      </c>
      <c r="Q143" s="25">
        <v>267.0</v>
      </c>
      <c r="R143" s="25">
        <v>99.0</v>
      </c>
      <c r="S143" s="25">
        <v>1.0</v>
      </c>
    </row>
    <row r="144">
      <c r="A144" s="58" t="s">
        <v>41</v>
      </c>
      <c r="B144" s="25" t="s">
        <v>1</v>
      </c>
      <c r="C144" s="25" t="s">
        <v>190</v>
      </c>
      <c r="D144" s="25" t="s">
        <v>10</v>
      </c>
      <c r="E144" s="25">
        <v>1398.0</v>
      </c>
      <c r="F144" s="25">
        <v>767.0</v>
      </c>
      <c r="G144" s="25">
        <v>5.0</v>
      </c>
      <c r="H144" s="25">
        <v>383.0</v>
      </c>
      <c r="I144" s="25">
        <v>0.0</v>
      </c>
      <c r="J144" s="25">
        <v>0.0</v>
      </c>
      <c r="K144" s="25">
        <v>0.0</v>
      </c>
      <c r="L144" s="25">
        <v>0.0</v>
      </c>
      <c r="M144" s="25">
        <v>0.0</v>
      </c>
      <c r="N144" s="25">
        <v>0.25333</v>
      </c>
      <c r="O144" s="25">
        <v>18.92333</v>
      </c>
      <c r="P144" s="25">
        <v>5.88112</v>
      </c>
      <c r="Q144" s="25">
        <v>532.0</v>
      </c>
      <c r="R144" s="25">
        <v>99.0</v>
      </c>
      <c r="S144" s="25">
        <v>1.0</v>
      </c>
    </row>
    <row r="145">
      <c r="A145" s="58" t="s">
        <v>41</v>
      </c>
      <c r="B145" s="25" t="s">
        <v>1</v>
      </c>
      <c r="C145" s="25" t="s">
        <v>191</v>
      </c>
      <c r="D145" s="25" t="s">
        <v>10</v>
      </c>
      <c r="E145" s="25">
        <v>121.0</v>
      </c>
      <c r="F145" s="25">
        <v>76.0</v>
      </c>
      <c r="G145" s="25">
        <v>0.0</v>
      </c>
      <c r="H145" s="25">
        <v>31.0</v>
      </c>
      <c r="I145" s="25">
        <v>0.0</v>
      </c>
      <c r="J145" s="25">
        <v>0.0</v>
      </c>
      <c r="K145" s="25">
        <v>0.0</v>
      </c>
      <c r="L145" s="25">
        <v>0.0</v>
      </c>
      <c r="M145" s="25">
        <v>0.0</v>
      </c>
      <c r="N145" s="25">
        <v>0.13444</v>
      </c>
      <c r="O145" s="25">
        <v>7.83833</v>
      </c>
      <c r="P145" s="25">
        <v>4.68623</v>
      </c>
      <c r="Q145" s="25">
        <v>48.0</v>
      </c>
      <c r="R145" s="25">
        <v>99.0</v>
      </c>
      <c r="S145" s="25">
        <v>1.0</v>
      </c>
    </row>
    <row r="146">
      <c r="A146" s="58" t="s">
        <v>41</v>
      </c>
      <c r="B146" s="25" t="s">
        <v>1</v>
      </c>
      <c r="C146" s="25" t="s">
        <v>192</v>
      </c>
      <c r="D146" s="25" t="s">
        <v>10</v>
      </c>
      <c r="E146" s="25">
        <v>1656.0</v>
      </c>
      <c r="F146" s="25">
        <v>1101.0</v>
      </c>
      <c r="G146" s="25">
        <v>1.0</v>
      </c>
      <c r="H146" s="25">
        <v>551.0</v>
      </c>
      <c r="I146" s="25">
        <v>0.0</v>
      </c>
      <c r="J146" s="25">
        <v>0.0</v>
      </c>
      <c r="K146" s="25">
        <v>0.0</v>
      </c>
      <c r="L146" s="25">
        <v>0.0</v>
      </c>
      <c r="M146" s="25">
        <v>0.0</v>
      </c>
      <c r="N146" s="25">
        <v>0.22528</v>
      </c>
      <c r="O146" s="25">
        <v>7.52111</v>
      </c>
      <c r="P146" s="25">
        <v>3.63695</v>
      </c>
      <c r="Q146" s="25">
        <v>694.0</v>
      </c>
      <c r="R146" s="25">
        <v>99.0</v>
      </c>
      <c r="S146" s="25">
        <v>1.0</v>
      </c>
    </row>
    <row r="147">
      <c r="A147" s="58" t="s">
        <v>41</v>
      </c>
      <c r="B147" s="25" t="s">
        <v>1</v>
      </c>
      <c r="C147" s="25" t="s">
        <v>193</v>
      </c>
      <c r="D147" s="25" t="s">
        <v>10</v>
      </c>
      <c r="E147" s="25">
        <v>135.0</v>
      </c>
      <c r="F147" s="25">
        <v>78.0</v>
      </c>
      <c r="G147" s="25">
        <v>0.0</v>
      </c>
      <c r="H147" s="25">
        <v>50.0</v>
      </c>
      <c r="I147" s="25">
        <v>0.0</v>
      </c>
      <c r="J147" s="25">
        <v>0.0</v>
      </c>
      <c r="K147" s="25">
        <v>0.0</v>
      </c>
      <c r="L147" s="25">
        <v>0.0</v>
      </c>
      <c r="M147" s="25">
        <v>0.0</v>
      </c>
      <c r="N147" s="25">
        <v>0.04639</v>
      </c>
      <c r="O147" s="25">
        <v>7.67306</v>
      </c>
      <c r="P147" s="25">
        <v>4.90642</v>
      </c>
      <c r="Q147" s="25">
        <v>71.0</v>
      </c>
      <c r="R147" s="25">
        <v>99.0</v>
      </c>
      <c r="S147" s="25">
        <v>1.0</v>
      </c>
    </row>
    <row r="148">
      <c r="A148" s="58" t="s">
        <v>41</v>
      </c>
      <c r="B148" s="25" t="s">
        <v>1</v>
      </c>
      <c r="C148" s="25" t="s">
        <v>194</v>
      </c>
      <c r="D148" s="25" t="s">
        <v>10</v>
      </c>
      <c r="E148" s="25">
        <v>337.0</v>
      </c>
      <c r="F148" s="25">
        <v>211.0</v>
      </c>
      <c r="G148" s="25">
        <v>1.0</v>
      </c>
      <c r="H148" s="25">
        <v>133.0</v>
      </c>
      <c r="I148" s="25">
        <v>0.0</v>
      </c>
      <c r="J148" s="25">
        <v>0.0</v>
      </c>
      <c r="K148" s="25">
        <v>0.0</v>
      </c>
      <c r="L148" s="25">
        <v>0.0</v>
      </c>
      <c r="M148" s="25">
        <v>0.0</v>
      </c>
      <c r="N148" s="25">
        <v>0.0925</v>
      </c>
      <c r="O148" s="25">
        <v>16.13167</v>
      </c>
      <c r="P148" s="25">
        <v>4.84207</v>
      </c>
      <c r="Q148" s="25">
        <v>142.0</v>
      </c>
      <c r="R148" s="25">
        <v>99.0</v>
      </c>
      <c r="S148" s="25">
        <v>1.0</v>
      </c>
    </row>
    <row r="149">
      <c r="A149" s="58" t="s">
        <v>41</v>
      </c>
      <c r="B149" s="25" t="s">
        <v>1</v>
      </c>
      <c r="C149" s="25" t="s">
        <v>195</v>
      </c>
      <c r="D149" s="25" t="s">
        <v>10</v>
      </c>
      <c r="E149" s="25">
        <v>1489.0</v>
      </c>
      <c r="F149" s="25">
        <v>791.0</v>
      </c>
      <c r="G149" s="25">
        <v>0.0</v>
      </c>
      <c r="H149" s="25">
        <v>512.0</v>
      </c>
      <c r="I149" s="25">
        <v>0.0</v>
      </c>
      <c r="J149" s="25">
        <v>0.0</v>
      </c>
      <c r="K149" s="25">
        <v>0.0</v>
      </c>
      <c r="L149" s="25">
        <v>0.0</v>
      </c>
      <c r="M149" s="25">
        <v>0.0</v>
      </c>
      <c r="N149" s="25">
        <v>0.10806</v>
      </c>
      <c r="O149" s="25">
        <v>5.02833</v>
      </c>
      <c r="P149" s="25">
        <v>3.30712</v>
      </c>
      <c r="Q149" s="25">
        <v>744.0</v>
      </c>
      <c r="R149" s="25">
        <v>99.0</v>
      </c>
      <c r="S149" s="25">
        <v>1.0</v>
      </c>
    </row>
    <row r="150">
      <c r="A150" s="58" t="s">
        <v>41</v>
      </c>
      <c r="B150" s="25" t="s">
        <v>1</v>
      </c>
      <c r="C150" s="25" t="s">
        <v>196</v>
      </c>
      <c r="D150" s="25" t="s">
        <v>10</v>
      </c>
      <c r="E150" s="25">
        <v>1134.0</v>
      </c>
      <c r="F150" s="25">
        <v>679.0</v>
      </c>
      <c r="G150" s="25">
        <v>0.0</v>
      </c>
      <c r="H150" s="25">
        <v>532.0</v>
      </c>
      <c r="I150" s="25">
        <v>0.0</v>
      </c>
      <c r="J150" s="25">
        <v>0.0</v>
      </c>
      <c r="K150" s="25">
        <v>0.0</v>
      </c>
      <c r="L150" s="25">
        <v>0.0</v>
      </c>
      <c r="M150" s="25">
        <v>0.0</v>
      </c>
      <c r="N150" s="25">
        <v>0.03306</v>
      </c>
      <c r="O150" s="25">
        <v>11.85611</v>
      </c>
      <c r="P150" s="25">
        <v>4.87072</v>
      </c>
      <c r="Q150" s="25">
        <v>365.0</v>
      </c>
      <c r="R150" s="25">
        <v>99.0</v>
      </c>
      <c r="S150" s="25">
        <v>1.0</v>
      </c>
    </row>
    <row r="151">
      <c r="A151" s="58" t="s">
        <v>41</v>
      </c>
      <c r="B151" s="25" t="s">
        <v>1</v>
      </c>
      <c r="C151" s="25" t="s">
        <v>197</v>
      </c>
      <c r="D151" s="25" t="s">
        <v>10</v>
      </c>
      <c r="E151" s="25">
        <v>2292.0</v>
      </c>
      <c r="F151" s="25">
        <v>1533.0</v>
      </c>
      <c r="G151" s="25">
        <v>1.0</v>
      </c>
      <c r="H151" s="25">
        <v>684.0</v>
      </c>
      <c r="I151" s="25">
        <v>0.0</v>
      </c>
      <c r="J151" s="25">
        <v>0.0</v>
      </c>
      <c r="K151" s="25">
        <v>0.0</v>
      </c>
      <c r="L151" s="25">
        <v>0.0</v>
      </c>
      <c r="M151" s="25">
        <v>0.0</v>
      </c>
      <c r="N151" s="25">
        <v>0.12611</v>
      </c>
      <c r="O151" s="25">
        <v>16.72528</v>
      </c>
      <c r="P151" s="25">
        <v>5.28832</v>
      </c>
      <c r="Q151" s="25">
        <v>939.0</v>
      </c>
      <c r="R151" s="25">
        <v>99.0</v>
      </c>
      <c r="S151" s="25">
        <v>1.0</v>
      </c>
    </row>
    <row r="152">
      <c r="A152" s="58" t="s">
        <v>41</v>
      </c>
      <c r="B152" s="25" t="s">
        <v>1</v>
      </c>
      <c r="C152" s="25" t="s">
        <v>198</v>
      </c>
      <c r="D152" s="25" t="s">
        <v>10</v>
      </c>
      <c r="E152" s="25">
        <v>422.0</v>
      </c>
      <c r="F152" s="25">
        <v>214.0</v>
      </c>
      <c r="G152" s="25">
        <v>0.0</v>
      </c>
      <c r="H152" s="25">
        <v>140.0</v>
      </c>
      <c r="I152" s="25">
        <v>0.0</v>
      </c>
      <c r="J152" s="25">
        <v>0.0</v>
      </c>
      <c r="K152" s="25">
        <v>0.0</v>
      </c>
      <c r="L152" s="25">
        <v>0.0</v>
      </c>
      <c r="M152" s="25">
        <v>0.0</v>
      </c>
      <c r="N152" s="25">
        <v>0.10417</v>
      </c>
      <c r="O152" s="25">
        <v>19.60361</v>
      </c>
      <c r="P152" s="25">
        <v>5.93844</v>
      </c>
      <c r="Q152" s="25">
        <v>140.0</v>
      </c>
      <c r="R152" s="25">
        <v>99.0</v>
      </c>
      <c r="S152" s="25">
        <v>1.0</v>
      </c>
    </row>
    <row r="153">
      <c r="A153" s="58" t="s">
        <v>41</v>
      </c>
      <c r="B153" s="25" t="s">
        <v>1</v>
      </c>
      <c r="C153" s="25" t="s">
        <v>199</v>
      </c>
      <c r="D153" s="25" t="s">
        <v>10</v>
      </c>
      <c r="E153" s="25">
        <v>288.0</v>
      </c>
      <c r="F153" s="25">
        <v>132.0</v>
      </c>
      <c r="G153" s="25">
        <v>0.0</v>
      </c>
      <c r="H153" s="25">
        <v>77.0</v>
      </c>
      <c r="I153" s="25">
        <v>0.0</v>
      </c>
      <c r="J153" s="25">
        <v>0.0</v>
      </c>
      <c r="K153" s="25">
        <v>0.0</v>
      </c>
      <c r="L153" s="25">
        <v>0.0</v>
      </c>
      <c r="M153" s="25">
        <v>0.0</v>
      </c>
      <c r="N153" s="25">
        <v>0.21889</v>
      </c>
      <c r="O153" s="25">
        <v>10.61667</v>
      </c>
      <c r="P153" s="25">
        <v>3.48808</v>
      </c>
      <c r="Q153" s="25">
        <v>84.0</v>
      </c>
      <c r="R153" s="25">
        <v>99.0</v>
      </c>
      <c r="S153" s="25">
        <v>1.0</v>
      </c>
    </row>
    <row r="154">
      <c r="A154" s="58" t="s">
        <v>41</v>
      </c>
      <c r="B154" s="25" t="s">
        <v>1</v>
      </c>
      <c r="C154" s="25" t="s">
        <v>200</v>
      </c>
      <c r="D154" s="25" t="s">
        <v>10</v>
      </c>
      <c r="E154" s="25">
        <v>964.0</v>
      </c>
      <c r="F154" s="25">
        <v>598.0</v>
      </c>
      <c r="G154" s="25">
        <v>2.0</v>
      </c>
      <c r="H154" s="25">
        <v>319.0</v>
      </c>
      <c r="I154" s="25">
        <v>0.0</v>
      </c>
      <c r="J154" s="25">
        <v>0.0</v>
      </c>
      <c r="K154" s="25">
        <v>0.0</v>
      </c>
      <c r="L154" s="25">
        <v>0.0</v>
      </c>
      <c r="M154" s="25">
        <v>0.0</v>
      </c>
      <c r="N154" s="25">
        <v>0.22333</v>
      </c>
      <c r="O154" s="25">
        <v>6.62806</v>
      </c>
      <c r="P154" s="25">
        <v>3.19054</v>
      </c>
      <c r="Q154" s="25">
        <v>362.0</v>
      </c>
      <c r="R154" s="25">
        <v>99.0</v>
      </c>
      <c r="S154" s="25">
        <v>1.0</v>
      </c>
    </row>
    <row r="155">
      <c r="A155" s="58" t="s">
        <v>41</v>
      </c>
      <c r="B155" s="25" t="s">
        <v>1</v>
      </c>
      <c r="C155" s="25" t="s">
        <v>201</v>
      </c>
      <c r="D155" s="25" t="s">
        <v>10</v>
      </c>
      <c r="E155" s="25">
        <v>780.0</v>
      </c>
      <c r="F155" s="25">
        <v>481.0</v>
      </c>
      <c r="G155" s="25">
        <v>0.0</v>
      </c>
      <c r="H155" s="25">
        <v>239.0</v>
      </c>
      <c r="I155" s="25">
        <v>0.0</v>
      </c>
      <c r="J155" s="25">
        <v>0.0</v>
      </c>
      <c r="K155" s="25">
        <v>0.0</v>
      </c>
      <c r="L155" s="25">
        <v>0.0</v>
      </c>
      <c r="M155" s="25">
        <v>0.0</v>
      </c>
      <c r="N155" s="25">
        <v>0.32417</v>
      </c>
      <c r="O155" s="25">
        <v>7.98583</v>
      </c>
      <c r="P155" s="25">
        <v>3.2663</v>
      </c>
      <c r="Q155" s="25">
        <v>306.0</v>
      </c>
      <c r="R155" s="25">
        <v>99.0</v>
      </c>
      <c r="S155" s="25">
        <v>1.0</v>
      </c>
    </row>
    <row r="156">
      <c r="A156" s="58" t="s">
        <v>41</v>
      </c>
      <c r="B156" s="25" t="s">
        <v>1</v>
      </c>
      <c r="C156" s="25" t="s">
        <v>202</v>
      </c>
      <c r="D156" s="25" t="s">
        <v>10</v>
      </c>
      <c r="E156" s="25">
        <v>148.0</v>
      </c>
      <c r="F156" s="25">
        <v>76.0</v>
      </c>
      <c r="G156" s="25">
        <v>0.0</v>
      </c>
      <c r="H156" s="25">
        <v>61.0</v>
      </c>
      <c r="I156" s="25">
        <v>0.0</v>
      </c>
      <c r="J156" s="25">
        <v>0.0</v>
      </c>
      <c r="K156" s="25">
        <v>0.0</v>
      </c>
      <c r="L156" s="25">
        <v>0.0</v>
      </c>
      <c r="M156" s="25">
        <v>0.0</v>
      </c>
      <c r="N156" s="25">
        <v>0.03694</v>
      </c>
      <c r="O156" s="25">
        <v>1.48111</v>
      </c>
      <c r="P156" s="25">
        <v>8.05891</v>
      </c>
      <c r="Q156" s="25">
        <v>49.0</v>
      </c>
      <c r="R156" s="25">
        <v>99.0</v>
      </c>
      <c r="S156" s="25">
        <v>1.0</v>
      </c>
    </row>
    <row r="157">
      <c r="A157" s="58" t="s">
        <v>41</v>
      </c>
      <c r="B157" s="25" t="s">
        <v>1</v>
      </c>
      <c r="C157" s="25" t="s">
        <v>203</v>
      </c>
      <c r="D157" s="25" t="s">
        <v>10</v>
      </c>
      <c r="E157" s="25">
        <v>698.0</v>
      </c>
      <c r="F157" s="25">
        <v>393.0</v>
      </c>
      <c r="G157" s="25">
        <v>0.0</v>
      </c>
      <c r="H157" s="25">
        <v>186.0</v>
      </c>
      <c r="I157" s="25">
        <v>0.0</v>
      </c>
      <c r="J157" s="25">
        <v>0.0</v>
      </c>
      <c r="K157" s="25">
        <v>0.0</v>
      </c>
      <c r="L157" s="25">
        <v>0.0</v>
      </c>
      <c r="M157" s="25">
        <v>0.0</v>
      </c>
      <c r="N157" s="25">
        <v>0.26639</v>
      </c>
      <c r="O157" s="25">
        <v>10.96139</v>
      </c>
      <c r="P157" s="25">
        <v>3.293</v>
      </c>
      <c r="Q157" s="25">
        <v>241.0</v>
      </c>
      <c r="R157" s="25">
        <v>99.0</v>
      </c>
      <c r="S157" s="25">
        <v>1.0</v>
      </c>
    </row>
    <row r="158">
      <c r="A158" s="58" t="s">
        <v>41</v>
      </c>
      <c r="B158" s="25" t="s">
        <v>1</v>
      </c>
      <c r="C158" s="25" t="s">
        <v>204</v>
      </c>
      <c r="D158" s="25" t="s">
        <v>10</v>
      </c>
      <c r="E158" s="25">
        <v>141.0</v>
      </c>
      <c r="F158" s="25">
        <v>33.0</v>
      </c>
      <c r="G158" s="25">
        <v>0.0</v>
      </c>
      <c r="H158" s="25">
        <v>63.0</v>
      </c>
      <c r="I158" s="25">
        <v>0.0</v>
      </c>
      <c r="J158" s="25">
        <v>0.0</v>
      </c>
      <c r="K158" s="25">
        <v>0.0</v>
      </c>
      <c r="L158" s="25">
        <v>0.0</v>
      </c>
      <c r="M158" s="25">
        <v>0.0</v>
      </c>
      <c r="N158" s="25">
        <v>0.01972</v>
      </c>
      <c r="O158" s="25">
        <v>1.135</v>
      </c>
      <c r="P158" s="25">
        <v>0.95546</v>
      </c>
      <c r="Q158" s="25">
        <v>25.0</v>
      </c>
      <c r="R158" s="25">
        <v>99.0</v>
      </c>
      <c r="S158" s="25">
        <v>1.0</v>
      </c>
    </row>
    <row r="159">
      <c r="A159" s="58" t="s">
        <v>41</v>
      </c>
      <c r="B159" s="25" t="s">
        <v>1</v>
      </c>
      <c r="C159" s="25" t="s">
        <v>205</v>
      </c>
      <c r="D159" s="25" t="s">
        <v>10</v>
      </c>
      <c r="E159" s="25">
        <v>423.0</v>
      </c>
      <c r="F159" s="25">
        <v>228.0</v>
      </c>
      <c r="G159" s="25">
        <v>3.0</v>
      </c>
      <c r="H159" s="25">
        <v>103.0</v>
      </c>
      <c r="I159" s="25">
        <v>0.0</v>
      </c>
      <c r="J159" s="25">
        <v>0.0</v>
      </c>
      <c r="K159" s="25">
        <v>0.0</v>
      </c>
      <c r="L159" s="25">
        <v>0.0</v>
      </c>
      <c r="M159" s="25">
        <v>0.0</v>
      </c>
      <c r="N159" s="25">
        <v>0.17694</v>
      </c>
      <c r="O159" s="25">
        <v>22.67694</v>
      </c>
      <c r="P159" s="25">
        <v>6.77644</v>
      </c>
      <c r="Q159" s="25">
        <v>149.0</v>
      </c>
      <c r="R159" s="25">
        <v>99.0</v>
      </c>
      <c r="S159" s="25">
        <v>1.0</v>
      </c>
    </row>
    <row r="160">
      <c r="A160" s="58" t="s">
        <v>41</v>
      </c>
      <c r="B160" s="25" t="s">
        <v>1</v>
      </c>
      <c r="C160" s="25" t="s">
        <v>206</v>
      </c>
      <c r="D160" s="25" t="s">
        <v>10</v>
      </c>
      <c r="E160" s="25">
        <v>232.0</v>
      </c>
      <c r="F160" s="25">
        <v>163.0</v>
      </c>
      <c r="G160" s="25">
        <v>0.0</v>
      </c>
      <c r="H160" s="25">
        <v>92.0</v>
      </c>
      <c r="I160" s="25">
        <v>0.0</v>
      </c>
      <c r="J160" s="25">
        <v>0.0</v>
      </c>
      <c r="K160" s="25">
        <v>0.0</v>
      </c>
      <c r="L160" s="25">
        <v>0.0</v>
      </c>
      <c r="M160" s="25">
        <v>0.0</v>
      </c>
      <c r="N160" s="25">
        <v>0.0725</v>
      </c>
      <c r="O160" s="25">
        <v>9.56222</v>
      </c>
      <c r="P160" s="25">
        <v>3.99297</v>
      </c>
      <c r="Q160" s="25">
        <v>89.0</v>
      </c>
      <c r="R160" s="25">
        <v>99.0</v>
      </c>
      <c r="S160" s="25">
        <v>1.0</v>
      </c>
    </row>
    <row r="161">
      <c r="A161" s="58" t="s">
        <v>41</v>
      </c>
      <c r="B161" s="25" t="s">
        <v>1</v>
      </c>
      <c r="C161" s="25" t="s">
        <v>207</v>
      </c>
      <c r="D161" s="25" t="s">
        <v>10</v>
      </c>
      <c r="E161" s="25">
        <v>989.0</v>
      </c>
      <c r="F161" s="25">
        <v>120.0</v>
      </c>
      <c r="G161" s="25">
        <v>0.0</v>
      </c>
      <c r="H161" s="25">
        <v>469.0</v>
      </c>
      <c r="I161" s="25">
        <v>0.0</v>
      </c>
      <c r="J161" s="25">
        <v>0.0</v>
      </c>
      <c r="K161" s="25">
        <v>0.0</v>
      </c>
      <c r="L161" s="25">
        <v>0.0</v>
      </c>
      <c r="M161" s="25">
        <v>0.0</v>
      </c>
      <c r="N161" s="25">
        <v>0.01694</v>
      </c>
      <c r="O161" s="25">
        <v>1.15722</v>
      </c>
      <c r="P161" s="25">
        <v>1.47657</v>
      </c>
      <c r="Q161" s="25">
        <v>85.0</v>
      </c>
      <c r="R161" s="25">
        <v>99.0</v>
      </c>
      <c r="S161" s="25">
        <v>1.0</v>
      </c>
    </row>
    <row r="162">
      <c r="A162" s="58" t="s">
        <v>41</v>
      </c>
      <c r="B162" s="25" t="s">
        <v>1</v>
      </c>
      <c r="C162" s="25" t="s">
        <v>208</v>
      </c>
      <c r="D162" s="25" t="s">
        <v>10</v>
      </c>
      <c r="E162" s="25">
        <v>92.0</v>
      </c>
      <c r="F162" s="25">
        <v>58.0</v>
      </c>
      <c r="G162" s="25">
        <v>0.0</v>
      </c>
      <c r="H162" s="25">
        <v>30.0</v>
      </c>
      <c r="I162" s="25">
        <v>0.0</v>
      </c>
      <c r="J162" s="25">
        <v>0.0</v>
      </c>
      <c r="K162" s="25">
        <v>0.0</v>
      </c>
      <c r="L162" s="25">
        <v>0.0</v>
      </c>
      <c r="M162" s="25">
        <v>0.0</v>
      </c>
      <c r="N162" s="25">
        <v>0.15361</v>
      </c>
      <c r="O162" s="25">
        <v>12.44944</v>
      </c>
      <c r="P162" s="25">
        <v>5.18333</v>
      </c>
      <c r="Q162" s="25">
        <v>43.0</v>
      </c>
      <c r="R162" s="25">
        <v>99.0</v>
      </c>
      <c r="S162" s="25">
        <v>1.0</v>
      </c>
    </row>
    <row r="163">
      <c r="A163" s="58" t="s">
        <v>41</v>
      </c>
      <c r="B163" s="25" t="s">
        <v>1</v>
      </c>
      <c r="C163" s="25" t="s">
        <v>209</v>
      </c>
      <c r="D163" s="25" t="s">
        <v>10</v>
      </c>
      <c r="E163" s="25">
        <v>151.0</v>
      </c>
      <c r="F163" s="25">
        <v>43.0</v>
      </c>
      <c r="G163" s="25">
        <v>0.0</v>
      </c>
      <c r="H163" s="25">
        <v>43.0</v>
      </c>
      <c r="I163" s="25">
        <v>0.0</v>
      </c>
      <c r="J163" s="25">
        <v>0.0</v>
      </c>
      <c r="K163" s="25">
        <v>0.0</v>
      </c>
      <c r="L163" s="25">
        <v>0.0</v>
      </c>
      <c r="M163" s="25">
        <v>0.0</v>
      </c>
      <c r="N163" s="25">
        <v>0.07083</v>
      </c>
      <c r="O163" s="25">
        <v>6.01694</v>
      </c>
      <c r="P163" s="25">
        <v>2.73616</v>
      </c>
      <c r="Q163" s="25">
        <v>35.0</v>
      </c>
      <c r="R163" s="25">
        <v>99.0</v>
      </c>
      <c r="S163" s="25">
        <v>1.0</v>
      </c>
    </row>
    <row r="164">
      <c r="A164" s="58" t="s">
        <v>41</v>
      </c>
      <c r="B164" s="25" t="s">
        <v>1</v>
      </c>
      <c r="C164" s="25" t="s">
        <v>210</v>
      </c>
      <c r="D164" s="25" t="s">
        <v>10</v>
      </c>
      <c r="E164" s="25">
        <v>600.0</v>
      </c>
      <c r="F164" s="25">
        <v>173.0</v>
      </c>
      <c r="G164" s="25">
        <v>0.0</v>
      </c>
      <c r="H164" s="25">
        <v>154.0</v>
      </c>
      <c r="I164" s="25">
        <v>0.0</v>
      </c>
      <c r="J164" s="25">
        <v>0.0</v>
      </c>
      <c r="K164" s="25">
        <v>0.0</v>
      </c>
      <c r="L164" s="25">
        <v>0.0</v>
      </c>
      <c r="M164" s="25">
        <v>0.0</v>
      </c>
      <c r="N164" s="25">
        <v>0.12444</v>
      </c>
      <c r="O164" s="25">
        <v>14.72556</v>
      </c>
      <c r="P164" s="25">
        <v>4.99071</v>
      </c>
      <c r="Q164" s="25">
        <v>115.0</v>
      </c>
      <c r="R164" s="25">
        <v>99.0</v>
      </c>
      <c r="S164" s="25">
        <v>1.0</v>
      </c>
    </row>
    <row r="165">
      <c r="A165" s="58" t="s">
        <v>41</v>
      </c>
      <c r="B165" s="25" t="s">
        <v>1</v>
      </c>
      <c r="C165" s="25" t="s">
        <v>211</v>
      </c>
      <c r="D165" s="25" t="s">
        <v>10</v>
      </c>
      <c r="E165" s="25">
        <v>537.0</v>
      </c>
      <c r="F165" s="25">
        <v>378.0</v>
      </c>
      <c r="G165" s="25">
        <v>2.0</v>
      </c>
      <c r="H165" s="25">
        <v>161.0</v>
      </c>
      <c r="I165" s="25">
        <v>0.0</v>
      </c>
      <c r="J165" s="25">
        <v>0.0</v>
      </c>
      <c r="K165" s="25">
        <v>0.0</v>
      </c>
      <c r="L165" s="25">
        <v>0.0</v>
      </c>
      <c r="M165" s="25">
        <v>0.0</v>
      </c>
      <c r="N165" s="25">
        <v>0.17528</v>
      </c>
      <c r="O165" s="25">
        <v>11.79694</v>
      </c>
      <c r="P165" s="25">
        <v>5.17079</v>
      </c>
      <c r="Q165" s="25">
        <v>232.0</v>
      </c>
      <c r="R165" s="25">
        <v>99.0</v>
      </c>
      <c r="S165" s="25">
        <v>1.0</v>
      </c>
    </row>
    <row r="166">
      <c r="A166" s="58" t="s">
        <v>41</v>
      </c>
      <c r="B166" s="25" t="s">
        <v>1</v>
      </c>
      <c r="C166" s="25" t="s">
        <v>212</v>
      </c>
      <c r="D166" s="25" t="s">
        <v>10</v>
      </c>
      <c r="E166" s="25">
        <v>123.0</v>
      </c>
      <c r="F166" s="25">
        <v>97.0</v>
      </c>
      <c r="G166" s="25">
        <v>0.0</v>
      </c>
      <c r="H166" s="25">
        <v>36.0</v>
      </c>
      <c r="I166" s="25">
        <v>0.0</v>
      </c>
      <c r="J166" s="25">
        <v>0.0</v>
      </c>
      <c r="K166" s="25">
        <v>0.0</v>
      </c>
      <c r="L166" s="25">
        <v>0.0</v>
      </c>
      <c r="M166" s="25">
        <v>0.0</v>
      </c>
      <c r="N166" s="25">
        <v>0.16417</v>
      </c>
      <c r="O166" s="25">
        <v>6.195</v>
      </c>
      <c r="P166" s="25">
        <v>3.1371</v>
      </c>
      <c r="Q166" s="25">
        <v>63.0</v>
      </c>
      <c r="R166" s="25">
        <v>99.0</v>
      </c>
      <c r="S166" s="25">
        <v>1.0</v>
      </c>
    </row>
    <row r="167">
      <c r="A167" s="58" t="s">
        <v>41</v>
      </c>
      <c r="B167" s="25" t="s">
        <v>1</v>
      </c>
      <c r="C167" s="25" t="s">
        <v>213</v>
      </c>
      <c r="D167" s="25" t="s">
        <v>10</v>
      </c>
      <c r="E167" s="25">
        <v>265.0</v>
      </c>
      <c r="F167" s="25">
        <v>150.0</v>
      </c>
      <c r="G167" s="25">
        <v>1.0</v>
      </c>
      <c r="H167" s="25">
        <v>105.0</v>
      </c>
      <c r="I167" s="25">
        <v>0.0</v>
      </c>
      <c r="J167" s="25">
        <v>0.0</v>
      </c>
      <c r="K167" s="25">
        <v>0.0</v>
      </c>
      <c r="L167" s="25">
        <v>0.0</v>
      </c>
      <c r="M167" s="25">
        <v>0.0</v>
      </c>
      <c r="N167" s="25">
        <v>0.05833</v>
      </c>
      <c r="O167" s="25">
        <v>7.98389</v>
      </c>
      <c r="P167" s="25">
        <v>3.48235</v>
      </c>
      <c r="Q167" s="25">
        <v>102.0</v>
      </c>
      <c r="R167" s="25">
        <v>99.0</v>
      </c>
      <c r="S167" s="25">
        <v>1.0</v>
      </c>
    </row>
    <row r="168">
      <c r="A168" s="58" t="s">
        <v>41</v>
      </c>
      <c r="B168" s="25" t="s">
        <v>1</v>
      </c>
      <c r="C168" s="25" t="s">
        <v>214</v>
      </c>
      <c r="D168" s="25" t="s">
        <v>10</v>
      </c>
      <c r="E168" s="25">
        <v>255.0</v>
      </c>
      <c r="F168" s="25">
        <v>122.0</v>
      </c>
      <c r="G168" s="25">
        <v>0.0</v>
      </c>
      <c r="H168" s="25">
        <v>63.0</v>
      </c>
      <c r="I168" s="25">
        <v>0.0</v>
      </c>
      <c r="J168" s="25">
        <v>0.0</v>
      </c>
      <c r="K168" s="25">
        <v>0.0</v>
      </c>
      <c r="L168" s="25">
        <v>0.0</v>
      </c>
      <c r="M168" s="25">
        <v>0.0</v>
      </c>
      <c r="N168" s="25">
        <v>0.09472</v>
      </c>
      <c r="O168" s="25">
        <v>4.64194</v>
      </c>
      <c r="P168" s="25">
        <v>2.79324</v>
      </c>
      <c r="Q168" s="25">
        <v>96.0</v>
      </c>
      <c r="R168" s="25">
        <v>99.0</v>
      </c>
      <c r="S168" s="25">
        <v>1.0</v>
      </c>
    </row>
    <row r="169">
      <c r="A169" s="58" t="s">
        <v>41</v>
      </c>
      <c r="B169" s="25" t="s">
        <v>1</v>
      </c>
      <c r="C169" s="25" t="s">
        <v>215</v>
      </c>
      <c r="D169" s="25" t="s">
        <v>10</v>
      </c>
      <c r="E169" s="25">
        <v>173.0</v>
      </c>
      <c r="F169" s="25">
        <v>116.0</v>
      </c>
      <c r="G169" s="25">
        <v>0.0</v>
      </c>
      <c r="H169" s="25">
        <v>70.0</v>
      </c>
      <c r="I169" s="25">
        <v>0.0</v>
      </c>
      <c r="J169" s="25">
        <v>0.0</v>
      </c>
      <c r="K169" s="25">
        <v>0.0</v>
      </c>
      <c r="L169" s="25">
        <v>0.0</v>
      </c>
      <c r="M169" s="25">
        <v>0.0</v>
      </c>
      <c r="N169" s="25">
        <v>0.1525</v>
      </c>
      <c r="O169" s="25">
        <v>21.57333</v>
      </c>
      <c r="P169" s="25">
        <v>6.5549</v>
      </c>
      <c r="Q169" s="25">
        <v>86.0</v>
      </c>
      <c r="R169" s="25">
        <v>99.0</v>
      </c>
      <c r="S169" s="25">
        <v>1.0</v>
      </c>
    </row>
    <row r="170">
      <c r="A170" s="58" t="s">
        <v>41</v>
      </c>
      <c r="B170" s="25" t="s">
        <v>1</v>
      </c>
      <c r="C170" s="25" t="s">
        <v>216</v>
      </c>
      <c r="D170" s="25" t="s">
        <v>10</v>
      </c>
      <c r="E170" s="25">
        <v>264.0</v>
      </c>
      <c r="F170" s="25">
        <v>93.0</v>
      </c>
      <c r="G170" s="25">
        <v>0.0</v>
      </c>
      <c r="H170" s="25">
        <v>113.0</v>
      </c>
      <c r="I170" s="25">
        <v>0.0</v>
      </c>
      <c r="J170" s="25">
        <v>0.0</v>
      </c>
      <c r="K170" s="25">
        <v>0.0</v>
      </c>
      <c r="L170" s="25">
        <v>0.0</v>
      </c>
      <c r="M170" s="25">
        <v>0.0</v>
      </c>
      <c r="N170" s="25">
        <v>0.03028</v>
      </c>
      <c r="O170" s="25">
        <v>1.24389</v>
      </c>
      <c r="P170" s="25">
        <v>2.28215</v>
      </c>
      <c r="Q170" s="25">
        <v>70.0</v>
      </c>
      <c r="R170" s="25">
        <v>99.0</v>
      </c>
      <c r="S170" s="25">
        <v>1.0</v>
      </c>
    </row>
    <row r="171">
      <c r="A171" s="58" t="s">
        <v>41</v>
      </c>
      <c r="B171" s="25" t="s">
        <v>1</v>
      </c>
      <c r="C171" s="25" t="s">
        <v>217</v>
      </c>
      <c r="D171" s="25" t="s">
        <v>10</v>
      </c>
      <c r="E171" s="25">
        <v>431.0</v>
      </c>
      <c r="F171" s="25">
        <v>210.0</v>
      </c>
      <c r="G171" s="25">
        <v>0.0</v>
      </c>
      <c r="H171" s="25">
        <v>145.0</v>
      </c>
      <c r="I171" s="25">
        <v>0.0</v>
      </c>
      <c r="J171" s="25">
        <v>0.0</v>
      </c>
      <c r="K171" s="25">
        <v>0.0</v>
      </c>
      <c r="L171" s="25">
        <v>0.0</v>
      </c>
      <c r="M171" s="25">
        <v>0.0</v>
      </c>
      <c r="N171" s="25">
        <v>0.09083</v>
      </c>
      <c r="O171" s="25">
        <v>6.93556</v>
      </c>
      <c r="P171" s="25">
        <v>3.10928</v>
      </c>
      <c r="Q171" s="25">
        <v>145.0</v>
      </c>
      <c r="R171" s="25">
        <v>99.0</v>
      </c>
      <c r="S171" s="25">
        <v>1.0</v>
      </c>
    </row>
    <row r="172">
      <c r="A172" s="58" t="s">
        <v>41</v>
      </c>
      <c r="B172" s="25" t="s">
        <v>1</v>
      </c>
      <c r="C172" s="25" t="s">
        <v>218</v>
      </c>
      <c r="D172" s="25" t="s">
        <v>10</v>
      </c>
      <c r="E172" s="25">
        <v>112.0</v>
      </c>
      <c r="F172" s="25">
        <v>75.0</v>
      </c>
      <c r="G172" s="25">
        <v>0.0</v>
      </c>
      <c r="H172" s="25">
        <v>41.0</v>
      </c>
      <c r="I172" s="25">
        <v>0.0</v>
      </c>
      <c r="J172" s="25">
        <v>0.0</v>
      </c>
      <c r="K172" s="25">
        <v>0.0</v>
      </c>
      <c r="L172" s="25">
        <v>0.0</v>
      </c>
      <c r="M172" s="25">
        <v>0.0</v>
      </c>
      <c r="N172" s="25">
        <v>0.05528</v>
      </c>
      <c r="O172" s="25">
        <v>8.0575</v>
      </c>
      <c r="P172" s="25">
        <v>3.99539</v>
      </c>
      <c r="Q172" s="25">
        <v>42.0</v>
      </c>
      <c r="R172" s="25">
        <v>99.0</v>
      </c>
      <c r="S172" s="25">
        <v>1.0</v>
      </c>
    </row>
    <row r="173">
      <c r="A173" s="58" t="s">
        <v>41</v>
      </c>
      <c r="B173" s="25" t="s">
        <v>1</v>
      </c>
      <c r="C173" s="25" t="s">
        <v>219</v>
      </c>
      <c r="D173" s="25" t="s">
        <v>10</v>
      </c>
      <c r="E173" s="25">
        <v>195.0</v>
      </c>
      <c r="F173" s="25">
        <v>132.0</v>
      </c>
      <c r="G173" s="25">
        <v>3.0</v>
      </c>
      <c r="H173" s="25">
        <v>75.0</v>
      </c>
      <c r="I173" s="25">
        <v>0.0</v>
      </c>
      <c r="J173" s="25">
        <v>0.0</v>
      </c>
      <c r="K173" s="25">
        <v>0.0</v>
      </c>
      <c r="L173" s="25">
        <v>0.0</v>
      </c>
      <c r="M173" s="25">
        <v>0.0</v>
      </c>
      <c r="N173" s="25">
        <v>0.07972</v>
      </c>
      <c r="O173" s="25">
        <v>4.61194</v>
      </c>
      <c r="P173" s="25">
        <v>2.18502</v>
      </c>
      <c r="Q173" s="25">
        <v>75.0</v>
      </c>
      <c r="R173" s="25">
        <v>99.0</v>
      </c>
      <c r="S173" s="25">
        <v>1.0</v>
      </c>
    </row>
    <row r="174">
      <c r="A174" s="58" t="s">
        <v>41</v>
      </c>
      <c r="B174" s="25" t="s">
        <v>1</v>
      </c>
      <c r="C174" s="25" t="s">
        <v>220</v>
      </c>
      <c r="D174" s="25" t="s">
        <v>10</v>
      </c>
      <c r="E174" s="25">
        <v>66.0</v>
      </c>
      <c r="F174" s="25">
        <v>48.0</v>
      </c>
      <c r="G174" s="25">
        <v>0.0</v>
      </c>
      <c r="H174" s="25">
        <v>24.0</v>
      </c>
      <c r="I174" s="25">
        <v>0.0</v>
      </c>
      <c r="J174" s="25">
        <v>0.0</v>
      </c>
      <c r="K174" s="25">
        <v>0.0</v>
      </c>
      <c r="L174" s="25">
        <v>0.0</v>
      </c>
      <c r="M174" s="25">
        <v>0.0</v>
      </c>
      <c r="N174" s="25">
        <v>0.03889</v>
      </c>
      <c r="O174" s="25">
        <v>5.97167</v>
      </c>
      <c r="P174" s="25">
        <v>3.35902</v>
      </c>
      <c r="Q174" s="25">
        <v>20.0</v>
      </c>
      <c r="R174" s="25">
        <v>99.0</v>
      </c>
      <c r="S174" s="25">
        <v>1.0</v>
      </c>
    </row>
    <row r="175">
      <c r="A175" s="58" t="s">
        <v>41</v>
      </c>
      <c r="B175" s="25" t="s">
        <v>1</v>
      </c>
      <c r="C175" s="25" t="s">
        <v>221</v>
      </c>
      <c r="D175" s="25" t="s">
        <v>10</v>
      </c>
      <c r="E175" s="25">
        <v>1185.0</v>
      </c>
      <c r="F175" s="25">
        <v>216.0</v>
      </c>
      <c r="G175" s="25">
        <v>1.0</v>
      </c>
      <c r="H175" s="25">
        <v>519.0</v>
      </c>
      <c r="I175" s="25">
        <v>0.0</v>
      </c>
      <c r="J175" s="25">
        <v>0.0</v>
      </c>
      <c r="K175" s="25">
        <v>0.0</v>
      </c>
      <c r="L175" s="25">
        <v>0.0</v>
      </c>
      <c r="M175" s="25">
        <v>0.0</v>
      </c>
      <c r="N175" s="25">
        <v>0.02028</v>
      </c>
      <c r="O175" s="25">
        <v>3.48972</v>
      </c>
      <c r="P175" s="25">
        <v>2.47839</v>
      </c>
      <c r="Q175" s="25">
        <v>160.0</v>
      </c>
      <c r="R175" s="25">
        <v>99.0</v>
      </c>
      <c r="S175" s="25">
        <v>1.0</v>
      </c>
    </row>
    <row r="176">
      <c r="A176" s="58" t="s">
        <v>41</v>
      </c>
      <c r="B176" s="25" t="s">
        <v>1</v>
      </c>
      <c r="C176" s="25" t="s">
        <v>222</v>
      </c>
      <c r="D176" s="25" t="s">
        <v>10</v>
      </c>
      <c r="E176" s="25">
        <v>175.0</v>
      </c>
      <c r="F176" s="25">
        <v>100.0</v>
      </c>
      <c r="G176" s="25">
        <v>0.0</v>
      </c>
      <c r="H176" s="25">
        <v>57.0</v>
      </c>
      <c r="I176" s="25">
        <v>0.0</v>
      </c>
      <c r="J176" s="25">
        <v>0.0</v>
      </c>
      <c r="K176" s="25">
        <v>0.0</v>
      </c>
      <c r="L176" s="25">
        <v>0.0</v>
      </c>
      <c r="M176" s="25">
        <v>0.0</v>
      </c>
      <c r="N176" s="25">
        <v>0.40778</v>
      </c>
      <c r="O176" s="25">
        <v>14.95333</v>
      </c>
      <c r="P176" s="25">
        <v>4.74548</v>
      </c>
      <c r="Q176" s="25">
        <v>65.0</v>
      </c>
      <c r="R176" s="25">
        <v>99.0</v>
      </c>
      <c r="S176" s="25">
        <v>1.0</v>
      </c>
    </row>
    <row r="177">
      <c r="A177" s="58" t="s">
        <v>41</v>
      </c>
      <c r="B177" s="25" t="s">
        <v>1</v>
      </c>
      <c r="C177" s="25" t="s">
        <v>223</v>
      </c>
      <c r="D177" s="25" t="s">
        <v>10</v>
      </c>
      <c r="E177" s="25">
        <v>150.0</v>
      </c>
      <c r="F177" s="25">
        <v>49.0</v>
      </c>
      <c r="G177" s="25">
        <v>1.0</v>
      </c>
      <c r="H177" s="25">
        <v>39.0</v>
      </c>
      <c r="I177" s="25">
        <v>0.0</v>
      </c>
      <c r="J177" s="25">
        <v>0.0</v>
      </c>
      <c r="K177" s="25">
        <v>0.0</v>
      </c>
      <c r="L177" s="25">
        <v>0.0</v>
      </c>
      <c r="M177" s="25">
        <v>0.0</v>
      </c>
      <c r="N177" s="25">
        <v>0.1675</v>
      </c>
      <c r="O177" s="25">
        <v>23.56361</v>
      </c>
      <c r="P177" s="25">
        <v>7.29956</v>
      </c>
      <c r="Q177" s="25">
        <v>34.0</v>
      </c>
      <c r="R177" s="25">
        <v>99.0</v>
      </c>
      <c r="S177" s="25">
        <v>1.0</v>
      </c>
    </row>
    <row r="178">
      <c r="A178" s="58" t="s">
        <v>41</v>
      </c>
      <c r="B178" s="25" t="s">
        <v>1</v>
      </c>
      <c r="C178" s="25" t="s">
        <v>224</v>
      </c>
      <c r="D178" s="25" t="s">
        <v>10</v>
      </c>
      <c r="E178" s="25">
        <v>102.0</v>
      </c>
      <c r="F178" s="25">
        <v>60.0</v>
      </c>
      <c r="G178" s="25">
        <v>0.0</v>
      </c>
      <c r="H178" s="25">
        <v>21.0</v>
      </c>
      <c r="I178" s="25">
        <v>0.0</v>
      </c>
      <c r="J178" s="25">
        <v>0.0</v>
      </c>
      <c r="K178" s="25">
        <v>0.0</v>
      </c>
      <c r="L178" s="25">
        <v>0.0</v>
      </c>
      <c r="M178" s="25">
        <v>0.0</v>
      </c>
      <c r="N178" s="25">
        <v>0.22861</v>
      </c>
      <c r="O178" s="25">
        <v>5.66806</v>
      </c>
      <c r="P178" s="25">
        <v>2.69343</v>
      </c>
      <c r="Q178" s="25">
        <v>34.0</v>
      </c>
      <c r="R178" s="25">
        <v>99.0</v>
      </c>
      <c r="S178" s="25">
        <v>1.0</v>
      </c>
    </row>
    <row r="179">
      <c r="A179" s="58" t="s">
        <v>41</v>
      </c>
      <c r="B179" s="25" t="s">
        <v>1</v>
      </c>
      <c r="C179" s="25" t="s">
        <v>225</v>
      </c>
      <c r="D179" s="25" t="s">
        <v>10</v>
      </c>
      <c r="E179" s="25">
        <v>100.0</v>
      </c>
      <c r="F179" s="25">
        <v>21.0</v>
      </c>
      <c r="G179" s="25">
        <v>0.0</v>
      </c>
      <c r="H179" s="25">
        <v>35.0</v>
      </c>
      <c r="I179" s="25">
        <v>0.0</v>
      </c>
      <c r="J179" s="25">
        <v>0.0</v>
      </c>
      <c r="K179" s="25">
        <v>0.0</v>
      </c>
      <c r="L179" s="25">
        <v>0.0</v>
      </c>
      <c r="M179" s="25">
        <v>0.0</v>
      </c>
      <c r="N179" s="25">
        <v>0.07556</v>
      </c>
      <c r="O179" s="25">
        <v>15.34222</v>
      </c>
      <c r="P179" s="25">
        <v>5.60466</v>
      </c>
      <c r="Q179" s="25">
        <v>20.0</v>
      </c>
      <c r="R179" s="25">
        <v>99.0</v>
      </c>
      <c r="S179" s="25">
        <v>1.0</v>
      </c>
    </row>
    <row r="180">
      <c r="A180" s="58" t="s">
        <v>41</v>
      </c>
      <c r="B180" s="25" t="s">
        <v>1</v>
      </c>
      <c r="C180" s="25" t="s">
        <v>226</v>
      </c>
      <c r="D180" s="25" t="s">
        <v>10</v>
      </c>
      <c r="E180" s="25">
        <v>154.0</v>
      </c>
      <c r="F180" s="25">
        <v>110.0</v>
      </c>
      <c r="G180" s="25">
        <v>1.0</v>
      </c>
      <c r="H180" s="25">
        <v>47.0</v>
      </c>
      <c r="I180" s="25">
        <v>0.0</v>
      </c>
      <c r="J180" s="25">
        <v>0.0</v>
      </c>
      <c r="K180" s="25">
        <v>0.0</v>
      </c>
      <c r="L180" s="25">
        <v>0.0</v>
      </c>
      <c r="M180" s="25">
        <v>0.0</v>
      </c>
      <c r="N180" s="25">
        <v>0.18306</v>
      </c>
      <c r="O180" s="25">
        <v>14.24028</v>
      </c>
      <c r="P180" s="25">
        <v>5.26781</v>
      </c>
      <c r="Q180" s="25">
        <v>67.0</v>
      </c>
      <c r="R180" s="25">
        <v>99.0</v>
      </c>
      <c r="S180" s="25">
        <v>1.0</v>
      </c>
    </row>
    <row r="181">
      <c r="A181" s="58" t="s">
        <v>41</v>
      </c>
      <c r="B181" s="25" t="s">
        <v>1</v>
      </c>
      <c r="C181" s="25" t="s">
        <v>227</v>
      </c>
      <c r="D181" s="25" t="s">
        <v>10</v>
      </c>
      <c r="E181" s="25">
        <v>118.0</v>
      </c>
      <c r="F181" s="25">
        <v>43.0</v>
      </c>
      <c r="G181" s="25">
        <v>0.0</v>
      </c>
      <c r="H181" s="25">
        <v>44.0</v>
      </c>
      <c r="I181" s="25">
        <v>0.0</v>
      </c>
      <c r="J181" s="25">
        <v>0.0</v>
      </c>
      <c r="K181" s="25">
        <v>0.0</v>
      </c>
      <c r="L181" s="25">
        <v>0.0</v>
      </c>
      <c r="M181" s="25">
        <v>0.0</v>
      </c>
      <c r="N181" s="25">
        <v>0.02806</v>
      </c>
      <c r="O181" s="25">
        <v>1.78139</v>
      </c>
      <c r="P181" s="25">
        <v>2.19797</v>
      </c>
      <c r="Q181" s="25">
        <v>29.0</v>
      </c>
      <c r="R181" s="25">
        <v>99.0</v>
      </c>
      <c r="S181" s="25">
        <v>1.0</v>
      </c>
    </row>
    <row r="182">
      <c r="A182" s="58" t="s">
        <v>41</v>
      </c>
      <c r="B182" s="25" t="s">
        <v>1</v>
      </c>
      <c r="C182" s="25" t="s">
        <v>228</v>
      </c>
      <c r="D182" s="25" t="s">
        <v>10</v>
      </c>
      <c r="E182" s="25">
        <v>70.0</v>
      </c>
      <c r="F182" s="25">
        <v>51.0</v>
      </c>
      <c r="G182" s="25">
        <v>0.0</v>
      </c>
      <c r="H182" s="25">
        <v>17.0</v>
      </c>
      <c r="I182" s="25">
        <v>0.0</v>
      </c>
      <c r="J182" s="25">
        <v>0.0</v>
      </c>
      <c r="K182" s="25">
        <v>0.0</v>
      </c>
      <c r="L182" s="25">
        <v>0.0</v>
      </c>
      <c r="M182" s="25">
        <v>0.0</v>
      </c>
      <c r="N182" s="25">
        <v>0.18028</v>
      </c>
      <c r="O182" s="25">
        <v>18.53333</v>
      </c>
      <c r="P182" s="25">
        <v>4.93335</v>
      </c>
      <c r="Q182" s="25">
        <v>33.0</v>
      </c>
      <c r="R182" s="25">
        <v>99.0</v>
      </c>
      <c r="S182" s="25">
        <v>1.0</v>
      </c>
    </row>
    <row r="183">
      <c r="A183" s="58" t="s">
        <v>41</v>
      </c>
      <c r="B183" s="25" t="s">
        <v>1</v>
      </c>
      <c r="C183" s="25" t="s">
        <v>229</v>
      </c>
      <c r="D183" s="25" t="s">
        <v>10</v>
      </c>
      <c r="E183" s="25">
        <v>43.0</v>
      </c>
      <c r="F183" s="25">
        <v>33.0</v>
      </c>
      <c r="G183" s="25">
        <v>0.0</v>
      </c>
      <c r="H183" s="25">
        <v>12.0</v>
      </c>
      <c r="I183" s="25">
        <v>0.0</v>
      </c>
      <c r="J183" s="25">
        <v>0.0</v>
      </c>
      <c r="K183" s="25">
        <v>0.0</v>
      </c>
      <c r="L183" s="25">
        <v>0.0</v>
      </c>
      <c r="M183" s="25">
        <v>0.0</v>
      </c>
      <c r="N183" s="25">
        <v>0.13528</v>
      </c>
      <c r="O183" s="25">
        <v>11.18778</v>
      </c>
      <c r="P183" s="25">
        <v>6.06028</v>
      </c>
      <c r="Q183" s="25">
        <v>20.0</v>
      </c>
      <c r="R183" s="25">
        <v>99.0</v>
      </c>
      <c r="S183" s="25">
        <v>1.0</v>
      </c>
    </row>
    <row r="184">
      <c r="A184" s="58" t="s">
        <v>41</v>
      </c>
      <c r="B184" s="25" t="s">
        <v>1</v>
      </c>
      <c r="C184" s="25" t="s">
        <v>230</v>
      </c>
      <c r="D184" s="25" t="s">
        <v>10</v>
      </c>
      <c r="E184" s="25">
        <v>182.0</v>
      </c>
      <c r="F184" s="25">
        <v>99.0</v>
      </c>
      <c r="G184" s="25">
        <v>0.0</v>
      </c>
      <c r="H184" s="25">
        <v>63.0</v>
      </c>
      <c r="I184" s="25">
        <v>0.0</v>
      </c>
      <c r="J184" s="25">
        <v>0.0</v>
      </c>
      <c r="K184" s="25">
        <v>0.0</v>
      </c>
      <c r="L184" s="25">
        <v>0.0</v>
      </c>
      <c r="M184" s="25">
        <v>0.0</v>
      </c>
      <c r="N184" s="25">
        <v>0.09194</v>
      </c>
      <c r="O184" s="25">
        <v>10.24806</v>
      </c>
      <c r="P184" s="25">
        <v>4.41008</v>
      </c>
      <c r="Q184" s="25">
        <v>51.0</v>
      </c>
      <c r="R184" s="25">
        <v>99.0</v>
      </c>
      <c r="S184" s="25">
        <v>1.0</v>
      </c>
    </row>
    <row r="185">
      <c r="A185" s="58" t="s">
        <v>41</v>
      </c>
      <c r="B185" s="25" t="s">
        <v>1</v>
      </c>
      <c r="C185" s="25" t="s">
        <v>231</v>
      </c>
      <c r="D185" s="25" t="s">
        <v>10</v>
      </c>
      <c r="E185" s="25">
        <v>51.0</v>
      </c>
      <c r="F185" s="25">
        <v>21.0</v>
      </c>
      <c r="G185" s="25">
        <v>2.0</v>
      </c>
      <c r="H185" s="25">
        <v>13.0</v>
      </c>
      <c r="I185" s="25">
        <v>0.0</v>
      </c>
      <c r="J185" s="25">
        <v>0.0</v>
      </c>
      <c r="K185" s="25">
        <v>0.0</v>
      </c>
      <c r="L185" s="25">
        <v>0.0</v>
      </c>
      <c r="M185" s="25">
        <v>0.0</v>
      </c>
      <c r="N185" s="25">
        <v>0.12722</v>
      </c>
      <c r="O185" s="25">
        <v>16.26333</v>
      </c>
      <c r="P185" s="25">
        <v>4.45446</v>
      </c>
      <c r="Q185" s="25">
        <v>17.0</v>
      </c>
      <c r="R185" s="25">
        <v>99.0</v>
      </c>
      <c r="S185" s="25">
        <v>1.0</v>
      </c>
    </row>
    <row r="186">
      <c r="A186" s="58" t="s">
        <v>41</v>
      </c>
      <c r="B186" s="25" t="s">
        <v>1</v>
      </c>
      <c r="C186" s="25" t="s">
        <v>232</v>
      </c>
      <c r="D186" s="25" t="s">
        <v>10</v>
      </c>
      <c r="E186" s="25">
        <v>104.0</v>
      </c>
      <c r="F186" s="25">
        <v>70.0</v>
      </c>
      <c r="G186" s="25">
        <v>0.0</v>
      </c>
      <c r="H186" s="25">
        <v>43.0</v>
      </c>
      <c r="I186" s="25">
        <v>0.0</v>
      </c>
      <c r="J186" s="25">
        <v>0.0</v>
      </c>
      <c r="K186" s="25">
        <v>0.0</v>
      </c>
      <c r="L186" s="25">
        <v>0.0</v>
      </c>
      <c r="M186" s="25">
        <v>0.0</v>
      </c>
      <c r="N186" s="25">
        <v>0.05417</v>
      </c>
      <c r="O186" s="25">
        <v>7.67194</v>
      </c>
      <c r="P186" s="25">
        <v>3.30599</v>
      </c>
      <c r="Q186" s="25">
        <v>51.0</v>
      </c>
      <c r="R186" s="25">
        <v>99.0</v>
      </c>
      <c r="S186" s="25">
        <v>1.0</v>
      </c>
    </row>
    <row r="187">
      <c r="A187" s="58" t="s">
        <v>41</v>
      </c>
      <c r="B187" s="25" t="s">
        <v>1</v>
      </c>
      <c r="C187" s="25" t="s">
        <v>233</v>
      </c>
      <c r="D187" s="25" t="s">
        <v>10</v>
      </c>
      <c r="E187" s="25">
        <v>177.0</v>
      </c>
      <c r="F187" s="25">
        <v>67.0</v>
      </c>
      <c r="G187" s="25">
        <v>0.0</v>
      </c>
      <c r="H187" s="25">
        <v>47.0</v>
      </c>
      <c r="I187" s="25">
        <v>0.0</v>
      </c>
      <c r="J187" s="25">
        <v>0.0</v>
      </c>
      <c r="K187" s="25">
        <v>0.0</v>
      </c>
      <c r="L187" s="25">
        <v>0.0</v>
      </c>
      <c r="M187" s="25">
        <v>0.0</v>
      </c>
      <c r="N187" s="25">
        <v>0.21278</v>
      </c>
      <c r="O187" s="25">
        <v>20.01556</v>
      </c>
      <c r="P187" s="25">
        <v>5.63771</v>
      </c>
      <c r="Q187" s="25">
        <v>41.0</v>
      </c>
      <c r="R187" s="25">
        <v>99.0</v>
      </c>
      <c r="S187" s="25">
        <v>1.0</v>
      </c>
    </row>
    <row r="188">
      <c r="A188" s="58" t="s">
        <v>41</v>
      </c>
      <c r="B188" s="25" t="s">
        <v>1</v>
      </c>
      <c r="C188" s="25" t="s">
        <v>234</v>
      </c>
      <c r="D188" s="25" t="s">
        <v>10</v>
      </c>
      <c r="E188" s="25">
        <v>124.0</v>
      </c>
      <c r="F188" s="25">
        <v>60.0</v>
      </c>
      <c r="G188" s="25">
        <v>1.0</v>
      </c>
      <c r="H188" s="25">
        <v>39.0</v>
      </c>
      <c r="I188" s="25">
        <v>0.0</v>
      </c>
      <c r="J188" s="25">
        <v>0.0</v>
      </c>
      <c r="K188" s="25">
        <v>0.0</v>
      </c>
      <c r="L188" s="25">
        <v>0.0</v>
      </c>
      <c r="M188" s="25">
        <v>0.0</v>
      </c>
      <c r="N188" s="25">
        <v>0.04472</v>
      </c>
      <c r="O188" s="25">
        <v>1.32806</v>
      </c>
      <c r="P188" s="25">
        <v>2.09529</v>
      </c>
      <c r="Q188" s="25">
        <v>32.0</v>
      </c>
      <c r="R188" s="25">
        <v>99.0</v>
      </c>
      <c r="S188" s="25">
        <v>1.0</v>
      </c>
    </row>
    <row r="189">
      <c r="A189" s="58" t="s">
        <v>41</v>
      </c>
      <c r="B189" s="25" t="s">
        <v>1</v>
      </c>
      <c r="C189" s="25" t="s">
        <v>3</v>
      </c>
      <c r="D189" s="25" t="s">
        <v>10</v>
      </c>
      <c r="E189" s="25">
        <v>4271116.0</v>
      </c>
      <c r="F189" s="25">
        <v>2266213.0</v>
      </c>
      <c r="G189" s="25">
        <v>2330.0</v>
      </c>
      <c r="H189" s="25">
        <v>1420839.0</v>
      </c>
      <c r="I189" s="25">
        <v>0.0</v>
      </c>
      <c r="J189" s="25">
        <v>52.0</v>
      </c>
      <c r="K189" s="25">
        <v>0.0</v>
      </c>
      <c r="L189" s="25">
        <v>0.0</v>
      </c>
      <c r="M189" s="25">
        <v>0.0</v>
      </c>
      <c r="N189" s="25">
        <v>0.10917</v>
      </c>
      <c r="O189" s="25">
        <v>7.96306</v>
      </c>
      <c r="P189" s="25">
        <v>3.63916</v>
      </c>
      <c r="Q189" s="25">
        <v>1321205.0</v>
      </c>
      <c r="R189" s="25">
        <v>99.0</v>
      </c>
      <c r="S189" s="25">
        <v>1.0</v>
      </c>
    </row>
    <row r="190">
      <c r="A190" s="58" t="s">
        <v>41</v>
      </c>
      <c r="B190" s="25" t="s">
        <v>1</v>
      </c>
      <c r="C190" s="25" t="s">
        <v>88</v>
      </c>
      <c r="D190" s="25" t="s">
        <v>235</v>
      </c>
      <c r="E190" s="25">
        <v>4579.0</v>
      </c>
      <c r="F190" s="25">
        <v>1020.0</v>
      </c>
      <c r="G190" s="25">
        <v>136.0</v>
      </c>
      <c r="H190" s="25">
        <v>55.0</v>
      </c>
      <c r="I190" s="25">
        <v>0.0</v>
      </c>
      <c r="J190" s="25">
        <v>0.0</v>
      </c>
      <c r="K190" s="25">
        <v>0.0</v>
      </c>
      <c r="L190" s="25">
        <v>0.0</v>
      </c>
      <c r="M190" s="25">
        <v>0.0</v>
      </c>
      <c r="N190" s="25">
        <v>1.38083</v>
      </c>
      <c r="O190" s="25">
        <v>102.68472</v>
      </c>
      <c r="P190" s="25">
        <v>57.11622</v>
      </c>
      <c r="Q190" s="25">
        <v>879.0</v>
      </c>
      <c r="R190" s="25">
        <v>99.0</v>
      </c>
      <c r="S190" s="25">
        <v>2.0</v>
      </c>
    </row>
    <row r="191">
      <c r="A191" s="58" t="s">
        <v>41</v>
      </c>
      <c r="B191" s="25" t="s">
        <v>1</v>
      </c>
      <c r="C191" s="25" t="s">
        <v>90</v>
      </c>
      <c r="D191" s="25" t="s">
        <v>235</v>
      </c>
      <c r="E191" s="25">
        <v>250.0</v>
      </c>
      <c r="F191" s="25">
        <v>135.0</v>
      </c>
      <c r="G191" s="25">
        <v>10.0</v>
      </c>
      <c r="H191" s="25">
        <v>10.0</v>
      </c>
      <c r="I191" s="25">
        <v>0.0</v>
      </c>
      <c r="J191" s="25">
        <v>0.0</v>
      </c>
      <c r="K191" s="25">
        <v>0.0</v>
      </c>
      <c r="L191" s="25">
        <v>0.0</v>
      </c>
      <c r="M191" s="25">
        <v>0.0</v>
      </c>
      <c r="N191" s="25">
        <v>9.57556</v>
      </c>
      <c r="O191" s="25">
        <v>142.915</v>
      </c>
      <c r="P191" s="25">
        <v>56.12443</v>
      </c>
      <c r="Q191" s="25">
        <v>121.0</v>
      </c>
      <c r="R191" s="25">
        <v>99.0</v>
      </c>
      <c r="S191" s="25">
        <v>2.0</v>
      </c>
    </row>
    <row r="192">
      <c r="A192" s="58" t="s">
        <v>41</v>
      </c>
      <c r="B192" s="25" t="s">
        <v>1</v>
      </c>
      <c r="C192" s="25" t="s">
        <v>96</v>
      </c>
      <c r="D192" s="25" t="s">
        <v>235</v>
      </c>
      <c r="E192" s="25">
        <v>2943.0</v>
      </c>
      <c r="F192" s="25">
        <v>1023.0</v>
      </c>
      <c r="G192" s="25">
        <v>168.0</v>
      </c>
      <c r="H192" s="25">
        <v>23.0</v>
      </c>
      <c r="I192" s="25">
        <v>0.0</v>
      </c>
      <c r="J192" s="25">
        <v>0.0</v>
      </c>
      <c r="K192" s="25">
        <v>0.0</v>
      </c>
      <c r="L192" s="25">
        <v>0.0</v>
      </c>
      <c r="M192" s="25">
        <v>0.0</v>
      </c>
      <c r="N192" s="25">
        <v>3.05833</v>
      </c>
      <c r="O192" s="25">
        <v>47.50889</v>
      </c>
      <c r="P192" s="25">
        <v>37.02533</v>
      </c>
      <c r="Q192" s="25">
        <v>918.0</v>
      </c>
      <c r="R192" s="25">
        <v>99.0</v>
      </c>
      <c r="S192" s="25">
        <v>2.0</v>
      </c>
    </row>
    <row r="193">
      <c r="A193" s="58" t="s">
        <v>41</v>
      </c>
      <c r="B193" s="25" t="s">
        <v>1</v>
      </c>
      <c r="C193" s="25" t="s">
        <v>89</v>
      </c>
      <c r="D193" s="25" t="s">
        <v>235</v>
      </c>
      <c r="E193" s="25">
        <v>8949.0</v>
      </c>
      <c r="F193" s="25">
        <v>1017.0</v>
      </c>
      <c r="G193" s="25">
        <v>128.0</v>
      </c>
      <c r="H193" s="25">
        <v>354.0</v>
      </c>
      <c r="I193" s="25">
        <v>0.0</v>
      </c>
      <c r="J193" s="25">
        <v>0.0</v>
      </c>
      <c r="K193" s="25">
        <v>0.0</v>
      </c>
      <c r="L193" s="25">
        <v>0.0</v>
      </c>
      <c r="M193" s="25">
        <v>0.0</v>
      </c>
      <c r="N193" s="25">
        <v>0.225</v>
      </c>
      <c r="O193" s="25">
        <v>19.99194</v>
      </c>
      <c r="P193" s="25">
        <v>22.50137</v>
      </c>
      <c r="Q193" s="25">
        <v>875.0</v>
      </c>
      <c r="R193" s="25">
        <v>99.0</v>
      </c>
      <c r="S193" s="25">
        <v>2.0</v>
      </c>
    </row>
    <row r="194">
      <c r="A194" s="58" t="s">
        <v>41</v>
      </c>
      <c r="B194" s="25" t="s">
        <v>1</v>
      </c>
      <c r="C194" s="25" t="s">
        <v>98</v>
      </c>
      <c r="D194" s="25" t="s">
        <v>235</v>
      </c>
      <c r="E194" s="25">
        <v>806.0</v>
      </c>
      <c r="F194" s="25">
        <v>108.0</v>
      </c>
      <c r="G194" s="25">
        <v>10.0</v>
      </c>
      <c r="H194" s="25">
        <v>2.0</v>
      </c>
      <c r="I194" s="25">
        <v>0.0</v>
      </c>
      <c r="J194" s="25">
        <v>0.0</v>
      </c>
      <c r="K194" s="25">
        <v>0.0</v>
      </c>
      <c r="L194" s="25">
        <v>0.0</v>
      </c>
      <c r="M194" s="25">
        <v>0.0</v>
      </c>
      <c r="N194" s="25">
        <v>0.50778</v>
      </c>
      <c r="O194" s="25">
        <v>81.79972</v>
      </c>
      <c r="P194" s="25">
        <v>36.62307</v>
      </c>
      <c r="Q194" s="25">
        <v>104.0</v>
      </c>
      <c r="R194" s="25">
        <v>99.0</v>
      </c>
      <c r="S194" s="25">
        <v>2.0</v>
      </c>
    </row>
    <row r="195">
      <c r="A195" s="58" t="s">
        <v>41</v>
      </c>
      <c r="B195" s="25" t="s">
        <v>1</v>
      </c>
      <c r="C195" s="25" t="s">
        <v>142</v>
      </c>
      <c r="D195" s="25" t="s">
        <v>235</v>
      </c>
      <c r="E195" s="25">
        <v>847.0</v>
      </c>
      <c r="F195" s="25">
        <v>294.0</v>
      </c>
      <c r="G195" s="25">
        <v>36.0</v>
      </c>
      <c r="H195" s="25">
        <v>20.0</v>
      </c>
      <c r="I195" s="25">
        <v>0.0</v>
      </c>
      <c r="J195" s="25">
        <v>1.0</v>
      </c>
      <c r="K195" s="25">
        <v>0.0</v>
      </c>
      <c r="L195" s="25">
        <v>0.0</v>
      </c>
      <c r="M195" s="25">
        <v>0.0</v>
      </c>
      <c r="N195" s="25">
        <v>2.74</v>
      </c>
      <c r="O195" s="25">
        <v>371.58361</v>
      </c>
      <c r="P195" s="25">
        <v>94.05046</v>
      </c>
      <c r="Q195" s="25">
        <v>276.0</v>
      </c>
      <c r="R195" s="25">
        <v>99.0</v>
      </c>
      <c r="S195" s="25">
        <v>2.0</v>
      </c>
    </row>
    <row r="196">
      <c r="A196" s="58" t="s">
        <v>41</v>
      </c>
      <c r="B196" s="25" t="s">
        <v>1</v>
      </c>
      <c r="C196" s="25" t="s">
        <v>173</v>
      </c>
      <c r="D196" s="25" t="s">
        <v>235</v>
      </c>
      <c r="E196" s="25">
        <v>278.0</v>
      </c>
      <c r="F196" s="25">
        <v>68.0</v>
      </c>
      <c r="G196" s="25">
        <v>7.0</v>
      </c>
      <c r="H196" s="25">
        <v>3.0</v>
      </c>
      <c r="I196" s="25">
        <v>0.0</v>
      </c>
      <c r="J196" s="25">
        <v>0.0</v>
      </c>
      <c r="K196" s="25">
        <v>0.0</v>
      </c>
      <c r="L196" s="25">
        <v>0.0</v>
      </c>
      <c r="M196" s="25">
        <v>0.0</v>
      </c>
      <c r="N196" s="25">
        <v>1.42361</v>
      </c>
      <c r="O196" s="25">
        <v>347.90528</v>
      </c>
      <c r="P196" s="25">
        <v>69.71116</v>
      </c>
      <c r="Q196" s="25">
        <v>65.0</v>
      </c>
      <c r="R196" s="25">
        <v>99.0</v>
      </c>
      <c r="S196" s="25">
        <v>2.0</v>
      </c>
    </row>
    <row r="197">
      <c r="A197" s="58" t="s">
        <v>41</v>
      </c>
      <c r="B197" s="25" t="s">
        <v>1</v>
      </c>
      <c r="C197" s="25" t="s">
        <v>175</v>
      </c>
      <c r="D197" s="25" t="s">
        <v>235</v>
      </c>
      <c r="E197" s="25">
        <v>325.0</v>
      </c>
      <c r="F197" s="25">
        <v>135.0</v>
      </c>
      <c r="G197" s="25">
        <v>21.0</v>
      </c>
      <c r="H197" s="25">
        <v>7.0</v>
      </c>
      <c r="I197" s="25">
        <v>0.0</v>
      </c>
      <c r="J197" s="25">
        <v>0.0</v>
      </c>
      <c r="K197" s="25">
        <v>0.0</v>
      </c>
      <c r="L197" s="25">
        <v>0.0</v>
      </c>
      <c r="M197" s="25">
        <v>0.0</v>
      </c>
      <c r="N197" s="25">
        <v>1.81722</v>
      </c>
      <c r="O197" s="25">
        <v>417.18111</v>
      </c>
      <c r="P197" s="25">
        <v>114.3071</v>
      </c>
      <c r="Q197" s="25">
        <v>129.0</v>
      </c>
      <c r="R197" s="25">
        <v>99.0</v>
      </c>
      <c r="S197" s="25">
        <v>2.0</v>
      </c>
    </row>
    <row r="198">
      <c r="A198" s="58" t="s">
        <v>41</v>
      </c>
      <c r="B198" s="25" t="s">
        <v>1</v>
      </c>
      <c r="C198" s="25" t="s">
        <v>192</v>
      </c>
      <c r="D198" s="25" t="s">
        <v>235</v>
      </c>
      <c r="E198" s="25">
        <v>165.0</v>
      </c>
      <c r="F198" s="25">
        <v>36.0</v>
      </c>
      <c r="G198" s="25">
        <v>2.0</v>
      </c>
      <c r="H198" s="25">
        <v>0.0</v>
      </c>
      <c r="I198" s="25">
        <v>0.0</v>
      </c>
      <c r="J198" s="25">
        <v>0.0</v>
      </c>
      <c r="K198" s="25">
        <v>0.0</v>
      </c>
      <c r="L198" s="25">
        <v>0.0</v>
      </c>
      <c r="M198" s="25">
        <v>0.0</v>
      </c>
      <c r="N198" s="25">
        <v>1.09361</v>
      </c>
      <c r="O198" s="25">
        <v>265.84028</v>
      </c>
      <c r="P198" s="25">
        <v>52.02061</v>
      </c>
      <c r="Q198" s="25">
        <v>34.0</v>
      </c>
      <c r="R198" s="25">
        <v>99.0</v>
      </c>
      <c r="S198" s="25">
        <v>2.0</v>
      </c>
    </row>
    <row r="199">
      <c r="A199" s="58" t="s">
        <v>41</v>
      </c>
      <c r="B199" s="25" t="s">
        <v>1</v>
      </c>
      <c r="C199" s="25" t="s">
        <v>84</v>
      </c>
      <c r="D199" s="25" t="s">
        <v>235</v>
      </c>
      <c r="E199" s="25">
        <v>1565.0</v>
      </c>
      <c r="F199" s="25">
        <v>670.0</v>
      </c>
      <c r="G199" s="25">
        <v>106.0</v>
      </c>
      <c r="H199" s="25">
        <v>15.0</v>
      </c>
      <c r="I199" s="25">
        <v>0.0</v>
      </c>
      <c r="J199" s="25">
        <v>0.0</v>
      </c>
      <c r="K199" s="25">
        <v>0.0</v>
      </c>
      <c r="L199" s="25">
        <v>0.0</v>
      </c>
      <c r="M199" s="25">
        <v>0.0</v>
      </c>
      <c r="N199" s="25">
        <v>2.17861</v>
      </c>
      <c r="O199" s="25">
        <v>411.50167</v>
      </c>
      <c r="P199" s="25">
        <v>101.78275</v>
      </c>
      <c r="Q199" s="25">
        <v>590.0</v>
      </c>
      <c r="R199" s="25">
        <v>99.0</v>
      </c>
      <c r="S199" s="25">
        <v>2.0</v>
      </c>
    </row>
    <row r="200">
      <c r="A200" s="58" t="s">
        <v>41</v>
      </c>
      <c r="B200" s="25" t="s">
        <v>1</v>
      </c>
      <c r="C200" s="25" t="s">
        <v>46</v>
      </c>
      <c r="D200" s="25" t="s">
        <v>235</v>
      </c>
      <c r="E200" s="25">
        <v>334.0</v>
      </c>
      <c r="F200" s="25">
        <v>185.0</v>
      </c>
      <c r="G200" s="25">
        <v>21.0</v>
      </c>
      <c r="H200" s="25">
        <v>2.0</v>
      </c>
      <c r="I200" s="25">
        <v>0.0</v>
      </c>
      <c r="J200" s="25">
        <v>0.0</v>
      </c>
      <c r="K200" s="25">
        <v>0.0</v>
      </c>
      <c r="L200" s="25">
        <v>0.0</v>
      </c>
      <c r="M200" s="25">
        <v>0.0</v>
      </c>
      <c r="N200" s="25">
        <v>8.76694</v>
      </c>
      <c r="O200" s="25">
        <v>137.03611</v>
      </c>
      <c r="P200" s="25">
        <v>55.89762</v>
      </c>
      <c r="Q200" s="25">
        <v>175.0</v>
      </c>
      <c r="R200" s="25">
        <v>99.0</v>
      </c>
      <c r="S200" s="25">
        <v>2.0</v>
      </c>
    </row>
    <row r="201">
      <c r="A201" s="58" t="s">
        <v>41</v>
      </c>
      <c r="B201" s="25" t="s">
        <v>1</v>
      </c>
      <c r="C201" s="25" t="s">
        <v>169</v>
      </c>
      <c r="D201" s="25" t="s">
        <v>235</v>
      </c>
      <c r="E201" s="25">
        <v>158.0</v>
      </c>
      <c r="F201" s="25">
        <v>29.0</v>
      </c>
      <c r="G201" s="25">
        <v>1.0</v>
      </c>
      <c r="H201" s="25">
        <v>4.0</v>
      </c>
      <c r="I201" s="25">
        <v>0.0</v>
      </c>
      <c r="J201" s="25">
        <v>0.0</v>
      </c>
      <c r="K201" s="25">
        <v>0.0</v>
      </c>
      <c r="L201" s="25">
        <v>0.0</v>
      </c>
      <c r="M201" s="25">
        <v>0.0</v>
      </c>
      <c r="N201" s="25">
        <v>0.33639</v>
      </c>
      <c r="O201" s="25">
        <v>54.21611</v>
      </c>
      <c r="P201" s="25">
        <v>29.32584</v>
      </c>
      <c r="Q201" s="25">
        <v>27.0</v>
      </c>
      <c r="R201" s="25">
        <v>99.0</v>
      </c>
      <c r="S201" s="25">
        <v>2.0</v>
      </c>
    </row>
    <row r="202">
      <c r="A202" s="58" t="s">
        <v>41</v>
      </c>
      <c r="B202" s="25" t="s">
        <v>1</v>
      </c>
      <c r="C202" s="25" t="s">
        <v>149</v>
      </c>
      <c r="D202" s="25" t="s">
        <v>235</v>
      </c>
      <c r="E202" s="25">
        <v>187.0</v>
      </c>
      <c r="F202" s="25">
        <v>52.0</v>
      </c>
      <c r="G202" s="25">
        <v>1.0</v>
      </c>
      <c r="H202" s="25">
        <v>0.0</v>
      </c>
      <c r="I202" s="25">
        <v>0.0</v>
      </c>
      <c r="J202" s="25">
        <v>0.0</v>
      </c>
      <c r="K202" s="25">
        <v>0.0</v>
      </c>
      <c r="L202" s="25">
        <v>0.0</v>
      </c>
      <c r="M202" s="25">
        <v>0.0</v>
      </c>
      <c r="N202" s="25">
        <v>0.89528</v>
      </c>
      <c r="O202" s="25">
        <v>237.84222</v>
      </c>
      <c r="P202" s="25">
        <v>52.60907</v>
      </c>
      <c r="Q202" s="25">
        <v>45.0</v>
      </c>
      <c r="R202" s="25">
        <v>99.0</v>
      </c>
      <c r="S202" s="25">
        <v>2.0</v>
      </c>
    </row>
    <row r="203">
      <c r="A203" s="58" t="s">
        <v>41</v>
      </c>
      <c r="B203" s="25" t="s">
        <v>1</v>
      </c>
      <c r="C203" s="25" t="s">
        <v>77</v>
      </c>
      <c r="D203" s="25" t="s">
        <v>235</v>
      </c>
      <c r="E203" s="25">
        <v>25046.0</v>
      </c>
      <c r="F203" s="25">
        <v>11801.0</v>
      </c>
      <c r="G203" s="25">
        <v>1902.0</v>
      </c>
      <c r="H203" s="25">
        <v>100.0</v>
      </c>
      <c r="I203" s="25">
        <v>0.0</v>
      </c>
      <c r="J203" s="25">
        <v>0.0</v>
      </c>
      <c r="K203" s="25">
        <v>0.0</v>
      </c>
      <c r="L203" s="25">
        <v>0.0</v>
      </c>
      <c r="M203" s="25">
        <v>0.0</v>
      </c>
      <c r="N203" s="25">
        <v>12.135</v>
      </c>
      <c r="O203" s="25">
        <v>643.16361</v>
      </c>
      <c r="P203" s="25">
        <v>176.07941</v>
      </c>
      <c r="Q203" s="25">
        <v>10937.0</v>
      </c>
      <c r="R203" s="25">
        <v>99.0</v>
      </c>
      <c r="S203" s="25">
        <v>2.0</v>
      </c>
    </row>
    <row r="204">
      <c r="A204" s="58" t="s">
        <v>41</v>
      </c>
      <c r="B204" s="25" t="s">
        <v>1</v>
      </c>
      <c r="C204" s="25" t="s">
        <v>61</v>
      </c>
      <c r="D204" s="25" t="s">
        <v>235</v>
      </c>
      <c r="E204" s="25">
        <v>233347.0</v>
      </c>
      <c r="F204" s="25">
        <v>54850.0</v>
      </c>
      <c r="G204" s="25">
        <v>7071.0</v>
      </c>
      <c r="H204" s="25">
        <v>2216.0</v>
      </c>
      <c r="I204" s="25">
        <v>0.0</v>
      </c>
      <c r="J204" s="25">
        <v>9.0</v>
      </c>
      <c r="K204" s="25">
        <v>0.0</v>
      </c>
      <c r="L204" s="25">
        <v>0.0</v>
      </c>
      <c r="M204" s="25">
        <v>0.0</v>
      </c>
      <c r="N204" s="25">
        <v>0.94917</v>
      </c>
      <c r="O204" s="25">
        <v>137.20472</v>
      </c>
      <c r="P204" s="25">
        <v>73.53654</v>
      </c>
      <c r="Q204" s="25">
        <v>48172.0</v>
      </c>
      <c r="R204" s="25">
        <v>99.0</v>
      </c>
      <c r="S204" s="25">
        <v>2.0</v>
      </c>
    </row>
    <row r="205">
      <c r="A205" s="58" t="s">
        <v>41</v>
      </c>
      <c r="B205" s="25" t="s">
        <v>1</v>
      </c>
      <c r="C205" s="25" t="s">
        <v>60</v>
      </c>
      <c r="D205" s="25" t="s">
        <v>235</v>
      </c>
      <c r="E205" s="25">
        <v>71610.0</v>
      </c>
      <c r="F205" s="25">
        <v>16092.0</v>
      </c>
      <c r="G205" s="25">
        <v>2021.0</v>
      </c>
      <c r="H205" s="25">
        <v>4977.0</v>
      </c>
      <c r="I205" s="25">
        <v>0.0</v>
      </c>
      <c r="J205" s="25">
        <v>7.0</v>
      </c>
      <c r="K205" s="25">
        <v>0.0</v>
      </c>
      <c r="L205" s="25">
        <v>0.0</v>
      </c>
      <c r="M205" s="25">
        <v>0.0</v>
      </c>
      <c r="N205" s="25">
        <v>0.84028</v>
      </c>
      <c r="O205" s="25">
        <v>169.89833</v>
      </c>
      <c r="P205" s="25">
        <v>84.13556</v>
      </c>
      <c r="Q205" s="25">
        <v>14152.0</v>
      </c>
      <c r="R205" s="25">
        <v>99.0</v>
      </c>
      <c r="S205" s="25">
        <v>2.0</v>
      </c>
    </row>
    <row r="206">
      <c r="A206" s="58" t="s">
        <v>41</v>
      </c>
      <c r="B206" s="25" t="s">
        <v>1</v>
      </c>
      <c r="C206" s="25" t="s">
        <v>44</v>
      </c>
      <c r="D206" s="25" t="s">
        <v>235</v>
      </c>
      <c r="E206" s="25">
        <v>70256.0</v>
      </c>
      <c r="F206" s="25">
        <v>13101.0</v>
      </c>
      <c r="G206" s="25">
        <v>2133.0</v>
      </c>
      <c r="H206" s="25">
        <v>355.0</v>
      </c>
      <c r="I206" s="25">
        <v>0.0</v>
      </c>
      <c r="J206" s="25">
        <v>3.0</v>
      </c>
      <c r="K206" s="25">
        <v>0.0</v>
      </c>
      <c r="L206" s="25">
        <v>0.0</v>
      </c>
      <c r="M206" s="25">
        <v>0.0</v>
      </c>
      <c r="N206" s="25">
        <v>0.08139</v>
      </c>
      <c r="O206" s="25">
        <v>31.69333</v>
      </c>
      <c r="P206" s="25">
        <v>42.10704</v>
      </c>
      <c r="Q206" s="25">
        <v>11954.0</v>
      </c>
      <c r="R206" s="25">
        <v>99.0</v>
      </c>
      <c r="S206" s="25">
        <v>2.0</v>
      </c>
    </row>
    <row r="207">
      <c r="A207" s="58" t="s">
        <v>41</v>
      </c>
      <c r="B207" s="25" t="s">
        <v>1</v>
      </c>
      <c r="C207" s="25" t="s">
        <v>72</v>
      </c>
      <c r="D207" s="25" t="s">
        <v>235</v>
      </c>
      <c r="E207" s="25">
        <v>25526.0</v>
      </c>
      <c r="F207" s="25">
        <v>16140.0</v>
      </c>
      <c r="G207" s="25">
        <v>264.0</v>
      </c>
      <c r="H207" s="25">
        <v>1721.0</v>
      </c>
      <c r="I207" s="25">
        <v>0.0</v>
      </c>
      <c r="J207" s="25">
        <v>3.0</v>
      </c>
      <c r="K207" s="25">
        <v>0.0</v>
      </c>
      <c r="L207" s="25">
        <v>0.0</v>
      </c>
      <c r="M207" s="25">
        <v>0.0</v>
      </c>
      <c r="N207" s="25">
        <v>1.59611</v>
      </c>
      <c r="O207" s="25">
        <v>100.49944</v>
      </c>
      <c r="P207" s="25">
        <v>39.01707</v>
      </c>
      <c r="Q207" s="25">
        <v>9279.0</v>
      </c>
      <c r="R207" s="25">
        <v>99.0</v>
      </c>
      <c r="S207" s="25">
        <v>2.0</v>
      </c>
    </row>
    <row r="208">
      <c r="A208" s="58" t="s">
        <v>41</v>
      </c>
      <c r="B208" s="25" t="s">
        <v>1</v>
      </c>
      <c r="C208" s="25" t="s">
        <v>129</v>
      </c>
      <c r="D208" s="25" t="s">
        <v>235</v>
      </c>
      <c r="E208" s="25">
        <v>5110.0</v>
      </c>
      <c r="F208" s="25">
        <v>975.0</v>
      </c>
      <c r="G208" s="25">
        <v>122.0</v>
      </c>
      <c r="H208" s="25">
        <v>226.0</v>
      </c>
      <c r="I208" s="25">
        <v>0.0</v>
      </c>
      <c r="J208" s="25">
        <v>0.0</v>
      </c>
      <c r="K208" s="25">
        <v>0.0</v>
      </c>
      <c r="L208" s="25">
        <v>0.0</v>
      </c>
      <c r="M208" s="25">
        <v>0.0</v>
      </c>
      <c r="N208" s="25">
        <v>1.03833</v>
      </c>
      <c r="O208" s="25">
        <v>98.08083</v>
      </c>
      <c r="P208" s="25">
        <v>54.63145</v>
      </c>
      <c r="Q208" s="25">
        <v>889.0</v>
      </c>
      <c r="R208" s="25">
        <v>99.0</v>
      </c>
      <c r="S208" s="25">
        <v>2.0</v>
      </c>
    </row>
    <row r="209">
      <c r="A209" s="58" t="s">
        <v>41</v>
      </c>
      <c r="B209" s="25" t="s">
        <v>1</v>
      </c>
      <c r="C209" s="25" t="s">
        <v>125</v>
      </c>
      <c r="D209" s="25" t="s">
        <v>235</v>
      </c>
      <c r="E209" s="25">
        <v>4392.0</v>
      </c>
      <c r="F209" s="25">
        <v>1905.0</v>
      </c>
      <c r="G209" s="25">
        <v>255.0</v>
      </c>
      <c r="H209" s="25">
        <v>70.0</v>
      </c>
      <c r="I209" s="25">
        <v>0.0</v>
      </c>
      <c r="J209" s="25">
        <v>0.0</v>
      </c>
      <c r="K209" s="25">
        <v>0.0</v>
      </c>
      <c r="L209" s="25">
        <v>0.0</v>
      </c>
      <c r="M209" s="25">
        <v>0.0</v>
      </c>
      <c r="N209" s="25">
        <v>19.22361</v>
      </c>
      <c r="O209" s="25">
        <v>529.14</v>
      </c>
      <c r="P209" s="25">
        <v>151.85186</v>
      </c>
      <c r="Q209" s="25">
        <v>1740.0</v>
      </c>
      <c r="R209" s="25">
        <v>99.0</v>
      </c>
      <c r="S209" s="25">
        <v>2.0</v>
      </c>
    </row>
    <row r="210">
      <c r="A210" s="58" t="s">
        <v>41</v>
      </c>
      <c r="B210" s="25" t="s">
        <v>1</v>
      </c>
      <c r="C210" s="25" t="s">
        <v>74</v>
      </c>
      <c r="D210" s="25" t="s">
        <v>235</v>
      </c>
      <c r="E210" s="25">
        <v>30317.0</v>
      </c>
      <c r="F210" s="25">
        <v>15573.0</v>
      </c>
      <c r="G210" s="25">
        <v>1962.0</v>
      </c>
      <c r="H210" s="25">
        <v>537.0</v>
      </c>
      <c r="I210" s="25">
        <v>0.0</v>
      </c>
      <c r="J210" s="25">
        <v>0.0</v>
      </c>
      <c r="K210" s="25">
        <v>0.0</v>
      </c>
      <c r="L210" s="25">
        <v>0.0</v>
      </c>
      <c r="M210" s="25">
        <v>0.0</v>
      </c>
      <c r="N210" s="25">
        <v>37.07694</v>
      </c>
      <c r="O210" s="25">
        <v>602.40056</v>
      </c>
      <c r="P210" s="25">
        <v>172.34604</v>
      </c>
      <c r="Q210" s="25">
        <v>14120.0</v>
      </c>
      <c r="R210" s="25">
        <v>99.0</v>
      </c>
      <c r="S210" s="25">
        <v>2.0</v>
      </c>
    </row>
    <row r="211">
      <c r="A211" s="58" t="s">
        <v>41</v>
      </c>
      <c r="B211" s="25" t="s">
        <v>1</v>
      </c>
      <c r="C211" s="25" t="s">
        <v>66</v>
      </c>
      <c r="D211" s="25" t="s">
        <v>235</v>
      </c>
      <c r="E211" s="25">
        <v>22269.0</v>
      </c>
      <c r="F211" s="25">
        <v>5509.0</v>
      </c>
      <c r="G211" s="25">
        <v>696.0</v>
      </c>
      <c r="H211" s="25">
        <v>245.0</v>
      </c>
      <c r="I211" s="25">
        <v>0.0</v>
      </c>
      <c r="J211" s="25">
        <v>1.0</v>
      </c>
      <c r="K211" s="25">
        <v>0.0</v>
      </c>
      <c r="L211" s="25">
        <v>0.0</v>
      </c>
      <c r="M211" s="25">
        <v>0.0</v>
      </c>
      <c r="N211" s="25">
        <v>1.5175</v>
      </c>
      <c r="O211" s="25">
        <v>189.34361</v>
      </c>
      <c r="P211" s="25">
        <v>69.81224</v>
      </c>
      <c r="Q211" s="25">
        <v>4918.0</v>
      </c>
      <c r="R211" s="25">
        <v>99.0</v>
      </c>
      <c r="S211" s="25">
        <v>2.0</v>
      </c>
    </row>
    <row r="212">
      <c r="A212" s="58" t="s">
        <v>41</v>
      </c>
      <c r="B212" s="25" t="s">
        <v>1</v>
      </c>
      <c r="C212" s="25" t="s">
        <v>70</v>
      </c>
      <c r="D212" s="25" t="s">
        <v>235</v>
      </c>
      <c r="E212" s="25">
        <v>41318.0</v>
      </c>
      <c r="F212" s="25">
        <v>12935.0</v>
      </c>
      <c r="G212" s="25">
        <v>1494.0</v>
      </c>
      <c r="H212" s="25">
        <v>629.0</v>
      </c>
      <c r="I212" s="25">
        <v>0.0</v>
      </c>
      <c r="J212" s="25">
        <v>3.0</v>
      </c>
      <c r="K212" s="25">
        <v>0.0</v>
      </c>
      <c r="L212" s="25">
        <v>0.0</v>
      </c>
      <c r="M212" s="25">
        <v>0.0</v>
      </c>
      <c r="N212" s="25">
        <v>1.66556</v>
      </c>
      <c r="O212" s="25">
        <v>265.45944</v>
      </c>
      <c r="P212" s="25">
        <v>72.73361</v>
      </c>
      <c r="Q212" s="25">
        <v>10997.0</v>
      </c>
      <c r="R212" s="25">
        <v>99.0</v>
      </c>
      <c r="S212" s="25">
        <v>2.0</v>
      </c>
    </row>
    <row r="213">
      <c r="A213" s="58" t="s">
        <v>41</v>
      </c>
      <c r="B213" s="25" t="s">
        <v>1</v>
      </c>
      <c r="C213" s="25" t="s">
        <v>71</v>
      </c>
      <c r="D213" s="25" t="s">
        <v>235</v>
      </c>
      <c r="E213" s="25">
        <v>19894.0</v>
      </c>
      <c r="F213" s="25">
        <v>11135.0</v>
      </c>
      <c r="G213" s="25">
        <v>2602.0</v>
      </c>
      <c r="H213" s="25">
        <v>409.0</v>
      </c>
      <c r="I213" s="25">
        <v>0.0</v>
      </c>
      <c r="J213" s="25">
        <v>0.0</v>
      </c>
      <c r="K213" s="25">
        <v>0.0</v>
      </c>
      <c r="L213" s="25">
        <v>0.0</v>
      </c>
      <c r="M213" s="25">
        <v>0.0</v>
      </c>
      <c r="N213" s="25">
        <v>7.54472</v>
      </c>
      <c r="O213" s="25">
        <v>641.37028</v>
      </c>
      <c r="P213" s="25">
        <v>152.67363</v>
      </c>
      <c r="Q213" s="25">
        <v>9796.0</v>
      </c>
      <c r="R213" s="25">
        <v>99.0</v>
      </c>
      <c r="S213" s="25">
        <v>2.0</v>
      </c>
    </row>
    <row r="214">
      <c r="A214" s="58" t="s">
        <v>41</v>
      </c>
      <c r="B214" s="25" t="s">
        <v>1</v>
      </c>
      <c r="C214" s="25" t="s">
        <v>68</v>
      </c>
      <c r="D214" s="25" t="s">
        <v>235</v>
      </c>
      <c r="E214" s="25">
        <v>62592.0</v>
      </c>
      <c r="F214" s="25">
        <v>16411.0</v>
      </c>
      <c r="G214" s="25">
        <v>2223.0</v>
      </c>
      <c r="H214" s="25">
        <v>1512.0</v>
      </c>
      <c r="I214" s="25">
        <v>0.0</v>
      </c>
      <c r="J214" s="25">
        <v>1.0</v>
      </c>
      <c r="K214" s="25">
        <v>0.0</v>
      </c>
      <c r="L214" s="25">
        <v>0.0</v>
      </c>
      <c r="M214" s="25">
        <v>0.0</v>
      </c>
      <c r="N214" s="25">
        <v>0.46583</v>
      </c>
      <c r="O214" s="25">
        <v>28.8</v>
      </c>
      <c r="P214" s="25">
        <v>15.73432</v>
      </c>
      <c r="Q214" s="25">
        <v>13433.0</v>
      </c>
      <c r="R214" s="25">
        <v>99.0</v>
      </c>
      <c r="S214" s="25">
        <v>2.0</v>
      </c>
    </row>
    <row r="215">
      <c r="A215" s="58" t="s">
        <v>41</v>
      </c>
      <c r="B215" s="25" t="s">
        <v>1</v>
      </c>
      <c r="C215" s="25" t="s">
        <v>97</v>
      </c>
      <c r="D215" s="25" t="s">
        <v>235</v>
      </c>
      <c r="E215" s="25">
        <v>339.0</v>
      </c>
      <c r="F215" s="25">
        <v>218.0</v>
      </c>
      <c r="G215" s="25">
        <v>21.0</v>
      </c>
      <c r="H215" s="25">
        <v>2.0</v>
      </c>
      <c r="I215" s="25">
        <v>0.0</v>
      </c>
      <c r="J215" s="25">
        <v>0.0</v>
      </c>
      <c r="K215" s="25">
        <v>0.0</v>
      </c>
      <c r="L215" s="25">
        <v>0.0</v>
      </c>
      <c r="M215" s="25">
        <v>0.0</v>
      </c>
      <c r="N215" s="25">
        <v>11.105</v>
      </c>
      <c r="O215" s="25">
        <v>266.29944</v>
      </c>
      <c r="P215" s="25">
        <v>66.20856</v>
      </c>
      <c r="Q215" s="25">
        <v>196.0</v>
      </c>
      <c r="R215" s="25">
        <v>99.0</v>
      </c>
      <c r="S215" s="25">
        <v>2.0</v>
      </c>
    </row>
    <row r="216">
      <c r="A216" s="58" t="s">
        <v>41</v>
      </c>
      <c r="B216" s="25" t="s">
        <v>1</v>
      </c>
      <c r="C216" s="25" t="s">
        <v>73</v>
      </c>
      <c r="D216" s="25" t="s">
        <v>235</v>
      </c>
      <c r="E216" s="25">
        <v>17740.0</v>
      </c>
      <c r="F216" s="25">
        <v>5010.0</v>
      </c>
      <c r="G216" s="25">
        <v>588.0</v>
      </c>
      <c r="H216" s="25">
        <v>187.0</v>
      </c>
      <c r="I216" s="25">
        <v>0.0</v>
      </c>
      <c r="J216" s="25">
        <v>1.0</v>
      </c>
      <c r="K216" s="25">
        <v>0.0</v>
      </c>
      <c r="L216" s="25">
        <v>0.0</v>
      </c>
      <c r="M216" s="25">
        <v>0.0</v>
      </c>
      <c r="N216" s="25">
        <v>1.53083</v>
      </c>
      <c r="O216" s="25">
        <v>269.82694</v>
      </c>
      <c r="P216" s="25">
        <v>81.70884</v>
      </c>
      <c r="Q216" s="25">
        <v>4505.0</v>
      </c>
      <c r="R216" s="25">
        <v>99.0</v>
      </c>
      <c r="S216" s="25">
        <v>2.0</v>
      </c>
    </row>
    <row r="217">
      <c r="A217" s="58" t="s">
        <v>41</v>
      </c>
      <c r="B217" s="25" t="s">
        <v>1</v>
      </c>
      <c r="C217" s="25" t="s">
        <v>78</v>
      </c>
      <c r="D217" s="25" t="s">
        <v>235</v>
      </c>
      <c r="E217" s="25">
        <v>2607.0</v>
      </c>
      <c r="F217" s="25">
        <v>860.0</v>
      </c>
      <c r="G217" s="25">
        <v>125.0</v>
      </c>
      <c r="H217" s="25">
        <v>43.0</v>
      </c>
      <c r="I217" s="25">
        <v>0.0</v>
      </c>
      <c r="J217" s="25">
        <v>0.0</v>
      </c>
      <c r="K217" s="25">
        <v>0.0</v>
      </c>
      <c r="L217" s="25">
        <v>0.0</v>
      </c>
      <c r="M217" s="25">
        <v>0.0</v>
      </c>
      <c r="N217" s="25">
        <v>1.87806</v>
      </c>
      <c r="O217" s="25">
        <v>236.17028</v>
      </c>
      <c r="P217" s="25">
        <v>62.1127</v>
      </c>
      <c r="Q217" s="25">
        <v>787.0</v>
      </c>
      <c r="R217" s="25">
        <v>99.0</v>
      </c>
      <c r="S217" s="25">
        <v>2.0</v>
      </c>
    </row>
    <row r="218">
      <c r="A218" s="58" t="s">
        <v>41</v>
      </c>
      <c r="B218" s="25" t="s">
        <v>1</v>
      </c>
      <c r="C218" s="25" t="s">
        <v>105</v>
      </c>
      <c r="D218" s="25" t="s">
        <v>235</v>
      </c>
      <c r="E218" s="25">
        <v>4605.0</v>
      </c>
      <c r="F218" s="25">
        <v>1007.0</v>
      </c>
      <c r="G218" s="25">
        <v>101.0</v>
      </c>
      <c r="H218" s="25">
        <v>44.0</v>
      </c>
      <c r="I218" s="25">
        <v>0.0</v>
      </c>
      <c r="J218" s="25">
        <v>0.0</v>
      </c>
      <c r="K218" s="25">
        <v>0.0</v>
      </c>
      <c r="L218" s="25">
        <v>0.0</v>
      </c>
      <c r="M218" s="25">
        <v>0.0</v>
      </c>
      <c r="N218" s="25">
        <v>0.42028</v>
      </c>
      <c r="O218" s="25">
        <v>32.76944</v>
      </c>
      <c r="P218" s="25">
        <v>20.53181</v>
      </c>
      <c r="Q218" s="25">
        <v>911.0</v>
      </c>
      <c r="R218" s="25">
        <v>99.0</v>
      </c>
      <c r="S218" s="25">
        <v>2.0</v>
      </c>
    </row>
    <row r="219">
      <c r="A219" s="58" t="s">
        <v>41</v>
      </c>
      <c r="B219" s="25" t="s">
        <v>1</v>
      </c>
      <c r="C219" s="25" t="s">
        <v>52</v>
      </c>
      <c r="D219" s="25" t="s">
        <v>235</v>
      </c>
      <c r="E219" s="25">
        <v>3931.0</v>
      </c>
      <c r="F219" s="25">
        <v>1551.0</v>
      </c>
      <c r="G219" s="25">
        <v>204.0</v>
      </c>
      <c r="H219" s="25">
        <v>79.0</v>
      </c>
      <c r="I219" s="25">
        <v>0.0</v>
      </c>
      <c r="J219" s="25">
        <v>0.0</v>
      </c>
      <c r="K219" s="25">
        <v>0.0</v>
      </c>
      <c r="L219" s="25">
        <v>0.0</v>
      </c>
      <c r="M219" s="25">
        <v>0.0</v>
      </c>
      <c r="N219" s="25">
        <v>5.85889</v>
      </c>
      <c r="O219" s="25">
        <v>469.79444</v>
      </c>
      <c r="P219" s="25">
        <v>117.94712</v>
      </c>
      <c r="Q219" s="25">
        <v>1388.0</v>
      </c>
      <c r="R219" s="25">
        <v>99.0</v>
      </c>
      <c r="S219" s="25">
        <v>2.0</v>
      </c>
    </row>
    <row r="220">
      <c r="A220" s="58" t="s">
        <v>41</v>
      </c>
      <c r="B220" s="25" t="s">
        <v>1</v>
      </c>
      <c r="C220" s="25" t="s">
        <v>86</v>
      </c>
      <c r="D220" s="25" t="s">
        <v>235</v>
      </c>
      <c r="E220" s="25">
        <v>8401.0</v>
      </c>
      <c r="F220" s="25">
        <v>2807.0</v>
      </c>
      <c r="G220" s="25">
        <v>384.0</v>
      </c>
      <c r="H220" s="25">
        <v>264.0</v>
      </c>
      <c r="I220" s="25">
        <v>0.0</v>
      </c>
      <c r="J220" s="25">
        <v>0.0</v>
      </c>
      <c r="K220" s="25">
        <v>0.0</v>
      </c>
      <c r="L220" s="25">
        <v>0.0</v>
      </c>
      <c r="M220" s="25">
        <v>0.0</v>
      </c>
      <c r="N220" s="25">
        <v>1.62389</v>
      </c>
      <c r="O220" s="25">
        <v>437.58778</v>
      </c>
      <c r="P220" s="25">
        <v>101.41362</v>
      </c>
      <c r="Q220" s="25">
        <v>2334.0</v>
      </c>
      <c r="R220" s="25">
        <v>99.0</v>
      </c>
      <c r="S220" s="25">
        <v>2.0</v>
      </c>
    </row>
    <row r="221">
      <c r="A221" s="58" t="s">
        <v>41</v>
      </c>
      <c r="B221" s="25" t="s">
        <v>1</v>
      </c>
      <c r="C221" s="25" t="s">
        <v>62</v>
      </c>
      <c r="D221" s="25" t="s">
        <v>235</v>
      </c>
      <c r="E221" s="25">
        <v>17606.0</v>
      </c>
      <c r="F221" s="25">
        <v>3702.0</v>
      </c>
      <c r="G221" s="25">
        <v>358.0</v>
      </c>
      <c r="H221" s="25">
        <v>173.0</v>
      </c>
      <c r="I221" s="25">
        <v>0.0</v>
      </c>
      <c r="J221" s="25">
        <v>0.0</v>
      </c>
      <c r="K221" s="25">
        <v>0.0</v>
      </c>
      <c r="L221" s="25">
        <v>0.0</v>
      </c>
      <c r="M221" s="25">
        <v>0.0</v>
      </c>
      <c r="N221" s="25">
        <v>0.36444</v>
      </c>
      <c r="O221" s="25">
        <v>30.285</v>
      </c>
      <c r="P221" s="25">
        <v>21.96632</v>
      </c>
      <c r="Q221" s="25">
        <v>2635.0</v>
      </c>
      <c r="R221" s="25">
        <v>99.0</v>
      </c>
      <c r="S221" s="25">
        <v>2.0</v>
      </c>
    </row>
    <row r="222">
      <c r="A222" s="58" t="s">
        <v>41</v>
      </c>
      <c r="B222" s="25" t="s">
        <v>1</v>
      </c>
      <c r="C222" s="25" t="s">
        <v>128</v>
      </c>
      <c r="D222" s="25" t="s">
        <v>235</v>
      </c>
      <c r="E222" s="25">
        <v>670.0</v>
      </c>
      <c r="F222" s="25">
        <v>233.0</v>
      </c>
      <c r="G222" s="25">
        <v>32.0</v>
      </c>
      <c r="H222" s="25">
        <v>13.0</v>
      </c>
      <c r="I222" s="25">
        <v>0.0</v>
      </c>
      <c r="J222" s="25">
        <v>0.0</v>
      </c>
      <c r="K222" s="25">
        <v>0.0</v>
      </c>
      <c r="L222" s="25">
        <v>0.0</v>
      </c>
      <c r="M222" s="25">
        <v>0.0</v>
      </c>
      <c r="N222" s="25">
        <v>0.92083</v>
      </c>
      <c r="O222" s="25">
        <v>450.96167</v>
      </c>
      <c r="P222" s="25">
        <v>107.12252</v>
      </c>
      <c r="Q222" s="25">
        <v>221.0</v>
      </c>
      <c r="R222" s="25">
        <v>99.0</v>
      </c>
      <c r="S222" s="25">
        <v>2.0</v>
      </c>
    </row>
    <row r="223">
      <c r="A223" s="58" t="s">
        <v>41</v>
      </c>
      <c r="B223" s="25" t="s">
        <v>1</v>
      </c>
      <c r="C223" s="25" t="s">
        <v>189</v>
      </c>
      <c r="D223" s="25" t="s">
        <v>235</v>
      </c>
      <c r="E223" s="25">
        <v>108.0</v>
      </c>
      <c r="F223" s="25">
        <v>51.0</v>
      </c>
      <c r="G223" s="25">
        <v>4.0</v>
      </c>
      <c r="H223" s="25">
        <v>1.0</v>
      </c>
      <c r="I223" s="25">
        <v>0.0</v>
      </c>
      <c r="J223" s="25">
        <v>0.0</v>
      </c>
      <c r="K223" s="25">
        <v>0.0</v>
      </c>
      <c r="L223" s="25">
        <v>0.0</v>
      </c>
      <c r="M223" s="25">
        <v>0.0</v>
      </c>
      <c r="N223" s="25">
        <v>6.85583</v>
      </c>
      <c r="O223" s="25">
        <v>151.89667</v>
      </c>
      <c r="P223" s="25">
        <v>52.01939</v>
      </c>
      <c r="Q223" s="25">
        <v>50.0</v>
      </c>
      <c r="R223" s="25">
        <v>99.0</v>
      </c>
      <c r="S223" s="25">
        <v>2.0</v>
      </c>
    </row>
    <row r="224">
      <c r="A224" s="58" t="s">
        <v>41</v>
      </c>
      <c r="B224" s="25" t="s">
        <v>1</v>
      </c>
      <c r="C224" s="25" t="s">
        <v>85</v>
      </c>
      <c r="D224" s="25" t="s">
        <v>235</v>
      </c>
      <c r="E224" s="25">
        <v>789.0</v>
      </c>
      <c r="F224" s="25">
        <v>430.0</v>
      </c>
      <c r="G224" s="25">
        <v>14.0</v>
      </c>
      <c r="H224" s="25">
        <v>53.0</v>
      </c>
      <c r="I224" s="25">
        <v>0.0</v>
      </c>
      <c r="J224" s="25">
        <v>0.0</v>
      </c>
      <c r="K224" s="25">
        <v>0.0</v>
      </c>
      <c r="L224" s="25">
        <v>0.0</v>
      </c>
      <c r="M224" s="25">
        <v>0.0</v>
      </c>
      <c r="N224" s="25">
        <v>1.95</v>
      </c>
      <c r="O224" s="25">
        <v>68.36944</v>
      </c>
      <c r="P224" s="25">
        <v>30.95395</v>
      </c>
      <c r="Q224" s="25">
        <v>266.0</v>
      </c>
      <c r="R224" s="25">
        <v>99.0</v>
      </c>
      <c r="S224" s="25">
        <v>2.0</v>
      </c>
    </row>
    <row r="225">
      <c r="A225" s="58" t="s">
        <v>41</v>
      </c>
      <c r="B225" s="25" t="s">
        <v>1</v>
      </c>
      <c r="C225" s="25" t="s">
        <v>64</v>
      </c>
      <c r="D225" s="25" t="s">
        <v>235</v>
      </c>
      <c r="E225" s="25">
        <v>10202.0</v>
      </c>
      <c r="F225" s="25">
        <v>2741.0</v>
      </c>
      <c r="G225" s="25">
        <v>377.0</v>
      </c>
      <c r="H225" s="25">
        <v>150.0</v>
      </c>
      <c r="I225" s="25">
        <v>0.0</v>
      </c>
      <c r="J225" s="25">
        <v>0.0</v>
      </c>
      <c r="K225" s="25">
        <v>0.0</v>
      </c>
      <c r="L225" s="25">
        <v>0.0</v>
      </c>
      <c r="M225" s="25">
        <v>0.0</v>
      </c>
      <c r="N225" s="25">
        <v>3.22139</v>
      </c>
      <c r="O225" s="25">
        <v>160.83722</v>
      </c>
      <c r="P225" s="25">
        <v>70.25868</v>
      </c>
      <c r="Q225" s="25">
        <v>2517.0</v>
      </c>
      <c r="R225" s="25">
        <v>99.0</v>
      </c>
      <c r="S225" s="25">
        <v>2.0</v>
      </c>
    </row>
    <row r="226">
      <c r="A226" s="58" t="s">
        <v>41</v>
      </c>
      <c r="B226" s="25" t="s">
        <v>1</v>
      </c>
      <c r="C226" s="25" t="s">
        <v>119</v>
      </c>
      <c r="D226" s="25" t="s">
        <v>235</v>
      </c>
      <c r="E226" s="25">
        <v>3729.0</v>
      </c>
      <c r="F226" s="25">
        <v>1032.0</v>
      </c>
      <c r="G226" s="25">
        <v>150.0</v>
      </c>
      <c r="H226" s="25">
        <v>41.0</v>
      </c>
      <c r="I226" s="25">
        <v>0.0</v>
      </c>
      <c r="J226" s="25">
        <v>0.0</v>
      </c>
      <c r="K226" s="25">
        <v>0.0</v>
      </c>
      <c r="L226" s="25">
        <v>0.0</v>
      </c>
      <c r="M226" s="25">
        <v>0.0</v>
      </c>
      <c r="N226" s="25">
        <v>1.01972</v>
      </c>
      <c r="O226" s="25">
        <v>203.42389</v>
      </c>
      <c r="P226" s="25">
        <v>70.89508</v>
      </c>
      <c r="Q226" s="25">
        <v>915.0</v>
      </c>
      <c r="R226" s="25">
        <v>99.0</v>
      </c>
      <c r="S226" s="25">
        <v>2.0</v>
      </c>
    </row>
    <row r="227">
      <c r="A227" s="58" t="s">
        <v>41</v>
      </c>
      <c r="B227" s="25" t="s">
        <v>1</v>
      </c>
      <c r="C227" s="25" t="s">
        <v>75</v>
      </c>
      <c r="D227" s="25" t="s">
        <v>235</v>
      </c>
      <c r="E227" s="25">
        <v>7416.0</v>
      </c>
      <c r="F227" s="25">
        <v>2058.0</v>
      </c>
      <c r="G227" s="25">
        <v>289.0</v>
      </c>
      <c r="H227" s="25">
        <v>62.0</v>
      </c>
      <c r="I227" s="25">
        <v>0.0</v>
      </c>
      <c r="J227" s="25">
        <v>0.0</v>
      </c>
      <c r="K227" s="25">
        <v>0.0</v>
      </c>
      <c r="L227" s="25">
        <v>0.0</v>
      </c>
      <c r="M227" s="25">
        <v>0.0</v>
      </c>
      <c r="N227" s="25">
        <v>3.28694</v>
      </c>
      <c r="O227" s="25">
        <v>416.65222</v>
      </c>
      <c r="P227" s="25">
        <v>93.8943</v>
      </c>
      <c r="Q227" s="25">
        <v>1892.0</v>
      </c>
      <c r="R227" s="25">
        <v>99.0</v>
      </c>
      <c r="S227" s="25">
        <v>2.0</v>
      </c>
    </row>
    <row r="228">
      <c r="A228" s="58" t="s">
        <v>41</v>
      </c>
      <c r="B228" s="25" t="s">
        <v>1</v>
      </c>
      <c r="C228" s="25" t="s">
        <v>91</v>
      </c>
      <c r="D228" s="25" t="s">
        <v>235</v>
      </c>
      <c r="E228" s="25">
        <v>6074.0</v>
      </c>
      <c r="F228" s="25">
        <v>2209.0</v>
      </c>
      <c r="G228" s="25">
        <v>344.0</v>
      </c>
      <c r="H228" s="25">
        <v>59.0</v>
      </c>
      <c r="I228" s="25">
        <v>0.0</v>
      </c>
      <c r="J228" s="25">
        <v>0.0</v>
      </c>
      <c r="K228" s="25">
        <v>0.0</v>
      </c>
      <c r="L228" s="25">
        <v>0.0</v>
      </c>
      <c r="M228" s="25">
        <v>0.0</v>
      </c>
      <c r="N228" s="25">
        <v>6.87444</v>
      </c>
      <c r="O228" s="25">
        <v>317.42028</v>
      </c>
      <c r="P228" s="25">
        <v>86.38148</v>
      </c>
      <c r="Q228" s="25">
        <v>2043.0</v>
      </c>
      <c r="R228" s="25">
        <v>99.0</v>
      </c>
      <c r="S228" s="25">
        <v>2.0</v>
      </c>
    </row>
    <row r="229">
      <c r="A229" s="58" t="s">
        <v>41</v>
      </c>
      <c r="B229" s="25" t="s">
        <v>1</v>
      </c>
      <c r="C229" s="25" t="s">
        <v>106</v>
      </c>
      <c r="D229" s="25" t="s">
        <v>235</v>
      </c>
      <c r="E229" s="25">
        <v>2200.0</v>
      </c>
      <c r="F229" s="25">
        <v>651.0</v>
      </c>
      <c r="G229" s="25">
        <v>107.0</v>
      </c>
      <c r="H229" s="25">
        <v>32.0</v>
      </c>
      <c r="I229" s="25">
        <v>0.0</v>
      </c>
      <c r="J229" s="25">
        <v>0.0</v>
      </c>
      <c r="K229" s="25">
        <v>0.0</v>
      </c>
      <c r="L229" s="25">
        <v>0.0</v>
      </c>
      <c r="M229" s="25">
        <v>0.0</v>
      </c>
      <c r="N229" s="25">
        <v>6.36194</v>
      </c>
      <c r="O229" s="25">
        <v>334.6475</v>
      </c>
      <c r="P229" s="25">
        <v>86.53878</v>
      </c>
      <c r="Q229" s="25">
        <v>623.0</v>
      </c>
      <c r="R229" s="25">
        <v>99.0</v>
      </c>
      <c r="S229" s="25">
        <v>2.0</v>
      </c>
    </row>
    <row r="230">
      <c r="A230" s="58" t="s">
        <v>41</v>
      </c>
      <c r="B230" s="25" t="s">
        <v>1</v>
      </c>
      <c r="C230" s="25" t="s">
        <v>92</v>
      </c>
      <c r="D230" s="25" t="s">
        <v>235</v>
      </c>
      <c r="E230" s="25">
        <v>2384.0</v>
      </c>
      <c r="F230" s="25">
        <v>1141.0</v>
      </c>
      <c r="G230" s="25">
        <v>118.0</v>
      </c>
      <c r="H230" s="25">
        <v>16.0</v>
      </c>
      <c r="I230" s="25">
        <v>0.0</v>
      </c>
      <c r="J230" s="25">
        <v>0.0</v>
      </c>
      <c r="K230" s="25">
        <v>0.0</v>
      </c>
      <c r="L230" s="25">
        <v>0.0</v>
      </c>
      <c r="M230" s="25">
        <v>0.0</v>
      </c>
      <c r="N230" s="25">
        <v>6.01861</v>
      </c>
      <c r="O230" s="25">
        <v>144.96111</v>
      </c>
      <c r="P230" s="25">
        <v>53.58723</v>
      </c>
      <c r="Q230" s="25">
        <v>1038.0</v>
      </c>
      <c r="R230" s="25">
        <v>99.0</v>
      </c>
      <c r="S230" s="25">
        <v>2.0</v>
      </c>
    </row>
    <row r="231">
      <c r="A231" s="58" t="s">
        <v>41</v>
      </c>
      <c r="B231" s="25" t="s">
        <v>1</v>
      </c>
      <c r="C231" s="25" t="s">
        <v>210</v>
      </c>
      <c r="D231" s="25" t="s">
        <v>235</v>
      </c>
      <c r="E231" s="25">
        <v>269.0</v>
      </c>
      <c r="F231" s="25">
        <v>62.0</v>
      </c>
      <c r="G231" s="25">
        <v>8.0</v>
      </c>
      <c r="H231" s="25">
        <v>15.0</v>
      </c>
      <c r="I231" s="25">
        <v>0.0</v>
      </c>
      <c r="J231" s="25">
        <v>0.0</v>
      </c>
      <c r="K231" s="25">
        <v>0.0</v>
      </c>
      <c r="L231" s="25">
        <v>0.0</v>
      </c>
      <c r="M231" s="25">
        <v>0.0</v>
      </c>
      <c r="N231" s="25">
        <v>1.36222</v>
      </c>
      <c r="O231" s="25">
        <v>350.60083</v>
      </c>
      <c r="P231" s="25">
        <v>87.71584</v>
      </c>
      <c r="Q231" s="25">
        <v>57.0</v>
      </c>
      <c r="R231" s="25">
        <v>99.0</v>
      </c>
      <c r="S231" s="25">
        <v>2.0</v>
      </c>
    </row>
    <row r="232">
      <c r="A232" s="58" t="s">
        <v>41</v>
      </c>
      <c r="B232" s="25" t="s">
        <v>1</v>
      </c>
      <c r="C232" s="25" t="s">
        <v>65</v>
      </c>
      <c r="D232" s="25" t="s">
        <v>235</v>
      </c>
      <c r="E232" s="25">
        <v>14716.0</v>
      </c>
      <c r="F232" s="25">
        <v>3393.0</v>
      </c>
      <c r="G232" s="25">
        <v>492.0</v>
      </c>
      <c r="H232" s="25">
        <v>64.0</v>
      </c>
      <c r="I232" s="25">
        <v>0.0</v>
      </c>
      <c r="J232" s="25">
        <v>0.0</v>
      </c>
      <c r="K232" s="25">
        <v>0.0</v>
      </c>
      <c r="L232" s="25">
        <v>0.0</v>
      </c>
      <c r="M232" s="25">
        <v>0.0</v>
      </c>
      <c r="N232" s="25">
        <v>0.43667</v>
      </c>
      <c r="O232" s="25">
        <v>124.82639</v>
      </c>
      <c r="P232" s="25">
        <v>61.10762</v>
      </c>
      <c r="Q232" s="25">
        <v>3077.0</v>
      </c>
      <c r="R232" s="25">
        <v>99.0</v>
      </c>
      <c r="S232" s="25">
        <v>2.0</v>
      </c>
    </row>
    <row r="233">
      <c r="A233" s="58" t="s">
        <v>41</v>
      </c>
      <c r="B233" s="25" t="s">
        <v>1</v>
      </c>
      <c r="C233" s="25" t="s">
        <v>56</v>
      </c>
      <c r="D233" s="25" t="s">
        <v>235</v>
      </c>
      <c r="E233" s="25">
        <v>176.0</v>
      </c>
      <c r="F233" s="25">
        <v>90.0</v>
      </c>
      <c r="G233" s="25">
        <v>7.0</v>
      </c>
      <c r="H233" s="25">
        <v>1.0</v>
      </c>
      <c r="I233" s="25">
        <v>0.0</v>
      </c>
      <c r="J233" s="25">
        <v>0.0</v>
      </c>
      <c r="K233" s="25">
        <v>0.0</v>
      </c>
      <c r="L233" s="25">
        <v>0.0</v>
      </c>
      <c r="M233" s="25">
        <v>0.0</v>
      </c>
      <c r="N233" s="25">
        <v>4.9875</v>
      </c>
      <c r="O233" s="25">
        <v>145.46778</v>
      </c>
      <c r="P233" s="25">
        <v>48.70759</v>
      </c>
      <c r="Q233" s="25">
        <v>80.0</v>
      </c>
      <c r="R233" s="25">
        <v>99.0</v>
      </c>
      <c r="S233" s="25">
        <v>2.0</v>
      </c>
    </row>
    <row r="234">
      <c r="A234" s="58" t="s">
        <v>41</v>
      </c>
      <c r="B234" s="25" t="s">
        <v>1</v>
      </c>
      <c r="C234" s="25" t="s">
        <v>111</v>
      </c>
      <c r="D234" s="25" t="s">
        <v>235</v>
      </c>
      <c r="E234" s="25">
        <v>6719.0</v>
      </c>
      <c r="F234" s="25">
        <v>2690.0</v>
      </c>
      <c r="G234" s="25">
        <v>318.0</v>
      </c>
      <c r="H234" s="25">
        <v>50.0</v>
      </c>
      <c r="I234" s="25">
        <v>0.0</v>
      </c>
      <c r="J234" s="25">
        <v>0.0</v>
      </c>
      <c r="K234" s="25">
        <v>0.0</v>
      </c>
      <c r="L234" s="25">
        <v>0.0</v>
      </c>
      <c r="M234" s="25">
        <v>0.0</v>
      </c>
      <c r="N234" s="25">
        <v>2.07972</v>
      </c>
      <c r="O234" s="25">
        <v>321.31028</v>
      </c>
      <c r="P234" s="25">
        <v>86.47276</v>
      </c>
      <c r="Q234" s="25">
        <v>2484.0</v>
      </c>
      <c r="R234" s="25">
        <v>99.0</v>
      </c>
      <c r="S234" s="25">
        <v>2.0</v>
      </c>
    </row>
    <row r="235">
      <c r="A235" s="58" t="s">
        <v>41</v>
      </c>
      <c r="B235" s="25" t="s">
        <v>1</v>
      </c>
      <c r="C235" s="25" t="s">
        <v>205</v>
      </c>
      <c r="D235" s="25" t="s">
        <v>235</v>
      </c>
      <c r="E235" s="25">
        <v>130.0</v>
      </c>
      <c r="F235" s="25">
        <v>33.0</v>
      </c>
      <c r="G235" s="25">
        <v>6.0</v>
      </c>
      <c r="H235" s="25">
        <v>0.0</v>
      </c>
      <c r="I235" s="25">
        <v>0.0</v>
      </c>
      <c r="J235" s="25">
        <v>0.0</v>
      </c>
      <c r="K235" s="25">
        <v>0.0</v>
      </c>
      <c r="L235" s="25">
        <v>0.0</v>
      </c>
      <c r="M235" s="25">
        <v>0.0</v>
      </c>
      <c r="N235" s="25">
        <v>0.39833</v>
      </c>
      <c r="O235" s="25">
        <v>98.73333</v>
      </c>
      <c r="P235" s="25">
        <v>60.04099</v>
      </c>
      <c r="Q235" s="25">
        <v>32.0</v>
      </c>
      <c r="R235" s="25">
        <v>99.0</v>
      </c>
      <c r="S235" s="25">
        <v>2.0</v>
      </c>
    </row>
    <row r="236">
      <c r="A236" s="58" t="s">
        <v>41</v>
      </c>
      <c r="B236" s="25" t="s">
        <v>1</v>
      </c>
      <c r="C236" s="25" t="s">
        <v>211</v>
      </c>
      <c r="D236" s="25" t="s">
        <v>235</v>
      </c>
      <c r="E236" s="25">
        <v>183.0</v>
      </c>
      <c r="F236" s="25">
        <v>94.0</v>
      </c>
      <c r="G236" s="25">
        <v>15.0</v>
      </c>
      <c r="H236" s="25">
        <v>2.0</v>
      </c>
      <c r="I236" s="25">
        <v>0.0</v>
      </c>
      <c r="J236" s="25">
        <v>0.0</v>
      </c>
      <c r="K236" s="25">
        <v>0.0</v>
      </c>
      <c r="L236" s="25">
        <v>0.0</v>
      </c>
      <c r="M236" s="25">
        <v>0.0</v>
      </c>
      <c r="N236" s="25">
        <v>7.88056</v>
      </c>
      <c r="O236" s="25">
        <v>617.30417</v>
      </c>
      <c r="P236" s="25">
        <v>138.36735</v>
      </c>
      <c r="Q236" s="25">
        <v>87.0</v>
      </c>
      <c r="R236" s="25">
        <v>99.0</v>
      </c>
      <c r="S236" s="25">
        <v>2.0</v>
      </c>
    </row>
    <row r="237">
      <c r="A237" s="58" t="s">
        <v>41</v>
      </c>
      <c r="B237" s="25" t="s">
        <v>1</v>
      </c>
      <c r="C237" s="25" t="s">
        <v>50</v>
      </c>
      <c r="D237" s="25" t="s">
        <v>235</v>
      </c>
      <c r="E237" s="25">
        <v>2974.0</v>
      </c>
      <c r="F237" s="25">
        <v>1049.0</v>
      </c>
      <c r="G237" s="25">
        <v>145.0</v>
      </c>
      <c r="H237" s="25">
        <v>21.0</v>
      </c>
      <c r="I237" s="25">
        <v>0.0</v>
      </c>
      <c r="J237" s="25">
        <v>0.0</v>
      </c>
      <c r="K237" s="25">
        <v>0.0</v>
      </c>
      <c r="L237" s="25">
        <v>0.0</v>
      </c>
      <c r="M237" s="25">
        <v>0.0</v>
      </c>
      <c r="N237" s="25">
        <v>4.8175</v>
      </c>
      <c r="O237" s="25">
        <v>371.81833</v>
      </c>
      <c r="P237" s="25">
        <v>91.03349</v>
      </c>
      <c r="Q237" s="25">
        <v>974.0</v>
      </c>
      <c r="R237" s="25">
        <v>99.0</v>
      </c>
      <c r="S237" s="25">
        <v>2.0</v>
      </c>
    </row>
    <row r="238">
      <c r="A238" s="58" t="s">
        <v>41</v>
      </c>
      <c r="B238" s="25" t="s">
        <v>1</v>
      </c>
      <c r="C238" s="25" t="s">
        <v>110</v>
      </c>
      <c r="D238" s="25" t="s">
        <v>235</v>
      </c>
      <c r="E238" s="25">
        <v>207.0</v>
      </c>
      <c r="F238" s="25">
        <v>126.0</v>
      </c>
      <c r="G238" s="25">
        <v>12.0</v>
      </c>
      <c r="H238" s="25">
        <v>1.0</v>
      </c>
      <c r="I238" s="25">
        <v>0.0</v>
      </c>
      <c r="J238" s="25">
        <v>0.0</v>
      </c>
      <c r="K238" s="25">
        <v>0.0</v>
      </c>
      <c r="L238" s="25">
        <v>0.0</v>
      </c>
      <c r="M238" s="25">
        <v>0.0</v>
      </c>
      <c r="N238" s="25">
        <v>11.16278</v>
      </c>
      <c r="O238" s="25">
        <v>208.04417</v>
      </c>
      <c r="P238" s="25">
        <v>54.45824</v>
      </c>
      <c r="Q238" s="25">
        <v>100.0</v>
      </c>
      <c r="R238" s="25">
        <v>99.0</v>
      </c>
      <c r="S238" s="25">
        <v>2.0</v>
      </c>
    </row>
    <row r="239">
      <c r="A239" s="58" t="s">
        <v>41</v>
      </c>
      <c r="B239" s="25" t="s">
        <v>1</v>
      </c>
      <c r="C239" s="25" t="s">
        <v>134</v>
      </c>
      <c r="D239" s="25" t="s">
        <v>235</v>
      </c>
      <c r="E239" s="25">
        <v>388.0</v>
      </c>
      <c r="F239" s="25">
        <v>44.0</v>
      </c>
      <c r="G239" s="25">
        <v>5.0</v>
      </c>
      <c r="H239" s="25">
        <v>1.0</v>
      </c>
      <c r="I239" s="25">
        <v>0.0</v>
      </c>
      <c r="J239" s="25">
        <v>0.0</v>
      </c>
      <c r="K239" s="25">
        <v>0.0</v>
      </c>
      <c r="L239" s="25">
        <v>0.0</v>
      </c>
      <c r="M239" s="25">
        <v>0.0</v>
      </c>
      <c r="N239" s="25">
        <v>0.335</v>
      </c>
      <c r="O239" s="25">
        <v>29.04639</v>
      </c>
      <c r="P239" s="25">
        <v>23.20557</v>
      </c>
      <c r="Q239" s="25">
        <v>39.0</v>
      </c>
      <c r="R239" s="25">
        <v>99.0</v>
      </c>
      <c r="S239" s="25">
        <v>2.0</v>
      </c>
    </row>
    <row r="240">
      <c r="A240" s="58" t="s">
        <v>41</v>
      </c>
      <c r="B240" s="25" t="s">
        <v>1</v>
      </c>
      <c r="C240" s="25" t="s">
        <v>87</v>
      </c>
      <c r="D240" s="25" t="s">
        <v>235</v>
      </c>
      <c r="E240" s="25">
        <v>1755.0</v>
      </c>
      <c r="F240" s="25">
        <v>438.0</v>
      </c>
      <c r="G240" s="25">
        <v>64.0</v>
      </c>
      <c r="H240" s="25">
        <v>11.0</v>
      </c>
      <c r="I240" s="25">
        <v>0.0</v>
      </c>
      <c r="J240" s="25">
        <v>0.0</v>
      </c>
      <c r="K240" s="25">
        <v>0.0</v>
      </c>
      <c r="L240" s="25">
        <v>0.0</v>
      </c>
      <c r="M240" s="25">
        <v>0.0</v>
      </c>
      <c r="N240" s="25">
        <v>0.70944</v>
      </c>
      <c r="O240" s="25">
        <v>64.48722</v>
      </c>
      <c r="P240" s="25">
        <v>43.51896</v>
      </c>
      <c r="Q240" s="25">
        <v>407.0</v>
      </c>
      <c r="R240" s="25">
        <v>99.0</v>
      </c>
      <c r="S240" s="25">
        <v>2.0</v>
      </c>
    </row>
    <row r="241">
      <c r="A241" s="58" t="s">
        <v>41</v>
      </c>
      <c r="B241" s="25" t="s">
        <v>1</v>
      </c>
      <c r="C241" s="25" t="s">
        <v>177</v>
      </c>
      <c r="D241" s="25" t="s">
        <v>235</v>
      </c>
      <c r="E241" s="25">
        <v>855.0</v>
      </c>
      <c r="F241" s="25">
        <v>314.0</v>
      </c>
      <c r="G241" s="25">
        <v>38.0</v>
      </c>
      <c r="H241" s="25">
        <v>25.0</v>
      </c>
      <c r="I241" s="25">
        <v>0.0</v>
      </c>
      <c r="J241" s="25">
        <v>0.0</v>
      </c>
      <c r="K241" s="25">
        <v>0.0</v>
      </c>
      <c r="L241" s="25">
        <v>0.0</v>
      </c>
      <c r="M241" s="25">
        <v>0.0</v>
      </c>
      <c r="N241" s="25">
        <v>1.30111</v>
      </c>
      <c r="O241" s="25">
        <v>460.17583</v>
      </c>
      <c r="P241" s="25">
        <v>102.36136</v>
      </c>
      <c r="Q241" s="25">
        <v>267.0</v>
      </c>
      <c r="R241" s="25">
        <v>99.0</v>
      </c>
      <c r="S241" s="25">
        <v>2.0</v>
      </c>
    </row>
    <row r="242">
      <c r="A242" s="58" t="s">
        <v>41</v>
      </c>
      <c r="B242" s="25" t="s">
        <v>1</v>
      </c>
      <c r="C242" s="25" t="s">
        <v>112</v>
      </c>
      <c r="D242" s="25" t="s">
        <v>235</v>
      </c>
      <c r="E242" s="25">
        <v>3044.0</v>
      </c>
      <c r="F242" s="25">
        <v>1181.0</v>
      </c>
      <c r="G242" s="25">
        <v>190.0</v>
      </c>
      <c r="H242" s="25">
        <v>52.0</v>
      </c>
      <c r="I242" s="25">
        <v>0.0</v>
      </c>
      <c r="J242" s="25">
        <v>0.0</v>
      </c>
      <c r="K242" s="25">
        <v>0.0</v>
      </c>
      <c r="L242" s="25">
        <v>0.0</v>
      </c>
      <c r="M242" s="25">
        <v>0.0</v>
      </c>
      <c r="N242" s="25">
        <v>4.85667</v>
      </c>
      <c r="O242" s="25">
        <v>537.68444</v>
      </c>
      <c r="P242" s="25">
        <v>133.36613</v>
      </c>
      <c r="Q242" s="25">
        <v>1095.0</v>
      </c>
      <c r="R242" s="25">
        <v>99.0</v>
      </c>
      <c r="S242" s="25">
        <v>2.0</v>
      </c>
    </row>
    <row r="243">
      <c r="A243" s="58" t="s">
        <v>41</v>
      </c>
      <c r="B243" s="25" t="s">
        <v>1</v>
      </c>
      <c r="C243" s="25" t="s">
        <v>100</v>
      </c>
      <c r="D243" s="25" t="s">
        <v>235</v>
      </c>
      <c r="E243" s="25">
        <v>2704.0</v>
      </c>
      <c r="F243" s="25">
        <v>834.0</v>
      </c>
      <c r="G243" s="25">
        <v>139.0</v>
      </c>
      <c r="H243" s="25">
        <v>29.0</v>
      </c>
      <c r="I243" s="25">
        <v>0.0</v>
      </c>
      <c r="J243" s="25">
        <v>0.0</v>
      </c>
      <c r="K243" s="25">
        <v>0.0</v>
      </c>
      <c r="L243" s="25">
        <v>0.0</v>
      </c>
      <c r="M243" s="25">
        <v>0.0</v>
      </c>
      <c r="N243" s="25">
        <v>2.09944</v>
      </c>
      <c r="O243" s="25">
        <v>286.11889</v>
      </c>
      <c r="P243" s="25">
        <v>79.10626</v>
      </c>
      <c r="Q243" s="25">
        <v>753.0</v>
      </c>
      <c r="R243" s="25">
        <v>99.0</v>
      </c>
      <c r="S243" s="25">
        <v>2.0</v>
      </c>
    </row>
    <row r="244">
      <c r="A244" s="58" t="s">
        <v>41</v>
      </c>
      <c r="B244" s="25" t="s">
        <v>1</v>
      </c>
      <c r="C244" s="25" t="s">
        <v>108</v>
      </c>
      <c r="D244" s="25" t="s">
        <v>235</v>
      </c>
      <c r="E244" s="25">
        <v>998.0</v>
      </c>
      <c r="F244" s="25">
        <v>439.0</v>
      </c>
      <c r="G244" s="25">
        <v>44.0</v>
      </c>
      <c r="H244" s="25">
        <v>21.0</v>
      </c>
      <c r="I244" s="25">
        <v>0.0</v>
      </c>
      <c r="J244" s="25">
        <v>0.0</v>
      </c>
      <c r="K244" s="25">
        <v>0.0</v>
      </c>
      <c r="L244" s="25">
        <v>0.0</v>
      </c>
      <c r="M244" s="25">
        <v>0.0</v>
      </c>
      <c r="N244" s="25">
        <v>9.14056</v>
      </c>
      <c r="O244" s="25">
        <v>541.61083</v>
      </c>
      <c r="P244" s="25">
        <v>145.98767</v>
      </c>
      <c r="Q244" s="25">
        <v>405.0</v>
      </c>
      <c r="R244" s="25">
        <v>99.0</v>
      </c>
      <c r="S244" s="25">
        <v>2.0</v>
      </c>
    </row>
    <row r="245">
      <c r="A245" s="58" t="s">
        <v>41</v>
      </c>
      <c r="B245" s="25" t="s">
        <v>1</v>
      </c>
      <c r="C245" s="25" t="s">
        <v>109</v>
      </c>
      <c r="D245" s="25" t="s">
        <v>235</v>
      </c>
      <c r="E245" s="25">
        <v>1295.0</v>
      </c>
      <c r="F245" s="25">
        <v>435.0</v>
      </c>
      <c r="G245" s="25">
        <v>67.0</v>
      </c>
      <c r="H245" s="25">
        <v>14.0</v>
      </c>
      <c r="I245" s="25">
        <v>0.0</v>
      </c>
      <c r="J245" s="25">
        <v>0.0</v>
      </c>
      <c r="K245" s="25">
        <v>0.0</v>
      </c>
      <c r="L245" s="25">
        <v>0.0</v>
      </c>
      <c r="M245" s="25">
        <v>0.0</v>
      </c>
      <c r="N245" s="25">
        <v>3.11417</v>
      </c>
      <c r="O245" s="25">
        <v>379.53028</v>
      </c>
      <c r="P245" s="25">
        <v>96.37049</v>
      </c>
      <c r="Q245" s="25">
        <v>411.0</v>
      </c>
      <c r="R245" s="25">
        <v>99.0</v>
      </c>
      <c r="S245" s="25">
        <v>2.0</v>
      </c>
    </row>
    <row r="246">
      <c r="A246" s="58" t="s">
        <v>41</v>
      </c>
      <c r="B246" s="25" t="s">
        <v>1</v>
      </c>
      <c r="C246" s="25" t="s">
        <v>162</v>
      </c>
      <c r="D246" s="25" t="s">
        <v>235</v>
      </c>
      <c r="E246" s="25">
        <v>1267.0</v>
      </c>
      <c r="F246" s="25">
        <v>252.0</v>
      </c>
      <c r="G246" s="25">
        <v>32.0</v>
      </c>
      <c r="H246" s="25">
        <v>8.0</v>
      </c>
      <c r="I246" s="25">
        <v>0.0</v>
      </c>
      <c r="J246" s="25">
        <v>0.0</v>
      </c>
      <c r="K246" s="25">
        <v>0.0</v>
      </c>
      <c r="L246" s="25">
        <v>0.0</v>
      </c>
      <c r="M246" s="25">
        <v>0.0</v>
      </c>
      <c r="N246" s="25">
        <v>0.36528</v>
      </c>
      <c r="O246" s="25">
        <v>26.01528</v>
      </c>
      <c r="P246" s="25">
        <v>13.67019</v>
      </c>
      <c r="Q246" s="25">
        <v>236.0</v>
      </c>
      <c r="R246" s="25">
        <v>99.0</v>
      </c>
      <c r="S246" s="25">
        <v>2.0</v>
      </c>
    </row>
    <row r="247">
      <c r="A247" s="58" t="s">
        <v>41</v>
      </c>
      <c r="B247" s="25" t="s">
        <v>1</v>
      </c>
      <c r="C247" s="25" t="s">
        <v>118</v>
      </c>
      <c r="D247" s="25" t="s">
        <v>235</v>
      </c>
      <c r="E247" s="25">
        <v>3147.0</v>
      </c>
      <c r="F247" s="25">
        <v>1287.0</v>
      </c>
      <c r="G247" s="25">
        <v>157.0</v>
      </c>
      <c r="H247" s="25">
        <v>39.0</v>
      </c>
      <c r="I247" s="25">
        <v>0.0</v>
      </c>
      <c r="J247" s="25">
        <v>1.0</v>
      </c>
      <c r="K247" s="25">
        <v>0.0</v>
      </c>
      <c r="L247" s="25">
        <v>0.0</v>
      </c>
      <c r="M247" s="25">
        <v>0.0</v>
      </c>
      <c r="N247" s="25">
        <v>11.97833</v>
      </c>
      <c r="O247" s="25">
        <v>459.44667</v>
      </c>
      <c r="P247" s="25">
        <v>128.81507</v>
      </c>
      <c r="Q247" s="25">
        <v>1187.0</v>
      </c>
      <c r="R247" s="25">
        <v>99.0</v>
      </c>
      <c r="S247" s="25">
        <v>2.0</v>
      </c>
    </row>
    <row r="248">
      <c r="A248" s="58" t="s">
        <v>41</v>
      </c>
      <c r="B248" s="25" t="s">
        <v>1</v>
      </c>
      <c r="C248" s="25" t="s">
        <v>63</v>
      </c>
      <c r="D248" s="25" t="s">
        <v>235</v>
      </c>
      <c r="E248" s="25">
        <v>2476.0</v>
      </c>
      <c r="F248" s="25">
        <v>974.0</v>
      </c>
      <c r="G248" s="25">
        <v>274.0</v>
      </c>
      <c r="H248" s="25">
        <v>6.0</v>
      </c>
      <c r="I248" s="25">
        <v>0.0</v>
      </c>
      <c r="J248" s="25">
        <v>0.0</v>
      </c>
      <c r="K248" s="25">
        <v>0.0</v>
      </c>
      <c r="L248" s="25">
        <v>0.0</v>
      </c>
      <c r="M248" s="25">
        <v>0.0</v>
      </c>
      <c r="N248" s="25">
        <v>1.00694</v>
      </c>
      <c r="O248" s="25">
        <v>413.09861</v>
      </c>
      <c r="P248" s="25">
        <v>100.46459</v>
      </c>
      <c r="Q248" s="25">
        <v>928.0</v>
      </c>
      <c r="R248" s="25">
        <v>99.0</v>
      </c>
      <c r="S248" s="25">
        <v>2.0</v>
      </c>
    </row>
    <row r="249">
      <c r="A249" s="58" t="s">
        <v>41</v>
      </c>
      <c r="B249" s="25" t="s">
        <v>1</v>
      </c>
      <c r="C249" s="25" t="s">
        <v>132</v>
      </c>
      <c r="D249" s="25" t="s">
        <v>235</v>
      </c>
      <c r="E249" s="25">
        <v>1035.0</v>
      </c>
      <c r="F249" s="25">
        <v>459.0</v>
      </c>
      <c r="G249" s="25">
        <v>66.0</v>
      </c>
      <c r="H249" s="25">
        <v>24.0</v>
      </c>
      <c r="I249" s="25">
        <v>0.0</v>
      </c>
      <c r="J249" s="25">
        <v>0.0</v>
      </c>
      <c r="K249" s="25">
        <v>0.0</v>
      </c>
      <c r="L249" s="25">
        <v>0.0</v>
      </c>
      <c r="M249" s="25">
        <v>0.0</v>
      </c>
      <c r="N249" s="25">
        <v>3.87611</v>
      </c>
      <c r="O249" s="25">
        <v>106.49861</v>
      </c>
      <c r="P249" s="25">
        <v>43.44232</v>
      </c>
      <c r="Q249" s="25">
        <v>422.0</v>
      </c>
      <c r="R249" s="25">
        <v>99.0</v>
      </c>
      <c r="S249" s="25">
        <v>2.0</v>
      </c>
    </row>
    <row r="250">
      <c r="A250" s="58" t="s">
        <v>41</v>
      </c>
      <c r="B250" s="25" t="s">
        <v>1</v>
      </c>
      <c r="C250" s="25" t="s">
        <v>114</v>
      </c>
      <c r="D250" s="25" t="s">
        <v>235</v>
      </c>
      <c r="E250" s="25">
        <v>1413.0</v>
      </c>
      <c r="F250" s="25">
        <v>483.0</v>
      </c>
      <c r="G250" s="25">
        <v>81.0</v>
      </c>
      <c r="H250" s="25">
        <v>19.0</v>
      </c>
      <c r="I250" s="25">
        <v>0.0</v>
      </c>
      <c r="J250" s="25">
        <v>0.0</v>
      </c>
      <c r="K250" s="25">
        <v>0.0</v>
      </c>
      <c r="L250" s="25">
        <v>0.0</v>
      </c>
      <c r="M250" s="25">
        <v>0.0</v>
      </c>
      <c r="N250" s="25">
        <v>1.99222</v>
      </c>
      <c r="O250" s="25">
        <v>387.03083</v>
      </c>
      <c r="P250" s="25">
        <v>96.66753</v>
      </c>
      <c r="Q250" s="25">
        <v>451.0</v>
      </c>
      <c r="R250" s="25">
        <v>99.0</v>
      </c>
      <c r="S250" s="25">
        <v>2.0</v>
      </c>
    </row>
    <row r="251">
      <c r="A251" s="58" t="s">
        <v>41</v>
      </c>
      <c r="B251" s="25" t="s">
        <v>1</v>
      </c>
      <c r="C251" s="25" t="s">
        <v>151</v>
      </c>
      <c r="D251" s="25" t="s">
        <v>235</v>
      </c>
      <c r="E251" s="25">
        <v>1430.0</v>
      </c>
      <c r="F251" s="25">
        <v>344.0</v>
      </c>
      <c r="G251" s="25">
        <v>44.0</v>
      </c>
      <c r="H251" s="25">
        <v>23.0</v>
      </c>
      <c r="I251" s="25">
        <v>0.0</v>
      </c>
      <c r="J251" s="25">
        <v>0.0</v>
      </c>
      <c r="K251" s="25">
        <v>0.0</v>
      </c>
      <c r="L251" s="25">
        <v>0.0</v>
      </c>
      <c r="M251" s="25">
        <v>0.0</v>
      </c>
      <c r="N251" s="25">
        <v>1.93778</v>
      </c>
      <c r="O251" s="25">
        <v>169.67111</v>
      </c>
      <c r="P251" s="25">
        <v>70.04873</v>
      </c>
      <c r="Q251" s="25">
        <v>330.0</v>
      </c>
      <c r="R251" s="25">
        <v>99.0</v>
      </c>
      <c r="S251" s="25">
        <v>2.0</v>
      </c>
    </row>
    <row r="252">
      <c r="A252" s="58" t="s">
        <v>41</v>
      </c>
      <c r="B252" s="25" t="s">
        <v>1</v>
      </c>
      <c r="C252" s="25" t="s">
        <v>67</v>
      </c>
      <c r="D252" s="25" t="s">
        <v>235</v>
      </c>
      <c r="E252" s="25">
        <v>5730.0</v>
      </c>
      <c r="F252" s="25">
        <v>1888.0</v>
      </c>
      <c r="G252" s="25">
        <v>231.0</v>
      </c>
      <c r="H252" s="25">
        <v>113.0</v>
      </c>
      <c r="I252" s="25">
        <v>0.0</v>
      </c>
      <c r="J252" s="25">
        <v>0.0</v>
      </c>
      <c r="K252" s="25">
        <v>0.0</v>
      </c>
      <c r="L252" s="25">
        <v>0.0</v>
      </c>
      <c r="M252" s="25">
        <v>0.0</v>
      </c>
      <c r="N252" s="25">
        <v>0.72694</v>
      </c>
      <c r="O252" s="25">
        <v>84.04917</v>
      </c>
      <c r="P252" s="25">
        <v>45.61997</v>
      </c>
      <c r="Q252" s="25">
        <v>1757.0</v>
      </c>
      <c r="R252" s="25">
        <v>99.0</v>
      </c>
      <c r="S252" s="25">
        <v>2.0</v>
      </c>
    </row>
    <row r="253">
      <c r="A253" s="58" t="s">
        <v>41</v>
      </c>
      <c r="B253" s="25" t="s">
        <v>1</v>
      </c>
      <c r="C253" s="25" t="s">
        <v>176</v>
      </c>
      <c r="D253" s="25" t="s">
        <v>235</v>
      </c>
      <c r="E253" s="25">
        <v>831.0</v>
      </c>
      <c r="F253" s="25">
        <v>215.0</v>
      </c>
      <c r="G253" s="25">
        <v>34.0</v>
      </c>
      <c r="H253" s="25">
        <v>8.0</v>
      </c>
      <c r="I253" s="25">
        <v>0.0</v>
      </c>
      <c r="J253" s="25">
        <v>0.0</v>
      </c>
      <c r="K253" s="25">
        <v>0.0</v>
      </c>
      <c r="L253" s="25">
        <v>0.0</v>
      </c>
      <c r="M253" s="25">
        <v>0.0</v>
      </c>
      <c r="N253" s="25">
        <v>1.70944</v>
      </c>
      <c r="O253" s="25">
        <v>184.54889</v>
      </c>
      <c r="P253" s="25">
        <v>68.32122</v>
      </c>
      <c r="Q253" s="25">
        <v>201.0</v>
      </c>
      <c r="R253" s="25">
        <v>99.0</v>
      </c>
      <c r="S253" s="25">
        <v>2.0</v>
      </c>
    </row>
    <row r="254">
      <c r="A254" s="58" t="s">
        <v>41</v>
      </c>
      <c r="B254" s="25" t="s">
        <v>1</v>
      </c>
      <c r="C254" s="25" t="s">
        <v>83</v>
      </c>
      <c r="D254" s="25" t="s">
        <v>235</v>
      </c>
      <c r="E254" s="25">
        <v>1467.0</v>
      </c>
      <c r="F254" s="25">
        <v>267.0</v>
      </c>
      <c r="G254" s="25">
        <v>33.0</v>
      </c>
      <c r="H254" s="25">
        <v>15.0</v>
      </c>
      <c r="I254" s="25">
        <v>0.0</v>
      </c>
      <c r="J254" s="25">
        <v>0.0</v>
      </c>
      <c r="K254" s="25">
        <v>0.0</v>
      </c>
      <c r="L254" s="25">
        <v>0.0</v>
      </c>
      <c r="M254" s="25">
        <v>0.0</v>
      </c>
      <c r="N254" s="25">
        <v>0.37444</v>
      </c>
      <c r="O254" s="25">
        <v>27.13889</v>
      </c>
      <c r="P254" s="25">
        <v>16.31651</v>
      </c>
      <c r="Q254" s="25">
        <v>256.0</v>
      </c>
      <c r="R254" s="25">
        <v>99.0</v>
      </c>
      <c r="S254" s="25">
        <v>2.0</v>
      </c>
    </row>
    <row r="255">
      <c r="A255" s="58" t="s">
        <v>41</v>
      </c>
      <c r="B255" s="25" t="s">
        <v>1</v>
      </c>
      <c r="C255" s="25" t="s">
        <v>133</v>
      </c>
      <c r="D255" s="25" t="s">
        <v>235</v>
      </c>
      <c r="E255" s="25">
        <v>753.0</v>
      </c>
      <c r="F255" s="25">
        <v>205.0</v>
      </c>
      <c r="G255" s="25">
        <v>37.0</v>
      </c>
      <c r="H255" s="25">
        <v>11.0</v>
      </c>
      <c r="I255" s="25">
        <v>0.0</v>
      </c>
      <c r="J255" s="25">
        <v>0.0</v>
      </c>
      <c r="K255" s="25">
        <v>0.0</v>
      </c>
      <c r="L255" s="25">
        <v>0.0</v>
      </c>
      <c r="M255" s="25">
        <v>0.0</v>
      </c>
      <c r="N255" s="25">
        <v>1.12167</v>
      </c>
      <c r="O255" s="25">
        <v>344.27917</v>
      </c>
      <c r="P255" s="25">
        <v>79.34325</v>
      </c>
      <c r="Q255" s="25">
        <v>194.0</v>
      </c>
      <c r="R255" s="25">
        <v>99.0</v>
      </c>
      <c r="S255" s="25">
        <v>2.0</v>
      </c>
    </row>
    <row r="256">
      <c r="A256" s="58" t="s">
        <v>41</v>
      </c>
      <c r="B256" s="25" t="s">
        <v>1</v>
      </c>
      <c r="C256" s="25" t="s">
        <v>48</v>
      </c>
      <c r="D256" s="25" t="s">
        <v>235</v>
      </c>
      <c r="E256" s="25">
        <v>15118.0</v>
      </c>
      <c r="F256" s="25">
        <v>78.0</v>
      </c>
      <c r="G256" s="25">
        <v>13.0</v>
      </c>
      <c r="H256" s="25">
        <v>5904.0</v>
      </c>
      <c r="I256" s="25">
        <v>0.0</v>
      </c>
      <c r="J256" s="25">
        <v>0.0</v>
      </c>
      <c r="K256" s="25">
        <v>0.0</v>
      </c>
      <c r="L256" s="25">
        <v>0.0</v>
      </c>
      <c r="M256" s="25">
        <v>0.0</v>
      </c>
      <c r="N256" s="25">
        <v>0.04528</v>
      </c>
      <c r="O256" s="25">
        <v>0.55167</v>
      </c>
      <c r="P256" s="25">
        <v>1.67639</v>
      </c>
      <c r="Q256" s="25">
        <v>72.0</v>
      </c>
      <c r="R256" s="25">
        <v>99.0</v>
      </c>
      <c r="S256" s="25">
        <v>2.0</v>
      </c>
    </row>
    <row r="257">
      <c r="A257" s="58" t="s">
        <v>41</v>
      </c>
      <c r="B257" s="25" t="s">
        <v>1</v>
      </c>
      <c r="C257" s="25" t="s">
        <v>76</v>
      </c>
      <c r="D257" s="25" t="s">
        <v>235</v>
      </c>
      <c r="E257" s="25">
        <v>1349.0</v>
      </c>
      <c r="F257" s="25">
        <v>625.0</v>
      </c>
      <c r="G257" s="25">
        <v>82.0</v>
      </c>
      <c r="H257" s="25">
        <v>10.0</v>
      </c>
      <c r="I257" s="25">
        <v>0.0</v>
      </c>
      <c r="J257" s="25">
        <v>0.0</v>
      </c>
      <c r="K257" s="25">
        <v>0.0</v>
      </c>
      <c r="L257" s="25">
        <v>0.0</v>
      </c>
      <c r="M257" s="25">
        <v>0.0</v>
      </c>
      <c r="N257" s="25">
        <v>1.35917</v>
      </c>
      <c r="O257" s="25">
        <v>47.74806</v>
      </c>
      <c r="P257" s="25">
        <v>19.20063</v>
      </c>
      <c r="Q257" s="25">
        <v>552.0</v>
      </c>
      <c r="R257" s="25">
        <v>99.0</v>
      </c>
      <c r="S257" s="25">
        <v>2.0</v>
      </c>
    </row>
    <row r="258">
      <c r="A258" s="58" t="s">
        <v>41</v>
      </c>
      <c r="B258" s="25" t="s">
        <v>1</v>
      </c>
      <c r="C258" s="25" t="s">
        <v>81</v>
      </c>
      <c r="D258" s="25" t="s">
        <v>235</v>
      </c>
      <c r="E258" s="25">
        <v>1589.0</v>
      </c>
      <c r="F258" s="25">
        <v>846.0</v>
      </c>
      <c r="G258" s="25">
        <v>84.0</v>
      </c>
      <c r="H258" s="25">
        <v>24.0</v>
      </c>
      <c r="I258" s="25">
        <v>0.0</v>
      </c>
      <c r="J258" s="25">
        <v>0.0</v>
      </c>
      <c r="K258" s="25">
        <v>0.0</v>
      </c>
      <c r="L258" s="25">
        <v>0.0</v>
      </c>
      <c r="M258" s="25">
        <v>0.0</v>
      </c>
      <c r="N258" s="25">
        <v>6.73528</v>
      </c>
      <c r="O258" s="25">
        <v>147.08306</v>
      </c>
      <c r="P258" s="25">
        <v>48.70912</v>
      </c>
      <c r="Q258" s="25">
        <v>766.0</v>
      </c>
      <c r="R258" s="25">
        <v>99.0</v>
      </c>
      <c r="S258" s="25">
        <v>2.0</v>
      </c>
    </row>
    <row r="259">
      <c r="A259" s="58" t="s">
        <v>41</v>
      </c>
      <c r="B259" s="25" t="s">
        <v>1</v>
      </c>
      <c r="C259" s="25" t="s">
        <v>94</v>
      </c>
      <c r="D259" s="25" t="s">
        <v>235</v>
      </c>
      <c r="E259" s="25">
        <v>2046.0</v>
      </c>
      <c r="F259" s="25">
        <v>1057.0</v>
      </c>
      <c r="G259" s="25">
        <v>145.0</v>
      </c>
      <c r="H259" s="25">
        <v>21.0</v>
      </c>
      <c r="I259" s="25">
        <v>0.0</v>
      </c>
      <c r="J259" s="25">
        <v>0.0</v>
      </c>
      <c r="K259" s="25">
        <v>0.0</v>
      </c>
      <c r="L259" s="25">
        <v>0.0</v>
      </c>
      <c r="M259" s="25">
        <v>0.0</v>
      </c>
      <c r="N259" s="25">
        <v>4.60778</v>
      </c>
      <c r="O259" s="25">
        <v>518.59722</v>
      </c>
      <c r="P259" s="25">
        <v>120.45179</v>
      </c>
      <c r="Q259" s="25">
        <v>981.0</v>
      </c>
      <c r="R259" s="25">
        <v>99.0</v>
      </c>
      <c r="S259" s="25">
        <v>2.0</v>
      </c>
    </row>
    <row r="260">
      <c r="A260" s="58" t="s">
        <v>41</v>
      </c>
      <c r="B260" s="25" t="s">
        <v>1</v>
      </c>
      <c r="C260" s="25" t="s">
        <v>102</v>
      </c>
      <c r="D260" s="25" t="s">
        <v>235</v>
      </c>
      <c r="E260" s="25">
        <v>4718.0</v>
      </c>
      <c r="F260" s="25">
        <v>1186.0</v>
      </c>
      <c r="G260" s="25">
        <v>218.0</v>
      </c>
      <c r="H260" s="25">
        <v>116.0</v>
      </c>
      <c r="I260" s="25">
        <v>0.0</v>
      </c>
      <c r="J260" s="25">
        <v>0.0</v>
      </c>
      <c r="K260" s="25">
        <v>0.0</v>
      </c>
      <c r="L260" s="25">
        <v>0.0</v>
      </c>
      <c r="M260" s="25">
        <v>0.0</v>
      </c>
      <c r="N260" s="25">
        <v>0.39417</v>
      </c>
      <c r="O260" s="25">
        <v>26.08194</v>
      </c>
      <c r="P260" s="25">
        <v>15.41796</v>
      </c>
      <c r="Q260" s="25">
        <v>887.0</v>
      </c>
      <c r="R260" s="25">
        <v>99.0</v>
      </c>
      <c r="S260" s="25">
        <v>2.0</v>
      </c>
    </row>
    <row r="261">
      <c r="A261" s="58" t="s">
        <v>41</v>
      </c>
      <c r="B261" s="25" t="s">
        <v>1</v>
      </c>
      <c r="C261" s="25" t="s">
        <v>168</v>
      </c>
      <c r="D261" s="25" t="s">
        <v>235</v>
      </c>
      <c r="E261" s="25">
        <v>1619.0</v>
      </c>
      <c r="F261" s="25">
        <v>382.0</v>
      </c>
      <c r="G261" s="25">
        <v>92.0</v>
      </c>
      <c r="H261" s="25">
        <v>143.0</v>
      </c>
      <c r="I261" s="25">
        <v>0.0</v>
      </c>
      <c r="J261" s="25">
        <v>0.0</v>
      </c>
      <c r="K261" s="25">
        <v>0.0</v>
      </c>
      <c r="L261" s="25">
        <v>0.0</v>
      </c>
      <c r="M261" s="25">
        <v>0.0</v>
      </c>
      <c r="N261" s="25">
        <v>0.23778</v>
      </c>
      <c r="O261" s="25">
        <v>369.69278</v>
      </c>
      <c r="P261" s="25">
        <v>73.99308</v>
      </c>
      <c r="Q261" s="25">
        <v>361.0</v>
      </c>
      <c r="R261" s="25">
        <v>99.0</v>
      </c>
      <c r="S261" s="25">
        <v>2.0</v>
      </c>
    </row>
    <row r="262">
      <c r="A262" s="58" t="s">
        <v>41</v>
      </c>
      <c r="B262" s="25" t="s">
        <v>1</v>
      </c>
      <c r="C262" s="25" t="s">
        <v>79</v>
      </c>
      <c r="D262" s="25" t="s">
        <v>235</v>
      </c>
      <c r="E262" s="25">
        <v>1432.0</v>
      </c>
      <c r="F262" s="25">
        <v>252.0</v>
      </c>
      <c r="G262" s="25">
        <v>31.0</v>
      </c>
      <c r="H262" s="25">
        <v>87.0</v>
      </c>
      <c r="I262" s="25">
        <v>0.0</v>
      </c>
      <c r="J262" s="25">
        <v>0.0</v>
      </c>
      <c r="K262" s="25">
        <v>0.0</v>
      </c>
      <c r="L262" s="25">
        <v>0.0</v>
      </c>
      <c r="M262" s="25">
        <v>0.0</v>
      </c>
      <c r="N262" s="25">
        <v>0.33556</v>
      </c>
      <c r="O262" s="25">
        <v>205.86694</v>
      </c>
      <c r="P262" s="25">
        <v>66.25722</v>
      </c>
      <c r="Q262" s="25">
        <v>225.0</v>
      </c>
      <c r="R262" s="25">
        <v>99.0</v>
      </c>
      <c r="S262" s="25">
        <v>2.0</v>
      </c>
    </row>
    <row r="263">
      <c r="A263" s="58" t="s">
        <v>41</v>
      </c>
      <c r="B263" s="25" t="s">
        <v>1</v>
      </c>
      <c r="C263" s="25" t="s">
        <v>161</v>
      </c>
      <c r="D263" s="25" t="s">
        <v>235</v>
      </c>
      <c r="E263" s="25">
        <v>493.0</v>
      </c>
      <c r="F263" s="25">
        <v>190.0</v>
      </c>
      <c r="G263" s="25">
        <v>28.0</v>
      </c>
      <c r="H263" s="25">
        <v>4.0</v>
      </c>
      <c r="I263" s="25">
        <v>0.0</v>
      </c>
      <c r="J263" s="25">
        <v>0.0</v>
      </c>
      <c r="K263" s="25">
        <v>0.0</v>
      </c>
      <c r="L263" s="25">
        <v>0.0</v>
      </c>
      <c r="M263" s="25">
        <v>0.0</v>
      </c>
      <c r="N263" s="25">
        <v>1.12222</v>
      </c>
      <c r="O263" s="25">
        <v>389.81333</v>
      </c>
      <c r="P263" s="25">
        <v>95.99597</v>
      </c>
      <c r="Q263" s="25">
        <v>169.0</v>
      </c>
      <c r="R263" s="25">
        <v>99.0</v>
      </c>
      <c r="S263" s="25">
        <v>2.0</v>
      </c>
    </row>
    <row r="264">
      <c r="A264" s="58" t="s">
        <v>41</v>
      </c>
      <c r="B264" s="25" t="s">
        <v>1</v>
      </c>
      <c r="C264" s="25" t="s">
        <v>55</v>
      </c>
      <c r="D264" s="25" t="s">
        <v>235</v>
      </c>
      <c r="E264" s="25">
        <v>3187.0</v>
      </c>
      <c r="F264" s="25">
        <v>1093.0</v>
      </c>
      <c r="G264" s="25">
        <v>189.0</v>
      </c>
      <c r="H264" s="25">
        <v>34.0</v>
      </c>
      <c r="I264" s="25">
        <v>0.0</v>
      </c>
      <c r="J264" s="25">
        <v>0.0</v>
      </c>
      <c r="K264" s="25">
        <v>0.0</v>
      </c>
      <c r="L264" s="25">
        <v>0.0</v>
      </c>
      <c r="M264" s="25">
        <v>0.0</v>
      </c>
      <c r="N264" s="25">
        <v>3.15333</v>
      </c>
      <c r="O264" s="25">
        <v>492.735</v>
      </c>
      <c r="P264" s="25">
        <v>116.59318</v>
      </c>
      <c r="Q264" s="25">
        <v>1007.0</v>
      </c>
      <c r="R264" s="25">
        <v>99.0</v>
      </c>
      <c r="S264" s="25">
        <v>2.0</v>
      </c>
    </row>
    <row r="265">
      <c r="A265" s="58" t="s">
        <v>41</v>
      </c>
      <c r="B265" s="25" t="s">
        <v>1</v>
      </c>
      <c r="C265" s="25" t="s">
        <v>157</v>
      </c>
      <c r="D265" s="25" t="s">
        <v>235</v>
      </c>
      <c r="E265" s="25">
        <v>1184.0</v>
      </c>
      <c r="F265" s="25">
        <v>322.0</v>
      </c>
      <c r="G265" s="25">
        <v>47.0</v>
      </c>
      <c r="H265" s="25">
        <v>5.0</v>
      </c>
      <c r="I265" s="25">
        <v>0.0</v>
      </c>
      <c r="J265" s="25">
        <v>0.0</v>
      </c>
      <c r="K265" s="25">
        <v>0.0</v>
      </c>
      <c r="L265" s="25">
        <v>0.0</v>
      </c>
      <c r="M265" s="25">
        <v>0.0</v>
      </c>
      <c r="N265" s="25">
        <v>6.38333</v>
      </c>
      <c r="O265" s="25">
        <v>199.94583</v>
      </c>
      <c r="P265" s="25">
        <v>78.4685</v>
      </c>
      <c r="Q265" s="25">
        <v>304.0</v>
      </c>
      <c r="R265" s="25">
        <v>99.0</v>
      </c>
      <c r="S265" s="25">
        <v>2.0</v>
      </c>
    </row>
    <row r="266">
      <c r="A266" s="58" t="s">
        <v>41</v>
      </c>
      <c r="B266" s="25" t="s">
        <v>1</v>
      </c>
      <c r="C266" s="25" t="s">
        <v>180</v>
      </c>
      <c r="D266" s="25" t="s">
        <v>235</v>
      </c>
      <c r="E266" s="25">
        <v>246.0</v>
      </c>
      <c r="F266" s="25">
        <v>75.0</v>
      </c>
      <c r="G266" s="25">
        <v>14.0</v>
      </c>
      <c r="H266" s="25">
        <v>4.0</v>
      </c>
      <c r="I266" s="25">
        <v>0.0</v>
      </c>
      <c r="J266" s="25">
        <v>0.0</v>
      </c>
      <c r="K266" s="25">
        <v>0.0</v>
      </c>
      <c r="L266" s="25">
        <v>0.0</v>
      </c>
      <c r="M266" s="25">
        <v>0.0</v>
      </c>
      <c r="N266" s="25">
        <v>0.85417</v>
      </c>
      <c r="O266" s="25">
        <v>467.44917</v>
      </c>
      <c r="P266" s="25">
        <v>105.98965</v>
      </c>
      <c r="Q266" s="25">
        <v>65.0</v>
      </c>
      <c r="R266" s="25">
        <v>99.0</v>
      </c>
      <c r="S266" s="25">
        <v>2.0</v>
      </c>
    </row>
    <row r="267">
      <c r="A267" s="58" t="s">
        <v>41</v>
      </c>
      <c r="B267" s="25" t="s">
        <v>1</v>
      </c>
      <c r="C267" s="25" t="s">
        <v>136</v>
      </c>
      <c r="D267" s="25" t="s">
        <v>235</v>
      </c>
      <c r="E267" s="25">
        <v>858.0</v>
      </c>
      <c r="F267" s="25">
        <v>137.0</v>
      </c>
      <c r="G267" s="25">
        <v>12.0</v>
      </c>
      <c r="H267" s="25">
        <v>9.0</v>
      </c>
      <c r="I267" s="25">
        <v>0.0</v>
      </c>
      <c r="J267" s="25">
        <v>0.0</v>
      </c>
      <c r="K267" s="25">
        <v>0.0</v>
      </c>
      <c r="L267" s="25">
        <v>0.0</v>
      </c>
      <c r="M267" s="25">
        <v>0.0</v>
      </c>
      <c r="N267" s="25">
        <v>0.15556</v>
      </c>
      <c r="O267" s="25">
        <v>54.59472</v>
      </c>
      <c r="P267" s="25">
        <v>43.57176</v>
      </c>
      <c r="Q267" s="25">
        <v>126.0</v>
      </c>
      <c r="R267" s="25">
        <v>99.0</v>
      </c>
      <c r="S267" s="25">
        <v>2.0</v>
      </c>
    </row>
    <row r="268">
      <c r="A268" s="58" t="s">
        <v>41</v>
      </c>
      <c r="B268" s="25" t="s">
        <v>1</v>
      </c>
      <c r="C268" s="25" t="s">
        <v>197</v>
      </c>
      <c r="D268" s="25" t="s">
        <v>235</v>
      </c>
      <c r="E268" s="25">
        <v>531.0</v>
      </c>
      <c r="F268" s="25">
        <v>231.0</v>
      </c>
      <c r="G268" s="25">
        <v>39.0</v>
      </c>
      <c r="H268" s="25">
        <v>4.0</v>
      </c>
      <c r="I268" s="25">
        <v>0.0</v>
      </c>
      <c r="J268" s="25">
        <v>0.0</v>
      </c>
      <c r="K268" s="25">
        <v>0.0</v>
      </c>
      <c r="L268" s="25">
        <v>0.0</v>
      </c>
      <c r="M268" s="25">
        <v>0.0</v>
      </c>
      <c r="N268" s="25">
        <v>8.76056</v>
      </c>
      <c r="O268" s="25">
        <v>531.80806</v>
      </c>
      <c r="P268" s="25">
        <v>127.63861</v>
      </c>
      <c r="Q268" s="25">
        <v>220.0</v>
      </c>
      <c r="R268" s="25">
        <v>99.0</v>
      </c>
      <c r="S268" s="25">
        <v>2.0</v>
      </c>
    </row>
    <row r="269">
      <c r="A269" s="58" t="s">
        <v>41</v>
      </c>
      <c r="B269" s="25" t="s">
        <v>1</v>
      </c>
      <c r="C269" s="25" t="s">
        <v>158</v>
      </c>
      <c r="D269" s="25" t="s">
        <v>235</v>
      </c>
      <c r="E269" s="25">
        <v>515.0</v>
      </c>
      <c r="F269" s="25">
        <v>310.0</v>
      </c>
      <c r="G269" s="25">
        <v>41.0</v>
      </c>
      <c r="H269" s="25">
        <v>6.0</v>
      </c>
      <c r="I269" s="25">
        <v>0.0</v>
      </c>
      <c r="J269" s="25">
        <v>0.0</v>
      </c>
      <c r="K269" s="25">
        <v>0.0</v>
      </c>
      <c r="L269" s="25">
        <v>0.0</v>
      </c>
      <c r="M269" s="25">
        <v>0.0</v>
      </c>
      <c r="N269" s="25">
        <v>16.93889</v>
      </c>
      <c r="O269" s="25">
        <v>656.26611</v>
      </c>
      <c r="P269" s="25">
        <v>165.69202</v>
      </c>
      <c r="Q269" s="25">
        <v>289.0</v>
      </c>
      <c r="R269" s="25">
        <v>99.0</v>
      </c>
      <c r="S269" s="25">
        <v>2.0</v>
      </c>
    </row>
    <row r="270">
      <c r="A270" s="58" t="s">
        <v>41</v>
      </c>
      <c r="B270" s="25" t="s">
        <v>1</v>
      </c>
      <c r="C270" s="25" t="s">
        <v>154</v>
      </c>
      <c r="D270" s="25" t="s">
        <v>235</v>
      </c>
      <c r="E270" s="25">
        <v>662.0</v>
      </c>
      <c r="F270" s="25">
        <v>266.0</v>
      </c>
      <c r="G270" s="25">
        <v>36.0</v>
      </c>
      <c r="H270" s="25">
        <v>4.0</v>
      </c>
      <c r="I270" s="25">
        <v>0.0</v>
      </c>
      <c r="J270" s="25">
        <v>0.0</v>
      </c>
      <c r="K270" s="25">
        <v>0.0</v>
      </c>
      <c r="L270" s="25">
        <v>0.0</v>
      </c>
      <c r="M270" s="25">
        <v>0.0</v>
      </c>
      <c r="N270" s="25">
        <v>1.80667</v>
      </c>
      <c r="O270" s="25">
        <v>454.76833</v>
      </c>
      <c r="P270" s="25">
        <v>107.03825</v>
      </c>
      <c r="Q270" s="25">
        <v>244.0</v>
      </c>
      <c r="R270" s="25">
        <v>99.0</v>
      </c>
      <c r="S270" s="25">
        <v>2.0</v>
      </c>
    </row>
    <row r="271">
      <c r="A271" s="58" t="s">
        <v>41</v>
      </c>
      <c r="B271" s="25" t="s">
        <v>1</v>
      </c>
      <c r="C271" s="25" t="s">
        <v>69</v>
      </c>
      <c r="D271" s="25" t="s">
        <v>235</v>
      </c>
      <c r="E271" s="25">
        <v>1683.0</v>
      </c>
      <c r="F271" s="25">
        <v>650.0</v>
      </c>
      <c r="G271" s="25">
        <v>86.0</v>
      </c>
      <c r="H271" s="25">
        <v>40.0</v>
      </c>
      <c r="I271" s="25">
        <v>0.0</v>
      </c>
      <c r="J271" s="25">
        <v>0.0</v>
      </c>
      <c r="K271" s="25">
        <v>0.0</v>
      </c>
      <c r="L271" s="25">
        <v>0.0</v>
      </c>
      <c r="M271" s="25">
        <v>0.0</v>
      </c>
      <c r="N271" s="25">
        <v>3.26194</v>
      </c>
      <c r="O271" s="25">
        <v>498.26611</v>
      </c>
      <c r="P271" s="25">
        <v>118.51878</v>
      </c>
      <c r="Q271" s="25">
        <v>598.0</v>
      </c>
      <c r="R271" s="25">
        <v>99.0</v>
      </c>
      <c r="S271" s="25">
        <v>2.0</v>
      </c>
    </row>
    <row r="272">
      <c r="A272" s="58" t="s">
        <v>41</v>
      </c>
      <c r="B272" s="25" t="s">
        <v>1</v>
      </c>
      <c r="C272" s="25" t="s">
        <v>101</v>
      </c>
      <c r="D272" s="25" t="s">
        <v>235</v>
      </c>
      <c r="E272" s="25">
        <v>392.0</v>
      </c>
      <c r="F272" s="25">
        <v>117.0</v>
      </c>
      <c r="G272" s="25">
        <v>13.0</v>
      </c>
      <c r="H272" s="25">
        <v>8.0</v>
      </c>
      <c r="I272" s="25">
        <v>0.0</v>
      </c>
      <c r="J272" s="25">
        <v>0.0</v>
      </c>
      <c r="K272" s="25">
        <v>0.0</v>
      </c>
      <c r="L272" s="25">
        <v>0.0</v>
      </c>
      <c r="M272" s="25">
        <v>0.0</v>
      </c>
      <c r="N272" s="25">
        <v>1.41139</v>
      </c>
      <c r="O272" s="25">
        <v>193.74167</v>
      </c>
      <c r="P272" s="25">
        <v>68.87685</v>
      </c>
      <c r="Q272" s="25">
        <v>109.0</v>
      </c>
      <c r="R272" s="25">
        <v>99.0</v>
      </c>
      <c r="S272" s="25">
        <v>2.0</v>
      </c>
    </row>
    <row r="273">
      <c r="A273" s="58" t="s">
        <v>41</v>
      </c>
      <c r="B273" s="25" t="s">
        <v>1</v>
      </c>
      <c r="C273" s="25" t="s">
        <v>184</v>
      </c>
      <c r="D273" s="25" t="s">
        <v>235</v>
      </c>
      <c r="E273" s="25">
        <v>169.0</v>
      </c>
      <c r="F273" s="25">
        <v>86.0</v>
      </c>
      <c r="G273" s="25">
        <v>9.0</v>
      </c>
      <c r="H273" s="25">
        <v>1.0</v>
      </c>
      <c r="I273" s="25">
        <v>0.0</v>
      </c>
      <c r="J273" s="25">
        <v>0.0</v>
      </c>
      <c r="K273" s="25">
        <v>0.0</v>
      </c>
      <c r="L273" s="25">
        <v>0.0</v>
      </c>
      <c r="M273" s="25">
        <v>0.0</v>
      </c>
      <c r="N273" s="25">
        <v>6.59861</v>
      </c>
      <c r="O273" s="25">
        <v>88.085</v>
      </c>
      <c r="P273" s="25">
        <v>42.99209</v>
      </c>
      <c r="Q273" s="25">
        <v>71.0</v>
      </c>
      <c r="R273" s="25">
        <v>99.0</v>
      </c>
      <c r="S273" s="25">
        <v>2.0</v>
      </c>
    </row>
    <row r="274">
      <c r="A274" s="58" t="s">
        <v>41</v>
      </c>
      <c r="B274" s="25" t="s">
        <v>1</v>
      </c>
      <c r="C274" s="25" t="s">
        <v>80</v>
      </c>
      <c r="D274" s="25" t="s">
        <v>235</v>
      </c>
      <c r="E274" s="25">
        <v>2629.0</v>
      </c>
      <c r="F274" s="25">
        <v>526.0</v>
      </c>
      <c r="G274" s="25">
        <v>88.0</v>
      </c>
      <c r="H274" s="25">
        <v>38.0</v>
      </c>
      <c r="I274" s="25">
        <v>0.0</v>
      </c>
      <c r="J274" s="25">
        <v>0.0</v>
      </c>
      <c r="K274" s="25">
        <v>0.0</v>
      </c>
      <c r="L274" s="25">
        <v>0.0</v>
      </c>
      <c r="M274" s="25">
        <v>0.0</v>
      </c>
      <c r="N274" s="25">
        <v>0.24889</v>
      </c>
      <c r="O274" s="25">
        <v>25.31361</v>
      </c>
      <c r="P274" s="25">
        <v>15.61</v>
      </c>
      <c r="Q274" s="25">
        <v>445.0</v>
      </c>
      <c r="R274" s="25">
        <v>99.0</v>
      </c>
      <c r="S274" s="25">
        <v>2.0</v>
      </c>
    </row>
    <row r="275">
      <c r="A275" s="58" t="s">
        <v>41</v>
      </c>
      <c r="B275" s="25" t="s">
        <v>1</v>
      </c>
      <c r="C275" s="25" t="s">
        <v>140</v>
      </c>
      <c r="D275" s="25" t="s">
        <v>235</v>
      </c>
      <c r="E275" s="25">
        <v>108.0</v>
      </c>
      <c r="F275" s="25">
        <v>38.0</v>
      </c>
      <c r="G275" s="25">
        <v>8.0</v>
      </c>
      <c r="H275" s="25">
        <v>0.0</v>
      </c>
      <c r="I275" s="25">
        <v>0.0</v>
      </c>
      <c r="J275" s="25">
        <v>0.0</v>
      </c>
      <c r="K275" s="25">
        <v>0.0</v>
      </c>
      <c r="L275" s="25">
        <v>0.0</v>
      </c>
      <c r="M275" s="25">
        <v>0.0</v>
      </c>
      <c r="N275" s="25">
        <v>1.30806</v>
      </c>
      <c r="O275" s="25">
        <v>103.87</v>
      </c>
      <c r="P275" s="25">
        <v>37.19293</v>
      </c>
      <c r="Q275" s="25">
        <v>35.0</v>
      </c>
      <c r="R275" s="25">
        <v>99.0</v>
      </c>
      <c r="S275" s="25">
        <v>2.0</v>
      </c>
    </row>
    <row r="276">
      <c r="A276" s="58" t="s">
        <v>41</v>
      </c>
      <c r="B276" s="25" t="s">
        <v>1</v>
      </c>
      <c r="C276" s="25" t="s">
        <v>116</v>
      </c>
      <c r="D276" s="25" t="s">
        <v>235</v>
      </c>
      <c r="E276" s="25">
        <v>3640.0</v>
      </c>
      <c r="F276" s="25">
        <v>708.0</v>
      </c>
      <c r="G276" s="25">
        <v>85.0</v>
      </c>
      <c r="H276" s="25">
        <v>66.0</v>
      </c>
      <c r="I276" s="25">
        <v>0.0</v>
      </c>
      <c r="J276" s="25">
        <v>0.0</v>
      </c>
      <c r="K276" s="25">
        <v>0.0</v>
      </c>
      <c r="L276" s="25">
        <v>0.0</v>
      </c>
      <c r="M276" s="25">
        <v>0.0</v>
      </c>
      <c r="N276" s="25">
        <v>0.49861</v>
      </c>
      <c r="O276" s="25">
        <v>86.83417</v>
      </c>
      <c r="P276" s="25">
        <v>42.06586</v>
      </c>
      <c r="Q276" s="25">
        <v>655.0</v>
      </c>
      <c r="R276" s="25">
        <v>99.0</v>
      </c>
      <c r="S276" s="25">
        <v>2.0</v>
      </c>
    </row>
    <row r="277">
      <c r="A277" s="58" t="s">
        <v>41</v>
      </c>
      <c r="B277" s="25" t="s">
        <v>1</v>
      </c>
      <c r="C277" s="25" t="s">
        <v>54</v>
      </c>
      <c r="D277" s="25" t="s">
        <v>235</v>
      </c>
      <c r="E277" s="25">
        <v>1510.0</v>
      </c>
      <c r="F277" s="25">
        <v>362.0</v>
      </c>
      <c r="G277" s="25">
        <v>52.0</v>
      </c>
      <c r="H277" s="25">
        <v>7.0</v>
      </c>
      <c r="I277" s="25">
        <v>0.0</v>
      </c>
      <c r="J277" s="25">
        <v>0.0</v>
      </c>
      <c r="K277" s="25">
        <v>0.0</v>
      </c>
      <c r="L277" s="25">
        <v>0.0</v>
      </c>
      <c r="M277" s="25">
        <v>0.0</v>
      </c>
      <c r="N277" s="25">
        <v>0.82139</v>
      </c>
      <c r="O277" s="25">
        <v>243.18</v>
      </c>
      <c r="P277" s="25">
        <v>71.76133</v>
      </c>
      <c r="Q277" s="25">
        <v>339.0</v>
      </c>
      <c r="R277" s="25">
        <v>99.0</v>
      </c>
      <c r="S277" s="25">
        <v>2.0</v>
      </c>
    </row>
    <row r="278">
      <c r="A278" s="58" t="s">
        <v>41</v>
      </c>
      <c r="B278" s="25" t="s">
        <v>1</v>
      </c>
      <c r="C278" s="25" t="s">
        <v>187</v>
      </c>
      <c r="D278" s="25" t="s">
        <v>235</v>
      </c>
      <c r="E278" s="25">
        <v>215.0</v>
      </c>
      <c r="F278" s="25">
        <v>53.0</v>
      </c>
      <c r="G278" s="25">
        <v>4.0</v>
      </c>
      <c r="H278" s="25">
        <v>4.0</v>
      </c>
      <c r="I278" s="25">
        <v>0.0</v>
      </c>
      <c r="J278" s="25">
        <v>0.0</v>
      </c>
      <c r="K278" s="25">
        <v>0.0</v>
      </c>
      <c r="L278" s="25">
        <v>0.0</v>
      </c>
      <c r="M278" s="25">
        <v>0.0</v>
      </c>
      <c r="N278" s="25">
        <v>0.77222</v>
      </c>
      <c r="O278" s="25">
        <v>359.75694</v>
      </c>
      <c r="P278" s="25">
        <v>80.21966</v>
      </c>
      <c r="Q278" s="25">
        <v>50.0</v>
      </c>
      <c r="R278" s="25">
        <v>99.0</v>
      </c>
      <c r="S278" s="25">
        <v>2.0</v>
      </c>
    </row>
    <row r="279">
      <c r="A279" s="58" t="s">
        <v>41</v>
      </c>
      <c r="B279" s="25" t="s">
        <v>1</v>
      </c>
      <c r="C279" s="25" t="s">
        <v>146</v>
      </c>
      <c r="D279" s="25" t="s">
        <v>235</v>
      </c>
      <c r="E279" s="25">
        <v>224.0</v>
      </c>
      <c r="F279" s="25">
        <v>104.0</v>
      </c>
      <c r="G279" s="25">
        <v>17.0</v>
      </c>
      <c r="H279" s="25">
        <v>2.0</v>
      </c>
      <c r="I279" s="25">
        <v>0.0</v>
      </c>
      <c r="J279" s="25">
        <v>0.0</v>
      </c>
      <c r="K279" s="25">
        <v>0.0</v>
      </c>
      <c r="L279" s="25">
        <v>0.0</v>
      </c>
      <c r="M279" s="25">
        <v>0.0</v>
      </c>
      <c r="N279" s="25">
        <v>3.87139</v>
      </c>
      <c r="O279" s="25">
        <v>78.63556</v>
      </c>
      <c r="P279" s="25">
        <v>38.22436</v>
      </c>
      <c r="Q279" s="25">
        <v>96.0</v>
      </c>
      <c r="R279" s="25">
        <v>99.0</v>
      </c>
      <c r="S279" s="25">
        <v>2.0</v>
      </c>
    </row>
    <row r="280">
      <c r="A280" s="58" t="s">
        <v>41</v>
      </c>
      <c r="B280" s="25" t="s">
        <v>1</v>
      </c>
      <c r="C280" s="25" t="s">
        <v>113</v>
      </c>
      <c r="D280" s="25" t="s">
        <v>235</v>
      </c>
      <c r="E280" s="25">
        <v>562.0</v>
      </c>
      <c r="F280" s="25">
        <v>139.0</v>
      </c>
      <c r="G280" s="25">
        <v>16.0</v>
      </c>
      <c r="H280" s="25">
        <v>7.0</v>
      </c>
      <c r="I280" s="25">
        <v>0.0</v>
      </c>
      <c r="J280" s="25">
        <v>0.0</v>
      </c>
      <c r="K280" s="25">
        <v>0.0</v>
      </c>
      <c r="L280" s="25">
        <v>0.0</v>
      </c>
      <c r="M280" s="25">
        <v>0.0</v>
      </c>
      <c r="N280" s="25">
        <v>1.34444</v>
      </c>
      <c r="O280" s="25">
        <v>160.91944</v>
      </c>
      <c r="P280" s="25">
        <v>46.47465</v>
      </c>
      <c r="Q280" s="25">
        <v>128.0</v>
      </c>
      <c r="R280" s="25">
        <v>99.0</v>
      </c>
      <c r="S280" s="25">
        <v>2.0</v>
      </c>
    </row>
    <row r="281">
      <c r="A281" s="58" t="s">
        <v>41</v>
      </c>
      <c r="B281" s="25" t="s">
        <v>1</v>
      </c>
      <c r="C281" s="25" t="s">
        <v>155</v>
      </c>
      <c r="D281" s="25" t="s">
        <v>235</v>
      </c>
      <c r="E281" s="25">
        <v>863.0</v>
      </c>
      <c r="F281" s="25">
        <v>333.0</v>
      </c>
      <c r="G281" s="25">
        <v>51.0</v>
      </c>
      <c r="H281" s="25">
        <v>3.0</v>
      </c>
      <c r="I281" s="25">
        <v>0.0</v>
      </c>
      <c r="J281" s="25">
        <v>0.0</v>
      </c>
      <c r="K281" s="25">
        <v>0.0</v>
      </c>
      <c r="L281" s="25">
        <v>0.0</v>
      </c>
      <c r="M281" s="25">
        <v>0.0</v>
      </c>
      <c r="N281" s="25">
        <v>1.20778</v>
      </c>
      <c r="O281" s="25">
        <v>455.75389</v>
      </c>
      <c r="P281" s="25">
        <v>100.43717</v>
      </c>
      <c r="Q281" s="25">
        <v>317.0</v>
      </c>
      <c r="R281" s="25">
        <v>99.0</v>
      </c>
      <c r="S281" s="25">
        <v>2.0</v>
      </c>
    </row>
    <row r="282">
      <c r="A282" s="58" t="s">
        <v>41</v>
      </c>
      <c r="B282" s="25" t="s">
        <v>1</v>
      </c>
      <c r="C282" s="25" t="s">
        <v>167</v>
      </c>
      <c r="D282" s="25" t="s">
        <v>235</v>
      </c>
      <c r="E282" s="25">
        <v>968.0</v>
      </c>
      <c r="F282" s="25">
        <v>356.0</v>
      </c>
      <c r="G282" s="25">
        <v>43.0</v>
      </c>
      <c r="H282" s="25">
        <v>33.0</v>
      </c>
      <c r="I282" s="25">
        <v>0.0</v>
      </c>
      <c r="J282" s="25">
        <v>0.0</v>
      </c>
      <c r="K282" s="25">
        <v>0.0</v>
      </c>
      <c r="L282" s="25">
        <v>0.0</v>
      </c>
      <c r="M282" s="25">
        <v>0.0</v>
      </c>
      <c r="N282" s="25">
        <v>1.00167</v>
      </c>
      <c r="O282" s="25">
        <v>378.91306</v>
      </c>
      <c r="P282" s="25">
        <v>83.96825</v>
      </c>
      <c r="Q282" s="25">
        <v>330.0</v>
      </c>
      <c r="R282" s="25">
        <v>99.0</v>
      </c>
      <c r="S282" s="25">
        <v>2.0</v>
      </c>
    </row>
    <row r="283">
      <c r="A283" s="58" t="s">
        <v>41</v>
      </c>
      <c r="B283" s="25" t="s">
        <v>1</v>
      </c>
      <c r="C283" s="25" t="s">
        <v>42</v>
      </c>
      <c r="D283" s="25" t="s">
        <v>235</v>
      </c>
      <c r="E283" s="25">
        <v>1325.0</v>
      </c>
      <c r="F283" s="25">
        <v>197.0</v>
      </c>
      <c r="G283" s="25">
        <v>30.0</v>
      </c>
      <c r="H283" s="25">
        <v>67.0</v>
      </c>
      <c r="I283" s="25">
        <v>0.0</v>
      </c>
      <c r="J283" s="25">
        <v>0.0</v>
      </c>
      <c r="K283" s="25">
        <v>0.0</v>
      </c>
      <c r="L283" s="25">
        <v>0.0</v>
      </c>
      <c r="M283" s="25">
        <v>0.0</v>
      </c>
      <c r="N283" s="25">
        <v>0.26889</v>
      </c>
      <c r="O283" s="25">
        <v>24.31528</v>
      </c>
      <c r="P283" s="25">
        <v>17.05876</v>
      </c>
      <c r="Q283" s="25">
        <v>187.0</v>
      </c>
      <c r="R283" s="25">
        <v>99.0</v>
      </c>
      <c r="S283" s="25">
        <v>2.0</v>
      </c>
    </row>
    <row r="284">
      <c r="A284" s="58" t="s">
        <v>41</v>
      </c>
      <c r="B284" s="25" t="s">
        <v>1</v>
      </c>
      <c r="C284" s="25" t="s">
        <v>143</v>
      </c>
      <c r="D284" s="25" t="s">
        <v>235</v>
      </c>
      <c r="E284" s="25">
        <v>938.0</v>
      </c>
      <c r="F284" s="25">
        <v>296.0</v>
      </c>
      <c r="G284" s="25">
        <v>50.0</v>
      </c>
      <c r="H284" s="25">
        <v>11.0</v>
      </c>
      <c r="I284" s="25">
        <v>0.0</v>
      </c>
      <c r="J284" s="25">
        <v>0.0</v>
      </c>
      <c r="K284" s="25">
        <v>0.0</v>
      </c>
      <c r="L284" s="25">
        <v>0.0</v>
      </c>
      <c r="M284" s="25">
        <v>0.0</v>
      </c>
      <c r="N284" s="25">
        <v>3.90583</v>
      </c>
      <c r="O284" s="25">
        <v>336.08333</v>
      </c>
      <c r="P284" s="25">
        <v>94.1465</v>
      </c>
      <c r="Q284" s="25">
        <v>280.0</v>
      </c>
      <c r="R284" s="25">
        <v>99.0</v>
      </c>
      <c r="S284" s="25">
        <v>2.0</v>
      </c>
    </row>
    <row r="285">
      <c r="A285" s="58" t="s">
        <v>41</v>
      </c>
      <c r="B285" s="25" t="s">
        <v>1</v>
      </c>
      <c r="C285" s="25" t="s">
        <v>188</v>
      </c>
      <c r="D285" s="25" t="s">
        <v>235</v>
      </c>
      <c r="E285" s="25">
        <v>323.0</v>
      </c>
      <c r="F285" s="25">
        <v>43.0</v>
      </c>
      <c r="G285" s="25">
        <v>4.0</v>
      </c>
      <c r="H285" s="25">
        <v>5.0</v>
      </c>
      <c r="I285" s="25">
        <v>0.0</v>
      </c>
      <c r="J285" s="25">
        <v>0.0</v>
      </c>
      <c r="K285" s="25">
        <v>0.0</v>
      </c>
      <c r="L285" s="25">
        <v>0.0</v>
      </c>
      <c r="M285" s="25">
        <v>0.0</v>
      </c>
      <c r="N285" s="25">
        <v>0.42167</v>
      </c>
      <c r="O285" s="25">
        <v>50.26361</v>
      </c>
      <c r="P285" s="25">
        <v>31.46179</v>
      </c>
      <c r="Q285" s="25">
        <v>39.0</v>
      </c>
      <c r="R285" s="25">
        <v>99.0</v>
      </c>
      <c r="S285" s="25">
        <v>2.0</v>
      </c>
    </row>
    <row r="286">
      <c r="A286" s="58" t="s">
        <v>41</v>
      </c>
      <c r="B286" s="25" t="s">
        <v>1</v>
      </c>
      <c r="C286" s="25" t="s">
        <v>95</v>
      </c>
      <c r="D286" s="25" t="s">
        <v>235</v>
      </c>
      <c r="E286" s="25">
        <v>745.0</v>
      </c>
      <c r="F286" s="25">
        <v>262.0</v>
      </c>
      <c r="G286" s="25">
        <v>32.0</v>
      </c>
      <c r="H286" s="25">
        <v>4.0</v>
      </c>
      <c r="I286" s="25">
        <v>0.0</v>
      </c>
      <c r="J286" s="25">
        <v>0.0</v>
      </c>
      <c r="K286" s="25">
        <v>0.0</v>
      </c>
      <c r="L286" s="25">
        <v>0.0</v>
      </c>
      <c r="M286" s="25">
        <v>0.0</v>
      </c>
      <c r="N286" s="25">
        <v>4.14833</v>
      </c>
      <c r="O286" s="25">
        <v>328.26722</v>
      </c>
      <c r="P286" s="25">
        <v>93.24054</v>
      </c>
      <c r="Q286" s="25">
        <v>239.0</v>
      </c>
      <c r="R286" s="25">
        <v>99.0</v>
      </c>
      <c r="S286" s="25">
        <v>2.0</v>
      </c>
    </row>
    <row r="287">
      <c r="A287" s="58" t="s">
        <v>41</v>
      </c>
      <c r="B287" s="25" t="s">
        <v>1</v>
      </c>
      <c r="C287" s="25" t="s">
        <v>93</v>
      </c>
      <c r="D287" s="25" t="s">
        <v>235</v>
      </c>
      <c r="E287" s="25">
        <v>758.0</v>
      </c>
      <c r="F287" s="25">
        <v>150.0</v>
      </c>
      <c r="G287" s="25">
        <v>18.0</v>
      </c>
      <c r="H287" s="25">
        <v>3.0</v>
      </c>
      <c r="I287" s="25">
        <v>0.0</v>
      </c>
      <c r="J287" s="25">
        <v>1.0</v>
      </c>
      <c r="K287" s="25">
        <v>0.0</v>
      </c>
      <c r="L287" s="25">
        <v>0.0</v>
      </c>
      <c r="M287" s="25">
        <v>0.0</v>
      </c>
      <c r="N287" s="25">
        <v>0.54361</v>
      </c>
      <c r="O287" s="25">
        <v>166.46222</v>
      </c>
      <c r="P287" s="25">
        <v>47.8362</v>
      </c>
      <c r="Q287" s="25">
        <v>139.0</v>
      </c>
      <c r="R287" s="25">
        <v>99.0</v>
      </c>
      <c r="S287" s="25">
        <v>2.0</v>
      </c>
    </row>
    <row r="288">
      <c r="A288" s="58" t="s">
        <v>41</v>
      </c>
      <c r="B288" s="25" t="s">
        <v>1</v>
      </c>
      <c r="C288" s="25" t="s">
        <v>152</v>
      </c>
      <c r="D288" s="25" t="s">
        <v>235</v>
      </c>
      <c r="E288" s="25">
        <v>266.0</v>
      </c>
      <c r="F288" s="25">
        <v>127.0</v>
      </c>
      <c r="G288" s="25">
        <v>16.0</v>
      </c>
      <c r="H288" s="25">
        <v>7.0</v>
      </c>
      <c r="I288" s="25">
        <v>0.0</v>
      </c>
      <c r="J288" s="25">
        <v>0.0</v>
      </c>
      <c r="K288" s="25">
        <v>0.0</v>
      </c>
      <c r="L288" s="25">
        <v>0.0</v>
      </c>
      <c r="M288" s="25">
        <v>0.0</v>
      </c>
      <c r="N288" s="25">
        <v>6.94806</v>
      </c>
      <c r="O288" s="25">
        <v>422.565</v>
      </c>
      <c r="P288" s="25">
        <v>116.21428</v>
      </c>
      <c r="Q288" s="25">
        <v>116.0</v>
      </c>
      <c r="R288" s="25">
        <v>99.0</v>
      </c>
      <c r="S288" s="25">
        <v>2.0</v>
      </c>
    </row>
    <row r="289">
      <c r="A289" s="58" t="s">
        <v>41</v>
      </c>
      <c r="B289" s="25" t="s">
        <v>1</v>
      </c>
      <c r="C289" s="25" t="s">
        <v>82</v>
      </c>
      <c r="D289" s="25" t="s">
        <v>235</v>
      </c>
      <c r="E289" s="25">
        <v>2259.0</v>
      </c>
      <c r="F289" s="25">
        <v>476.0</v>
      </c>
      <c r="G289" s="25">
        <v>13.0</v>
      </c>
      <c r="H289" s="25">
        <v>20.0</v>
      </c>
      <c r="I289" s="25">
        <v>0.0</v>
      </c>
      <c r="J289" s="25">
        <v>0.0</v>
      </c>
      <c r="K289" s="25">
        <v>0.0</v>
      </c>
      <c r="L289" s="25">
        <v>0.0</v>
      </c>
      <c r="M289" s="25">
        <v>0.0</v>
      </c>
      <c r="N289" s="25">
        <v>0.33</v>
      </c>
      <c r="O289" s="25">
        <v>93.525</v>
      </c>
      <c r="P289" s="25">
        <v>47.65821</v>
      </c>
      <c r="Q289" s="25">
        <v>422.0</v>
      </c>
      <c r="R289" s="25">
        <v>99.0</v>
      </c>
      <c r="S289" s="25">
        <v>2.0</v>
      </c>
    </row>
    <row r="290">
      <c r="A290" s="58" t="s">
        <v>41</v>
      </c>
      <c r="B290" s="25" t="s">
        <v>1</v>
      </c>
      <c r="C290" s="25" t="s">
        <v>171</v>
      </c>
      <c r="D290" s="25" t="s">
        <v>235</v>
      </c>
      <c r="E290" s="25">
        <v>256.0</v>
      </c>
      <c r="F290" s="25">
        <v>135.0</v>
      </c>
      <c r="G290" s="25">
        <v>24.0</v>
      </c>
      <c r="H290" s="25">
        <v>1.0</v>
      </c>
      <c r="I290" s="25">
        <v>0.0</v>
      </c>
      <c r="J290" s="25">
        <v>0.0</v>
      </c>
      <c r="K290" s="25">
        <v>0.0</v>
      </c>
      <c r="L290" s="25">
        <v>0.0</v>
      </c>
      <c r="M290" s="25">
        <v>0.0</v>
      </c>
      <c r="N290" s="25">
        <v>14.57139</v>
      </c>
      <c r="O290" s="25">
        <v>640.43833</v>
      </c>
      <c r="P290" s="25">
        <v>149.63694</v>
      </c>
      <c r="Q290" s="25">
        <v>128.0</v>
      </c>
      <c r="R290" s="25">
        <v>99.0</v>
      </c>
      <c r="S290" s="25">
        <v>2.0</v>
      </c>
    </row>
    <row r="291">
      <c r="A291" s="58" t="s">
        <v>41</v>
      </c>
      <c r="B291" s="25" t="s">
        <v>1</v>
      </c>
      <c r="C291" s="25" t="s">
        <v>159</v>
      </c>
      <c r="D291" s="25" t="s">
        <v>235</v>
      </c>
      <c r="E291" s="25">
        <v>540.0</v>
      </c>
      <c r="F291" s="25">
        <v>229.0</v>
      </c>
      <c r="G291" s="25">
        <v>26.0</v>
      </c>
      <c r="H291" s="25">
        <v>11.0</v>
      </c>
      <c r="I291" s="25">
        <v>0.0</v>
      </c>
      <c r="J291" s="25">
        <v>0.0</v>
      </c>
      <c r="K291" s="25">
        <v>0.0</v>
      </c>
      <c r="L291" s="25">
        <v>0.0</v>
      </c>
      <c r="M291" s="25">
        <v>0.0</v>
      </c>
      <c r="N291" s="25">
        <v>2.77083</v>
      </c>
      <c r="O291" s="25">
        <v>549.22028</v>
      </c>
      <c r="P291" s="25">
        <v>110.56513</v>
      </c>
      <c r="Q291" s="25">
        <v>205.0</v>
      </c>
      <c r="R291" s="25">
        <v>99.0</v>
      </c>
      <c r="S291" s="25">
        <v>2.0</v>
      </c>
    </row>
    <row r="292">
      <c r="A292" s="58" t="s">
        <v>41</v>
      </c>
      <c r="B292" s="25" t="s">
        <v>1</v>
      </c>
      <c r="C292" s="25" t="s">
        <v>141</v>
      </c>
      <c r="D292" s="25" t="s">
        <v>235</v>
      </c>
      <c r="E292" s="25">
        <v>1221.0</v>
      </c>
      <c r="F292" s="25">
        <v>256.0</v>
      </c>
      <c r="G292" s="25">
        <v>32.0</v>
      </c>
      <c r="H292" s="25">
        <v>40.0</v>
      </c>
      <c r="I292" s="25">
        <v>0.0</v>
      </c>
      <c r="J292" s="25">
        <v>0.0</v>
      </c>
      <c r="K292" s="25">
        <v>0.0</v>
      </c>
      <c r="L292" s="25">
        <v>0.0</v>
      </c>
      <c r="M292" s="25">
        <v>0.0</v>
      </c>
      <c r="N292" s="25">
        <v>0.31639</v>
      </c>
      <c r="O292" s="25">
        <v>45.61611</v>
      </c>
      <c r="P292" s="25">
        <v>30.63292</v>
      </c>
      <c r="Q292" s="25">
        <v>226.0</v>
      </c>
      <c r="R292" s="25">
        <v>99.0</v>
      </c>
      <c r="S292" s="25">
        <v>2.0</v>
      </c>
    </row>
    <row r="293">
      <c r="A293" s="58" t="s">
        <v>41</v>
      </c>
      <c r="B293" s="25" t="s">
        <v>1</v>
      </c>
      <c r="C293" s="25" t="s">
        <v>165</v>
      </c>
      <c r="D293" s="25" t="s">
        <v>235</v>
      </c>
      <c r="E293" s="25">
        <v>731.0</v>
      </c>
      <c r="F293" s="25">
        <v>212.0</v>
      </c>
      <c r="G293" s="25">
        <v>39.0</v>
      </c>
      <c r="H293" s="25">
        <v>3.0</v>
      </c>
      <c r="I293" s="25">
        <v>0.0</v>
      </c>
      <c r="J293" s="25">
        <v>0.0</v>
      </c>
      <c r="K293" s="25">
        <v>0.0</v>
      </c>
      <c r="L293" s="25">
        <v>0.0</v>
      </c>
      <c r="M293" s="25">
        <v>0.0</v>
      </c>
      <c r="N293" s="25">
        <v>0.69444</v>
      </c>
      <c r="O293" s="25">
        <v>271.23194</v>
      </c>
      <c r="P293" s="25">
        <v>69.16207</v>
      </c>
      <c r="Q293" s="25">
        <v>197.0</v>
      </c>
      <c r="R293" s="25">
        <v>99.0</v>
      </c>
      <c r="S293" s="25">
        <v>2.0</v>
      </c>
    </row>
    <row r="294">
      <c r="A294" s="58" t="s">
        <v>41</v>
      </c>
      <c r="B294" s="25" t="s">
        <v>1</v>
      </c>
      <c r="C294" s="25" t="s">
        <v>120</v>
      </c>
      <c r="D294" s="25" t="s">
        <v>235</v>
      </c>
      <c r="E294" s="25">
        <v>494.0</v>
      </c>
      <c r="F294" s="25">
        <v>60.0</v>
      </c>
      <c r="G294" s="25">
        <v>8.0</v>
      </c>
      <c r="H294" s="25">
        <v>11.0</v>
      </c>
      <c r="I294" s="25">
        <v>0.0</v>
      </c>
      <c r="J294" s="25">
        <v>0.0</v>
      </c>
      <c r="K294" s="25">
        <v>0.0</v>
      </c>
      <c r="L294" s="25">
        <v>0.0</v>
      </c>
      <c r="M294" s="25">
        <v>0.0</v>
      </c>
      <c r="N294" s="25">
        <v>0.21361</v>
      </c>
      <c r="O294" s="25">
        <v>31.75139</v>
      </c>
      <c r="P294" s="25">
        <v>38.54904</v>
      </c>
      <c r="Q294" s="25">
        <v>53.0</v>
      </c>
      <c r="R294" s="25">
        <v>99.0</v>
      </c>
      <c r="S294" s="25">
        <v>2.0</v>
      </c>
    </row>
    <row r="295">
      <c r="A295" s="58" t="s">
        <v>41</v>
      </c>
      <c r="B295" s="25" t="s">
        <v>1</v>
      </c>
      <c r="C295" s="25" t="s">
        <v>198</v>
      </c>
      <c r="D295" s="25" t="s">
        <v>235</v>
      </c>
      <c r="E295" s="25">
        <v>116.0</v>
      </c>
      <c r="F295" s="25">
        <v>53.0</v>
      </c>
      <c r="G295" s="25">
        <v>7.0</v>
      </c>
      <c r="H295" s="25">
        <v>2.0</v>
      </c>
      <c r="I295" s="25">
        <v>0.0</v>
      </c>
      <c r="J295" s="25">
        <v>0.0</v>
      </c>
      <c r="K295" s="25">
        <v>0.0</v>
      </c>
      <c r="L295" s="25">
        <v>0.0</v>
      </c>
      <c r="M295" s="25">
        <v>0.0</v>
      </c>
      <c r="N295" s="25">
        <v>1.52389</v>
      </c>
      <c r="O295" s="25">
        <v>449.84056</v>
      </c>
      <c r="P295" s="25">
        <v>122.83484</v>
      </c>
      <c r="Q295" s="25">
        <v>49.0</v>
      </c>
      <c r="R295" s="25">
        <v>99.0</v>
      </c>
      <c r="S295" s="25">
        <v>2.0</v>
      </c>
    </row>
    <row r="296">
      <c r="A296" s="58" t="s">
        <v>41</v>
      </c>
      <c r="B296" s="25" t="s">
        <v>1</v>
      </c>
      <c r="C296" s="25" t="s">
        <v>126</v>
      </c>
      <c r="D296" s="25" t="s">
        <v>235</v>
      </c>
      <c r="E296" s="25">
        <v>248.0</v>
      </c>
      <c r="F296" s="25">
        <v>78.0</v>
      </c>
      <c r="G296" s="25">
        <v>12.0</v>
      </c>
      <c r="H296" s="25">
        <v>6.0</v>
      </c>
      <c r="I296" s="25">
        <v>0.0</v>
      </c>
      <c r="J296" s="25">
        <v>0.0</v>
      </c>
      <c r="K296" s="25">
        <v>0.0</v>
      </c>
      <c r="L296" s="25">
        <v>0.0</v>
      </c>
      <c r="M296" s="25">
        <v>0.0</v>
      </c>
      <c r="N296" s="25">
        <v>1.39056</v>
      </c>
      <c r="O296" s="25">
        <v>357.28028</v>
      </c>
      <c r="P296" s="25">
        <v>87.99962</v>
      </c>
      <c r="Q296" s="25">
        <v>73.0</v>
      </c>
      <c r="R296" s="25">
        <v>99.0</v>
      </c>
      <c r="S296" s="25">
        <v>2.0</v>
      </c>
    </row>
    <row r="297">
      <c r="A297" s="58" t="s">
        <v>41</v>
      </c>
      <c r="B297" s="25" t="s">
        <v>1</v>
      </c>
      <c r="C297" s="25" t="s">
        <v>230</v>
      </c>
      <c r="D297" s="25" t="s">
        <v>235</v>
      </c>
      <c r="E297" s="25">
        <v>93.0</v>
      </c>
      <c r="F297" s="25">
        <v>28.0</v>
      </c>
      <c r="G297" s="25">
        <v>2.0</v>
      </c>
      <c r="H297" s="25">
        <v>1.0</v>
      </c>
      <c r="I297" s="25">
        <v>0.0</v>
      </c>
      <c r="J297" s="25">
        <v>0.0</v>
      </c>
      <c r="K297" s="25">
        <v>0.0</v>
      </c>
      <c r="L297" s="25">
        <v>0.0</v>
      </c>
      <c r="M297" s="25">
        <v>0.0</v>
      </c>
      <c r="N297" s="25">
        <v>1.76</v>
      </c>
      <c r="O297" s="25">
        <v>419.0125</v>
      </c>
      <c r="P297" s="25">
        <v>85.09688</v>
      </c>
      <c r="Q297" s="25">
        <v>25.0</v>
      </c>
      <c r="R297" s="25">
        <v>99.0</v>
      </c>
      <c r="S297" s="25">
        <v>2.0</v>
      </c>
    </row>
    <row r="298">
      <c r="A298" s="58" t="s">
        <v>41</v>
      </c>
      <c r="B298" s="25" t="s">
        <v>1</v>
      </c>
      <c r="C298" s="25" t="s">
        <v>170</v>
      </c>
      <c r="D298" s="25" t="s">
        <v>235</v>
      </c>
      <c r="E298" s="25">
        <v>636.0</v>
      </c>
      <c r="F298" s="25">
        <v>83.0</v>
      </c>
      <c r="G298" s="25">
        <v>6.0</v>
      </c>
      <c r="H298" s="25">
        <v>38.0</v>
      </c>
      <c r="I298" s="25">
        <v>0.0</v>
      </c>
      <c r="J298" s="25">
        <v>0.0</v>
      </c>
      <c r="K298" s="25">
        <v>0.0</v>
      </c>
      <c r="L298" s="25">
        <v>0.0</v>
      </c>
      <c r="M298" s="25">
        <v>0.0</v>
      </c>
      <c r="N298" s="25">
        <v>0.27972</v>
      </c>
      <c r="O298" s="25">
        <v>22.57306</v>
      </c>
      <c r="P298" s="25">
        <v>28.95907</v>
      </c>
      <c r="Q298" s="25">
        <v>56.0</v>
      </c>
      <c r="R298" s="25">
        <v>99.0</v>
      </c>
      <c r="S298" s="25">
        <v>2.0</v>
      </c>
    </row>
    <row r="299">
      <c r="A299" s="58" t="s">
        <v>41</v>
      </c>
      <c r="B299" s="25" t="s">
        <v>1</v>
      </c>
      <c r="C299" s="25" t="s">
        <v>194</v>
      </c>
      <c r="D299" s="25" t="s">
        <v>235</v>
      </c>
      <c r="E299" s="25">
        <v>79.0</v>
      </c>
      <c r="F299" s="25">
        <v>35.0</v>
      </c>
      <c r="G299" s="25">
        <v>5.0</v>
      </c>
      <c r="H299" s="25">
        <v>1.0</v>
      </c>
      <c r="I299" s="25">
        <v>0.0</v>
      </c>
      <c r="J299" s="25">
        <v>0.0</v>
      </c>
      <c r="K299" s="25">
        <v>0.0</v>
      </c>
      <c r="L299" s="25">
        <v>0.0</v>
      </c>
      <c r="M299" s="25">
        <v>0.0</v>
      </c>
      <c r="N299" s="25">
        <v>5.70861</v>
      </c>
      <c r="O299" s="25">
        <v>481.49861</v>
      </c>
      <c r="P299" s="25">
        <v>103.48191</v>
      </c>
      <c r="Q299" s="25">
        <v>33.0</v>
      </c>
      <c r="R299" s="25">
        <v>99.0</v>
      </c>
      <c r="S299" s="25">
        <v>2.0</v>
      </c>
    </row>
    <row r="300">
      <c r="A300" s="58" t="s">
        <v>41</v>
      </c>
      <c r="B300" s="25" t="s">
        <v>1</v>
      </c>
      <c r="C300" s="25" t="s">
        <v>121</v>
      </c>
      <c r="D300" s="25" t="s">
        <v>235</v>
      </c>
      <c r="E300" s="25">
        <v>262.0</v>
      </c>
      <c r="F300" s="25">
        <v>91.0</v>
      </c>
      <c r="G300" s="25">
        <v>10.0</v>
      </c>
      <c r="H300" s="25">
        <v>1.0</v>
      </c>
      <c r="I300" s="25">
        <v>0.0</v>
      </c>
      <c r="J300" s="25">
        <v>0.0</v>
      </c>
      <c r="K300" s="25">
        <v>0.0</v>
      </c>
      <c r="L300" s="25">
        <v>0.0</v>
      </c>
      <c r="M300" s="25">
        <v>0.0</v>
      </c>
      <c r="N300" s="25">
        <v>0.90389</v>
      </c>
      <c r="O300" s="25">
        <v>549.17417</v>
      </c>
      <c r="P300" s="25">
        <v>118.75205</v>
      </c>
      <c r="Q300" s="25">
        <v>85.0</v>
      </c>
      <c r="R300" s="25">
        <v>99.0</v>
      </c>
      <c r="S300" s="25">
        <v>2.0</v>
      </c>
    </row>
    <row r="301">
      <c r="A301" s="58" t="s">
        <v>41</v>
      </c>
      <c r="B301" s="25" t="s">
        <v>1</v>
      </c>
      <c r="C301" s="25" t="s">
        <v>135</v>
      </c>
      <c r="D301" s="25" t="s">
        <v>235</v>
      </c>
      <c r="E301" s="25">
        <v>483.0</v>
      </c>
      <c r="F301" s="25">
        <v>55.0</v>
      </c>
      <c r="G301" s="25">
        <v>14.0</v>
      </c>
      <c r="H301" s="25">
        <v>8.0</v>
      </c>
      <c r="I301" s="25">
        <v>0.0</v>
      </c>
      <c r="J301" s="25">
        <v>0.0</v>
      </c>
      <c r="K301" s="25">
        <v>0.0</v>
      </c>
      <c r="L301" s="25">
        <v>0.0</v>
      </c>
      <c r="M301" s="25">
        <v>0.0</v>
      </c>
      <c r="N301" s="25">
        <v>0.32667</v>
      </c>
      <c r="O301" s="25">
        <v>16.26722</v>
      </c>
      <c r="P301" s="25">
        <v>19.6819</v>
      </c>
      <c r="Q301" s="25">
        <v>45.0</v>
      </c>
      <c r="R301" s="25">
        <v>99.0</v>
      </c>
      <c r="S301" s="25">
        <v>2.0</v>
      </c>
    </row>
    <row r="302">
      <c r="A302" s="58" t="s">
        <v>41</v>
      </c>
      <c r="B302" s="25" t="s">
        <v>1</v>
      </c>
      <c r="C302" s="25" t="s">
        <v>190</v>
      </c>
      <c r="D302" s="25" t="s">
        <v>235</v>
      </c>
      <c r="E302" s="25">
        <v>353.0</v>
      </c>
      <c r="F302" s="25">
        <v>152.0</v>
      </c>
      <c r="G302" s="25">
        <v>22.0</v>
      </c>
      <c r="H302" s="25">
        <v>1.0</v>
      </c>
      <c r="I302" s="25">
        <v>0.0</v>
      </c>
      <c r="J302" s="25">
        <v>0.0</v>
      </c>
      <c r="K302" s="25">
        <v>0.0</v>
      </c>
      <c r="L302" s="25">
        <v>0.0</v>
      </c>
      <c r="M302" s="25">
        <v>0.0</v>
      </c>
      <c r="N302" s="25">
        <v>5.25694</v>
      </c>
      <c r="O302" s="25">
        <v>423.97278</v>
      </c>
      <c r="P302" s="25">
        <v>131.60088</v>
      </c>
      <c r="Q302" s="25">
        <v>137.0</v>
      </c>
      <c r="R302" s="25">
        <v>99.0</v>
      </c>
      <c r="S302" s="25">
        <v>2.0</v>
      </c>
    </row>
    <row r="303">
      <c r="A303" s="58" t="s">
        <v>41</v>
      </c>
      <c r="B303" s="25" t="s">
        <v>1</v>
      </c>
      <c r="C303" s="25" t="s">
        <v>214</v>
      </c>
      <c r="D303" s="25" t="s">
        <v>235</v>
      </c>
      <c r="E303" s="25">
        <v>61.0</v>
      </c>
      <c r="F303" s="25">
        <v>22.0</v>
      </c>
      <c r="G303" s="25">
        <v>2.0</v>
      </c>
      <c r="H303" s="25">
        <v>2.0</v>
      </c>
      <c r="I303" s="25">
        <v>0.0</v>
      </c>
      <c r="J303" s="25">
        <v>0.0</v>
      </c>
      <c r="K303" s="25">
        <v>0.0</v>
      </c>
      <c r="L303" s="25">
        <v>0.0</v>
      </c>
      <c r="M303" s="25">
        <v>0.0</v>
      </c>
      <c r="N303" s="25">
        <v>0.77667</v>
      </c>
      <c r="O303" s="25">
        <v>172.27861</v>
      </c>
      <c r="P303" s="25">
        <v>50.80788</v>
      </c>
      <c r="Q303" s="25">
        <v>20.0</v>
      </c>
      <c r="R303" s="25">
        <v>99.0</v>
      </c>
      <c r="S303" s="25">
        <v>2.0</v>
      </c>
    </row>
    <row r="304">
      <c r="A304" s="58" t="s">
        <v>41</v>
      </c>
      <c r="B304" s="25" t="s">
        <v>1</v>
      </c>
      <c r="C304" s="25" t="s">
        <v>183</v>
      </c>
      <c r="D304" s="25" t="s">
        <v>235</v>
      </c>
      <c r="E304" s="25">
        <v>329.0</v>
      </c>
      <c r="F304" s="25">
        <v>169.0</v>
      </c>
      <c r="G304" s="25">
        <v>20.0</v>
      </c>
      <c r="H304" s="25">
        <v>1.0</v>
      </c>
      <c r="I304" s="25">
        <v>0.0</v>
      </c>
      <c r="J304" s="25">
        <v>0.0</v>
      </c>
      <c r="K304" s="25">
        <v>0.0</v>
      </c>
      <c r="L304" s="25">
        <v>0.0</v>
      </c>
      <c r="M304" s="25">
        <v>0.0</v>
      </c>
      <c r="N304" s="25">
        <v>9.66528</v>
      </c>
      <c r="O304" s="25">
        <v>265.63556</v>
      </c>
      <c r="P304" s="25">
        <v>72.11343</v>
      </c>
      <c r="Q304" s="25">
        <v>159.0</v>
      </c>
      <c r="R304" s="25">
        <v>99.0</v>
      </c>
      <c r="S304" s="25">
        <v>2.0</v>
      </c>
    </row>
    <row r="305">
      <c r="A305" s="58" t="s">
        <v>41</v>
      </c>
      <c r="B305" s="25" t="s">
        <v>1</v>
      </c>
      <c r="C305" s="25" t="s">
        <v>195</v>
      </c>
      <c r="D305" s="25" t="s">
        <v>235</v>
      </c>
      <c r="E305" s="25">
        <v>238.0</v>
      </c>
      <c r="F305" s="25">
        <v>39.0</v>
      </c>
      <c r="G305" s="25">
        <v>14.0</v>
      </c>
      <c r="H305" s="25">
        <v>11.0</v>
      </c>
      <c r="I305" s="25">
        <v>0.0</v>
      </c>
      <c r="J305" s="25">
        <v>0.0</v>
      </c>
      <c r="K305" s="25">
        <v>0.0</v>
      </c>
      <c r="L305" s="25">
        <v>0.0</v>
      </c>
      <c r="M305" s="25">
        <v>0.0</v>
      </c>
      <c r="N305" s="25">
        <v>0.24472</v>
      </c>
      <c r="O305" s="25">
        <v>84.49361</v>
      </c>
      <c r="P305" s="25">
        <v>29.98686</v>
      </c>
      <c r="Q305" s="25">
        <v>36.0</v>
      </c>
      <c r="R305" s="25">
        <v>99.0</v>
      </c>
      <c r="S305" s="25">
        <v>2.0</v>
      </c>
    </row>
    <row r="306">
      <c r="A306" s="58" t="s">
        <v>41</v>
      </c>
      <c r="B306" s="25" t="s">
        <v>1</v>
      </c>
      <c r="C306" s="25" t="s">
        <v>181</v>
      </c>
      <c r="D306" s="25" t="s">
        <v>235</v>
      </c>
      <c r="E306" s="25">
        <v>600.0</v>
      </c>
      <c r="F306" s="25">
        <v>36.0</v>
      </c>
      <c r="G306" s="25">
        <v>2.0</v>
      </c>
      <c r="H306" s="25">
        <v>1.0</v>
      </c>
      <c r="I306" s="25">
        <v>0.0</v>
      </c>
      <c r="J306" s="25">
        <v>0.0</v>
      </c>
      <c r="K306" s="25">
        <v>0.0</v>
      </c>
      <c r="L306" s="25">
        <v>0.0</v>
      </c>
      <c r="M306" s="25">
        <v>0.0</v>
      </c>
      <c r="N306" s="25">
        <v>0.29833</v>
      </c>
      <c r="O306" s="25">
        <v>15.8975</v>
      </c>
      <c r="P306" s="25">
        <v>14.11417</v>
      </c>
      <c r="Q306" s="25">
        <v>35.0</v>
      </c>
      <c r="R306" s="25">
        <v>99.0</v>
      </c>
      <c r="S306" s="25">
        <v>2.0</v>
      </c>
    </row>
    <row r="307">
      <c r="A307" s="58" t="s">
        <v>41</v>
      </c>
      <c r="B307" s="25" t="s">
        <v>1</v>
      </c>
      <c r="C307" s="25" t="s">
        <v>203</v>
      </c>
      <c r="D307" s="25" t="s">
        <v>235</v>
      </c>
      <c r="E307" s="25">
        <v>118.0</v>
      </c>
      <c r="F307" s="25">
        <v>33.0</v>
      </c>
      <c r="G307" s="25">
        <v>4.0</v>
      </c>
      <c r="H307" s="25">
        <v>0.0</v>
      </c>
      <c r="I307" s="25">
        <v>0.0</v>
      </c>
      <c r="J307" s="25">
        <v>0.0</v>
      </c>
      <c r="K307" s="25">
        <v>0.0</v>
      </c>
      <c r="L307" s="25">
        <v>0.0</v>
      </c>
      <c r="M307" s="25">
        <v>0.0</v>
      </c>
      <c r="N307" s="25">
        <v>0.70694</v>
      </c>
      <c r="O307" s="25">
        <v>242.08306</v>
      </c>
      <c r="P307" s="25">
        <v>60.34696</v>
      </c>
      <c r="Q307" s="25">
        <v>29.0</v>
      </c>
      <c r="R307" s="25">
        <v>99.0</v>
      </c>
      <c r="S307" s="25">
        <v>2.0</v>
      </c>
    </row>
    <row r="308">
      <c r="A308" s="58" t="s">
        <v>41</v>
      </c>
      <c r="B308" s="25" t="s">
        <v>1</v>
      </c>
      <c r="C308" s="25" t="s">
        <v>201</v>
      </c>
      <c r="D308" s="25" t="s">
        <v>235</v>
      </c>
      <c r="E308" s="25">
        <v>204.0</v>
      </c>
      <c r="F308" s="25">
        <v>97.0</v>
      </c>
      <c r="G308" s="25">
        <v>10.0</v>
      </c>
      <c r="H308" s="25">
        <v>0.0</v>
      </c>
      <c r="I308" s="25">
        <v>0.0</v>
      </c>
      <c r="J308" s="25">
        <v>0.0</v>
      </c>
      <c r="K308" s="25">
        <v>0.0</v>
      </c>
      <c r="L308" s="25">
        <v>0.0</v>
      </c>
      <c r="M308" s="25">
        <v>0.0</v>
      </c>
      <c r="N308" s="25">
        <v>10.47333</v>
      </c>
      <c r="O308" s="25">
        <v>257.32028</v>
      </c>
      <c r="P308" s="25">
        <v>63.79693</v>
      </c>
      <c r="Q308" s="25">
        <v>91.0</v>
      </c>
      <c r="R308" s="25">
        <v>99.0</v>
      </c>
      <c r="S308" s="25">
        <v>2.0</v>
      </c>
    </row>
    <row r="309">
      <c r="A309" s="58" t="s">
        <v>41</v>
      </c>
      <c r="B309" s="25" t="s">
        <v>1</v>
      </c>
      <c r="C309" s="25" t="s">
        <v>200</v>
      </c>
      <c r="D309" s="25" t="s">
        <v>235</v>
      </c>
      <c r="E309" s="25">
        <v>216.0</v>
      </c>
      <c r="F309" s="25">
        <v>91.0</v>
      </c>
      <c r="G309" s="25">
        <v>26.0</v>
      </c>
      <c r="H309" s="25">
        <v>5.0</v>
      </c>
      <c r="I309" s="25">
        <v>0.0</v>
      </c>
      <c r="J309" s="25">
        <v>0.0</v>
      </c>
      <c r="K309" s="25">
        <v>0.0</v>
      </c>
      <c r="L309" s="25">
        <v>0.0</v>
      </c>
      <c r="M309" s="25">
        <v>0.0</v>
      </c>
      <c r="N309" s="25">
        <v>3.7075</v>
      </c>
      <c r="O309" s="25">
        <v>85.00944</v>
      </c>
      <c r="P309" s="25">
        <v>37.33976</v>
      </c>
      <c r="Q309" s="25">
        <v>77.0</v>
      </c>
      <c r="R309" s="25">
        <v>99.0</v>
      </c>
      <c r="S309" s="25">
        <v>2.0</v>
      </c>
    </row>
    <row r="310">
      <c r="A310" s="58" t="s">
        <v>41</v>
      </c>
      <c r="B310" s="25" t="s">
        <v>1</v>
      </c>
      <c r="C310" s="25" t="s">
        <v>185</v>
      </c>
      <c r="D310" s="25" t="s">
        <v>235</v>
      </c>
      <c r="E310" s="25">
        <v>261.0</v>
      </c>
      <c r="F310" s="25">
        <v>50.0</v>
      </c>
      <c r="G310" s="25">
        <v>5.0</v>
      </c>
      <c r="H310" s="25">
        <v>4.0</v>
      </c>
      <c r="I310" s="25">
        <v>0.0</v>
      </c>
      <c r="J310" s="25">
        <v>0.0</v>
      </c>
      <c r="K310" s="25">
        <v>0.0</v>
      </c>
      <c r="L310" s="25">
        <v>0.0</v>
      </c>
      <c r="M310" s="25">
        <v>0.0</v>
      </c>
      <c r="N310" s="25">
        <v>2.0</v>
      </c>
      <c r="O310" s="25">
        <v>85.03917</v>
      </c>
      <c r="P310" s="25">
        <v>49.913</v>
      </c>
      <c r="Q310" s="25">
        <v>50.0</v>
      </c>
      <c r="R310" s="25">
        <v>99.0</v>
      </c>
      <c r="S310" s="25">
        <v>2.0</v>
      </c>
    </row>
    <row r="311">
      <c r="A311" s="58" t="s">
        <v>41</v>
      </c>
      <c r="B311" s="25" t="s">
        <v>1</v>
      </c>
      <c r="C311" s="25" t="s">
        <v>222</v>
      </c>
      <c r="D311" s="25" t="s">
        <v>235</v>
      </c>
      <c r="E311" s="25">
        <v>57.0</v>
      </c>
      <c r="F311" s="25">
        <v>18.0</v>
      </c>
      <c r="G311" s="25">
        <v>0.0</v>
      </c>
      <c r="H311" s="25">
        <v>4.0</v>
      </c>
      <c r="I311" s="25">
        <v>0.0</v>
      </c>
      <c r="J311" s="25">
        <v>0.0</v>
      </c>
      <c r="K311" s="25">
        <v>0.0</v>
      </c>
      <c r="L311" s="25">
        <v>0.0</v>
      </c>
      <c r="M311" s="25">
        <v>0.0</v>
      </c>
      <c r="N311" s="25">
        <v>0.96083</v>
      </c>
      <c r="O311" s="25">
        <v>177.76889</v>
      </c>
      <c r="P311" s="25">
        <v>40.71528</v>
      </c>
      <c r="Q311" s="25">
        <v>17.0</v>
      </c>
      <c r="R311" s="25">
        <v>99.0</v>
      </c>
      <c r="S311" s="25">
        <v>2.0</v>
      </c>
    </row>
    <row r="312">
      <c r="A312" s="58" t="s">
        <v>41</v>
      </c>
      <c r="B312" s="25" t="s">
        <v>1</v>
      </c>
      <c r="C312" s="25" t="s">
        <v>160</v>
      </c>
      <c r="D312" s="25" t="s">
        <v>235</v>
      </c>
      <c r="E312" s="25">
        <v>302.0</v>
      </c>
      <c r="F312" s="25">
        <v>75.0</v>
      </c>
      <c r="G312" s="25">
        <v>13.0</v>
      </c>
      <c r="H312" s="25">
        <v>45.0</v>
      </c>
      <c r="I312" s="25">
        <v>0.0</v>
      </c>
      <c r="J312" s="25">
        <v>0.0</v>
      </c>
      <c r="K312" s="25">
        <v>0.0</v>
      </c>
      <c r="L312" s="25">
        <v>0.0</v>
      </c>
      <c r="M312" s="25">
        <v>0.0</v>
      </c>
      <c r="N312" s="25">
        <v>0.25083</v>
      </c>
      <c r="O312" s="25">
        <v>216.52278</v>
      </c>
      <c r="P312" s="25">
        <v>67.18427</v>
      </c>
      <c r="Q312" s="25">
        <v>73.0</v>
      </c>
      <c r="R312" s="25">
        <v>99.0</v>
      </c>
      <c r="S312" s="25">
        <v>2.0</v>
      </c>
    </row>
    <row r="313">
      <c r="A313" s="58" t="s">
        <v>41</v>
      </c>
      <c r="B313" s="25" t="s">
        <v>1</v>
      </c>
      <c r="C313" s="25" t="s">
        <v>164</v>
      </c>
      <c r="D313" s="25" t="s">
        <v>235</v>
      </c>
      <c r="E313" s="25">
        <v>195.0</v>
      </c>
      <c r="F313" s="25">
        <v>41.0</v>
      </c>
      <c r="G313" s="25">
        <v>0.0</v>
      </c>
      <c r="H313" s="25">
        <v>12.0</v>
      </c>
      <c r="I313" s="25">
        <v>0.0</v>
      </c>
      <c r="J313" s="25">
        <v>0.0</v>
      </c>
      <c r="K313" s="25">
        <v>0.0</v>
      </c>
      <c r="L313" s="25">
        <v>0.0</v>
      </c>
      <c r="M313" s="25">
        <v>0.0</v>
      </c>
      <c r="N313" s="25">
        <v>0.41861</v>
      </c>
      <c r="O313" s="25">
        <v>244.44389</v>
      </c>
      <c r="P313" s="25">
        <v>47.24423</v>
      </c>
      <c r="Q313" s="25">
        <v>34.0</v>
      </c>
      <c r="R313" s="25">
        <v>99.0</v>
      </c>
      <c r="S313" s="25">
        <v>2.0</v>
      </c>
    </row>
    <row r="314">
      <c r="A314" s="58" t="s">
        <v>41</v>
      </c>
      <c r="B314" s="25" t="s">
        <v>1</v>
      </c>
      <c r="C314" s="25" t="s">
        <v>172</v>
      </c>
      <c r="D314" s="25" t="s">
        <v>235</v>
      </c>
      <c r="E314" s="25">
        <v>74.0</v>
      </c>
      <c r="F314" s="25">
        <v>24.0</v>
      </c>
      <c r="G314" s="25">
        <v>4.0</v>
      </c>
      <c r="H314" s="25">
        <v>3.0</v>
      </c>
      <c r="I314" s="25">
        <v>0.0</v>
      </c>
      <c r="J314" s="25">
        <v>0.0</v>
      </c>
      <c r="K314" s="25">
        <v>0.0</v>
      </c>
      <c r="L314" s="25">
        <v>0.0</v>
      </c>
      <c r="M314" s="25">
        <v>0.0</v>
      </c>
      <c r="N314" s="25">
        <v>0.92972</v>
      </c>
      <c r="O314" s="25">
        <v>451.22944</v>
      </c>
      <c r="P314" s="25">
        <v>102.10169</v>
      </c>
      <c r="Q314" s="25">
        <v>23.0</v>
      </c>
      <c r="R314" s="25">
        <v>99.0</v>
      </c>
      <c r="S314" s="25">
        <v>2.0</v>
      </c>
    </row>
    <row r="315">
      <c r="A315" s="58" t="s">
        <v>41</v>
      </c>
      <c r="B315" s="25" t="s">
        <v>1</v>
      </c>
      <c r="C315" s="25" t="s">
        <v>166</v>
      </c>
      <c r="D315" s="25" t="s">
        <v>235</v>
      </c>
      <c r="E315" s="25">
        <v>66.0</v>
      </c>
      <c r="F315" s="25">
        <v>28.0</v>
      </c>
      <c r="G315" s="25">
        <v>2.0</v>
      </c>
      <c r="H315" s="25">
        <v>0.0</v>
      </c>
      <c r="I315" s="25">
        <v>0.0</v>
      </c>
      <c r="J315" s="25">
        <v>0.0</v>
      </c>
      <c r="K315" s="25">
        <v>0.0</v>
      </c>
      <c r="L315" s="25">
        <v>0.0</v>
      </c>
      <c r="M315" s="25">
        <v>0.0</v>
      </c>
      <c r="N315" s="25">
        <v>1.93444</v>
      </c>
      <c r="O315" s="25">
        <v>669.05639</v>
      </c>
      <c r="P315" s="25">
        <v>144.58</v>
      </c>
      <c r="Q315" s="25">
        <v>28.0</v>
      </c>
      <c r="R315" s="25">
        <v>99.0</v>
      </c>
      <c r="S315" s="25">
        <v>2.0</v>
      </c>
    </row>
    <row r="316">
      <c r="A316" s="58" t="s">
        <v>41</v>
      </c>
      <c r="B316" s="25" t="s">
        <v>1</v>
      </c>
      <c r="C316" s="25" t="s">
        <v>104</v>
      </c>
      <c r="D316" s="25" t="s">
        <v>235</v>
      </c>
      <c r="E316" s="25">
        <v>367.0</v>
      </c>
      <c r="F316" s="25">
        <v>48.0</v>
      </c>
      <c r="G316" s="25">
        <v>3.0</v>
      </c>
      <c r="H316" s="25">
        <v>1.0</v>
      </c>
      <c r="I316" s="25">
        <v>0.0</v>
      </c>
      <c r="J316" s="25">
        <v>0.0</v>
      </c>
      <c r="K316" s="25">
        <v>0.0</v>
      </c>
      <c r="L316" s="25">
        <v>0.0</v>
      </c>
      <c r="M316" s="25">
        <v>0.0</v>
      </c>
      <c r="N316" s="25">
        <v>0.21667</v>
      </c>
      <c r="O316" s="25">
        <v>44.69056</v>
      </c>
      <c r="P316" s="25">
        <v>36.48</v>
      </c>
      <c r="Q316" s="25">
        <v>48.0</v>
      </c>
      <c r="R316" s="25">
        <v>99.0</v>
      </c>
      <c r="S316" s="25">
        <v>2.0</v>
      </c>
    </row>
    <row r="317">
      <c r="A317" s="58" t="s">
        <v>41</v>
      </c>
      <c r="B317" s="25" t="s">
        <v>1</v>
      </c>
      <c r="C317" s="25" t="s">
        <v>107</v>
      </c>
      <c r="D317" s="25" t="s">
        <v>235</v>
      </c>
      <c r="E317" s="25">
        <v>1280.0</v>
      </c>
      <c r="F317" s="25">
        <v>40.0</v>
      </c>
      <c r="G317" s="25">
        <v>3.0</v>
      </c>
      <c r="H317" s="25">
        <v>2.0</v>
      </c>
      <c r="I317" s="25">
        <v>0.0</v>
      </c>
      <c r="J317" s="25">
        <v>0.0</v>
      </c>
      <c r="K317" s="25">
        <v>0.0</v>
      </c>
      <c r="L317" s="25">
        <v>0.0</v>
      </c>
      <c r="M317" s="25">
        <v>0.0</v>
      </c>
      <c r="N317" s="25">
        <v>0.10444</v>
      </c>
      <c r="O317" s="25">
        <v>1.40139</v>
      </c>
      <c r="P317" s="25">
        <v>9.60972</v>
      </c>
      <c r="Q317" s="25">
        <v>39.0</v>
      </c>
      <c r="R317" s="25">
        <v>99.0</v>
      </c>
      <c r="S317" s="25">
        <v>2.0</v>
      </c>
    </row>
    <row r="318">
      <c r="A318" s="58" t="s">
        <v>41</v>
      </c>
      <c r="B318" s="25" t="s">
        <v>1</v>
      </c>
      <c r="C318" s="25" t="s">
        <v>58</v>
      </c>
      <c r="D318" s="25" t="s">
        <v>235</v>
      </c>
      <c r="E318" s="25">
        <v>267.0</v>
      </c>
      <c r="F318" s="25">
        <v>58.0</v>
      </c>
      <c r="G318" s="25">
        <v>6.0</v>
      </c>
      <c r="H318" s="25">
        <v>3.0</v>
      </c>
      <c r="I318" s="25">
        <v>0.0</v>
      </c>
      <c r="J318" s="25">
        <v>0.0</v>
      </c>
      <c r="K318" s="25">
        <v>0.0</v>
      </c>
      <c r="L318" s="25">
        <v>0.0</v>
      </c>
      <c r="M318" s="25">
        <v>0.0</v>
      </c>
      <c r="N318" s="25">
        <v>0.82444</v>
      </c>
      <c r="O318" s="25">
        <v>205.51778</v>
      </c>
      <c r="P318" s="25">
        <v>74.96692</v>
      </c>
      <c r="Q318" s="25">
        <v>54.0</v>
      </c>
      <c r="R318" s="25">
        <v>99.0</v>
      </c>
      <c r="S318" s="25">
        <v>2.0</v>
      </c>
    </row>
    <row r="319">
      <c r="A319" s="58" t="s">
        <v>41</v>
      </c>
      <c r="B319" s="25" t="s">
        <v>1</v>
      </c>
      <c r="C319" s="25" t="s">
        <v>217</v>
      </c>
      <c r="D319" s="25" t="s">
        <v>235</v>
      </c>
      <c r="E319" s="25">
        <v>121.0</v>
      </c>
      <c r="F319" s="25">
        <v>22.0</v>
      </c>
      <c r="G319" s="25">
        <v>3.0</v>
      </c>
      <c r="H319" s="25">
        <v>0.0</v>
      </c>
      <c r="I319" s="25">
        <v>0.0</v>
      </c>
      <c r="J319" s="25">
        <v>0.0</v>
      </c>
      <c r="K319" s="25">
        <v>0.0</v>
      </c>
      <c r="L319" s="25">
        <v>0.0</v>
      </c>
      <c r="M319" s="25">
        <v>0.0</v>
      </c>
      <c r="N319" s="25">
        <v>0.48611</v>
      </c>
      <c r="O319" s="25">
        <v>147.91</v>
      </c>
      <c r="P319" s="25">
        <v>35.41267</v>
      </c>
      <c r="Q319" s="25">
        <v>21.0</v>
      </c>
      <c r="R319" s="25">
        <v>99.0</v>
      </c>
      <c r="S319" s="25">
        <v>2.0</v>
      </c>
    </row>
    <row r="320">
      <c r="A320" s="58" t="s">
        <v>41</v>
      </c>
      <c r="B320" s="25" t="s">
        <v>1</v>
      </c>
      <c r="C320" s="25" t="s">
        <v>221</v>
      </c>
      <c r="D320" s="25" t="s">
        <v>235</v>
      </c>
      <c r="E320" s="25">
        <v>312.0</v>
      </c>
      <c r="F320" s="25">
        <v>64.0</v>
      </c>
      <c r="G320" s="25">
        <v>8.0</v>
      </c>
      <c r="H320" s="25">
        <v>2.0</v>
      </c>
      <c r="I320" s="25">
        <v>0.0</v>
      </c>
      <c r="J320" s="25">
        <v>0.0</v>
      </c>
      <c r="K320" s="25">
        <v>0.0</v>
      </c>
      <c r="L320" s="25">
        <v>0.0</v>
      </c>
      <c r="M320" s="25">
        <v>0.0</v>
      </c>
      <c r="N320" s="25">
        <v>0.235</v>
      </c>
      <c r="O320" s="25">
        <v>229.87667</v>
      </c>
      <c r="P320" s="25">
        <v>69.53384</v>
      </c>
      <c r="Q320" s="25">
        <v>61.0</v>
      </c>
      <c r="R320" s="25">
        <v>99.0</v>
      </c>
      <c r="S320" s="25">
        <v>2.0</v>
      </c>
    </row>
    <row r="321">
      <c r="A321" s="58" t="s">
        <v>41</v>
      </c>
      <c r="B321" s="25" t="s">
        <v>1</v>
      </c>
      <c r="C321" s="25" t="s">
        <v>174</v>
      </c>
      <c r="D321" s="25" t="s">
        <v>235</v>
      </c>
      <c r="E321" s="25">
        <v>136.0</v>
      </c>
      <c r="F321" s="25">
        <v>40.0</v>
      </c>
      <c r="G321" s="25">
        <v>10.0</v>
      </c>
      <c r="H321" s="25">
        <v>5.0</v>
      </c>
      <c r="I321" s="25">
        <v>0.0</v>
      </c>
      <c r="J321" s="25">
        <v>0.0</v>
      </c>
      <c r="K321" s="25">
        <v>0.0</v>
      </c>
      <c r="L321" s="25">
        <v>0.0</v>
      </c>
      <c r="M321" s="25">
        <v>0.0</v>
      </c>
      <c r="N321" s="25">
        <v>1.17917</v>
      </c>
      <c r="O321" s="25">
        <v>138.32417</v>
      </c>
      <c r="P321" s="25">
        <v>70.0801</v>
      </c>
      <c r="Q321" s="25">
        <v>39.0</v>
      </c>
      <c r="R321" s="25">
        <v>99.0</v>
      </c>
      <c r="S321" s="25">
        <v>2.0</v>
      </c>
    </row>
    <row r="322">
      <c r="A322" s="58" t="s">
        <v>41</v>
      </c>
      <c r="B322" s="25" t="s">
        <v>1</v>
      </c>
      <c r="C322" s="25" t="s">
        <v>199</v>
      </c>
      <c r="D322" s="25" t="s">
        <v>235</v>
      </c>
      <c r="E322" s="25">
        <v>98.0</v>
      </c>
      <c r="F322" s="25">
        <v>23.0</v>
      </c>
      <c r="G322" s="25">
        <v>4.0</v>
      </c>
      <c r="H322" s="25">
        <v>0.0</v>
      </c>
      <c r="I322" s="25">
        <v>0.0</v>
      </c>
      <c r="J322" s="25">
        <v>0.0</v>
      </c>
      <c r="K322" s="25">
        <v>0.0</v>
      </c>
      <c r="L322" s="25">
        <v>0.0</v>
      </c>
      <c r="M322" s="25">
        <v>0.0</v>
      </c>
      <c r="N322" s="25">
        <v>1.23028</v>
      </c>
      <c r="O322" s="25">
        <v>127.8275</v>
      </c>
      <c r="P322" s="25">
        <v>52.05944</v>
      </c>
      <c r="Q322" s="25">
        <v>23.0</v>
      </c>
      <c r="R322" s="25">
        <v>99.0</v>
      </c>
      <c r="S322" s="25">
        <v>2.0</v>
      </c>
    </row>
    <row r="323">
      <c r="A323" s="58" t="s">
        <v>41</v>
      </c>
      <c r="B323" s="25" t="s">
        <v>1</v>
      </c>
      <c r="C323" s="25" t="s">
        <v>131</v>
      </c>
      <c r="D323" s="25" t="s">
        <v>235</v>
      </c>
      <c r="E323" s="25">
        <v>432.0</v>
      </c>
      <c r="F323" s="25">
        <v>36.0</v>
      </c>
      <c r="G323" s="25">
        <v>6.0</v>
      </c>
      <c r="H323" s="25">
        <v>97.0</v>
      </c>
      <c r="I323" s="25">
        <v>0.0</v>
      </c>
      <c r="J323" s="25">
        <v>0.0</v>
      </c>
      <c r="K323" s="25">
        <v>0.0</v>
      </c>
      <c r="L323" s="25">
        <v>0.0</v>
      </c>
      <c r="M323" s="25">
        <v>0.0</v>
      </c>
      <c r="N323" s="25">
        <v>0.11778</v>
      </c>
      <c r="O323" s="25">
        <v>17.04</v>
      </c>
      <c r="P323" s="25">
        <v>23.50955</v>
      </c>
      <c r="Q323" s="25">
        <v>35.0</v>
      </c>
      <c r="R323" s="25">
        <v>99.0</v>
      </c>
      <c r="S323" s="25">
        <v>2.0</v>
      </c>
    </row>
    <row r="324">
      <c r="A324" s="58" t="s">
        <v>41</v>
      </c>
      <c r="B324" s="25" t="s">
        <v>1</v>
      </c>
      <c r="C324" s="25" t="s">
        <v>191</v>
      </c>
      <c r="D324" s="25" t="s">
        <v>235</v>
      </c>
      <c r="E324" s="25">
        <v>50.0</v>
      </c>
      <c r="F324" s="25">
        <v>23.0</v>
      </c>
      <c r="G324" s="25">
        <v>4.0</v>
      </c>
      <c r="H324" s="25">
        <v>1.0</v>
      </c>
      <c r="I324" s="25">
        <v>0.0</v>
      </c>
      <c r="J324" s="25">
        <v>0.0</v>
      </c>
      <c r="K324" s="25">
        <v>0.0</v>
      </c>
      <c r="L324" s="25">
        <v>0.0</v>
      </c>
      <c r="M324" s="25">
        <v>0.0</v>
      </c>
      <c r="N324" s="25">
        <v>1.37694</v>
      </c>
      <c r="O324" s="25">
        <v>847.99583</v>
      </c>
      <c r="P324" s="25">
        <v>172.71445</v>
      </c>
      <c r="Q324" s="25">
        <v>21.0</v>
      </c>
      <c r="R324" s="25">
        <v>99.0</v>
      </c>
      <c r="S324" s="25">
        <v>2.0</v>
      </c>
    </row>
    <row r="325">
      <c r="A325" s="58" t="s">
        <v>41</v>
      </c>
      <c r="B325" s="25" t="s">
        <v>1</v>
      </c>
      <c r="C325" s="25" t="s">
        <v>209</v>
      </c>
      <c r="D325" s="25" t="s">
        <v>235</v>
      </c>
      <c r="E325" s="25">
        <v>50.0</v>
      </c>
      <c r="F325" s="25">
        <v>17.0</v>
      </c>
      <c r="G325" s="25">
        <v>3.0</v>
      </c>
      <c r="H325" s="25">
        <v>0.0</v>
      </c>
      <c r="I325" s="25">
        <v>0.0</v>
      </c>
      <c r="J325" s="25">
        <v>0.0</v>
      </c>
      <c r="K325" s="25">
        <v>0.0</v>
      </c>
      <c r="L325" s="25">
        <v>0.0</v>
      </c>
      <c r="M325" s="25">
        <v>0.0</v>
      </c>
      <c r="N325" s="25">
        <v>11.71722</v>
      </c>
      <c r="O325" s="25">
        <v>598.18917</v>
      </c>
      <c r="P325" s="25">
        <v>172.83978</v>
      </c>
      <c r="Q325" s="25">
        <v>17.0</v>
      </c>
      <c r="R325" s="25">
        <v>99.0</v>
      </c>
      <c r="S325" s="25">
        <v>2.0</v>
      </c>
    </row>
    <row r="326">
      <c r="A326" s="58" t="s">
        <v>41</v>
      </c>
      <c r="B326" s="25" t="s">
        <v>1</v>
      </c>
      <c r="C326" s="25" t="s">
        <v>3</v>
      </c>
      <c r="D326" s="25" t="s">
        <v>235</v>
      </c>
      <c r="E326" s="25">
        <v>847430.0</v>
      </c>
      <c r="F326" s="25">
        <v>239820.0</v>
      </c>
      <c r="G326" s="25">
        <v>31288.0</v>
      </c>
      <c r="H326" s="25">
        <v>22372.0</v>
      </c>
      <c r="I326" s="25">
        <v>0.0</v>
      </c>
      <c r="J326" s="25">
        <v>31.0</v>
      </c>
      <c r="K326" s="25">
        <v>0.0</v>
      </c>
      <c r="L326" s="25">
        <v>0.0</v>
      </c>
      <c r="M326" s="25">
        <v>0.0</v>
      </c>
      <c r="N326" s="25">
        <v>0.865</v>
      </c>
      <c r="O326" s="25">
        <v>217.81778</v>
      </c>
      <c r="P326" s="25">
        <v>71.90004</v>
      </c>
      <c r="Q326" s="25">
        <v>206904.0</v>
      </c>
      <c r="R326" s="25">
        <v>99.0</v>
      </c>
      <c r="S326" s="25">
        <v>2.0</v>
      </c>
    </row>
    <row r="327">
      <c r="A327" s="58" t="s">
        <v>41</v>
      </c>
      <c r="B327" s="25" t="s">
        <v>1</v>
      </c>
      <c r="C327" s="25" t="s">
        <v>73</v>
      </c>
      <c r="D327" s="25" t="s">
        <v>11</v>
      </c>
      <c r="E327" s="25">
        <v>160713.0</v>
      </c>
      <c r="F327" s="25">
        <v>30886.0</v>
      </c>
      <c r="G327" s="25">
        <v>215.0</v>
      </c>
      <c r="H327" s="25">
        <v>28241.0</v>
      </c>
      <c r="I327" s="25">
        <v>0.0</v>
      </c>
      <c r="J327" s="25">
        <v>3.0</v>
      </c>
      <c r="K327" s="25">
        <v>0.0</v>
      </c>
      <c r="L327" s="25">
        <v>0.0</v>
      </c>
      <c r="M327" s="25">
        <v>0.0</v>
      </c>
      <c r="N327" s="25">
        <v>0.39889</v>
      </c>
      <c r="O327" s="25">
        <v>22.83028</v>
      </c>
      <c r="P327" s="25">
        <v>7.36129</v>
      </c>
      <c r="Q327" s="25">
        <v>25366.0</v>
      </c>
      <c r="R327" s="25">
        <v>99.0</v>
      </c>
      <c r="S327" s="25">
        <v>3.0</v>
      </c>
    </row>
    <row r="328">
      <c r="A328" s="58" t="s">
        <v>41</v>
      </c>
      <c r="B328" s="25" t="s">
        <v>1</v>
      </c>
      <c r="C328" s="25" t="s">
        <v>88</v>
      </c>
      <c r="D328" s="25" t="s">
        <v>11</v>
      </c>
      <c r="E328" s="25">
        <v>38911.0</v>
      </c>
      <c r="F328" s="25">
        <v>5222.0</v>
      </c>
      <c r="G328" s="25">
        <v>28.0</v>
      </c>
      <c r="H328" s="25">
        <v>7819.0</v>
      </c>
      <c r="I328" s="25">
        <v>0.0</v>
      </c>
      <c r="J328" s="25">
        <v>0.0</v>
      </c>
      <c r="K328" s="25">
        <v>0.0</v>
      </c>
      <c r="L328" s="25">
        <v>0.0</v>
      </c>
      <c r="M328" s="25">
        <v>0.0</v>
      </c>
      <c r="N328" s="25">
        <v>0.27667</v>
      </c>
      <c r="O328" s="25">
        <v>22.59861</v>
      </c>
      <c r="P328" s="25">
        <v>6.84333</v>
      </c>
      <c r="Q328" s="25">
        <v>4328.0</v>
      </c>
      <c r="R328" s="25">
        <v>99.0</v>
      </c>
      <c r="S328" s="25">
        <v>3.0</v>
      </c>
    </row>
    <row r="329">
      <c r="A329" s="58" t="s">
        <v>41</v>
      </c>
      <c r="B329" s="25" t="s">
        <v>1</v>
      </c>
      <c r="C329" s="25" t="s">
        <v>66</v>
      </c>
      <c r="D329" s="25" t="s">
        <v>11</v>
      </c>
      <c r="E329" s="25">
        <v>214779.0</v>
      </c>
      <c r="F329" s="25">
        <v>38910.0</v>
      </c>
      <c r="G329" s="25">
        <v>228.0</v>
      </c>
      <c r="H329" s="25">
        <v>42802.0</v>
      </c>
      <c r="I329" s="25">
        <v>0.0</v>
      </c>
      <c r="J329" s="25">
        <v>0.0</v>
      </c>
      <c r="K329" s="25">
        <v>0.0</v>
      </c>
      <c r="L329" s="25">
        <v>0.0</v>
      </c>
      <c r="M329" s="25">
        <v>0.0</v>
      </c>
      <c r="N329" s="25">
        <v>0.46389</v>
      </c>
      <c r="O329" s="25">
        <v>22.84222</v>
      </c>
      <c r="P329" s="25">
        <v>7.26496</v>
      </c>
      <c r="Q329" s="25">
        <v>31500.0</v>
      </c>
      <c r="R329" s="25">
        <v>99.0</v>
      </c>
      <c r="S329" s="25">
        <v>3.0</v>
      </c>
    </row>
    <row r="330">
      <c r="A330" s="58" t="s">
        <v>41</v>
      </c>
      <c r="B330" s="25" t="s">
        <v>1</v>
      </c>
      <c r="C330" s="25" t="s">
        <v>111</v>
      </c>
      <c r="D330" s="25" t="s">
        <v>11</v>
      </c>
      <c r="E330" s="25">
        <v>83255.0</v>
      </c>
      <c r="F330" s="25">
        <v>10850.0</v>
      </c>
      <c r="G330" s="25">
        <v>9.0</v>
      </c>
      <c r="H330" s="25">
        <v>28933.0</v>
      </c>
      <c r="I330" s="25">
        <v>0.0</v>
      </c>
      <c r="J330" s="25">
        <v>0.0</v>
      </c>
      <c r="K330" s="25">
        <v>0.0</v>
      </c>
      <c r="L330" s="25">
        <v>0.0</v>
      </c>
      <c r="M330" s="25">
        <v>0.0</v>
      </c>
      <c r="N330" s="25">
        <v>0.05833</v>
      </c>
      <c r="O330" s="25">
        <v>5.79972</v>
      </c>
      <c r="P330" s="25">
        <v>2.73821</v>
      </c>
      <c r="Q330" s="25">
        <v>8372.0</v>
      </c>
      <c r="R330" s="25">
        <v>99.0</v>
      </c>
      <c r="S330" s="25">
        <v>3.0</v>
      </c>
    </row>
    <row r="331">
      <c r="A331" s="58" t="s">
        <v>41</v>
      </c>
      <c r="B331" s="25" t="s">
        <v>1</v>
      </c>
      <c r="C331" s="25" t="s">
        <v>109</v>
      </c>
      <c r="D331" s="25" t="s">
        <v>11</v>
      </c>
      <c r="E331" s="25">
        <v>9218.0</v>
      </c>
      <c r="F331" s="25">
        <v>1967.0</v>
      </c>
      <c r="G331" s="25">
        <v>10.0</v>
      </c>
      <c r="H331" s="25">
        <v>2517.0</v>
      </c>
      <c r="I331" s="25">
        <v>0.0</v>
      </c>
      <c r="J331" s="25">
        <v>0.0</v>
      </c>
      <c r="K331" s="25">
        <v>0.0</v>
      </c>
      <c r="L331" s="25">
        <v>0.0</v>
      </c>
      <c r="M331" s="25">
        <v>0.0</v>
      </c>
      <c r="N331" s="25">
        <v>0.12167</v>
      </c>
      <c r="O331" s="25">
        <v>20.28583</v>
      </c>
      <c r="P331" s="25">
        <v>6.49844</v>
      </c>
      <c r="Q331" s="25">
        <v>1533.0</v>
      </c>
      <c r="R331" s="25">
        <v>99.0</v>
      </c>
      <c r="S331" s="25">
        <v>3.0</v>
      </c>
    </row>
    <row r="332">
      <c r="A332" s="58" t="s">
        <v>41</v>
      </c>
      <c r="B332" s="25" t="s">
        <v>1</v>
      </c>
      <c r="C332" s="25" t="s">
        <v>67</v>
      </c>
      <c r="D332" s="25" t="s">
        <v>11</v>
      </c>
      <c r="E332" s="25">
        <v>69435.0</v>
      </c>
      <c r="F332" s="25">
        <v>8515.0</v>
      </c>
      <c r="G332" s="25">
        <v>27.0</v>
      </c>
      <c r="H332" s="25">
        <v>22626.0</v>
      </c>
      <c r="I332" s="25">
        <v>0.0</v>
      </c>
      <c r="J332" s="25">
        <v>0.0</v>
      </c>
      <c r="K332" s="25">
        <v>0.0</v>
      </c>
      <c r="L332" s="25">
        <v>0.0</v>
      </c>
      <c r="M332" s="25">
        <v>0.0</v>
      </c>
      <c r="N332" s="25">
        <v>0.05278</v>
      </c>
      <c r="O332" s="25">
        <v>6.12139</v>
      </c>
      <c r="P332" s="25">
        <v>2.71835</v>
      </c>
      <c r="Q332" s="25">
        <v>6974.0</v>
      </c>
      <c r="R332" s="25">
        <v>99.0</v>
      </c>
      <c r="S332" s="25">
        <v>3.0</v>
      </c>
    </row>
    <row r="333">
      <c r="A333" s="58" t="s">
        <v>41</v>
      </c>
      <c r="B333" s="25" t="s">
        <v>1</v>
      </c>
      <c r="C333" s="25" t="s">
        <v>48</v>
      </c>
      <c r="D333" s="25" t="s">
        <v>11</v>
      </c>
      <c r="E333" s="25">
        <v>14071.0</v>
      </c>
      <c r="F333" s="25">
        <v>293.0</v>
      </c>
      <c r="G333" s="25">
        <v>2.0</v>
      </c>
      <c r="H333" s="25">
        <v>4730.0</v>
      </c>
      <c r="I333" s="25">
        <v>0.0</v>
      </c>
      <c r="J333" s="25">
        <v>0.0</v>
      </c>
      <c r="K333" s="25">
        <v>0.0</v>
      </c>
      <c r="L333" s="25">
        <v>0.0</v>
      </c>
      <c r="M333" s="25">
        <v>0.0</v>
      </c>
      <c r="N333" s="25">
        <v>0.05611</v>
      </c>
      <c r="O333" s="25">
        <v>0.87389</v>
      </c>
      <c r="P333" s="25">
        <v>1.18811</v>
      </c>
      <c r="Q333" s="25">
        <v>224.0</v>
      </c>
      <c r="R333" s="25">
        <v>99.0</v>
      </c>
      <c r="S333" s="25">
        <v>3.0</v>
      </c>
    </row>
    <row r="334">
      <c r="A334" s="58" t="s">
        <v>41</v>
      </c>
      <c r="B334" s="25" t="s">
        <v>1</v>
      </c>
      <c r="C334" s="25" t="s">
        <v>80</v>
      </c>
      <c r="D334" s="25" t="s">
        <v>11</v>
      </c>
      <c r="E334" s="25">
        <v>36384.0</v>
      </c>
      <c r="F334" s="25">
        <v>3035.0</v>
      </c>
      <c r="G334" s="25">
        <v>2.0</v>
      </c>
      <c r="H334" s="25">
        <v>15300.0</v>
      </c>
      <c r="I334" s="25">
        <v>0.0</v>
      </c>
      <c r="J334" s="25">
        <v>0.0</v>
      </c>
      <c r="K334" s="25">
        <v>0.0</v>
      </c>
      <c r="L334" s="25">
        <v>0.0</v>
      </c>
      <c r="M334" s="25">
        <v>0.0</v>
      </c>
      <c r="N334" s="25">
        <v>0.02528</v>
      </c>
      <c r="O334" s="25">
        <v>2.2425</v>
      </c>
      <c r="P334" s="25">
        <v>1.5909</v>
      </c>
      <c r="Q334" s="25">
        <v>1999.0</v>
      </c>
      <c r="R334" s="25">
        <v>99.0</v>
      </c>
      <c r="S334" s="25">
        <v>3.0</v>
      </c>
    </row>
    <row r="335">
      <c r="A335" s="58" t="s">
        <v>41</v>
      </c>
      <c r="B335" s="25" t="s">
        <v>1</v>
      </c>
      <c r="C335" s="25" t="s">
        <v>63</v>
      </c>
      <c r="D335" s="25" t="s">
        <v>11</v>
      </c>
      <c r="E335" s="25">
        <v>47338.0</v>
      </c>
      <c r="F335" s="25">
        <v>6251.0</v>
      </c>
      <c r="G335" s="25">
        <v>15.0</v>
      </c>
      <c r="H335" s="25">
        <v>24226.0</v>
      </c>
      <c r="I335" s="25">
        <v>0.0</v>
      </c>
      <c r="J335" s="25">
        <v>0.0</v>
      </c>
      <c r="K335" s="25">
        <v>0.0</v>
      </c>
      <c r="L335" s="25">
        <v>0.0</v>
      </c>
      <c r="M335" s="25">
        <v>0.0</v>
      </c>
      <c r="N335" s="25">
        <v>0.00694</v>
      </c>
      <c r="O335" s="25">
        <v>2.99722</v>
      </c>
      <c r="P335" s="25">
        <v>3.17187</v>
      </c>
      <c r="Q335" s="25">
        <v>5143.0</v>
      </c>
      <c r="R335" s="25">
        <v>99.0</v>
      </c>
      <c r="S335" s="25">
        <v>3.0</v>
      </c>
    </row>
    <row r="336">
      <c r="A336" s="58" t="s">
        <v>41</v>
      </c>
      <c r="B336" s="25" t="s">
        <v>1</v>
      </c>
      <c r="C336" s="25" t="s">
        <v>134</v>
      </c>
      <c r="D336" s="25" t="s">
        <v>11</v>
      </c>
      <c r="E336" s="25">
        <v>7211.0</v>
      </c>
      <c r="F336" s="25">
        <v>133.0</v>
      </c>
      <c r="G336" s="25">
        <v>5.0</v>
      </c>
      <c r="H336" s="25">
        <v>2932.0</v>
      </c>
      <c r="I336" s="25">
        <v>0.0</v>
      </c>
      <c r="J336" s="25">
        <v>0.0</v>
      </c>
      <c r="K336" s="25">
        <v>0.0</v>
      </c>
      <c r="L336" s="25">
        <v>0.0</v>
      </c>
      <c r="M336" s="25">
        <v>0.0</v>
      </c>
      <c r="N336" s="25">
        <v>0.04722</v>
      </c>
      <c r="O336" s="25">
        <v>1.40472</v>
      </c>
      <c r="P336" s="25">
        <v>1.29371</v>
      </c>
      <c r="Q336" s="25">
        <v>116.0</v>
      </c>
      <c r="R336" s="25">
        <v>99.0</v>
      </c>
      <c r="S336" s="25">
        <v>3.0</v>
      </c>
    </row>
    <row r="337">
      <c r="A337" s="58" t="s">
        <v>41</v>
      </c>
      <c r="B337" s="25" t="s">
        <v>1</v>
      </c>
      <c r="C337" s="25" t="s">
        <v>197</v>
      </c>
      <c r="D337" s="25" t="s">
        <v>11</v>
      </c>
      <c r="E337" s="25">
        <v>5474.0</v>
      </c>
      <c r="F337" s="25">
        <v>1106.0</v>
      </c>
      <c r="G337" s="25">
        <v>3.0</v>
      </c>
      <c r="H337" s="25">
        <v>1390.0</v>
      </c>
      <c r="I337" s="25">
        <v>0.0</v>
      </c>
      <c r="J337" s="25">
        <v>0.0</v>
      </c>
      <c r="K337" s="25">
        <v>0.0</v>
      </c>
      <c r="L337" s="25">
        <v>0.0</v>
      </c>
      <c r="M337" s="25">
        <v>0.0</v>
      </c>
      <c r="N337" s="25">
        <v>0.13694</v>
      </c>
      <c r="O337" s="25">
        <v>22.93417</v>
      </c>
      <c r="P337" s="25">
        <v>6.8785</v>
      </c>
      <c r="Q337" s="25">
        <v>826.0</v>
      </c>
      <c r="R337" s="25">
        <v>99.0</v>
      </c>
      <c r="S337" s="25">
        <v>3.0</v>
      </c>
    </row>
    <row r="338">
      <c r="A338" s="58" t="s">
        <v>41</v>
      </c>
      <c r="B338" s="25" t="s">
        <v>1</v>
      </c>
      <c r="C338" s="25" t="s">
        <v>185</v>
      </c>
      <c r="D338" s="25" t="s">
        <v>11</v>
      </c>
      <c r="E338" s="25">
        <v>2345.0</v>
      </c>
      <c r="F338" s="25">
        <v>262.0</v>
      </c>
      <c r="G338" s="25">
        <v>2.0</v>
      </c>
      <c r="H338" s="25">
        <v>401.0</v>
      </c>
      <c r="I338" s="25">
        <v>0.0</v>
      </c>
      <c r="J338" s="25">
        <v>0.0</v>
      </c>
      <c r="K338" s="25">
        <v>0.0</v>
      </c>
      <c r="L338" s="25">
        <v>0.0</v>
      </c>
      <c r="M338" s="25">
        <v>0.0</v>
      </c>
      <c r="N338" s="25">
        <v>0.3975</v>
      </c>
      <c r="O338" s="25">
        <v>30.35417</v>
      </c>
      <c r="P338" s="25">
        <v>7.91699</v>
      </c>
      <c r="Q338" s="25">
        <v>238.0</v>
      </c>
      <c r="R338" s="25">
        <v>99.0</v>
      </c>
      <c r="S338" s="25">
        <v>3.0</v>
      </c>
    </row>
    <row r="339">
      <c r="A339" s="58" t="s">
        <v>41</v>
      </c>
      <c r="B339" s="25" t="s">
        <v>1</v>
      </c>
      <c r="C339" s="25" t="s">
        <v>142</v>
      </c>
      <c r="D339" s="25" t="s">
        <v>11</v>
      </c>
      <c r="E339" s="25">
        <v>5342.0</v>
      </c>
      <c r="F339" s="25">
        <v>1065.0</v>
      </c>
      <c r="G339" s="25">
        <v>5.0</v>
      </c>
      <c r="H339" s="25">
        <v>1298.0</v>
      </c>
      <c r="I339" s="25">
        <v>0.0</v>
      </c>
      <c r="J339" s="25">
        <v>0.0</v>
      </c>
      <c r="K339" s="25">
        <v>0.0</v>
      </c>
      <c r="L339" s="25">
        <v>0.0</v>
      </c>
      <c r="M339" s="25">
        <v>0.0</v>
      </c>
      <c r="N339" s="25">
        <v>0.1475</v>
      </c>
      <c r="O339" s="25">
        <v>23.30417</v>
      </c>
      <c r="P339" s="25">
        <v>7.13265</v>
      </c>
      <c r="Q339" s="25">
        <v>904.0</v>
      </c>
      <c r="R339" s="25">
        <v>99.0</v>
      </c>
      <c r="S339" s="25">
        <v>3.0</v>
      </c>
    </row>
    <row r="340">
      <c r="A340" s="58" t="s">
        <v>41</v>
      </c>
      <c r="B340" s="25" t="s">
        <v>1</v>
      </c>
      <c r="C340" s="25" t="s">
        <v>195</v>
      </c>
      <c r="D340" s="25" t="s">
        <v>11</v>
      </c>
      <c r="E340" s="25">
        <v>5763.0</v>
      </c>
      <c r="F340" s="25">
        <v>317.0</v>
      </c>
      <c r="G340" s="25">
        <v>3.0</v>
      </c>
      <c r="H340" s="25">
        <v>2595.0</v>
      </c>
      <c r="I340" s="25">
        <v>0.0</v>
      </c>
      <c r="J340" s="25">
        <v>0.0</v>
      </c>
      <c r="K340" s="25">
        <v>0.0</v>
      </c>
      <c r="L340" s="25">
        <v>0.0</v>
      </c>
      <c r="M340" s="25">
        <v>0.0</v>
      </c>
      <c r="N340" s="25">
        <v>0.02778</v>
      </c>
      <c r="O340" s="25">
        <v>1.45361</v>
      </c>
      <c r="P340" s="25">
        <v>1.85334</v>
      </c>
      <c r="Q340" s="25">
        <v>297.0</v>
      </c>
      <c r="R340" s="25">
        <v>99.0</v>
      </c>
      <c r="S340" s="25">
        <v>3.0</v>
      </c>
    </row>
    <row r="341">
      <c r="A341" s="58" t="s">
        <v>41</v>
      </c>
      <c r="B341" s="25" t="s">
        <v>1</v>
      </c>
      <c r="C341" s="25" t="s">
        <v>101</v>
      </c>
      <c r="D341" s="25" t="s">
        <v>11</v>
      </c>
      <c r="E341" s="25">
        <v>3643.0</v>
      </c>
      <c r="F341" s="25">
        <v>613.0</v>
      </c>
      <c r="G341" s="25">
        <v>0.0</v>
      </c>
      <c r="H341" s="25">
        <v>903.0</v>
      </c>
      <c r="I341" s="25">
        <v>0.0</v>
      </c>
      <c r="J341" s="25">
        <v>0.0</v>
      </c>
      <c r="K341" s="25">
        <v>0.0</v>
      </c>
      <c r="L341" s="25">
        <v>0.0</v>
      </c>
      <c r="M341" s="25">
        <v>0.0</v>
      </c>
      <c r="N341" s="25">
        <v>0.37</v>
      </c>
      <c r="O341" s="25">
        <v>13.37306</v>
      </c>
      <c r="P341" s="25">
        <v>4.45491</v>
      </c>
      <c r="Q341" s="25">
        <v>503.0</v>
      </c>
      <c r="R341" s="25">
        <v>99.0</v>
      </c>
      <c r="S341" s="25">
        <v>3.0</v>
      </c>
    </row>
    <row r="342">
      <c r="A342" s="58" t="s">
        <v>41</v>
      </c>
      <c r="B342" s="25" t="s">
        <v>1</v>
      </c>
      <c r="C342" s="25" t="s">
        <v>203</v>
      </c>
      <c r="D342" s="25" t="s">
        <v>11</v>
      </c>
      <c r="E342" s="25">
        <v>1455.0</v>
      </c>
      <c r="F342" s="25">
        <v>105.0</v>
      </c>
      <c r="G342" s="25">
        <v>1.0</v>
      </c>
      <c r="H342" s="25">
        <v>348.0</v>
      </c>
      <c r="I342" s="25">
        <v>0.0</v>
      </c>
      <c r="J342" s="25">
        <v>0.0</v>
      </c>
      <c r="K342" s="25">
        <v>0.0</v>
      </c>
      <c r="L342" s="25">
        <v>0.0</v>
      </c>
      <c r="M342" s="25">
        <v>0.0</v>
      </c>
      <c r="N342" s="25">
        <v>0.20194</v>
      </c>
      <c r="O342" s="25">
        <v>11.03306</v>
      </c>
      <c r="P342" s="25">
        <v>3.53827</v>
      </c>
      <c r="Q342" s="25">
        <v>85.0</v>
      </c>
      <c r="R342" s="25">
        <v>99.0</v>
      </c>
      <c r="S342" s="25">
        <v>3.0</v>
      </c>
    </row>
    <row r="343">
      <c r="A343" s="58" t="s">
        <v>41</v>
      </c>
      <c r="B343" s="25" t="s">
        <v>1</v>
      </c>
      <c r="C343" s="25" t="s">
        <v>56</v>
      </c>
      <c r="D343" s="25" t="s">
        <v>11</v>
      </c>
      <c r="E343" s="25">
        <v>884.0</v>
      </c>
      <c r="F343" s="25">
        <v>168.0</v>
      </c>
      <c r="G343" s="25">
        <v>2.0</v>
      </c>
      <c r="H343" s="25">
        <v>293.0</v>
      </c>
      <c r="I343" s="25">
        <v>0.0</v>
      </c>
      <c r="J343" s="25">
        <v>0.0</v>
      </c>
      <c r="K343" s="25">
        <v>0.0</v>
      </c>
      <c r="L343" s="25">
        <v>0.0</v>
      </c>
      <c r="M343" s="25">
        <v>0.0</v>
      </c>
      <c r="N343" s="25">
        <v>0.24972</v>
      </c>
      <c r="O343" s="25">
        <v>10.39972</v>
      </c>
      <c r="P343" s="25">
        <v>3.23765</v>
      </c>
      <c r="Q343" s="25">
        <v>134.0</v>
      </c>
      <c r="R343" s="25">
        <v>99.0</v>
      </c>
      <c r="S343" s="25">
        <v>3.0</v>
      </c>
    </row>
    <row r="344">
      <c r="A344" s="58" t="s">
        <v>41</v>
      </c>
      <c r="B344" s="25" t="s">
        <v>1</v>
      </c>
      <c r="C344" s="25" t="s">
        <v>127</v>
      </c>
      <c r="D344" s="25" t="s">
        <v>11</v>
      </c>
      <c r="E344" s="25">
        <v>501.0</v>
      </c>
      <c r="F344" s="25">
        <v>74.0</v>
      </c>
      <c r="G344" s="25">
        <v>0.0</v>
      </c>
      <c r="H344" s="25">
        <v>215.0</v>
      </c>
      <c r="I344" s="25">
        <v>0.0</v>
      </c>
      <c r="J344" s="25">
        <v>0.0</v>
      </c>
      <c r="K344" s="25">
        <v>0.0</v>
      </c>
      <c r="L344" s="25">
        <v>0.0</v>
      </c>
      <c r="M344" s="25">
        <v>0.0</v>
      </c>
      <c r="N344" s="25">
        <v>0.02639</v>
      </c>
      <c r="O344" s="25">
        <v>7.24667</v>
      </c>
      <c r="P344" s="25">
        <v>2.5624</v>
      </c>
      <c r="Q344" s="25">
        <v>58.0</v>
      </c>
      <c r="R344" s="25">
        <v>99.0</v>
      </c>
      <c r="S344" s="25">
        <v>3.0</v>
      </c>
    </row>
    <row r="345">
      <c r="A345" s="58" t="s">
        <v>41</v>
      </c>
      <c r="B345" s="25" t="s">
        <v>1</v>
      </c>
      <c r="C345" s="25" t="s">
        <v>59</v>
      </c>
      <c r="D345" s="25" t="s">
        <v>11</v>
      </c>
      <c r="E345" s="25">
        <v>1535.0</v>
      </c>
      <c r="F345" s="25">
        <v>60.0</v>
      </c>
      <c r="G345" s="25">
        <v>1.0</v>
      </c>
      <c r="H345" s="25">
        <v>451.0</v>
      </c>
      <c r="I345" s="25">
        <v>0.0</v>
      </c>
      <c r="J345" s="25">
        <v>0.0</v>
      </c>
      <c r="K345" s="25">
        <v>0.0</v>
      </c>
      <c r="L345" s="25">
        <v>0.0</v>
      </c>
      <c r="M345" s="25">
        <v>0.0</v>
      </c>
      <c r="N345" s="25">
        <v>0.11472</v>
      </c>
      <c r="O345" s="25">
        <v>12.06972</v>
      </c>
      <c r="P345" s="25">
        <v>3.81854</v>
      </c>
      <c r="Q345" s="25">
        <v>55.0</v>
      </c>
      <c r="R345" s="25">
        <v>99.0</v>
      </c>
      <c r="S345" s="25">
        <v>3.0</v>
      </c>
    </row>
    <row r="346">
      <c r="A346" s="58" t="s">
        <v>41</v>
      </c>
      <c r="B346" s="25" t="s">
        <v>1</v>
      </c>
      <c r="C346" s="25" t="s">
        <v>118</v>
      </c>
      <c r="D346" s="25" t="s">
        <v>11</v>
      </c>
      <c r="E346" s="25">
        <v>30531.0</v>
      </c>
      <c r="F346" s="25">
        <v>4852.0</v>
      </c>
      <c r="G346" s="25">
        <v>22.0</v>
      </c>
      <c r="H346" s="25">
        <v>6701.0</v>
      </c>
      <c r="I346" s="25">
        <v>0.0</v>
      </c>
      <c r="J346" s="25">
        <v>0.0</v>
      </c>
      <c r="K346" s="25">
        <v>0.0</v>
      </c>
      <c r="L346" s="25">
        <v>0.0</v>
      </c>
      <c r="M346" s="25">
        <v>0.0</v>
      </c>
      <c r="N346" s="25">
        <v>0.53556</v>
      </c>
      <c r="O346" s="25">
        <v>26.37444</v>
      </c>
      <c r="P346" s="25">
        <v>7.84805</v>
      </c>
      <c r="Q346" s="25">
        <v>3935.0</v>
      </c>
      <c r="R346" s="25">
        <v>99.0</v>
      </c>
      <c r="S346" s="25">
        <v>3.0</v>
      </c>
    </row>
    <row r="347">
      <c r="A347" s="58" t="s">
        <v>41</v>
      </c>
      <c r="B347" s="25" t="s">
        <v>1</v>
      </c>
      <c r="C347" s="25" t="s">
        <v>68</v>
      </c>
      <c r="D347" s="25" t="s">
        <v>11</v>
      </c>
      <c r="E347" s="25">
        <v>777387.0</v>
      </c>
      <c r="F347" s="25">
        <v>94216.0</v>
      </c>
      <c r="G347" s="25">
        <v>79.0</v>
      </c>
      <c r="H347" s="25">
        <v>285031.0</v>
      </c>
      <c r="I347" s="25">
        <v>0.0</v>
      </c>
      <c r="J347" s="25">
        <v>2.0</v>
      </c>
      <c r="K347" s="25">
        <v>0.0</v>
      </c>
      <c r="L347" s="25">
        <v>0.0</v>
      </c>
      <c r="M347" s="25">
        <v>0.0</v>
      </c>
      <c r="N347" s="25">
        <v>0.04611</v>
      </c>
      <c r="O347" s="25">
        <v>3.87472</v>
      </c>
      <c r="P347" s="25">
        <v>1.86245</v>
      </c>
      <c r="Q347" s="25">
        <v>66081.0</v>
      </c>
      <c r="R347" s="25">
        <v>99.0</v>
      </c>
      <c r="S347" s="25">
        <v>3.0</v>
      </c>
    </row>
    <row r="348">
      <c r="A348" s="58" t="s">
        <v>41</v>
      </c>
      <c r="B348" s="25" t="s">
        <v>1</v>
      </c>
      <c r="C348" s="25" t="s">
        <v>61</v>
      </c>
      <c r="D348" s="25" t="s">
        <v>11</v>
      </c>
      <c r="E348" s="25">
        <v>2170089.0</v>
      </c>
      <c r="F348" s="25">
        <v>395284.0</v>
      </c>
      <c r="G348" s="25">
        <v>3405.0</v>
      </c>
      <c r="H348" s="25">
        <v>449513.0</v>
      </c>
      <c r="I348" s="25">
        <v>0.0</v>
      </c>
      <c r="J348" s="25">
        <v>19.0</v>
      </c>
      <c r="K348" s="25">
        <v>0.0</v>
      </c>
      <c r="L348" s="25">
        <v>0.0</v>
      </c>
      <c r="M348" s="25">
        <v>0.0</v>
      </c>
      <c r="N348" s="25">
        <v>0.40667</v>
      </c>
      <c r="O348" s="25">
        <v>19.15333</v>
      </c>
      <c r="P348" s="25">
        <v>6.18997</v>
      </c>
      <c r="Q348" s="25">
        <v>317399.0</v>
      </c>
      <c r="R348" s="25">
        <v>99.0</v>
      </c>
      <c r="S348" s="25">
        <v>3.0</v>
      </c>
    </row>
    <row r="349">
      <c r="A349" s="58" t="s">
        <v>41</v>
      </c>
      <c r="B349" s="25" t="s">
        <v>1</v>
      </c>
      <c r="C349" s="25" t="s">
        <v>44</v>
      </c>
      <c r="D349" s="25" t="s">
        <v>11</v>
      </c>
      <c r="E349" s="25">
        <v>877169.0</v>
      </c>
      <c r="F349" s="25">
        <v>46981.0</v>
      </c>
      <c r="G349" s="25">
        <v>122.0</v>
      </c>
      <c r="H349" s="25">
        <v>340048.0</v>
      </c>
      <c r="I349" s="25">
        <v>0.0</v>
      </c>
      <c r="J349" s="25">
        <v>7.0</v>
      </c>
      <c r="K349" s="25">
        <v>0.0</v>
      </c>
      <c r="L349" s="25">
        <v>0.0</v>
      </c>
      <c r="M349" s="25">
        <v>0.0</v>
      </c>
      <c r="N349" s="25">
        <v>0.01333</v>
      </c>
      <c r="O349" s="25">
        <v>0.36528</v>
      </c>
      <c r="P349" s="25">
        <v>0.54434</v>
      </c>
      <c r="Q349" s="25">
        <v>38516.0</v>
      </c>
      <c r="R349" s="25">
        <v>99.0</v>
      </c>
      <c r="S349" s="25">
        <v>3.0</v>
      </c>
    </row>
    <row r="350">
      <c r="A350" s="58" t="s">
        <v>41</v>
      </c>
      <c r="B350" s="25" t="s">
        <v>1</v>
      </c>
      <c r="C350" s="25" t="s">
        <v>95</v>
      </c>
      <c r="D350" s="25" t="s">
        <v>11</v>
      </c>
      <c r="E350" s="25">
        <v>18194.0</v>
      </c>
      <c r="F350" s="25">
        <v>1800.0</v>
      </c>
      <c r="G350" s="25">
        <v>13.0</v>
      </c>
      <c r="H350" s="25">
        <v>7390.0</v>
      </c>
      <c r="I350" s="25">
        <v>0.0</v>
      </c>
      <c r="J350" s="25">
        <v>0.0</v>
      </c>
      <c r="K350" s="25">
        <v>0.0</v>
      </c>
      <c r="L350" s="25">
        <v>0.0</v>
      </c>
      <c r="M350" s="25">
        <v>0.0</v>
      </c>
      <c r="N350" s="25">
        <v>0.06333</v>
      </c>
      <c r="O350" s="25">
        <v>11.43194</v>
      </c>
      <c r="P350" s="25">
        <v>3.68194</v>
      </c>
      <c r="Q350" s="25">
        <v>1538.0</v>
      </c>
      <c r="R350" s="25">
        <v>99.0</v>
      </c>
      <c r="S350" s="25">
        <v>3.0</v>
      </c>
    </row>
    <row r="351">
      <c r="A351" s="58" t="s">
        <v>41</v>
      </c>
      <c r="B351" s="25" t="s">
        <v>1</v>
      </c>
      <c r="C351" s="25" t="s">
        <v>70</v>
      </c>
      <c r="D351" s="25" t="s">
        <v>11</v>
      </c>
      <c r="E351" s="25">
        <v>446870.0</v>
      </c>
      <c r="F351" s="25">
        <v>56648.0</v>
      </c>
      <c r="G351" s="25">
        <v>306.0</v>
      </c>
      <c r="H351" s="25">
        <v>135045.0</v>
      </c>
      <c r="I351" s="25">
        <v>0.0</v>
      </c>
      <c r="J351" s="25">
        <v>9.0</v>
      </c>
      <c r="K351" s="25">
        <v>0.0</v>
      </c>
      <c r="L351" s="25">
        <v>0.0</v>
      </c>
      <c r="M351" s="25">
        <v>0.0</v>
      </c>
      <c r="N351" s="25">
        <v>0.32139</v>
      </c>
      <c r="O351" s="25">
        <v>19.41667</v>
      </c>
      <c r="P351" s="25">
        <v>5.64703</v>
      </c>
      <c r="Q351" s="25">
        <v>45140.0</v>
      </c>
      <c r="R351" s="25">
        <v>99.0</v>
      </c>
      <c r="S351" s="25">
        <v>3.0</v>
      </c>
    </row>
    <row r="352">
      <c r="A352" s="58" t="s">
        <v>41</v>
      </c>
      <c r="B352" s="25" t="s">
        <v>1</v>
      </c>
      <c r="C352" s="25" t="s">
        <v>71</v>
      </c>
      <c r="D352" s="25" t="s">
        <v>11</v>
      </c>
      <c r="E352" s="25">
        <v>276775.0</v>
      </c>
      <c r="F352" s="25">
        <v>37168.0</v>
      </c>
      <c r="G352" s="25">
        <v>3516.0</v>
      </c>
      <c r="H352" s="25">
        <v>122239.0</v>
      </c>
      <c r="I352" s="25">
        <v>0.0</v>
      </c>
      <c r="J352" s="25">
        <v>3.0</v>
      </c>
      <c r="K352" s="25">
        <v>0.0</v>
      </c>
      <c r="L352" s="25">
        <v>0.0</v>
      </c>
      <c r="M352" s="25">
        <v>0.0</v>
      </c>
      <c r="N352" s="25">
        <v>0.02417</v>
      </c>
      <c r="O352" s="25">
        <v>15.73444</v>
      </c>
      <c r="P352" s="25">
        <v>5.86677</v>
      </c>
      <c r="Q352" s="25">
        <v>30214.0</v>
      </c>
      <c r="R352" s="25">
        <v>99.0</v>
      </c>
      <c r="S352" s="25">
        <v>3.0</v>
      </c>
    </row>
    <row r="353">
      <c r="A353" s="58" t="s">
        <v>41</v>
      </c>
      <c r="B353" s="25" t="s">
        <v>1</v>
      </c>
      <c r="C353" s="25" t="s">
        <v>62</v>
      </c>
      <c r="D353" s="25" t="s">
        <v>11</v>
      </c>
      <c r="E353" s="25">
        <v>287006.0</v>
      </c>
      <c r="F353" s="25">
        <v>16452.0</v>
      </c>
      <c r="G353" s="25">
        <v>34.0</v>
      </c>
      <c r="H353" s="25">
        <v>111666.0</v>
      </c>
      <c r="I353" s="25">
        <v>0.0</v>
      </c>
      <c r="J353" s="25">
        <v>0.0</v>
      </c>
      <c r="K353" s="25">
        <v>0.0</v>
      </c>
      <c r="L353" s="25">
        <v>0.0</v>
      </c>
      <c r="M353" s="25">
        <v>0.0</v>
      </c>
      <c r="N353" s="25">
        <v>0.0325</v>
      </c>
      <c r="O353" s="25">
        <v>1.74472</v>
      </c>
      <c r="P353" s="25">
        <v>1.49646</v>
      </c>
      <c r="Q353" s="25">
        <v>10002.0</v>
      </c>
      <c r="R353" s="25">
        <v>99.0</v>
      </c>
      <c r="S353" s="25">
        <v>3.0</v>
      </c>
    </row>
    <row r="354">
      <c r="A354" s="58" t="s">
        <v>41</v>
      </c>
      <c r="B354" s="25" t="s">
        <v>1</v>
      </c>
      <c r="C354" s="25" t="s">
        <v>86</v>
      </c>
      <c r="D354" s="25" t="s">
        <v>11</v>
      </c>
      <c r="E354" s="25">
        <v>65296.0</v>
      </c>
      <c r="F354" s="25">
        <v>17234.0</v>
      </c>
      <c r="G354" s="25">
        <v>71.0</v>
      </c>
      <c r="H354" s="25">
        <v>17596.0</v>
      </c>
      <c r="I354" s="25">
        <v>0.0</v>
      </c>
      <c r="J354" s="25">
        <v>1.0</v>
      </c>
      <c r="K354" s="25">
        <v>0.0</v>
      </c>
      <c r="L354" s="25">
        <v>0.0</v>
      </c>
      <c r="M354" s="25">
        <v>0.0</v>
      </c>
      <c r="N354" s="25">
        <v>0.12389</v>
      </c>
      <c r="O354" s="25">
        <v>18.93444</v>
      </c>
      <c r="P354" s="25">
        <v>5.9716</v>
      </c>
      <c r="Q354" s="25">
        <v>10839.0</v>
      </c>
      <c r="R354" s="25">
        <v>99.0</v>
      </c>
      <c r="S354" s="25">
        <v>3.0</v>
      </c>
    </row>
    <row r="355">
      <c r="A355" s="58" t="s">
        <v>41</v>
      </c>
      <c r="B355" s="25" t="s">
        <v>1</v>
      </c>
      <c r="C355" s="25" t="s">
        <v>116</v>
      </c>
      <c r="D355" s="25" t="s">
        <v>11</v>
      </c>
      <c r="E355" s="25">
        <v>68927.0</v>
      </c>
      <c r="F355" s="25">
        <v>6069.0</v>
      </c>
      <c r="G355" s="25">
        <v>102.0</v>
      </c>
      <c r="H355" s="25">
        <v>28537.0</v>
      </c>
      <c r="I355" s="25">
        <v>0.0</v>
      </c>
      <c r="J355" s="25">
        <v>0.0</v>
      </c>
      <c r="K355" s="25">
        <v>0.0</v>
      </c>
      <c r="L355" s="25">
        <v>0.0</v>
      </c>
      <c r="M355" s="25">
        <v>0.0</v>
      </c>
      <c r="N355" s="25">
        <v>0.03556</v>
      </c>
      <c r="O355" s="25">
        <v>4.42194</v>
      </c>
      <c r="P355" s="25">
        <v>2.4728</v>
      </c>
      <c r="Q355" s="25">
        <v>4604.0</v>
      </c>
      <c r="R355" s="25">
        <v>99.0</v>
      </c>
      <c r="S355" s="25">
        <v>3.0</v>
      </c>
    </row>
    <row r="356">
      <c r="A356" s="58" t="s">
        <v>41</v>
      </c>
      <c r="B356" s="25" t="s">
        <v>1</v>
      </c>
      <c r="C356" s="25" t="s">
        <v>183</v>
      </c>
      <c r="D356" s="25" t="s">
        <v>11</v>
      </c>
      <c r="E356" s="25">
        <v>2185.0</v>
      </c>
      <c r="F356" s="25">
        <v>672.0</v>
      </c>
      <c r="G356" s="25">
        <v>9.0</v>
      </c>
      <c r="H356" s="25">
        <v>430.0</v>
      </c>
      <c r="I356" s="25">
        <v>0.0</v>
      </c>
      <c r="J356" s="25">
        <v>0.0</v>
      </c>
      <c r="K356" s="25">
        <v>0.0</v>
      </c>
      <c r="L356" s="25">
        <v>0.0</v>
      </c>
      <c r="M356" s="25">
        <v>0.0</v>
      </c>
      <c r="N356" s="25">
        <v>0.39194</v>
      </c>
      <c r="O356" s="25">
        <v>12.58389</v>
      </c>
      <c r="P356" s="25">
        <v>4.37136</v>
      </c>
      <c r="Q356" s="25">
        <v>497.0</v>
      </c>
      <c r="R356" s="25">
        <v>99.0</v>
      </c>
      <c r="S356" s="25">
        <v>3.0</v>
      </c>
    </row>
    <row r="357">
      <c r="A357" s="58" t="s">
        <v>41</v>
      </c>
      <c r="B357" s="25" t="s">
        <v>1</v>
      </c>
      <c r="C357" s="25" t="s">
        <v>74</v>
      </c>
      <c r="D357" s="25" t="s">
        <v>11</v>
      </c>
      <c r="E357" s="25">
        <v>255363.0</v>
      </c>
      <c r="F357" s="25">
        <v>54785.0</v>
      </c>
      <c r="G357" s="25">
        <v>366.0</v>
      </c>
      <c r="H357" s="25">
        <v>56344.0</v>
      </c>
      <c r="I357" s="25">
        <v>0.0</v>
      </c>
      <c r="J357" s="25">
        <v>1.0</v>
      </c>
      <c r="K357" s="25">
        <v>0.0</v>
      </c>
      <c r="L357" s="25">
        <v>0.0</v>
      </c>
      <c r="M357" s="25">
        <v>0.0</v>
      </c>
      <c r="N357" s="25">
        <v>0.53806</v>
      </c>
      <c r="O357" s="25">
        <v>27.73028</v>
      </c>
      <c r="P357" s="25">
        <v>8.20645</v>
      </c>
      <c r="Q357" s="25">
        <v>42432.0</v>
      </c>
      <c r="R357" s="25">
        <v>99.0</v>
      </c>
      <c r="S357" s="25">
        <v>3.0</v>
      </c>
    </row>
    <row r="358">
      <c r="A358" s="58" t="s">
        <v>41</v>
      </c>
      <c r="B358" s="25" t="s">
        <v>1</v>
      </c>
      <c r="C358" s="25" t="s">
        <v>60</v>
      </c>
      <c r="D358" s="25" t="s">
        <v>11</v>
      </c>
      <c r="E358" s="25">
        <v>607861.0</v>
      </c>
      <c r="F358" s="25">
        <v>102820.0</v>
      </c>
      <c r="G358" s="25">
        <v>866.0</v>
      </c>
      <c r="H358" s="25">
        <v>105774.0</v>
      </c>
      <c r="I358" s="25">
        <v>0.0</v>
      </c>
      <c r="J358" s="25">
        <v>3.0</v>
      </c>
      <c r="K358" s="25">
        <v>0.0</v>
      </c>
      <c r="L358" s="25">
        <v>0.0</v>
      </c>
      <c r="M358" s="25">
        <v>0.0</v>
      </c>
      <c r="N358" s="25">
        <v>0.57028</v>
      </c>
      <c r="O358" s="25">
        <v>24.32583</v>
      </c>
      <c r="P358" s="25">
        <v>7.84484</v>
      </c>
      <c r="Q358" s="25">
        <v>84050.0</v>
      </c>
      <c r="R358" s="25">
        <v>99.0</v>
      </c>
      <c r="S358" s="25">
        <v>3.0</v>
      </c>
    </row>
    <row r="359">
      <c r="A359" s="58" t="s">
        <v>41</v>
      </c>
      <c r="B359" s="25" t="s">
        <v>1</v>
      </c>
      <c r="C359" s="25" t="s">
        <v>65</v>
      </c>
      <c r="D359" s="25" t="s">
        <v>11</v>
      </c>
      <c r="E359" s="25">
        <v>189684.0</v>
      </c>
      <c r="F359" s="25">
        <v>16719.0</v>
      </c>
      <c r="G359" s="25">
        <v>34.0</v>
      </c>
      <c r="H359" s="25">
        <v>78985.0</v>
      </c>
      <c r="I359" s="25">
        <v>0.0</v>
      </c>
      <c r="J359" s="25">
        <v>0.0</v>
      </c>
      <c r="K359" s="25">
        <v>0.0</v>
      </c>
      <c r="L359" s="25">
        <v>0.0</v>
      </c>
      <c r="M359" s="25">
        <v>0.0</v>
      </c>
      <c r="N359" s="25">
        <v>0.0175</v>
      </c>
      <c r="O359" s="25">
        <v>6.53167</v>
      </c>
      <c r="P359" s="25">
        <v>3.32507</v>
      </c>
      <c r="Q359" s="25">
        <v>12831.0</v>
      </c>
      <c r="R359" s="25">
        <v>99.0</v>
      </c>
      <c r="S359" s="25">
        <v>3.0</v>
      </c>
    </row>
    <row r="360">
      <c r="A360" s="58" t="s">
        <v>41</v>
      </c>
      <c r="B360" s="25" t="s">
        <v>1</v>
      </c>
      <c r="C360" s="25" t="s">
        <v>108</v>
      </c>
      <c r="D360" s="25" t="s">
        <v>11</v>
      </c>
      <c r="E360" s="25">
        <v>8302.0</v>
      </c>
      <c r="F360" s="25">
        <v>1986.0</v>
      </c>
      <c r="G360" s="25">
        <v>12.0</v>
      </c>
      <c r="H360" s="25">
        <v>2220.0</v>
      </c>
      <c r="I360" s="25">
        <v>0.0</v>
      </c>
      <c r="J360" s="25">
        <v>0.0</v>
      </c>
      <c r="K360" s="25">
        <v>0.0</v>
      </c>
      <c r="L360" s="25">
        <v>0.0</v>
      </c>
      <c r="M360" s="25">
        <v>0.0</v>
      </c>
      <c r="N360" s="25">
        <v>0.23306</v>
      </c>
      <c r="O360" s="25">
        <v>24.74333</v>
      </c>
      <c r="P360" s="25">
        <v>7.16391</v>
      </c>
      <c r="Q360" s="25">
        <v>1521.0</v>
      </c>
      <c r="R360" s="25">
        <v>99.0</v>
      </c>
      <c r="S360" s="25">
        <v>3.0</v>
      </c>
    </row>
    <row r="361">
      <c r="A361" s="58" t="s">
        <v>41</v>
      </c>
      <c r="B361" s="25" t="s">
        <v>1</v>
      </c>
      <c r="C361" s="25" t="s">
        <v>91</v>
      </c>
      <c r="D361" s="25" t="s">
        <v>11</v>
      </c>
      <c r="E361" s="25">
        <v>70968.0</v>
      </c>
      <c r="F361" s="25">
        <v>9910.0</v>
      </c>
      <c r="G361" s="25">
        <v>69.0</v>
      </c>
      <c r="H361" s="25">
        <v>16184.0</v>
      </c>
      <c r="I361" s="25">
        <v>0.0</v>
      </c>
      <c r="J361" s="25">
        <v>0.0</v>
      </c>
      <c r="K361" s="25">
        <v>0.0</v>
      </c>
      <c r="L361" s="25">
        <v>0.0</v>
      </c>
      <c r="M361" s="25">
        <v>0.0</v>
      </c>
      <c r="N361" s="25">
        <v>0.53806</v>
      </c>
      <c r="O361" s="25">
        <v>19.93583</v>
      </c>
      <c r="P361" s="25">
        <v>6.13801</v>
      </c>
      <c r="Q361" s="25">
        <v>8029.0</v>
      </c>
      <c r="R361" s="25">
        <v>99.0</v>
      </c>
      <c r="S361" s="25">
        <v>3.0</v>
      </c>
    </row>
    <row r="362">
      <c r="A362" s="58" t="s">
        <v>41</v>
      </c>
      <c r="B362" s="25" t="s">
        <v>1</v>
      </c>
      <c r="C362" s="25" t="s">
        <v>96</v>
      </c>
      <c r="D362" s="25" t="s">
        <v>11</v>
      </c>
      <c r="E362" s="25">
        <v>26779.0</v>
      </c>
      <c r="F362" s="25">
        <v>4082.0</v>
      </c>
      <c r="G362" s="25">
        <v>24.0</v>
      </c>
      <c r="H362" s="25">
        <v>4890.0</v>
      </c>
      <c r="I362" s="25">
        <v>0.0</v>
      </c>
      <c r="J362" s="25">
        <v>0.0</v>
      </c>
      <c r="K362" s="25">
        <v>0.0</v>
      </c>
      <c r="L362" s="25">
        <v>0.0</v>
      </c>
      <c r="M362" s="25">
        <v>0.0</v>
      </c>
      <c r="N362" s="25">
        <v>0.52972</v>
      </c>
      <c r="O362" s="25">
        <v>16.73694</v>
      </c>
      <c r="P362" s="25">
        <v>5.24056</v>
      </c>
      <c r="Q362" s="25">
        <v>3353.0</v>
      </c>
      <c r="R362" s="25">
        <v>99.0</v>
      </c>
      <c r="S362" s="25">
        <v>3.0</v>
      </c>
    </row>
    <row r="363">
      <c r="A363" s="58" t="s">
        <v>41</v>
      </c>
      <c r="B363" s="25" t="s">
        <v>1</v>
      </c>
      <c r="C363" s="25" t="s">
        <v>119</v>
      </c>
      <c r="D363" s="25" t="s">
        <v>11</v>
      </c>
      <c r="E363" s="25">
        <v>30888.0</v>
      </c>
      <c r="F363" s="25">
        <v>4342.0</v>
      </c>
      <c r="G363" s="25">
        <v>38.0</v>
      </c>
      <c r="H363" s="25">
        <v>5227.0</v>
      </c>
      <c r="I363" s="25">
        <v>0.0</v>
      </c>
      <c r="J363" s="25">
        <v>0.0</v>
      </c>
      <c r="K363" s="25">
        <v>0.0</v>
      </c>
      <c r="L363" s="25">
        <v>0.0</v>
      </c>
      <c r="M363" s="25">
        <v>0.0</v>
      </c>
      <c r="N363" s="25">
        <v>0.37167</v>
      </c>
      <c r="O363" s="25">
        <v>23.46278</v>
      </c>
      <c r="P363" s="25">
        <v>7.0989</v>
      </c>
      <c r="Q363" s="25">
        <v>3582.0</v>
      </c>
      <c r="R363" s="25">
        <v>99.0</v>
      </c>
      <c r="S363" s="25">
        <v>3.0</v>
      </c>
    </row>
    <row r="364">
      <c r="A364" s="58" t="s">
        <v>41</v>
      </c>
      <c r="B364" s="25" t="s">
        <v>1</v>
      </c>
      <c r="C364" s="25" t="s">
        <v>50</v>
      </c>
      <c r="D364" s="25" t="s">
        <v>11</v>
      </c>
      <c r="E364" s="25">
        <v>25077.0</v>
      </c>
      <c r="F364" s="25">
        <v>4908.0</v>
      </c>
      <c r="G364" s="25">
        <v>41.0</v>
      </c>
      <c r="H364" s="25">
        <v>3922.0</v>
      </c>
      <c r="I364" s="25">
        <v>0.0</v>
      </c>
      <c r="J364" s="25">
        <v>0.0</v>
      </c>
      <c r="K364" s="25">
        <v>0.0</v>
      </c>
      <c r="L364" s="25">
        <v>0.0</v>
      </c>
      <c r="M364" s="25">
        <v>0.0</v>
      </c>
      <c r="N364" s="25">
        <v>0.53722</v>
      </c>
      <c r="O364" s="25">
        <v>27.9625</v>
      </c>
      <c r="P364" s="25">
        <v>8.39906</v>
      </c>
      <c r="Q364" s="25">
        <v>4168.0</v>
      </c>
      <c r="R364" s="25">
        <v>99.0</v>
      </c>
      <c r="S364" s="25">
        <v>3.0</v>
      </c>
    </row>
    <row r="365">
      <c r="A365" s="58" t="s">
        <v>41</v>
      </c>
      <c r="B365" s="25" t="s">
        <v>1</v>
      </c>
      <c r="C365" s="25" t="s">
        <v>188</v>
      </c>
      <c r="D365" s="25" t="s">
        <v>11</v>
      </c>
      <c r="E365" s="25">
        <v>3464.0</v>
      </c>
      <c r="F365" s="25">
        <v>128.0</v>
      </c>
      <c r="G365" s="25">
        <v>3.0</v>
      </c>
      <c r="H365" s="25">
        <v>1621.0</v>
      </c>
      <c r="I365" s="25">
        <v>0.0</v>
      </c>
      <c r="J365" s="25">
        <v>0.0</v>
      </c>
      <c r="K365" s="25">
        <v>0.0</v>
      </c>
      <c r="L365" s="25">
        <v>0.0</v>
      </c>
      <c r="M365" s="25">
        <v>0.0</v>
      </c>
      <c r="N365" s="25">
        <v>0.01778</v>
      </c>
      <c r="O365" s="25">
        <v>1.93722</v>
      </c>
      <c r="P365" s="25">
        <v>2.34861</v>
      </c>
      <c r="Q365" s="25">
        <v>115.0</v>
      </c>
      <c r="R365" s="25">
        <v>99.0</v>
      </c>
      <c r="S365" s="25">
        <v>3.0</v>
      </c>
    </row>
    <row r="366">
      <c r="A366" s="58" t="s">
        <v>41</v>
      </c>
      <c r="B366" s="25" t="s">
        <v>1</v>
      </c>
      <c r="C366" s="25" t="s">
        <v>83</v>
      </c>
      <c r="D366" s="25" t="s">
        <v>11</v>
      </c>
      <c r="E366" s="25">
        <v>25608.0</v>
      </c>
      <c r="F366" s="25">
        <v>1940.0</v>
      </c>
      <c r="G366" s="25">
        <v>4.0</v>
      </c>
      <c r="H366" s="25">
        <v>9279.0</v>
      </c>
      <c r="I366" s="25">
        <v>0.0</v>
      </c>
      <c r="J366" s="25">
        <v>0.0</v>
      </c>
      <c r="K366" s="25">
        <v>0.0</v>
      </c>
      <c r="L366" s="25">
        <v>0.0</v>
      </c>
      <c r="M366" s="25">
        <v>0.0</v>
      </c>
      <c r="N366" s="25">
        <v>0.03694</v>
      </c>
      <c r="O366" s="25">
        <v>2.835</v>
      </c>
      <c r="P366" s="25">
        <v>1.69692</v>
      </c>
      <c r="Q366" s="25">
        <v>1610.0</v>
      </c>
      <c r="R366" s="25">
        <v>99.0</v>
      </c>
      <c r="S366" s="25">
        <v>3.0</v>
      </c>
    </row>
    <row r="367">
      <c r="A367" s="58" t="s">
        <v>41</v>
      </c>
      <c r="B367" s="25" t="s">
        <v>1</v>
      </c>
      <c r="C367" s="25" t="s">
        <v>77</v>
      </c>
      <c r="D367" s="25" t="s">
        <v>11</v>
      </c>
      <c r="E367" s="25">
        <v>273620.0</v>
      </c>
      <c r="F367" s="25">
        <v>41234.0</v>
      </c>
      <c r="G367" s="25">
        <v>233.0</v>
      </c>
      <c r="H367" s="25">
        <v>60864.0</v>
      </c>
      <c r="I367" s="25">
        <v>0.0</v>
      </c>
      <c r="J367" s="25">
        <v>1.0</v>
      </c>
      <c r="K367" s="25">
        <v>0.0</v>
      </c>
      <c r="L367" s="25">
        <v>0.0</v>
      </c>
      <c r="M367" s="25">
        <v>0.0</v>
      </c>
      <c r="N367" s="25">
        <v>0.25667</v>
      </c>
      <c r="O367" s="25">
        <v>22.71861</v>
      </c>
      <c r="P367" s="25">
        <v>7.21053</v>
      </c>
      <c r="Q367" s="25">
        <v>32441.0</v>
      </c>
      <c r="R367" s="25">
        <v>99.0</v>
      </c>
      <c r="S367" s="25">
        <v>3.0</v>
      </c>
    </row>
    <row r="368">
      <c r="A368" s="58" t="s">
        <v>41</v>
      </c>
      <c r="B368" s="25" t="s">
        <v>1</v>
      </c>
      <c r="C368" s="25" t="s">
        <v>150</v>
      </c>
      <c r="D368" s="25" t="s">
        <v>11</v>
      </c>
      <c r="E368" s="25">
        <v>647.0</v>
      </c>
      <c r="F368" s="25">
        <v>70.0</v>
      </c>
      <c r="G368" s="25">
        <v>1.0</v>
      </c>
      <c r="H368" s="25">
        <v>251.0</v>
      </c>
      <c r="I368" s="25">
        <v>0.0</v>
      </c>
      <c r="J368" s="25">
        <v>0.0</v>
      </c>
      <c r="K368" s="25">
        <v>0.0</v>
      </c>
      <c r="L368" s="25">
        <v>0.0</v>
      </c>
      <c r="M368" s="25">
        <v>0.0</v>
      </c>
      <c r="N368" s="25">
        <v>0.05028</v>
      </c>
      <c r="O368" s="25">
        <v>9.43639</v>
      </c>
      <c r="P368" s="25">
        <v>4.05624</v>
      </c>
      <c r="Q368" s="25">
        <v>48.0</v>
      </c>
      <c r="R368" s="25">
        <v>99.0</v>
      </c>
      <c r="S368" s="25">
        <v>3.0</v>
      </c>
    </row>
    <row r="369">
      <c r="A369" s="58" t="s">
        <v>41</v>
      </c>
      <c r="B369" s="25" t="s">
        <v>1</v>
      </c>
      <c r="C369" s="25" t="s">
        <v>79</v>
      </c>
      <c r="D369" s="25" t="s">
        <v>11</v>
      </c>
      <c r="E369" s="25">
        <v>21181.0</v>
      </c>
      <c r="F369" s="25">
        <v>1109.0</v>
      </c>
      <c r="G369" s="25">
        <v>6.0</v>
      </c>
      <c r="H369" s="25">
        <v>4148.0</v>
      </c>
      <c r="I369" s="25">
        <v>0.0</v>
      </c>
      <c r="J369" s="25">
        <v>0.0</v>
      </c>
      <c r="K369" s="25">
        <v>0.0</v>
      </c>
      <c r="L369" s="25">
        <v>0.0</v>
      </c>
      <c r="M369" s="25">
        <v>0.0</v>
      </c>
      <c r="N369" s="25">
        <v>0.2625</v>
      </c>
      <c r="O369" s="25">
        <v>16.66139</v>
      </c>
      <c r="P369" s="25">
        <v>5.18579</v>
      </c>
      <c r="Q369" s="25">
        <v>915.0</v>
      </c>
      <c r="R369" s="25">
        <v>99.0</v>
      </c>
      <c r="S369" s="25">
        <v>3.0</v>
      </c>
    </row>
    <row r="370">
      <c r="A370" s="58" t="s">
        <v>41</v>
      </c>
      <c r="B370" s="25" t="s">
        <v>1</v>
      </c>
      <c r="C370" s="25" t="s">
        <v>176</v>
      </c>
      <c r="D370" s="25" t="s">
        <v>11</v>
      </c>
      <c r="E370" s="25">
        <v>5538.0</v>
      </c>
      <c r="F370" s="25">
        <v>899.0</v>
      </c>
      <c r="G370" s="25">
        <v>8.0</v>
      </c>
      <c r="H370" s="25">
        <v>881.0</v>
      </c>
      <c r="I370" s="25">
        <v>0.0</v>
      </c>
      <c r="J370" s="25">
        <v>0.0</v>
      </c>
      <c r="K370" s="25">
        <v>0.0</v>
      </c>
      <c r="L370" s="25">
        <v>0.0</v>
      </c>
      <c r="M370" s="25">
        <v>0.0</v>
      </c>
      <c r="N370" s="25">
        <v>0.335</v>
      </c>
      <c r="O370" s="25">
        <v>30.00222</v>
      </c>
      <c r="P370" s="25">
        <v>8.48472</v>
      </c>
      <c r="Q370" s="25">
        <v>765.0</v>
      </c>
      <c r="R370" s="25">
        <v>99.0</v>
      </c>
      <c r="S370" s="25">
        <v>3.0</v>
      </c>
    </row>
    <row r="371">
      <c r="A371" s="58" t="s">
        <v>41</v>
      </c>
      <c r="B371" s="25" t="s">
        <v>1</v>
      </c>
      <c r="C371" s="25" t="s">
        <v>151</v>
      </c>
      <c r="D371" s="25" t="s">
        <v>11</v>
      </c>
      <c r="E371" s="25">
        <v>10219.0</v>
      </c>
      <c r="F371" s="25">
        <v>1416.0</v>
      </c>
      <c r="G371" s="25">
        <v>8.0</v>
      </c>
      <c r="H371" s="25">
        <v>2348.0</v>
      </c>
      <c r="I371" s="25">
        <v>0.0</v>
      </c>
      <c r="J371" s="25">
        <v>0.0</v>
      </c>
      <c r="K371" s="25">
        <v>0.0</v>
      </c>
      <c r="L371" s="25">
        <v>0.0</v>
      </c>
      <c r="M371" s="25">
        <v>0.0</v>
      </c>
      <c r="N371" s="25">
        <v>0.26639</v>
      </c>
      <c r="O371" s="25">
        <v>25.60861</v>
      </c>
      <c r="P371" s="25">
        <v>7.67911</v>
      </c>
      <c r="Q371" s="25">
        <v>1189.0</v>
      </c>
      <c r="R371" s="25">
        <v>99.0</v>
      </c>
      <c r="S371" s="25">
        <v>3.0</v>
      </c>
    </row>
    <row r="372">
      <c r="A372" s="58" t="s">
        <v>41</v>
      </c>
      <c r="B372" s="25" t="s">
        <v>1</v>
      </c>
      <c r="C372" s="25" t="s">
        <v>125</v>
      </c>
      <c r="D372" s="25" t="s">
        <v>11</v>
      </c>
      <c r="E372" s="25">
        <v>41187.0</v>
      </c>
      <c r="F372" s="25">
        <v>8053.0</v>
      </c>
      <c r="G372" s="25">
        <v>55.0</v>
      </c>
      <c r="H372" s="25">
        <v>8421.0</v>
      </c>
      <c r="I372" s="25">
        <v>0.0</v>
      </c>
      <c r="J372" s="25">
        <v>0.0</v>
      </c>
      <c r="K372" s="25">
        <v>0.0</v>
      </c>
      <c r="L372" s="25">
        <v>0.0</v>
      </c>
      <c r="M372" s="25">
        <v>0.0</v>
      </c>
      <c r="N372" s="25">
        <v>0.65833</v>
      </c>
      <c r="O372" s="25">
        <v>27.31972</v>
      </c>
      <c r="P372" s="25">
        <v>8.28019</v>
      </c>
      <c r="Q372" s="25">
        <v>6305.0</v>
      </c>
      <c r="R372" s="25">
        <v>99.0</v>
      </c>
      <c r="S372" s="25">
        <v>3.0</v>
      </c>
    </row>
    <row r="373">
      <c r="A373" s="58" t="s">
        <v>41</v>
      </c>
      <c r="B373" s="25" t="s">
        <v>1</v>
      </c>
      <c r="C373" s="25" t="s">
        <v>89</v>
      </c>
      <c r="D373" s="25" t="s">
        <v>11</v>
      </c>
      <c r="E373" s="25">
        <v>103686.0</v>
      </c>
      <c r="F373" s="25">
        <v>9420.0</v>
      </c>
      <c r="G373" s="25">
        <v>16.0</v>
      </c>
      <c r="H373" s="25">
        <v>40028.0</v>
      </c>
      <c r="I373" s="25">
        <v>0.0</v>
      </c>
      <c r="J373" s="25">
        <v>1.0</v>
      </c>
      <c r="K373" s="25">
        <v>0.0</v>
      </c>
      <c r="L373" s="25">
        <v>0.0</v>
      </c>
      <c r="M373" s="25">
        <v>0.0</v>
      </c>
      <c r="N373" s="25">
        <v>0.04028</v>
      </c>
      <c r="O373" s="25">
        <v>2.94778</v>
      </c>
      <c r="P373" s="25">
        <v>2.09889</v>
      </c>
      <c r="Q373" s="25">
        <v>5204.0</v>
      </c>
      <c r="R373" s="25">
        <v>99.0</v>
      </c>
      <c r="S373" s="25">
        <v>3.0</v>
      </c>
    </row>
    <row r="374">
      <c r="A374" s="58" t="s">
        <v>41</v>
      </c>
      <c r="B374" s="25" t="s">
        <v>1</v>
      </c>
      <c r="C374" s="25" t="s">
        <v>92</v>
      </c>
      <c r="D374" s="25" t="s">
        <v>11</v>
      </c>
      <c r="E374" s="25">
        <v>16079.0</v>
      </c>
      <c r="F374" s="25">
        <v>3801.0</v>
      </c>
      <c r="G374" s="25">
        <v>38.0</v>
      </c>
      <c r="H374" s="25">
        <v>4307.0</v>
      </c>
      <c r="I374" s="25">
        <v>0.0</v>
      </c>
      <c r="J374" s="25">
        <v>0.0</v>
      </c>
      <c r="K374" s="25">
        <v>0.0</v>
      </c>
      <c r="L374" s="25">
        <v>0.0</v>
      </c>
      <c r="M374" s="25">
        <v>0.0</v>
      </c>
      <c r="N374" s="25">
        <v>0.42389</v>
      </c>
      <c r="O374" s="25">
        <v>12.47917</v>
      </c>
      <c r="P374" s="25">
        <v>4.28008</v>
      </c>
      <c r="Q374" s="25">
        <v>2852.0</v>
      </c>
      <c r="R374" s="25">
        <v>99.0</v>
      </c>
      <c r="S374" s="25">
        <v>3.0</v>
      </c>
    </row>
    <row r="375">
      <c r="A375" s="58" t="s">
        <v>41</v>
      </c>
      <c r="B375" s="25" t="s">
        <v>1</v>
      </c>
      <c r="C375" s="25" t="s">
        <v>81</v>
      </c>
      <c r="D375" s="25" t="s">
        <v>11</v>
      </c>
      <c r="E375" s="25">
        <v>10295.0</v>
      </c>
      <c r="F375" s="25">
        <v>3706.0</v>
      </c>
      <c r="G375" s="25">
        <v>14.0</v>
      </c>
      <c r="H375" s="25">
        <v>1997.0</v>
      </c>
      <c r="I375" s="25">
        <v>0.0</v>
      </c>
      <c r="J375" s="25">
        <v>0.0</v>
      </c>
      <c r="K375" s="25">
        <v>0.0</v>
      </c>
      <c r="L375" s="25">
        <v>0.0</v>
      </c>
      <c r="M375" s="25">
        <v>0.0</v>
      </c>
      <c r="N375" s="25">
        <v>0.40222</v>
      </c>
      <c r="O375" s="25">
        <v>11.21139</v>
      </c>
      <c r="P375" s="25">
        <v>3.74712</v>
      </c>
      <c r="Q375" s="25">
        <v>2514.0</v>
      </c>
      <c r="R375" s="25">
        <v>99.0</v>
      </c>
      <c r="S375" s="25">
        <v>3.0</v>
      </c>
    </row>
    <row r="376">
      <c r="A376" s="58" t="s">
        <v>41</v>
      </c>
      <c r="B376" s="25" t="s">
        <v>1</v>
      </c>
      <c r="C376" s="25" t="s">
        <v>64</v>
      </c>
      <c r="D376" s="25" t="s">
        <v>11</v>
      </c>
      <c r="E376" s="25">
        <v>125801.0</v>
      </c>
      <c r="F376" s="25">
        <v>16638.0</v>
      </c>
      <c r="G376" s="25">
        <v>142.0</v>
      </c>
      <c r="H376" s="25">
        <v>30855.0</v>
      </c>
      <c r="I376" s="25">
        <v>0.0</v>
      </c>
      <c r="J376" s="25">
        <v>0.0</v>
      </c>
      <c r="K376" s="25">
        <v>0.0</v>
      </c>
      <c r="L376" s="25">
        <v>0.0</v>
      </c>
      <c r="M376" s="25">
        <v>0.0</v>
      </c>
      <c r="N376" s="25">
        <v>0.49083</v>
      </c>
      <c r="O376" s="25">
        <v>17.79556</v>
      </c>
      <c r="P376" s="25">
        <v>5.56802</v>
      </c>
      <c r="Q376" s="25">
        <v>13524.0</v>
      </c>
      <c r="R376" s="25">
        <v>99.0</v>
      </c>
      <c r="S376" s="25">
        <v>3.0</v>
      </c>
    </row>
    <row r="377">
      <c r="A377" s="58" t="s">
        <v>41</v>
      </c>
      <c r="B377" s="25" t="s">
        <v>1</v>
      </c>
      <c r="C377" s="25" t="s">
        <v>112</v>
      </c>
      <c r="D377" s="25" t="s">
        <v>11</v>
      </c>
      <c r="E377" s="25">
        <v>23684.0</v>
      </c>
      <c r="F377" s="25">
        <v>4313.0</v>
      </c>
      <c r="G377" s="25">
        <v>44.0</v>
      </c>
      <c r="H377" s="25">
        <v>6442.0</v>
      </c>
      <c r="I377" s="25">
        <v>0.0</v>
      </c>
      <c r="J377" s="25">
        <v>1.0</v>
      </c>
      <c r="K377" s="25">
        <v>0.0</v>
      </c>
      <c r="L377" s="25">
        <v>0.0</v>
      </c>
      <c r="M377" s="25">
        <v>0.0</v>
      </c>
      <c r="N377" s="25">
        <v>0.23694</v>
      </c>
      <c r="O377" s="25">
        <v>23.215</v>
      </c>
      <c r="P377" s="25">
        <v>7.21144</v>
      </c>
      <c r="Q377" s="25">
        <v>3333.0</v>
      </c>
      <c r="R377" s="25">
        <v>99.0</v>
      </c>
      <c r="S377" s="25">
        <v>3.0</v>
      </c>
    </row>
    <row r="378">
      <c r="A378" s="58" t="s">
        <v>41</v>
      </c>
      <c r="B378" s="25" t="s">
        <v>1</v>
      </c>
      <c r="C378" s="25" t="s">
        <v>85</v>
      </c>
      <c r="D378" s="25" t="s">
        <v>11</v>
      </c>
      <c r="E378" s="25">
        <v>2047.0</v>
      </c>
      <c r="F378" s="25">
        <v>331.0</v>
      </c>
      <c r="G378" s="25">
        <v>7.0</v>
      </c>
      <c r="H378" s="25">
        <v>655.0</v>
      </c>
      <c r="I378" s="25">
        <v>0.0</v>
      </c>
      <c r="J378" s="25">
        <v>0.0</v>
      </c>
      <c r="K378" s="25">
        <v>0.0</v>
      </c>
      <c r="L378" s="25">
        <v>0.0</v>
      </c>
      <c r="M378" s="25">
        <v>0.0</v>
      </c>
      <c r="N378" s="25">
        <v>0.28361</v>
      </c>
      <c r="O378" s="25">
        <v>9.75083</v>
      </c>
      <c r="P378" s="25">
        <v>3.36971</v>
      </c>
      <c r="Q378" s="25">
        <v>259.0</v>
      </c>
      <c r="R378" s="25">
        <v>99.0</v>
      </c>
      <c r="S378" s="25">
        <v>3.0</v>
      </c>
    </row>
    <row r="379">
      <c r="A379" s="58" t="s">
        <v>41</v>
      </c>
      <c r="B379" s="25" t="s">
        <v>1</v>
      </c>
      <c r="C379" s="25" t="s">
        <v>75</v>
      </c>
      <c r="D379" s="25" t="s">
        <v>11</v>
      </c>
      <c r="E379" s="25">
        <v>86033.0</v>
      </c>
      <c r="F379" s="25">
        <v>11691.0</v>
      </c>
      <c r="G379" s="25">
        <v>99.0</v>
      </c>
      <c r="H379" s="25">
        <v>17680.0</v>
      </c>
      <c r="I379" s="25">
        <v>0.0</v>
      </c>
      <c r="J379" s="25">
        <v>0.0</v>
      </c>
      <c r="K379" s="25">
        <v>0.0</v>
      </c>
      <c r="L379" s="25">
        <v>0.0</v>
      </c>
      <c r="M379" s="25">
        <v>0.0</v>
      </c>
      <c r="N379" s="25">
        <v>0.4425</v>
      </c>
      <c r="O379" s="25">
        <v>25.12639</v>
      </c>
      <c r="P379" s="25">
        <v>7.55526</v>
      </c>
      <c r="Q379" s="25">
        <v>9434.0</v>
      </c>
      <c r="R379" s="25">
        <v>99.0</v>
      </c>
      <c r="S379" s="25">
        <v>3.0</v>
      </c>
    </row>
    <row r="380">
      <c r="A380" s="58" t="s">
        <v>41</v>
      </c>
      <c r="B380" s="25" t="s">
        <v>1</v>
      </c>
      <c r="C380" s="25" t="s">
        <v>54</v>
      </c>
      <c r="D380" s="25" t="s">
        <v>11</v>
      </c>
      <c r="E380" s="25">
        <v>16251.0</v>
      </c>
      <c r="F380" s="25">
        <v>1974.0</v>
      </c>
      <c r="G380" s="25">
        <v>10.0</v>
      </c>
      <c r="H380" s="25">
        <v>4044.0</v>
      </c>
      <c r="I380" s="25">
        <v>0.0</v>
      </c>
      <c r="J380" s="25">
        <v>0.0</v>
      </c>
      <c r="K380" s="25">
        <v>0.0</v>
      </c>
      <c r="L380" s="25">
        <v>0.0</v>
      </c>
      <c r="M380" s="25">
        <v>0.0</v>
      </c>
      <c r="N380" s="25">
        <v>0.17</v>
      </c>
      <c r="O380" s="25">
        <v>17.45694</v>
      </c>
      <c r="P380" s="25">
        <v>5.34146</v>
      </c>
      <c r="Q380" s="25">
        <v>1532.0</v>
      </c>
      <c r="R380" s="25">
        <v>99.0</v>
      </c>
      <c r="S380" s="25">
        <v>3.0</v>
      </c>
    </row>
    <row r="381">
      <c r="A381" s="58" t="s">
        <v>41</v>
      </c>
      <c r="B381" s="25" t="s">
        <v>1</v>
      </c>
      <c r="C381" s="25" t="s">
        <v>190</v>
      </c>
      <c r="D381" s="25" t="s">
        <v>11</v>
      </c>
      <c r="E381" s="25">
        <v>3546.0</v>
      </c>
      <c r="F381" s="25">
        <v>586.0</v>
      </c>
      <c r="G381" s="25">
        <v>3.0</v>
      </c>
      <c r="H381" s="25">
        <v>817.0</v>
      </c>
      <c r="I381" s="25">
        <v>0.0</v>
      </c>
      <c r="J381" s="25">
        <v>1.0</v>
      </c>
      <c r="K381" s="25">
        <v>0.0</v>
      </c>
      <c r="L381" s="25">
        <v>0.0</v>
      </c>
      <c r="M381" s="25">
        <v>0.0</v>
      </c>
      <c r="N381" s="25">
        <v>0.36472</v>
      </c>
      <c r="O381" s="25">
        <v>23.24306</v>
      </c>
      <c r="P381" s="25">
        <v>6.84443</v>
      </c>
      <c r="Q381" s="25">
        <v>468.0</v>
      </c>
      <c r="R381" s="25">
        <v>99.0</v>
      </c>
      <c r="S381" s="25">
        <v>3.0</v>
      </c>
    </row>
    <row r="382">
      <c r="A382" s="58" t="s">
        <v>41</v>
      </c>
      <c r="B382" s="25" t="s">
        <v>1</v>
      </c>
      <c r="C382" s="25" t="s">
        <v>76</v>
      </c>
      <c r="D382" s="25" t="s">
        <v>11</v>
      </c>
      <c r="E382" s="25">
        <v>22768.0</v>
      </c>
      <c r="F382" s="25">
        <v>2840.0</v>
      </c>
      <c r="G382" s="25">
        <v>2.0</v>
      </c>
      <c r="H382" s="25">
        <v>9965.0</v>
      </c>
      <c r="I382" s="25">
        <v>0.0</v>
      </c>
      <c r="J382" s="25">
        <v>0.0</v>
      </c>
      <c r="K382" s="25">
        <v>0.0</v>
      </c>
      <c r="L382" s="25">
        <v>0.0</v>
      </c>
      <c r="M382" s="25">
        <v>0.0</v>
      </c>
      <c r="N382" s="25">
        <v>0.0225</v>
      </c>
      <c r="O382" s="25">
        <v>3.26778</v>
      </c>
      <c r="P382" s="25">
        <v>1.68853</v>
      </c>
      <c r="Q382" s="25">
        <v>2232.0</v>
      </c>
      <c r="R382" s="25">
        <v>99.0</v>
      </c>
      <c r="S382" s="25">
        <v>3.0</v>
      </c>
    </row>
    <row r="383">
      <c r="A383" s="58" t="s">
        <v>41</v>
      </c>
      <c r="B383" s="25" t="s">
        <v>1</v>
      </c>
      <c r="C383" s="25" t="s">
        <v>57</v>
      </c>
      <c r="D383" s="25" t="s">
        <v>11</v>
      </c>
      <c r="E383" s="25">
        <v>694.0</v>
      </c>
      <c r="F383" s="25">
        <v>43.0</v>
      </c>
      <c r="G383" s="25">
        <v>1.0</v>
      </c>
      <c r="H383" s="25">
        <v>347.0</v>
      </c>
      <c r="I383" s="25">
        <v>0.0</v>
      </c>
      <c r="J383" s="25">
        <v>0.0</v>
      </c>
      <c r="K383" s="25">
        <v>0.0</v>
      </c>
      <c r="L383" s="25">
        <v>0.0</v>
      </c>
      <c r="M383" s="25">
        <v>0.0</v>
      </c>
      <c r="N383" s="25">
        <v>0.01083</v>
      </c>
      <c r="O383" s="25">
        <v>1.73806</v>
      </c>
      <c r="P383" s="25">
        <v>2.44686</v>
      </c>
      <c r="Q383" s="25">
        <v>32.0</v>
      </c>
      <c r="R383" s="25">
        <v>99.0</v>
      </c>
      <c r="S383" s="25">
        <v>3.0</v>
      </c>
    </row>
    <row r="384">
      <c r="A384" s="58" t="s">
        <v>41</v>
      </c>
      <c r="B384" s="25" t="s">
        <v>1</v>
      </c>
      <c r="C384" s="25" t="s">
        <v>192</v>
      </c>
      <c r="D384" s="25" t="s">
        <v>11</v>
      </c>
      <c r="E384" s="25">
        <v>2210.0</v>
      </c>
      <c r="F384" s="25">
        <v>183.0</v>
      </c>
      <c r="G384" s="25">
        <v>1.0</v>
      </c>
      <c r="H384" s="25">
        <v>600.0</v>
      </c>
      <c r="I384" s="25">
        <v>0.0</v>
      </c>
      <c r="J384" s="25">
        <v>0.0</v>
      </c>
      <c r="K384" s="25">
        <v>0.0</v>
      </c>
      <c r="L384" s="25">
        <v>0.0</v>
      </c>
      <c r="M384" s="25">
        <v>0.0</v>
      </c>
      <c r="N384" s="25">
        <v>0.30028</v>
      </c>
      <c r="O384" s="25">
        <v>12.17333</v>
      </c>
      <c r="P384" s="25">
        <v>3.84781</v>
      </c>
      <c r="Q384" s="25">
        <v>149.0</v>
      </c>
      <c r="R384" s="25">
        <v>99.0</v>
      </c>
      <c r="S384" s="25">
        <v>3.0</v>
      </c>
    </row>
    <row r="385">
      <c r="A385" s="58" t="s">
        <v>41</v>
      </c>
      <c r="B385" s="25" t="s">
        <v>1</v>
      </c>
      <c r="C385" s="25" t="s">
        <v>84</v>
      </c>
      <c r="D385" s="25" t="s">
        <v>11</v>
      </c>
      <c r="E385" s="25">
        <v>24506.0</v>
      </c>
      <c r="F385" s="25">
        <v>4806.0</v>
      </c>
      <c r="G385" s="25">
        <v>165.0</v>
      </c>
      <c r="H385" s="25">
        <v>9581.0</v>
      </c>
      <c r="I385" s="25">
        <v>0.0</v>
      </c>
      <c r="J385" s="25">
        <v>0.0</v>
      </c>
      <c r="K385" s="25">
        <v>0.0</v>
      </c>
      <c r="L385" s="25">
        <v>0.0</v>
      </c>
      <c r="M385" s="25">
        <v>0.0</v>
      </c>
      <c r="N385" s="25">
        <v>0.09639</v>
      </c>
      <c r="O385" s="25">
        <v>19.50139</v>
      </c>
      <c r="P385" s="25">
        <v>6.43132</v>
      </c>
      <c r="Q385" s="25">
        <v>3620.0</v>
      </c>
      <c r="R385" s="25">
        <v>99.0</v>
      </c>
      <c r="S385" s="25">
        <v>3.0</v>
      </c>
    </row>
    <row r="386">
      <c r="A386" s="58" t="s">
        <v>41</v>
      </c>
      <c r="B386" s="25" t="s">
        <v>1</v>
      </c>
      <c r="C386" s="25" t="s">
        <v>105</v>
      </c>
      <c r="D386" s="25" t="s">
        <v>11</v>
      </c>
      <c r="E386" s="25">
        <v>62664.0</v>
      </c>
      <c r="F386" s="25">
        <v>6440.0</v>
      </c>
      <c r="G386" s="25">
        <v>8.0</v>
      </c>
      <c r="H386" s="25">
        <v>21322.0</v>
      </c>
      <c r="I386" s="25">
        <v>0.0</v>
      </c>
      <c r="J386" s="25">
        <v>0.0</v>
      </c>
      <c r="K386" s="25">
        <v>0.0</v>
      </c>
      <c r="L386" s="25">
        <v>0.0</v>
      </c>
      <c r="M386" s="25">
        <v>0.0</v>
      </c>
      <c r="N386" s="25">
        <v>0.04667</v>
      </c>
      <c r="O386" s="25">
        <v>4.43111</v>
      </c>
      <c r="P386" s="25">
        <v>2.0435</v>
      </c>
      <c r="Q386" s="25">
        <v>5128.0</v>
      </c>
      <c r="R386" s="25">
        <v>99.0</v>
      </c>
      <c r="S386" s="25">
        <v>3.0</v>
      </c>
    </row>
    <row r="387">
      <c r="A387" s="58" t="s">
        <v>41</v>
      </c>
      <c r="B387" s="25" t="s">
        <v>1</v>
      </c>
      <c r="C387" s="25" t="s">
        <v>87</v>
      </c>
      <c r="D387" s="25" t="s">
        <v>11</v>
      </c>
      <c r="E387" s="25">
        <v>22569.0</v>
      </c>
      <c r="F387" s="25">
        <v>2488.0</v>
      </c>
      <c r="G387" s="25">
        <v>9.0</v>
      </c>
      <c r="H387" s="25">
        <v>6028.0</v>
      </c>
      <c r="I387" s="25">
        <v>0.0</v>
      </c>
      <c r="J387" s="25">
        <v>0.0</v>
      </c>
      <c r="K387" s="25">
        <v>0.0</v>
      </c>
      <c r="L387" s="25">
        <v>0.0</v>
      </c>
      <c r="M387" s="25">
        <v>0.0</v>
      </c>
      <c r="N387" s="25">
        <v>0.08361</v>
      </c>
      <c r="O387" s="25">
        <v>7.62444</v>
      </c>
      <c r="P387" s="25">
        <v>2.96042</v>
      </c>
      <c r="Q387" s="25">
        <v>2031.0</v>
      </c>
      <c r="R387" s="25">
        <v>99.0</v>
      </c>
      <c r="S387" s="25">
        <v>3.0</v>
      </c>
    </row>
    <row r="388">
      <c r="A388" s="58" t="s">
        <v>41</v>
      </c>
      <c r="B388" s="25" t="s">
        <v>1</v>
      </c>
      <c r="C388" s="25" t="s">
        <v>177</v>
      </c>
      <c r="D388" s="25" t="s">
        <v>11</v>
      </c>
      <c r="E388" s="25">
        <v>6015.0</v>
      </c>
      <c r="F388" s="25">
        <v>1175.0</v>
      </c>
      <c r="G388" s="25">
        <v>6.0</v>
      </c>
      <c r="H388" s="25">
        <v>1582.0</v>
      </c>
      <c r="I388" s="25">
        <v>0.0</v>
      </c>
      <c r="J388" s="25">
        <v>0.0</v>
      </c>
      <c r="K388" s="25">
        <v>0.0</v>
      </c>
      <c r="L388" s="25">
        <v>0.0</v>
      </c>
      <c r="M388" s="25">
        <v>0.0</v>
      </c>
      <c r="N388" s="25">
        <v>0.14667</v>
      </c>
      <c r="O388" s="25">
        <v>21.19667</v>
      </c>
      <c r="P388" s="25">
        <v>6.42165</v>
      </c>
      <c r="Q388" s="25">
        <v>909.0</v>
      </c>
      <c r="R388" s="25">
        <v>99.0</v>
      </c>
      <c r="S388" s="25">
        <v>3.0</v>
      </c>
    </row>
    <row r="389">
      <c r="A389" s="58" t="s">
        <v>41</v>
      </c>
      <c r="B389" s="25" t="s">
        <v>1</v>
      </c>
      <c r="C389" s="25" t="s">
        <v>222</v>
      </c>
      <c r="D389" s="25" t="s">
        <v>11</v>
      </c>
      <c r="E389" s="25">
        <v>577.0</v>
      </c>
      <c r="F389" s="25">
        <v>57.0</v>
      </c>
      <c r="G389" s="25">
        <v>0.0</v>
      </c>
      <c r="H389" s="25">
        <v>111.0</v>
      </c>
      <c r="I389" s="25">
        <v>0.0</v>
      </c>
      <c r="J389" s="25">
        <v>0.0</v>
      </c>
      <c r="K389" s="25">
        <v>0.0</v>
      </c>
      <c r="L389" s="25">
        <v>0.0</v>
      </c>
      <c r="M389" s="25">
        <v>0.0</v>
      </c>
      <c r="N389" s="25">
        <v>0.48083</v>
      </c>
      <c r="O389" s="25">
        <v>17.13361</v>
      </c>
      <c r="P389" s="25">
        <v>5.72297</v>
      </c>
      <c r="Q389" s="25">
        <v>51.0</v>
      </c>
      <c r="R389" s="25">
        <v>99.0</v>
      </c>
      <c r="S389" s="25">
        <v>3.0</v>
      </c>
    </row>
    <row r="390">
      <c r="A390" s="58" t="s">
        <v>41</v>
      </c>
      <c r="B390" s="25" t="s">
        <v>1</v>
      </c>
      <c r="C390" s="25" t="s">
        <v>200</v>
      </c>
      <c r="D390" s="25" t="s">
        <v>11</v>
      </c>
      <c r="E390" s="25">
        <v>1494.0</v>
      </c>
      <c r="F390" s="25">
        <v>300.0</v>
      </c>
      <c r="G390" s="25">
        <v>7.0</v>
      </c>
      <c r="H390" s="25">
        <v>452.0</v>
      </c>
      <c r="I390" s="25">
        <v>0.0</v>
      </c>
      <c r="J390" s="25">
        <v>0.0</v>
      </c>
      <c r="K390" s="25">
        <v>0.0</v>
      </c>
      <c r="L390" s="25">
        <v>0.0</v>
      </c>
      <c r="M390" s="25">
        <v>0.0</v>
      </c>
      <c r="N390" s="25">
        <v>0.29361</v>
      </c>
      <c r="O390" s="25">
        <v>10.42417</v>
      </c>
      <c r="P390" s="25">
        <v>3.40651</v>
      </c>
      <c r="Q390" s="25">
        <v>228.0</v>
      </c>
      <c r="R390" s="25">
        <v>99.0</v>
      </c>
      <c r="S390" s="25">
        <v>3.0</v>
      </c>
    </row>
    <row r="391">
      <c r="A391" s="58" t="s">
        <v>41</v>
      </c>
      <c r="B391" s="25" t="s">
        <v>1</v>
      </c>
      <c r="C391" s="25" t="s">
        <v>100</v>
      </c>
      <c r="D391" s="25" t="s">
        <v>11</v>
      </c>
      <c r="E391" s="25">
        <v>25870.0</v>
      </c>
      <c r="F391" s="25">
        <v>3796.0</v>
      </c>
      <c r="G391" s="25">
        <v>13.0</v>
      </c>
      <c r="H391" s="25">
        <v>6796.0</v>
      </c>
      <c r="I391" s="25">
        <v>0.0</v>
      </c>
      <c r="J391" s="25">
        <v>0.0</v>
      </c>
      <c r="K391" s="25">
        <v>0.0</v>
      </c>
      <c r="L391" s="25">
        <v>0.0</v>
      </c>
      <c r="M391" s="25">
        <v>0.0</v>
      </c>
      <c r="N391" s="25">
        <v>0.14861</v>
      </c>
      <c r="O391" s="25">
        <v>20.01583</v>
      </c>
      <c r="P391" s="25">
        <v>6.2023</v>
      </c>
      <c r="Q391" s="25">
        <v>3109.0</v>
      </c>
      <c r="R391" s="25">
        <v>99.0</v>
      </c>
      <c r="S391" s="25">
        <v>3.0</v>
      </c>
    </row>
    <row r="392">
      <c r="A392" s="58" t="s">
        <v>41</v>
      </c>
      <c r="B392" s="25" t="s">
        <v>1</v>
      </c>
      <c r="C392" s="25" t="s">
        <v>106</v>
      </c>
      <c r="D392" s="25" t="s">
        <v>11</v>
      </c>
      <c r="E392" s="25">
        <v>16216.0</v>
      </c>
      <c r="F392" s="25">
        <v>2865.0</v>
      </c>
      <c r="G392" s="25">
        <v>17.0</v>
      </c>
      <c r="H392" s="25">
        <v>3476.0</v>
      </c>
      <c r="I392" s="25">
        <v>0.0</v>
      </c>
      <c r="J392" s="25">
        <v>0.0</v>
      </c>
      <c r="K392" s="25">
        <v>0.0</v>
      </c>
      <c r="L392" s="25">
        <v>0.0</v>
      </c>
      <c r="M392" s="25">
        <v>0.0</v>
      </c>
      <c r="N392" s="25">
        <v>0.30167</v>
      </c>
      <c r="O392" s="25">
        <v>31.4225</v>
      </c>
      <c r="P392" s="25">
        <v>8.72946</v>
      </c>
      <c r="Q392" s="25">
        <v>2276.0</v>
      </c>
      <c r="R392" s="25">
        <v>99.0</v>
      </c>
      <c r="S392" s="25">
        <v>3.0</v>
      </c>
    </row>
    <row r="393">
      <c r="A393" s="58" t="s">
        <v>41</v>
      </c>
      <c r="B393" s="25" t="s">
        <v>1</v>
      </c>
      <c r="C393" s="25" t="s">
        <v>98</v>
      </c>
      <c r="D393" s="25" t="s">
        <v>11</v>
      </c>
      <c r="E393" s="25">
        <v>12933.0</v>
      </c>
      <c r="F393" s="25">
        <v>454.0</v>
      </c>
      <c r="G393" s="25">
        <v>3.0</v>
      </c>
      <c r="H393" s="25">
        <v>5047.0</v>
      </c>
      <c r="I393" s="25">
        <v>0.0</v>
      </c>
      <c r="J393" s="25">
        <v>0.0</v>
      </c>
      <c r="K393" s="25">
        <v>0.0</v>
      </c>
      <c r="L393" s="25">
        <v>0.0</v>
      </c>
      <c r="M393" s="25">
        <v>0.0</v>
      </c>
      <c r="N393" s="25">
        <v>0.05</v>
      </c>
      <c r="O393" s="25">
        <v>1.92139</v>
      </c>
      <c r="P393" s="25">
        <v>1.976</v>
      </c>
      <c r="Q393" s="25">
        <v>385.0</v>
      </c>
      <c r="R393" s="25">
        <v>99.0</v>
      </c>
      <c r="S393" s="25">
        <v>3.0</v>
      </c>
    </row>
    <row r="394">
      <c r="A394" s="58" t="s">
        <v>41</v>
      </c>
      <c r="B394" s="25" t="s">
        <v>1</v>
      </c>
      <c r="C394" s="25" t="s">
        <v>97</v>
      </c>
      <c r="D394" s="25" t="s">
        <v>11</v>
      </c>
      <c r="E394" s="25">
        <v>1660.0</v>
      </c>
      <c r="F394" s="25">
        <v>467.0</v>
      </c>
      <c r="G394" s="25">
        <v>4.0</v>
      </c>
      <c r="H394" s="25">
        <v>460.0</v>
      </c>
      <c r="I394" s="25">
        <v>0.0</v>
      </c>
      <c r="J394" s="25">
        <v>0.0</v>
      </c>
      <c r="K394" s="25">
        <v>0.0</v>
      </c>
      <c r="L394" s="25">
        <v>0.0</v>
      </c>
      <c r="M394" s="25">
        <v>0.0</v>
      </c>
      <c r="N394" s="25">
        <v>0.51861</v>
      </c>
      <c r="O394" s="25">
        <v>12.70083</v>
      </c>
      <c r="P394" s="25">
        <v>4.12896</v>
      </c>
      <c r="Q394" s="25">
        <v>360.0</v>
      </c>
      <c r="R394" s="25">
        <v>99.0</v>
      </c>
      <c r="S394" s="25">
        <v>3.0</v>
      </c>
    </row>
    <row r="395">
      <c r="A395" s="58" t="s">
        <v>41</v>
      </c>
      <c r="B395" s="25" t="s">
        <v>1</v>
      </c>
      <c r="C395" s="25" t="s">
        <v>46</v>
      </c>
      <c r="D395" s="25" t="s">
        <v>11</v>
      </c>
      <c r="E395" s="25">
        <v>1856.0</v>
      </c>
      <c r="F395" s="25">
        <v>461.0</v>
      </c>
      <c r="G395" s="25">
        <v>8.0</v>
      </c>
      <c r="H395" s="25">
        <v>516.0</v>
      </c>
      <c r="I395" s="25">
        <v>0.0</v>
      </c>
      <c r="J395" s="25">
        <v>0.0</v>
      </c>
      <c r="K395" s="25">
        <v>0.0</v>
      </c>
      <c r="L395" s="25">
        <v>0.0</v>
      </c>
      <c r="M395" s="25">
        <v>0.0</v>
      </c>
      <c r="N395" s="25">
        <v>0.45222</v>
      </c>
      <c r="O395" s="25">
        <v>12.79472</v>
      </c>
      <c r="P395" s="25">
        <v>3.97409</v>
      </c>
      <c r="Q395" s="25">
        <v>338.0</v>
      </c>
      <c r="R395" s="25">
        <v>99.0</v>
      </c>
      <c r="S395" s="25">
        <v>3.0</v>
      </c>
    </row>
    <row r="396">
      <c r="A396" s="58" t="s">
        <v>41</v>
      </c>
      <c r="B396" s="25" t="s">
        <v>1</v>
      </c>
      <c r="C396" s="25" t="s">
        <v>128</v>
      </c>
      <c r="D396" s="25" t="s">
        <v>11</v>
      </c>
      <c r="E396" s="25">
        <v>7861.0</v>
      </c>
      <c r="F396" s="25">
        <v>994.0</v>
      </c>
      <c r="G396" s="25">
        <v>10.0</v>
      </c>
      <c r="H396" s="25">
        <v>2563.0</v>
      </c>
      <c r="I396" s="25">
        <v>0.0</v>
      </c>
      <c r="J396" s="25">
        <v>0.0</v>
      </c>
      <c r="K396" s="25">
        <v>0.0</v>
      </c>
      <c r="L396" s="25">
        <v>0.0</v>
      </c>
      <c r="M396" s="25">
        <v>0.0</v>
      </c>
      <c r="N396" s="25">
        <v>0.11028</v>
      </c>
      <c r="O396" s="25">
        <v>13.80028</v>
      </c>
      <c r="P396" s="25">
        <v>4.38016</v>
      </c>
      <c r="Q396" s="25">
        <v>788.0</v>
      </c>
      <c r="R396" s="25">
        <v>99.0</v>
      </c>
      <c r="S396" s="25">
        <v>3.0</v>
      </c>
    </row>
    <row r="397">
      <c r="A397" s="58" t="s">
        <v>41</v>
      </c>
      <c r="B397" s="25" t="s">
        <v>1</v>
      </c>
      <c r="C397" s="25" t="s">
        <v>168</v>
      </c>
      <c r="D397" s="25" t="s">
        <v>11</v>
      </c>
      <c r="E397" s="25">
        <v>8644.0</v>
      </c>
      <c r="F397" s="25">
        <v>826.0</v>
      </c>
      <c r="G397" s="25">
        <v>38.0</v>
      </c>
      <c r="H397" s="25">
        <v>2432.0</v>
      </c>
      <c r="I397" s="25">
        <v>0.0</v>
      </c>
      <c r="J397" s="25">
        <v>0.0</v>
      </c>
      <c r="K397" s="25">
        <v>0.0</v>
      </c>
      <c r="L397" s="25">
        <v>0.0</v>
      </c>
      <c r="M397" s="25">
        <v>0.0</v>
      </c>
      <c r="N397" s="25">
        <v>0.15083</v>
      </c>
      <c r="O397" s="25">
        <v>16.65528</v>
      </c>
      <c r="P397" s="25">
        <v>5.25365</v>
      </c>
      <c r="Q397" s="25">
        <v>706.0</v>
      </c>
      <c r="R397" s="25">
        <v>99.0</v>
      </c>
      <c r="S397" s="25">
        <v>3.0</v>
      </c>
    </row>
    <row r="398">
      <c r="A398" s="58" t="s">
        <v>41</v>
      </c>
      <c r="B398" s="25" t="s">
        <v>1</v>
      </c>
      <c r="C398" s="25" t="s">
        <v>90</v>
      </c>
      <c r="D398" s="25" t="s">
        <v>11</v>
      </c>
      <c r="E398" s="25">
        <v>1302.0</v>
      </c>
      <c r="F398" s="25">
        <v>379.0</v>
      </c>
      <c r="G398" s="25">
        <v>4.0</v>
      </c>
      <c r="H398" s="25">
        <v>316.0</v>
      </c>
      <c r="I398" s="25">
        <v>0.0</v>
      </c>
      <c r="J398" s="25">
        <v>0.0</v>
      </c>
      <c r="K398" s="25">
        <v>0.0</v>
      </c>
      <c r="L398" s="25">
        <v>0.0</v>
      </c>
      <c r="M398" s="25">
        <v>0.0</v>
      </c>
      <c r="N398" s="25">
        <v>0.43194</v>
      </c>
      <c r="O398" s="25">
        <v>12.58833</v>
      </c>
      <c r="P398" s="25">
        <v>4.75393</v>
      </c>
      <c r="Q398" s="25">
        <v>280.0</v>
      </c>
      <c r="R398" s="25">
        <v>99.0</v>
      </c>
      <c r="S398" s="25">
        <v>3.0</v>
      </c>
    </row>
    <row r="399">
      <c r="A399" s="58" t="s">
        <v>41</v>
      </c>
      <c r="B399" s="25" t="s">
        <v>1</v>
      </c>
      <c r="C399" s="25" t="s">
        <v>136</v>
      </c>
      <c r="D399" s="25" t="s">
        <v>11</v>
      </c>
      <c r="E399" s="25">
        <v>12260.0</v>
      </c>
      <c r="F399" s="25">
        <v>722.0</v>
      </c>
      <c r="G399" s="25">
        <v>7.0</v>
      </c>
      <c r="H399" s="25">
        <v>5672.0</v>
      </c>
      <c r="I399" s="25">
        <v>0.0</v>
      </c>
      <c r="J399" s="25">
        <v>0.0</v>
      </c>
      <c r="K399" s="25">
        <v>0.0</v>
      </c>
      <c r="L399" s="25">
        <v>0.0</v>
      </c>
      <c r="M399" s="25">
        <v>0.0</v>
      </c>
      <c r="N399" s="25">
        <v>0.01194</v>
      </c>
      <c r="O399" s="25">
        <v>2.19222</v>
      </c>
      <c r="P399" s="25">
        <v>2.42061</v>
      </c>
      <c r="Q399" s="25">
        <v>576.0</v>
      </c>
      <c r="R399" s="25">
        <v>99.0</v>
      </c>
      <c r="S399" s="25">
        <v>3.0</v>
      </c>
    </row>
    <row r="400">
      <c r="A400" s="58" t="s">
        <v>41</v>
      </c>
      <c r="B400" s="25" t="s">
        <v>1</v>
      </c>
      <c r="C400" s="25" t="s">
        <v>69</v>
      </c>
      <c r="D400" s="25" t="s">
        <v>11</v>
      </c>
      <c r="E400" s="25">
        <v>9983.0</v>
      </c>
      <c r="F400" s="25">
        <v>2028.0</v>
      </c>
      <c r="G400" s="25">
        <v>21.0</v>
      </c>
      <c r="H400" s="25">
        <v>2749.0</v>
      </c>
      <c r="I400" s="25">
        <v>0.0</v>
      </c>
      <c r="J400" s="25">
        <v>0.0</v>
      </c>
      <c r="K400" s="25">
        <v>0.0</v>
      </c>
      <c r="L400" s="25">
        <v>0.0</v>
      </c>
      <c r="M400" s="25">
        <v>0.0</v>
      </c>
      <c r="N400" s="25">
        <v>0.10472</v>
      </c>
      <c r="O400" s="25">
        <v>20.92222</v>
      </c>
      <c r="P400" s="25">
        <v>6.49542</v>
      </c>
      <c r="Q400" s="25">
        <v>1668.0</v>
      </c>
      <c r="R400" s="25">
        <v>99.0</v>
      </c>
      <c r="S400" s="25">
        <v>3.0</v>
      </c>
    </row>
    <row r="401">
      <c r="A401" s="58" t="s">
        <v>41</v>
      </c>
      <c r="B401" s="25" t="s">
        <v>1</v>
      </c>
      <c r="C401" s="25" t="s">
        <v>52</v>
      </c>
      <c r="D401" s="25" t="s">
        <v>11</v>
      </c>
      <c r="E401" s="25">
        <v>21684.0</v>
      </c>
      <c r="F401" s="25">
        <v>5987.0</v>
      </c>
      <c r="G401" s="25">
        <v>64.0</v>
      </c>
      <c r="H401" s="25">
        <v>5179.0</v>
      </c>
      <c r="I401" s="25">
        <v>0.0</v>
      </c>
      <c r="J401" s="25">
        <v>0.0</v>
      </c>
      <c r="K401" s="25">
        <v>0.0</v>
      </c>
      <c r="L401" s="25">
        <v>0.0</v>
      </c>
      <c r="M401" s="25">
        <v>0.0</v>
      </c>
      <c r="N401" s="25">
        <v>0.27306</v>
      </c>
      <c r="O401" s="25">
        <v>18.56083</v>
      </c>
      <c r="P401" s="25">
        <v>6.25163</v>
      </c>
      <c r="Q401" s="25">
        <v>4195.0</v>
      </c>
      <c r="R401" s="25">
        <v>99.0</v>
      </c>
      <c r="S401" s="25">
        <v>3.0</v>
      </c>
    </row>
    <row r="402">
      <c r="A402" s="58" t="s">
        <v>41</v>
      </c>
      <c r="B402" s="25" t="s">
        <v>1</v>
      </c>
      <c r="C402" s="25" t="s">
        <v>155</v>
      </c>
      <c r="D402" s="25" t="s">
        <v>11</v>
      </c>
      <c r="E402" s="25">
        <v>7692.0</v>
      </c>
      <c r="F402" s="25">
        <v>1721.0</v>
      </c>
      <c r="G402" s="25">
        <v>3.0</v>
      </c>
      <c r="H402" s="25">
        <v>2767.0</v>
      </c>
      <c r="I402" s="25">
        <v>0.0</v>
      </c>
      <c r="J402" s="25">
        <v>0.0</v>
      </c>
      <c r="K402" s="25">
        <v>0.0</v>
      </c>
      <c r="L402" s="25">
        <v>0.0</v>
      </c>
      <c r="M402" s="25">
        <v>0.0</v>
      </c>
      <c r="N402" s="25">
        <v>0.03528</v>
      </c>
      <c r="O402" s="25">
        <v>14.0325</v>
      </c>
      <c r="P402" s="25">
        <v>5.04447</v>
      </c>
      <c r="Q402" s="25">
        <v>1312.0</v>
      </c>
      <c r="R402" s="25">
        <v>99.0</v>
      </c>
      <c r="S402" s="25">
        <v>3.0</v>
      </c>
    </row>
    <row r="403">
      <c r="A403" s="58" t="s">
        <v>41</v>
      </c>
      <c r="B403" s="25" t="s">
        <v>1</v>
      </c>
      <c r="C403" s="25" t="s">
        <v>129</v>
      </c>
      <c r="D403" s="25" t="s">
        <v>11</v>
      </c>
      <c r="E403" s="25">
        <v>44953.0</v>
      </c>
      <c r="F403" s="25">
        <v>7317.0</v>
      </c>
      <c r="G403" s="25">
        <v>41.0</v>
      </c>
      <c r="H403" s="25">
        <v>8472.0</v>
      </c>
      <c r="I403" s="25">
        <v>0.0</v>
      </c>
      <c r="J403" s="25">
        <v>0.0</v>
      </c>
      <c r="K403" s="25">
        <v>0.0</v>
      </c>
      <c r="L403" s="25">
        <v>0.0</v>
      </c>
      <c r="M403" s="25">
        <v>0.0</v>
      </c>
      <c r="N403" s="25">
        <v>0.49306</v>
      </c>
      <c r="O403" s="25">
        <v>26.69278</v>
      </c>
      <c r="P403" s="25">
        <v>7.81913</v>
      </c>
      <c r="Q403" s="25">
        <v>6112.0</v>
      </c>
      <c r="R403" s="25">
        <v>99.0</v>
      </c>
      <c r="S403" s="25">
        <v>3.0</v>
      </c>
    </row>
    <row r="404">
      <c r="A404" s="58" t="s">
        <v>41</v>
      </c>
      <c r="B404" s="25" t="s">
        <v>1</v>
      </c>
      <c r="C404" s="25" t="s">
        <v>184</v>
      </c>
      <c r="D404" s="25" t="s">
        <v>11</v>
      </c>
      <c r="E404" s="25">
        <v>957.0</v>
      </c>
      <c r="F404" s="25">
        <v>220.0</v>
      </c>
      <c r="G404" s="25">
        <v>2.0</v>
      </c>
      <c r="H404" s="25">
        <v>251.0</v>
      </c>
      <c r="I404" s="25">
        <v>0.0</v>
      </c>
      <c r="J404" s="25">
        <v>0.0</v>
      </c>
      <c r="K404" s="25">
        <v>0.0</v>
      </c>
      <c r="L404" s="25">
        <v>0.0</v>
      </c>
      <c r="M404" s="25">
        <v>0.0</v>
      </c>
      <c r="N404" s="25">
        <v>0.49528</v>
      </c>
      <c r="O404" s="25">
        <v>13.62444</v>
      </c>
      <c r="P404" s="25">
        <v>4.68896</v>
      </c>
      <c r="Q404" s="25">
        <v>171.0</v>
      </c>
      <c r="R404" s="25">
        <v>99.0</v>
      </c>
      <c r="S404" s="25">
        <v>3.0</v>
      </c>
    </row>
    <row r="405">
      <c r="A405" s="58" t="s">
        <v>41</v>
      </c>
      <c r="B405" s="25" t="s">
        <v>1</v>
      </c>
      <c r="C405" s="25" t="s">
        <v>94</v>
      </c>
      <c r="D405" s="25" t="s">
        <v>11</v>
      </c>
      <c r="E405" s="25">
        <v>11691.0</v>
      </c>
      <c r="F405" s="25">
        <v>1946.0</v>
      </c>
      <c r="G405" s="25">
        <v>18.0</v>
      </c>
      <c r="H405" s="25">
        <v>2804.0</v>
      </c>
      <c r="I405" s="25">
        <v>0.0</v>
      </c>
      <c r="J405" s="25">
        <v>0.0</v>
      </c>
      <c r="K405" s="25">
        <v>0.0</v>
      </c>
      <c r="L405" s="25">
        <v>0.0</v>
      </c>
      <c r="M405" s="25">
        <v>0.0</v>
      </c>
      <c r="N405" s="25">
        <v>0.16389</v>
      </c>
      <c r="O405" s="25">
        <v>19.79639</v>
      </c>
      <c r="P405" s="25">
        <v>6.16982</v>
      </c>
      <c r="Q405" s="25">
        <v>1567.0</v>
      </c>
      <c r="R405" s="25">
        <v>99.0</v>
      </c>
      <c r="S405" s="25">
        <v>3.0</v>
      </c>
    </row>
    <row r="406">
      <c r="A406" s="58" t="s">
        <v>41</v>
      </c>
      <c r="B406" s="25" t="s">
        <v>1</v>
      </c>
      <c r="C406" s="25" t="s">
        <v>174</v>
      </c>
      <c r="D406" s="25" t="s">
        <v>11</v>
      </c>
      <c r="E406" s="25">
        <v>1736.0</v>
      </c>
      <c r="F406" s="25">
        <v>236.0</v>
      </c>
      <c r="G406" s="25">
        <v>1.0</v>
      </c>
      <c r="H406" s="25">
        <v>589.0</v>
      </c>
      <c r="I406" s="25">
        <v>0.0</v>
      </c>
      <c r="J406" s="25">
        <v>0.0</v>
      </c>
      <c r="K406" s="25">
        <v>0.0</v>
      </c>
      <c r="L406" s="25">
        <v>0.0</v>
      </c>
      <c r="M406" s="25">
        <v>0.0</v>
      </c>
      <c r="N406" s="25">
        <v>0.11</v>
      </c>
      <c r="O406" s="25">
        <v>18.27611</v>
      </c>
      <c r="P406" s="25">
        <v>6.53796</v>
      </c>
      <c r="Q406" s="25">
        <v>183.0</v>
      </c>
      <c r="R406" s="25">
        <v>99.0</v>
      </c>
      <c r="S406" s="25">
        <v>3.0</v>
      </c>
    </row>
    <row r="407">
      <c r="A407" s="58" t="s">
        <v>41</v>
      </c>
      <c r="B407" s="25" t="s">
        <v>1</v>
      </c>
      <c r="C407" s="25" t="s">
        <v>131</v>
      </c>
      <c r="D407" s="25" t="s">
        <v>11</v>
      </c>
      <c r="E407" s="25">
        <v>5686.0</v>
      </c>
      <c r="F407" s="25">
        <v>144.0</v>
      </c>
      <c r="G407" s="25">
        <v>0.0</v>
      </c>
      <c r="H407" s="25">
        <v>1706.0</v>
      </c>
      <c r="I407" s="25">
        <v>0.0</v>
      </c>
      <c r="J407" s="25">
        <v>0.0</v>
      </c>
      <c r="K407" s="25">
        <v>0.0</v>
      </c>
      <c r="L407" s="25">
        <v>0.0</v>
      </c>
      <c r="M407" s="25">
        <v>0.0</v>
      </c>
      <c r="N407" s="25">
        <v>0.07722</v>
      </c>
      <c r="O407" s="25">
        <v>1.23417</v>
      </c>
      <c r="P407" s="25">
        <v>1.63493</v>
      </c>
      <c r="Q407" s="25">
        <v>121.0</v>
      </c>
      <c r="R407" s="25">
        <v>99.0</v>
      </c>
      <c r="S407" s="25">
        <v>3.0</v>
      </c>
    </row>
    <row r="408">
      <c r="A408" s="58" t="s">
        <v>41</v>
      </c>
      <c r="B408" s="25" t="s">
        <v>1</v>
      </c>
      <c r="C408" s="25" t="s">
        <v>175</v>
      </c>
      <c r="D408" s="25" t="s">
        <v>11</v>
      </c>
      <c r="E408" s="25">
        <v>3269.0</v>
      </c>
      <c r="F408" s="25">
        <v>830.0</v>
      </c>
      <c r="G408" s="25">
        <v>1.0</v>
      </c>
      <c r="H408" s="25">
        <v>1007.0</v>
      </c>
      <c r="I408" s="25">
        <v>0.0</v>
      </c>
      <c r="J408" s="25">
        <v>0.0</v>
      </c>
      <c r="K408" s="25">
        <v>0.0</v>
      </c>
      <c r="L408" s="25">
        <v>0.0</v>
      </c>
      <c r="M408" s="25">
        <v>0.0</v>
      </c>
      <c r="N408" s="25">
        <v>0.08556</v>
      </c>
      <c r="O408" s="25">
        <v>16.94889</v>
      </c>
      <c r="P408" s="25">
        <v>5.87976</v>
      </c>
      <c r="Q408" s="25">
        <v>640.0</v>
      </c>
      <c r="R408" s="25">
        <v>99.0</v>
      </c>
      <c r="S408" s="25">
        <v>3.0</v>
      </c>
    </row>
    <row r="409">
      <c r="A409" s="58" t="s">
        <v>41</v>
      </c>
      <c r="B409" s="25" t="s">
        <v>1</v>
      </c>
      <c r="C409" s="25" t="s">
        <v>133</v>
      </c>
      <c r="D409" s="25" t="s">
        <v>11</v>
      </c>
      <c r="E409" s="25">
        <v>6746.0</v>
      </c>
      <c r="F409" s="25">
        <v>853.0</v>
      </c>
      <c r="G409" s="25">
        <v>10.0</v>
      </c>
      <c r="H409" s="25">
        <v>1712.0</v>
      </c>
      <c r="I409" s="25">
        <v>0.0</v>
      </c>
      <c r="J409" s="25">
        <v>0.0</v>
      </c>
      <c r="K409" s="25">
        <v>0.0</v>
      </c>
      <c r="L409" s="25">
        <v>0.0</v>
      </c>
      <c r="M409" s="25">
        <v>0.0</v>
      </c>
      <c r="N409" s="25">
        <v>0.13472</v>
      </c>
      <c r="O409" s="25">
        <v>22.49972</v>
      </c>
      <c r="P409" s="25">
        <v>6.71683</v>
      </c>
      <c r="Q409" s="25">
        <v>724.0</v>
      </c>
      <c r="R409" s="25">
        <v>99.0</v>
      </c>
      <c r="S409" s="25">
        <v>3.0</v>
      </c>
    </row>
    <row r="410">
      <c r="A410" s="58" t="s">
        <v>41</v>
      </c>
      <c r="B410" s="25" t="s">
        <v>1</v>
      </c>
      <c r="C410" s="25" t="s">
        <v>199</v>
      </c>
      <c r="D410" s="25" t="s">
        <v>11</v>
      </c>
      <c r="E410" s="25">
        <v>767.0</v>
      </c>
      <c r="F410" s="25">
        <v>82.0</v>
      </c>
      <c r="G410" s="25">
        <v>1.0</v>
      </c>
      <c r="H410" s="25">
        <v>114.0</v>
      </c>
      <c r="I410" s="25">
        <v>0.0</v>
      </c>
      <c r="J410" s="25">
        <v>0.0</v>
      </c>
      <c r="K410" s="25">
        <v>0.0</v>
      </c>
      <c r="L410" s="25">
        <v>0.0</v>
      </c>
      <c r="M410" s="25">
        <v>0.0</v>
      </c>
      <c r="N410" s="25">
        <v>0.46472</v>
      </c>
      <c r="O410" s="25">
        <v>18.87306</v>
      </c>
      <c r="P410" s="25">
        <v>5.56236</v>
      </c>
      <c r="Q410" s="25">
        <v>70.0</v>
      </c>
      <c r="R410" s="25">
        <v>99.0</v>
      </c>
      <c r="S410" s="25">
        <v>3.0</v>
      </c>
    </row>
    <row r="411">
      <c r="A411" s="58" t="s">
        <v>41</v>
      </c>
      <c r="B411" s="25" t="s">
        <v>1</v>
      </c>
      <c r="C411" s="25" t="s">
        <v>143</v>
      </c>
      <c r="D411" s="25" t="s">
        <v>11</v>
      </c>
      <c r="E411" s="25">
        <v>6650.0</v>
      </c>
      <c r="F411" s="25">
        <v>1210.0</v>
      </c>
      <c r="G411" s="25">
        <v>7.0</v>
      </c>
      <c r="H411" s="25">
        <v>1474.0</v>
      </c>
      <c r="I411" s="25">
        <v>0.0</v>
      </c>
      <c r="J411" s="25">
        <v>0.0</v>
      </c>
      <c r="K411" s="25">
        <v>0.0</v>
      </c>
      <c r="L411" s="25">
        <v>0.0</v>
      </c>
      <c r="M411" s="25">
        <v>0.0</v>
      </c>
      <c r="N411" s="25">
        <v>0.20444</v>
      </c>
      <c r="O411" s="25">
        <v>27.62333</v>
      </c>
      <c r="P411" s="25">
        <v>7.79273</v>
      </c>
      <c r="Q411" s="25">
        <v>1001.0</v>
      </c>
      <c r="R411" s="25">
        <v>99.0</v>
      </c>
      <c r="S411" s="25">
        <v>3.0</v>
      </c>
    </row>
    <row r="412">
      <c r="A412" s="58" t="s">
        <v>41</v>
      </c>
      <c r="B412" s="25" t="s">
        <v>1</v>
      </c>
      <c r="C412" s="25" t="s">
        <v>102</v>
      </c>
      <c r="D412" s="25" t="s">
        <v>11</v>
      </c>
      <c r="E412" s="25">
        <v>60633.0</v>
      </c>
      <c r="F412" s="25">
        <v>6502.0</v>
      </c>
      <c r="G412" s="25">
        <v>7.0</v>
      </c>
      <c r="H412" s="25">
        <v>24799.0</v>
      </c>
      <c r="I412" s="25">
        <v>0.0</v>
      </c>
      <c r="J412" s="25">
        <v>0.0</v>
      </c>
      <c r="K412" s="25">
        <v>0.0</v>
      </c>
      <c r="L412" s="25">
        <v>0.0</v>
      </c>
      <c r="M412" s="25">
        <v>0.0</v>
      </c>
      <c r="N412" s="25">
        <v>0.03194</v>
      </c>
      <c r="O412" s="25">
        <v>3.90111</v>
      </c>
      <c r="P412" s="25">
        <v>1.97548</v>
      </c>
      <c r="Q412" s="25">
        <v>4349.0</v>
      </c>
      <c r="R412" s="25">
        <v>99.0</v>
      </c>
      <c r="S412" s="25">
        <v>3.0</v>
      </c>
    </row>
    <row r="413">
      <c r="A413" s="58" t="s">
        <v>41</v>
      </c>
      <c r="B413" s="25" t="s">
        <v>1</v>
      </c>
      <c r="C413" s="25" t="s">
        <v>113</v>
      </c>
      <c r="D413" s="25" t="s">
        <v>11</v>
      </c>
      <c r="E413" s="25">
        <v>6593.0</v>
      </c>
      <c r="F413" s="25">
        <v>622.0</v>
      </c>
      <c r="G413" s="25">
        <v>4.0</v>
      </c>
      <c r="H413" s="25">
        <v>1826.0</v>
      </c>
      <c r="I413" s="25">
        <v>0.0</v>
      </c>
      <c r="J413" s="25">
        <v>0.0</v>
      </c>
      <c r="K413" s="25">
        <v>0.0</v>
      </c>
      <c r="L413" s="25">
        <v>0.0</v>
      </c>
      <c r="M413" s="25">
        <v>0.0</v>
      </c>
      <c r="N413" s="25">
        <v>0.24667</v>
      </c>
      <c r="O413" s="25">
        <v>16.20917</v>
      </c>
      <c r="P413" s="25">
        <v>4.57956</v>
      </c>
      <c r="Q413" s="25">
        <v>512.0</v>
      </c>
      <c r="R413" s="25">
        <v>99.0</v>
      </c>
      <c r="S413" s="25">
        <v>3.0</v>
      </c>
    </row>
    <row r="414">
      <c r="A414" s="58" t="s">
        <v>41</v>
      </c>
      <c r="B414" s="25" t="s">
        <v>1</v>
      </c>
      <c r="C414" s="25" t="s">
        <v>55</v>
      </c>
      <c r="D414" s="25" t="s">
        <v>11</v>
      </c>
      <c r="E414" s="25">
        <v>25682.0</v>
      </c>
      <c r="F414" s="25">
        <v>5266.0</v>
      </c>
      <c r="G414" s="25">
        <v>37.0</v>
      </c>
      <c r="H414" s="25">
        <v>6657.0</v>
      </c>
      <c r="I414" s="25">
        <v>0.0</v>
      </c>
      <c r="J414" s="25">
        <v>0.0</v>
      </c>
      <c r="K414" s="25">
        <v>0.0</v>
      </c>
      <c r="L414" s="25">
        <v>0.0</v>
      </c>
      <c r="M414" s="25">
        <v>0.0</v>
      </c>
      <c r="N414" s="25">
        <v>0.15944</v>
      </c>
      <c r="O414" s="25">
        <v>25.21694</v>
      </c>
      <c r="P414" s="25">
        <v>7.35442</v>
      </c>
      <c r="Q414" s="25">
        <v>4022.0</v>
      </c>
      <c r="R414" s="25">
        <v>99.0</v>
      </c>
      <c r="S414" s="25">
        <v>3.0</v>
      </c>
    </row>
    <row r="415">
      <c r="A415" s="58" t="s">
        <v>41</v>
      </c>
      <c r="B415" s="25" t="s">
        <v>1</v>
      </c>
      <c r="C415" s="25" t="s">
        <v>162</v>
      </c>
      <c r="D415" s="25" t="s">
        <v>11</v>
      </c>
      <c r="E415" s="25">
        <v>21038.0</v>
      </c>
      <c r="F415" s="25">
        <v>1561.0</v>
      </c>
      <c r="G415" s="25">
        <v>2.0</v>
      </c>
      <c r="H415" s="25">
        <v>7504.0</v>
      </c>
      <c r="I415" s="25">
        <v>0.0</v>
      </c>
      <c r="J415" s="25">
        <v>0.0</v>
      </c>
      <c r="K415" s="25">
        <v>0.0</v>
      </c>
      <c r="L415" s="25">
        <v>0.0</v>
      </c>
      <c r="M415" s="25">
        <v>0.0</v>
      </c>
      <c r="N415" s="25">
        <v>0.03583</v>
      </c>
      <c r="O415" s="25">
        <v>3.0925</v>
      </c>
      <c r="P415" s="25">
        <v>1.68363</v>
      </c>
      <c r="Q415" s="25">
        <v>1288.0</v>
      </c>
      <c r="R415" s="25">
        <v>99.0</v>
      </c>
      <c r="S415" s="25">
        <v>3.0</v>
      </c>
    </row>
    <row r="416">
      <c r="A416" s="58" t="s">
        <v>41</v>
      </c>
      <c r="B416" s="25" t="s">
        <v>1</v>
      </c>
      <c r="C416" s="25" t="s">
        <v>82</v>
      </c>
      <c r="D416" s="25" t="s">
        <v>11</v>
      </c>
      <c r="E416" s="25">
        <v>35237.0</v>
      </c>
      <c r="F416" s="25">
        <v>1813.0</v>
      </c>
      <c r="G416" s="25">
        <v>24.0</v>
      </c>
      <c r="H416" s="25">
        <v>13263.0</v>
      </c>
      <c r="I416" s="25">
        <v>0.0</v>
      </c>
      <c r="J416" s="25">
        <v>0.0</v>
      </c>
      <c r="K416" s="25">
        <v>0.0</v>
      </c>
      <c r="L416" s="25">
        <v>0.0</v>
      </c>
      <c r="M416" s="25">
        <v>0.0</v>
      </c>
      <c r="N416" s="25">
        <v>0.05139</v>
      </c>
      <c r="O416" s="25">
        <v>3.40667</v>
      </c>
      <c r="P416" s="25">
        <v>2.50921</v>
      </c>
      <c r="Q416" s="25">
        <v>1538.0</v>
      </c>
      <c r="R416" s="25">
        <v>99.0</v>
      </c>
      <c r="S416" s="25">
        <v>3.0</v>
      </c>
    </row>
    <row r="417">
      <c r="A417" s="58" t="s">
        <v>41</v>
      </c>
      <c r="B417" s="25" t="s">
        <v>1</v>
      </c>
      <c r="C417" s="25" t="s">
        <v>132</v>
      </c>
      <c r="D417" s="25" t="s">
        <v>11</v>
      </c>
      <c r="E417" s="25">
        <v>6229.0</v>
      </c>
      <c r="F417" s="25">
        <v>1581.0</v>
      </c>
      <c r="G417" s="25">
        <v>17.0</v>
      </c>
      <c r="H417" s="25">
        <v>1471.0</v>
      </c>
      <c r="I417" s="25">
        <v>0.0</v>
      </c>
      <c r="J417" s="25">
        <v>0.0</v>
      </c>
      <c r="K417" s="25">
        <v>0.0</v>
      </c>
      <c r="L417" s="25">
        <v>0.0</v>
      </c>
      <c r="M417" s="25">
        <v>0.0</v>
      </c>
      <c r="N417" s="25">
        <v>0.3975</v>
      </c>
      <c r="O417" s="25">
        <v>11.39417</v>
      </c>
      <c r="P417" s="25">
        <v>3.79983</v>
      </c>
      <c r="Q417" s="25">
        <v>1162.0</v>
      </c>
      <c r="R417" s="25">
        <v>99.0</v>
      </c>
      <c r="S417" s="25">
        <v>3.0</v>
      </c>
    </row>
    <row r="418">
      <c r="A418" s="58" t="s">
        <v>41</v>
      </c>
      <c r="B418" s="25" t="s">
        <v>1</v>
      </c>
      <c r="C418" s="25" t="s">
        <v>148</v>
      </c>
      <c r="D418" s="25" t="s">
        <v>11</v>
      </c>
      <c r="E418" s="25">
        <v>664.0</v>
      </c>
      <c r="F418" s="25">
        <v>134.0</v>
      </c>
      <c r="G418" s="25">
        <v>0.0</v>
      </c>
      <c r="H418" s="25">
        <v>137.0</v>
      </c>
      <c r="I418" s="25">
        <v>0.0</v>
      </c>
      <c r="J418" s="25">
        <v>0.0</v>
      </c>
      <c r="K418" s="25">
        <v>0.0</v>
      </c>
      <c r="L418" s="25">
        <v>0.0</v>
      </c>
      <c r="M418" s="25">
        <v>0.0</v>
      </c>
      <c r="N418" s="25">
        <v>0.43361</v>
      </c>
      <c r="O418" s="25">
        <v>19.39944</v>
      </c>
      <c r="P418" s="25">
        <v>6.37113</v>
      </c>
      <c r="Q418" s="25">
        <v>86.0</v>
      </c>
      <c r="R418" s="25">
        <v>99.0</v>
      </c>
      <c r="S418" s="25">
        <v>3.0</v>
      </c>
    </row>
    <row r="419">
      <c r="A419" s="58" t="s">
        <v>41</v>
      </c>
      <c r="B419" s="25" t="s">
        <v>1</v>
      </c>
      <c r="C419" s="25" t="s">
        <v>78</v>
      </c>
      <c r="D419" s="25" t="s">
        <v>11</v>
      </c>
      <c r="E419" s="25">
        <v>21272.0</v>
      </c>
      <c r="F419" s="25">
        <v>3428.0</v>
      </c>
      <c r="G419" s="25">
        <v>35.0</v>
      </c>
      <c r="H419" s="25">
        <v>5986.0</v>
      </c>
      <c r="I419" s="25">
        <v>0.0</v>
      </c>
      <c r="J419" s="25">
        <v>0.0</v>
      </c>
      <c r="K419" s="25">
        <v>0.0</v>
      </c>
      <c r="L419" s="25">
        <v>0.0</v>
      </c>
      <c r="M419" s="25">
        <v>0.0</v>
      </c>
      <c r="N419" s="25">
        <v>0.30667</v>
      </c>
      <c r="O419" s="25">
        <v>15.55417</v>
      </c>
      <c r="P419" s="25">
        <v>5.06065</v>
      </c>
      <c r="Q419" s="25">
        <v>2729.0</v>
      </c>
      <c r="R419" s="25">
        <v>99.0</v>
      </c>
      <c r="S419" s="25">
        <v>3.0</v>
      </c>
    </row>
    <row r="420">
      <c r="A420" s="58" t="s">
        <v>41</v>
      </c>
      <c r="B420" s="25" t="s">
        <v>1</v>
      </c>
      <c r="C420" s="25" t="s">
        <v>158</v>
      </c>
      <c r="D420" s="25" t="s">
        <v>11</v>
      </c>
      <c r="E420" s="25">
        <v>3849.0</v>
      </c>
      <c r="F420" s="25">
        <v>1066.0</v>
      </c>
      <c r="G420" s="25">
        <v>4.0</v>
      </c>
      <c r="H420" s="25">
        <v>1047.0</v>
      </c>
      <c r="I420" s="25">
        <v>0.0</v>
      </c>
      <c r="J420" s="25">
        <v>0.0</v>
      </c>
      <c r="K420" s="25">
        <v>0.0</v>
      </c>
      <c r="L420" s="25">
        <v>0.0</v>
      </c>
      <c r="M420" s="25">
        <v>0.0</v>
      </c>
      <c r="N420" s="25">
        <v>0.1225</v>
      </c>
      <c r="O420" s="25">
        <v>20.68278</v>
      </c>
      <c r="P420" s="25">
        <v>6.61668</v>
      </c>
      <c r="Q420" s="25">
        <v>816.0</v>
      </c>
      <c r="R420" s="25">
        <v>99.0</v>
      </c>
      <c r="S420" s="25">
        <v>3.0</v>
      </c>
    </row>
    <row r="421">
      <c r="A421" s="58" t="s">
        <v>41</v>
      </c>
      <c r="B421" s="25" t="s">
        <v>1</v>
      </c>
      <c r="C421" s="25" t="s">
        <v>114</v>
      </c>
      <c r="D421" s="25" t="s">
        <v>11</v>
      </c>
      <c r="E421" s="25">
        <v>11981.0</v>
      </c>
      <c r="F421" s="25">
        <v>2324.0</v>
      </c>
      <c r="G421" s="25">
        <v>14.0</v>
      </c>
      <c r="H421" s="25">
        <v>2918.0</v>
      </c>
      <c r="I421" s="25">
        <v>0.0</v>
      </c>
      <c r="J421" s="25">
        <v>0.0</v>
      </c>
      <c r="K421" s="25">
        <v>0.0</v>
      </c>
      <c r="L421" s="25">
        <v>0.0</v>
      </c>
      <c r="M421" s="25">
        <v>0.0</v>
      </c>
      <c r="N421" s="25">
        <v>0.22167</v>
      </c>
      <c r="O421" s="25">
        <v>22.52444</v>
      </c>
      <c r="P421" s="25">
        <v>7.05253</v>
      </c>
      <c r="Q421" s="25">
        <v>1772.0</v>
      </c>
      <c r="R421" s="25">
        <v>99.0</v>
      </c>
      <c r="S421" s="25">
        <v>3.0</v>
      </c>
    </row>
    <row r="422">
      <c r="A422" s="58" t="s">
        <v>41</v>
      </c>
      <c r="B422" s="25" t="s">
        <v>1</v>
      </c>
      <c r="C422" s="25" t="s">
        <v>72</v>
      </c>
      <c r="D422" s="25" t="s">
        <v>11</v>
      </c>
      <c r="E422" s="25">
        <v>17597.0</v>
      </c>
      <c r="F422" s="25">
        <v>2537.0</v>
      </c>
      <c r="G422" s="25">
        <v>13.0</v>
      </c>
      <c r="H422" s="25">
        <v>4944.0</v>
      </c>
      <c r="I422" s="25">
        <v>0.0</v>
      </c>
      <c r="J422" s="25">
        <v>0.0</v>
      </c>
      <c r="K422" s="25">
        <v>0.0</v>
      </c>
      <c r="L422" s="25">
        <v>0.0</v>
      </c>
      <c r="M422" s="25">
        <v>0.0</v>
      </c>
      <c r="N422" s="25">
        <v>0.29833</v>
      </c>
      <c r="O422" s="25">
        <v>7.55444</v>
      </c>
      <c r="P422" s="25">
        <v>2.66165</v>
      </c>
      <c r="Q422" s="25">
        <v>1936.0</v>
      </c>
      <c r="R422" s="25">
        <v>99.0</v>
      </c>
      <c r="S422" s="25">
        <v>3.0</v>
      </c>
    </row>
    <row r="423">
      <c r="A423" s="58" t="s">
        <v>41</v>
      </c>
      <c r="B423" s="25" t="s">
        <v>1</v>
      </c>
      <c r="C423" s="25" t="s">
        <v>157</v>
      </c>
      <c r="D423" s="25" t="s">
        <v>11</v>
      </c>
      <c r="E423" s="25">
        <v>10004.0</v>
      </c>
      <c r="F423" s="25">
        <v>1413.0</v>
      </c>
      <c r="G423" s="25">
        <v>11.0</v>
      </c>
      <c r="H423" s="25">
        <v>1945.0</v>
      </c>
      <c r="I423" s="25">
        <v>0.0</v>
      </c>
      <c r="J423" s="25">
        <v>0.0</v>
      </c>
      <c r="K423" s="25">
        <v>0.0</v>
      </c>
      <c r="L423" s="25">
        <v>0.0</v>
      </c>
      <c r="M423" s="25">
        <v>0.0</v>
      </c>
      <c r="N423" s="25">
        <v>0.35389</v>
      </c>
      <c r="O423" s="25">
        <v>25.39806</v>
      </c>
      <c r="P423" s="25">
        <v>7.75561</v>
      </c>
      <c r="Q423" s="25">
        <v>1165.0</v>
      </c>
      <c r="R423" s="25">
        <v>99.0</v>
      </c>
      <c r="S423" s="25">
        <v>3.0</v>
      </c>
    </row>
    <row r="424">
      <c r="A424" s="58" t="s">
        <v>41</v>
      </c>
      <c r="B424" s="25" t="s">
        <v>1</v>
      </c>
      <c r="C424" s="25" t="s">
        <v>140</v>
      </c>
      <c r="D424" s="25" t="s">
        <v>11</v>
      </c>
      <c r="E424" s="25">
        <v>708.0</v>
      </c>
      <c r="F424" s="25">
        <v>125.0</v>
      </c>
      <c r="G424" s="25">
        <v>3.0</v>
      </c>
      <c r="H424" s="25">
        <v>231.0</v>
      </c>
      <c r="I424" s="25">
        <v>0.0</v>
      </c>
      <c r="J424" s="25">
        <v>0.0</v>
      </c>
      <c r="K424" s="25">
        <v>0.0</v>
      </c>
      <c r="L424" s="25">
        <v>0.0</v>
      </c>
      <c r="M424" s="25">
        <v>0.0</v>
      </c>
      <c r="N424" s="25">
        <v>0.29444</v>
      </c>
      <c r="O424" s="25">
        <v>8.26639</v>
      </c>
      <c r="P424" s="25">
        <v>2.87101</v>
      </c>
      <c r="Q424" s="25">
        <v>100.0</v>
      </c>
      <c r="R424" s="25">
        <v>99.0</v>
      </c>
      <c r="S424" s="25">
        <v>3.0</v>
      </c>
    </row>
    <row r="425">
      <c r="A425" s="58" t="s">
        <v>41</v>
      </c>
      <c r="B425" s="25" t="s">
        <v>1</v>
      </c>
      <c r="C425" s="25" t="s">
        <v>42</v>
      </c>
      <c r="D425" s="25" t="s">
        <v>11</v>
      </c>
      <c r="E425" s="25">
        <v>17397.0</v>
      </c>
      <c r="F425" s="25">
        <v>1379.0</v>
      </c>
      <c r="G425" s="25">
        <v>0.0</v>
      </c>
      <c r="H425" s="25">
        <v>6458.0</v>
      </c>
      <c r="I425" s="25">
        <v>0.0</v>
      </c>
      <c r="J425" s="25">
        <v>0.0</v>
      </c>
      <c r="K425" s="25">
        <v>0.0</v>
      </c>
      <c r="L425" s="25">
        <v>0.0</v>
      </c>
      <c r="M425" s="25">
        <v>0.0</v>
      </c>
      <c r="N425" s="25">
        <v>0.04611</v>
      </c>
      <c r="O425" s="25">
        <v>2.80806</v>
      </c>
      <c r="P425" s="25">
        <v>1.96575</v>
      </c>
      <c r="Q425" s="25">
        <v>1100.0</v>
      </c>
      <c r="R425" s="25">
        <v>99.0</v>
      </c>
      <c r="S425" s="25">
        <v>3.0</v>
      </c>
    </row>
    <row r="426">
      <c r="A426" s="58" t="s">
        <v>41</v>
      </c>
      <c r="B426" s="25" t="s">
        <v>1</v>
      </c>
      <c r="C426" s="25" t="s">
        <v>141</v>
      </c>
      <c r="D426" s="25" t="s">
        <v>11</v>
      </c>
      <c r="E426" s="25">
        <v>16154.0</v>
      </c>
      <c r="F426" s="25">
        <v>1725.0</v>
      </c>
      <c r="G426" s="25">
        <v>1.0</v>
      </c>
      <c r="H426" s="25">
        <v>6548.0</v>
      </c>
      <c r="I426" s="25">
        <v>0.0</v>
      </c>
      <c r="J426" s="25">
        <v>0.0</v>
      </c>
      <c r="K426" s="25">
        <v>0.0</v>
      </c>
      <c r="L426" s="25">
        <v>0.0</v>
      </c>
      <c r="M426" s="25">
        <v>0.0</v>
      </c>
      <c r="N426" s="25">
        <v>0.03333</v>
      </c>
      <c r="O426" s="25">
        <v>5.23278</v>
      </c>
      <c r="P426" s="25">
        <v>2.51584</v>
      </c>
      <c r="Q426" s="25">
        <v>1302.0</v>
      </c>
      <c r="R426" s="25">
        <v>99.0</v>
      </c>
      <c r="S426" s="25">
        <v>3.0</v>
      </c>
    </row>
    <row r="427">
      <c r="A427" s="58" t="s">
        <v>41</v>
      </c>
      <c r="B427" s="25" t="s">
        <v>1</v>
      </c>
      <c r="C427" s="25" t="s">
        <v>201</v>
      </c>
      <c r="D427" s="25" t="s">
        <v>11</v>
      </c>
      <c r="E427" s="25">
        <v>1213.0</v>
      </c>
      <c r="F427" s="25">
        <v>290.0</v>
      </c>
      <c r="G427" s="25">
        <v>1.0</v>
      </c>
      <c r="H427" s="25">
        <v>304.0</v>
      </c>
      <c r="I427" s="25">
        <v>0.0</v>
      </c>
      <c r="J427" s="25">
        <v>0.0</v>
      </c>
      <c r="K427" s="25">
        <v>0.0</v>
      </c>
      <c r="L427" s="25">
        <v>0.0</v>
      </c>
      <c r="M427" s="25">
        <v>0.0</v>
      </c>
      <c r="N427" s="25">
        <v>0.46861</v>
      </c>
      <c r="O427" s="25">
        <v>13.37194</v>
      </c>
      <c r="P427" s="25">
        <v>4.84087</v>
      </c>
      <c r="Q427" s="25">
        <v>216.0</v>
      </c>
      <c r="R427" s="25">
        <v>99.0</v>
      </c>
      <c r="S427" s="25">
        <v>3.0</v>
      </c>
    </row>
    <row r="428">
      <c r="A428" s="58" t="s">
        <v>41</v>
      </c>
      <c r="B428" s="25" t="s">
        <v>1</v>
      </c>
      <c r="C428" s="25" t="s">
        <v>152</v>
      </c>
      <c r="D428" s="25" t="s">
        <v>11</v>
      </c>
      <c r="E428" s="25">
        <v>2001.0</v>
      </c>
      <c r="F428" s="25">
        <v>437.0</v>
      </c>
      <c r="G428" s="25">
        <v>2.0</v>
      </c>
      <c r="H428" s="25">
        <v>588.0</v>
      </c>
      <c r="I428" s="25">
        <v>0.0</v>
      </c>
      <c r="J428" s="25">
        <v>0.0</v>
      </c>
      <c r="K428" s="25">
        <v>0.0</v>
      </c>
      <c r="L428" s="25">
        <v>0.0</v>
      </c>
      <c r="M428" s="25">
        <v>0.0</v>
      </c>
      <c r="N428" s="25">
        <v>0.10806</v>
      </c>
      <c r="O428" s="25">
        <v>19.4475</v>
      </c>
      <c r="P428" s="25">
        <v>5.89234</v>
      </c>
      <c r="Q428" s="25">
        <v>307.0</v>
      </c>
      <c r="R428" s="25">
        <v>99.0</v>
      </c>
      <c r="S428" s="25">
        <v>3.0</v>
      </c>
    </row>
    <row r="429">
      <c r="A429" s="58" t="s">
        <v>41</v>
      </c>
      <c r="B429" s="25" t="s">
        <v>1</v>
      </c>
      <c r="C429" s="25" t="s">
        <v>164</v>
      </c>
      <c r="D429" s="25" t="s">
        <v>11</v>
      </c>
      <c r="E429" s="25">
        <v>1630.0</v>
      </c>
      <c r="F429" s="25">
        <v>53.0</v>
      </c>
      <c r="G429" s="25">
        <v>1.0</v>
      </c>
      <c r="H429" s="25">
        <v>773.0</v>
      </c>
      <c r="I429" s="25">
        <v>0.0</v>
      </c>
      <c r="J429" s="25">
        <v>0.0</v>
      </c>
      <c r="K429" s="25">
        <v>0.0</v>
      </c>
      <c r="L429" s="25">
        <v>0.0</v>
      </c>
      <c r="M429" s="25">
        <v>0.0</v>
      </c>
      <c r="N429" s="25">
        <v>0.01472</v>
      </c>
      <c r="O429" s="25">
        <v>1.49361</v>
      </c>
      <c r="P429" s="25">
        <v>1.411</v>
      </c>
      <c r="Q429" s="25">
        <v>46.0</v>
      </c>
      <c r="R429" s="25">
        <v>99.0</v>
      </c>
      <c r="S429" s="25">
        <v>3.0</v>
      </c>
    </row>
    <row r="430">
      <c r="A430" s="58" t="s">
        <v>41</v>
      </c>
      <c r="B430" s="25" t="s">
        <v>1</v>
      </c>
      <c r="C430" s="25" t="s">
        <v>110</v>
      </c>
      <c r="D430" s="25" t="s">
        <v>11</v>
      </c>
      <c r="E430" s="25">
        <v>1186.0</v>
      </c>
      <c r="F430" s="25">
        <v>456.0</v>
      </c>
      <c r="G430" s="25">
        <v>1.0</v>
      </c>
      <c r="H430" s="25">
        <v>223.0</v>
      </c>
      <c r="I430" s="25">
        <v>0.0</v>
      </c>
      <c r="J430" s="25">
        <v>0.0</v>
      </c>
      <c r="K430" s="25">
        <v>0.0</v>
      </c>
      <c r="L430" s="25">
        <v>0.0</v>
      </c>
      <c r="M430" s="25">
        <v>0.0</v>
      </c>
      <c r="N430" s="25">
        <v>0.37139</v>
      </c>
      <c r="O430" s="25">
        <v>10.89194</v>
      </c>
      <c r="P430" s="25">
        <v>3.07711</v>
      </c>
      <c r="Q430" s="25">
        <v>318.0</v>
      </c>
      <c r="R430" s="25">
        <v>99.0</v>
      </c>
      <c r="S430" s="25">
        <v>3.0</v>
      </c>
    </row>
    <row r="431">
      <c r="A431" s="58" t="s">
        <v>41</v>
      </c>
      <c r="B431" s="25" t="s">
        <v>1</v>
      </c>
      <c r="C431" s="25" t="s">
        <v>167</v>
      </c>
      <c r="D431" s="25" t="s">
        <v>11</v>
      </c>
      <c r="E431" s="25">
        <v>11301.0</v>
      </c>
      <c r="F431" s="25">
        <v>1573.0</v>
      </c>
      <c r="G431" s="25">
        <v>4.0</v>
      </c>
      <c r="H431" s="25">
        <v>3685.0</v>
      </c>
      <c r="I431" s="25">
        <v>0.0</v>
      </c>
      <c r="J431" s="25">
        <v>0.0</v>
      </c>
      <c r="K431" s="25">
        <v>0.0</v>
      </c>
      <c r="L431" s="25">
        <v>0.0</v>
      </c>
      <c r="M431" s="25">
        <v>0.0</v>
      </c>
      <c r="N431" s="25">
        <v>0.05417</v>
      </c>
      <c r="O431" s="25">
        <v>7.1225</v>
      </c>
      <c r="P431" s="25">
        <v>3.14329</v>
      </c>
      <c r="Q431" s="25">
        <v>1194.0</v>
      </c>
      <c r="R431" s="25">
        <v>99.0</v>
      </c>
      <c r="S431" s="25">
        <v>3.0</v>
      </c>
    </row>
    <row r="432">
      <c r="A432" s="58" t="s">
        <v>41</v>
      </c>
      <c r="B432" s="25" t="s">
        <v>1</v>
      </c>
      <c r="C432" s="25" t="s">
        <v>159</v>
      </c>
      <c r="D432" s="25" t="s">
        <v>11</v>
      </c>
      <c r="E432" s="25">
        <v>6920.0</v>
      </c>
      <c r="F432" s="25">
        <v>1252.0</v>
      </c>
      <c r="G432" s="25">
        <v>8.0</v>
      </c>
      <c r="H432" s="25">
        <v>2561.0</v>
      </c>
      <c r="I432" s="25">
        <v>0.0</v>
      </c>
      <c r="J432" s="25">
        <v>0.0</v>
      </c>
      <c r="K432" s="25">
        <v>0.0</v>
      </c>
      <c r="L432" s="25">
        <v>0.0</v>
      </c>
      <c r="M432" s="25">
        <v>0.0</v>
      </c>
      <c r="N432" s="25">
        <v>0.05194</v>
      </c>
      <c r="O432" s="25">
        <v>15.85806</v>
      </c>
      <c r="P432" s="25">
        <v>5.16224</v>
      </c>
      <c r="Q432" s="25">
        <v>909.0</v>
      </c>
      <c r="R432" s="25">
        <v>99.0</v>
      </c>
      <c r="S432" s="25">
        <v>3.0</v>
      </c>
    </row>
    <row r="433">
      <c r="A433" s="58" t="s">
        <v>41</v>
      </c>
      <c r="B433" s="25" t="s">
        <v>1</v>
      </c>
      <c r="C433" s="25" t="s">
        <v>160</v>
      </c>
      <c r="D433" s="25" t="s">
        <v>11</v>
      </c>
      <c r="E433" s="25">
        <v>3099.0</v>
      </c>
      <c r="F433" s="25">
        <v>370.0</v>
      </c>
      <c r="G433" s="25">
        <v>2.0</v>
      </c>
      <c r="H433" s="25">
        <v>1192.0</v>
      </c>
      <c r="I433" s="25">
        <v>0.0</v>
      </c>
      <c r="J433" s="25">
        <v>0.0</v>
      </c>
      <c r="K433" s="25">
        <v>0.0</v>
      </c>
      <c r="L433" s="25">
        <v>0.0</v>
      </c>
      <c r="M433" s="25">
        <v>0.0</v>
      </c>
      <c r="N433" s="25">
        <v>0.04278</v>
      </c>
      <c r="O433" s="25">
        <v>13.67167</v>
      </c>
      <c r="P433" s="25">
        <v>5.12365</v>
      </c>
      <c r="Q433" s="25">
        <v>313.0</v>
      </c>
      <c r="R433" s="25">
        <v>99.0</v>
      </c>
      <c r="S433" s="25">
        <v>3.0</v>
      </c>
    </row>
    <row r="434">
      <c r="A434" s="58" t="s">
        <v>41</v>
      </c>
      <c r="B434" s="25" t="s">
        <v>1</v>
      </c>
      <c r="C434" s="25" t="s">
        <v>221</v>
      </c>
      <c r="D434" s="25" t="s">
        <v>11</v>
      </c>
      <c r="E434" s="25">
        <v>4174.0</v>
      </c>
      <c r="F434" s="25">
        <v>185.0</v>
      </c>
      <c r="G434" s="25">
        <v>1.0</v>
      </c>
      <c r="H434" s="25">
        <v>2018.0</v>
      </c>
      <c r="I434" s="25">
        <v>0.0</v>
      </c>
      <c r="J434" s="25">
        <v>0.0</v>
      </c>
      <c r="K434" s="25">
        <v>0.0</v>
      </c>
      <c r="L434" s="25">
        <v>0.0</v>
      </c>
      <c r="M434" s="25">
        <v>0.0</v>
      </c>
      <c r="N434" s="25">
        <v>0.01083</v>
      </c>
      <c r="O434" s="25">
        <v>1.47639</v>
      </c>
      <c r="P434" s="25">
        <v>2.31652</v>
      </c>
      <c r="Q434" s="25">
        <v>141.0</v>
      </c>
      <c r="R434" s="25">
        <v>99.0</v>
      </c>
      <c r="S434" s="25">
        <v>3.0</v>
      </c>
    </row>
    <row r="435">
      <c r="A435" s="58" t="s">
        <v>41</v>
      </c>
      <c r="B435" s="25" t="s">
        <v>1</v>
      </c>
      <c r="C435" s="25" t="s">
        <v>121</v>
      </c>
      <c r="D435" s="25" t="s">
        <v>11</v>
      </c>
      <c r="E435" s="25">
        <v>3070.0</v>
      </c>
      <c r="F435" s="25">
        <v>482.0</v>
      </c>
      <c r="G435" s="25">
        <v>1.0</v>
      </c>
      <c r="H435" s="25">
        <v>868.0</v>
      </c>
      <c r="I435" s="25">
        <v>0.0</v>
      </c>
      <c r="J435" s="25">
        <v>0.0</v>
      </c>
      <c r="K435" s="25">
        <v>0.0</v>
      </c>
      <c r="L435" s="25">
        <v>0.0</v>
      </c>
      <c r="M435" s="25">
        <v>0.0</v>
      </c>
      <c r="N435" s="25">
        <v>0.16306</v>
      </c>
      <c r="O435" s="25">
        <v>17.82306</v>
      </c>
      <c r="P435" s="25">
        <v>5.98972</v>
      </c>
      <c r="Q435" s="25">
        <v>369.0</v>
      </c>
      <c r="R435" s="25">
        <v>99.0</v>
      </c>
      <c r="S435" s="25">
        <v>3.0</v>
      </c>
    </row>
    <row r="436">
      <c r="A436" s="58" t="s">
        <v>41</v>
      </c>
      <c r="B436" s="25" t="s">
        <v>1</v>
      </c>
      <c r="C436" s="25" t="s">
        <v>165</v>
      </c>
      <c r="D436" s="25" t="s">
        <v>11</v>
      </c>
      <c r="E436" s="25">
        <v>10760.0</v>
      </c>
      <c r="F436" s="25">
        <v>1196.0</v>
      </c>
      <c r="G436" s="25">
        <v>4.0</v>
      </c>
      <c r="H436" s="25">
        <v>3961.0</v>
      </c>
      <c r="I436" s="25">
        <v>0.0</v>
      </c>
      <c r="J436" s="25">
        <v>0.0</v>
      </c>
      <c r="K436" s="25">
        <v>0.0</v>
      </c>
      <c r="L436" s="25">
        <v>0.0</v>
      </c>
      <c r="M436" s="25">
        <v>0.0</v>
      </c>
      <c r="N436" s="25">
        <v>0.05528</v>
      </c>
      <c r="O436" s="25">
        <v>5.61306</v>
      </c>
      <c r="P436" s="25">
        <v>2.75141</v>
      </c>
      <c r="Q436" s="25">
        <v>955.0</v>
      </c>
      <c r="R436" s="25">
        <v>99.0</v>
      </c>
      <c r="S436" s="25">
        <v>3.0</v>
      </c>
    </row>
    <row r="437">
      <c r="A437" s="58" t="s">
        <v>41</v>
      </c>
      <c r="B437" s="25" t="s">
        <v>1</v>
      </c>
      <c r="C437" s="25" t="s">
        <v>173</v>
      </c>
      <c r="D437" s="25" t="s">
        <v>11</v>
      </c>
      <c r="E437" s="25">
        <v>2373.0</v>
      </c>
      <c r="F437" s="25">
        <v>322.0</v>
      </c>
      <c r="G437" s="25">
        <v>2.0</v>
      </c>
      <c r="H437" s="25">
        <v>607.0</v>
      </c>
      <c r="I437" s="25">
        <v>0.0</v>
      </c>
      <c r="J437" s="25">
        <v>0.0</v>
      </c>
      <c r="K437" s="25">
        <v>0.0</v>
      </c>
      <c r="L437" s="25">
        <v>0.0</v>
      </c>
      <c r="M437" s="25">
        <v>0.0</v>
      </c>
      <c r="N437" s="25">
        <v>0.15639</v>
      </c>
      <c r="O437" s="25">
        <v>23.42778</v>
      </c>
      <c r="P437" s="25">
        <v>6.51866</v>
      </c>
      <c r="Q437" s="25">
        <v>264.0</v>
      </c>
      <c r="R437" s="25">
        <v>99.0</v>
      </c>
      <c r="S437" s="25">
        <v>3.0</v>
      </c>
    </row>
    <row r="438">
      <c r="A438" s="58" t="s">
        <v>41</v>
      </c>
      <c r="B438" s="25" t="s">
        <v>1</v>
      </c>
      <c r="C438" s="25" t="s">
        <v>104</v>
      </c>
      <c r="D438" s="25" t="s">
        <v>11</v>
      </c>
      <c r="E438" s="25">
        <v>6187.0</v>
      </c>
      <c r="F438" s="25">
        <v>302.0</v>
      </c>
      <c r="G438" s="25">
        <v>2.0</v>
      </c>
      <c r="H438" s="25">
        <v>2672.0</v>
      </c>
      <c r="I438" s="25">
        <v>0.0</v>
      </c>
      <c r="J438" s="25">
        <v>0.0</v>
      </c>
      <c r="K438" s="25">
        <v>0.0</v>
      </c>
      <c r="L438" s="25">
        <v>0.0</v>
      </c>
      <c r="M438" s="25">
        <v>0.0</v>
      </c>
      <c r="N438" s="25">
        <v>0.02139</v>
      </c>
      <c r="O438" s="25">
        <v>1.48417</v>
      </c>
      <c r="P438" s="25">
        <v>1.75602</v>
      </c>
      <c r="Q438" s="25">
        <v>209.0</v>
      </c>
      <c r="R438" s="25">
        <v>99.0</v>
      </c>
      <c r="S438" s="25">
        <v>3.0</v>
      </c>
    </row>
    <row r="439">
      <c r="A439" s="58" t="s">
        <v>41</v>
      </c>
      <c r="B439" s="25" t="s">
        <v>1</v>
      </c>
      <c r="C439" s="25" t="s">
        <v>107</v>
      </c>
      <c r="D439" s="25" t="s">
        <v>11</v>
      </c>
      <c r="E439" s="25">
        <v>25115.0</v>
      </c>
      <c r="F439" s="25">
        <v>221.0</v>
      </c>
      <c r="G439" s="25">
        <v>3.0</v>
      </c>
      <c r="H439" s="25">
        <v>13440.0</v>
      </c>
      <c r="I439" s="25">
        <v>0.0</v>
      </c>
      <c r="J439" s="25">
        <v>0.0</v>
      </c>
      <c r="K439" s="25">
        <v>0.0</v>
      </c>
      <c r="L439" s="25">
        <v>0.0</v>
      </c>
      <c r="M439" s="25">
        <v>0.0</v>
      </c>
      <c r="N439" s="25">
        <v>0.00833</v>
      </c>
      <c r="O439" s="25">
        <v>0.685</v>
      </c>
      <c r="P439" s="25">
        <v>0.69246</v>
      </c>
      <c r="Q439" s="25">
        <v>187.0</v>
      </c>
      <c r="R439" s="25">
        <v>99.0</v>
      </c>
      <c r="S439" s="25">
        <v>3.0</v>
      </c>
    </row>
    <row r="440">
      <c r="A440" s="58" t="s">
        <v>41</v>
      </c>
      <c r="B440" s="25" t="s">
        <v>1</v>
      </c>
      <c r="C440" s="25" t="s">
        <v>169</v>
      </c>
      <c r="D440" s="25" t="s">
        <v>11</v>
      </c>
      <c r="E440" s="25">
        <v>2919.0</v>
      </c>
      <c r="F440" s="25">
        <v>177.0</v>
      </c>
      <c r="G440" s="25">
        <v>0.0</v>
      </c>
      <c r="H440" s="25">
        <v>1288.0</v>
      </c>
      <c r="I440" s="25">
        <v>0.0</v>
      </c>
      <c r="J440" s="25">
        <v>0.0</v>
      </c>
      <c r="K440" s="25">
        <v>0.0</v>
      </c>
      <c r="L440" s="25">
        <v>0.0</v>
      </c>
      <c r="M440" s="25">
        <v>0.0</v>
      </c>
      <c r="N440" s="25">
        <v>0.02083</v>
      </c>
      <c r="O440" s="25">
        <v>3.03139</v>
      </c>
      <c r="P440" s="25">
        <v>2.52769</v>
      </c>
      <c r="Q440" s="25">
        <v>148.0</v>
      </c>
      <c r="R440" s="25">
        <v>99.0</v>
      </c>
      <c r="S440" s="25">
        <v>3.0</v>
      </c>
    </row>
    <row r="441">
      <c r="A441" s="58" t="s">
        <v>41</v>
      </c>
      <c r="B441" s="25" t="s">
        <v>1</v>
      </c>
      <c r="C441" s="25" t="s">
        <v>187</v>
      </c>
      <c r="D441" s="25" t="s">
        <v>11</v>
      </c>
      <c r="E441" s="25">
        <v>2419.0</v>
      </c>
      <c r="F441" s="25">
        <v>148.0</v>
      </c>
      <c r="G441" s="25">
        <v>2.0</v>
      </c>
      <c r="H441" s="25">
        <v>657.0</v>
      </c>
      <c r="I441" s="25">
        <v>0.0</v>
      </c>
      <c r="J441" s="25">
        <v>0.0</v>
      </c>
      <c r="K441" s="25">
        <v>0.0</v>
      </c>
      <c r="L441" s="25">
        <v>0.0</v>
      </c>
      <c r="M441" s="25">
        <v>0.0</v>
      </c>
      <c r="N441" s="25">
        <v>0.13278</v>
      </c>
      <c r="O441" s="25">
        <v>7.25944</v>
      </c>
      <c r="P441" s="25">
        <v>3.07716</v>
      </c>
      <c r="Q441" s="25">
        <v>132.0</v>
      </c>
      <c r="R441" s="25">
        <v>99.0</v>
      </c>
      <c r="S441" s="25">
        <v>3.0</v>
      </c>
    </row>
    <row r="442">
      <c r="A442" s="58" t="s">
        <v>41</v>
      </c>
      <c r="B442" s="25" t="s">
        <v>1</v>
      </c>
      <c r="C442" s="25" t="s">
        <v>211</v>
      </c>
      <c r="D442" s="25" t="s">
        <v>11</v>
      </c>
      <c r="E442" s="25">
        <v>969.0</v>
      </c>
      <c r="F442" s="25">
        <v>202.0</v>
      </c>
      <c r="G442" s="25">
        <v>2.0</v>
      </c>
      <c r="H442" s="25">
        <v>203.0</v>
      </c>
      <c r="I442" s="25">
        <v>0.0</v>
      </c>
      <c r="J442" s="25">
        <v>0.0</v>
      </c>
      <c r="K442" s="25">
        <v>0.0</v>
      </c>
      <c r="L442" s="25">
        <v>0.0</v>
      </c>
      <c r="M442" s="25">
        <v>0.0</v>
      </c>
      <c r="N442" s="25">
        <v>0.4225</v>
      </c>
      <c r="O442" s="25">
        <v>21.55806</v>
      </c>
      <c r="P442" s="25">
        <v>6.57411</v>
      </c>
      <c r="Q442" s="25">
        <v>157.0</v>
      </c>
      <c r="R442" s="25">
        <v>99.0</v>
      </c>
      <c r="S442" s="25">
        <v>3.0</v>
      </c>
    </row>
    <row r="443">
      <c r="A443" s="58" t="s">
        <v>41</v>
      </c>
      <c r="B443" s="25" t="s">
        <v>1</v>
      </c>
      <c r="C443" s="25" t="s">
        <v>146</v>
      </c>
      <c r="D443" s="25" t="s">
        <v>11</v>
      </c>
      <c r="E443" s="25">
        <v>1220.0</v>
      </c>
      <c r="F443" s="25">
        <v>288.0</v>
      </c>
      <c r="G443" s="25">
        <v>1.0</v>
      </c>
      <c r="H443" s="25">
        <v>303.0</v>
      </c>
      <c r="I443" s="25">
        <v>0.0</v>
      </c>
      <c r="J443" s="25">
        <v>0.0</v>
      </c>
      <c r="K443" s="25">
        <v>0.0</v>
      </c>
      <c r="L443" s="25">
        <v>0.0</v>
      </c>
      <c r="M443" s="25">
        <v>0.0</v>
      </c>
      <c r="N443" s="25">
        <v>0.37083</v>
      </c>
      <c r="O443" s="25">
        <v>11.87083</v>
      </c>
      <c r="P443" s="25">
        <v>3.84811</v>
      </c>
      <c r="Q443" s="25">
        <v>203.0</v>
      </c>
      <c r="R443" s="25">
        <v>99.0</v>
      </c>
      <c r="S443" s="25">
        <v>3.0</v>
      </c>
    </row>
    <row r="444">
      <c r="A444" s="58" t="s">
        <v>41</v>
      </c>
      <c r="B444" s="25" t="s">
        <v>1</v>
      </c>
      <c r="C444" s="25" t="s">
        <v>230</v>
      </c>
      <c r="D444" s="25" t="s">
        <v>11</v>
      </c>
      <c r="E444" s="25">
        <v>754.0</v>
      </c>
      <c r="F444" s="25">
        <v>151.0</v>
      </c>
      <c r="G444" s="25">
        <v>0.0</v>
      </c>
      <c r="H444" s="25">
        <v>134.0</v>
      </c>
      <c r="I444" s="25">
        <v>0.0</v>
      </c>
      <c r="J444" s="25">
        <v>0.0</v>
      </c>
      <c r="K444" s="25">
        <v>0.0</v>
      </c>
      <c r="L444" s="25">
        <v>0.0</v>
      </c>
      <c r="M444" s="25">
        <v>0.0</v>
      </c>
      <c r="N444" s="25">
        <v>0.48722</v>
      </c>
      <c r="O444" s="25">
        <v>19.83778</v>
      </c>
      <c r="P444" s="25">
        <v>6.634</v>
      </c>
      <c r="Q444" s="25">
        <v>106.0</v>
      </c>
      <c r="R444" s="25">
        <v>99.0</v>
      </c>
      <c r="S444" s="25">
        <v>3.0</v>
      </c>
    </row>
    <row r="445">
      <c r="A445" s="58" t="s">
        <v>41</v>
      </c>
      <c r="B445" s="25" t="s">
        <v>1</v>
      </c>
      <c r="C445" s="25" t="s">
        <v>93</v>
      </c>
      <c r="D445" s="25" t="s">
        <v>11</v>
      </c>
      <c r="E445" s="25">
        <v>12536.0</v>
      </c>
      <c r="F445" s="25">
        <v>530.0</v>
      </c>
      <c r="G445" s="25">
        <v>12.0</v>
      </c>
      <c r="H445" s="25">
        <v>4942.0</v>
      </c>
      <c r="I445" s="25">
        <v>0.0</v>
      </c>
      <c r="J445" s="25">
        <v>0.0</v>
      </c>
      <c r="K445" s="25">
        <v>0.0</v>
      </c>
      <c r="L445" s="25">
        <v>0.0</v>
      </c>
      <c r="M445" s="25">
        <v>0.0</v>
      </c>
      <c r="N445" s="25">
        <v>0.0575</v>
      </c>
      <c r="O445" s="25">
        <v>2.65694</v>
      </c>
      <c r="P445" s="25">
        <v>2.22625</v>
      </c>
      <c r="Q445" s="25">
        <v>457.0</v>
      </c>
      <c r="R445" s="25">
        <v>99.0</v>
      </c>
      <c r="S445" s="25">
        <v>3.0</v>
      </c>
    </row>
    <row r="446">
      <c r="A446" s="58" t="s">
        <v>41</v>
      </c>
      <c r="B446" s="25" t="s">
        <v>1</v>
      </c>
      <c r="C446" s="25" t="s">
        <v>180</v>
      </c>
      <c r="D446" s="25" t="s">
        <v>11</v>
      </c>
      <c r="E446" s="25">
        <v>2380.0</v>
      </c>
      <c r="F446" s="25">
        <v>245.0</v>
      </c>
      <c r="G446" s="25">
        <v>0.0</v>
      </c>
      <c r="H446" s="25">
        <v>844.0</v>
      </c>
      <c r="I446" s="25">
        <v>0.0</v>
      </c>
      <c r="J446" s="25">
        <v>0.0</v>
      </c>
      <c r="K446" s="25">
        <v>0.0</v>
      </c>
      <c r="L446" s="25">
        <v>0.0</v>
      </c>
      <c r="M446" s="25">
        <v>0.0</v>
      </c>
      <c r="N446" s="25">
        <v>0.05583</v>
      </c>
      <c r="O446" s="25">
        <v>12.86083</v>
      </c>
      <c r="P446" s="25">
        <v>4.033</v>
      </c>
      <c r="Q446" s="25">
        <v>207.0</v>
      </c>
      <c r="R446" s="25">
        <v>99.0</v>
      </c>
      <c r="S446" s="25">
        <v>3.0</v>
      </c>
    </row>
    <row r="447">
      <c r="A447" s="58" t="s">
        <v>41</v>
      </c>
      <c r="B447" s="25" t="s">
        <v>1</v>
      </c>
      <c r="C447" s="25" t="s">
        <v>170</v>
      </c>
      <c r="D447" s="25" t="s">
        <v>11</v>
      </c>
      <c r="E447" s="25">
        <v>8781.0</v>
      </c>
      <c r="F447" s="25">
        <v>397.0</v>
      </c>
      <c r="G447" s="25">
        <v>6.0</v>
      </c>
      <c r="H447" s="25">
        <v>3436.0</v>
      </c>
      <c r="I447" s="25">
        <v>0.0</v>
      </c>
      <c r="J447" s="25">
        <v>0.0</v>
      </c>
      <c r="K447" s="25">
        <v>0.0</v>
      </c>
      <c r="L447" s="25">
        <v>0.0</v>
      </c>
      <c r="M447" s="25">
        <v>0.0</v>
      </c>
      <c r="N447" s="25">
        <v>0.05889</v>
      </c>
      <c r="O447" s="25">
        <v>3.3075</v>
      </c>
      <c r="P447" s="25">
        <v>2.48653</v>
      </c>
      <c r="Q447" s="25">
        <v>345.0</v>
      </c>
      <c r="R447" s="25">
        <v>99.0</v>
      </c>
      <c r="S447" s="25">
        <v>3.0</v>
      </c>
    </row>
    <row r="448">
      <c r="A448" s="58" t="s">
        <v>41</v>
      </c>
      <c r="B448" s="25" t="s">
        <v>1</v>
      </c>
      <c r="C448" s="25" t="s">
        <v>161</v>
      </c>
      <c r="D448" s="25" t="s">
        <v>11</v>
      </c>
      <c r="E448" s="25">
        <v>6165.0</v>
      </c>
      <c r="F448" s="25">
        <v>812.0</v>
      </c>
      <c r="G448" s="25">
        <v>2.0</v>
      </c>
      <c r="H448" s="25">
        <v>2136.0</v>
      </c>
      <c r="I448" s="25">
        <v>0.0</v>
      </c>
      <c r="J448" s="25">
        <v>0.0</v>
      </c>
      <c r="K448" s="25">
        <v>0.0</v>
      </c>
      <c r="L448" s="25">
        <v>0.0</v>
      </c>
      <c r="M448" s="25">
        <v>0.0</v>
      </c>
      <c r="N448" s="25">
        <v>0.07417</v>
      </c>
      <c r="O448" s="25">
        <v>13.63083</v>
      </c>
      <c r="P448" s="25">
        <v>5.02883</v>
      </c>
      <c r="Q448" s="25">
        <v>628.0</v>
      </c>
      <c r="R448" s="25">
        <v>99.0</v>
      </c>
      <c r="S448" s="25">
        <v>3.0</v>
      </c>
    </row>
    <row r="449">
      <c r="A449" s="58" t="s">
        <v>41</v>
      </c>
      <c r="B449" s="25" t="s">
        <v>1</v>
      </c>
      <c r="C449" s="25" t="s">
        <v>172</v>
      </c>
      <c r="D449" s="25" t="s">
        <v>11</v>
      </c>
      <c r="E449" s="25">
        <v>1058.0</v>
      </c>
      <c r="F449" s="25">
        <v>168.0</v>
      </c>
      <c r="G449" s="25">
        <v>0.0</v>
      </c>
      <c r="H449" s="25">
        <v>342.0</v>
      </c>
      <c r="I449" s="25">
        <v>0.0</v>
      </c>
      <c r="J449" s="25">
        <v>0.0</v>
      </c>
      <c r="K449" s="25">
        <v>0.0</v>
      </c>
      <c r="L449" s="25">
        <v>0.0</v>
      </c>
      <c r="M449" s="25">
        <v>0.0</v>
      </c>
      <c r="N449" s="25">
        <v>0.08694</v>
      </c>
      <c r="O449" s="25">
        <v>16.48111</v>
      </c>
      <c r="P449" s="25">
        <v>5.60099</v>
      </c>
      <c r="Q449" s="25">
        <v>137.0</v>
      </c>
      <c r="R449" s="25">
        <v>99.0</v>
      </c>
      <c r="S449" s="25">
        <v>3.0</v>
      </c>
    </row>
    <row r="450">
      <c r="A450" s="58" t="s">
        <v>41</v>
      </c>
      <c r="B450" s="25" t="s">
        <v>1</v>
      </c>
      <c r="C450" s="25" t="s">
        <v>144</v>
      </c>
      <c r="D450" s="25" t="s">
        <v>11</v>
      </c>
      <c r="E450" s="25">
        <v>508.0</v>
      </c>
      <c r="F450" s="25">
        <v>73.0</v>
      </c>
      <c r="G450" s="25">
        <v>0.0</v>
      </c>
      <c r="H450" s="25">
        <v>63.0</v>
      </c>
      <c r="I450" s="25">
        <v>0.0</v>
      </c>
      <c r="J450" s="25">
        <v>0.0</v>
      </c>
      <c r="K450" s="25">
        <v>0.0</v>
      </c>
      <c r="L450" s="25">
        <v>0.0</v>
      </c>
      <c r="M450" s="25">
        <v>0.0</v>
      </c>
      <c r="N450" s="25">
        <v>0.53889</v>
      </c>
      <c r="O450" s="25">
        <v>25.93139</v>
      </c>
      <c r="P450" s="25">
        <v>6.94534</v>
      </c>
      <c r="Q450" s="25">
        <v>62.0</v>
      </c>
      <c r="R450" s="25">
        <v>99.0</v>
      </c>
      <c r="S450" s="25">
        <v>3.0</v>
      </c>
    </row>
    <row r="451">
      <c r="A451" s="58" t="s">
        <v>41</v>
      </c>
      <c r="B451" s="25" t="s">
        <v>1</v>
      </c>
      <c r="C451" s="25" t="s">
        <v>198</v>
      </c>
      <c r="D451" s="25" t="s">
        <v>11</v>
      </c>
      <c r="E451" s="25">
        <v>925.0</v>
      </c>
      <c r="F451" s="25">
        <v>217.0</v>
      </c>
      <c r="G451" s="25">
        <v>2.0</v>
      </c>
      <c r="H451" s="25">
        <v>270.0</v>
      </c>
      <c r="I451" s="25">
        <v>0.0</v>
      </c>
      <c r="J451" s="25">
        <v>0.0</v>
      </c>
      <c r="K451" s="25">
        <v>0.0</v>
      </c>
      <c r="L451" s="25">
        <v>0.0</v>
      </c>
      <c r="M451" s="25">
        <v>0.0</v>
      </c>
      <c r="N451" s="25">
        <v>0.10417</v>
      </c>
      <c r="O451" s="25">
        <v>20.23306</v>
      </c>
      <c r="P451" s="25">
        <v>6.43986</v>
      </c>
      <c r="Q451" s="25">
        <v>167.0</v>
      </c>
      <c r="R451" s="25">
        <v>99.0</v>
      </c>
      <c r="S451" s="25">
        <v>3.0</v>
      </c>
    </row>
    <row r="452">
      <c r="A452" s="58" t="s">
        <v>41</v>
      </c>
      <c r="B452" s="25" t="s">
        <v>1</v>
      </c>
      <c r="C452" s="25" t="s">
        <v>154</v>
      </c>
      <c r="D452" s="25" t="s">
        <v>11</v>
      </c>
      <c r="E452" s="25">
        <v>4045.0</v>
      </c>
      <c r="F452" s="25">
        <v>596.0</v>
      </c>
      <c r="G452" s="25">
        <v>10.0</v>
      </c>
      <c r="H452" s="25">
        <v>1001.0</v>
      </c>
      <c r="I452" s="25">
        <v>0.0</v>
      </c>
      <c r="J452" s="25">
        <v>0.0</v>
      </c>
      <c r="K452" s="25">
        <v>0.0</v>
      </c>
      <c r="L452" s="25">
        <v>0.0</v>
      </c>
      <c r="M452" s="25">
        <v>0.0</v>
      </c>
      <c r="N452" s="25">
        <v>0.25</v>
      </c>
      <c r="O452" s="25">
        <v>18.03833</v>
      </c>
      <c r="P452" s="25">
        <v>5.86716</v>
      </c>
      <c r="Q452" s="25">
        <v>485.0</v>
      </c>
      <c r="R452" s="25">
        <v>99.0</v>
      </c>
      <c r="S452" s="25">
        <v>3.0</v>
      </c>
    </row>
    <row r="453">
      <c r="A453" s="58" t="s">
        <v>41</v>
      </c>
      <c r="B453" s="25" t="s">
        <v>1</v>
      </c>
      <c r="C453" s="25" t="s">
        <v>210</v>
      </c>
      <c r="D453" s="25" t="s">
        <v>11</v>
      </c>
      <c r="E453" s="25">
        <v>3162.0</v>
      </c>
      <c r="F453" s="25">
        <v>183.0</v>
      </c>
      <c r="G453" s="25">
        <v>0.0</v>
      </c>
      <c r="H453" s="25">
        <v>616.0</v>
      </c>
      <c r="I453" s="25">
        <v>0.0</v>
      </c>
      <c r="J453" s="25">
        <v>0.0</v>
      </c>
      <c r="K453" s="25">
        <v>0.0</v>
      </c>
      <c r="L453" s="25">
        <v>0.0</v>
      </c>
      <c r="M453" s="25">
        <v>0.0</v>
      </c>
      <c r="N453" s="25">
        <v>0.16111</v>
      </c>
      <c r="O453" s="25">
        <v>18.91472</v>
      </c>
      <c r="P453" s="25">
        <v>5.50324</v>
      </c>
      <c r="Q453" s="25">
        <v>157.0</v>
      </c>
      <c r="R453" s="25">
        <v>99.0</v>
      </c>
      <c r="S453" s="25">
        <v>3.0</v>
      </c>
    </row>
    <row r="454">
      <c r="A454" s="58" t="s">
        <v>41</v>
      </c>
      <c r="B454" s="25" t="s">
        <v>1</v>
      </c>
      <c r="C454" s="25" t="s">
        <v>193</v>
      </c>
      <c r="D454" s="25" t="s">
        <v>11</v>
      </c>
      <c r="E454" s="25">
        <v>278.0</v>
      </c>
      <c r="F454" s="25">
        <v>48.0</v>
      </c>
      <c r="G454" s="25">
        <v>0.0</v>
      </c>
      <c r="H454" s="25">
        <v>91.0</v>
      </c>
      <c r="I454" s="25">
        <v>0.0</v>
      </c>
      <c r="J454" s="25">
        <v>0.0</v>
      </c>
      <c r="K454" s="25">
        <v>0.0</v>
      </c>
      <c r="L454" s="25">
        <v>0.0</v>
      </c>
      <c r="M454" s="25">
        <v>0.0</v>
      </c>
      <c r="N454" s="25">
        <v>0.09361</v>
      </c>
      <c r="O454" s="25">
        <v>15.125</v>
      </c>
      <c r="P454" s="25">
        <v>5.00116</v>
      </c>
      <c r="Q454" s="25">
        <v>41.0</v>
      </c>
      <c r="R454" s="25">
        <v>99.0</v>
      </c>
      <c r="S454" s="25">
        <v>3.0</v>
      </c>
    </row>
    <row r="455">
      <c r="A455" s="58" t="s">
        <v>41</v>
      </c>
      <c r="B455" s="25" t="s">
        <v>1</v>
      </c>
      <c r="C455" s="25" t="s">
        <v>181</v>
      </c>
      <c r="D455" s="25" t="s">
        <v>11</v>
      </c>
      <c r="E455" s="25">
        <v>12637.0</v>
      </c>
      <c r="F455" s="25">
        <v>206.0</v>
      </c>
      <c r="G455" s="25">
        <v>3.0</v>
      </c>
      <c r="H455" s="25">
        <v>5424.0</v>
      </c>
      <c r="I455" s="25">
        <v>0.0</v>
      </c>
      <c r="J455" s="25">
        <v>0.0</v>
      </c>
      <c r="K455" s="25">
        <v>0.0</v>
      </c>
      <c r="L455" s="25">
        <v>0.0</v>
      </c>
      <c r="M455" s="25">
        <v>0.0</v>
      </c>
      <c r="N455" s="25">
        <v>0.02306</v>
      </c>
      <c r="O455" s="25">
        <v>1.65417</v>
      </c>
      <c r="P455" s="25">
        <v>1.58335</v>
      </c>
      <c r="Q455" s="25">
        <v>180.0</v>
      </c>
      <c r="R455" s="25">
        <v>99.0</v>
      </c>
      <c r="S455" s="25">
        <v>3.0</v>
      </c>
    </row>
    <row r="456">
      <c r="A456" s="58" t="s">
        <v>41</v>
      </c>
      <c r="B456" s="25" t="s">
        <v>1</v>
      </c>
      <c r="C456" s="25" t="s">
        <v>226</v>
      </c>
      <c r="D456" s="25" t="s">
        <v>11</v>
      </c>
      <c r="E456" s="25">
        <v>269.0</v>
      </c>
      <c r="F456" s="25">
        <v>64.0</v>
      </c>
      <c r="G456" s="25">
        <v>0.0</v>
      </c>
      <c r="H456" s="25">
        <v>72.0</v>
      </c>
      <c r="I456" s="25">
        <v>0.0</v>
      </c>
      <c r="J456" s="25">
        <v>0.0</v>
      </c>
      <c r="K456" s="25">
        <v>0.0</v>
      </c>
      <c r="L456" s="25">
        <v>0.0</v>
      </c>
      <c r="M456" s="25">
        <v>0.0</v>
      </c>
      <c r="N456" s="25">
        <v>0.19722</v>
      </c>
      <c r="O456" s="25">
        <v>21.20667</v>
      </c>
      <c r="P456" s="25">
        <v>6.30805</v>
      </c>
      <c r="Q456" s="25">
        <v>50.0</v>
      </c>
      <c r="R456" s="25">
        <v>99.0</v>
      </c>
      <c r="S456" s="25">
        <v>3.0</v>
      </c>
    </row>
    <row r="457">
      <c r="A457" s="58" t="s">
        <v>41</v>
      </c>
      <c r="B457" s="25" t="s">
        <v>1</v>
      </c>
      <c r="C457" s="25" t="s">
        <v>171</v>
      </c>
      <c r="D457" s="25" t="s">
        <v>11</v>
      </c>
      <c r="E457" s="25">
        <v>1479.0</v>
      </c>
      <c r="F457" s="25">
        <v>361.0</v>
      </c>
      <c r="G457" s="25">
        <v>8.0</v>
      </c>
      <c r="H457" s="25">
        <v>288.0</v>
      </c>
      <c r="I457" s="25">
        <v>0.0</v>
      </c>
      <c r="J457" s="25">
        <v>0.0</v>
      </c>
      <c r="K457" s="25">
        <v>0.0</v>
      </c>
      <c r="L457" s="25">
        <v>0.0</v>
      </c>
      <c r="M457" s="25">
        <v>0.0</v>
      </c>
      <c r="N457" s="25">
        <v>0.50167</v>
      </c>
      <c r="O457" s="25">
        <v>23.24028</v>
      </c>
      <c r="P457" s="25">
        <v>8.19901</v>
      </c>
      <c r="Q457" s="25">
        <v>281.0</v>
      </c>
      <c r="R457" s="25">
        <v>99.0</v>
      </c>
      <c r="S457" s="25">
        <v>3.0</v>
      </c>
    </row>
    <row r="458">
      <c r="A458" s="58" t="s">
        <v>41</v>
      </c>
      <c r="B458" s="25" t="s">
        <v>1</v>
      </c>
      <c r="C458" s="25" t="s">
        <v>213</v>
      </c>
      <c r="D458" s="25" t="s">
        <v>11</v>
      </c>
      <c r="E458" s="25">
        <v>501.0</v>
      </c>
      <c r="F458" s="25">
        <v>86.0</v>
      </c>
      <c r="G458" s="25">
        <v>0.0</v>
      </c>
      <c r="H458" s="25">
        <v>197.0</v>
      </c>
      <c r="I458" s="25">
        <v>0.0</v>
      </c>
      <c r="J458" s="25">
        <v>0.0</v>
      </c>
      <c r="K458" s="25">
        <v>0.0</v>
      </c>
      <c r="L458" s="25">
        <v>0.0</v>
      </c>
      <c r="M458" s="25">
        <v>0.0</v>
      </c>
      <c r="N458" s="25">
        <v>0.07167</v>
      </c>
      <c r="O458" s="25">
        <v>18.51139</v>
      </c>
      <c r="P458" s="25">
        <v>5.04389</v>
      </c>
      <c r="Q458" s="25">
        <v>64.0</v>
      </c>
      <c r="R458" s="25">
        <v>99.0</v>
      </c>
      <c r="S458" s="25">
        <v>3.0</v>
      </c>
    </row>
    <row r="459">
      <c r="A459" s="58" t="s">
        <v>41</v>
      </c>
      <c r="B459" s="25" t="s">
        <v>1</v>
      </c>
      <c r="C459" s="25" t="s">
        <v>58</v>
      </c>
      <c r="D459" s="25" t="s">
        <v>11</v>
      </c>
      <c r="E459" s="25">
        <v>3106.0</v>
      </c>
      <c r="F459" s="25">
        <v>135.0</v>
      </c>
      <c r="G459" s="25">
        <v>2.0</v>
      </c>
      <c r="H459" s="25">
        <v>813.0</v>
      </c>
      <c r="I459" s="25">
        <v>0.0</v>
      </c>
      <c r="J459" s="25">
        <v>0.0</v>
      </c>
      <c r="K459" s="25">
        <v>0.0</v>
      </c>
      <c r="L459" s="25">
        <v>0.0</v>
      </c>
      <c r="M459" s="25">
        <v>0.0</v>
      </c>
      <c r="N459" s="25">
        <v>0.12278</v>
      </c>
      <c r="O459" s="25">
        <v>7.33083</v>
      </c>
      <c r="P459" s="25">
        <v>3.11569</v>
      </c>
      <c r="Q459" s="25">
        <v>118.0</v>
      </c>
      <c r="R459" s="25">
        <v>99.0</v>
      </c>
      <c r="S459" s="25">
        <v>3.0</v>
      </c>
    </row>
    <row r="460">
      <c r="A460" s="58" t="s">
        <v>41</v>
      </c>
      <c r="B460" s="25" t="s">
        <v>1</v>
      </c>
      <c r="C460" s="25" t="s">
        <v>130</v>
      </c>
      <c r="D460" s="25" t="s">
        <v>11</v>
      </c>
      <c r="E460" s="25">
        <v>672.0</v>
      </c>
      <c r="F460" s="25">
        <v>71.0</v>
      </c>
      <c r="G460" s="25">
        <v>0.0</v>
      </c>
      <c r="H460" s="25">
        <v>322.0</v>
      </c>
      <c r="I460" s="25">
        <v>0.0</v>
      </c>
      <c r="J460" s="25">
        <v>0.0</v>
      </c>
      <c r="K460" s="25">
        <v>0.0</v>
      </c>
      <c r="L460" s="25">
        <v>0.0</v>
      </c>
      <c r="M460" s="25">
        <v>0.0</v>
      </c>
      <c r="N460" s="25">
        <v>0.01278</v>
      </c>
      <c r="O460" s="25">
        <v>9.6825</v>
      </c>
      <c r="P460" s="25">
        <v>3.37133</v>
      </c>
      <c r="Q460" s="25">
        <v>61.0</v>
      </c>
      <c r="R460" s="25">
        <v>99.0</v>
      </c>
      <c r="S460" s="25">
        <v>3.0</v>
      </c>
    </row>
    <row r="461">
      <c r="A461" s="58" t="s">
        <v>41</v>
      </c>
      <c r="B461" s="25" t="s">
        <v>1</v>
      </c>
      <c r="C461" s="25" t="s">
        <v>189</v>
      </c>
      <c r="D461" s="25" t="s">
        <v>11</v>
      </c>
      <c r="E461" s="25">
        <v>779.0</v>
      </c>
      <c r="F461" s="25">
        <v>165.0</v>
      </c>
      <c r="G461" s="25">
        <v>2.0</v>
      </c>
      <c r="H461" s="25">
        <v>214.0</v>
      </c>
      <c r="I461" s="25">
        <v>0.0</v>
      </c>
      <c r="J461" s="25">
        <v>0.0</v>
      </c>
      <c r="K461" s="25">
        <v>0.0</v>
      </c>
      <c r="L461" s="25">
        <v>0.0</v>
      </c>
      <c r="M461" s="25">
        <v>0.0</v>
      </c>
      <c r="N461" s="25">
        <v>0.36556</v>
      </c>
      <c r="O461" s="25">
        <v>13.55833</v>
      </c>
      <c r="P461" s="25">
        <v>4.71355</v>
      </c>
      <c r="Q461" s="25">
        <v>125.0</v>
      </c>
      <c r="R461" s="25">
        <v>99.0</v>
      </c>
      <c r="S461" s="25">
        <v>3.0</v>
      </c>
    </row>
    <row r="462">
      <c r="A462" s="58" t="s">
        <v>41</v>
      </c>
      <c r="B462" s="25" t="s">
        <v>1</v>
      </c>
      <c r="C462" s="25" t="s">
        <v>163</v>
      </c>
      <c r="D462" s="25" t="s">
        <v>11</v>
      </c>
      <c r="E462" s="25">
        <v>1406.0</v>
      </c>
      <c r="F462" s="25">
        <v>116.0</v>
      </c>
      <c r="G462" s="25">
        <v>2.0</v>
      </c>
      <c r="H462" s="25">
        <v>404.0</v>
      </c>
      <c r="I462" s="25">
        <v>0.0</v>
      </c>
      <c r="J462" s="25">
        <v>0.0</v>
      </c>
      <c r="K462" s="25">
        <v>0.0</v>
      </c>
      <c r="L462" s="25">
        <v>0.0</v>
      </c>
      <c r="M462" s="25">
        <v>0.0</v>
      </c>
      <c r="N462" s="25">
        <v>0.29806</v>
      </c>
      <c r="O462" s="25">
        <v>11.62417</v>
      </c>
      <c r="P462" s="25">
        <v>4.05439</v>
      </c>
      <c r="Q462" s="25">
        <v>99.0</v>
      </c>
      <c r="R462" s="25">
        <v>99.0</v>
      </c>
      <c r="S462" s="25">
        <v>3.0</v>
      </c>
    </row>
    <row r="463">
      <c r="A463" s="58" t="s">
        <v>41</v>
      </c>
      <c r="B463" s="25" t="s">
        <v>1</v>
      </c>
      <c r="C463" s="25" t="s">
        <v>135</v>
      </c>
      <c r="D463" s="25" t="s">
        <v>11</v>
      </c>
      <c r="E463" s="25">
        <v>7249.0</v>
      </c>
      <c r="F463" s="25">
        <v>256.0</v>
      </c>
      <c r="G463" s="25">
        <v>2.0</v>
      </c>
      <c r="H463" s="25">
        <v>2860.0</v>
      </c>
      <c r="I463" s="25">
        <v>0.0</v>
      </c>
      <c r="J463" s="25">
        <v>0.0</v>
      </c>
      <c r="K463" s="25">
        <v>0.0</v>
      </c>
      <c r="L463" s="25">
        <v>0.0</v>
      </c>
      <c r="M463" s="25">
        <v>0.0</v>
      </c>
      <c r="N463" s="25">
        <v>0.03667</v>
      </c>
      <c r="O463" s="25">
        <v>2.56056</v>
      </c>
      <c r="P463" s="25">
        <v>2.13674</v>
      </c>
      <c r="Q463" s="25">
        <v>234.0</v>
      </c>
      <c r="R463" s="25">
        <v>99.0</v>
      </c>
      <c r="S463" s="25">
        <v>3.0</v>
      </c>
    </row>
    <row r="464">
      <c r="A464" s="58" t="s">
        <v>41</v>
      </c>
      <c r="B464" s="25" t="s">
        <v>1</v>
      </c>
      <c r="C464" s="25" t="s">
        <v>126</v>
      </c>
      <c r="D464" s="25" t="s">
        <v>11</v>
      </c>
      <c r="E464" s="25">
        <v>3395.0</v>
      </c>
      <c r="F464" s="25">
        <v>539.0</v>
      </c>
      <c r="G464" s="25">
        <v>5.0</v>
      </c>
      <c r="H464" s="25">
        <v>1180.0</v>
      </c>
      <c r="I464" s="25">
        <v>0.0</v>
      </c>
      <c r="J464" s="25">
        <v>0.0</v>
      </c>
      <c r="K464" s="25">
        <v>0.0</v>
      </c>
      <c r="L464" s="25">
        <v>0.0</v>
      </c>
      <c r="M464" s="25">
        <v>0.0</v>
      </c>
      <c r="N464" s="25">
        <v>0.07889</v>
      </c>
      <c r="O464" s="25">
        <v>23.38722</v>
      </c>
      <c r="P464" s="25">
        <v>7.21983</v>
      </c>
      <c r="Q464" s="25">
        <v>443.0</v>
      </c>
      <c r="R464" s="25">
        <v>99.0</v>
      </c>
      <c r="S464" s="25">
        <v>3.0</v>
      </c>
    </row>
    <row r="465">
      <c r="A465" s="58" t="s">
        <v>41</v>
      </c>
      <c r="B465" s="25" t="s">
        <v>1</v>
      </c>
      <c r="C465" s="25" t="s">
        <v>194</v>
      </c>
      <c r="D465" s="25" t="s">
        <v>11</v>
      </c>
      <c r="E465" s="25">
        <v>712.0</v>
      </c>
      <c r="F465" s="25">
        <v>155.0</v>
      </c>
      <c r="G465" s="25">
        <v>0.0</v>
      </c>
      <c r="H465" s="25">
        <v>188.0</v>
      </c>
      <c r="I465" s="25">
        <v>0.0</v>
      </c>
      <c r="J465" s="25">
        <v>0.0</v>
      </c>
      <c r="K465" s="25">
        <v>0.0</v>
      </c>
      <c r="L465" s="25">
        <v>0.0</v>
      </c>
      <c r="M465" s="25">
        <v>0.0</v>
      </c>
      <c r="N465" s="25">
        <v>0.16083</v>
      </c>
      <c r="O465" s="25">
        <v>21.31</v>
      </c>
      <c r="P465" s="25">
        <v>6.54233</v>
      </c>
      <c r="Q465" s="25">
        <v>120.0</v>
      </c>
      <c r="R465" s="25">
        <v>99.0</v>
      </c>
      <c r="S465" s="25">
        <v>3.0</v>
      </c>
    </row>
    <row r="466">
      <c r="A466" s="58" t="s">
        <v>41</v>
      </c>
      <c r="B466" s="25" t="s">
        <v>1</v>
      </c>
      <c r="C466" s="25" t="s">
        <v>166</v>
      </c>
      <c r="D466" s="25" t="s">
        <v>11</v>
      </c>
      <c r="E466" s="25">
        <v>406.0</v>
      </c>
      <c r="F466" s="25">
        <v>67.0</v>
      </c>
      <c r="G466" s="25">
        <v>3.0</v>
      </c>
      <c r="H466" s="25">
        <v>89.0</v>
      </c>
      <c r="I466" s="25">
        <v>0.0</v>
      </c>
      <c r="J466" s="25">
        <v>0.0</v>
      </c>
      <c r="K466" s="25">
        <v>0.0</v>
      </c>
      <c r="L466" s="25">
        <v>0.0</v>
      </c>
      <c r="M466" s="25">
        <v>0.0</v>
      </c>
      <c r="N466" s="25">
        <v>0.39417</v>
      </c>
      <c r="O466" s="25">
        <v>22.03222</v>
      </c>
      <c r="P466" s="25">
        <v>7.27034</v>
      </c>
      <c r="Q466" s="25">
        <v>56.0</v>
      </c>
      <c r="R466" s="25">
        <v>99.0</v>
      </c>
      <c r="S466" s="25">
        <v>3.0</v>
      </c>
    </row>
    <row r="467">
      <c r="A467" s="58" t="s">
        <v>41</v>
      </c>
      <c r="B467" s="25" t="s">
        <v>1</v>
      </c>
      <c r="C467" s="25" t="s">
        <v>233</v>
      </c>
      <c r="D467" s="25" t="s">
        <v>11</v>
      </c>
      <c r="E467" s="25">
        <v>803.0</v>
      </c>
      <c r="F467" s="25">
        <v>129.0</v>
      </c>
      <c r="G467" s="25">
        <v>2.0</v>
      </c>
      <c r="H467" s="25">
        <v>94.0</v>
      </c>
      <c r="I467" s="25">
        <v>0.0</v>
      </c>
      <c r="J467" s="25">
        <v>0.0</v>
      </c>
      <c r="K467" s="25">
        <v>0.0</v>
      </c>
      <c r="L467" s="25">
        <v>0.0</v>
      </c>
      <c r="M467" s="25">
        <v>0.0</v>
      </c>
      <c r="N467" s="25">
        <v>0.55306</v>
      </c>
      <c r="O467" s="25">
        <v>19.67528</v>
      </c>
      <c r="P467" s="25">
        <v>6.5011</v>
      </c>
      <c r="Q467" s="25">
        <v>110.0</v>
      </c>
      <c r="R467" s="25">
        <v>99.0</v>
      </c>
      <c r="S467" s="25">
        <v>3.0</v>
      </c>
    </row>
    <row r="468">
      <c r="A468" s="58" t="s">
        <v>41</v>
      </c>
      <c r="B468" s="25" t="s">
        <v>1</v>
      </c>
      <c r="C468" s="25" t="s">
        <v>196</v>
      </c>
      <c r="D468" s="25" t="s">
        <v>11</v>
      </c>
      <c r="E468" s="25">
        <v>321.0</v>
      </c>
      <c r="F468" s="25">
        <v>44.0</v>
      </c>
      <c r="G468" s="25">
        <v>1.0</v>
      </c>
      <c r="H468" s="25">
        <v>106.0</v>
      </c>
      <c r="I468" s="25">
        <v>0.0</v>
      </c>
      <c r="J468" s="25">
        <v>0.0</v>
      </c>
      <c r="K468" s="25">
        <v>0.0</v>
      </c>
      <c r="L468" s="25">
        <v>0.0</v>
      </c>
      <c r="M468" s="25">
        <v>0.0</v>
      </c>
      <c r="N468" s="25">
        <v>0.06861</v>
      </c>
      <c r="O468" s="25">
        <v>15.48861</v>
      </c>
      <c r="P468" s="25">
        <v>4.85874</v>
      </c>
      <c r="Q468" s="25">
        <v>32.0</v>
      </c>
      <c r="R468" s="25">
        <v>99.0</v>
      </c>
      <c r="S468" s="25">
        <v>3.0</v>
      </c>
    </row>
    <row r="469">
      <c r="A469" s="58" t="s">
        <v>41</v>
      </c>
      <c r="B469" s="25" t="s">
        <v>1</v>
      </c>
      <c r="C469" s="25" t="s">
        <v>212</v>
      </c>
      <c r="D469" s="25" t="s">
        <v>11</v>
      </c>
      <c r="E469" s="25">
        <v>220.0</v>
      </c>
      <c r="F469" s="25">
        <v>50.0</v>
      </c>
      <c r="G469" s="25">
        <v>2.0</v>
      </c>
      <c r="H469" s="25">
        <v>39.0</v>
      </c>
      <c r="I469" s="25">
        <v>0.0</v>
      </c>
      <c r="J469" s="25">
        <v>0.0</v>
      </c>
      <c r="K469" s="25">
        <v>0.0</v>
      </c>
      <c r="L469" s="25">
        <v>0.0</v>
      </c>
      <c r="M469" s="25">
        <v>0.0</v>
      </c>
      <c r="N469" s="25">
        <v>0.33111</v>
      </c>
      <c r="O469" s="25">
        <v>20.62222</v>
      </c>
      <c r="P469" s="25">
        <v>7.61719</v>
      </c>
      <c r="Q469" s="25">
        <v>40.0</v>
      </c>
      <c r="R469" s="25">
        <v>99.0</v>
      </c>
      <c r="S469" s="25">
        <v>3.0</v>
      </c>
    </row>
    <row r="470">
      <c r="A470" s="58" t="s">
        <v>41</v>
      </c>
      <c r="B470" s="25" t="s">
        <v>1</v>
      </c>
      <c r="C470" s="25" t="s">
        <v>225</v>
      </c>
      <c r="D470" s="25" t="s">
        <v>11</v>
      </c>
      <c r="E470" s="25">
        <v>258.0</v>
      </c>
      <c r="F470" s="25">
        <v>25.0</v>
      </c>
      <c r="G470" s="25">
        <v>0.0</v>
      </c>
      <c r="H470" s="25">
        <v>113.0</v>
      </c>
      <c r="I470" s="25">
        <v>0.0</v>
      </c>
      <c r="J470" s="25">
        <v>0.0</v>
      </c>
      <c r="K470" s="25">
        <v>0.0</v>
      </c>
      <c r="L470" s="25">
        <v>0.0</v>
      </c>
      <c r="M470" s="25">
        <v>0.0</v>
      </c>
      <c r="N470" s="25">
        <v>0.01139</v>
      </c>
      <c r="O470" s="25">
        <v>1.57361</v>
      </c>
      <c r="P470" s="25">
        <v>2.20347</v>
      </c>
      <c r="Q470" s="25">
        <v>23.0</v>
      </c>
      <c r="R470" s="25">
        <v>99.0</v>
      </c>
      <c r="S470" s="25">
        <v>3.0</v>
      </c>
    </row>
    <row r="471">
      <c r="A471" s="58" t="s">
        <v>41</v>
      </c>
      <c r="B471" s="25" t="s">
        <v>1</v>
      </c>
      <c r="C471" s="25" t="s">
        <v>217</v>
      </c>
      <c r="D471" s="25" t="s">
        <v>11</v>
      </c>
      <c r="E471" s="25">
        <v>998.0</v>
      </c>
      <c r="F471" s="25">
        <v>58.0</v>
      </c>
      <c r="G471" s="25">
        <v>0.0</v>
      </c>
      <c r="H471" s="25">
        <v>333.0</v>
      </c>
      <c r="I471" s="25">
        <v>0.0</v>
      </c>
      <c r="J471" s="25">
        <v>0.0</v>
      </c>
      <c r="K471" s="25">
        <v>0.0</v>
      </c>
      <c r="L471" s="25">
        <v>0.0</v>
      </c>
      <c r="M471" s="25">
        <v>0.0</v>
      </c>
      <c r="N471" s="25">
        <v>0.08694</v>
      </c>
      <c r="O471" s="25">
        <v>8.56278</v>
      </c>
      <c r="P471" s="25">
        <v>3.02978</v>
      </c>
      <c r="Q471" s="25">
        <v>51.0</v>
      </c>
      <c r="R471" s="25">
        <v>99.0</v>
      </c>
      <c r="S471" s="25">
        <v>3.0</v>
      </c>
    </row>
    <row r="472">
      <c r="A472" s="58" t="s">
        <v>41</v>
      </c>
      <c r="B472" s="25" t="s">
        <v>1</v>
      </c>
      <c r="C472" s="25" t="s">
        <v>209</v>
      </c>
      <c r="D472" s="25" t="s">
        <v>11</v>
      </c>
      <c r="E472" s="25">
        <v>549.0</v>
      </c>
      <c r="F472" s="25">
        <v>44.0</v>
      </c>
      <c r="G472" s="25">
        <v>1.0</v>
      </c>
      <c r="H472" s="25">
        <v>157.0</v>
      </c>
      <c r="I472" s="25">
        <v>0.0</v>
      </c>
      <c r="J472" s="25">
        <v>0.0</v>
      </c>
      <c r="K472" s="25">
        <v>0.0</v>
      </c>
      <c r="L472" s="25">
        <v>0.0</v>
      </c>
      <c r="M472" s="25">
        <v>0.0</v>
      </c>
      <c r="N472" s="25">
        <v>0.11611</v>
      </c>
      <c r="O472" s="25">
        <v>16.68333</v>
      </c>
      <c r="P472" s="25">
        <v>4.92627</v>
      </c>
      <c r="Q472" s="25">
        <v>41.0</v>
      </c>
      <c r="R472" s="25">
        <v>99.0</v>
      </c>
      <c r="S472" s="25">
        <v>3.0</v>
      </c>
    </row>
    <row r="473">
      <c r="A473" s="58" t="s">
        <v>41</v>
      </c>
      <c r="B473" s="25" t="s">
        <v>1</v>
      </c>
      <c r="C473" s="25" t="s">
        <v>205</v>
      </c>
      <c r="D473" s="25" t="s">
        <v>11</v>
      </c>
      <c r="E473" s="25">
        <v>949.0</v>
      </c>
      <c r="F473" s="25">
        <v>138.0</v>
      </c>
      <c r="G473" s="25">
        <v>0.0</v>
      </c>
      <c r="H473" s="25">
        <v>196.0</v>
      </c>
      <c r="I473" s="25">
        <v>0.0</v>
      </c>
      <c r="J473" s="25">
        <v>0.0</v>
      </c>
      <c r="K473" s="25">
        <v>0.0</v>
      </c>
      <c r="L473" s="25">
        <v>0.0</v>
      </c>
      <c r="M473" s="25">
        <v>0.0</v>
      </c>
      <c r="N473" s="25">
        <v>0.10556</v>
      </c>
      <c r="O473" s="25">
        <v>17.445</v>
      </c>
      <c r="P473" s="25">
        <v>5.13219</v>
      </c>
      <c r="Q473" s="25">
        <v>111.0</v>
      </c>
      <c r="R473" s="25">
        <v>99.0</v>
      </c>
      <c r="S473" s="25">
        <v>3.0</v>
      </c>
    </row>
    <row r="474">
      <c r="A474" s="58" t="s">
        <v>41</v>
      </c>
      <c r="B474" s="25" t="s">
        <v>1</v>
      </c>
      <c r="C474" s="25" t="s">
        <v>147</v>
      </c>
      <c r="D474" s="25" t="s">
        <v>11</v>
      </c>
      <c r="E474" s="25">
        <v>317.0</v>
      </c>
      <c r="F474" s="25">
        <v>49.0</v>
      </c>
      <c r="G474" s="25">
        <v>2.0</v>
      </c>
      <c r="H474" s="25">
        <v>93.0</v>
      </c>
      <c r="I474" s="25">
        <v>0.0</v>
      </c>
      <c r="J474" s="25">
        <v>0.0</v>
      </c>
      <c r="K474" s="25">
        <v>0.0</v>
      </c>
      <c r="L474" s="25">
        <v>0.0</v>
      </c>
      <c r="M474" s="25">
        <v>0.0</v>
      </c>
      <c r="N474" s="25">
        <v>0.205</v>
      </c>
      <c r="O474" s="25">
        <v>16.53278</v>
      </c>
      <c r="P474" s="25">
        <v>4.72553</v>
      </c>
      <c r="Q474" s="25">
        <v>43.0</v>
      </c>
      <c r="R474" s="25">
        <v>99.0</v>
      </c>
      <c r="S474" s="25">
        <v>3.0</v>
      </c>
    </row>
    <row r="475">
      <c r="A475" s="58" t="s">
        <v>41</v>
      </c>
      <c r="B475" s="25" t="s">
        <v>1</v>
      </c>
      <c r="C475" s="25" t="s">
        <v>236</v>
      </c>
      <c r="D475" s="25" t="s">
        <v>11</v>
      </c>
      <c r="E475" s="25">
        <v>136.0</v>
      </c>
      <c r="F475" s="25">
        <v>28.0</v>
      </c>
      <c r="G475" s="25">
        <v>0.0</v>
      </c>
      <c r="H475" s="25">
        <v>24.0</v>
      </c>
      <c r="I475" s="25">
        <v>0.0</v>
      </c>
      <c r="J475" s="25">
        <v>0.0</v>
      </c>
      <c r="K475" s="25">
        <v>0.0</v>
      </c>
      <c r="L475" s="25">
        <v>0.0</v>
      </c>
      <c r="M475" s="25">
        <v>0.0</v>
      </c>
      <c r="N475" s="25">
        <v>0.36167</v>
      </c>
      <c r="O475" s="25">
        <v>30.95528</v>
      </c>
      <c r="P475" s="25">
        <v>6.80199</v>
      </c>
      <c r="Q475" s="25">
        <v>21.0</v>
      </c>
      <c r="R475" s="25">
        <v>99.0</v>
      </c>
      <c r="S475" s="25">
        <v>3.0</v>
      </c>
    </row>
    <row r="476">
      <c r="A476" s="58" t="s">
        <v>41</v>
      </c>
      <c r="B476" s="25" t="s">
        <v>1</v>
      </c>
      <c r="C476" s="25" t="s">
        <v>120</v>
      </c>
      <c r="D476" s="25" t="s">
        <v>11</v>
      </c>
      <c r="E476" s="25">
        <v>10145.0</v>
      </c>
      <c r="F476" s="25">
        <v>225.0</v>
      </c>
      <c r="G476" s="25">
        <v>1.0</v>
      </c>
      <c r="H476" s="25">
        <v>4549.0</v>
      </c>
      <c r="I476" s="25">
        <v>0.0</v>
      </c>
      <c r="J476" s="25">
        <v>0.0</v>
      </c>
      <c r="K476" s="25">
        <v>0.0</v>
      </c>
      <c r="L476" s="25">
        <v>0.0</v>
      </c>
      <c r="M476" s="25">
        <v>0.0</v>
      </c>
      <c r="N476" s="25">
        <v>0.01167</v>
      </c>
      <c r="O476" s="25">
        <v>1.36</v>
      </c>
      <c r="P476" s="25">
        <v>1.48481</v>
      </c>
      <c r="Q476" s="25">
        <v>179.0</v>
      </c>
      <c r="R476" s="25">
        <v>99.0</v>
      </c>
      <c r="S476" s="25">
        <v>3.0</v>
      </c>
    </row>
    <row r="477">
      <c r="A477" s="58" t="s">
        <v>41</v>
      </c>
      <c r="B477" s="25" t="s">
        <v>1</v>
      </c>
      <c r="C477" s="25" t="s">
        <v>156</v>
      </c>
      <c r="D477" s="25" t="s">
        <v>11</v>
      </c>
      <c r="E477" s="25">
        <v>635.0</v>
      </c>
      <c r="F477" s="25">
        <v>95.0</v>
      </c>
      <c r="G477" s="25">
        <v>3.0</v>
      </c>
      <c r="H477" s="25">
        <v>104.0</v>
      </c>
      <c r="I477" s="25">
        <v>0.0</v>
      </c>
      <c r="J477" s="25">
        <v>0.0</v>
      </c>
      <c r="K477" s="25">
        <v>0.0</v>
      </c>
      <c r="L477" s="25">
        <v>0.0</v>
      </c>
      <c r="M477" s="25">
        <v>0.0</v>
      </c>
      <c r="N477" s="25">
        <v>0.49556</v>
      </c>
      <c r="O477" s="25">
        <v>16.28778</v>
      </c>
      <c r="P477" s="25">
        <v>4.99581</v>
      </c>
      <c r="Q477" s="25">
        <v>75.0</v>
      </c>
      <c r="R477" s="25">
        <v>99.0</v>
      </c>
      <c r="S477" s="25">
        <v>3.0</v>
      </c>
    </row>
    <row r="478">
      <c r="A478" s="58" t="s">
        <v>41</v>
      </c>
      <c r="B478" s="25" t="s">
        <v>1</v>
      </c>
      <c r="C478" s="25" t="s">
        <v>227</v>
      </c>
      <c r="D478" s="25" t="s">
        <v>11</v>
      </c>
      <c r="E478" s="25">
        <v>254.0</v>
      </c>
      <c r="F478" s="25">
        <v>44.0</v>
      </c>
      <c r="G478" s="25">
        <v>0.0</v>
      </c>
      <c r="H478" s="25">
        <v>81.0</v>
      </c>
      <c r="I478" s="25">
        <v>0.0</v>
      </c>
      <c r="J478" s="25">
        <v>0.0</v>
      </c>
      <c r="K478" s="25">
        <v>0.0</v>
      </c>
      <c r="L478" s="25">
        <v>0.0</v>
      </c>
      <c r="M478" s="25">
        <v>0.0</v>
      </c>
      <c r="N478" s="25">
        <v>0.03083</v>
      </c>
      <c r="O478" s="25">
        <v>16.02</v>
      </c>
      <c r="P478" s="25">
        <v>4.76395</v>
      </c>
      <c r="Q478" s="25">
        <v>33.0</v>
      </c>
      <c r="R478" s="25">
        <v>99.0</v>
      </c>
      <c r="S478" s="25">
        <v>3.0</v>
      </c>
    </row>
    <row r="479">
      <c r="A479" s="58" t="s">
        <v>41</v>
      </c>
      <c r="B479" s="25" t="s">
        <v>1</v>
      </c>
      <c r="C479" s="25" t="s">
        <v>115</v>
      </c>
      <c r="D479" s="25" t="s">
        <v>11</v>
      </c>
      <c r="E479" s="25">
        <v>2020.0</v>
      </c>
      <c r="F479" s="25">
        <v>59.0</v>
      </c>
      <c r="G479" s="25">
        <v>1.0</v>
      </c>
      <c r="H479" s="25">
        <v>763.0</v>
      </c>
      <c r="I479" s="25">
        <v>0.0</v>
      </c>
      <c r="J479" s="25">
        <v>0.0</v>
      </c>
      <c r="K479" s="25">
        <v>0.0</v>
      </c>
      <c r="L479" s="25">
        <v>0.0</v>
      </c>
      <c r="M479" s="25">
        <v>0.0</v>
      </c>
      <c r="N479" s="25">
        <v>0.0475</v>
      </c>
      <c r="O479" s="25">
        <v>1.60083</v>
      </c>
      <c r="P479" s="25">
        <v>1.68675</v>
      </c>
      <c r="Q479" s="25">
        <v>47.0</v>
      </c>
      <c r="R479" s="25">
        <v>99.0</v>
      </c>
      <c r="S479" s="25">
        <v>3.0</v>
      </c>
    </row>
    <row r="480">
      <c r="A480" s="58" t="s">
        <v>41</v>
      </c>
      <c r="B480" s="25" t="s">
        <v>1</v>
      </c>
      <c r="C480" s="25" t="s">
        <v>149</v>
      </c>
      <c r="D480" s="25" t="s">
        <v>11</v>
      </c>
      <c r="E480" s="25">
        <v>1975.0</v>
      </c>
      <c r="F480" s="25">
        <v>122.0</v>
      </c>
      <c r="G480" s="25">
        <v>0.0</v>
      </c>
      <c r="H480" s="25">
        <v>497.0</v>
      </c>
      <c r="I480" s="25">
        <v>0.0</v>
      </c>
      <c r="J480" s="25">
        <v>0.0</v>
      </c>
      <c r="K480" s="25">
        <v>0.0</v>
      </c>
      <c r="L480" s="25">
        <v>0.0</v>
      </c>
      <c r="M480" s="25">
        <v>0.0</v>
      </c>
      <c r="N480" s="25">
        <v>0.30333</v>
      </c>
      <c r="O480" s="25">
        <v>9.37972</v>
      </c>
      <c r="P480" s="25">
        <v>3.28758</v>
      </c>
      <c r="Q480" s="25">
        <v>102.0</v>
      </c>
      <c r="R480" s="25">
        <v>99.0</v>
      </c>
      <c r="S480" s="25">
        <v>3.0</v>
      </c>
    </row>
    <row r="481">
      <c r="A481" s="58" t="s">
        <v>41</v>
      </c>
      <c r="B481" s="25" t="s">
        <v>1</v>
      </c>
      <c r="C481" s="25" t="s">
        <v>123</v>
      </c>
      <c r="D481" s="25" t="s">
        <v>11</v>
      </c>
      <c r="E481" s="25">
        <v>560.0</v>
      </c>
      <c r="F481" s="25">
        <v>53.0</v>
      </c>
      <c r="G481" s="25">
        <v>1.0</v>
      </c>
      <c r="H481" s="25">
        <v>137.0</v>
      </c>
      <c r="I481" s="25">
        <v>0.0</v>
      </c>
      <c r="J481" s="25">
        <v>0.0</v>
      </c>
      <c r="K481" s="25">
        <v>0.0</v>
      </c>
      <c r="L481" s="25">
        <v>0.0</v>
      </c>
      <c r="M481" s="25">
        <v>0.0</v>
      </c>
      <c r="N481" s="25">
        <v>0.35444</v>
      </c>
      <c r="O481" s="25">
        <v>18.17861</v>
      </c>
      <c r="P481" s="25">
        <v>6.00079</v>
      </c>
      <c r="Q481" s="25">
        <v>41.0</v>
      </c>
      <c r="R481" s="25">
        <v>99.0</v>
      </c>
      <c r="S481" s="25">
        <v>3.0</v>
      </c>
    </row>
    <row r="482">
      <c r="A482" s="58" t="s">
        <v>41</v>
      </c>
      <c r="B482" s="25" t="s">
        <v>1</v>
      </c>
      <c r="C482" s="25" t="s">
        <v>214</v>
      </c>
      <c r="D482" s="25" t="s">
        <v>11</v>
      </c>
      <c r="E482" s="25">
        <v>546.0</v>
      </c>
      <c r="F482" s="25">
        <v>63.0</v>
      </c>
      <c r="G482" s="25">
        <v>0.0</v>
      </c>
      <c r="H482" s="25">
        <v>162.0</v>
      </c>
      <c r="I482" s="25">
        <v>0.0</v>
      </c>
      <c r="J482" s="25">
        <v>0.0</v>
      </c>
      <c r="K482" s="25">
        <v>0.0</v>
      </c>
      <c r="L482" s="25">
        <v>0.0</v>
      </c>
      <c r="M482" s="25">
        <v>0.0</v>
      </c>
      <c r="N482" s="25">
        <v>0.08917</v>
      </c>
      <c r="O482" s="25">
        <v>7.78639</v>
      </c>
      <c r="P482" s="25">
        <v>3.45441</v>
      </c>
      <c r="Q482" s="25">
        <v>55.0</v>
      </c>
      <c r="R482" s="25">
        <v>99.0</v>
      </c>
      <c r="S482" s="25">
        <v>3.0</v>
      </c>
    </row>
    <row r="483">
      <c r="A483" s="58" t="s">
        <v>41</v>
      </c>
      <c r="B483" s="25" t="s">
        <v>1</v>
      </c>
      <c r="C483" s="25" t="s">
        <v>179</v>
      </c>
      <c r="D483" s="25" t="s">
        <v>11</v>
      </c>
      <c r="E483" s="25">
        <v>159.0</v>
      </c>
      <c r="F483" s="25">
        <v>25.0</v>
      </c>
      <c r="G483" s="25">
        <v>0.0</v>
      </c>
      <c r="H483" s="25">
        <v>31.0</v>
      </c>
      <c r="I483" s="25">
        <v>0.0</v>
      </c>
      <c r="J483" s="25">
        <v>0.0</v>
      </c>
      <c r="K483" s="25">
        <v>0.0</v>
      </c>
      <c r="L483" s="25">
        <v>0.0</v>
      </c>
      <c r="M483" s="25">
        <v>0.0</v>
      </c>
      <c r="N483" s="25">
        <v>0.32722</v>
      </c>
      <c r="O483" s="25">
        <v>27.77028</v>
      </c>
      <c r="P483" s="25">
        <v>6.80035</v>
      </c>
      <c r="Q483" s="25">
        <v>23.0</v>
      </c>
      <c r="R483" s="25">
        <v>99.0</v>
      </c>
      <c r="S483" s="25">
        <v>3.0</v>
      </c>
    </row>
    <row r="484">
      <c r="A484" s="58" t="s">
        <v>41</v>
      </c>
      <c r="B484" s="25" t="s">
        <v>1</v>
      </c>
      <c r="C484" s="25" t="s">
        <v>215</v>
      </c>
      <c r="D484" s="25" t="s">
        <v>11</v>
      </c>
      <c r="E484" s="25">
        <v>360.0</v>
      </c>
      <c r="F484" s="25">
        <v>33.0</v>
      </c>
      <c r="G484" s="25">
        <v>0.0</v>
      </c>
      <c r="H484" s="25">
        <v>160.0</v>
      </c>
      <c r="I484" s="25">
        <v>0.0</v>
      </c>
      <c r="J484" s="25">
        <v>0.0</v>
      </c>
      <c r="K484" s="25">
        <v>0.0</v>
      </c>
      <c r="L484" s="25">
        <v>0.0</v>
      </c>
      <c r="M484" s="25">
        <v>0.0</v>
      </c>
      <c r="N484" s="25">
        <v>0.01389</v>
      </c>
      <c r="O484" s="25">
        <v>9.35972</v>
      </c>
      <c r="P484" s="25">
        <v>4.03044</v>
      </c>
      <c r="Q484" s="25">
        <v>27.0</v>
      </c>
      <c r="R484" s="25">
        <v>99.0</v>
      </c>
      <c r="S484" s="25">
        <v>3.0</v>
      </c>
    </row>
    <row r="485">
      <c r="A485" s="58" t="s">
        <v>41</v>
      </c>
      <c r="B485" s="25" t="s">
        <v>1</v>
      </c>
      <c r="C485" s="25" t="s">
        <v>138</v>
      </c>
      <c r="D485" s="25" t="s">
        <v>11</v>
      </c>
      <c r="E485" s="25">
        <v>525.0</v>
      </c>
      <c r="F485" s="25">
        <v>88.0</v>
      </c>
      <c r="G485" s="25">
        <v>2.0</v>
      </c>
      <c r="H485" s="25">
        <v>199.0</v>
      </c>
      <c r="I485" s="25">
        <v>0.0</v>
      </c>
      <c r="J485" s="25">
        <v>0.0</v>
      </c>
      <c r="K485" s="25">
        <v>0.0</v>
      </c>
      <c r="L485" s="25">
        <v>0.0</v>
      </c>
      <c r="M485" s="25">
        <v>0.0</v>
      </c>
      <c r="N485" s="25">
        <v>0.11833</v>
      </c>
      <c r="O485" s="25">
        <v>16.65667</v>
      </c>
      <c r="P485" s="25">
        <v>5.65288</v>
      </c>
      <c r="Q485" s="25">
        <v>74.0</v>
      </c>
      <c r="R485" s="25">
        <v>99.0</v>
      </c>
      <c r="S485" s="25">
        <v>3.0</v>
      </c>
    </row>
    <row r="486">
      <c r="A486" s="58" t="s">
        <v>41</v>
      </c>
      <c r="B486" s="25" t="s">
        <v>1</v>
      </c>
      <c r="C486" s="25" t="s">
        <v>204</v>
      </c>
      <c r="D486" s="25" t="s">
        <v>11</v>
      </c>
      <c r="E486" s="25">
        <v>355.0</v>
      </c>
      <c r="F486" s="25">
        <v>16.0</v>
      </c>
      <c r="G486" s="25">
        <v>0.0</v>
      </c>
      <c r="H486" s="25">
        <v>165.0</v>
      </c>
      <c r="I486" s="25">
        <v>0.0</v>
      </c>
      <c r="J486" s="25">
        <v>0.0</v>
      </c>
      <c r="K486" s="25">
        <v>0.0</v>
      </c>
      <c r="L486" s="25">
        <v>0.0</v>
      </c>
      <c r="M486" s="25">
        <v>0.0</v>
      </c>
      <c r="N486" s="25">
        <v>0.01194</v>
      </c>
      <c r="O486" s="25">
        <v>1.73556</v>
      </c>
      <c r="P486" s="25">
        <v>2.09071</v>
      </c>
      <c r="Q486" s="25">
        <v>15.0</v>
      </c>
      <c r="R486" s="25">
        <v>99.0</v>
      </c>
      <c r="S486" s="25">
        <v>3.0</v>
      </c>
    </row>
    <row r="487">
      <c r="A487" s="58" t="s">
        <v>41</v>
      </c>
      <c r="B487" s="25" t="s">
        <v>1</v>
      </c>
      <c r="C487" s="25" t="s">
        <v>186</v>
      </c>
      <c r="D487" s="25" t="s">
        <v>11</v>
      </c>
      <c r="E487" s="25">
        <v>3178.0</v>
      </c>
      <c r="F487" s="25">
        <v>88.0</v>
      </c>
      <c r="G487" s="25">
        <v>1.0</v>
      </c>
      <c r="H487" s="25">
        <v>1095.0</v>
      </c>
      <c r="I487" s="25">
        <v>0.0</v>
      </c>
      <c r="J487" s="25">
        <v>0.0</v>
      </c>
      <c r="K487" s="25">
        <v>0.0</v>
      </c>
      <c r="L487" s="25">
        <v>0.0</v>
      </c>
      <c r="M487" s="25">
        <v>0.0</v>
      </c>
      <c r="N487" s="25">
        <v>0.05806</v>
      </c>
      <c r="O487" s="25">
        <v>1.55611</v>
      </c>
      <c r="P487" s="25">
        <v>1.58415</v>
      </c>
      <c r="Q487" s="25">
        <v>83.0</v>
      </c>
      <c r="R487" s="25">
        <v>99.0</v>
      </c>
      <c r="S487" s="25">
        <v>3.0</v>
      </c>
    </row>
    <row r="488">
      <c r="A488" s="58" t="s">
        <v>41</v>
      </c>
      <c r="B488" s="25" t="s">
        <v>1</v>
      </c>
      <c r="C488" s="25" t="s">
        <v>234</v>
      </c>
      <c r="D488" s="25" t="s">
        <v>11</v>
      </c>
      <c r="E488" s="25">
        <v>242.0</v>
      </c>
      <c r="F488" s="25">
        <v>28.0</v>
      </c>
      <c r="G488" s="25">
        <v>2.0</v>
      </c>
      <c r="H488" s="25">
        <v>79.0</v>
      </c>
      <c r="I488" s="25">
        <v>0.0</v>
      </c>
      <c r="J488" s="25">
        <v>0.0</v>
      </c>
      <c r="K488" s="25">
        <v>0.0</v>
      </c>
      <c r="L488" s="25">
        <v>0.0</v>
      </c>
      <c r="M488" s="25">
        <v>0.0</v>
      </c>
      <c r="N488" s="25">
        <v>0.05861</v>
      </c>
      <c r="O488" s="25">
        <v>12.85528</v>
      </c>
      <c r="P488" s="25">
        <v>4.33089</v>
      </c>
      <c r="Q488" s="25">
        <v>23.0</v>
      </c>
      <c r="R488" s="25">
        <v>99.0</v>
      </c>
      <c r="S488" s="25">
        <v>3.0</v>
      </c>
    </row>
    <row r="489">
      <c r="A489" s="58" t="s">
        <v>41</v>
      </c>
      <c r="B489" s="25" t="s">
        <v>1</v>
      </c>
      <c r="C489" s="25" t="s">
        <v>139</v>
      </c>
      <c r="D489" s="25" t="s">
        <v>11</v>
      </c>
      <c r="E489" s="25">
        <v>224.0</v>
      </c>
      <c r="F489" s="25">
        <v>21.0</v>
      </c>
      <c r="G489" s="25">
        <v>1.0</v>
      </c>
      <c r="H489" s="25">
        <v>51.0</v>
      </c>
      <c r="I489" s="25">
        <v>0.0</v>
      </c>
      <c r="J489" s="25">
        <v>0.0</v>
      </c>
      <c r="K489" s="25">
        <v>0.0</v>
      </c>
      <c r="L489" s="25">
        <v>0.0</v>
      </c>
      <c r="M489" s="25">
        <v>0.0</v>
      </c>
      <c r="N489" s="25">
        <v>0.16889</v>
      </c>
      <c r="O489" s="25">
        <v>20.37611</v>
      </c>
      <c r="P489" s="25">
        <v>6.32234</v>
      </c>
      <c r="Q489" s="25">
        <v>20.0</v>
      </c>
      <c r="R489" s="25">
        <v>99.0</v>
      </c>
      <c r="S489" s="25">
        <v>3.0</v>
      </c>
    </row>
    <row r="490">
      <c r="A490" s="58" t="s">
        <v>41</v>
      </c>
      <c r="B490" s="25" t="s">
        <v>1</v>
      </c>
      <c r="C490" s="25" t="s">
        <v>219</v>
      </c>
      <c r="D490" s="25" t="s">
        <v>11</v>
      </c>
      <c r="E490" s="25">
        <v>242.0</v>
      </c>
      <c r="F490" s="25">
        <v>37.0</v>
      </c>
      <c r="G490" s="25">
        <v>2.0</v>
      </c>
      <c r="H490" s="25">
        <v>52.0</v>
      </c>
      <c r="I490" s="25">
        <v>0.0</v>
      </c>
      <c r="J490" s="25">
        <v>0.0</v>
      </c>
      <c r="K490" s="25">
        <v>0.0</v>
      </c>
      <c r="L490" s="25">
        <v>0.0</v>
      </c>
      <c r="M490" s="25">
        <v>0.0</v>
      </c>
      <c r="N490" s="25">
        <v>0.18667</v>
      </c>
      <c r="O490" s="25">
        <v>16.60528</v>
      </c>
      <c r="P490" s="25">
        <v>6.50574</v>
      </c>
      <c r="Q490" s="25">
        <v>32.0</v>
      </c>
      <c r="R490" s="25">
        <v>99.0</v>
      </c>
      <c r="S490" s="25">
        <v>3.0</v>
      </c>
    </row>
    <row r="491">
      <c r="A491" s="58" t="s">
        <v>41</v>
      </c>
      <c r="B491" s="25" t="s">
        <v>1</v>
      </c>
      <c r="C491" s="25" t="s">
        <v>103</v>
      </c>
      <c r="D491" s="25" t="s">
        <v>11</v>
      </c>
      <c r="E491" s="25">
        <v>253.0</v>
      </c>
      <c r="F491" s="25">
        <v>31.0</v>
      </c>
      <c r="G491" s="25">
        <v>0.0</v>
      </c>
      <c r="H491" s="25">
        <v>50.0</v>
      </c>
      <c r="I491" s="25">
        <v>0.0</v>
      </c>
      <c r="J491" s="25">
        <v>0.0</v>
      </c>
      <c r="K491" s="25">
        <v>0.0</v>
      </c>
      <c r="L491" s="25">
        <v>0.0</v>
      </c>
      <c r="M491" s="25">
        <v>0.0</v>
      </c>
      <c r="N491" s="25">
        <v>0.64083</v>
      </c>
      <c r="O491" s="25">
        <v>16.1425</v>
      </c>
      <c r="P491" s="25">
        <v>6.59479</v>
      </c>
      <c r="Q491" s="25">
        <v>27.0</v>
      </c>
      <c r="R491" s="25">
        <v>99.0</v>
      </c>
      <c r="S491" s="25">
        <v>3.0</v>
      </c>
    </row>
    <row r="492">
      <c r="A492" s="58" t="s">
        <v>41</v>
      </c>
      <c r="B492" s="25" t="s">
        <v>1</v>
      </c>
      <c r="C492" s="25" t="s">
        <v>178</v>
      </c>
      <c r="D492" s="25" t="s">
        <v>11</v>
      </c>
      <c r="E492" s="25">
        <v>1449.0</v>
      </c>
      <c r="F492" s="25">
        <v>53.0</v>
      </c>
      <c r="G492" s="25">
        <v>1.0</v>
      </c>
      <c r="H492" s="25">
        <v>643.0</v>
      </c>
      <c r="I492" s="25">
        <v>0.0</v>
      </c>
      <c r="J492" s="25">
        <v>0.0</v>
      </c>
      <c r="K492" s="25">
        <v>0.0</v>
      </c>
      <c r="L492" s="25">
        <v>0.0</v>
      </c>
      <c r="M492" s="25">
        <v>0.0</v>
      </c>
      <c r="N492" s="25">
        <v>0.02667</v>
      </c>
      <c r="O492" s="25">
        <v>2.6675</v>
      </c>
      <c r="P492" s="25">
        <v>2.11132</v>
      </c>
      <c r="Q492" s="25">
        <v>42.0</v>
      </c>
      <c r="R492" s="25">
        <v>99.0</v>
      </c>
      <c r="S492" s="25">
        <v>3.0</v>
      </c>
    </row>
    <row r="493">
      <c r="A493" s="58" t="s">
        <v>41</v>
      </c>
      <c r="B493" s="25" t="s">
        <v>1</v>
      </c>
      <c r="C493" s="25" t="s">
        <v>153</v>
      </c>
      <c r="D493" s="25" t="s">
        <v>11</v>
      </c>
      <c r="E493" s="25">
        <v>802.0</v>
      </c>
      <c r="F493" s="25">
        <v>84.0</v>
      </c>
      <c r="G493" s="25">
        <v>3.0</v>
      </c>
      <c r="H493" s="25">
        <v>298.0</v>
      </c>
      <c r="I493" s="25">
        <v>0.0</v>
      </c>
      <c r="J493" s="25">
        <v>0.0</v>
      </c>
      <c r="K493" s="25">
        <v>0.0</v>
      </c>
      <c r="L493" s="25">
        <v>0.0</v>
      </c>
      <c r="M493" s="25">
        <v>0.0</v>
      </c>
      <c r="N493" s="25">
        <v>0.03889</v>
      </c>
      <c r="O493" s="25">
        <v>15.10889</v>
      </c>
      <c r="P493" s="25">
        <v>4.54435</v>
      </c>
      <c r="Q493" s="25">
        <v>70.0</v>
      </c>
      <c r="R493" s="25">
        <v>99.0</v>
      </c>
      <c r="S493" s="25">
        <v>3.0</v>
      </c>
    </row>
    <row r="494">
      <c r="A494" s="58" t="s">
        <v>41</v>
      </c>
      <c r="B494" s="25" t="s">
        <v>1</v>
      </c>
      <c r="C494" s="25" t="s">
        <v>207</v>
      </c>
      <c r="D494" s="25" t="s">
        <v>11</v>
      </c>
      <c r="E494" s="25">
        <v>3374.0</v>
      </c>
      <c r="F494" s="25">
        <v>52.0</v>
      </c>
      <c r="G494" s="25">
        <v>0.0</v>
      </c>
      <c r="H494" s="25">
        <v>1496.0</v>
      </c>
      <c r="I494" s="25">
        <v>0.0</v>
      </c>
      <c r="J494" s="25">
        <v>0.0</v>
      </c>
      <c r="K494" s="25">
        <v>0.0</v>
      </c>
      <c r="L494" s="25">
        <v>0.0</v>
      </c>
      <c r="M494" s="25">
        <v>0.0</v>
      </c>
      <c r="N494" s="25">
        <v>0.01778</v>
      </c>
      <c r="O494" s="25">
        <v>1.50889</v>
      </c>
      <c r="P494" s="25">
        <v>1.65127</v>
      </c>
      <c r="Q494" s="25">
        <v>40.0</v>
      </c>
      <c r="R494" s="25">
        <v>99.0</v>
      </c>
      <c r="S494" s="25">
        <v>3.0</v>
      </c>
    </row>
    <row r="495">
      <c r="A495" s="58" t="s">
        <v>41</v>
      </c>
      <c r="B495" s="25" t="s">
        <v>1</v>
      </c>
      <c r="C495" s="25" t="s">
        <v>191</v>
      </c>
      <c r="D495" s="25" t="s">
        <v>11</v>
      </c>
      <c r="E495" s="25">
        <v>193.0</v>
      </c>
      <c r="F495" s="25">
        <v>48.0</v>
      </c>
      <c r="G495" s="25">
        <v>2.0</v>
      </c>
      <c r="H495" s="25">
        <v>52.0</v>
      </c>
      <c r="I495" s="25">
        <v>0.0</v>
      </c>
      <c r="J495" s="25">
        <v>0.0</v>
      </c>
      <c r="K495" s="25">
        <v>0.0</v>
      </c>
      <c r="L495" s="25">
        <v>0.0</v>
      </c>
      <c r="M495" s="25">
        <v>0.0</v>
      </c>
      <c r="N495" s="25">
        <v>0.16556</v>
      </c>
      <c r="O495" s="25">
        <v>23.97833</v>
      </c>
      <c r="P495" s="25">
        <v>6.20006</v>
      </c>
      <c r="Q495" s="25">
        <v>37.0</v>
      </c>
      <c r="R495" s="25">
        <v>99.0</v>
      </c>
      <c r="S495" s="25">
        <v>3.0</v>
      </c>
    </row>
    <row r="496">
      <c r="A496" s="58" t="s">
        <v>41</v>
      </c>
      <c r="B496" s="25" t="s">
        <v>1</v>
      </c>
      <c r="C496" s="25" t="s">
        <v>216</v>
      </c>
      <c r="D496" s="25" t="s">
        <v>11</v>
      </c>
      <c r="E496" s="25">
        <v>721.0</v>
      </c>
      <c r="F496" s="25">
        <v>44.0</v>
      </c>
      <c r="G496" s="25">
        <v>0.0</v>
      </c>
      <c r="H496" s="25">
        <v>287.0</v>
      </c>
      <c r="I496" s="25">
        <v>0.0</v>
      </c>
      <c r="J496" s="25">
        <v>0.0</v>
      </c>
      <c r="K496" s="25">
        <v>0.0</v>
      </c>
      <c r="L496" s="25">
        <v>0.0</v>
      </c>
      <c r="M496" s="25">
        <v>0.0</v>
      </c>
      <c r="N496" s="25">
        <v>0.02361</v>
      </c>
      <c r="O496" s="25">
        <v>2.04361</v>
      </c>
      <c r="P496" s="25">
        <v>1.98428</v>
      </c>
      <c r="Q496" s="25">
        <v>36.0</v>
      </c>
      <c r="R496" s="25">
        <v>99.0</v>
      </c>
      <c r="S496" s="25">
        <v>3.0</v>
      </c>
    </row>
    <row r="497">
      <c r="A497" s="58" t="s">
        <v>41</v>
      </c>
      <c r="B497" s="25" t="s">
        <v>1</v>
      </c>
      <c r="C497" s="25" t="s">
        <v>237</v>
      </c>
      <c r="D497" s="25" t="s">
        <v>11</v>
      </c>
      <c r="E497" s="25">
        <v>152.0</v>
      </c>
      <c r="F497" s="25">
        <v>20.0</v>
      </c>
      <c r="G497" s="25">
        <v>0.0</v>
      </c>
      <c r="H497" s="25">
        <v>42.0</v>
      </c>
      <c r="I497" s="25">
        <v>0.0</v>
      </c>
      <c r="J497" s="25">
        <v>0.0</v>
      </c>
      <c r="K497" s="25">
        <v>0.0</v>
      </c>
      <c r="L497" s="25">
        <v>0.0</v>
      </c>
      <c r="M497" s="25">
        <v>0.0</v>
      </c>
      <c r="N497" s="25">
        <v>0.07944</v>
      </c>
      <c r="O497" s="25">
        <v>21.56083</v>
      </c>
      <c r="P497" s="25">
        <v>7.97208</v>
      </c>
      <c r="Q497" s="25">
        <v>20.0</v>
      </c>
      <c r="R497" s="25">
        <v>99.0</v>
      </c>
      <c r="S497" s="25">
        <v>3.0</v>
      </c>
    </row>
    <row r="498">
      <c r="A498" s="58" t="s">
        <v>41</v>
      </c>
      <c r="B498" s="25" t="s">
        <v>1</v>
      </c>
      <c r="C498" s="25" t="s">
        <v>238</v>
      </c>
      <c r="D498" s="25" t="s">
        <v>11</v>
      </c>
      <c r="E498" s="25">
        <v>252.0</v>
      </c>
      <c r="F498" s="25">
        <v>30.0</v>
      </c>
      <c r="G498" s="25">
        <v>0.0</v>
      </c>
      <c r="H498" s="25">
        <v>44.0</v>
      </c>
      <c r="I498" s="25">
        <v>0.0</v>
      </c>
      <c r="J498" s="25">
        <v>0.0</v>
      </c>
      <c r="K498" s="25">
        <v>0.0</v>
      </c>
      <c r="L498" s="25">
        <v>0.0</v>
      </c>
      <c r="M498" s="25">
        <v>0.0</v>
      </c>
      <c r="N498" s="25">
        <v>0.71889</v>
      </c>
      <c r="O498" s="25">
        <v>19.31056</v>
      </c>
      <c r="P498" s="25">
        <v>6.48535</v>
      </c>
      <c r="Q498" s="25">
        <v>27.0</v>
      </c>
      <c r="R498" s="25">
        <v>99.0</v>
      </c>
      <c r="S498" s="25">
        <v>3.0</v>
      </c>
    </row>
    <row r="499">
      <c r="A499" s="58" t="s">
        <v>41</v>
      </c>
      <c r="B499" s="25" t="s">
        <v>1</v>
      </c>
      <c r="C499" s="25" t="s">
        <v>208</v>
      </c>
      <c r="D499" s="25" t="s">
        <v>11</v>
      </c>
      <c r="E499" s="25">
        <v>161.0</v>
      </c>
      <c r="F499" s="25">
        <v>37.0</v>
      </c>
      <c r="G499" s="25">
        <v>1.0</v>
      </c>
      <c r="H499" s="25">
        <v>46.0</v>
      </c>
      <c r="I499" s="25">
        <v>0.0</v>
      </c>
      <c r="J499" s="25">
        <v>0.0</v>
      </c>
      <c r="K499" s="25">
        <v>0.0</v>
      </c>
      <c r="L499" s="25">
        <v>0.0</v>
      </c>
      <c r="M499" s="25">
        <v>0.0</v>
      </c>
      <c r="N499" s="25">
        <v>0.30056</v>
      </c>
      <c r="O499" s="25">
        <v>21.97639</v>
      </c>
      <c r="P499" s="25">
        <v>7.39544</v>
      </c>
      <c r="Q499" s="25">
        <v>29.0</v>
      </c>
      <c r="R499" s="25">
        <v>99.0</v>
      </c>
      <c r="S499" s="25">
        <v>3.0</v>
      </c>
    </row>
    <row r="500">
      <c r="A500" s="58" t="s">
        <v>41</v>
      </c>
      <c r="B500" s="25" t="s">
        <v>1</v>
      </c>
      <c r="C500" s="25" t="s">
        <v>99</v>
      </c>
      <c r="D500" s="25" t="s">
        <v>11</v>
      </c>
      <c r="E500" s="25">
        <v>2193.0</v>
      </c>
      <c r="F500" s="25">
        <v>81.0</v>
      </c>
      <c r="G500" s="25">
        <v>0.0</v>
      </c>
      <c r="H500" s="25">
        <v>817.0</v>
      </c>
      <c r="I500" s="25">
        <v>0.0</v>
      </c>
      <c r="J500" s="25">
        <v>0.0</v>
      </c>
      <c r="K500" s="25">
        <v>0.0</v>
      </c>
      <c r="L500" s="25">
        <v>0.0</v>
      </c>
      <c r="M500" s="25">
        <v>0.0</v>
      </c>
      <c r="N500" s="25">
        <v>0.06333</v>
      </c>
      <c r="O500" s="25">
        <v>2.37472</v>
      </c>
      <c r="P500" s="25">
        <v>2.23824</v>
      </c>
      <c r="Q500" s="25">
        <v>72.0</v>
      </c>
      <c r="R500" s="25">
        <v>99.0</v>
      </c>
      <c r="S500" s="25">
        <v>3.0</v>
      </c>
    </row>
    <row r="501">
      <c r="A501" s="58" t="s">
        <v>41</v>
      </c>
      <c r="B501" s="25" t="s">
        <v>1</v>
      </c>
      <c r="C501" s="25" t="s">
        <v>231</v>
      </c>
      <c r="D501" s="25" t="s">
        <v>11</v>
      </c>
      <c r="E501" s="25">
        <v>282.0</v>
      </c>
      <c r="F501" s="25">
        <v>41.0</v>
      </c>
      <c r="G501" s="25">
        <v>0.0</v>
      </c>
      <c r="H501" s="25">
        <v>46.0</v>
      </c>
      <c r="I501" s="25">
        <v>0.0</v>
      </c>
      <c r="J501" s="25">
        <v>0.0</v>
      </c>
      <c r="K501" s="25">
        <v>0.0</v>
      </c>
      <c r="L501" s="25">
        <v>0.0</v>
      </c>
      <c r="M501" s="25">
        <v>0.0</v>
      </c>
      <c r="N501" s="25">
        <v>0.45778</v>
      </c>
      <c r="O501" s="25">
        <v>19.15111</v>
      </c>
      <c r="P501" s="25">
        <v>6.24143</v>
      </c>
      <c r="Q501" s="25">
        <v>33.0</v>
      </c>
      <c r="R501" s="25">
        <v>99.0</v>
      </c>
      <c r="S501" s="25">
        <v>3.0</v>
      </c>
    </row>
    <row r="502">
      <c r="A502" s="58" t="s">
        <v>41</v>
      </c>
      <c r="B502" s="25" t="s">
        <v>1</v>
      </c>
      <c r="C502" s="25" t="s">
        <v>206</v>
      </c>
      <c r="D502" s="25" t="s">
        <v>11</v>
      </c>
      <c r="E502" s="25">
        <v>279.0</v>
      </c>
      <c r="F502" s="25">
        <v>58.0</v>
      </c>
      <c r="G502" s="25">
        <v>1.0</v>
      </c>
      <c r="H502" s="25">
        <v>77.0</v>
      </c>
      <c r="I502" s="25">
        <v>0.0</v>
      </c>
      <c r="J502" s="25">
        <v>0.0</v>
      </c>
      <c r="K502" s="25">
        <v>0.0</v>
      </c>
      <c r="L502" s="25">
        <v>0.0</v>
      </c>
      <c r="M502" s="25">
        <v>0.0</v>
      </c>
      <c r="N502" s="25">
        <v>0.28083</v>
      </c>
      <c r="O502" s="25">
        <v>22.79694</v>
      </c>
      <c r="P502" s="25">
        <v>7.28313</v>
      </c>
      <c r="Q502" s="25">
        <v>51.0</v>
      </c>
      <c r="R502" s="25">
        <v>99.0</v>
      </c>
      <c r="S502" s="25">
        <v>3.0</v>
      </c>
    </row>
    <row r="503">
      <c r="A503" s="58" t="s">
        <v>41</v>
      </c>
      <c r="B503" s="25" t="s">
        <v>1</v>
      </c>
      <c r="C503" s="25" t="s">
        <v>3</v>
      </c>
      <c r="D503" s="25" t="s">
        <v>11</v>
      </c>
      <c r="E503" s="25">
        <v>8524054.0</v>
      </c>
      <c r="F503" s="25">
        <v>1193695.0</v>
      </c>
      <c r="G503" s="25">
        <v>11153.0</v>
      </c>
      <c r="H503" s="25">
        <v>2429332.0</v>
      </c>
      <c r="I503" s="25">
        <v>0.0</v>
      </c>
      <c r="J503" s="25">
        <v>52.0</v>
      </c>
      <c r="K503" s="25">
        <v>0.0</v>
      </c>
      <c r="L503" s="25">
        <v>0.0</v>
      </c>
      <c r="M503" s="25">
        <v>0.0</v>
      </c>
      <c r="N503" s="25">
        <v>0.11667</v>
      </c>
      <c r="O503" s="25">
        <v>13.96444</v>
      </c>
      <c r="P503" s="25">
        <v>4.81497</v>
      </c>
      <c r="Q503" s="25">
        <v>934994.0</v>
      </c>
      <c r="R503" s="25">
        <v>99.0</v>
      </c>
      <c r="S503" s="25">
        <v>3.0</v>
      </c>
    </row>
    <row r="504">
      <c r="A504" s="58" t="s">
        <v>41</v>
      </c>
      <c r="B504" s="25" t="s">
        <v>1</v>
      </c>
      <c r="C504" s="25" t="s">
        <v>119</v>
      </c>
      <c r="D504" s="25" t="s">
        <v>12</v>
      </c>
      <c r="E504" s="25">
        <v>3599.0</v>
      </c>
      <c r="F504" s="25">
        <v>600.0</v>
      </c>
      <c r="G504" s="25">
        <v>1.0</v>
      </c>
      <c r="H504" s="25">
        <v>418.0</v>
      </c>
      <c r="I504" s="25">
        <v>0.0</v>
      </c>
      <c r="J504" s="25">
        <v>0.0</v>
      </c>
      <c r="K504" s="25">
        <v>0.0</v>
      </c>
      <c r="L504" s="25">
        <v>0.0</v>
      </c>
      <c r="M504" s="25">
        <v>0.0</v>
      </c>
      <c r="N504" s="25">
        <v>0.65139</v>
      </c>
      <c r="O504" s="25">
        <v>12.27861</v>
      </c>
      <c r="P504" s="25">
        <v>4.39003</v>
      </c>
      <c r="Q504" s="25">
        <v>430.0</v>
      </c>
      <c r="R504" s="25">
        <v>99.0</v>
      </c>
      <c r="S504" s="25">
        <v>4.0</v>
      </c>
    </row>
    <row r="505">
      <c r="A505" s="58" t="s">
        <v>41</v>
      </c>
      <c r="B505" s="25" t="s">
        <v>1</v>
      </c>
      <c r="C505" s="25" t="s">
        <v>112</v>
      </c>
      <c r="D505" s="25" t="s">
        <v>12</v>
      </c>
      <c r="E505" s="25">
        <v>1585.0</v>
      </c>
      <c r="F505" s="25">
        <v>98.0</v>
      </c>
      <c r="G505" s="25">
        <v>3.0</v>
      </c>
      <c r="H505" s="25">
        <v>217.0</v>
      </c>
      <c r="I505" s="25">
        <v>0.0</v>
      </c>
      <c r="J505" s="25">
        <v>0.0</v>
      </c>
      <c r="K505" s="25">
        <v>0.0</v>
      </c>
      <c r="L505" s="25">
        <v>0.0</v>
      </c>
      <c r="M505" s="25">
        <v>0.0</v>
      </c>
      <c r="N505" s="25">
        <v>0.74389</v>
      </c>
      <c r="O505" s="25">
        <v>19.38417</v>
      </c>
      <c r="P505" s="25">
        <v>6.45539</v>
      </c>
      <c r="Q505" s="25">
        <v>79.0</v>
      </c>
      <c r="R505" s="25">
        <v>99.0</v>
      </c>
      <c r="S505" s="25">
        <v>4.0</v>
      </c>
    </row>
    <row r="506">
      <c r="A506" s="58" t="s">
        <v>41</v>
      </c>
      <c r="B506" s="25" t="s">
        <v>1</v>
      </c>
      <c r="C506" s="25" t="s">
        <v>102</v>
      </c>
      <c r="D506" s="25" t="s">
        <v>12</v>
      </c>
      <c r="E506" s="25">
        <v>10738.0</v>
      </c>
      <c r="F506" s="25">
        <v>625.0</v>
      </c>
      <c r="G506" s="25">
        <v>1.0</v>
      </c>
      <c r="H506" s="25">
        <v>2134.0</v>
      </c>
      <c r="I506" s="25">
        <v>0.0</v>
      </c>
      <c r="J506" s="25">
        <v>0.0</v>
      </c>
      <c r="K506" s="25">
        <v>0.0</v>
      </c>
      <c r="L506" s="25">
        <v>0.0</v>
      </c>
      <c r="M506" s="25">
        <v>0.0</v>
      </c>
      <c r="N506" s="25">
        <v>0.11194</v>
      </c>
      <c r="O506" s="25">
        <v>1.71667</v>
      </c>
      <c r="P506" s="25">
        <v>1.41055</v>
      </c>
      <c r="Q506" s="25">
        <v>441.0</v>
      </c>
      <c r="R506" s="25">
        <v>99.0</v>
      </c>
      <c r="S506" s="25">
        <v>4.0</v>
      </c>
    </row>
    <row r="507">
      <c r="A507" s="58" t="s">
        <v>41</v>
      </c>
      <c r="B507" s="25" t="s">
        <v>1</v>
      </c>
      <c r="C507" s="25" t="s">
        <v>89</v>
      </c>
      <c r="D507" s="25" t="s">
        <v>12</v>
      </c>
      <c r="E507" s="25">
        <v>12303.0</v>
      </c>
      <c r="F507" s="25">
        <v>691.0</v>
      </c>
      <c r="G507" s="25">
        <v>0.0</v>
      </c>
      <c r="H507" s="25">
        <v>3171.0</v>
      </c>
      <c r="I507" s="25">
        <v>0.0</v>
      </c>
      <c r="J507" s="25">
        <v>0.0</v>
      </c>
      <c r="K507" s="25">
        <v>0.0</v>
      </c>
      <c r="L507" s="25">
        <v>0.0</v>
      </c>
      <c r="M507" s="25">
        <v>0.0</v>
      </c>
      <c r="N507" s="25">
        <v>0.14833</v>
      </c>
      <c r="O507" s="25">
        <v>3.17222</v>
      </c>
      <c r="P507" s="25">
        <v>2.06077</v>
      </c>
      <c r="Q507" s="25">
        <v>476.0</v>
      </c>
      <c r="R507" s="25">
        <v>99.0</v>
      </c>
      <c r="S507" s="25">
        <v>4.0</v>
      </c>
    </row>
    <row r="508">
      <c r="A508" s="58" t="s">
        <v>41</v>
      </c>
      <c r="B508" s="25" t="s">
        <v>1</v>
      </c>
      <c r="C508" s="25" t="s">
        <v>170</v>
      </c>
      <c r="D508" s="25" t="s">
        <v>12</v>
      </c>
      <c r="E508" s="25">
        <v>617.0</v>
      </c>
      <c r="F508" s="25">
        <v>33.0</v>
      </c>
      <c r="G508" s="25">
        <v>1.0</v>
      </c>
      <c r="H508" s="25">
        <v>193.0</v>
      </c>
      <c r="I508" s="25">
        <v>0.0</v>
      </c>
      <c r="J508" s="25">
        <v>0.0</v>
      </c>
      <c r="K508" s="25">
        <v>0.0</v>
      </c>
      <c r="L508" s="25">
        <v>0.0</v>
      </c>
      <c r="M508" s="25">
        <v>0.0</v>
      </c>
      <c r="N508" s="25">
        <v>0.24861</v>
      </c>
      <c r="O508" s="25">
        <v>5.97083</v>
      </c>
      <c r="P508" s="25">
        <v>2.71142</v>
      </c>
      <c r="Q508" s="25">
        <v>31.0</v>
      </c>
      <c r="R508" s="25">
        <v>99.0</v>
      </c>
      <c r="S508" s="25">
        <v>4.0</v>
      </c>
    </row>
    <row r="509">
      <c r="A509" s="58" t="s">
        <v>41</v>
      </c>
      <c r="B509" s="25" t="s">
        <v>1</v>
      </c>
      <c r="C509" s="25" t="s">
        <v>176</v>
      </c>
      <c r="D509" s="25" t="s">
        <v>12</v>
      </c>
      <c r="E509" s="25">
        <v>466.0</v>
      </c>
      <c r="F509" s="25">
        <v>81.0</v>
      </c>
      <c r="G509" s="25">
        <v>0.0</v>
      </c>
      <c r="H509" s="25">
        <v>37.0</v>
      </c>
      <c r="I509" s="25">
        <v>0.0</v>
      </c>
      <c r="J509" s="25">
        <v>0.0</v>
      </c>
      <c r="K509" s="25">
        <v>0.0</v>
      </c>
      <c r="L509" s="25">
        <v>0.0</v>
      </c>
      <c r="M509" s="25">
        <v>0.0</v>
      </c>
      <c r="N509" s="25">
        <v>0.69222</v>
      </c>
      <c r="O509" s="25">
        <v>22.54694</v>
      </c>
      <c r="P509" s="25">
        <v>7.23272</v>
      </c>
      <c r="Q509" s="25">
        <v>72.0</v>
      </c>
      <c r="R509" s="25">
        <v>99.0</v>
      </c>
      <c r="S509" s="25">
        <v>4.0</v>
      </c>
    </row>
    <row r="510">
      <c r="A510" s="58" t="s">
        <v>41</v>
      </c>
      <c r="B510" s="25" t="s">
        <v>1</v>
      </c>
      <c r="C510" s="25" t="s">
        <v>55</v>
      </c>
      <c r="D510" s="25" t="s">
        <v>12</v>
      </c>
      <c r="E510" s="25">
        <v>1798.0</v>
      </c>
      <c r="F510" s="25">
        <v>139.0</v>
      </c>
      <c r="G510" s="25">
        <v>2.0</v>
      </c>
      <c r="H510" s="25">
        <v>231.0</v>
      </c>
      <c r="I510" s="25">
        <v>0.0</v>
      </c>
      <c r="J510" s="25">
        <v>0.0</v>
      </c>
      <c r="K510" s="25">
        <v>0.0</v>
      </c>
      <c r="L510" s="25">
        <v>0.0</v>
      </c>
      <c r="M510" s="25">
        <v>0.0</v>
      </c>
      <c r="N510" s="25">
        <v>0.96028</v>
      </c>
      <c r="O510" s="25">
        <v>31.61139</v>
      </c>
      <c r="P510" s="25">
        <v>9.74701</v>
      </c>
      <c r="Q510" s="25">
        <v>108.0</v>
      </c>
      <c r="R510" s="25">
        <v>99.0</v>
      </c>
      <c r="S510" s="25">
        <v>4.0</v>
      </c>
    </row>
    <row r="511">
      <c r="A511" s="58" t="s">
        <v>41</v>
      </c>
      <c r="B511" s="25" t="s">
        <v>1</v>
      </c>
      <c r="C511" s="25" t="s">
        <v>50</v>
      </c>
      <c r="D511" s="25" t="s">
        <v>12</v>
      </c>
      <c r="E511" s="25">
        <v>2029.0</v>
      </c>
      <c r="F511" s="25">
        <v>305.0</v>
      </c>
      <c r="G511" s="25">
        <v>2.0</v>
      </c>
      <c r="H511" s="25">
        <v>213.0</v>
      </c>
      <c r="I511" s="25">
        <v>0.0</v>
      </c>
      <c r="J511" s="25">
        <v>0.0</v>
      </c>
      <c r="K511" s="25">
        <v>0.0</v>
      </c>
      <c r="L511" s="25">
        <v>0.0</v>
      </c>
      <c r="M511" s="25">
        <v>0.0</v>
      </c>
      <c r="N511" s="25">
        <v>0.80278</v>
      </c>
      <c r="O511" s="25">
        <v>20.17111</v>
      </c>
      <c r="P511" s="25">
        <v>7.07449</v>
      </c>
      <c r="Q511" s="25">
        <v>271.0</v>
      </c>
      <c r="R511" s="25">
        <v>99.0</v>
      </c>
      <c r="S511" s="25">
        <v>4.0</v>
      </c>
    </row>
    <row r="512">
      <c r="A512" s="58" t="s">
        <v>41</v>
      </c>
      <c r="B512" s="25" t="s">
        <v>1</v>
      </c>
      <c r="C512" s="25" t="s">
        <v>61</v>
      </c>
      <c r="D512" s="25" t="s">
        <v>12</v>
      </c>
      <c r="E512" s="25">
        <v>247891.0</v>
      </c>
      <c r="F512" s="25">
        <v>40250.0</v>
      </c>
      <c r="G512" s="25">
        <v>126.0</v>
      </c>
      <c r="H512" s="25">
        <v>38266.0</v>
      </c>
      <c r="I512" s="25">
        <v>0.0</v>
      </c>
      <c r="J512" s="25">
        <v>4.0</v>
      </c>
      <c r="K512" s="25">
        <v>0.0</v>
      </c>
      <c r="L512" s="25">
        <v>0.0</v>
      </c>
      <c r="M512" s="25">
        <v>0.0</v>
      </c>
      <c r="N512" s="25">
        <v>0.68778</v>
      </c>
      <c r="O512" s="25">
        <v>10.98417</v>
      </c>
      <c r="P512" s="25">
        <v>4.18024</v>
      </c>
      <c r="Q512" s="25">
        <v>31155.0</v>
      </c>
      <c r="R512" s="25">
        <v>99.0</v>
      </c>
      <c r="S512" s="25">
        <v>4.0</v>
      </c>
    </row>
    <row r="513">
      <c r="A513" s="58" t="s">
        <v>41</v>
      </c>
      <c r="B513" s="25" t="s">
        <v>1</v>
      </c>
      <c r="C513" s="25" t="s">
        <v>75</v>
      </c>
      <c r="D513" s="25" t="s">
        <v>12</v>
      </c>
      <c r="E513" s="25">
        <v>6126.0</v>
      </c>
      <c r="F513" s="25">
        <v>907.0</v>
      </c>
      <c r="G513" s="25">
        <v>6.0</v>
      </c>
      <c r="H513" s="25">
        <v>869.0</v>
      </c>
      <c r="I513" s="25">
        <v>0.0</v>
      </c>
      <c r="J513" s="25">
        <v>1.0</v>
      </c>
      <c r="K513" s="25">
        <v>0.0</v>
      </c>
      <c r="L513" s="25">
        <v>0.0</v>
      </c>
      <c r="M513" s="25">
        <v>0.0</v>
      </c>
      <c r="N513" s="25">
        <v>1.01389</v>
      </c>
      <c r="O513" s="25">
        <v>24.17361</v>
      </c>
      <c r="P513" s="25">
        <v>7.99133</v>
      </c>
      <c r="Q513" s="25">
        <v>705.0</v>
      </c>
      <c r="R513" s="25">
        <v>99.0</v>
      </c>
      <c r="S513" s="25">
        <v>4.0</v>
      </c>
    </row>
    <row r="514">
      <c r="A514" s="58" t="s">
        <v>41</v>
      </c>
      <c r="B514" s="25" t="s">
        <v>1</v>
      </c>
      <c r="C514" s="25" t="s">
        <v>73</v>
      </c>
      <c r="D514" s="25" t="s">
        <v>12</v>
      </c>
      <c r="E514" s="25">
        <v>17205.0</v>
      </c>
      <c r="F514" s="25">
        <v>2891.0</v>
      </c>
      <c r="G514" s="25">
        <v>10.0</v>
      </c>
      <c r="H514" s="25">
        <v>2134.0</v>
      </c>
      <c r="I514" s="25">
        <v>0.0</v>
      </c>
      <c r="J514" s="25">
        <v>1.0</v>
      </c>
      <c r="K514" s="25">
        <v>0.0</v>
      </c>
      <c r="L514" s="25">
        <v>0.0</v>
      </c>
      <c r="M514" s="25">
        <v>0.0</v>
      </c>
      <c r="N514" s="25">
        <v>0.64306</v>
      </c>
      <c r="O514" s="25">
        <v>16.42222</v>
      </c>
      <c r="P514" s="25">
        <v>5.63636</v>
      </c>
      <c r="Q514" s="25">
        <v>2341.0</v>
      </c>
      <c r="R514" s="25">
        <v>99.0</v>
      </c>
      <c r="S514" s="25">
        <v>4.0</v>
      </c>
    </row>
    <row r="515">
      <c r="A515" s="58" t="s">
        <v>41</v>
      </c>
      <c r="B515" s="25" t="s">
        <v>1</v>
      </c>
      <c r="C515" s="25" t="s">
        <v>70</v>
      </c>
      <c r="D515" s="25" t="s">
        <v>12</v>
      </c>
      <c r="E515" s="25">
        <v>61977.0</v>
      </c>
      <c r="F515" s="25">
        <v>9277.0</v>
      </c>
      <c r="G515" s="25">
        <v>28.0</v>
      </c>
      <c r="H515" s="25">
        <v>11691.0</v>
      </c>
      <c r="I515" s="25">
        <v>0.0</v>
      </c>
      <c r="J515" s="25">
        <v>1.0</v>
      </c>
      <c r="K515" s="25">
        <v>0.0</v>
      </c>
      <c r="L515" s="25">
        <v>0.0</v>
      </c>
      <c r="M515" s="25">
        <v>0.0</v>
      </c>
      <c r="N515" s="25">
        <v>0.74611</v>
      </c>
      <c r="O515" s="25">
        <v>13.70917</v>
      </c>
      <c r="P515" s="25">
        <v>4.10293</v>
      </c>
      <c r="Q515" s="25">
        <v>5983.0</v>
      </c>
      <c r="R515" s="25">
        <v>99.0</v>
      </c>
      <c r="S515" s="25">
        <v>4.0</v>
      </c>
    </row>
    <row r="516">
      <c r="A516" s="58" t="s">
        <v>41</v>
      </c>
      <c r="B516" s="25" t="s">
        <v>1</v>
      </c>
      <c r="C516" s="25" t="s">
        <v>87</v>
      </c>
      <c r="D516" s="25" t="s">
        <v>12</v>
      </c>
      <c r="E516" s="25">
        <v>3132.0</v>
      </c>
      <c r="F516" s="25">
        <v>689.0</v>
      </c>
      <c r="G516" s="25">
        <v>1.0</v>
      </c>
      <c r="H516" s="25">
        <v>268.0</v>
      </c>
      <c r="I516" s="25">
        <v>0.0</v>
      </c>
      <c r="J516" s="25">
        <v>0.0</v>
      </c>
      <c r="K516" s="25">
        <v>0.0</v>
      </c>
      <c r="L516" s="25">
        <v>0.0</v>
      </c>
      <c r="M516" s="25">
        <v>0.0</v>
      </c>
      <c r="N516" s="25">
        <v>0.26861</v>
      </c>
      <c r="O516" s="25">
        <v>8.31083</v>
      </c>
      <c r="P516" s="25">
        <v>3.38832</v>
      </c>
      <c r="Q516" s="25">
        <v>472.0</v>
      </c>
      <c r="R516" s="25">
        <v>99.0</v>
      </c>
      <c r="S516" s="25">
        <v>4.0</v>
      </c>
    </row>
    <row r="517">
      <c r="A517" s="58" t="s">
        <v>41</v>
      </c>
      <c r="B517" s="25" t="s">
        <v>1</v>
      </c>
      <c r="C517" s="25" t="s">
        <v>68</v>
      </c>
      <c r="D517" s="25" t="s">
        <v>12</v>
      </c>
      <c r="E517" s="25">
        <v>111499.0</v>
      </c>
      <c r="F517" s="25">
        <v>14406.0</v>
      </c>
      <c r="G517" s="25">
        <v>12.0</v>
      </c>
      <c r="H517" s="25">
        <v>23152.0</v>
      </c>
      <c r="I517" s="25">
        <v>0.0</v>
      </c>
      <c r="J517" s="25">
        <v>1.0</v>
      </c>
      <c r="K517" s="25">
        <v>0.0</v>
      </c>
      <c r="L517" s="25">
        <v>0.0</v>
      </c>
      <c r="M517" s="25">
        <v>0.0</v>
      </c>
      <c r="N517" s="25">
        <v>0.12778</v>
      </c>
      <c r="O517" s="25">
        <v>4.00306</v>
      </c>
      <c r="P517" s="25">
        <v>1.81895</v>
      </c>
      <c r="Q517" s="25">
        <v>10377.0</v>
      </c>
      <c r="R517" s="25">
        <v>99.0</v>
      </c>
      <c r="S517" s="25">
        <v>4.0</v>
      </c>
    </row>
    <row r="518">
      <c r="A518" s="58" t="s">
        <v>41</v>
      </c>
      <c r="B518" s="25" t="s">
        <v>1</v>
      </c>
      <c r="C518" s="25" t="s">
        <v>74</v>
      </c>
      <c r="D518" s="25" t="s">
        <v>12</v>
      </c>
      <c r="E518" s="25">
        <v>14509.0</v>
      </c>
      <c r="F518" s="25">
        <v>1615.0</v>
      </c>
      <c r="G518" s="25">
        <v>29.0</v>
      </c>
      <c r="H518" s="25">
        <v>2046.0</v>
      </c>
      <c r="I518" s="25">
        <v>0.0</v>
      </c>
      <c r="J518" s="25">
        <v>0.0</v>
      </c>
      <c r="K518" s="25">
        <v>0.0</v>
      </c>
      <c r="L518" s="25">
        <v>0.0</v>
      </c>
      <c r="M518" s="25">
        <v>0.0</v>
      </c>
      <c r="N518" s="25">
        <v>1.06861</v>
      </c>
      <c r="O518" s="25">
        <v>19.8175</v>
      </c>
      <c r="P518" s="25">
        <v>6.72959</v>
      </c>
      <c r="Q518" s="25">
        <v>1247.0</v>
      </c>
      <c r="R518" s="25">
        <v>99.0</v>
      </c>
      <c r="S518" s="25">
        <v>4.0</v>
      </c>
    </row>
    <row r="519">
      <c r="A519" s="58" t="s">
        <v>41</v>
      </c>
      <c r="B519" s="25" t="s">
        <v>1</v>
      </c>
      <c r="C519" s="25" t="s">
        <v>141</v>
      </c>
      <c r="D519" s="25" t="s">
        <v>12</v>
      </c>
      <c r="E519" s="25">
        <v>2453.0</v>
      </c>
      <c r="F519" s="25">
        <v>318.0</v>
      </c>
      <c r="G519" s="25">
        <v>0.0</v>
      </c>
      <c r="H519" s="25">
        <v>676.0</v>
      </c>
      <c r="I519" s="25">
        <v>0.0</v>
      </c>
      <c r="J519" s="25">
        <v>0.0</v>
      </c>
      <c r="K519" s="25">
        <v>0.0</v>
      </c>
      <c r="L519" s="25">
        <v>0.0</v>
      </c>
      <c r="M519" s="25">
        <v>0.0</v>
      </c>
      <c r="N519" s="25">
        <v>0.1475</v>
      </c>
      <c r="O519" s="25">
        <v>3.2925</v>
      </c>
      <c r="P519" s="25">
        <v>2.20979</v>
      </c>
      <c r="Q519" s="25">
        <v>250.0</v>
      </c>
      <c r="R519" s="25">
        <v>99.0</v>
      </c>
      <c r="S519" s="25">
        <v>4.0</v>
      </c>
    </row>
    <row r="520">
      <c r="A520" s="58" t="s">
        <v>41</v>
      </c>
      <c r="B520" s="25" t="s">
        <v>1</v>
      </c>
      <c r="C520" s="25" t="s">
        <v>67</v>
      </c>
      <c r="D520" s="25" t="s">
        <v>12</v>
      </c>
      <c r="E520" s="25">
        <v>6265.0</v>
      </c>
      <c r="F520" s="25">
        <v>362.0</v>
      </c>
      <c r="G520" s="25">
        <v>0.0</v>
      </c>
      <c r="H520" s="25">
        <v>1299.0</v>
      </c>
      <c r="I520" s="25">
        <v>0.0</v>
      </c>
      <c r="J520" s="25">
        <v>0.0</v>
      </c>
      <c r="K520" s="25">
        <v>0.0</v>
      </c>
      <c r="L520" s="25">
        <v>0.0</v>
      </c>
      <c r="M520" s="25">
        <v>0.0</v>
      </c>
      <c r="N520" s="25">
        <v>0.20028</v>
      </c>
      <c r="O520" s="25">
        <v>8.15694</v>
      </c>
      <c r="P520" s="25">
        <v>3.08772</v>
      </c>
      <c r="Q520" s="25">
        <v>281.0</v>
      </c>
      <c r="R520" s="25">
        <v>99.0</v>
      </c>
      <c r="S520" s="25">
        <v>4.0</v>
      </c>
    </row>
    <row r="521">
      <c r="A521" s="58" t="s">
        <v>41</v>
      </c>
      <c r="B521" s="25" t="s">
        <v>1</v>
      </c>
      <c r="C521" s="25" t="s">
        <v>60</v>
      </c>
      <c r="D521" s="25" t="s">
        <v>12</v>
      </c>
      <c r="E521" s="25">
        <v>67308.0</v>
      </c>
      <c r="F521" s="25">
        <v>13499.0</v>
      </c>
      <c r="G521" s="25">
        <v>45.0</v>
      </c>
      <c r="H521" s="25">
        <v>9822.0</v>
      </c>
      <c r="I521" s="25">
        <v>0.0</v>
      </c>
      <c r="J521" s="25">
        <v>0.0</v>
      </c>
      <c r="K521" s="25">
        <v>0.0</v>
      </c>
      <c r="L521" s="25">
        <v>0.0</v>
      </c>
      <c r="M521" s="25">
        <v>0.0</v>
      </c>
      <c r="N521" s="25">
        <v>0.86056</v>
      </c>
      <c r="O521" s="25">
        <v>17.7775</v>
      </c>
      <c r="P521" s="25">
        <v>6.30519</v>
      </c>
      <c r="Q521" s="25">
        <v>10131.0</v>
      </c>
      <c r="R521" s="25">
        <v>99.0</v>
      </c>
      <c r="S521" s="25">
        <v>4.0</v>
      </c>
    </row>
    <row r="522">
      <c r="A522" s="58" t="s">
        <v>41</v>
      </c>
      <c r="B522" s="25" t="s">
        <v>1</v>
      </c>
      <c r="C522" s="25" t="s">
        <v>98</v>
      </c>
      <c r="D522" s="25" t="s">
        <v>12</v>
      </c>
      <c r="E522" s="25">
        <v>1129.0</v>
      </c>
      <c r="F522" s="25">
        <v>75.0</v>
      </c>
      <c r="G522" s="25">
        <v>0.0</v>
      </c>
      <c r="H522" s="25">
        <v>286.0</v>
      </c>
      <c r="I522" s="25">
        <v>0.0</v>
      </c>
      <c r="J522" s="25">
        <v>0.0</v>
      </c>
      <c r="K522" s="25">
        <v>0.0</v>
      </c>
      <c r="L522" s="25">
        <v>0.0</v>
      </c>
      <c r="M522" s="25">
        <v>0.0</v>
      </c>
      <c r="N522" s="25">
        <v>0.35472</v>
      </c>
      <c r="O522" s="25">
        <v>3.35806</v>
      </c>
      <c r="P522" s="25">
        <v>2.09192</v>
      </c>
      <c r="Q522" s="25">
        <v>56.0</v>
      </c>
      <c r="R522" s="25">
        <v>99.0</v>
      </c>
      <c r="S522" s="25">
        <v>4.0</v>
      </c>
    </row>
    <row r="523">
      <c r="A523" s="58" t="s">
        <v>41</v>
      </c>
      <c r="B523" s="25" t="s">
        <v>1</v>
      </c>
      <c r="C523" s="25" t="s">
        <v>125</v>
      </c>
      <c r="D523" s="25" t="s">
        <v>12</v>
      </c>
      <c r="E523" s="25">
        <v>2769.0</v>
      </c>
      <c r="F523" s="25">
        <v>336.0</v>
      </c>
      <c r="G523" s="25">
        <v>2.0</v>
      </c>
      <c r="H523" s="25">
        <v>330.0</v>
      </c>
      <c r="I523" s="25">
        <v>0.0</v>
      </c>
      <c r="J523" s="25">
        <v>0.0</v>
      </c>
      <c r="K523" s="25">
        <v>0.0</v>
      </c>
      <c r="L523" s="25">
        <v>0.0</v>
      </c>
      <c r="M523" s="25">
        <v>0.0</v>
      </c>
      <c r="N523" s="25">
        <v>1.09333</v>
      </c>
      <c r="O523" s="25">
        <v>18.45667</v>
      </c>
      <c r="P523" s="25">
        <v>5.96678</v>
      </c>
      <c r="Q523" s="25">
        <v>263.0</v>
      </c>
      <c r="R523" s="25">
        <v>99.0</v>
      </c>
      <c r="S523" s="25">
        <v>4.0</v>
      </c>
    </row>
    <row r="524">
      <c r="A524" s="58" t="s">
        <v>41</v>
      </c>
      <c r="B524" s="25" t="s">
        <v>1</v>
      </c>
      <c r="C524" s="25" t="s">
        <v>62</v>
      </c>
      <c r="D524" s="25" t="s">
        <v>12</v>
      </c>
      <c r="E524" s="25">
        <v>29073.0</v>
      </c>
      <c r="F524" s="25">
        <v>5774.0</v>
      </c>
      <c r="G524" s="25">
        <v>5.0</v>
      </c>
      <c r="H524" s="25">
        <v>5902.0</v>
      </c>
      <c r="I524" s="25">
        <v>0.0</v>
      </c>
      <c r="J524" s="25">
        <v>0.0</v>
      </c>
      <c r="K524" s="25">
        <v>0.0</v>
      </c>
      <c r="L524" s="25">
        <v>0.0</v>
      </c>
      <c r="M524" s="25">
        <v>0.0</v>
      </c>
      <c r="N524" s="25">
        <v>0.16556</v>
      </c>
      <c r="O524" s="25">
        <v>4.305</v>
      </c>
      <c r="P524" s="25">
        <v>2.36382</v>
      </c>
      <c r="Q524" s="25">
        <v>2352.0</v>
      </c>
      <c r="R524" s="25">
        <v>99.0</v>
      </c>
      <c r="S524" s="25">
        <v>4.0</v>
      </c>
    </row>
    <row r="525">
      <c r="A525" s="58" t="s">
        <v>41</v>
      </c>
      <c r="B525" s="25" t="s">
        <v>1</v>
      </c>
      <c r="C525" s="25" t="s">
        <v>197</v>
      </c>
      <c r="D525" s="25" t="s">
        <v>12</v>
      </c>
      <c r="E525" s="25">
        <v>262.0</v>
      </c>
      <c r="F525" s="25">
        <v>55.0</v>
      </c>
      <c r="G525" s="25">
        <v>1.0</v>
      </c>
      <c r="H525" s="25">
        <v>22.0</v>
      </c>
      <c r="I525" s="25">
        <v>0.0</v>
      </c>
      <c r="J525" s="25">
        <v>0.0</v>
      </c>
      <c r="K525" s="25">
        <v>0.0</v>
      </c>
      <c r="L525" s="25">
        <v>0.0</v>
      </c>
      <c r="M525" s="25">
        <v>0.0</v>
      </c>
      <c r="N525" s="25">
        <v>0.89194</v>
      </c>
      <c r="O525" s="25">
        <v>32.66667</v>
      </c>
      <c r="P525" s="25">
        <v>8.54834</v>
      </c>
      <c r="Q525" s="25">
        <v>49.0</v>
      </c>
      <c r="R525" s="25">
        <v>99.0</v>
      </c>
      <c r="S525" s="25">
        <v>4.0</v>
      </c>
    </row>
    <row r="526">
      <c r="A526" s="58" t="s">
        <v>41</v>
      </c>
      <c r="B526" s="25" t="s">
        <v>1</v>
      </c>
      <c r="C526" s="25" t="s">
        <v>154</v>
      </c>
      <c r="D526" s="25" t="s">
        <v>12</v>
      </c>
      <c r="E526" s="25">
        <v>405.0</v>
      </c>
      <c r="F526" s="25">
        <v>96.0</v>
      </c>
      <c r="G526" s="25">
        <v>1.0</v>
      </c>
      <c r="H526" s="25">
        <v>65.0</v>
      </c>
      <c r="I526" s="25">
        <v>0.0</v>
      </c>
      <c r="J526" s="25">
        <v>0.0</v>
      </c>
      <c r="K526" s="25">
        <v>0.0</v>
      </c>
      <c r="L526" s="25">
        <v>0.0</v>
      </c>
      <c r="M526" s="25">
        <v>0.0</v>
      </c>
      <c r="N526" s="25">
        <v>0.88917</v>
      </c>
      <c r="O526" s="25">
        <v>16.39806</v>
      </c>
      <c r="P526" s="25">
        <v>5.2176</v>
      </c>
      <c r="Q526" s="25">
        <v>67.0</v>
      </c>
      <c r="R526" s="25">
        <v>99.0</v>
      </c>
      <c r="S526" s="25">
        <v>4.0</v>
      </c>
    </row>
    <row r="527">
      <c r="A527" s="58" t="s">
        <v>41</v>
      </c>
      <c r="B527" s="25" t="s">
        <v>1</v>
      </c>
      <c r="C527" s="25" t="s">
        <v>64</v>
      </c>
      <c r="D527" s="25" t="s">
        <v>12</v>
      </c>
      <c r="E527" s="25">
        <v>10200.0</v>
      </c>
      <c r="F527" s="25">
        <v>2172.0</v>
      </c>
      <c r="G527" s="25">
        <v>7.0</v>
      </c>
      <c r="H527" s="25">
        <v>1407.0</v>
      </c>
      <c r="I527" s="25">
        <v>0.0</v>
      </c>
      <c r="J527" s="25">
        <v>0.0</v>
      </c>
      <c r="K527" s="25">
        <v>0.0</v>
      </c>
      <c r="L527" s="25">
        <v>0.0</v>
      </c>
      <c r="M527" s="25">
        <v>0.0</v>
      </c>
      <c r="N527" s="25">
        <v>1.00111</v>
      </c>
      <c r="O527" s="25">
        <v>16.90111</v>
      </c>
      <c r="P527" s="25">
        <v>5.38472</v>
      </c>
      <c r="Q527" s="25">
        <v>1559.0</v>
      </c>
      <c r="R527" s="25">
        <v>99.0</v>
      </c>
      <c r="S527" s="25">
        <v>4.0</v>
      </c>
    </row>
    <row r="528">
      <c r="A528" s="58" t="s">
        <v>41</v>
      </c>
      <c r="B528" s="25" t="s">
        <v>1</v>
      </c>
      <c r="C528" s="25" t="s">
        <v>88</v>
      </c>
      <c r="D528" s="25" t="s">
        <v>12</v>
      </c>
      <c r="E528" s="25">
        <v>3786.0</v>
      </c>
      <c r="F528" s="25">
        <v>603.0</v>
      </c>
      <c r="G528" s="25">
        <v>2.0</v>
      </c>
      <c r="H528" s="25">
        <v>583.0</v>
      </c>
      <c r="I528" s="25">
        <v>0.0</v>
      </c>
      <c r="J528" s="25">
        <v>0.0</v>
      </c>
      <c r="K528" s="25">
        <v>0.0</v>
      </c>
      <c r="L528" s="25">
        <v>0.0</v>
      </c>
      <c r="M528" s="25">
        <v>0.0</v>
      </c>
      <c r="N528" s="25">
        <v>0.7025</v>
      </c>
      <c r="O528" s="25">
        <v>17.32806</v>
      </c>
      <c r="P528" s="25">
        <v>5.89258</v>
      </c>
      <c r="Q528" s="25">
        <v>394.0</v>
      </c>
      <c r="R528" s="25">
        <v>99.0</v>
      </c>
      <c r="S528" s="25">
        <v>4.0</v>
      </c>
    </row>
    <row r="529">
      <c r="A529" s="58" t="s">
        <v>41</v>
      </c>
      <c r="B529" s="25" t="s">
        <v>1</v>
      </c>
      <c r="C529" s="25" t="s">
        <v>192</v>
      </c>
      <c r="D529" s="25" t="s">
        <v>12</v>
      </c>
      <c r="E529" s="25">
        <v>285.0</v>
      </c>
      <c r="F529" s="25">
        <v>83.0</v>
      </c>
      <c r="G529" s="25">
        <v>0.0</v>
      </c>
      <c r="H529" s="25">
        <v>52.0</v>
      </c>
      <c r="I529" s="25">
        <v>0.0</v>
      </c>
      <c r="J529" s="25">
        <v>0.0</v>
      </c>
      <c r="K529" s="25">
        <v>0.0</v>
      </c>
      <c r="L529" s="25">
        <v>0.0</v>
      </c>
      <c r="M529" s="25">
        <v>0.0</v>
      </c>
      <c r="N529" s="25">
        <v>0.66972</v>
      </c>
      <c r="O529" s="25">
        <v>7.95167</v>
      </c>
      <c r="P529" s="25">
        <v>3.13837</v>
      </c>
      <c r="Q529" s="25">
        <v>61.0</v>
      </c>
      <c r="R529" s="25">
        <v>99.0</v>
      </c>
      <c r="S529" s="25">
        <v>4.0</v>
      </c>
    </row>
    <row r="530">
      <c r="A530" s="58" t="s">
        <v>41</v>
      </c>
      <c r="B530" s="25" t="s">
        <v>1</v>
      </c>
      <c r="C530" s="25" t="s">
        <v>66</v>
      </c>
      <c r="D530" s="25" t="s">
        <v>12</v>
      </c>
      <c r="E530" s="25">
        <v>21712.0</v>
      </c>
      <c r="F530" s="25">
        <v>3145.0</v>
      </c>
      <c r="G530" s="25">
        <v>24.0</v>
      </c>
      <c r="H530" s="25">
        <v>3497.0</v>
      </c>
      <c r="I530" s="25">
        <v>0.0</v>
      </c>
      <c r="J530" s="25">
        <v>0.0</v>
      </c>
      <c r="K530" s="25">
        <v>0.0</v>
      </c>
      <c r="L530" s="25">
        <v>0.0</v>
      </c>
      <c r="M530" s="25">
        <v>0.0</v>
      </c>
      <c r="N530" s="25">
        <v>0.71639</v>
      </c>
      <c r="O530" s="25">
        <v>15.66139</v>
      </c>
      <c r="P530" s="25">
        <v>5.52024</v>
      </c>
      <c r="Q530" s="25">
        <v>2494.0</v>
      </c>
      <c r="R530" s="25">
        <v>99.0</v>
      </c>
      <c r="S530" s="25">
        <v>4.0</v>
      </c>
    </row>
    <row r="531">
      <c r="A531" s="58" t="s">
        <v>41</v>
      </c>
      <c r="B531" s="25" t="s">
        <v>1</v>
      </c>
      <c r="C531" s="25" t="s">
        <v>106</v>
      </c>
      <c r="D531" s="25" t="s">
        <v>12</v>
      </c>
      <c r="E531" s="25">
        <v>919.0</v>
      </c>
      <c r="F531" s="25">
        <v>102.0</v>
      </c>
      <c r="G531" s="25">
        <v>0.0</v>
      </c>
      <c r="H531" s="25">
        <v>71.0</v>
      </c>
      <c r="I531" s="25">
        <v>0.0</v>
      </c>
      <c r="J531" s="25">
        <v>0.0</v>
      </c>
      <c r="K531" s="25">
        <v>0.0</v>
      </c>
      <c r="L531" s="25">
        <v>0.0</v>
      </c>
      <c r="M531" s="25">
        <v>0.0</v>
      </c>
      <c r="N531" s="25">
        <v>1.21806</v>
      </c>
      <c r="O531" s="25">
        <v>38.60194</v>
      </c>
      <c r="P531" s="25">
        <v>11.83315</v>
      </c>
      <c r="Q531" s="25">
        <v>81.0</v>
      </c>
      <c r="R531" s="25">
        <v>99.0</v>
      </c>
      <c r="S531" s="25">
        <v>4.0</v>
      </c>
    </row>
    <row r="532">
      <c r="A532" s="58" t="s">
        <v>41</v>
      </c>
      <c r="B532" s="25" t="s">
        <v>1</v>
      </c>
      <c r="C532" s="25" t="s">
        <v>157</v>
      </c>
      <c r="D532" s="25" t="s">
        <v>12</v>
      </c>
      <c r="E532" s="25">
        <v>629.0</v>
      </c>
      <c r="F532" s="25">
        <v>91.0</v>
      </c>
      <c r="G532" s="25">
        <v>0.0</v>
      </c>
      <c r="H532" s="25">
        <v>56.0</v>
      </c>
      <c r="I532" s="25">
        <v>0.0</v>
      </c>
      <c r="J532" s="25">
        <v>0.0</v>
      </c>
      <c r="K532" s="25">
        <v>0.0</v>
      </c>
      <c r="L532" s="25">
        <v>0.0</v>
      </c>
      <c r="M532" s="25">
        <v>0.0</v>
      </c>
      <c r="N532" s="25">
        <v>0.92222</v>
      </c>
      <c r="O532" s="25">
        <v>18.80694</v>
      </c>
      <c r="P532" s="25">
        <v>7.01341</v>
      </c>
      <c r="Q532" s="25">
        <v>80.0</v>
      </c>
      <c r="R532" s="25">
        <v>99.0</v>
      </c>
      <c r="S532" s="25">
        <v>4.0</v>
      </c>
    </row>
    <row r="533">
      <c r="A533" s="58" t="s">
        <v>41</v>
      </c>
      <c r="B533" s="25" t="s">
        <v>1</v>
      </c>
      <c r="C533" s="25" t="s">
        <v>77</v>
      </c>
      <c r="D533" s="25" t="s">
        <v>12</v>
      </c>
      <c r="E533" s="25">
        <v>18424.0</v>
      </c>
      <c r="F533" s="25">
        <v>1026.0</v>
      </c>
      <c r="G533" s="25">
        <v>16.0</v>
      </c>
      <c r="H533" s="25">
        <v>1794.0</v>
      </c>
      <c r="I533" s="25">
        <v>0.0</v>
      </c>
      <c r="J533" s="25">
        <v>1.0</v>
      </c>
      <c r="K533" s="25">
        <v>0.0</v>
      </c>
      <c r="L533" s="25">
        <v>0.0</v>
      </c>
      <c r="M533" s="25">
        <v>0.0</v>
      </c>
      <c r="N533" s="25">
        <v>1.21111</v>
      </c>
      <c r="O533" s="25">
        <v>25.61139</v>
      </c>
      <c r="P533" s="25">
        <v>8.95709</v>
      </c>
      <c r="Q533" s="25">
        <v>837.0</v>
      </c>
      <c r="R533" s="25">
        <v>99.0</v>
      </c>
      <c r="S533" s="25">
        <v>4.0</v>
      </c>
    </row>
    <row r="534">
      <c r="A534" s="58" t="s">
        <v>41</v>
      </c>
      <c r="B534" s="25" t="s">
        <v>1</v>
      </c>
      <c r="C534" s="25" t="s">
        <v>128</v>
      </c>
      <c r="D534" s="25" t="s">
        <v>12</v>
      </c>
      <c r="E534" s="25">
        <v>642.0</v>
      </c>
      <c r="F534" s="25">
        <v>111.0</v>
      </c>
      <c r="G534" s="25">
        <v>0.0</v>
      </c>
      <c r="H534" s="25">
        <v>163.0</v>
      </c>
      <c r="I534" s="25">
        <v>0.0</v>
      </c>
      <c r="J534" s="25">
        <v>0.0</v>
      </c>
      <c r="K534" s="25">
        <v>0.0</v>
      </c>
      <c r="L534" s="25">
        <v>0.0</v>
      </c>
      <c r="M534" s="25">
        <v>0.0</v>
      </c>
      <c r="N534" s="25">
        <v>0.39306</v>
      </c>
      <c r="O534" s="25">
        <v>10.41639</v>
      </c>
      <c r="P534" s="25">
        <v>3.78054</v>
      </c>
      <c r="Q534" s="25">
        <v>69.0</v>
      </c>
      <c r="R534" s="25">
        <v>99.0</v>
      </c>
      <c r="S534" s="25">
        <v>4.0</v>
      </c>
    </row>
    <row r="535">
      <c r="A535" s="58" t="s">
        <v>41</v>
      </c>
      <c r="B535" s="25" t="s">
        <v>1</v>
      </c>
      <c r="C535" s="25" t="s">
        <v>91</v>
      </c>
      <c r="D535" s="25" t="s">
        <v>12</v>
      </c>
      <c r="E535" s="25">
        <v>6503.0</v>
      </c>
      <c r="F535" s="25">
        <v>1298.0</v>
      </c>
      <c r="G535" s="25">
        <v>2.0</v>
      </c>
      <c r="H535" s="25">
        <v>909.0</v>
      </c>
      <c r="I535" s="25">
        <v>0.0</v>
      </c>
      <c r="J535" s="25">
        <v>1.0</v>
      </c>
      <c r="K535" s="25">
        <v>0.0</v>
      </c>
      <c r="L535" s="25">
        <v>0.0</v>
      </c>
      <c r="M535" s="25">
        <v>0.0</v>
      </c>
      <c r="N535" s="25">
        <v>0.91167</v>
      </c>
      <c r="O535" s="25">
        <v>16.30528</v>
      </c>
      <c r="P535" s="25">
        <v>5.15704</v>
      </c>
      <c r="Q535" s="25">
        <v>889.0</v>
      </c>
      <c r="R535" s="25">
        <v>99.0</v>
      </c>
      <c r="S535" s="25">
        <v>4.0</v>
      </c>
    </row>
    <row r="536">
      <c r="A536" s="58" t="s">
        <v>41</v>
      </c>
      <c r="B536" s="25" t="s">
        <v>1</v>
      </c>
      <c r="C536" s="25" t="s">
        <v>135</v>
      </c>
      <c r="D536" s="25" t="s">
        <v>12</v>
      </c>
      <c r="E536" s="25">
        <v>1427.0</v>
      </c>
      <c r="F536" s="25">
        <v>116.0</v>
      </c>
      <c r="G536" s="25">
        <v>0.0</v>
      </c>
      <c r="H536" s="25">
        <v>262.0</v>
      </c>
      <c r="I536" s="25">
        <v>0.0</v>
      </c>
      <c r="J536" s="25">
        <v>0.0</v>
      </c>
      <c r="K536" s="25">
        <v>0.0</v>
      </c>
      <c r="L536" s="25">
        <v>0.0</v>
      </c>
      <c r="M536" s="25">
        <v>0.0</v>
      </c>
      <c r="N536" s="25">
        <v>0.58972</v>
      </c>
      <c r="O536" s="25">
        <v>12.40083</v>
      </c>
      <c r="P536" s="25">
        <v>3.8631</v>
      </c>
      <c r="Q536" s="25">
        <v>100.0</v>
      </c>
      <c r="R536" s="25">
        <v>99.0</v>
      </c>
      <c r="S536" s="25">
        <v>4.0</v>
      </c>
    </row>
    <row r="537">
      <c r="A537" s="58" t="s">
        <v>41</v>
      </c>
      <c r="B537" s="25" t="s">
        <v>1</v>
      </c>
      <c r="C537" s="25" t="s">
        <v>149</v>
      </c>
      <c r="D537" s="25" t="s">
        <v>12</v>
      </c>
      <c r="E537" s="25">
        <v>194.0</v>
      </c>
      <c r="F537" s="25">
        <v>66.0</v>
      </c>
      <c r="G537" s="25">
        <v>0.0</v>
      </c>
      <c r="H537" s="25">
        <v>20.0</v>
      </c>
      <c r="I537" s="25">
        <v>0.0</v>
      </c>
      <c r="J537" s="25">
        <v>0.0</v>
      </c>
      <c r="K537" s="25">
        <v>0.0</v>
      </c>
      <c r="L537" s="25">
        <v>0.0</v>
      </c>
      <c r="M537" s="25">
        <v>0.0</v>
      </c>
      <c r="N537" s="25">
        <v>0.69139</v>
      </c>
      <c r="O537" s="25">
        <v>15.47556</v>
      </c>
      <c r="P537" s="25">
        <v>4.08433</v>
      </c>
      <c r="Q537" s="25">
        <v>58.0</v>
      </c>
      <c r="R537" s="25">
        <v>99.0</v>
      </c>
      <c r="S537" s="25">
        <v>4.0</v>
      </c>
    </row>
    <row r="538">
      <c r="A538" s="58" t="s">
        <v>41</v>
      </c>
      <c r="B538" s="25" t="s">
        <v>1</v>
      </c>
      <c r="C538" s="25" t="s">
        <v>71</v>
      </c>
      <c r="D538" s="25" t="s">
        <v>12</v>
      </c>
      <c r="E538" s="25">
        <v>13100.0</v>
      </c>
      <c r="F538" s="25">
        <v>1072.0</v>
      </c>
      <c r="G538" s="25">
        <v>19.0</v>
      </c>
      <c r="H538" s="25">
        <v>3974.0</v>
      </c>
      <c r="I538" s="25">
        <v>0.0</v>
      </c>
      <c r="J538" s="25">
        <v>0.0</v>
      </c>
      <c r="K538" s="25">
        <v>0.0</v>
      </c>
      <c r="L538" s="25">
        <v>0.0</v>
      </c>
      <c r="M538" s="25">
        <v>0.0</v>
      </c>
      <c r="N538" s="25">
        <v>0.23611</v>
      </c>
      <c r="O538" s="25">
        <v>18.42278</v>
      </c>
      <c r="P538" s="25">
        <v>6.1672</v>
      </c>
      <c r="Q538" s="25">
        <v>905.0</v>
      </c>
      <c r="R538" s="25">
        <v>99.0</v>
      </c>
      <c r="S538" s="25">
        <v>4.0</v>
      </c>
    </row>
    <row r="539">
      <c r="A539" s="58" t="s">
        <v>41</v>
      </c>
      <c r="B539" s="25" t="s">
        <v>1</v>
      </c>
      <c r="C539" s="25" t="s">
        <v>116</v>
      </c>
      <c r="D539" s="25" t="s">
        <v>12</v>
      </c>
      <c r="E539" s="25">
        <v>4547.0</v>
      </c>
      <c r="F539" s="25">
        <v>317.0</v>
      </c>
      <c r="G539" s="25">
        <v>1.0</v>
      </c>
      <c r="H539" s="25">
        <v>1014.0</v>
      </c>
      <c r="I539" s="25">
        <v>0.0</v>
      </c>
      <c r="J539" s="25">
        <v>0.0</v>
      </c>
      <c r="K539" s="25">
        <v>0.0</v>
      </c>
      <c r="L539" s="25">
        <v>0.0</v>
      </c>
      <c r="M539" s="25">
        <v>0.0</v>
      </c>
      <c r="N539" s="25">
        <v>0.30056</v>
      </c>
      <c r="O539" s="25">
        <v>8.95472</v>
      </c>
      <c r="P539" s="25">
        <v>3.02603</v>
      </c>
      <c r="Q539" s="25">
        <v>233.0</v>
      </c>
      <c r="R539" s="25">
        <v>99.0</v>
      </c>
      <c r="S539" s="25">
        <v>4.0</v>
      </c>
    </row>
    <row r="540">
      <c r="A540" s="58" t="s">
        <v>41</v>
      </c>
      <c r="B540" s="25" t="s">
        <v>1</v>
      </c>
      <c r="C540" s="25" t="s">
        <v>105</v>
      </c>
      <c r="D540" s="25" t="s">
        <v>12</v>
      </c>
      <c r="E540" s="25">
        <v>8268.0</v>
      </c>
      <c r="F540" s="25">
        <v>1357.0</v>
      </c>
      <c r="G540" s="25">
        <v>0.0</v>
      </c>
      <c r="H540" s="25">
        <v>1501.0</v>
      </c>
      <c r="I540" s="25">
        <v>0.0</v>
      </c>
      <c r="J540" s="25">
        <v>0.0</v>
      </c>
      <c r="K540" s="25">
        <v>0.0</v>
      </c>
      <c r="L540" s="25">
        <v>0.0</v>
      </c>
      <c r="M540" s="25">
        <v>0.0</v>
      </c>
      <c r="N540" s="25">
        <v>0.18833</v>
      </c>
      <c r="O540" s="25">
        <v>5.81167</v>
      </c>
      <c r="P540" s="25">
        <v>2.46807</v>
      </c>
      <c r="Q540" s="25">
        <v>960.0</v>
      </c>
      <c r="R540" s="25">
        <v>99.0</v>
      </c>
      <c r="S540" s="25">
        <v>4.0</v>
      </c>
    </row>
    <row r="541">
      <c r="A541" s="58" t="s">
        <v>41</v>
      </c>
      <c r="B541" s="25" t="s">
        <v>1</v>
      </c>
      <c r="C541" s="25" t="s">
        <v>83</v>
      </c>
      <c r="D541" s="25" t="s">
        <v>12</v>
      </c>
      <c r="E541" s="25">
        <v>3942.0</v>
      </c>
      <c r="F541" s="25">
        <v>1017.0</v>
      </c>
      <c r="G541" s="25">
        <v>1.0</v>
      </c>
      <c r="H541" s="25">
        <v>492.0</v>
      </c>
      <c r="I541" s="25">
        <v>0.0</v>
      </c>
      <c r="J541" s="25">
        <v>0.0</v>
      </c>
      <c r="K541" s="25">
        <v>0.0</v>
      </c>
      <c r="L541" s="25">
        <v>0.0</v>
      </c>
      <c r="M541" s="25">
        <v>0.0</v>
      </c>
      <c r="N541" s="25">
        <v>0.18694</v>
      </c>
      <c r="O541" s="25">
        <v>3.22833</v>
      </c>
      <c r="P541" s="25">
        <v>2.10362</v>
      </c>
      <c r="Q541" s="25">
        <v>558.0</v>
      </c>
      <c r="R541" s="25">
        <v>99.0</v>
      </c>
      <c r="S541" s="25">
        <v>4.0</v>
      </c>
    </row>
    <row r="542">
      <c r="A542" s="58" t="s">
        <v>41</v>
      </c>
      <c r="B542" s="25" t="s">
        <v>1</v>
      </c>
      <c r="C542" s="25" t="s">
        <v>168</v>
      </c>
      <c r="D542" s="25" t="s">
        <v>12</v>
      </c>
      <c r="E542" s="25">
        <v>679.0</v>
      </c>
      <c r="F542" s="25">
        <v>72.0</v>
      </c>
      <c r="G542" s="25">
        <v>20.0</v>
      </c>
      <c r="H542" s="25">
        <v>79.0</v>
      </c>
      <c r="I542" s="25">
        <v>0.0</v>
      </c>
      <c r="J542" s="25">
        <v>0.0</v>
      </c>
      <c r="K542" s="25">
        <v>0.0</v>
      </c>
      <c r="L542" s="25">
        <v>0.0</v>
      </c>
      <c r="M542" s="25">
        <v>0.0</v>
      </c>
      <c r="N542" s="25">
        <v>0.6025</v>
      </c>
      <c r="O542" s="25">
        <v>19.84861</v>
      </c>
      <c r="P542" s="25">
        <v>6.25681</v>
      </c>
      <c r="Q542" s="25">
        <v>61.0</v>
      </c>
      <c r="R542" s="25">
        <v>99.0</v>
      </c>
      <c r="S542" s="25">
        <v>4.0</v>
      </c>
    </row>
    <row r="543">
      <c r="A543" s="58" t="s">
        <v>41</v>
      </c>
      <c r="B543" s="25" t="s">
        <v>1</v>
      </c>
      <c r="C543" s="25" t="s">
        <v>65</v>
      </c>
      <c r="D543" s="25" t="s">
        <v>12</v>
      </c>
      <c r="E543" s="25">
        <v>12922.0</v>
      </c>
      <c r="F543" s="25">
        <v>640.0</v>
      </c>
      <c r="G543" s="25">
        <v>2.0</v>
      </c>
      <c r="H543" s="25">
        <v>3087.0</v>
      </c>
      <c r="I543" s="25">
        <v>0.0</v>
      </c>
      <c r="J543" s="25">
        <v>0.0</v>
      </c>
      <c r="K543" s="25">
        <v>0.0</v>
      </c>
      <c r="L543" s="25">
        <v>0.0</v>
      </c>
      <c r="M543" s="25">
        <v>0.0</v>
      </c>
      <c r="N543" s="25">
        <v>0.27111</v>
      </c>
      <c r="O543" s="25">
        <v>15.17556</v>
      </c>
      <c r="P543" s="25">
        <v>5.30963</v>
      </c>
      <c r="Q543" s="25">
        <v>556.0</v>
      </c>
      <c r="R543" s="25">
        <v>99.0</v>
      </c>
      <c r="S543" s="25">
        <v>4.0</v>
      </c>
    </row>
    <row r="544">
      <c r="A544" s="58" t="s">
        <v>41</v>
      </c>
      <c r="B544" s="25" t="s">
        <v>1</v>
      </c>
      <c r="C544" s="25" t="s">
        <v>96</v>
      </c>
      <c r="D544" s="25" t="s">
        <v>12</v>
      </c>
      <c r="E544" s="25">
        <v>2109.0</v>
      </c>
      <c r="F544" s="25">
        <v>281.0</v>
      </c>
      <c r="G544" s="25">
        <v>2.0</v>
      </c>
      <c r="H544" s="25">
        <v>223.0</v>
      </c>
      <c r="I544" s="25">
        <v>0.0</v>
      </c>
      <c r="J544" s="25">
        <v>0.0</v>
      </c>
      <c r="K544" s="25">
        <v>0.0</v>
      </c>
      <c r="L544" s="25">
        <v>0.0</v>
      </c>
      <c r="M544" s="25">
        <v>0.0</v>
      </c>
      <c r="N544" s="25">
        <v>0.9125</v>
      </c>
      <c r="O544" s="25">
        <v>14.03389</v>
      </c>
      <c r="P544" s="25">
        <v>4.39388</v>
      </c>
      <c r="Q544" s="25">
        <v>224.0</v>
      </c>
      <c r="R544" s="25">
        <v>99.0</v>
      </c>
      <c r="S544" s="25">
        <v>4.0</v>
      </c>
    </row>
    <row r="545">
      <c r="A545" s="58" t="s">
        <v>41</v>
      </c>
      <c r="B545" s="25" t="s">
        <v>1</v>
      </c>
      <c r="C545" s="25" t="s">
        <v>44</v>
      </c>
      <c r="D545" s="25" t="s">
        <v>12</v>
      </c>
      <c r="E545" s="25">
        <v>54090.0</v>
      </c>
      <c r="F545" s="25">
        <v>1047.0</v>
      </c>
      <c r="G545" s="25">
        <v>9.0</v>
      </c>
      <c r="H545" s="25">
        <v>11000.0</v>
      </c>
      <c r="I545" s="25">
        <v>0.0</v>
      </c>
      <c r="J545" s="25">
        <v>1.0</v>
      </c>
      <c r="K545" s="25">
        <v>0.0</v>
      </c>
      <c r="L545" s="25">
        <v>0.0</v>
      </c>
      <c r="M545" s="25">
        <v>0.0</v>
      </c>
      <c r="N545" s="25">
        <v>0.05139</v>
      </c>
      <c r="O545" s="25">
        <v>1.46444</v>
      </c>
      <c r="P545" s="25">
        <v>0.9159</v>
      </c>
      <c r="Q545" s="25">
        <v>951.0</v>
      </c>
      <c r="R545" s="25">
        <v>99.0</v>
      </c>
      <c r="S545" s="25">
        <v>4.0</v>
      </c>
    </row>
    <row r="546">
      <c r="A546" s="58" t="s">
        <v>41</v>
      </c>
      <c r="B546" s="25" t="s">
        <v>1</v>
      </c>
      <c r="C546" s="25" t="s">
        <v>129</v>
      </c>
      <c r="D546" s="25" t="s">
        <v>12</v>
      </c>
      <c r="E546" s="25">
        <v>4182.0</v>
      </c>
      <c r="F546" s="25">
        <v>654.0</v>
      </c>
      <c r="G546" s="25">
        <v>2.0</v>
      </c>
      <c r="H546" s="25">
        <v>550.0</v>
      </c>
      <c r="I546" s="25">
        <v>0.0</v>
      </c>
      <c r="J546" s="25">
        <v>0.0</v>
      </c>
      <c r="K546" s="25">
        <v>0.0</v>
      </c>
      <c r="L546" s="25">
        <v>0.0</v>
      </c>
      <c r="M546" s="25">
        <v>0.0</v>
      </c>
      <c r="N546" s="25">
        <v>0.96361</v>
      </c>
      <c r="O546" s="25">
        <v>22.04556</v>
      </c>
      <c r="P546" s="25">
        <v>7.52712</v>
      </c>
      <c r="Q546" s="25">
        <v>551.0</v>
      </c>
      <c r="R546" s="25">
        <v>99.0</v>
      </c>
      <c r="S546" s="25">
        <v>4.0</v>
      </c>
    </row>
    <row r="547">
      <c r="A547" s="58" t="s">
        <v>41</v>
      </c>
      <c r="B547" s="25" t="s">
        <v>1</v>
      </c>
      <c r="C547" s="25" t="s">
        <v>107</v>
      </c>
      <c r="D547" s="25" t="s">
        <v>12</v>
      </c>
      <c r="E547" s="25">
        <v>1243.0</v>
      </c>
      <c r="F547" s="25">
        <v>61.0</v>
      </c>
      <c r="G547" s="25">
        <v>0.0</v>
      </c>
      <c r="H547" s="25">
        <v>415.0</v>
      </c>
      <c r="I547" s="25">
        <v>0.0</v>
      </c>
      <c r="J547" s="25">
        <v>0.0</v>
      </c>
      <c r="K547" s="25">
        <v>0.0</v>
      </c>
      <c r="L547" s="25">
        <v>0.0</v>
      </c>
      <c r="M547" s="25">
        <v>0.0</v>
      </c>
      <c r="N547" s="25">
        <v>0.07833</v>
      </c>
      <c r="O547" s="25">
        <v>1.6075</v>
      </c>
      <c r="P547" s="25">
        <v>1.59042</v>
      </c>
      <c r="Q547" s="25">
        <v>47.0</v>
      </c>
      <c r="R547" s="25">
        <v>99.0</v>
      </c>
      <c r="S547" s="25">
        <v>4.0</v>
      </c>
    </row>
    <row r="548">
      <c r="A548" s="58" t="s">
        <v>41</v>
      </c>
      <c r="B548" s="25" t="s">
        <v>1</v>
      </c>
      <c r="C548" s="25" t="s">
        <v>80</v>
      </c>
      <c r="D548" s="25" t="s">
        <v>12</v>
      </c>
      <c r="E548" s="25">
        <v>4699.0</v>
      </c>
      <c r="F548" s="25">
        <v>643.0</v>
      </c>
      <c r="G548" s="25">
        <v>0.0</v>
      </c>
      <c r="H548" s="25">
        <v>1082.0</v>
      </c>
      <c r="I548" s="25">
        <v>0.0</v>
      </c>
      <c r="J548" s="25">
        <v>0.0</v>
      </c>
      <c r="K548" s="25">
        <v>0.0</v>
      </c>
      <c r="L548" s="25">
        <v>0.0</v>
      </c>
      <c r="M548" s="25">
        <v>0.0</v>
      </c>
      <c r="N548" s="25">
        <v>0.10444</v>
      </c>
      <c r="O548" s="25">
        <v>2.54972</v>
      </c>
      <c r="P548" s="25">
        <v>1.69067</v>
      </c>
      <c r="Q548" s="25">
        <v>441.0</v>
      </c>
      <c r="R548" s="25">
        <v>99.0</v>
      </c>
      <c r="S548" s="25">
        <v>4.0</v>
      </c>
    </row>
    <row r="549">
      <c r="A549" s="58" t="s">
        <v>41</v>
      </c>
      <c r="B549" s="25" t="s">
        <v>1</v>
      </c>
      <c r="C549" s="25" t="s">
        <v>42</v>
      </c>
      <c r="D549" s="25" t="s">
        <v>12</v>
      </c>
      <c r="E549" s="25">
        <v>1811.0</v>
      </c>
      <c r="F549" s="25">
        <v>141.0</v>
      </c>
      <c r="G549" s="25">
        <v>0.0</v>
      </c>
      <c r="H549" s="25">
        <v>480.0</v>
      </c>
      <c r="I549" s="25">
        <v>0.0</v>
      </c>
      <c r="J549" s="25">
        <v>0.0</v>
      </c>
      <c r="K549" s="25">
        <v>0.0</v>
      </c>
      <c r="L549" s="25">
        <v>0.0</v>
      </c>
      <c r="M549" s="25">
        <v>0.0</v>
      </c>
      <c r="N549" s="25">
        <v>0.12611</v>
      </c>
      <c r="O549" s="25">
        <v>4.16611</v>
      </c>
      <c r="P549" s="25">
        <v>2.11701</v>
      </c>
      <c r="Q549" s="25">
        <v>118.0</v>
      </c>
      <c r="R549" s="25">
        <v>99.0</v>
      </c>
      <c r="S549" s="25">
        <v>4.0</v>
      </c>
    </row>
    <row r="550">
      <c r="A550" s="58" t="s">
        <v>41</v>
      </c>
      <c r="B550" s="25" t="s">
        <v>1</v>
      </c>
      <c r="C550" s="25" t="s">
        <v>86</v>
      </c>
      <c r="D550" s="25" t="s">
        <v>12</v>
      </c>
      <c r="E550" s="25">
        <v>3835.0</v>
      </c>
      <c r="F550" s="25">
        <v>262.0</v>
      </c>
      <c r="G550" s="25">
        <v>11.0</v>
      </c>
      <c r="H550" s="25">
        <v>375.0</v>
      </c>
      <c r="I550" s="25">
        <v>0.0</v>
      </c>
      <c r="J550" s="25">
        <v>0.0</v>
      </c>
      <c r="K550" s="25">
        <v>0.0</v>
      </c>
      <c r="L550" s="25">
        <v>0.0</v>
      </c>
      <c r="M550" s="25">
        <v>0.0</v>
      </c>
      <c r="N550" s="25">
        <v>1.08556</v>
      </c>
      <c r="O550" s="25">
        <v>28.72417</v>
      </c>
      <c r="P550" s="25">
        <v>9.54659</v>
      </c>
      <c r="Q550" s="25">
        <v>229.0</v>
      </c>
      <c r="R550" s="25">
        <v>99.0</v>
      </c>
      <c r="S550" s="25">
        <v>4.0</v>
      </c>
    </row>
    <row r="551">
      <c r="A551" s="58" t="s">
        <v>41</v>
      </c>
      <c r="B551" s="25" t="s">
        <v>1</v>
      </c>
      <c r="C551" s="25" t="s">
        <v>114</v>
      </c>
      <c r="D551" s="25" t="s">
        <v>12</v>
      </c>
      <c r="E551" s="25">
        <v>901.0</v>
      </c>
      <c r="F551" s="25">
        <v>39.0</v>
      </c>
      <c r="G551" s="25">
        <v>1.0</v>
      </c>
      <c r="H551" s="25">
        <v>88.0</v>
      </c>
      <c r="I551" s="25">
        <v>0.0</v>
      </c>
      <c r="J551" s="25">
        <v>0.0</v>
      </c>
      <c r="K551" s="25">
        <v>0.0</v>
      </c>
      <c r="L551" s="25">
        <v>0.0</v>
      </c>
      <c r="M551" s="25">
        <v>0.0</v>
      </c>
      <c r="N551" s="25">
        <v>1.27694</v>
      </c>
      <c r="O551" s="25">
        <v>31.00139</v>
      </c>
      <c r="P551" s="25">
        <v>9.74492</v>
      </c>
      <c r="Q551" s="25">
        <v>38.0</v>
      </c>
      <c r="R551" s="25">
        <v>99.0</v>
      </c>
      <c r="S551" s="25">
        <v>4.0</v>
      </c>
    </row>
    <row r="552">
      <c r="A552" s="58" t="s">
        <v>41</v>
      </c>
      <c r="B552" s="25" t="s">
        <v>1</v>
      </c>
      <c r="C552" s="25" t="s">
        <v>167</v>
      </c>
      <c r="D552" s="25" t="s">
        <v>12</v>
      </c>
      <c r="E552" s="25">
        <v>955.0</v>
      </c>
      <c r="F552" s="25">
        <v>59.0</v>
      </c>
      <c r="G552" s="25">
        <v>0.0</v>
      </c>
      <c r="H552" s="25">
        <v>145.0</v>
      </c>
      <c r="I552" s="25">
        <v>0.0</v>
      </c>
      <c r="J552" s="25">
        <v>0.0</v>
      </c>
      <c r="K552" s="25">
        <v>0.0</v>
      </c>
      <c r="L552" s="25">
        <v>0.0</v>
      </c>
      <c r="M552" s="25">
        <v>0.0</v>
      </c>
      <c r="N552" s="25">
        <v>0.18778</v>
      </c>
      <c r="O552" s="25">
        <v>5.59806</v>
      </c>
      <c r="P552" s="25">
        <v>2.80597</v>
      </c>
      <c r="Q552" s="25">
        <v>46.0</v>
      </c>
      <c r="R552" s="25">
        <v>99.0</v>
      </c>
      <c r="S552" s="25">
        <v>4.0</v>
      </c>
    </row>
    <row r="553">
      <c r="A553" s="58" t="s">
        <v>41</v>
      </c>
      <c r="B553" s="25" t="s">
        <v>1</v>
      </c>
      <c r="C553" s="25" t="s">
        <v>151</v>
      </c>
      <c r="D553" s="25" t="s">
        <v>12</v>
      </c>
      <c r="E553" s="25">
        <v>656.0</v>
      </c>
      <c r="F553" s="25">
        <v>101.0</v>
      </c>
      <c r="G553" s="25">
        <v>1.0</v>
      </c>
      <c r="H553" s="25">
        <v>46.0</v>
      </c>
      <c r="I553" s="25">
        <v>0.0</v>
      </c>
      <c r="J553" s="25">
        <v>0.0</v>
      </c>
      <c r="K553" s="25">
        <v>0.0</v>
      </c>
      <c r="L553" s="25">
        <v>0.0</v>
      </c>
      <c r="M553" s="25">
        <v>0.0</v>
      </c>
      <c r="N553" s="25">
        <v>1.18722</v>
      </c>
      <c r="O553" s="25">
        <v>33.83583</v>
      </c>
      <c r="P553" s="25">
        <v>10.3083</v>
      </c>
      <c r="Q553" s="25">
        <v>87.0</v>
      </c>
      <c r="R553" s="25">
        <v>99.0</v>
      </c>
      <c r="S553" s="25">
        <v>4.0</v>
      </c>
    </row>
    <row r="554">
      <c r="A554" s="58" t="s">
        <v>41</v>
      </c>
      <c r="B554" s="25" t="s">
        <v>1</v>
      </c>
      <c r="C554" s="25" t="s">
        <v>133</v>
      </c>
      <c r="D554" s="25" t="s">
        <v>12</v>
      </c>
      <c r="E554" s="25">
        <v>430.0</v>
      </c>
      <c r="F554" s="25">
        <v>46.0</v>
      </c>
      <c r="G554" s="25">
        <v>0.0</v>
      </c>
      <c r="H554" s="25">
        <v>33.0</v>
      </c>
      <c r="I554" s="25">
        <v>0.0</v>
      </c>
      <c r="J554" s="25">
        <v>0.0</v>
      </c>
      <c r="K554" s="25">
        <v>0.0</v>
      </c>
      <c r="L554" s="25">
        <v>0.0</v>
      </c>
      <c r="M554" s="25">
        <v>0.0</v>
      </c>
      <c r="N554" s="25">
        <v>1.10306</v>
      </c>
      <c r="O554" s="25">
        <v>26.75306</v>
      </c>
      <c r="P554" s="25">
        <v>8.74098</v>
      </c>
      <c r="Q554" s="25">
        <v>41.0</v>
      </c>
      <c r="R554" s="25">
        <v>99.0</v>
      </c>
      <c r="S554" s="25">
        <v>4.0</v>
      </c>
    </row>
    <row r="555">
      <c r="A555" s="58" t="s">
        <v>41</v>
      </c>
      <c r="B555" s="25" t="s">
        <v>1</v>
      </c>
      <c r="C555" s="25" t="s">
        <v>76</v>
      </c>
      <c r="D555" s="25" t="s">
        <v>12</v>
      </c>
      <c r="E555" s="25">
        <v>2166.0</v>
      </c>
      <c r="F555" s="25">
        <v>223.0</v>
      </c>
      <c r="G555" s="25">
        <v>1.0</v>
      </c>
      <c r="H555" s="25">
        <v>522.0</v>
      </c>
      <c r="I555" s="25">
        <v>0.0</v>
      </c>
      <c r="J555" s="25">
        <v>0.0</v>
      </c>
      <c r="K555" s="25">
        <v>0.0</v>
      </c>
      <c r="L555" s="25">
        <v>0.0</v>
      </c>
      <c r="M555" s="25">
        <v>0.0</v>
      </c>
      <c r="N555" s="25">
        <v>0.12639</v>
      </c>
      <c r="O555" s="25">
        <v>4.01333</v>
      </c>
      <c r="P555" s="25">
        <v>1.50982</v>
      </c>
      <c r="Q555" s="25">
        <v>148.0</v>
      </c>
      <c r="R555" s="25">
        <v>99.0</v>
      </c>
      <c r="S555" s="25">
        <v>4.0</v>
      </c>
    </row>
    <row r="556">
      <c r="A556" s="58" t="s">
        <v>41</v>
      </c>
      <c r="B556" s="25" t="s">
        <v>1</v>
      </c>
      <c r="C556" s="25" t="s">
        <v>82</v>
      </c>
      <c r="D556" s="25" t="s">
        <v>12</v>
      </c>
      <c r="E556" s="25">
        <v>3989.0</v>
      </c>
      <c r="F556" s="25">
        <v>378.0</v>
      </c>
      <c r="G556" s="25">
        <v>1.0</v>
      </c>
      <c r="H556" s="25">
        <v>958.0</v>
      </c>
      <c r="I556" s="25">
        <v>0.0</v>
      </c>
      <c r="J556" s="25">
        <v>0.0</v>
      </c>
      <c r="K556" s="25">
        <v>0.0</v>
      </c>
      <c r="L556" s="25">
        <v>0.0</v>
      </c>
      <c r="M556" s="25">
        <v>0.0</v>
      </c>
      <c r="N556" s="25">
        <v>0.3875</v>
      </c>
      <c r="O556" s="25">
        <v>8.9375</v>
      </c>
      <c r="P556" s="25">
        <v>3.27559</v>
      </c>
      <c r="Q556" s="25">
        <v>318.0</v>
      </c>
      <c r="R556" s="25">
        <v>99.0</v>
      </c>
      <c r="S556" s="25">
        <v>4.0</v>
      </c>
    </row>
    <row r="557">
      <c r="A557" s="58" t="s">
        <v>41</v>
      </c>
      <c r="B557" s="25" t="s">
        <v>1</v>
      </c>
      <c r="C557" s="25" t="s">
        <v>111</v>
      </c>
      <c r="D557" s="25" t="s">
        <v>12</v>
      </c>
      <c r="E557" s="25">
        <v>4641.0</v>
      </c>
      <c r="F557" s="25">
        <v>347.0</v>
      </c>
      <c r="G557" s="25">
        <v>2.0</v>
      </c>
      <c r="H557" s="25">
        <v>935.0</v>
      </c>
      <c r="I557" s="25">
        <v>0.0</v>
      </c>
      <c r="J557" s="25">
        <v>0.0</v>
      </c>
      <c r="K557" s="25">
        <v>0.0</v>
      </c>
      <c r="L557" s="25">
        <v>0.0</v>
      </c>
      <c r="M557" s="25">
        <v>0.0</v>
      </c>
      <c r="N557" s="25">
        <v>0.36</v>
      </c>
      <c r="O557" s="25">
        <v>10.78667</v>
      </c>
      <c r="P557" s="25">
        <v>3.39522</v>
      </c>
      <c r="Q557" s="25">
        <v>268.0</v>
      </c>
      <c r="R557" s="25">
        <v>99.0</v>
      </c>
      <c r="S557" s="25">
        <v>4.0</v>
      </c>
    </row>
    <row r="558">
      <c r="A558" s="58" t="s">
        <v>41</v>
      </c>
      <c r="B558" s="25" t="s">
        <v>1</v>
      </c>
      <c r="C558" s="25" t="s">
        <v>93</v>
      </c>
      <c r="D558" s="25" t="s">
        <v>12</v>
      </c>
      <c r="E558" s="25">
        <v>899.0</v>
      </c>
      <c r="F558" s="25">
        <v>108.0</v>
      </c>
      <c r="G558" s="25">
        <v>0.0</v>
      </c>
      <c r="H558" s="25">
        <v>187.0</v>
      </c>
      <c r="I558" s="25">
        <v>0.0</v>
      </c>
      <c r="J558" s="25">
        <v>0.0</v>
      </c>
      <c r="K558" s="25">
        <v>0.0</v>
      </c>
      <c r="L558" s="25">
        <v>0.0</v>
      </c>
      <c r="M558" s="25">
        <v>0.0</v>
      </c>
      <c r="N558" s="25">
        <v>0.47639</v>
      </c>
      <c r="O558" s="25">
        <v>10.08306</v>
      </c>
      <c r="P558" s="25">
        <v>3.10423</v>
      </c>
      <c r="Q558" s="25">
        <v>78.0</v>
      </c>
      <c r="R558" s="25">
        <v>99.0</v>
      </c>
      <c r="S558" s="25">
        <v>4.0</v>
      </c>
    </row>
    <row r="559">
      <c r="A559" s="58" t="s">
        <v>41</v>
      </c>
      <c r="B559" s="25" t="s">
        <v>1</v>
      </c>
      <c r="C559" s="25" t="s">
        <v>104</v>
      </c>
      <c r="D559" s="25" t="s">
        <v>12</v>
      </c>
      <c r="E559" s="25">
        <v>480.0</v>
      </c>
      <c r="F559" s="25">
        <v>67.0</v>
      </c>
      <c r="G559" s="25">
        <v>0.0</v>
      </c>
      <c r="H559" s="25">
        <v>129.0</v>
      </c>
      <c r="I559" s="25">
        <v>0.0</v>
      </c>
      <c r="J559" s="25">
        <v>0.0</v>
      </c>
      <c r="K559" s="25">
        <v>0.0</v>
      </c>
      <c r="L559" s="25">
        <v>0.0</v>
      </c>
      <c r="M559" s="25">
        <v>0.0</v>
      </c>
      <c r="N559" s="25">
        <v>0.26444</v>
      </c>
      <c r="O559" s="25">
        <v>3.90944</v>
      </c>
      <c r="P559" s="25">
        <v>3.38374</v>
      </c>
      <c r="Q559" s="25">
        <v>40.0</v>
      </c>
      <c r="R559" s="25">
        <v>99.0</v>
      </c>
      <c r="S559" s="25">
        <v>4.0</v>
      </c>
    </row>
    <row r="560">
      <c r="A560" s="58" t="s">
        <v>41</v>
      </c>
      <c r="B560" s="25" t="s">
        <v>1</v>
      </c>
      <c r="C560" s="25" t="s">
        <v>92</v>
      </c>
      <c r="D560" s="25" t="s">
        <v>12</v>
      </c>
      <c r="E560" s="25">
        <v>1163.0</v>
      </c>
      <c r="F560" s="25">
        <v>136.0</v>
      </c>
      <c r="G560" s="25">
        <v>3.0</v>
      </c>
      <c r="H560" s="25">
        <v>151.0</v>
      </c>
      <c r="I560" s="25">
        <v>0.0</v>
      </c>
      <c r="J560" s="25">
        <v>0.0</v>
      </c>
      <c r="K560" s="25">
        <v>0.0</v>
      </c>
      <c r="L560" s="25">
        <v>0.0</v>
      </c>
      <c r="M560" s="25">
        <v>0.0</v>
      </c>
      <c r="N560" s="25">
        <v>0.86639</v>
      </c>
      <c r="O560" s="25">
        <v>12.48222</v>
      </c>
      <c r="P560" s="25">
        <v>3.84811</v>
      </c>
      <c r="Q560" s="25">
        <v>109.0</v>
      </c>
      <c r="R560" s="25">
        <v>99.0</v>
      </c>
      <c r="S560" s="25">
        <v>4.0</v>
      </c>
    </row>
    <row r="561">
      <c r="A561" s="58" t="s">
        <v>41</v>
      </c>
      <c r="B561" s="25" t="s">
        <v>1</v>
      </c>
      <c r="C561" s="25" t="s">
        <v>210</v>
      </c>
      <c r="D561" s="25" t="s">
        <v>12</v>
      </c>
      <c r="E561" s="25">
        <v>293.0</v>
      </c>
      <c r="F561" s="25">
        <v>43.0</v>
      </c>
      <c r="G561" s="25">
        <v>0.0</v>
      </c>
      <c r="H561" s="25">
        <v>22.0</v>
      </c>
      <c r="I561" s="25">
        <v>0.0</v>
      </c>
      <c r="J561" s="25">
        <v>0.0</v>
      </c>
      <c r="K561" s="25">
        <v>0.0</v>
      </c>
      <c r="L561" s="25">
        <v>0.0</v>
      </c>
      <c r="M561" s="25">
        <v>0.0</v>
      </c>
      <c r="N561" s="25">
        <v>1.09639</v>
      </c>
      <c r="O561" s="25">
        <v>33.92111</v>
      </c>
      <c r="P561" s="25">
        <v>9.26976</v>
      </c>
      <c r="Q561" s="25">
        <v>38.0</v>
      </c>
      <c r="R561" s="25">
        <v>99.0</v>
      </c>
      <c r="S561" s="25">
        <v>4.0</v>
      </c>
    </row>
    <row r="562">
      <c r="A562" s="58" t="s">
        <v>41</v>
      </c>
      <c r="B562" s="25" t="s">
        <v>1</v>
      </c>
      <c r="C562" s="25" t="s">
        <v>78</v>
      </c>
      <c r="D562" s="25" t="s">
        <v>12</v>
      </c>
      <c r="E562" s="25">
        <v>1807.0</v>
      </c>
      <c r="F562" s="25">
        <v>148.0</v>
      </c>
      <c r="G562" s="25">
        <v>8.0</v>
      </c>
      <c r="H562" s="25">
        <v>286.0</v>
      </c>
      <c r="I562" s="25">
        <v>0.0</v>
      </c>
      <c r="J562" s="25">
        <v>0.0</v>
      </c>
      <c r="K562" s="25">
        <v>0.0</v>
      </c>
      <c r="L562" s="25">
        <v>0.0</v>
      </c>
      <c r="M562" s="25">
        <v>0.0</v>
      </c>
      <c r="N562" s="25">
        <v>0.9</v>
      </c>
      <c r="O562" s="25">
        <v>16.41611</v>
      </c>
      <c r="P562" s="25">
        <v>5.43588</v>
      </c>
      <c r="Q562" s="25">
        <v>127.0</v>
      </c>
      <c r="R562" s="25">
        <v>99.0</v>
      </c>
      <c r="S562" s="25">
        <v>4.0</v>
      </c>
    </row>
    <row r="563">
      <c r="A563" s="58" t="s">
        <v>41</v>
      </c>
      <c r="B563" s="25" t="s">
        <v>1</v>
      </c>
      <c r="C563" s="25" t="s">
        <v>52</v>
      </c>
      <c r="D563" s="25" t="s">
        <v>12</v>
      </c>
      <c r="E563" s="25">
        <v>970.0</v>
      </c>
      <c r="F563" s="25">
        <v>46.0</v>
      </c>
      <c r="G563" s="25">
        <v>11.0</v>
      </c>
      <c r="H563" s="25">
        <v>134.0</v>
      </c>
      <c r="I563" s="25">
        <v>0.0</v>
      </c>
      <c r="J563" s="25">
        <v>0.0</v>
      </c>
      <c r="K563" s="25">
        <v>0.0</v>
      </c>
      <c r="L563" s="25">
        <v>0.0</v>
      </c>
      <c r="M563" s="25">
        <v>0.0</v>
      </c>
      <c r="N563" s="25">
        <v>1.13694</v>
      </c>
      <c r="O563" s="25">
        <v>24.86139</v>
      </c>
      <c r="P563" s="25">
        <v>8.08806</v>
      </c>
      <c r="Q563" s="25">
        <v>39.0</v>
      </c>
      <c r="R563" s="25">
        <v>99.0</v>
      </c>
      <c r="S563" s="25">
        <v>4.0</v>
      </c>
    </row>
    <row r="564">
      <c r="A564" s="58" t="s">
        <v>41</v>
      </c>
      <c r="B564" s="25" t="s">
        <v>1</v>
      </c>
      <c r="C564" s="25" t="s">
        <v>118</v>
      </c>
      <c r="D564" s="25" t="s">
        <v>12</v>
      </c>
      <c r="E564" s="25">
        <v>2360.0</v>
      </c>
      <c r="F564" s="25">
        <v>322.0</v>
      </c>
      <c r="G564" s="25">
        <v>1.0</v>
      </c>
      <c r="H564" s="25">
        <v>247.0</v>
      </c>
      <c r="I564" s="25">
        <v>0.0</v>
      </c>
      <c r="J564" s="25">
        <v>0.0</v>
      </c>
      <c r="K564" s="25">
        <v>0.0</v>
      </c>
      <c r="L564" s="25">
        <v>0.0</v>
      </c>
      <c r="M564" s="25">
        <v>0.0</v>
      </c>
      <c r="N564" s="25">
        <v>0.99806</v>
      </c>
      <c r="O564" s="25">
        <v>17.59694</v>
      </c>
      <c r="P564" s="25">
        <v>5.8515</v>
      </c>
      <c r="Q564" s="25">
        <v>249.0</v>
      </c>
      <c r="R564" s="25">
        <v>99.0</v>
      </c>
      <c r="S564" s="25">
        <v>4.0</v>
      </c>
    </row>
    <row r="565">
      <c r="A565" s="58" t="s">
        <v>41</v>
      </c>
      <c r="B565" s="25" t="s">
        <v>1</v>
      </c>
      <c r="C565" s="25" t="s">
        <v>190</v>
      </c>
      <c r="D565" s="25" t="s">
        <v>12</v>
      </c>
      <c r="E565" s="25">
        <v>332.0</v>
      </c>
      <c r="F565" s="25">
        <v>26.0</v>
      </c>
      <c r="G565" s="25">
        <v>0.0</v>
      </c>
      <c r="H565" s="25">
        <v>42.0</v>
      </c>
      <c r="I565" s="25">
        <v>0.0</v>
      </c>
      <c r="J565" s="25">
        <v>0.0</v>
      </c>
      <c r="K565" s="25">
        <v>0.0</v>
      </c>
      <c r="L565" s="25">
        <v>0.0</v>
      </c>
      <c r="M565" s="25">
        <v>0.0</v>
      </c>
      <c r="N565" s="25">
        <v>0.87861</v>
      </c>
      <c r="O565" s="25">
        <v>17.21083</v>
      </c>
      <c r="P565" s="25">
        <v>6.61318</v>
      </c>
      <c r="Q565" s="25">
        <v>25.0</v>
      </c>
      <c r="R565" s="25">
        <v>99.0</v>
      </c>
      <c r="S565" s="25">
        <v>4.0</v>
      </c>
    </row>
    <row r="566">
      <c r="A566" s="58" t="s">
        <v>41</v>
      </c>
      <c r="B566" s="25" t="s">
        <v>1</v>
      </c>
      <c r="C566" s="25" t="s">
        <v>113</v>
      </c>
      <c r="D566" s="25" t="s">
        <v>12</v>
      </c>
      <c r="E566" s="25">
        <v>931.0</v>
      </c>
      <c r="F566" s="25">
        <v>248.0</v>
      </c>
      <c r="G566" s="25">
        <v>1.0</v>
      </c>
      <c r="H566" s="25">
        <v>146.0</v>
      </c>
      <c r="I566" s="25">
        <v>0.0</v>
      </c>
      <c r="J566" s="25">
        <v>0.0</v>
      </c>
      <c r="K566" s="25">
        <v>0.0</v>
      </c>
      <c r="L566" s="25">
        <v>0.0</v>
      </c>
      <c r="M566" s="25">
        <v>0.0</v>
      </c>
      <c r="N566" s="25">
        <v>0.73278</v>
      </c>
      <c r="O566" s="25">
        <v>14.22528</v>
      </c>
      <c r="P566" s="25">
        <v>4.27578</v>
      </c>
      <c r="Q566" s="25">
        <v>183.0</v>
      </c>
      <c r="R566" s="25">
        <v>99.0</v>
      </c>
      <c r="S566" s="25">
        <v>4.0</v>
      </c>
    </row>
    <row r="567">
      <c r="A567" s="58" t="s">
        <v>41</v>
      </c>
      <c r="B567" s="25" t="s">
        <v>1</v>
      </c>
      <c r="C567" s="25" t="s">
        <v>54</v>
      </c>
      <c r="D567" s="25" t="s">
        <v>12</v>
      </c>
      <c r="E567" s="25">
        <v>974.0</v>
      </c>
      <c r="F567" s="25">
        <v>172.0</v>
      </c>
      <c r="G567" s="25">
        <v>0.0</v>
      </c>
      <c r="H567" s="25">
        <v>113.0</v>
      </c>
      <c r="I567" s="25">
        <v>0.0</v>
      </c>
      <c r="J567" s="25">
        <v>0.0</v>
      </c>
      <c r="K567" s="25">
        <v>0.0</v>
      </c>
      <c r="L567" s="25">
        <v>0.0</v>
      </c>
      <c r="M567" s="25">
        <v>0.0</v>
      </c>
      <c r="N567" s="25">
        <v>0.77056</v>
      </c>
      <c r="O567" s="25">
        <v>17.70528</v>
      </c>
      <c r="P567" s="25">
        <v>5.96536</v>
      </c>
      <c r="Q567" s="25">
        <v>141.0</v>
      </c>
      <c r="R567" s="25">
        <v>99.0</v>
      </c>
      <c r="S567" s="25">
        <v>4.0</v>
      </c>
    </row>
    <row r="568">
      <c r="A568" s="58" t="s">
        <v>41</v>
      </c>
      <c r="B568" s="25" t="s">
        <v>1</v>
      </c>
      <c r="C568" s="25" t="s">
        <v>162</v>
      </c>
      <c r="D568" s="25" t="s">
        <v>12</v>
      </c>
      <c r="E568" s="25">
        <v>2192.0</v>
      </c>
      <c r="F568" s="25">
        <v>80.0</v>
      </c>
      <c r="G568" s="25">
        <v>0.0</v>
      </c>
      <c r="H568" s="25">
        <v>492.0</v>
      </c>
      <c r="I568" s="25">
        <v>0.0</v>
      </c>
      <c r="J568" s="25">
        <v>0.0</v>
      </c>
      <c r="K568" s="25">
        <v>0.0</v>
      </c>
      <c r="L568" s="25">
        <v>0.0</v>
      </c>
      <c r="M568" s="25">
        <v>0.0</v>
      </c>
      <c r="N568" s="25">
        <v>0.15</v>
      </c>
      <c r="O568" s="25">
        <v>7.26056</v>
      </c>
      <c r="P568" s="25">
        <v>2.31693</v>
      </c>
      <c r="Q568" s="25">
        <v>69.0</v>
      </c>
      <c r="R568" s="25">
        <v>99.0</v>
      </c>
      <c r="S568" s="25">
        <v>4.0</v>
      </c>
    </row>
    <row r="569">
      <c r="A569" s="58" t="s">
        <v>41</v>
      </c>
      <c r="B569" s="25" t="s">
        <v>1</v>
      </c>
      <c r="C569" s="25" t="s">
        <v>163</v>
      </c>
      <c r="D569" s="25" t="s">
        <v>12</v>
      </c>
      <c r="E569" s="25">
        <v>154.0</v>
      </c>
      <c r="F569" s="25">
        <v>38.0</v>
      </c>
      <c r="G569" s="25">
        <v>0.0</v>
      </c>
      <c r="H569" s="25">
        <v>33.0</v>
      </c>
      <c r="I569" s="25">
        <v>0.0</v>
      </c>
      <c r="J569" s="25">
        <v>0.0</v>
      </c>
      <c r="K569" s="25">
        <v>0.0</v>
      </c>
      <c r="L569" s="25">
        <v>0.0</v>
      </c>
      <c r="M569" s="25">
        <v>0.0</v>
      </c>
      <c r="N569" s="25">
        <v>0.63694</v>
      </c>
      <c r="O569" s="25">
        <v>11.70583</v>
      </c>
      <c r="P569" s="25">
        <v>3.81721</v>
      </c>
      <c r="Q569" s="25">
        <v>27.0</v>
      </c>
      <c r="R569" s="25">
        <v>99.0</v>
      </c>
      <c r="S569" s="25">
        <v>4.0</v>
      </c>
    </row>
    <row r="570">
      <c r="A570" s="58" t="s">
        <v>41</v>
      </c>
      <c r="B570" s="25" t="s">
        <v>1</v>
      </c>
      <c r="C570" s="25" t="s">
        <v>177</v>
      </c>
      <c r="D570" s="25" t="s">
        <v>12</v>
      </c>
      <c r="E570" s="25">
        <v>322.0</v>
      </c>
      <c r="F570" s="25">
        <v>40.0</v>
      </c>
      <c r="G570" s="25">
        <v>0.0</v>
      </c>
      <c r="H570" s="25">
        <v>49.0</v>
      </c>
      <c r="I570" s="25">
        <v>0.0</v>
      </c>
      <c r="J570" s="25">
        <v>0.0</v>
      </c>
      <c r="K570" s="25">
        <v>0.0</v>
      </c>
      <c r="L570" s="25">
        <v>0.0</v>
      </c>
      <c r="M570" s="25">
        <v>0.0</v>
      </c>
      <c r="N570" s="25">
        <v>0.71417</v>
      </c>
      <c r="O570" s="25">
        <v>21.05194</v>
      </c>
      <c r="P570" s="25">
        <v>6.88212</v>
      </c>
      <c r="Q570" s="25">
        <v>33.0</v>
      </c>
      <c r="R570" s="25">
        <v>99.0</v>
      </c>
      <c r="S570" s="25">
        <v>4.0</v>
      </c>
    </row>
    <row r="571">
      <c r="A571" s="58" t="s">
        <v>41</v>
      </c>
      <c r="B571" s="25" t="s">
        <v>1</v>
      </c>
      <c r="C571" s="25" t="s">
        <v>100</v>
      </c>
      <c r="D571" s="25" t="s">
        <v>12</v>
      </c>
      <c r="E571" s="25">
        <v>1487.0</v>
      </c>
      <c r="F571" s="25">
        <v>233.0</v>
      </c>
      <c r="G571" s="25">
        <v>0.0</v>
      </c>
      <c r="H571" s="25">
        <v>155.0</v>
      </c>
      <c r="I571" s="25">
        <v>0.0</v>
      </c>
      <c r="J571" s="25">
        <v>0.0</v>
      </c>
      <c r="K571" s="25">
        <v>0.0</v>
      </c>
      <c r="L571" s="25">
        <v>0.0</v>
      </c>
      <c r="M571" s="25">
        <v>0.0</v>
      </c>
      <c r="N571" s="25">
        <v>0.92333</v>
      </c>
      <c r="O571" s="25">
        <v>25.42194</v>
      </c>
      <c r="P571" s="25">
        <v>8.08004</v>
      </c>
      <c r="Q571" s="25">
        <v>190.0</v>
      </c>
      <c r="R571" s="25">
        <v>99.0</v>
      </c>
      <c r="S571" s="25">
        <v>4.0</v>
      </c>
    </row>
    <row r="572">
      <c r="A572" s="58" t="s">
        <v>41</v>
      </c>
      <c r="B572" s="25" t="s">
        <v>1</v>
      </c>
      <c r="C572" s="25" t="s">
        <v>72</v>
      </c>
      <c r="D572" s="25" t="s">
        <v>12</v>
      </c>
      <c r="E572" s="25">
        <v>1208.0</v>
      </c>
      <c r="F572" s="25">
        <v>49.0</v>
      </c>
      <c r="G572" s="25">
        <v>0.0</v>
      </c>
      <c r="H572" s="25">
        <v>234.0</v>
      </c>
      <c r="I572" s="25">
        <v>0.0</v>
      </c>
      <c r="J572" s="25">
        <v>0.0</v>
      </c>
      <c r="K572" s="25">
        <v>0.0</v>
      </c>
      <c r="L572" s="25">
        <v>0.0</v>
      </c>
      <c r="M572" s="25">
        <v>0.0</v>
      </c>
      <c r="N572" s="25">
        <v>0.6725</v>
      </c>
      <c r="O572" s="25">
        <v>3.92472</v>
      </c>
      <c r="P572" s="25">
        <v>2.41026</v>
      </c>
      <c r="Q572" s="25">
        <v>39.0</v>
      </c>
      <c r="R572" s="25">
        <v>99.0</v>
      </c>
      <c r="S572" s="25">
        <v>4.0</v>
      </c>
    </row>
    <row r="573">
      <c r="A573" s="58" t="s">
        <v>41</v>
      </c>
      <c r="B573" s="25" t="s">
        <v>1</v>
      </c>
      <c r="C573" s="25" t="s">
        <v>95</v>
      </c>
      <c r="D573" s="25" t="s">
        <v>12</v>
      </c>
      <c r="E573" s="25">
        <v>717.0</v>
      </c>
      <c r="F573" s="25">
        <v>41.0</v>
      </c>
      <c r="G573" s="25">
        <v>0.0</v>
      </c>
      <c r="H573" s="25">
        <v>128.0</v>
      </c>
      <c r="I573" s="25">
        <v>0.0</v>
      </c>
      <c r="J573" s="25">
        <v>0.0</v>
      </c>
      <c r="K573" s="25">
        <v>0.0</v>
      </c>
      <c r="L573" s="25">
        <v>0.0</v>
      </c>
      <c r="M573" s="25">
        <v>0.0</v>
      </c>
      <c r="N573" s="25">
        <v>0.92028</v>
      </c>
      <c r="O573" s="25">
        <v>16.49444</v>
      </c>
      <c r="P573" s="25">
        <v>4.88935</v>
      </c>
      <c r="Q573" s="25">
        <v>38.0</v>
      </c>
      <c r="R573" s="25">
        <v>99.0</v>
      </c>
      <c r="S573" s="25">
        <v>4.0</v>
      </c>
    </row>
    <row r="574">
      <c r="A574" s="58" t="s">
        <v>41</v>
      </c>
      <c r="B574" s="25" t="s">
        <v>1</v>
      </c>
      <c r="C574" s="25" t="s">
        <v>181</v>
      </c>
      <c r="D574" s="25" t="s">
        <v>12</v>
      </c>
      <c r="E574" s="25">
        <v>774.0</v>
      </c>
      <c r="F574" s="25">
        <v>140.0</v>
      </c>
      <c r="G574" s="25">
        <v>0.0</v>
      </c>
      <c r="H574" s="25">
        <v>187.0</v>
      </c>
      <c r="I574" s="25">
        <v>0.0</v>
      </c>
      <c r="J574" s="25">
        <v>0.0</v>
      </c>
      <c r="K574" s="25">
        <v>0.0</v>
      </c>
      <c r="L574" s="25">
        <v>0.0</v>
      </c>
      <c r="M574" s="25">
        <v>0.0</v>
      </c>
      <c r="N574" s="25">
        <v>0.26917</v>
      </c>
      <c r="O574" s="25">
        <v>4.76083</v>
      </c>
      <c r="P574" s="25">
        <v>2.14757</v>
      </c>
      <c r="Q574" s="25">
        <v>106.0</v>
      </c>
      <c r="R574" s="25">
        <v>99.0</v>
      </c>
      <c r="S574" s="25">
        <v>4.0</v>
      </c>
    </row>
    <row r="575">
      <c r="A575" s="58" t="s">
        <v>41</v>
      </c>
      <c r="B575" s="25" t="s">
        <v>1</v>
      </c>
      <c r="C575" s="25" t="s">
        <v>165</v>
      </c>
      <c r="D575" s="25" t="s">
        <v>12</v>
      </c>
      <c r="E575" s="25">
        <v>801.0</v>
      </c>
      <c r="F575" s="25">
        <v>90.0</v>
      </c>
      <c r="G575" s="25">
        <v>0.0</v>
      </c>
      <c r="H575" s="25">
        <v>184.0</v>
      </c>
      <c r="I575" s="25">
        <v>0.0</v>
      </c>
      <c r="J575" s="25">
        <v>0.0</v>
      </c>
      <c r="K575" s="25">
        <v>0.0</v>
      </c>
      <c r="L575" s="25">
        <v>0.0</v>
      </c>
      <c r="M575" s="25">
        <v>0.0</v>
      </c>
      <c r="N575" s="25">
        <v>0.33667</v>
      </c>
      <c r="O575" s="25">
        <v>9.60028</v>
      </c>
      <c r="P575" s="25">
        <v>3.13363</v>
      </c>
      <c r="Q575" s="25">
        <v>70.0</v>
      </c>
      <c r="R575" s="25">
        <v>99.0</v>
      </c>
      <c r="S575" s="25">
        <v>4.0</v>
      </c>
    </row>
    <row r="576">
      <c r="A576" s="58" t="s">
        <v>41</v>
      </c>
      <c r="B576" s="25" t="s">
        <v>1</v>
      </c>
      <c r="C576" s="25" t="s">
        <v>143</v>
      </c>
      <c r="D576" s="25" t="s">
        <v>12</v>
      </c>
      <c r="E576" s="25">
        <v>427.0</v>
      </c>
      <c r="F576" s="25">
        <v>45.0</v>
      </c>
      <c r="G576" s="25">
        <v>0.0</v>
      </c>
      <c r="H576" s="25">
        <v>63.0</v>
      </c>
      <c r="I576" s="25">
        <v>0.0</v>
      </c>
      <c r="J576" s="25">
        <v>0.0</v>
      </c>
      <c r="K576" s="25">
        <v>0.0</v>
      </c>
      <c r="L576" s="25">
        <v>0.0</v>
      </c>
      <c r="M576" s="25">
        <v>0.0</v>
      </c>
      <c r="N576" s="25">
        <v>0.95361</v>
      </c>
      <c r="O576" s="25">
        <v>30.72583</v>
      </c>
      <c r="P576" s="25">
        <v>9.84653</v>
      </c>
      <c r="Q576" s="25">
        <v>40.0</v>
      </c>
      <c r="R576" s="25">
        <v>99.0</v>
      </c>
      <c r="S576" s="25">
        <v>4.0</v>
      </c>
    </row>
    <row r="577">
      <c r="A577" s="58" t="s">
        <v>41</v>
      </c>
      <c r="B577" s="25" t="s">
        <v>1</v>
      </c>
      <c r="C577" s="25" t="s">
        <v>94</v>
      </c>
      <c r="D577" s="25" t="s">
        <v>12</v>
      </c>
      <c r="E577" s="25">
        <v>809.0</v>
      </c>
      <c r="F577" s="25">
        <v>58.0</v>
      </c>
      <c r="G577" s="25">
        <v>0.0</v>
      </c>
      <c r="H577" s="25">
        <v>112.0</v>
      </c>
      <c r="I577" s="25">
        <v>0.0</v>
      </c>
      <c r="J577" s="25">
        <v>0.0</v>
      </c>
      <c r="K577" s="25">
        <v>0.0</v>
      </c>
      <c r="L577" s="25">
        <v>0.0</v>
      </c>
      <c r="M577" s="25">
        <v>0.0</v>
      </c>
      <c r="N577" s="25">
        <v>0.64278</v>
      </c>
      <c r="O577" s="25">
        <v>17.42</v>
      </c>
      <c r="P577" s="25">
        <v>5.89049</v>
      </c>
      <c r="Q577" s="25">
        <v>53.0</v>
      </c>
      <c r="R577" s="25">
        <v>99.0</v>
      </c>
      <c r="S577" s="25">
        <v>4.0</v>
      </c>
    </row>
    <row r="578">
      <c r="A578" s="58" t="s">
        <v>41</v>
      </c>
      <c r="B578" s="25" t="s">
        <v>1</v>
      </c>
      <c r="C578" s="25" t="s">
        <v>84</v>
      </c>
      <c r="D578" s="25" t="s">
        <v>12</v>
      </c>
      <c r="E578" s="25">
        <v>760.0</v>
      </c>
      <c r="F578" s="25">
        <v>113.0</v>
      </c>
      <c r="G578" s="25">
        <v>2.0</v>
      </c>
      <c r="H578" s="25">
        <v>113.0</v>
      </c>
      <c r="I578" s="25">
        <v>0.0</v>
      </c>
      <c r="J578" s="25">
        <v>0.0</v>
      </c>
      <c r="K578" s="25">
        <v>0.0</v>
      </c>
      <c r="L578" s="25">
        <v>0.0</v>
      </c>
      <c r="M578" s="25">
        <v>0.0</v>
      </c>
      <c r="N578" s="25">
        <v>1.47722</v>
      </c>
      <c r="O578" s="25">
        <v>26.56278</v>
      </c>
      <c r="P578" s="25">
        <v>9.4247</v>
      </c>
      <c r="Q578" s="25">
        <v>90.0</v>
      </c>
      <c r="R578" s="25">
        <v>99.0</v>
      </c>
      <c r="S578" s="25">
        <v>4.0</v>
      </c>
    </row>
    <row r="579">
      <c r="A579" s="58" t="s">
        <v>41</v>
      </c>
      <c r="B579" s="25" t="s">
        <v>1</v>
      </c>
      <c r="C579" s="25" t="s">
        <v>159</v>
      </c>
      <c r="D579" s="25" t="s">
        <v>12</v>
      </c>
      <c r="E579" s="25">
        <v>413.0</v>
      </c>
      <c r="F579" s="25">
        <v>30.0</v>
      </c>
      <c r="G579" s="25">
        <v>1.0</v>
      </c>
      <c r="H579" s="25">
        <v>105.0</v>
      </c>
      <c r="I579" s="25">
        <v>0.0</v>
      </c>
      <c r="J579" s="25">
        <v>0.0</v>
      </c>
      <c r="K579" s="25">
        <v>0.0</v>
      </c>
      <c r="L579" s="25">
        <v>0.0</v>
      </c>
      <c r="M579" s="25">
        <v>0.0</v>
      </c>
      <c r="N579" s="25">
        <v>0.4525</v>
      </c>
      <c r="O579" s="25">
        <v>14.76139</v>
      </c>
      <c r="P579" s="25">
        <v>4.59571</v>
      </c>
      <c r="Q579" s="25">
        <v>23.0</v>
      </c>
      <c r="R579" s="25">
        <v>99.0</v>
      </c>
      <c r="S579" s="25">
        <v>4.0</v>
      </c>
    </row>
    <row r="580">
      <c r="A580" s="58" t="s">
        <v>41</v>
      </c>
      <c r="B580" s="25" t="s">
        <v>1</v>
      </c>
      <c r="C580" s="25" t="s">
        <v>188</v>
      </c>
      <c r="D580" s="25" t="s">
        <v>12</v>
      </c>
      <c r="E580" s="25">
        <v>217.0</v>
      </c>
      <c r="F580" s="25">
        <v>32.0</v>
      </c>
      <c r="G580" s="25">
        <v>0.0</v>
      </c>
      <c r="H580" s="25">
        <v>40.0</v>
      </c>
      <c r="I580" s="25">
        <v>0.0</v>
      </c>
      <c r="J580" s="25">
        <v>0.0</v>
      </c>
      <c r="K580" s="25">
        <v>0.0</v>
      </c>
      <c r="L580" s="25">
        <v>0.0</v>
      </c>
      <c r="M580" s="25">
        <v>0.0</v>
      </c>
      <c r="N580" s="25">
        <v>0.65167</v>
      </c>
      <c r="O580" s="25">
        <v>10.19694</v>
      </c>
      <c r="P580" s="25">
        <v>3.66732</v>
      </c>
      <c r="Q580" s="25">
        <v>29.0</v>
      </c>
      <c r="R580" s="25">
        <v>99.0</v>
      </c>
      <c r="S580" s="25">
        <v>4.0</v>
      </c>
    </row>
    <row r="581">
      <c r="A581" s="58" t="s">
        <v>41</v>
      </c>
      <c r="B581" s="25" t="s">
        <v>1</v>
      </c>
      <c r="C581" s="25" t="s">
        <v>63</v>
      </c>
      <c r="D581" s="25" t="s">
        <v>12</v>
      </c>
      <c r="E581" s="25">
        <v>1481.0</v>
      </c>
      <c r="F581" s="25">
        <v>38.0</v>
      </c>
      <c r="G581" s="25">
        <v>0.0</v>
      </c>
      <c r="H581" s="25">
        <v>467.0</v>
      </c>
      <c r="I581" s="25">
        <v>0.0</v>
      </c>
      <c r="J581" s="25">
        <v>0.0</v>
      </c>
      <c r="K581" s="25">
        <v>0.0</v>
      </c>
      <c r="L581" s="25">
        <v>0.0</v>
      </c>
      <c r="M581" s="25">
        <v>0.0</v>
      </c>
      <c r="N581" s="25">
        <v>0.15278</v>
      </c>
      <c r="O581" s="25">
        <v>14.34472</v>
      </c>
      <c r="P581" s="25">
        <v>4.67357</v>
      </c>
      <c r="Q581" s="25">
        <v>35.0</v>
      </c>
      <c r="R581" s="25">
        <v>99.0</v>
      </c>
      <c r="S581" s="25">
        <v>4.0</v>
      </c>
    </row>
    <row r="582">
      <c r="A582" s="58" t="s">
        <v>41</v>
      </c>
      <c r="B582" s="25" t="s">
        <v>1</v>
      </c>
      <c r="C582" s="25" t="s">
        <v>155</v>
      </c>
      <c r="D582" s="25" t="s">
        <v>12</v>
      </c>
      <c r="E582" s="25">
        <v>670.0</v>
      </c>
      <c r="F582" s="25">
        <v>23.0</v>
      </c>
      <c r="G582" s="25">
        <v>0.0</v>
      </c>
      <c r="H582" s="25">
        <v>155.0</v>
      </c>
      <c r="I582" s="25">
        <v>0.0</v>
      </c>
      <c r="J582" s="25">
        <v>0.0</v>
      </c>
      <c r="K582" s="25">
        <v>0.0</v>
      </c>
      <c r="L582" s="25">
        <v>0.0</v>
      </c>
      <c r="M582" s="25">
        <v>0.0</v>
      </c>
      <c r="N582" s="25">
        <v>0.31167</v>
      </c>
      <c r="O582" s="25">
        <v>16.25333</v>
      </c>
      <c r="P582" s="25">
        <v>5.26471</v>
      </c>
      <c r="Q582" s="25">
        <v>23.0</v>
      </c>
      <c r="R582" s="25">
        <v>99.0</v>
      </c>
      <c r="S582" s="25">
        <v>4.0</v>
      </c>
    </row>
    <row r="583">
      <c r="A583" s="58" t="s">
        <v>41</v>
      </c>
      <c r="B583" s="25" t="s">
        <v>1</v>
      </c>
      <c r="C583" s="25" t="s">
        <v>186</v>
      </c>
      <c r="D583" s="25" t="s">
        <v>12</v>
      </c>
      <c r="E583" s="25">
        <v>231.0</v>
      </c>
      <c r="F583" s="25">
        <v>34.0</v>
      </c>
      <c r="G583" s="25">
        <v>0.0</v>
      </c>
      <c r="H583" s="25">
        <v>37.0</v>
      </c>
      <c r="I583" s="25">
        <v>0.0</v>
      </c>
      <c r="J583" s="25">
        <v>0.0</v>
      </c>
      <c r="K583" s="25">
        <v>0.0</v>
      </c>
      <c r="L583" s="25">
        <v>0.0</v>
      </c>
      <c r="M583" s="25">
        <v>0.0</v>
      </c>
      <c r="N583" s="25">
        <v>0.26444</v>
      </c>
      <c r="O583" s="25">
        <v>4.79694</v>
      </c>
      <c r="P583" s="25">
        <v>2.11888</v>
      </c>
      <c r="Q583" s="25">
        <v>29.0</v>
      </c>
      <c r="R583" s="25">
        <v>99.0</v>
      </c>
      <c r="S583" s="25">
        <v>4.0</v>
      </c>
    </row>
    <row r="584">
      <c r="A584" s="58" t="s">
        <v>41</v>
      </c>
      <c r="B584" s="25" t="s">
        <v>1</v>
      </c>
      <c r="C584" s="25" t="s">
        <v>79</v>
      </c>
      <c r="D584" s="25" t="s">
        <v>12</v>
      </c>
      <c r="E584" s="25">
        <v>1186.0</v>
      </c>
      <c r="F584" s="25">
        <v>52.0</v>
      </c>
      <c r="G584" s="25">
        <v>1.0</v>
      </c>
      <c r="H584" s="25">
        <v>132.0</v>
      </c>
      <c r="I584" s="25">
        <v>0.0</v>
      </c>
      <c r="J584" s="25">
        <v>0.0</v>
      </c>
      <c r="K584" s="25">
        <v>0.0</v>
      </c>
      <c r="L584" s="25">
        <v>0.0</v>
      </c>
      <c r="M584" s="25">
        <v>0.0</v>
      </c>
      <c r="N584" s="25">
        <v>1.04056</v>
      </c>
      <c r="O584" s="25">
        <v>19.27306</v>
      </c>
      <c r="P584" s="25">
        <v>7.46009</v>
      </c>
      <c r="Q584" s="25">
        <v>41.0</v>
      </c>
      <c r="R584" s="25">
        <v>99.0</v>
      </c>
      <c r="S584" s="25">
        <v>4.0</v>
      </c>
    </row>
    <row r="585">
      <c r="A585" s="58" t="s">
        <v>41</v>
      </c>
      <c r="B585" s="25" t="s">
        <v>1</v>
      </c>
      <c r="C585" s="25" t="s">
        <v>203</v>
      </c>
      <c r="D585" s="25" t="s">
        <v>12</v>
      </c>
      <c r="E585" s="25">
        <v>209.0</v>
      </c>
      <c r="F585" s="25">
        <v>62.0</v>
      </c>
      <c r="G585" s="25">
        <v>0.0</v>
      </c>
      <c r="H585" s="25">
        <v>36.0</v>
      </c>
      <c r="I585" s="25">
        <v>0.0</v>
      </c>
      <c r="J585" s="25">
        <v>0.0</v>
      </c>
      <c r="K585" s="25">
        <v>0.0</v>
      </c>
      <c r="L585" s="25">
        <v>0.0</v>
      </c>
      <c r="M585" s="25">
        <v>0.0</v>
      </c>
      <c r="N585" s="25">
        <v>0.55917</v>
      </c>
      <c r="O585" s="25">
        <v>12.28306</v>
      </c>
      <c r="P585" s="25">
        <v>3.16156</v>
      </c>
      <c r="Q585" s="25">
        <v>49.0</v>
      </c>
      <c r="R585" s="25">
        <v>99.0</v>
      </c>
      <c r="S585" s="25">
        <v>4.0</v>
      </c>
    </row>
    <row r="586">
      <c r="A586" s="58" t="s">
        <v>41</v>
      </c>
      <c r="B586" s="25" t="s">
        <v>1</v>
      </c>
      <c r="C586" s="25" t="s">
        <v>108</v>
      </c>
      <c r="D586" s="25" t="s">
        <v>12</v>
      </c>
      <c r="E586" s="25">
        <v>459.0</v>
      </c>
      <c r="F586" s="25">
        <v>41.0</v>
      </c>
      <c r="G586" s="25">
        <v>0.0</v>
      </c>
      <c r="H586" s="25">
        <v>74.0</v>
      </c>
      <c r="I586" s="25">
        <v>0.0</v>
      </c>
      <c r="J586" s="25">
        <v>0.0</v>
      </c>
      <c r="K586" s="25">
        <v>0.0</v>
      </c>
      <c r="L586" s="25">
        <v>0.0</v>
      </c>
      <c r="M586" s="25">
        <v>0.0</v>
      </c>
      <c r="N586" s="25">
        <v>1.09333</v>
      </c>
      <c r="O586" s="25">
        <v>29.7325</v>
      </c>
      <c r="P586" s="25">
        <v>9.5984</v>
      </c>
      <c r="Q586" s="25">
        <v>29.0</v>
      </c>
      <c r="R586" s="25">
        <v>99.0</v>
      </c>
      <c r="S586" s="25">
        <v>4.0</v>
      </c>
    </row>
    <row r="587">
      <c r="A587" s="58" t="s">
        <v>41</v>
      </c>
      <c r="B587" s="25" t="s">
        <v>1</v>
      </c>
      <c r="C587" s="25" t="s">
        <v>136</v>
      </c>
      <c r="D587" s="25" t="s">
        <v>12</v>
      </c>
      <c r="E587" s="25">
        <v>910.0</v>
      </c>
      <c r="F587" s="25">
        <v>83.0</v>
      </c>
      <c r="G587" s="25">
        <v>1.0</v>
      </c>
      <c r="H587" s="25">
        <v>223.0</v>
      </c>
      <c r="I587" s="25">
        <v>0.0</v>
      </c>
      <c r="J587" s="25">
        <v>0.0</v>
      </c>
      <c r="K587" s="25">
        <v>0.0</v>
      </c>
      <c r="L587" s="25">
        <v>0.0</v>
      </c>
      <c r="M587" s="25">
        <v>0.0</v>
      </c>
      <c r="N587" s="25">
        <v>0.23694</v>
      </c>
      <c r="O587" s="25">
        <v>12.53583</v>
      </c>
      <c r="P587" s="25">
        <v>4.01544</v>
      </c>
      <c r="Q587" s="25">
        <v>64.0</v>
      </c>
      <c r="R587" s="25">
        <v>99.0</v>
      </c>
      <c r="S587" s="25">
        <v>4.0</v>
      </c>
    </row>
    <row r="588">
      <c r="A588" s="58" t="s">
        <v>41</v>
      </c>
      <c r="B588" s="25" t="s">
        <v>1</v>
      </c>
      <c r="C588" s="25" t="s">
        <v>207</v>
      </c>
      <c r="D588" s="25" t="s">
        <v>12</v>
      </c>
      <c r="E588" s="25">
        <v>260.0</v>
      </c>
      <c r="F588" s="25">
        <v>15.0</v>
      </c>
      <c r="G588" s="25">
        <v>0.0</v>
      </c>
      <c r="H588" s="25">
        <v>76.0</v>
      </c>
      <c r="I588" s="25">
        <v>0.0</v>
      </c>
      <c r="J588" s="25">
        <v>0.0</v>
      </c>
      <c r="K588" s="25">
        <v>0.0</v>
      </c>
      <c r="L588" s="25">
        <v>0.0</v>
      </c>
      <c r="M588" s="25">
        <v>0.0</v>
      </c>
      <c r="N588" s="25">
        <v>0.09472</v>
      </c>
      <c r="O588" s="25">
        <v>9.23778</v>
      </c>
      <c r="P588" s="25">
        <v>2.45612</v>
      </c>
      <c r="Q588" s="25">
        <v>15.0</v>
      </c>
      <c r="R588" s="25">
        <v>99.0</v>
      </c>
      <c r="S588" s="25">
        <v>4.0</v>
      </c>
    </row>
    <row r="589">
      <c r="A589" s="58" t="s">
        <v>41</v>
      </c>
      <c r="B589" s="25" t="s">
        <v>1</v>
      </c>
      <c r="C589" s="25" t="s">
        <v>69</v>
      </c>
      <c r="D589" s="25" t="s">
        <v>12</v>
      </c>
      <c r="E589" s="25">
        <v>716.0</v>
      </c>
      <c r="F589" s="25">
        <v>83.0</v>
      </c>
      <c r="G589" s="25">
        <v>3.0</v>
      </c>
      <c r="H589" s="25">
        <v>233.0</v>
      </c>
      <c r="I589" s="25">
        <v>0.0</v>
      </c>
      <c r="J589" s="25">
        <v>0.0</v>
      </c>
      <c r="K589" s="25">
        <v>0.0</v>
      </c>
      <c r="L589" s="25">
        <v>0.0</v>
      </c>
      <c r="M589" s="25">
        <v>0.0</v>
      </c>
      <c r="N589" s="25">
        <v>0.16667</v>
      </c>
      <c r="O589" s="25">
        <v>13.46472</v>
      </c>
      <c r="P589" s="25">
        <v>5.10367</v>
      </c>
      <c r="Q589" s="25">
        <v>47.0</v>
      </c>
      <c r="R589" s="25">
        <v>99.0</v>
      </c>
      <c r="S589" s="25">
        <v>4.0</v>
      </c>
    </row>
    <row r="590">
      <c r="A590" s="58" t="s">
        <v>41</v>
      </c>
      <c r="B590" s="25" t="s">
        <v>1</v>
      </c>
      <c r="C590" s="25" t="s">
        <v>3</v>
      </c>
      <c r="D590" s="25" t="s">
        <v>12</v>
      </c>
      <c r="E590" s="25">
        <v>836125.0</v>
      </c>
      <c r="F590" s="25">
        <v>114315.0</v>
      </c>
      <c r="G590" s="25">
        <v>448.0</v>
      </c>
      <c r="H590" s="25">
        <v>145990.0</v>
      </c>
      <c r="I590" s="25">
        <v>0.0</v>
      </c>
      <c r="J590" s="25">
        <v>11.0</v>
      </c>
      <c r="K590" s="25">
        <v>0.0</v>
      </c>
      <c r="L590" s="25">
        <v>0.0</v>
      </c>
      <c r="M590" s="25">
        <v>0.0</v>
      </c>
      <c r="N590" s="25">
        <v>0.45083</v>
      </c>
      <c r="O590" s="25">
        <v>11.31361</v>
      </c>
      <c r="P590" s="25">
        <v>4.05106</v>
      </c>
      <c r="Q590" s="25">
        <v>83743.0</v>
      </c>
      <c r="R590" s="25">
        <v>99.0</v>
      </c>
      <c r="S590" s="25">
        <v>4.0</v>
      </c>
    </row>
    <row r="591">
      <c r="A591" s="58" t="s">
        <v>41</v>
      </c>
      <c r="B591" s="25" t="s">
        <v>1</v>
      </c>
      <c r="C591" s="25" t="s">
        <v>44</v>
      </c>
      <c r="D591" s="25" t="s">
        <v>13</v>
      </c>
      <c r="E591" s="25">
        <v>18367.0</v>
      </c>
      <c r="F591" s="25">
        <v>1960.0</v>
      </c>
      <c r="G591" s="25">
        <v>0.0</v>
      </c>
      <c r="H591" s="25">
        <v>81.0</v>
      </c>
      <c r="I591" s="25">
        <v>0.0</v>
      </c>
      <c r="J591" s="25">
        <v>1.0</v>
      </c>
      <c r="K591" s="25">
        <v>0.0</v>
      </c>
      <c r="L591" s="25">
        <v>0.0</v>
      </c>
      <c r="M591" s="25">
        <v>0.0</v>
      </c>
      <c r="N591" s="25">
        <v>0.1325</v>
      </c>
      <c r="O591" s="25">
        <v>2.63278</v>
      </c>
      <c r="P591" s="25">
        <v>1.1742</v>
      </c>
      <c r="Q591" s="25">
        <v>1819.0</v>
      </c>
      <c r="R591" s="25">
        <v>99.0</v>
      </c>
      <c r="S591" s="25">
        <v>5.0</v>
      </c>
    </row>
    <row r="592">
      <c r="A592" s="58" t="s">
        <v>41</v>
      </c>
      <c r="B592" s="25" t="s">
        <v>1</v>
      </c>
      <c r="C592" s="25" t="s">
        <v>105</v>
      </c>
      <c r="D592" s="25" t="s">
        <v>13</v>
      </c>
      <c r="E592" s="25">
        <v>1520.0</v>
      </c>
      <c r="F592" s="25">
        <v>101.0</v>
      </c>
      <c r="G592" s="25">
        <v>0.0</v>
      </c>
      <c r="H592" s="25">
        <v>16.0</v>
      </c>
      <c r="I592" s="25">
        <v>0.0</v>
      </c>
      <c r="J592" s="25">
        <v>0.0</v>
      </c>
      <c r="K592" s="25">
        <v>0.0</v>
      </c>
      <c r="L592" s="25">
        <v>0.0</v>
      </c>
      <c r="M592" s="25">
        <v>0.0</v>
      </c>
      <c r="N592" s="25">
        <v>0.41083</v>
      </c>
      <c r="O592" s="25">
        <v>8.18722</v>
      </c>
      <c r="P592" s="25">
        <v>2.88011</v>
      </c>
      <c r="Q592" s="25">
        <v>92.0</v>
      </c>
      <c r="R592" s="25">
        <v>99.0</v>
      </c>
      <c r="S592" s="25">
        <v>5.0</v>
      </c>
    </row>
    <row r="593">
      <c r="A593" s="58" t="s">
        <v>41</v>
      </c>
      <c r="B593" s="25" t="s">
        <v>1</v>
      </c>
      <c r="C593" s="25" t="s">
        <v>67</v>
      </c>
      <c r="D593" s="25" t="s">
        <v>13</v>
      </c>
      <c r="E593" s="25">
        <v>1331.0</v>
      </c>
      <c r="F593" s="25">
        <v>92.0</v>
      </c>
      <c r="G593" s="25">
        <v>4.0</v>
      </c>
      <c r="H593" s="25">
        <v>29.0</v>
      </c>
      <c r="I593" s="25">
        <v>0.0</v>
      </c>
      <c r="J593" s="25">
        <v>0.0</v>
      </c>
      <c r="K593" s="25">
        <v>0.0</v>
      </c>
      <c r="L593" s="25">
        <v>0.0</v>
      </c>
      <c r="M593" s="25">
        <v>0.0</v>
      </c>
      <c r="N593" s="25">
        <v>0.48972</v>
      </c>
      <c r="O593" s="25">
        <v>9.31111</v>
      </c>
      <c r="P593" s="25">
        <v>3.58914</v>
      </c>
      <c r="Q593" s="25">
        <v>91.0</v>
      </c>
      <c r="R593" s="25">
        <v>99.0</v>
      </c>
      <c r="S593" s="25">
        <v>5.0</v>
      </c>
    </row>
    <row r="594">
      <c r="A594" s="58" t="s">
        <v>41</v>
      </c>
      <c r="B594" s="25" t="s">
        <v>1</v>
      </c>
      <c r="C594" s="25" t="s">
        <v>116</v>
      </c>
      <c r="D594" s="25" t="s">
        <v>13</v>
      </c>
      <c r="E594" s="25">
        <v>762.0</v>
      </c>
      <c r="F594" s="25">
        <v>25.0</v>
      </c>
      <c r="G594" s="25">
        <v>0.0</v>
      </c>
      <c r="H594" s="25">
        <v>21.0</v>
      </c>
      <c r="I594" s="25">
        <v>0.0</v>
      </c>
      <c r="J594" s="25">
        <v>0.0</v>
      </c>
      <c r="K594" s="25">
        <v>0.0</v>
      </c>
      <c r="L594" s="25">
        <v>0.0</v>
      </c>
      <c r="M594" s="25">
        <v>0.0</v>
      </c>
      <c r="N594" s="25">
        <v>0.68417</v>
      </c>
      <c r="O594" s="25">
        <v>10.87222</v>
      </c>
      <c r="P594" s="25">
        <v>4.20105</v>
      </c>
      <c r="Q594" s="25">
        <v>25.0</v>
      </c>
      <c r="R594" s="25">
        <v>99.0</v>
      </c>
      <c r="S594" s="25">
        <v>5.0</v>
      </c>
    </row>
    <row r="595">
      <c r="A595" s="58" t="s">
        <v>41</v>
      </c>
      <c r="B595" s="25" t="s">
        <v>1</v>
      </c>
      <c r="C595" s="25" t="s">
        <v>61</v>
      </c>
      <c r="D595" s="25" t="s">
        <v>13</v>
      </c>
      <c r="E595" s="25">
        <v>61864.0</v>
      </c>
      <c r="F595" s="25">
        <v>16402.0</v>
      </c>
      <c r="G595" s="25">
        <v>32.0</v>
      </c>
      <c r="H595" s="25">
        <v>609.0</v>
      </c>
      <c r="I595" s="25">
        <v>0.0</v>
      </c>
      <c r="J595" s="25">
        <v>8.0</v>
      </c>
      <c r="K595" s="25">
        <v>0.0</v>
      </c>
      <c r="L595" s="25">
        <v>0.0</v>
      </c>
      <c r="M595" s="25">
        <v>0.0</v>
      </c>
      <c r="N595" s="25">
        <v>0.9025</v>
      </c>
      <c r="O595" s="25">
        <v>14.49722</v>
      </c>
      <c r="P595" s="25">
        <v>5.50574</v>
      </c>
      <c r="Q595" s="25">
        <v>14548.0</v>
      </c>
      <c r="R595" s="25">
        <v>99.0</v>
      </c>
      <c r="S595" s="25">
        <v>5.0</v>
      </c>
    </row>
    <row r="596">
      <c r="A596" s="58" t="s">
        <v>41</v>
      </c>
      <c r="B596" s="25" t="s">
        <v>1</v>
      </c>
      <c r="C596" s="25" t="s">
        <v>62</v>
      </c>
      <c r="D596" s="25" t="s">
        <v>13</v>
      </c>
      <c r="E596" s="25">
        <v>6630.0</v>
      </c>
      <c r="F596" s="25">
        <v>1520.0</v>
      </c>
      <c r="G596" s="25">
        <v>1.0</v>
      </c>
      <c r="H596" s="25">
        <v>84.0</v>
      </c>
      <c r="I596" s="25">
        <v>0.0</v>
      </c>
      <c r="J596" s="25">
        <v>0.0</v>
      </c>
      <c r="K596" s="25">
        <v>0.0</v>
      </c>
      <c r="L596" s="25">
        <v>0.0</v>
      </c>
      <c r="M596" s="25">
        <v>0.0</v>
      </c>
      <c r="N596" s="25">
        <v>0.46667</v>
      </c>
      <c r="O596" s="25">
        <v>9.66333</v>
      </c>
      <c r="P596" s="25">
        <v>3.64504</v>
      </c>
      <c r="Q596" s="25">
        <v>688.0</v>
      </c>
      <c r="R596" s="25">
        <v>99.0</v>
      </c>
      <c r="S596" s="25">
        <v>5.0</v>
      </c>
    </row>
    <row r="597">
      <c r="A597" s="58" t="s">
        <v>41</v>
      </c>
      <c r="B597" s="25" t="s">
        <v>1</v>
      </c>
      <c r="C597" s="25" t="s">
        <v>74</v>
      </c>
      <c r="D597" s="25" t="s">
        <v>13</v>
      </c>
      <c r="E597" s="25">
        <v>3386.0</v>
      </c>
      <c r="F597" s="25">
        <v>712.0</v>
      </c>
      <c r="G597" s="25">
        <v>6.0</v>
      </c>
      <c r="H597" s="25">
        <v>87.0</v>
      </c>
      <c r="I597" s="25">
        <v>0.0</v>
      </c>
      <c r="J597" s="25">
        <v>0.0</v>
      </c>
      <c r="K597" s="25">
        <v>0.0</v>
      </c>
      <c r="L597" s="25">
        <v>0.0</v>
      </c>
      <c r="M597" s="25">
        <v>0.0</v>
      </c>
      <c r="N597" s="25">
        <v>1.15194</v>
      </c>
      <c r="O597" s="25">
        <v>16.54972</v>
      </c>
      <c r="P597" s="25">
        <v>5.97389</v>
      </c>
      <c r="Q597" s="25">
        <v>552.0</v>
      </c>
      <c r="R597" s="25">
        <v>99.0</v>
      </c>
      <c r="S597" s="25">
        <v>5.0</v>
      </c>
    </row>
    <row r="598">
      <c r="A598" s="58" t="s">
        <v>41</v>
      </c>
      <c r="B598" s="25" t="s">
        <v>1</v>
      </c>
      <c r="C598" s="25" t="s">
        <v>68</v>
      </c>
      <c r="D598" s="25" t="s">
        <v>13</v>
      </c>
      <c r="E598" s="25">
        <v>22461.0</v>
      </c>
      <c r="F598" s="25">
        <v>1570.0</v>
      </c>
      <c r="G598" s="25">
        <v>4.0</v>
      </c>
      <c r="H598" s="25">
        <v>495.0</v>
      </c>
      <c r="I598" s="25">
        <v>0.0</v>
      </c>
      <c r="J598" s="25">
        <v>0.0</v>
      </c>
      <c r="K598" s="25">
        <v>0.0</v>
      </c>
      <c r="L598" s="25">
        <v>0.0</v>
      </c>
      <c r="M598" s="25">
        <v>0.0</v>
      </c>
      <c r="N598" s="25">
        <v>0.41111</v>
      </c>
      <c r="O598" s="25">
        <v>6.72333</v>
      </c>
      <c r="P598" s="25">
        <v>2.30496</v>
      </c>
      <c r="Q598" s="25">
        <v>1310.0</v>
      </c>
      <c r="R598" s="25">
        <v>99.0</v>
      </c>
      <c r="S598" s="25">
        <v>5.0</v>
      </c>
    </row>
    <row r="599">
      <c r="A599" s="58" t="s">
        <v>41</v>
      </c>
      <c r="B599" s="25" t="s">
        <v>1</v>
      </c>
      <c r="C599" s="25" t="s">
        <v>87</v>
      </c>
      <c r="D599" s="25" t="s">
        <v>13</v>
      </c>
      <c r="E599" s="25">
        <v>618.0</v>
      </c>
      <c r="F599" s="25">
        <v>49.0</v>
      </c>
      <c r="G599" s="25">
        <v>4.0</v>
      </c>
      <c r="H599" s="25">
        <v>3.0</v>
      </c>
      <c r="I599" s="25">
        <v>0.0</v>
      </c>
      <c r="J599" s="25">
        <v>0.0</v>
      </c>
      <c r="K599" s="25">
        <v>0.0</v>
      </c>
      <c r="L599" s="25">
        <v>0.0</v>
      </c>
      <c r="M599" s="25">
        <v>0.0</v>
      </c>
      <c r="N599" s="25">
        <v>0.52917</v>
      </c>
      <c r="O599" s="25">
        <v>14.53889</v>
      </c>
      <c r="P599" s="25">
        <v>4.74212</v>
      </c>
      <c r="Q599" s="25">
        <v>46.0</v>
      </c>
      <c r="R599" s="25">
        <v>99.0</v>
      </c>
      <c r="S599" s="25">
        <v>5.0</v>
      </c>
    </row>
    <row r="600">
      <c r="A600" s="58" t="s">
        <v>41</v>
      </c>
      <c r="B600" s="25" t="s">
        <v>1</v>
      </c>
      <c r="C600" s="25" t="s">
        <v>60</v>
      </c>
      <c r="D600" s="25" t="s">
        <v>13</v>
      </c>
      <c r="E600" s="25">
        <v>14595.0</v>
      </c>
      <c r="F600" s="25">
        <v>2634.0</v>
      </c>
      <c r="G600" s="25">
        <v>15.0</v>
      </c>
      <c r="H600" s="25">
        <v>151.0</v>
      </c>
      <c r="I600" s="25">
        <v>0.0</v>
      </c>
      <c r="J600" s="25">
        <v>2.0</v>
      </c>
      <c r="K600" s="25">
        <v>0.0</v>
      </c>
      <c r="L600" s="25">
        <v>0.0</v>
      </c>
      <c r="M600" s="25">
        <v>0.0</v>
      </c>
      <c r="N600" s="25">
        <v>1.19</v>
      </c>
      <c r="O600" s="25">
        <v>19.75472</v>
      </c>
      <c r="P600" s="25">
        <v>7.86221</v>
      </c>
      <c r="Q600" s="25">
        <v>2298.0</v>
      </c>
      <c r="R600" s="25">
        <v>99.0</v>
      </c>
      <c r="S600" s="25">
        <v>5.0</v>
      </c>
    </row>
    <row r="601">
      <c r="A601" s="58" t="s">
        <v>41</v>
      </c>
      <c r="B601" s="25" t="s">
        <v>1</v>
      </c>
      <c r="C601" s="25" t="s">
        <v>86</v>
      </c>
      <c r="D601" s="25" t="s">
        <v>13</v>
      </c>
      <c r="E601" s="25">
        <v>1572.0</v>
      </c>
      <c r="F601" s="25">
        <v>352.0</v>
      </c>
      <c r="G601" s="25">
        <v>2.0</v>
      </c>
      <c r="H601" s="25">
        <v>22.0</v>
      </c>
      <c r="I601" s="25">
        <v>0.0</v>
      </c>
      <c r="J601" s="25">
        <v>0.0</v>
      </c>
      <c r="K601" s="25">
        <v>0.0</v>
      </c>
      <c r="L601" s="25">
        <v>0.0</v>
      </c>
      <c r="M601" s="25">
        <v>0.0</v>
      </c>
      <c r="N601" s="25">
        <v>1.03528</v>
      </c>
      <c r="O601" s="25">
        <v>22.97611</v>
      </c>
      <c r="P601" s="25">
        <v>8.14967</v>
      </c>
      <c r="Q601" s="25">
        <v>292.0</v>
      </c>
      <c r="R601" s="25">
        <v>99.0</v>
      </c>
      <c r="S601" s="25">
        <v>5.0</v>
      </c>
    </row>
    <row r="602">
      <c r="A602" s="58" t="s">
        <v>41</v>
      </c>
      <c r="B602" s="25" t="s">
        <v>1</v>
      </c>
      <c r="C602" s="25" t="s">
        <v>66</v>
      </c>
      <c r="D602" s="25" t="s">
        <v>13</v>
      </c>
      <c r="E602" s="25">
        <v>5808.0</v>
      </c>
      <c r="F602" s="25">
        <v>1364.0</v>
      </c>
      <c r="G602" s="25">
        <v>2.0</v>
      </c>
      <c r="H602" s="25">
        <v>155.0</v>
      </c>
      <c r="I602" s="25">
        <v>0.0</v>
      </c>
      <c r="J602" s="25">
        <v>0.0</v>
      </c>
      <c r="K602" s="25">
        <v>0.0</v>
      </c>
      <c r="L602" s="25">
        <v>0.0</v>
      </c>
      <c r="M602" s="25">
        <v>0.0</v>
      </c>
      <c r="N602" s="25">
        <v>1.03278</v>
      </c>
      <c r="O602" s="25">
        <v>17.78639</v>
      </c>
      <c r="P602" s="25">
        <v>6.82247</v>
      </c>
      <c r="Q602" s="25">
        <v>1230.0</v>
      </c>
      <c r="R602" s="25">
        <v>99.0</v>
      </c>
      <c r="S602" s="25">
        <v>5.0</v>
      </c>
    </row>
    <row r="603">
      <c r="A603" s="58" t="s">
        <v>41</v>
      </c>
      <c r="B603" s="25" t="s">
        <v>1</v>
      </c>
      <c r="C603" s="25" t="s">
        <v>75</v>
      </c>
      <c r="D603" s="25" t="s">
        <v>13</v>
      </c>
      <c r="E603" s="25">
        <v>1678.0</v>
      </c>
      <c r="F603" s="25">
        <v>209.0</v>
      </c>
      <c r="G603" s="25">
        <v>2.0</v>
      </c>
      <c r="H603" s="25">
        <v>21.0</v>
      </c>
      <c r="I603" s="25">
        <v>0.0</v>
      </c>
      <c r="J603" s="25">
        <v>0.0</v>
      </c>
      <c r="K603" s="25">
        <v>0.0</v>
      </c>
      <c r="L603" s="25">
        <v>0.0</v>
      </c>
      <c r="M603" s="25">
        <v>0.0</v>
      </c>
      <c r="N603" s="25">
        <v>1.1975</v>
      </c>
      <c r="O603" s="25">
        <v>19.43083</v>
      </c>
      <c r="P603" s="25">
        <v>7.39664</v>
      </c>
      <c r="Q603" s="25">
        <v>188.0</v>
      </c>
      <c r="R603" s="25">
        <v>99.0</v>
      </c>
      <c r="S603" s="25">
        <v>5.0</v>
      </c>
    </row>
    <row r="604">
      <c r="A604" s="58" t="s">
        <v>41</v>
      </c>
      <c r="B604" s="25" t="s">
        <v>1</v>
      </c>
      <c r="C604" s="25" t="s">
        <v>70</v>
      </c>
      <c r="D604" s="25" t="s">
        <v>13</v>
      </c>
      <c r="E604" s="25">
        <v>6234.0</v>
      </c>
      <c r="F604" s="25">
        <v>785.0</v>
      </c>
      <c r="G604" s="25">
        <v>6.0</v>
      </c>
      <c r="H604" s="25">
        <v>89.0</v>
      </c>
      <c r="I604" s="25">
        <v>0.0</v>
      </c>
      <c r="J604" s="25">
        <v>0.0</v>
      </c>
      <c r="K604" s="25">
        <v>0.0</v>
      </c>
      <c r="L604" s="25">
        <v>0.0</v>
      </c>
      <c r="M604" s="25">
        <v>0.0</v>
      </c>
      <c r="N604" s="25">
        <v>1.04833</v>
      </c>
      <c r="O604" s="25">
        <v>15.54333</v>
      </c>
      <c r="P604" s="25">
        <v>4.68384</v>
      </c>
      <c r="Q604" s="25">
        <v>687.0</v>
      </c>
      <c r="R604" s="25">
        <v>99.0</v>
      </c>
      <c r="S604" s="25">
        <v>5.0</v>
      </c>
    </row>
    <row r="605">
      <c r="A605" s="58" t="s">
        <v>41</v>
      </c>
      <c r="B605" s="25" t="s">
        <v>1</v>
      </c>
      <c r="C605" s="25" t="s">
        <v>129</v>
      </c>
      <c r="D605" s="25" t="s">
        <v>13</v>
      </c>
      <c r="E605" s="25">
        <v>919.0</v>
      </c>
      <c r="F605" s="25">
        <v>146.0</v>
      </c>
      <c r="G605" s="25">
        <v>0.0</v>
      </c>
      <c r="H605" s="25">
        <v>7.0</v>
      </c>
      <c r="I605" s="25">
        <v>0.0</v>
      </c>
      <c r="J605" s="25">
        <v>0.0</v>
      </c>
      <c r="K605" s="25">
        <v>0.0</v>
      </c>
      <c r="L605" s="25">
        <v>0.0</v>
      </c>
      <c r="M605" s="25">
        <v>0.0</v>
      </c>
      <c r="N605" s="25">
        <v>1.41528</v>
      </c>
      <c r="O605" s="25">
        <v>25.36278</v>
      </c>
      <c r="P605" s="25">
        <v>9.35233</v>
      </c>
      <c r="Q605" s="25">
        <v>140.0</v>
      </c>
      <c r="R605" s="25">
        <v>99.0</v>
      </c>
      <c r="S605" s="25">
        <v>5.0</v>
      </c>
    </row>
    <row r="606">
      <c r="A606" s="58" t="s">
        <v>41</v>
      </c>
      <c r="B606" s="25" t="s">
        <v>1</v>
      </c>
      <c r="C606" s="25" t="s">
        <v>73</v>
      </c>
      <c r="D606" s="25" t="s">
        <v>13</v>
      </c>
      <c r="E606" s="25">
        <v>4768.0</v>
      </c>
      <c r="F606" s="25">
        <v>1140.0</v>
      </c>
      <c r="G606" s="25">
        <v>5.0</v>
      </c>
      <c r="H606" s="25">
        <v>71.0</v>
      </c>
      <c r="I606" s="25">
        <v>0.0</v>
      </c>
      <c r="J606" s="25">
        <v>1.0</v>
      </c>
      <c r="K606" s="25">
        <v>0.0</v>
      </c>
      <c r="L606" s="25">
        <v>0.0</v>
      </c>
      <c r="M606" s="25">
        <v>0.0</v>
      </c>
      <c r="N606" s="25">
        <v>0.98944</v>
      </c>
      <c r="O606" s="25">
        <v>20.93444</v>
      </c>
      <c r="P606" s="25">
        <v>8.1237</v>
      </c>
      <c r="Q606" s="25">
        <v>996.0</v>
      </c>
      <c r="R606" s="25">
        <v>99.0</v>
      </c>
      <c r="S606" s="25">
        <v>5.0</v>
      </c>
    </row>
    <row r="607">
      <c r="A607" s="58" t="s">
        <v>41</v>
      </c>
      <c r="B607" s="25" t="s">
        <v>1</v>
      </c>
      <c r="C607" s="25" t="s">
        <v>91</v>
      </c>
      <c r="D607" s="25" t="s">
        <v>13</v>
      </c>
      <c r="E607" s="25">
        <v>1044.0</v>
      </c>
      <c r="F607" s="25">
        <v>143.0</v>
      </c>
      <c r="G607" s="25">
        <v>2.0</v>
      </c>
      <c r="H607" s="25">
        <v>6.0</v>
      </c>
      <c r="I607" s="25">
        <v>0.0</v>
      </c>
      <c r="J607" s="25">
        <v>0.0</v>
      </c>
      <c r="K607" s="25">
        <v>0.0</v>
      </c>
      <c r="L607" s="25">
        <v>0.0</v>
      </c>
      <c r="M607" s="25">
        <v>0.0</v>
      </c>
      <c r="N607" s="25">
        <v>1.29306</v>
      </c>
      <c r="O607" s="25">
        <v>16.3675</v>
      </c>
      <c r="P607" s="25">
        <v>5.89947</v>
      </c>
      <c r="Q607" s="25">
        <v>117.0</v>
      </c>
      <c r="R607" s="25">
        <v>99.0</v>
      </c>
      <c r="S607" s="25">
        <v>5.0</v>
      </c>
    </row>
    <row r="608">
      <c r="A608" s="58" t="s">
        <v>41</v>
      </c>
      <c r="B608" s="25" t="s">
        <v>1</v>
      </c>
      <c r="C608" s="25" t="s">
        <v>71</v>
      </c>
      <c r="D608" s="25" t="s">
        <v>13</v>
      </c>
      <c r="E608" s="25">
        <v>1699.0</v>
      </c>
      <c r="F608" s="25">
        <v>136.0</v>
      </c>
      <c r="G608" s="25">
        <v>1.0</v>
      </c>
      <c r="H608" s="25">
        <v>10.0</v>
      </c>
      <c r="I608" s="25">
        <v>0.0</v>
      </c>
      <c r="J608" s="25">
        <v>0.0</v>
      </c>
      <c r="K608" s="25">
        <v>0.0</v>
      </c>
      <c r="L608" s="25">
        <v>0.0</v>
      </c>
      <c r="M608" s="25">
        <v>0.0</v>
      </c>
      <c r="N608" s="25">
        <v>0.47861</v>
      </c>
      <c r="O608" s="25">
        <v>10.66889</v>
      </c>
      <c r="P608" s="25">
        <v>3.96549</v>
      </c>
      <c r="Q608" s="25">
        <v>130.0</v>
      </c>
      <c r="R608" s="25">
        <v>99.0</v>
      </c>
      <c r="S608" s="25">
        <v>5.0</v>
      </c>
    </row>
    <row r="609">
      <c r="A609" s="58" t="s">
        <v>41</v>
      </c>
      <c r="B609" s="25" t="s">
        <v>1</v>
      </c>
      <c r="C609" s="25" t="s">
        <v>64</v>
      </c>
      <c r="D609" s="25" t="s">
        <v>13</v>
      </c>
      <c r="E609" s="25">
        <v>1729.0</v>
      </c>
      <c r="F609" s="25">
        <v>144.0</v>
      </c>
      <c r="G609" s="25">
        <v>0.0</v>
      </c>
      <c r="H609" s="25">
        <v>15.0</v>
      </c>
      <c r="I609" s="25">
        <v>0.0</v>
      </c>
      <c r="J609" s="25">
        <v>0.0</v>
      </c>
      <c r="K609" s="25">
        <v>0.0</v>
      </c>
      <c r="L609" s="25">
        <v>0.0</v>
      </c>
      <c r="M609" s="25">
        <v>0.0</v>
      </c>
      <c r="N609" s="25">
        <v>1.32556</v>
      </c>
      <c r="O609" s="25">
        <v>17.4975</v>
      </c>
      <c r="P609" s="25">
        <v>6.40325</v>
      </c>
      <c r="Q609" s="25">
        <v>135.0</v>
      </c>
      <c r="R609" s="25">
        <v>99.0</v>
      </c>
      <c r="S609" s="25">
        <v>5.0</v>
      </c>
    </row>
    <row r="610">
      <c r="A610" s="58" t="s">
        <v>41</v>
      </c>
      <c r="B610" s="25" t="s">
        <v>1</v>
      </c>
      <c r="C610" s="25" t="s">
        <v>168</v>
      </c>
      <c r="D610" s="25" t="s">
        <v>13</v>
      </c>
      <c r="E610" s="25">
        <v>232.0</v>
      </c>
      <c r="F610" s="25">
        <v>40.0</v>
      </c>
      <c r="G610" s="25">
        <v>1.0</v>
      </c>
      <c r="H610" s="25">
        <v>2.0</v>
      </c>
      <c r="I610" s="25">
        <v>0.0</v>
      </c>
      <c r="J610" s="25">
        <v>0.0</v>
      </c>
      <c r="K610" s="25">
        <v>0.0</v>
      </c>
      <c r="L610" s="25">
        <v>0.0</v>
      </c>
      <c r="M610" s="25">
        <v>0.0</v>
      </c>
      <c r="N610" s="25">
        <v>0.695</v>
      </c>
      <c r="O610" s="25">
        <v>17.75944</v>
      </c>
      <c r="P610" s="25">
        <v>5.03772</v>
      </c>
      <c r="Q610" s="25">
        <v>38.0</v>
      </c>
      <c r="R610" s="25">
        <v>99.0</v>
      </c>
      <c r="S610" s="25">
        <v>5.0</v>
      </c>
    </row>
    <row r="611">
      <c r="A611" s="58" t="s">
        <v>41</v>
      </c>
      <c r="B611" s="25" t="s">
        <v>1</v>
      </c>
      <c r="C611" s="25" t="s">
        <v>142</v>
      </c>
      <c r="D611" s="25" t="s">
        <v>13</v>
      </c>
      <c r="E611" s="25">
        <v>123.0</v>
      </c>
      <c r="F611" s="25">
        <v>28.0</v>
      </c>
      <c r="G611" s="25">
        <v>1.0</v>
      </c>
      <c r="H611" s="25">
        <v>0.0</v>
      </c>
      <c r="I611" s="25">
        <v>0.0</v>
      </c>
      <c r="J611" s="25">
        <v>0.0</v>
      </c>
      <c r="K611" s="25">
        <v>0.0</v>
      </c>
      <c r="L611" s="25">
        <v>0.0</v>
      </c>
      <c r="M611" s="25">
        <v>0.0</v>
      </c>
      <c r="N611" s="25">
        <v>1.20556</v>
      </c>
      <c r="O611" s="25">
        <v>28.175</v>
      </c>
      <c r="P611" s="25">
        <v>10.26101</v>
      </c>
      <c r="Q611" s="25">
        <v>25.0</v>
      </c>
      <c r="R611" s="25">
        <v>99.0</v>
      </c>
      <c r="S611" s="25">
        <v>5.0</v>
      </c>
    </row>
    <row r="612">
      <c r="A612" s="58" t="s">
        <v>41</v>
      </c>
      <c r="B612" s="25" t="s">
        <v>1</v>
      </c>
      <c r="C612" s="25" t="s">
        <v>63</v>
      </c>
      <c r="D612" s="25" t="s">
        <v>13</v>
      </c>
      <c r="E612" s="25">
        <v>458.0</v>
      </c>
      <c r="F612" s="25">
        <v>73.0</v>
      </c>
      <c r="G612" s="25">
        <v>1.0</v>
      </c>
      <c r="H612" s="25">
        <v>3.0</v>
      </c>
      <c r="I612" s="25">
        <v>0.0</v>
      </c>
      <c r="J612" s="25">
        <v>0.0</v>
      </c>
      <c r="K612" s="25">
        <v>0.0</v>
      </c>
      <c r="L612" s="25">
        <v>0.0</v>
      </c>
      <c r="M612" s="25">
        <v>0.0</v>
      </c>
      <c r="N612" s="25">
        <v>0.66694</v>
      </c>
      <c r="O612" s="25">
        <v>18.10611</v>
      </c>
      <c r="P612" s="25">
        <v>6.99056</v>
      </c>
      <c r="Q612" s="25">
        <v>60.0</v>
      </c>
      <c r="R612" s="25">
        <v>99.0</v>
      </c>
      <c r="S612" s="25">
        <v>5.0</v>
      </c>
    </row>
    <row r="613">
      <c r="A613" s="58" t="s">
        <v>41</v>
      </c>
      <c r="B613" s="25" t="s">
        <v>1</v>
      </c>
      <c r="C613" s="25" t="s">
        <v>77</v>
      </c>
      <c r="D613" s="25" t="s">
        <v>13</v>
      </c>
      <c r="E613" s="25">
        <v>3259.0</v>
      </c>
      <c r="F613" s="25">
        <v>361.0</v>
      </c>
      <c r="G613" s="25">
        <v>4.0</v>
      </c>
      <c r="H613" s="25">
        <v>1.0</v>
      </c>
      <c r="I613" s="25">
        <v>0.0</v>
      </c>
      <c r="J613" s="25">
        <v>0.0</v>
      </c>
      <c r="K613" s="25">
        <v>0.0</v>
      </c>
      <c r="L613" s="25">
        <v>0.0</v>
      </c>
      <c r="M613" s="25">
        <v>0.0</v>
      </c>
      <c r="N613" s="25">
        <v>1.03278</v>
      </c>
      <c r="O613" s="25">
        <v>20.02111</v>
      </c>
      <c r="P613" s="25">
        <v>7.63395</v>
      </c>
      <c r="Q613" s="25">
        <v>315.0</v>
      </c>
      <c r="R613" s="25">
        <v>99.0</v>
      </c>
      <c r="S613" s="25">
        <v>5.0</v>
      </c>
    </row>
    <row r="614">
      <c r="A614" s="58" t="s">
        <v>41</v>
      </c>
      <c r="B614" s="25" t="s">
        <v>1</v>
      </c>
      <c r="C614" s="25" t="s">
        <v>106</v>
      </c>
      <c r="D614" s="25" t="s">
        <v>13</v>
      </c>
      <c r="E614" s="25">
        <v>375.0</v>
      </c>
      <c r="F614" s="25">
        <v>37.0</v>
      </c>
      <c r="G614" s="25">
        <v>1.0</v>
      </c>
      <c r="H614" s="25">
        <v>1.0</v>
      </c>
      <c r="I614" s="25">
        <v>0.0</v>
      </c>
      <c r="J614" s="25">
        <v>0.0</v>
      </c>
      <c r="K614" s="25">
        <v>0.0</v>
      </c>
      <c r="L614" s="25">
        <v>0.0</v>
      </c>
      <c r="M614" s="25">
        <v>0.0</v>
      </c>
      <c r="N614" s="25">
        <v>2.06528</v>
      </c>
      <c r="O614" s="25">
        <v>33.52556</v>
      </c>
      <c r="P614" s="25">
        <v>11.16533</v>
      </c>
      <c r="Q614" s="25">
        <v>33.0</v>
      </c>
      <c r="R614" s="25">
        <v>99.0</v>
      </c>
      <c r="S614" s="25">
        <v>5.0</v>
      </c>
    </row>
    <row r="615">
      <c r="A615" s="58" t="s">
        <v>41</v>
      </c>
      <c r="B615" s="25" t="s">
        <v>1</v>
      </c>
      <c r="C615" s="25" t="s">
        <v>119</v>
      </c>
      <c r="D615" s="25" t="s">
        <v>13</v>
      </c>
      <c r="E615" s="25">
        <v>1194.0</v>
      </c>
      <c r="F615" s="25">
        <v>218.0</v>
      </c>
      <c r="G615" s="25">
        <v>0.0</v>
      </c>
      <c r="H615" s="25">
        <v>5.0</v>
      </c>
      <c r="I615" s="25">
        <v>0.0</v>
      </c>
      <c r="J615" s="25">
        <v>0.0</v>
      </c>
      <c r="K615" s="25">
        <v>0.0</v>
      </c>
      <c r="L615" s="25">
        <v>0.0</v>
      </c>
      <c r="M615" s="25">
        <v>0.0</v>
      </c>
      <c r="N615" s="25">
        <v>0.78889</v>
      </c>
      <c r="O615" s="25">
        <v>12.93833</v>
      </c>
      <c r="P615" s="25">
        <v>4.68147</v>
      </c>
      <c r="Q615" s="25">
        <v>171.0</v>
      </c>
      <c r="R615" s="25">
        <v>99.0</v>
      </c>
      <c r="S615" s="25">
        <v>5.0</v>
      </c>
    </row>
    <row r="616">
      <c r="A616" s="58" t="s">
        <v>41</v>
      </c>
      <c r="B616" s="25" t="s">
        <v>1</v>
      </c>
      <c r="C616" s="25" t="s">
        <v>125</v>
      </c>
      <c r="D616" s="25" t="s">
        <v>13</v>
      </c>
      <c r="E616" s="25">
        <v>627.0</v>
      </c>
      <c r="F616" s="25">
        <v>118.0</v>
      </c>
      <c r="G616" s="25">
        <v>0.0</v>
      </c>
      <c r="H616" s="25">
        <v>1.0</v>
      </c>
      <c r="I616" s="25">
        <v>0.0</v>
      </c>
      <c r="J616" s="25">
        <v>0.0</v>
      </c>
      <c r="K616" s="25">
        <v>0.0</v>
      </c>
      <c r="L616" s="25">
        <v>0.0</v>
      </c>
      <c r="M616" s="25">
        <v>0.0</v>
      </c>
      <c r="N616" s="25">
        <v>1.23111</v>
      </c>
      <c r="O616" s="25">
        <v>15.02</v>
      </c>
      <c r="P616" s="25">
        <v>5.27434</v>
      </c>
      <c r="Q616" s="25">
        <v>94.0</v>
      </c>
      <c r="R616" s="25">
        <v>99.0</v>
      </c>
      <c r="S616" s="25">
        <v>5.0</v>
      </c>
    </row>
    <row r="617">
      <c r="A617" s="58" t="s">
        <v>41</v>
      </c>
      <c r="B617" s="25" t="s">
        <v>1</v>
      </c>
      <c r="C617" s="25" t="s">
        <v>65</v>
      </c>
      <c r="D617" s="25" t="s">
        <v>13</v>
      </c>
      <c r="E617" s="25">
        <v>3749.0</v>
      </c>
      <c r="F617" s="25">
        <v>473.0</v>
      </c>
      <c r="G617" s="25">
        <v>1.0</v>
      </c>
      <c r="H617" s="25">
        <v>25.0</v>
      </c>
      <c r="I617" s="25">
        <v>0.0</v>
      </c>
      <c r="J617" s="25">
        <v>0.0</v>
      </c>
      <c r="K617" s="25">
        <v>0.0</v>
      </c>
      <c r="L617" s="25">
        <v>0.0</v>
      </c>
      <c r="M617" s="25">
        <v>0.0</v>
      </c>
      <c r="N617" s="25">
        <v>0.65556</v>
      </c>
      <c r="O617" s="25">
        <v>15.96833</v>
      </c>
      <c r="P617" s="25">
        <v>5.87882</v>
      </c>
      <c r="Q617" s="25">
        <v>403.0</v>
      </c>
      <c r="R617" s="25">
        <v>99.0</v>
      </c>
      <c r="S617" s="25">
        <v>5.0</v>
      </c>
    </row>
    <row r="618">
      <c r="A618" s="58" t="s">
        <v>41</v>
      </c>
      <c r="B618" s="25" t="s">
        <v>1</v>
      </c>
      <c r="C618" s="25" t="s">
        <v>89</v>
      </c>
      <c r="D618" s="25" t="s">
        <v>13</v>
      </c>
      <c r="E618" s="25">
        <v>2432.0</v>
      </c>
      <c r="F618" s="25">
        <v>107.0</v>
      </c>
      <c r="G618" s="25">
        <v>0.0</v>
      </c>
      <c r="H618" s="25">
        <v>68.0</v>
      </c>
      <c r="I618" s="25">
        <v>0.0</v>
      </c>
      <c r="J618" s="25">
        <v>0.0</v>
      </c>
      <c r="K618" s="25">
        <v>0.0</v>
      </c>
      <c r="L618" s="25">
        <v>0.0</v>
      </c>
      <c r="M618" s="25">
        <v>0.0</v>
      </c>
      <c r="N618" s="25">
        <v>0.45583</v>
      </c>
      <c r="O618" s="25">
        <v>5.76833</v>
      </c>
      <c r="P618" s="25">
        <v>2.91064</v>
      </c>
      <c r="Q618" s="25">
        <v>80.0</v>
      </c>
      <c r="R618" s="25">
        <v>99.0</v>
      </c>
      <c r="S618" s="25">
        <v>5.0</v>
      </c>
    </row>
    <row r="619">
      <c r="A619" s="58" t="s">
        <v>41</v>
      </c>
      <c r="B619" s="25" t="s">
        <v>1</v>
      </c>
      <c r="C619" s="25" t="s">
        <v>151</v>
      </c>
      <c r="D619" s="25" t="s">
        <v>13</v>
      </c>
      <c r="E619" s="25">
        <v>302.0</v>
      </c>
      <c r="F619" s="25">
        <v>49.0</v>
      </c>
      <c r="G619" s="25">
        <v>0.0</v>
      </c>
      <c r="H619" s="25">
        <v>3.0</v>
      </c>
      <c r="I619" s="25">
        <v>0.0</v>
      </c>
      <c r="J619" s="25">
        <v>0.0</v>
      </c>
      <c r="K619" s="25">
        <v>0.0</v>
      </c>
      <c r="L619" s="25">
        <v>0.0</v>
      </c>
      <c r="M619" s="25">
        <v>0.0</v>
      </c>
      <c r="N619" s="25">
        <v>1.27389</v>
      </c>
      <c r="O619" s="25">
        <v>23.06583</v>
      </c>
      <c r="P619" s="25">
        <v>9.55754</v>
      </c>
      <c r="Q619" s="25">
        <v>45.0</v>
      </c>
      <c r="R619" s="25">
        <v>99.0</v>
      </c>
      <c r="S619" s="25">
        <v>5.0</v>
      </c>
    </row>
    <row r="620">
      <c r="A620" s="58" t="s">
        <v>41</v>
      </c>
      <c r="B620" s="25" t="s">
        <v>1</v>
      </c>
      <c r="C620" s="25" t="s">
        <v>69</v>
      </c>
      <c r="D620" s="25" t="s">
        <v>13</v>
      </c>
      <c r="E620" s="25">
        <v>226.0</v>
      </c>
      <c r="F620" s="25">
        <v>36.0</v>
      </c>
      <c r="G620" s="25">
        <v>2.0</v>
      </c>
      <c r="H620" s="25">
        <v>8.0</v>
      </c>
      <c r="I620" s="25">
        <v>0.0</v>
      </c>
      <c r="J620" s="25">
        <v>0.0</v>
      </c>
      <c r="K620" s="25">
        <v>0.0</v>
      </c>
      <c r="L620" s="25">
        <v>0.0</v>
      </c>
      <c r="M620" s="25">
        <v>0.0</v>
      </c>
      <c r="N620" s="25">
        <v>0.87111</v>
      </c>
      <c r="O620" s="25">
        <v>15.33083</v>
      </c>
      <c r="P620" s="25">
        <v>4.70268</v>
      </c>
      <c r="Q620" s="25">
        <v>34.0</v>
      </c>
      <c r="R620" s="25">
        <v>99.0</v>
      </c>
      <c r="S620" s="25">
        <v>5.0</v>
      </c>
    </row>
    <row r="621">
      <c r="A621" s="58" t="s">
        <v>41</v>
      </c>
      <c r="B621" s="25" t="s">
        <v>1</v>
      </c>
      <c r="C621" s="25" t="s">
        <v>112</v>
      </c>
      <c r="D621" s="25" t="s">
        <v>13</v>
      </c>
      <c r="E621" s="25">
        <v>310.0</v>
      </c>
      <c r="F621" s="25">
        <v>57.0</v>
      </c>
      <c r="G621" s="25">
        <v>1.0</v>
      </c>
      <c r="H621" s="25">
        <v>3.0</v>
      </c>
      <c r="I621" s="25">
        <v>0.0</v>
      </c>
      <c r="J621" s="25">
        <v>0.0</v>
      </c>
      <c r="K621" s="25">
        <v>0.0</v>
      </c>
      <c r="L621" s="25">
        <v>0.0</v>
      </c>
      <c r="M621" s="25">
        <v>0.0</v>
      </c>
      <c r="N621" s="25">
        <v>1.05583</v>
      </c>
      <c r="O621" s="25">
        <v>18.30639</v>
      </c>
      <c r="P621" s="25">
        <v>7.30794</v>
      </c>
      <c r="Q621" s="25">
        <v>43.0</v>
      </c>
      <c r="R621" s="25">
        <v>99.0</v>
      </c>
      <c r="S621" s="25">
        <v>5.0</v>
      </c>
    </row>
    <row r="622">
      <c r="A622" s="58" t="s">
        <v>41</v>
      </c>
      <c r="B622" s="25" t="s">
        <v>1</v>
      </c>
      <c r="C622" s="25" t="s">
        <v>114</v>
      </c>
      <c r="D622" s="25" t="s">
        <v>13</v>
      </c>
      <c r="E622" s="25">
        <v>237.0</v>
      </c>
      <c r="F622" s="25">
        <v>36.0</v>
      </c>
      <c r="G622" s="25">
        <v>0.0</v>
      </c>
      <c r="H622" s="25">
        <v>5.0</v>
      </c>
      <c r="I622" s="25">
        <v>0.0</v>
      </c>
      <c r="J622" s="25">
        <v>0.0</v>
      </c>
      <c r="K622" s="25">
        <v>0.0</v>
      </c>
      <c r="L622" s="25">
        <v>0.0</v>
      </c>
      <c r="M622" s="25">
        <v>0.0</v>
      </c>
      <c r="N622" s="25">
        <v>0.93778</v>
      </c>
      <c r="O622" s="25">
        <v>18.43444</v>
      </c>
      <c r="P622" s="25">
        <v>6.86054</v>
      </c>
      <c r="Q622" s="25">
        <v>21.0</v>
      </c>
      <c r="R622" s="25">
        <v>99.0</v>
      </c>
      <c r="S622" s="25">
        <v>5.0</v>
      </c>
    </row>
    <row r="623">
      <c r="A623" s="58" t="s">
        <v>41</v>
      </c>
      <c r="B623" s="25" t="s">
        <v>1</v>
      </c>
      <c r="C623" s="25" t="s">
        <v>176</v>
      </c>
      <c r="D623" s="25" t="s">
        <v>13</v>
      </c>
      <c r="E623" s="25">
        <v>250.0</v>
      </c>
      <c r="F623" s="25">
        <v>54.0</v>
      </c>
      <c r="G623" s="25">
        <v>0.0</v>
      </c>
      <c r="H623" s="25">
        <v>4.0</v>
      </c>
      <c r="I623" s="25">
        <v>0.0</v>
      </c>
      <c r="J623" s="25">
        <v>0.0</v>
      </c>
      <c r="K623" s="25">
        <v>0.0</v>
      </c>
      <c r="L623" s="25">
        <v>0.0</v>
      </c>
      <c r="M623" s="25">
        <v>0.0</v>
      </c>
      <c r="N623" s="25">
        <v>0.94139</v>
      </c>
      <c r="O623" s="25">
        <v>27.28611</v>
      </c>
      <c r="P623" s="25">
        <v>8.68945</v>
      </c>
      <c r="Q623" s="25">
        <v>41.0</v>
      </c>
      <c r="R623" s="25">
        <v>99.0</v>
      </c>
      <c r="S623" s="25">
        <v>5.0</v>
      </c>
    </row>
    <row r="624">
      <c r="A624" s="58" t="s">
        <v>41</v>
      </c>
      <c r="B624" s="25" t="s">
        <v>1</v>
      </c>
      <c r="C624" s="25" t="s">
        <v>88</v>
      </c>
      <c r="D624" s="25" t="s">
        <v>13</v>
      </c>
      <c r="E624" s="25">
        <v>1099.0</v>
      </c>
      <c r="F624" s="25">
        <v>121.0</v>
      </c>
      <c r="G624" s="25">
        <v>0.0</v>
      </c>
      <c r="H624" s="25">
        <v>12.0</v>
      </c>
      <c r="I624" s="25">
        <v>0.0</v>
      </c>
      <c r="J624" s="25">
        <v>0.0</v>
      </c>
      <c r="K624" s="25">
        <v>0.0</v>
      </c>
      <c r="L624" s="25">
        <v>0.0</v>
      </c>
      <c r="M624" s="25">
        <v>0.0</v>
      </c>
      <c r="N624" s="25">
        <v>0.90222</v>
      </c>
      <c r="O624" s="25">
        <v>14.35667</v>
      </c>
      <c r="P624" s="25">
        <v>6.46884</v>
      </c>
      <c r="Q624" s="25">
        <v>102.0</v>
      </c>
      <c r="R624" s="25">
        <v>99.0</v>
      </c>
      <c r="S624" s="25">
        <v>5.0</v>
      </c>
    </row>
    <row r="625">
      <c r="A625" s="58" t="s">
        <v>41</v>
      </c>
      <c r="B625" s="25" t="s">
        <v>1</v>
      </c>
      <c r="C625" s="25" t="s">
        <v>133</v>
      </c>
      <c r="D625" s="25" t="s">
        <v>13</v>
      </c>
      <c r="E625" s="25">
        <v>214.0</v>
      </c>
      <c r="F625" s="25">
        <v>50.0</v>
      </c>
      <c r="G625" s="25">
        <v>0.0</v>
      </c>
      <c r="H625" s="25">
        <v>3.0</v>
      </c>
      <c r="I625" s="25">
        <v>0.0</v>
      </c>
      <c r="J625" s="25">
        <v>0.0</v>
      </c>
      <c r="K625" s="25">
        <v>0.0</v>
      </c>
      <c r="L625" s="25">
        <v>0.0</v>
      </c>
      <c r="M625" s="25">
        <v>0.0</v>
      </c>
      <c r="N625" s="25">
        <v>1.44111</v>
      </c>
      <c r="O625" s="25">
        <v>19.46083</v>
      </c>
      <c r="P625" s="25">
        <v>7.43511</v>
      </c>
      <c r="Q625" s="25">
        <v>32.0</v>
      </c>
      <c r="R625" s="25">
        <v>99.0</v>
      </c>
      <c r="S625" s="25">
        <v>5.0</v>
      </c>
    </row>
    <row r="626">
      <c r="A626" s="58" t="s">
        <v>41</v>
      </c>
      <c r="B626" s="25" t="s">
        <v>1</v>
      </c>
      <c r="C626" s="25" t="s">
        <v>92</v>
      </c>
      <c r="D626" s="25" t="s">
        <v>13</v>
      </c>
      <c r="E626" s="25">
        <v>260.0</v>
      </c>
      <c r="F626" s="25">
        <v>62.0</v>
      </c>
      <c r="G626" s="25">
        <v>1.0</v>
      </c>
      <c r="H626" s="25">
        <v>2.0</v>
      </c>
      <c r="I626" s="25">
        <v>0.0</v>
      </c>
      <c r="J626" s="25">
        <v>0.0</v>
      </c>
      <c r="K626" s="25">
        <v>0.0</v>
      </c>
      <c r="L626" s="25">
        <v>0.0</v>
      </c>
      <c r="M626" s="25">
        <v>0.0</v>
      </c>
      <c r="N626" s="25">
        <v>1.04889</v>
      </c>
      <c r="O626" s="25">
        <v>11.07</v>
      </c>
      <c r="P626" s="25">
        <v>3.83246</v>
      </c>
      <c r="Q626" s="25">
        <v>36.0</v>
      </c>
      <c r="R626" s="25">
        <v>99.0</v>
      </c>
      <c r="S626" s="25">
        <v>5.0</v>
      </c>
    </row>
    <row r="627">
      <c r="A627" s="58" t="s">
        <v>41</v>
      </c>
      <c r="B627" s="25" t="s">
        <v>1</v>
      </c>
      <c r="C627" s="25" t="s">
        <v>52</v>
      </c>
      <c r="D627" s="25" t="s">
        <v>13</v>
      </c>
      <c r="E627" s="25">
        <v>242.0</v>
      </c>
      <c r="F627" s="25">
        <v>38.0</v>
      </c>
      <c r="G627" s="25">
        <v>1.0</v>
      </c>
      <c r="H627" s="25">
        <v>2.0</v>
      </c>
      <c r="I627" s="25">
        <v>0.0</v>
      </c>
      <c r="J627" s="25">
        <v>0.0</v>
      </c>
      <c r="K627" s="25">
        <v>0.0</v>
      </c>
      <c r="L627" s="25">
        <v>0.0</v>
      </c>
      <c r="M627" s="25">
        <v>0.0</v>
      </c>
      <c r="N627" s="25">
        <v>1.02194</v>
      </c>
      <c r="O627" s="25">
        <v>16.30139</v>
      </c>
      <c r="P627" s="25">
        <v>6.52907</v>
      </c>
      <c r="Q627" s="25">
        <v>29.0</v>
      </c>
      <c r="R627" s="25">
        <v>99.0</v>
      </c>
      <c r="S627" s="25">
        <v>5.0</v>
      </c>
    </row>
    <row r="628">
      <c r="A628" s="58" t="s">
        <v>41</v>
      </c>
      <c r="B628" s="25" t="s">
        <v>1</v>
      </c>
      <c r="C628" s="25" t="s">
        <v>55</v>
      </c>
      <c r="D628" s="25" t="s">
        <v>13</v>
      </c>
      <c r="E628" s="25">
        <v>492.0</v>
      </c>
      <c r="F628" s="25">
        <v>73.0</v>
      </c>
      <c r="G628" s="25">
        <v>2.0</v>
      </c>
      <c r="H628" s="25">
        <v>3.0</v>
      </c>
      <c r="I628" s="25">
        <v>0.0</v>
      </c>
      <c r="J628" s="25">
        <v>0.0</v>
      </c>
      <c r="K628" s="25">
        <v>0.0</v>
      </c>
      <c r="L628" s="25">
        <v>0.0</v>
      </c>
      <c r="M628" s="25">
        <v>0.0</v>
      </c>
      <c r="N628" s="25">
        <v>1.42528</v>
      </c>
      <c r="O628" s="25">
        <v>26.14861</v>
      </c>
      <c r="P628" s="25">
        <v>8.93447</v>
      </c>
      <c r="Q628" s="25">
        <v>66.0</v>
      </c>
      <c r="R628" s="25">
        <v>99.0</v>
      </c>
      <c r="S628" s="25">
        <v>5.0</v>
      </c>
    </row>
    <row r="629">
      <c r="A629" s="58" t="s">
        <v>41</v>
      </c>
      <c r="B629" s="25" t="s">
        <v>1</v>
      </c>
      <c r="C629" s="25" t="s">
        <v>118</v>
      </c>
      <c r="D629" s="25" t="s">
        <v>13</v>
      </c>
      <c r="E629" s="25">
        <v>425.0</v>
      </c>
      <c r="F629" s="25">
        <v>55.0</v>
      </c>
      <c r="G629" s="25">
        <v>0.0</v>
      </c>
      <c r="H629" s="25">
        <v>8.0</v>
      </c>
      <c r="I629" s="25">
        <v>0.0</v>
      </c>
      <c r="J629" s="25">
        <v>0.0</v>
      </c>
      <c r="K629" s="25">
        <v>0.0</v>
      </c>
      <c r="L629" s="25">
        <v>0.0</v>
      </c>
      <c r="M629" s="25">
        <v>0.0</v>
      </c>
      <c r="N629" s="25">
        <v>1.355</v>
      </c>
      <c r="O629" s="25">
        <v>17.61167</v>
      </c>
      <c r="P629" s="25">
        <v>5.83298</v>
      </c>
      <c r="Q629" s="25">
        <v>45.0</v>
      </c>
      <c r="R629" s="25">
        <v>99.0</v>
      </c>
      <c r="S629" s="25">
        <v>5.0</v>
      </c>
    </row>
    <row r="630">
      <c r="A630" s="58" t="s">
        <v>41</v>
      </c>
      <c r="B630" s="25" t="s">
        <v>1</v>
      </c>
      <c r="C630" s="25" t="s">
        <v>79</v>
      </c>
      <c r="D630" s="25" t="s">
        <v>13</v>
      </c>
      <c r="E630" s="25">
        <v>234.0</v>
      </c>
      <c r="F630" s="25">
        <v>43.0</v>
      </c>
      <c r="G630" s="25">
        <v>0.0</v>
      </c>
      <c r="H630" s="25">
        <v>5.0</v>
      </c>
      <c r="I630" s="25">
        <v>0.0</v>
      </c>
      <c r="J630" s="25">
        <v>0.0</v>
      </c>
      <c r="K630" s="25">
        <v>0.0</v>
      </c>
      <c r="L630" s="25">
        <v>0.0</v>
      </c>
      <c r="M630" s="25">
        <v>0.0</v>
      </c>
      <c r="N630" s="25">
        <v>0.66639</v>
      </c>
      <c r="O630" s="25">
        <v>15.8775</v>
      </c>
      <c r="P630" s="25">
        <v>4.80352</v>
      </c>
      <c r="Q630" s="25">
        <v>40.0</v>
      </c>
      <c r="R630" s="25">
        <v>99.0</v>
      </c>
      <c r="S630" s="25">
        <v>5.0</v>
      </c>
    </row>
    <row r="631">
      <c r="A631" s="58" t="s">
        <v>41</v>
      </c>
      <c r="B631" s="25" t="s">
        <v>1</v>
      </c>
      <c r="C631" s="25" t="s">
        <v>109</v>
      </c>
      <c r="D631" s="25" t="s">
        <v>13</v>
      </c>
      <c r="E631" s="25">
        <v>192.0</v>
      </c>
      <c r="F631" s="25">
        <v>43.0</v>
      </c>
      <c r="G631" s="25">
        <v>2.0</v>
      </c>
      <c r="H631" s="25">
        <v>2.0</v>
      </c>
      <c r="I631" s="25">
        <v>0.0</v>
      </c>
      <c r="J631" s="25">
        <v>0.0</v>
      </c>
      <c r="K631" s="25">
        <v>0.0</v>
      </c>
      <c r="L631" s="25">
        <v>0.0</v>
      </c>
      <c r="M631" s="25">
        <v>0.0</v>
      </c>
      <c r="N631" s="25">
        <v>1.09083</v>
      </c>
      <c r="O631" s="25">
        <v>21.62778</v>
      </c>
      <c r="P631" s="25">
        <v>7.51095</v>
      </c>
      <c r="Q631" s="25">
        <v>38.0</v>
      </c>
      <c r="R631" s="25">
        <v>99.0</v>
      </c>
      <c r="S631" s="25">
        <v>5.0</v>
      </c>
    </row>
    <row r="632">
      <c r="A632" s="58" t="s">
        <v>41</v>
      </c>
      <c r="B632" s="25" t="s">
        <v>1</v>
      </c>
      <c r="C632" s="25" t="s">
        <v>102</v>
      </c>
      <c r="D632" s="25" t="s">
        <v>13</v>
      </c>
      <c r="E632" s="25">
        <v>1369.0</v>
      </c>
      <c r="F632" s="25">
        <v>33.0</v>
      </c>
      <c r="G632" s="25">
        <v>0.0</v>
      </c>
      <c r="H632" s="25">
        <v>22.0</v>
      </c>
      <c r="I632" s="25">
        <v>0.0</v>
      </c>
      <c r="J632" s="25">
        <v>0.0</v>
      </c>
      <c r="K632" s="25">
        <v>0.0</v>
      </c>
      <c r="L632" s="25">
        <v>0.0</v>
      </c>
      <c r="M632" s="25">
        <v>0.0</v>
      </c>
      <c r="N632" s="25">
        <v>0.45917</v>
      </c>
      <c r="O632" s="25">
        <v>7.8025</v>
      </c>
      <c r="P632" s="25">
        <v>2.7561</v>
      </c>
      <c r="Q632" s="25">
        <v>28.0</v>
      </c>
      <c r="R632" s="25">
        <v>99.0</v>
      </c>
      <c r="S632" s="25">
        <v>5.0</v>
      </c>
    </row>
    <row r="633">
      <c r="A633" s="58" t="s">
        <v>41</v>
      </c>
      <c r="B633" s="25" t="s">
        <v>1</v>
      </c>
      <c r="C633" s="25" t="s">
        <v>84</v>
      </c>
      <c r="D633" s="25" t="s">
        <v>13</v>
      </c>
      <c r="E633" s="25">
        <v>191.0</v>
      </c>
      <c r="F633" s="25">
        <v>64.0</v>
      </c>
      <c r="G633" s="25">
        <v>0.0</v>
      </c>
      <c r="H633" s="25">
        <v>2.0</v>
      </c>
      <c r="I633" s="25">
        <v>0.0</v>
      </c>
      <c r="J633" s="25">
        <v>0.0</v>
      </c>
      <c r="K633" s="25">
        <v>0.0</v>
      </c>
      <c r="L633" s="25">
        <v>0.0</v>
      </c>
      <c r="M633" s="25">
        <v>0.0</v>
      </c>
      <c r="N633" s="25">
        <v>0.65722</v>
      </c>
      <c r="O633" s="25">
        <v>10.52583</v>
      </c>
      <c r="P633" s="25">
        <v>4.11086</v>
      </c>
      <c r="Q633" s="25">
        <v>53.0</v>
      </c>
      <c r="R633" s="25">
        <v>99.0</v>
      </c>
      <c r="S633" s="25">
        <v>5.0</v>
      </c>
    </row>
    <row r="634">
      <c r="A634" s="58" t="s">
        <v>41</v>
      </c>
      <c r="B634" s="25" t="s">
        <v>1</v>
      </c>
      <c r="C634" s="25" t="s">
        <v>100</v>
      </c>
      <c r="D634" s="25" t="s">
        <v>13</v>
      </c>
      <c r="E634" s="25">
        <v>448.0</v>
      </c>
      <c r="F634" s="25">
        <v>42.0</v>
      </c>
      <c r="G634" s="25">
        <v>2.0</v>
      </c>
      <c r="H634" s="25">
        <v>2.0</v>
      </c>
      <c r="I634" s="25">
        <v>0.0</v>
      </c>
      <c r="J634" s="25">
        <v>0.0</v>
      </c>
      <c r="K634" s="25">
        <v>0.0</v>
      </c>
      <c r="L634" s="25">
        <v>0.0</v>
      </c>
      <c r="M634" s="25">
        <v>0.0</v>
      </c>
      <c r="N634" s="25">
        <v>1.5625</v>
      </c>
      <c r="O634" s="25">
        <v>25.34917</v>
      </c>
      <c r="P634" s="25">
        <v>9.68485</v>
      </c>
      <c r="Q634" s="25">
        <v>34.0</v>
      </c>
      <c r="R634" s="25">
        <v>99.0</v>
      </c>
      <c r="S634" s="25">
        <v>5.0</v>
      </c>
    </row>
    <row r="635">
      <c r="A635" s="58" t="s">
        <v>41</v>
      </c>
      <c r="B635" s="25" t="s">
        <v>1</v>
      </c>
      <c r="C635" s="25" t="s">
        <v>96</v>
      </c>
      <c r="D635" s="25" t="s">
        <v>13</v>
      </c>
      <c r="E635" s="25">
        <v>637.0</v>
      </c>
      <c r="F635" s="25">
        <v>87.0</v>
      </c>
      <c r="G635" s="25">
        <v>0.0</v>
      </c>
      <c r="H635" s="25">
        <v>7.0</v>
      </c>
      <c r="I635" s="25">
        <v>0.0</v>
      </c>
      <c r="J635" s="25">
        <v>0.0</v>
      </c>
      <c r="K635" s="25">
        <v>0.0</v>
      </c>
      <c r="L635" s="25">
        <v>0.0</v>
      </c>
      <c r="M635" s="25">
        <v>0.0</v>
      </c>
      <c r="N635" s="25">
        <v>1.0125</v>
      </c>
      <c r="O635" s="25">
        <v>13.46556</v>
      </c>
      <c r="P635" s="25">
        <v>4.55482</v>
      </c>
      <c r="Q635" s="25">
        <v>75.0</v>
      </c>
      <c r="R635" s="25">
        <v>99.0</v>
      </c>
      <c r="S635" s="25">
        <v>5.0</v>
      </c>
    </row>
    <row r="636">
      <c r="A636" s="58" t="s">
        <v>41</v>
      </c>
      <c r="B636" s="25" t="s">
        <v>1</v>
      </c>
      <c r="C636" s="25" t="s">
        <v>50</v>
      </c>
      <c r="D636" s="25" t="s">
        <v>13</v>
      </c>
      <c r="E636" s="25">
        <v>617.0</v>
      </c>
      <c r="F636" s="25">
        <v>128.0</v>
      </c>
      <c r="G636" s="25">
        <v>1.0</v>
      </c>
      <c r="H636" s="25">
        <v>8.0</v>
      </c>
      <c r="I636" s="25">
        <v>0.0</v>
      </c>
      <c r="J636" s="25">
        <v>0.0</v>
      </c>
      <c r="K636" s="25">
        <v>0.0</v>
      </c>
      <c r="L636" s="25">
        <v>0.0</v>
      </c>
      <c r="M636" s="25">
        <v>0.0</v>
      </c>
      <c r="N636" s="25">
        <v>1.16833</v>
      </c>
      <c r="O636" s="25">
        <v>25.28194</v>
      </c>
      <c r="P636" s="25">
        <v>9.52112</v>
      </c>
      <c r="Q636" s="25">
        <v>118.0</v>
      </c>
      <c r="R636" s="25">
        <v>99.0</v>
      </c>
      <c r="S636" s="25">
        <v>5.0</v>
      </c>
    </row>
    <row r="637">
      <c r="A637" s="58" t="s">
        <v>41</v>
      </c>
      <c r="B637" s="25" t="s">
        <v>1</v>
      </c>
      <c r="C637" s="25" t="s">
        <v>78</v>
      </c>
      <c r="D637" s="25" t="s">
        <v>13</v>
      </c>
      <c r="E637" s="25">
        <v>282.0</v>
      </c>
      <c r="F637" s="25">
        <v>21.0</v>
      </c>
      <c r="G637" s="25">
        <v>0.0</v>
      </c>
      <c r="H637" s="25">
        <v>4.0</v>
      </c>
      <c r="I637" s="25">
        <v>0.0</v>
      </c>
      <c r="J637" s="25">
        <v>0.0</v>
      </c>
      <c r="K637" s="25">
        <v>0.0</v>
      </c>
      <c r="L637" s="25">
        <v>0.0</v>
      </c>
      <c r="M637" s="25">
        <v>0.0</v>
      </c>
      <c r="N637" s="25">
        <v>1.06028</v>
      </c>
      <c r="O637" s="25">
        <v>16.5125</v>
      </c>
      <c r="P637" s="25">
        <v>6.30521</v>
      </c>
      <c r="Q637" s="25">
        <v>21.0</v>
      </c>
      <c r="R637" s="25">
        <v>99.0</v>
      </c>
      <c r="S637" s="25">
        <v>5.0</v>
      </c>
    </row>
    <row r="638">
      <c r="A638" s="58" t="s">
        <v>41</v>
      </c>
      <c r="B638" s="25" t="s">
        <v>1</v>
      </c>
      <c r="C638" s="25" t="s">
        <v>80</v>
      </c>
      <c r="D638" s="25" t="s">
        <v>13</v>
      </c>
      <c r="E638" s="25">
        <v>858.0</v>
      </c>
      <c r="F638" s="25">
        <v>44.0</v>
      </c>
      <c r="G638" s="25">
        <v>0.0</v>
      </c>
      <c r="H638" s="25">
        <v>9.0</v>
      </c>
      <c r="I638" s="25">
        <v>0.0</v>
      </c>
      <c r="J638" s="25">
        <v>0.0</v>
      </c>
      <c r="K638" s="25">
        <v>0.0</v>
      </c>
      <c r="L638" s="25">
        <v>0.0</v>
      </c>
      <c r="M638" s="25">
        <v>0.0</v>
      </c>
      <c r="N638" s="25">
        <v>0.35861</v>
      </c>
      <c r="O638" s="25">
        <v>6.14</v>
      </c>
      <c r="P638" s="25">
        <v>2.54015</v>
      </c>
      <c r="Q638" s="25">
        <v>41.0</v>
      </c>
      <c r="R638" s="25">
        <v>99.0</v>
      </c>
      <c r="S638" s="25">
        <v>5.0</v>
      </c>
    </row>
    <row r="639">
      <c r="A639" s="58" t="s">
        <v>41</v>
      </c>
      <c r="B639" s="25" t="s">
        <v>1</v>
      </c>
      <c r="C639" s="25" t="s">
        <v>54</v>
      </c>
      <c r="D639" s="25" t="s">
        <v>13</v>
      </c>
      <c r="E639" s="25">
        <v>184.0</v>
      </c>
      <c r="F639" s="25">
        <v>17.0</v>
      </c>
      <c r="G639" s="25">
        <v>2.0</v>
      </c>
      <c r="H639" s="25">
        <v>1.0</v>
      </c>
      <c r="I639" s="25">
        <v>0.0</v>
      </c>
      <c r="J639" s="25">
        <v>0.0</v>
      </c>
      <c r="K639" s="25">
        <v>0.0</v>
      </c>
      <c r="L639" s="25">
        <v>0.0</v>
      </c>
      <c r="M639" s="25">
        <v>0.0</v>
      </c>
      <c r="N639" s="25">
        <v>1.50389</v>
      </c>
      <c r="O639" s="25">
        <v>30.13944</v>
      </c>
      <c r="P639" s="25">
        <v>11.16641</v>
      </c>
      <c r="Q639" s="25">
        <v>15.0</v>
      </c>
      <c r="R639" s="25">
        <v>99.0</v>
      </c>
      <c r="S639" s="25">
        <v>5.0</v>
      </c>
    </row>
    <row r="640">
      <c r="A640" s="58" t="s">
        <v>41</v>
      </c>
      <c r="B640" s="25" t="s">
        <v>1</v>
      </c>
      <c r="C640" s="25" t="s">
        <v>113</v>
      </c>
      <c r="D640" s="25" t="s">
        <v>13</v>
      </c>
      <c r="E640" s="25">
        <v>87.0</v>
      </c>
      <c r="F640" s="25">
        <v>18.0</v>
      </c>
      <c r="G640" s="25">
        <v>0.0</v>
      </c>
      <c r="H640" s="25">
        <v>0.0</v>
      </c>
      <c r="I640" s="25">
        <v>0.0</v>
      </c>
      <c r="J640" s="25">
        <v>0.0</v>
      </c>
      <c r="K640" s="25">
        <v>0.0</v>
      </c>
      <c r="L640" s="25">
        <v>0.0</v>
      </c>
      <c r="M640" s="25">
        <v>0.0</v>
      </c>
      <c r="N640" s="25">
        <v>1.48528</v>
      </c>
      <c r="O640" s="25">
        <v>19.68667</v>
      </c>
      <c r="P640" s="25">
        <v>5.84897</v>
      </c>
      <c r="Q640" s="25">
        <v>17.0</v>
      </c>
      <c r="R640" s="25">
        <v>99.0</v>
      </c>
      <c r="S640" s="25">
        <v>5.0</v>
      </c>
    </row>
    <row r="641">
      <c r="A641" s="58" t="s">
        <v>41</v>
      </c>
      <c r="B641" s="25" t="s">
        <v>1</v>
      </c>
      <c r="C641" s="25" t="s">
        <v>159</v>
      </c>
      <c r="D641" s="25" t="s">
        <v>13</v>
      </c>
      <c r="E641" s="25">
        <v>144.0</v>
      </c>
      <c r="F641" s="25">
        <v>25.0</v>
      </c>
      <c r="G641" s="25">
        <v>0.0</v>
      </c>
      <c r="H641" s="25">
        <v>3.0</v>
      </c>
      <c r="I641" s="25">
        <v>0.0</v>
      </c>
      <c r="J641" s="25">
        <v>0.0</v>
      </c>
      <c r="K641" s="25">
        <v>0.0</v>
      </c>
      <c r="L641" s="25">
        <v>0.0</v>
      </c>
      <c r="M641" s="25">
        <v>0.0</v>
      </c>
      <c r="N641" s="25">
        <v>0.48833</v>
      </c>
      <c r="O641" s="25">
        <v>6.84667</v>
      </c>
      <c r="P641" s="25">
        <v>3.64935</v>
      </c>
      <c r="Q641" s="25">
        <v>15.0</v>
      </c>
      <c r="R641" s="25">
        <v>99.0</v>
      </c>
      <c r="S641" s="25">
        <v>5.0</v>
      </c>
    </row>
    <row r="642">
      <c r="A642" s="58" t="s">
        <v>41</v>
      </c>
      <c r="B642" s="25" t="s">
        <v>1</v>
      </c>
      <c r="C642" s="25" t="s">
        <v>3</v>
      </c>
      <c r="D642" s="25" t="s">
        <v>13</v>
      </c>
      <c r="E642" s="25">
        <v>188124.0</v>
      </c>
      <c r="F642" s="25">
        <v>32841.0</v>
      </c>
      <c r="G642" s="25">
        <v>112.0</v>
      </c>
      <c r="H642" s="25">
        <v>2314.0</v>
      </c>
      <c r="I642" s="25">
        <v>0.0</v>
      </c>
      <c r="J642" s="25">
        <v>12.0</v>
      </c>
      <c r="K642" s="25">
        <v>0.0</v>
      </c>
      <c r="L642" s="25">
        <v>0.0</v>
      </c>
      <c r="M642" s="25">
        <v>0.0</v>
      </c>
      <c r="N642" s="25">
        <v>0.73778</v>
      </c>
      <c r="O642" s="25">
        <v>13.23528</v>
      </c>
      <c r="P642" s="25">
        <v>4.89389</v>
      </c>
      <c r="Q642" s="25">
        <v>28207.0</v>
      </c>
      <c r="R642" s="25">
        <v>99.0</v>
      </c>
      <c r="S642" s="25">
        <v>5.0</v>
      </c>
    </row>
    <row r="643">
      <c r="A643" s="58" t="s">
        <v>41</v>
      </c>
      <c r="B643" s="25" t="s">
        <v>1</v>
      </c>
      <c r="C643" s="25" t="s">
        <v>61</v>
      </c>
      <c r="D643" s="25" t="s">
        <v>14</v>
      </c>
      <c r="E643" s="25">
        <v>101164.0</v>
      </c>
      <c r="F643" s="25">
        <v>793.0</v>
      </c>
      <c r="G643" s="25">
        <v>100.0</v>
      </c>
      <c r="H643" s="25">
        <v>2985.0</v>
      </c>
      <c r="I643" s="25">
        <v>0.0</v>
      </c>
      <c r="J643" s="25">
        <v>1.0</v>
      </c>
      <c r="K643" s="25">
        <v>0.0</v>
      </c>
      <c r="L643" s="25">
        <v>0.0</v>
      </c>
      <c r="M643" s="25">
        <v>0.0</v>
      </c>
      <c r="N643" s="25">
        <v>0.33639</v>
      </c>
      <c r="O643" s="25">
        <v>5.16389</v>
      </c>
      <c r="P643" s="25">
        <v>2.26757</v>
      </c>
      <c r="Q643" s="25">
        <v>666.0</v>
      </c>
      <c r="R643" s="25">
        <v>99.0</v>
      </c>
      <c r="S643" s="25">
        <v>6.0</v>
      </c>
    </row>
    <row r="644">
      <c r="A644" s="58" t="s">
        <v>41</v>
      </c>
      <c r="B644" s="25" t="s">
        <v>1</v>
      </c>
      <c r="C644" s="25" t="s">
        <v>70</v>
      </c>
      <c r="D644" s="25" t="s">
        <v>14</v>
      </c>
      <c r="E644" s="25">
        <v>42760.0</v>
      </c>
      <c r="F644" s="25">
        <v>117.0</v>
      </c>
      <c r="G644" s="25">
        <v>9.0</v>
      </c>
      <c r="H644" s="25">
        <v>1575.0</v>
      </c>
      <c r="I644" s="25">
        <v>0.0</v>
      </c>
      <c r="J644" s="25">
        <v>0.0</v>
      </c>
      <c r="K644" s="25">
        <v>0.0</v>
      </c>
      <c r="L644" s="25">
        <v>0.0</v>
      </c>
      <c r="M644" s="25">
        <v>0.0</v>
      </c>
      <c r="N644" s="25">
        <v>0.52389</v>
      </c>
      <c r="O644" s="25">
        <v>8.28083</v>
      </c>
      <c r="P644" s="25">
        <v>2.7407</v>
      </c>
      <c r="Q644" s="25">
        <v>95.0</v>
      </c>
      <c r="R644" s="25">
        <v>99.0</v>
      </c>
      <c r="S644" s="25">
        <v>6.0</v>
      </c>
    </row>
    <row r="645">
      <c r="A645" s="58" t="s">
        <v>41</v>
      </c>
      <c r="B645" s="25" t="s">
        <v>1</v>
      </c>
      <c r="C645" s="25" t="s">
        <v>60</v>
      </c>
      <c r="D645" s="25" t="s">
        <v>14</v>
      </c>
      <c r="E645" s="25">
        <v>26034.0</v>
      </c>
      <c r="F645" s="25">
        <v>122.0</v>
      </c>
      <c r="G645" s="25">
        <v>24.0</v>
      </c>
      <c r="H645" s="25">
        <v>912.0</v>
      </c>
      <c r="I645" s="25">
        <v>0.0</v>
      </c>
      <c r="J645" s="25">
        <v>1.0</v>
      </c>
      <c r="K645" s="25">
        <v>0.0</v>
      </c>
      <c r="L645" s="25">
        <v>0.0</v>
      </c>
      <c r="M645" s="25">
        <v>0.0</v>
      </c>
      <c r="N645" s="25">
        <v>0.40139</v>
      </c>
      <c r="O645" s="25">
        <v>9.51194</v>
      </c>
      <c r="P645" s="25">
        <v>3.10672</v>
      </c>
      <c r="Q645" s="25">
        <v>119.0</v>
      </c>
      <c r="R645" s="25">
        <v>99.0</v>
      </c>
      <c r="S645" s="25">
        <v>6.0</v>
      </c>
    </row>
    <row r="646">
      <c r="A646" s="58" t="s">
        <v>41</v>
      </c>
      <c r="B646" s="25" t="s">
        <v>1</v>
      </c>
      <c r="C646" s="25" t="s">
        <v>73</v>
      </c>
      <c r="D646" s="25" t="s">
        <v>14</v>
      </c>
      <c r="E646" s="25">
        <v>4867.0</v>
      </c>
      <c r="F646" s="25">
        <v>23.0</v>
      </c>
      <c r="G646" s="25">
        <v>6.0</v>
      </c>
      <c r="H646" s="25">
        <v>204.0</v>
      </c>
      <c r="I646" s="25">
        <v>0.0</v>
      </c>
      <c r="J646" s="25">
        <v>0.0</v>
      </c>
      <c r="K646" s="25">
        <v>0.0</v>
      </c>
      <c r="L646" s="25">
        <v>0.0</v>
      </c>
      <c r="M646" s="25">
        <v>0.0</v>
      </c>
      <c r="N646" s="25">
        <v>0.27722</v>
      </c>
      <c r="O646" s="25">
        <v>8.50889</v>
      </c>
      <c r="P646" s="25">
        <v>2.78155</v>
      </c>
      <c r="Q646" s="25">
        <v>21.0</v>
      </c>
      <c r="R646" s="25">
        <v>99.0</v>
      </c>
      <c r="S646" s="25">
        <v>6.0</v>
      </c>
    </row>
    <row r="647">
      <c r="A647" s="58" t="s">
        <v>41</v>
      </c>
      <c r="B647" s="25" t="s">
        <v>1</v>
      </c>
      <c r="C647" s="25" t="s">
        <v>44</v>
      </c>
      <c r="D647" s="25" t="s">
        <v>14</v>
      </c>
      <c r="E647" s="25">
        <v>49218.0</v>
      </c>
      <c r="F647" s="25">
        <v>37.0</v>
      </c>
      <c r="G647" s="25">
        <v>0.0</v>
      </c>
      <c r="H647" s="25">
        <v>1161.0</v>
      </c>
      <c r="I647" s="25">
        <v>0.0</v>
      </c>
      <c r="J647" s="25">
        <v>0.0</v>
      </c>
      <c r="K647" s="25">
        <v>0.0</v>
      </c>
      <c r="L647" s="25">
        <v>0.0</v>
      </c>
      <c r="M647" s="25">
        <v>0.0</v>
      </c>
      <c r="N647" s="25">
        <v>0.03639</v>
      </c>
      <c r="O647" s="25">
        <v>0.2775</v>
      </c>
      <c r="P647" s="25">
        <v>0.17331</v>
      </c>
      <c r="Q647" s="25">
        <v>37.0</v>
      </c>
      <c r="R647" s="25">
        <v>99.0</v>
      </c>
      <c r="S647" s="25">
        <v>6.0</v>
      </c>
    </row>
    <row r="648">
      <c r="A648" s="58" t="s">
        <v>41</v>
      </c>
      <c r="B648" s="25" t="s">
        <v>1</v>
      </c>
      <c r="C648" s="25" t="s">
        <v>66</v>
      </c>
      <c r="D648" s="25" t="s">
        <v>14</v>
      </c>
      <c r="E648" s="25">
        <v>9110.0</v>
      </c>
      <c r="F648" s="25">
        <v>79.0</v>
      </c>
      <c r="G648" s="25">
        <v>11.0</v>
      </c>
      <c r="H648" s="25">
        <v>405.0</v>
      </c>
      <c r="I648" s="25">
        <v>0.0</v>
      </c>
      <c r="J648" s="25">
        <v>0.0</v>
      </c>
      <c r="K648" s="25">
        <v>0.0</v>
      </c>
      <c r="L648" s="25">
        <v>0.0</v>
      </c>
      <c r="M648" s="25">
        <v>0.0</v>
      </c>
      <c r="N648" s="25">
        <v>0.33639</v>
      </c>
      <c r="O648" s="25">
        <v>6.55056</v>
      </c>
      <c r="P648" s="25">
        <v>2.5356</v>
      </c>
      <c r="Q648" s="25">
        <v>64.0</v>
      </c>
      <c r="R648" s="25">
        <v>99.0</v>
      </c>
      <c r="S648" s="25">
        <v>6.0</v>
      </c>
    </row>
    <row r="649">
      <c r="A649" s="58" t="s">
        <v>41</v>
      </c>
      <c r="B649" s="25" t="s">
        <v>1</v>
      </c>
      <c r="C649" s="25" t="s">
        <v>3</v>
      </c>
      <c r="D649" s="25" t="s">
        <v>14</v>
      </c>
      <c r="E649" s="25">
        <v>439233.0</v>
      </c>
      <c r="F649" s="25">
        <v>1463.0</v>
      </c>
      <c r="G649" s="25">
        <v>182.0</v>
      </c>
      <c r="H649" s="25">
        <v>16437.0</v>
      </c>
      <c r="I649" s="25">
        <v>0.0</v>
      </c>
      <c r="J649" s="25">
        <v>3.0</v>
      </c>
      <c r="K649" s="25">
        <v>0.0</v>
      </c>
      <c r="L649" s="25">
        <v>0.0</v>
      </c>
      <c r="M649" s="25">
        <v>0.0</v>
      </c>
      <c r="N649" s="25">
        <v>0.20194</v>
      </c>
      <c r="O649" s="25">
        <v>2.76944</v>
      </c>
      <c r="P649" s="25">
        <v>1.74456</v>
      </c>
      <c r="Q649" s="25">
        <v>1277.0</v>
      </c>
      <c r="R649" s="25">
        <v>99.0</v>
      </c>
      <c r="S649" s="25">
        <v>6.0</v>
      </c>
    </row>
    <row r="650">
      <c r="A650" s="58" t="s">
        <v>41</v>
      </c>
      <c r="B650" s="25" t="s">
        <v>1</v>
      </c>
      <c r="C650" s="25" t="s">
        <v>77</v>
      </c>
      <c r="D650" s="25" t="s">
        <v>15</v>
      </c>
      <c r="E650" s="25">
        <v>11954.0</v>
      </c>
      <c r="F650" s="25">
        <v>278.0</v>
      </c>
      <c r="G650" s="25">
        <v>0.0</v>
      </c>
      <c r="H650" s="25">
        <v>4774.0</v>
      </c>
      <c r="I650" s="25">
        <v>0.0</v>
      </c>
      <c r="J650" s="25">
        <v>0.0</v>
      </c>
      <c r="K650" s="25">
        <v>0.0</v>
      </c>
      <c r="L650" s="25">
        <v>0.0</v>
      </c>
      <c r="M650" s="25">
        <v>0.0</v>
      </c>
      <c r="N650" s="25">
        <v>0.03222</v>
      </c>
      <c r="O650" s="25">
        <v>0.83139</v>
      </c>
      <c r="P650" s="25">
        <v>0.54951</v>
      </c>
      <c r="Q650" s="25">
        <v>275.0</v>
      </c>
      <c r="R650" s="25">
        <v>99.0</v>
      </c>
      <c r="S650" s="25">
        <v>7.0</v>
      </c>
    </row>
    <row r="651">
      <c r="A651" s="58" t="s">
        <v>41</v>
      </c>
      <c r="B651" s="25" t="s">
        <v>1</v>
      </c>
      <c r="C651" s="25" t="s">
        <v>44</v>
      </c>
      <c r="D651" s="25" t="s">
        <v>15</v>
      </c>
      <c r="E651" s="25">
        <v>49475.0</v>
      </c>
      <c r="F651" s="25">
        <v>781.0</v>
      </c>
      <c r="G651" s="25">
        <v>0.0</v>
      </c>
      <c r="H651" s="25">
        <v>16123.0</v>
      </c>
      <c r="I651" s="25">
        <v>0.0</v>
      </c>
      <c r="J651" s="25">
        <v>1.0</v>
      </c>
      <c r="K651" s="25">
        <v>0.0</v>
      </c>
      <c r="L651" s="25">
        <v>0.0</v>
      </c>
      <c r="M651" s="25">
        <v>0.0</v>
      </c>
      <c r="N651" s="25">
        <v>0.02667</v>
      </c>
      <c r="O651" s="25">
        <v>0.39694</v>
      </c>
      <c r="P651" s="25">
        <v>0.18137</v>
      </c>
      <c r="Q651" s="25">
        <v>779.0</v>
      </c>
      <c r="R651" s="25">
        <v>99.0</v>
      </c>
      <c r="S651" s="25">
        <v>7.0</v>
      </c>
    </row>
    <row r="652">
      <c r="A652" s="58" t="s">
        <v>41</v>
      </c>
      <c r="B652" s="25" t="s">
        <v>1</v>
      </c>
      <c r="C652" s="25" t="s">
        <v>96</v>
      </c>
      <c r="D652" s="25" t="s">
        <v>15</v>
      </c>
      <c r="E652" s="25">
        <v>1476.0</v>
      </c>
      <c r="F652" s="25">
        <v>40.0</v>
      </c>
      <c r="G652" s="25">
        <v>0.0</v>
      </c>
      <c r="H652" s="25">
        <v>602.0</v>
      </c>
      <c r="I652" s="25">
        <v>0.0</v>
      </c>
      <c r="J652" s="25">
        <v>0.0</v>
      </c>
      <c r="K652" s="25">
        <v>0.0</v>
      </c>
      <c r="L652" s="25">
        <v>0.0</v>
      </c>
      <c r="M652" s="25">
        <v>0.0</v>
      </c>
      <c r="N652" s="25">
        <v>0.04083</v>
      </c>
      <c r="O652" s="25">
        <v>0.99167</v>
      </c>
      <c r="P652" s="25">
        <v>0.5118</v>
      </c>
      <c r="Q652" s="25">
        <v>40.0</v>
      </c>
      <c r="R652" s="25">
        <v>99.0</v>
      </c>
      <c r="S652" s="25">
        <v>7.0</v>
      </c>
    </row>
    <row r="653">
      <c r="A653" s="58" t="s">
        <v>41</v>
      </c>
      <c r="B653" s="25" t="s">
        <v>1</v>
      </c>
      <c r="C653" s="25" t="s">
        <v>70</v>
      </c>
      <c r="D653" s="25" t="s">
        <v>15</v>
      </c>
      <c r="E653" s="25">
        <v>38329.0</v>
      </c>
      <c r="F653" s="25">
        <v>1145.0</v>
      </c>
      <c r="G653" s="25">
        <v>1.0</v>
      </c>
      <c r="H653" s="25">
        <v>18392.0</v>
      </c>
      <c r="I653" s="25">
        <v>0.0</v>
      </c>
      <c r="J653" s="25">
        <v>0.0</v>
      </c>
      <c r="K653" s="25">
        <v>0.0</v>
      </c>
      <c r="L653" s="25">
        <v>0.0</v>
      </c>
      <c r="M653" s="25">
        <v>0.0</v>
      </c>
      <c r="N653" s="25">
        <v>0.01528</v>
      </c>
      <c r="O653" s="25">
        <v>0.93028</v>
      </c>
      <c r="P653" s="25">
        <v>0.44281</v>
      </c>
      <c r="Q653" s="25">
        <v>1123.0</v>
      </c>
      <c r="R653" s="25">
        <v>99.0</v>
      </c>
      <c r="S653" s="25">
        <v>7.0</v>
      </c>
    </row>
    <row r="654">
      <c r="A654" s="58" t="s">
        <v>41</v>
      </c>
      <c r="B654" s="25" t="s">
        <v>1</v>
      </c>
      <c r="C654" s="25" t="s">
        <v>60</v>
      </c>
      <c r="D654" s="25" t="s">
        <v>15</v>
      </c>
      <c r="E654" s="25">
        <v>35140.0</v>
      </c>
      <c r="F654" s="25">
        <v>2433.0</v>
      </c>
      <c r="G654" s="25">
        <v>2.0</v>
      </c>
      <c r="H654" s="25">
        <v>6114.0</v>
      </c>
      <c r="I654" s="25">
        <v>0.0</v>
      </c>
      <c r="J654" s="25">
        <v>0.0</v>
      </c>
      <c r="K654" s="25">
        <v>0.0</v>
      </c>
      <c r="L654" s="25">
        <v>0.0</v>
      </c>
      <c r="M654" s="25">
        <v>0.0</v>
      </c>
      <c r="N654" s="25">
        <v>0.10111</v>
      </c>
      <c r="O654" s="25">
        <v>0.80722</v>
      </c>
      <c r="P654" s="25">
        <v>0.37443</v>
      </c>
      <c r="Q654" s="25">
        <v>2398.0</v>
      </c>
      <c r="R654" s="25">
        <v>99.0</v>
      </c>
      <c r="S654" s="25">
        <v>7.0</v>
      </c>
    </row>
    <row r="655">
      <c r="A655" s="58" t="s">
        <v>41</v>
      </c>
      <c r="B655" s="25" t="s">
        <v>1</v>
      </c>
      <c r="C655" s="25" t="s">
        <v>66</v>
      </c>
      <c r="D655" s="25" t="s">
        <v>15</v>
      </c>
      <c r="E655" s="25">
        <v>11245.0</v>
      </c>
      <c r="F655" s="25">
        <v>699.0</v>
      </c>
      <c r="G655" s="25">
        <v>0.0</v>
      </c>
      <c r="H655" s="25">
        <v>2690.0</v>
      </c>
      <c r="I655" s="25">
        <v>0.0</v>
      </c>
      <c r="J655" s="25">
        <v>0.0</v>
      </c>
      <c r="K655" s="25">
        <v>0.0</v>
      </c>
      <c r="L655" s="25">
        <v>0.0</v>
      </c>
      <c r="M655" s="25">
        <v>0.0</v>
      </c>
      <c r="N655" s="25">
        <v>0.08333</v>
      </c>
      <c r="O655" s="25">
        <v>0.72167</v>
      </c>
      <c r="P655" s="25">
        <v>0.2957</v>
      </c>
      <c r="Q655" s="25">
        <v>692.0</v>
      </c>
      <c r="R655" s="25">
        <v>99.0</v>
      </c>
      <c r="S655" s="25">
        <v>7.0</v>
      </c>
    </row>
    <row r="656">
      <c r="A656" s="58" t="s">
        <v>41</v>
      </c>
      <c r="B656" s="25" t="s">
        <v>1</v>
      </c>
      <c r="C656" s="25" t="s">
        <v>63</v>
      </c>
      <c r="D656" s="25" t="s">
        <v>15</v>
      </c>
      <c r="E656" s="25">
        <v>1368.0</v>
      </c>
      <c r="F656" s="25">
        <v>33.0</v>
      </c>
      <c r="G656" s="25">
        <v>0.0</v>
      </c>
      <c r="H656" s="25">
        <v>517.0</v>
      </c>
      <c r="I656" s="25">
        <v>0.0</v>
      </c>
      <c r="J656" s="25">
        <v>0.0</v>
      </c>
      <c r="K656" s="25">
        <v>0.0</v>
      </c>
      <c r="L656" s="25">
        <v>0.0</v>
      </c>
      <c r="M656" s="25">
        <v>0.0</v>
      </c>
      <c r="N656" s="25">
        <v>0.0375</v>
      </c>
      <c r="O656" s="25">
        <v>0.64167</v>
      </c>
      <c r="P656" s="25">
        <v>0.23618</v>
      </c>
      <c r="Q656" s="25">
        <v>32.0</v>
      </c>
      <c r="R656" s="25">
        <v>99.0</v>
      </c>
      <c r="S656" s="25">
        <v>7.0</v>
      </c>
    </row>
    <row r="657">
      <c r="A657" s="58" t="s">
        <v>41</v>
      </c>
      <c r="B657" s="25" t="s">
        <v>1</v>
      </c>
      <c r="C657" s="25" t="s">
        <v>75</v>
      </c>
      <c r="D657" s="25" t="s">
        <v>15</v>
      </c>
      <c r="E657" s="25">
        <v>3511.0</v>
      </c>
      <c r="F657" s="25">
        <v>172.0</v>
      </c>
      <c r="G657" s="25">
        <v>0.0</v>
      </c>
      <c r="H657" s="25">
        <v>1289.0</v>
      </c>
      <c r="I657" s="25">
        <v>0.0</v>
      </c>
      <c r="J657" s="25">
        <v>0.0</v>
      </c>
      <c r="K657" s="25">
        <v>0.0</v>
      </c>
      <c r="L657" s="25">
        <v>0.0</v>
      </c>
      <c r="M657" s="25">
        <v>0.0</v>
      </c>
      <c r="N657" s="25">
        <v>0.04222</v>
      </c>
      <c r="O657" s="25">
        <v>1.00528</v>
      </c>
      <c r="P657" s="25">
        <v>0.41679</v>
      </c>
      <c r="Q657" s="25">
        <v>172.0</v>
      </c>
      <c r="R657" s="25">
        <v>99.0</v>
      </c>
      <c r="S657" s="25">
        <v>7.0</v>
      </c>
    </row>
    <row r="658">
      <c r="A658" s="58" t="s">
        <v>41</v>
      </c>
      <c r="B658" s="25" t="s">
        <v>1</v>
      </c>
      <c r="C658" s="25" t="s">
        <v>61</v>
      </c>
      <c r="D658" s="25" t="s">
        <v>15</v>
      </c>
      <c r="E658" s="25">
        <v>108242.0</v>
      </c>
      <c r="F658" s="25">
        <v>4497.0</v>
      </c>
      <c r="G658" s="25">
        <v>5.0</v>
      </c>
      <c r="H658" s="25">
        <v>24191.0</v>
      </c>
      <c r="I658" s="25">
        <v>0.0</v>
      </c>
      <c r="J658" s="25">
        <v>1.0</v>
      </c>
      <c r="K658" s="25">
        <v>0.0</v>
      </c>
      <c r="L658" s="25">
        <v>0.0</v>
      </c>
      <c r="M658" s="25">
        <v>0.0</v>
      </c>
      <c r="N658" s="25">
        <v>0.08444</v>
      </c>
      <c r="O658" s="25">
        <v>0.70806</v>
      </c>
      <c r="P658" s="25">
        <v>0.31973</v>
      </c>
      <c r="Q658" s="25">
        <v>4441.0</v>
      </c>
      <c r="R658" s="25">
        <v>99.0</v>
      </c>
      <c r="S658" s="25">
        <v>7.0</v>
      </c>
    </row>
    <row r="659">
      <c r="A659" s="58" t="s">
        <v>41</v>
      </c>
      <c r="B659" s="25" t="s">
        <v>1</v>
      </c>
      <c r="C659" s="25" t="s">
        <v>100</v>
      </c>
      <c r="D659" s="25" t="s">
        <v>15</v>
      </c>
      <c r="E659" s="25">
        <v>1362.0</v>
      </c>
      <c r="F659" s="25">
        <v>69.0</v>
      </c>
      <c r="G659" s="25">
        <v>0.0</v>
      </c>
      <c r="H659" s="25">
        <v>362.0</v>
      </c>
      <c r="I659" s="25">
        <v>0.0</v>
      </c>
      <c r="J659" s="25">
        <v>0.0</v>
      </c>
      <c r="K659" s="25">
        <v>0.0</v>
      </c>
      <c r="L659" s="25">
        <v>0.0</v>
      </c>
      <c r="M659" s="25">
        <v>0.0</v>
      </c>
      <c r="N659" s="25">
        <v>0.06667</v>
      </c>
      <c r="O659" s="25">
        <v>0.73972</v>
      </c>
      <c r="P659" s="25">
        <v>0.30181</v>
      </c>
      <c r="Q659" s="25">
        <v>69.0</v>
      </c>
      <c r="R659" s="25">
        <v>99.0</v>
      </c>
      <c r="S659" s="25">
        <v>7.0</v>
      </c>
    </row>
    <row r="660">
      <c r="A660" s="58" t="s">
        <v>41</v>
      </c>
      <c r="B660" s="25" t="s">
        <v>1</v>
      </c>
      <c r="C660" s="25" t="s">
        <v>76</v>
      </c>
      <c r="D660" s="25" t="s">
        <v>15</v>
      </c>
      <c r="E660" s="25">
        <v>1321.0</v>
      </c>
      <c r="F660" s="25">
        <v>32.0</v>
      </c>
      <c r="G660" s="25">
        <v>0.0</v>
      </c>
      <c r="H660" s="25">
        <v>582.0</v>
      </c>
      <c r="I660" s="25">
        <v>0.0</v>
      </c>
      <c r="J660" s="25">
        <v>0.0</v>
      </c>
      <c r="K660" s="25">
        <v>0.0</v>
      </c>
      <c r="L660" s="25">
        <v>0.0</v>
      </c>
      <c r="M660" s="25">
        <v>0.0</v>
      </c>
      <c r="N660" s="25">
        <v>0.01694</v>
      </c>
      <c r="O660" s="25">
        <v>0.69028</v>
      </c>
      <c r="P660" s="25">
        <v>0.25218</v>
      </c>
      <c r="Q660" s="25">
        <v>32.0</v>
      </c>
      <c r="R660" s="25">
        <v>99.0</v>
      </c>
      <c r="S660" s="25">
        <v>7.0</v>
      </c>
    </row>
    <row r="661">
      <c r="A661" s="58" t="s">
        <v>41</v>
      </c>
      <c r="B661" s="25" t="s">
        <v>1</v>
      </c>
      <c r="C661" s="25" t="s">
        <v>125</v>
      </c>
      <c r="D661" s="25" t="s">
        <v>15</v>
      </c>
      <c r="E661" s="25">
        <v>1893.0</v>
      </c>
      <c r="F661" s="25">
        <v>67.0</v>
      </c>
      <c r="G661" s="25">
        <v>0.0</v>
      </c>
      <c r="H661" s="25">
        <v>736.0</v>
      </c>
      <c r="I661" s="25">
        <v>0.0</v>
      </c>
      <c r="J661" s="25">
        <v>0.0</v>
      </c>
      <c r="K661" s="25">
        <v>0.0</v>
      </c>
      <c r="L661" s="25">
        <v>0.0</v>
      </c>
      <c r="M661" s="25">
        <v>0.0</v>
      </c>
      <c r="N661" s="25">
        <v>0.05222</v>
      </c>
      <c r="O661" s="25">
        <v>1.16611</v>
      </c>
      <c r="P661" s="25">
        <v>0.52674</v>
      </c>
      <c r="Q661" s="25">
        <v>67.0</v>
      </c>
      <c r="R661" s="25">
        <v>99.0</v>
      </c>
      <c r="S661" s="25">
        <v>7.0</v>
      </c>
    </row>
    <row r="662">
      <c r="A662" s="58" t="s">
        <v>41</v>
      </c>
      <c r="B662" s="25" t="s">
        <v>1</v>
      </c>
      <c r="C662" s="25" t="s">
        <v>73</v>
      </c>
      <c r="D662" s="25" t="s">
        <v>15</v>
      </c>
      <c r="E662" s="25">
        <v>9046.0</v>
      </c>
      <c r="F662" s="25">
        <v>586.0</v>
      </c>
      <c r="G662" s="25">
        <v>1.0</v>
      </c>
      <c r="H662" s="25">
        <v>1835.0</v>
      </c>
      <c r="I662" s="25">
        <v>0.0</v>
      </c>
      <c r="J662" s="25">
        <v>0.0</v>
      </c>
      <c r="K662" s="25">
        <v>0.0</v>
      </c>
      <c r="L662" s="25">
        <v>0.0</v>
      </c>
      <c r="M662" s="25">
        <v>0.0</v>
      </c>
      <c r="N662" s="25">
        <v>0.09917</v>
      </c>
      <c r="O662" s="25">
        <v>0.77444</v>
      </c>
      <c r="P662" s="25">
        <v>0.37004</v>
      </c>
      <c r="Q662" s="25">
        <v>582.0</v>
      </c>
      <c r="R662" s="25">
        <v>99.0</v>
      </c>
      <c r="S662" s="25">
        <v>7.0</v>
      </c>
    </row>
    <row r="663">
      <c r="A663" s="58" t="s">
        <v>41</v>
      </c>
      <c r="B663" s="25" t="s">
        <v>1</v>
      </c>
      <c r="C663" s="25" t="s">
        <v>74</v>
      </c>
      <c r="D663" s="25" t="s">
        <v>15</v>
      </c>
      <c r="E663" s="25">
        <v>14634.0</v>
      </c>
      <c r="F663" s="25">
        <v>447.0</v>
      </c>
      <c r="G663" s="25">
        <v>0.0</v>
      </c>
      <c r="H663" s="25">
        <v>6396.0</v>
      </c>
      <c r="I663" s="25">
        <v>0.0</v>
      </c>
      <c r="J663" s="25">
        <v>0.0</v>
      </c>
      <c r="K663" s="25">
        <v>0.0</v>
      </c>
      <c r="L663" s="25">
        <v>0.0</v>
      </c>
      <c r="M663" s="25">
        <v>0.0</v>
      </c>
      <c r="N663" s="25">
        <v>0.03389</v>
      </c>
      <c r="O663" s="25">
        <v>0.98972</v>
      </c>
      <c r="P663" s="25">
        <v>0.40598</v>
      </c>
      <c r="Q663" s="25">
        <v>443.0</v>
      </c>
      <c r="R663" s="25">
        <v>99.0</v>
      </c>
      <c r="S663" s="25">
        <v>7.0</v>
      </c>
    </row>
    <row r="664">
      <c r="A664" s="58" t="s">
        <v>41</v>
      </c>
      <c r="B664" s="25" t="s">
        <v>1</v>
      </c>
      <c r="C664" s="25" t="s">
        <v>65</v>
      </c>
      <c r="D664" s="25" t="s">
        <v>15</v>
      </c>
      <c r="E664" s="25">
        <v>8384.0</v>
      </c>
      <c r="F664" s="25">
        <v>192.0</v>
      </c>
      <c r="G664" s="25">
        <v>0.0</v>
      </c>
      <c r="H664" s="25">
        <v>2237.0</v>
      </c>
      <c r="I664" s="25">
        <v>0.0</v>
      </c>
      <c r="J664" s="25">
        <v>0.0</v>
      </c>
      <c r="K664" s="25">
        <v>0.0</v>
      </c>
      <c r="L664" s="25">
        <v>0.0</v>
      </c>
      <c r="M664" s="25">
        <v>0.0</v>
      </c>
      <c r="N664" s="25">
        <v>0.07028</v>
      </c>
      <c r="O664" s="25">
        <v>0.73111</v>
      </c>
      <c r="P664" s="25">
        <v>0.28453</v>
      </c>
      <c r="Q664" s="25">
        <v>191.0</v>
      </c>
      <c r="R664" s="25">
        <v>99.0</v>
      </c>
      <c r="S664" s="25">
        <v>7.0</v>
      </c>
    </row>
    <row r="665">
      <c r="A665" s="58" t="s">
        <v>41</v>
      </c>
      <c r="B665" s="25" t="s">
        <v>1</v>
      </c>
      <c r="C665" s="25" t="s">
        <v>62</v>
      </c>
      <c r="D665" s="25" t="s">
        <v>15</v>
      </c>
      <c r="E665" s="25">
        <v>12726.0</v>
      </c>
      <c r="F665" s="25">
        <v>139.0</v>
      </c>
      <c r="G665" s="25">
        <v>0.0</v>
      </c>
      <c r="H665" s="25">
        <v>3840.0</v>
      </c>
      <c r="I665" s="25">
        <v>0.0</v>
      </c>
      <c r="J665" s="25">
        <v>0.0</v>
      </c>
      <c r="K665" s="25">
        <v>0.0</v>
      </c>
      <c r="L665" s="25">
        <v>0.0</v>
      </c>
      <c r="M665" s="25">
        <v>0.0</v>
      </c>
      <c r="N665" s="25">
        <v>0.04972</v>
      </c>
      <c r="O665" s="25">
        <v>0.64944</v>
      </c>
      <c r="P665" s="25">
        <v>0.2497</v>
      </c>
      <c r="Q665" s="25">
        <v>135.0</v>
      </c>
      <c r="R665" s="25">
        <v>99.0</v>
      </c>
      <c r="S665" s="25">
        <v>7.0</v>
      </c>
    </row>
    <row r="666">
      <c r="A666" s="58" t="s">
        <v>41</v>
      </c>
      <c r="B666" s="25" t="s">
        <v>1</v>
      </c>
      <c r="C666" s="25" t="s">
        <v>64</v>
      </c>
      <c r="D666" s="25" t="s">
        <v>15</v>
      </c>
      <c r="E666" s="25">
        <v>6669.0</v>
      </c>
      <c r="F666" s="25">
        <v>360.0</v>
      </c>
      <c r="G666" s="25">
        <v>0.0</v>
      </c>
      <c r="H666" s="25">
        <v>2745.0</v>
      </c>
      <c r="I666" s="25">
        <v>0.0</v>
      </c>
      <c r="J666" s="25">
        <v>0.0</v>
      </c>
      <c r="K666" s="25">
        <v>0.0</v>
      </c>
      <c r="L666" s="25">
        <v>0.0</v>
      </c>
      <c r="M666" s="25">
        <v>0.0</v>
      </c>
      <c r="N666" s="25">
        <v>0.04667</v>
      </c>
      <c r="O666" s="25">
        <v>0.92722</v>
      </c>
      <c r="P666" s="25">
        <v>0.37882</v>
      </c>
      <c r="Q666" s="25">
        <v>356.0</v>
      </c>
      <c r="R666" s="25">
        <v>99.0</v>
      </c>
      <c r="S666" s="25">
        <v>7.0</v>
      </c>
    </row>
    <row r="667">
      <c r="A667" s="58" t="s">
        <v>41</v>
      </c>
      <c r="B667" s="25" t="s">
        <v>1</v>
      </c>
      <c r="C667" s="25" t="s">
        <v>71</v>
      </c>
      <c r="D667" s="25" t="s">
        <v>15</v>
      </c>
      <c r="E667" s="25">
        <v>15457.0</v>
      </c>
      <c r="F667" s="25">
        <v>226.0</v>
      </c>
      <c r="G667" s="25">
        <v>0.0</v>
      </c>
      <c r="H667" s="25">
        <v>2349.0</v>
      </c>
      <c r="I667" s="25">
        <v>0.0</v>
      </c>
      <c r="J667" s="25">
        <v>0.0</v>
      </c>
      <c r="K667" s="25">
        <v>0.0</v>
      </c>
      <c r="L667" s="25">
        <v>0.0</v>
      </c>
      <c r="M667" s="25">
        <v>0.0</v>
      </c>
      <c r="N667" s="25">
        <v>0.0825</v>
      </c>
      <c r="O667" s="25">
        <v>0.61417</v>
      </c>
      <c r="P667" s="25">
        <v>0.32135</v>
      </c>
      <c r="Q667" s="25">
        <v>221.0</v>
      </c>
      <c r="R667" s="25">
        <v>99.0</v>
      </c>
      <c r="S667" s="25">
        <v>7.0</v>
      </c>
    </row>
    <row r="668">
      <c r="A668" s="58" t="s">
        <v>41</v>
      </c>
      <c r="B668" s="25" t="s">
        <v>1</v>
      </c>
      <c r="C668" s="25" t="s">
        <v>68</v>
      </c>
      <c r="D668" s="25" t="s">
        <v>15</v>
      </c>
      <c r="E668" s="25">
        <v>26663.0</v>
      </c>
      <c r="F668" s="25">
        <v>113.0</v>
      </c>
      <c r="G668" s="25">
        <v>1.0</v>
      </c>
      <c r="H668" s="25">
        <v>9837.0</v>
      </c>
      <c r="I668" s="25">
        <v>0.0</v>
      </c>
      <c r="J668" s="25">
        <v>1.0</v>
      </c>
      <c r="K668" s="25">
        <v>0.0</v>
      </c>
      <c r="L668" s="25">
        <v>0.0</v>
      </c>
      <c r="M668" s="25">
        <v>0.0</v>
      </c>
      <c r="N668" s="25">
        <v>0.03778</v>
      </c>
      <c r="O668" s="25">
        <v>0.6525</v>
      </c>
      <c r="P668" s="25">
        <v>0.25674</v>
      </c>
      <c r="Q668" s="25">
        <v>111.0</v>
      </c>
      <c r="R668" s="25">
        <v>99.0</v>
      </c>
      <c r="S668" s="25">
        <v>7.0</v>
      </c>
    </row>
    <row r="669">
      <c r="A669" s="58" t="s">
        <v>41</v>
      </c>
      <c r="B669" s="25" t="s">
        <v>1</v>
      </c>
      <c r="C669" s="25" t="s">
        <v>111</v>
      </c>
      <c r="D669" s="25" t="s">
        <v>15</v>
      </c>
      <c r="E669" s="25">
        <v>4405.0</v>
      </c>
      <c r="F669" s="25">
        <v>71.0</v>
      </c>
      <c r="G669" s="25">
        <v>0.0</v>
      </c>
      <c r="H669" s="25">
        <v>1944.0</v>
      </c>
      <c r="I669" s="25">
        <v>0.0</v>
      </c>
      <c r="J669" s="25">
        <v>0.0</v>
      </c>
      <c r="K669" s="25">
        <v>0.0</v>
      </c>
      <c r="L669" s="25">
        <v>0.0</v>
      </c>
      <c r="M669" s="25">
        <v>0.0</v>
      </c>
      <c r="N669" s="25">
        <v>0.02361</v>
      </c>
      <c r="O669" s="25">
        <v>0.74944</v>
      </c>
      <c r="P669" s="25">
        <v>0.28721</v>
      </c>
      <c r="Q669" s="25">
        <v>71.0</v>
      </c>
      <c r="R669" s="25">
        <v>99.0</v>
      </c>
      <c r="S669" s="25">
        <v>7.0</v>
      </c>
    </row>
    <row r="670">
      <c r="A670" s="58" t="s">
        <v>41</v>
      </c>
      <c r="B670" s="25" t="s">
        <v>1</v>
      </c>
      <c r="C670" s="25" t="s">
        <v>92</v>
      </c>
      <c r="D670" s="25" t="s">
        <v>15</v>
      </c>
      <c r="E670" s="25">
        <v>2170.0</v>
      </c>
      <c r="F670" s="25">
        <v>71.0</v>
      </c>
      <c r="G670" s="25">
        <v>1.0</v>
      </c>
      <c r="H670" s="25">
        <v>1281.0</v>
      </c>
      <c r="I670" s="25">
        <v>0.0</v>
      </c>
      <c r="J670" s="25">
        <v>0.0</v>
      </c>
      <c r="K670" s="25">
        <v>0.0</v>
      </c>
      <c r="L670" s="25">
        <v>0.0</v>
      </c>
      <c r="M670" s="25">
        <v>0.0</v>
      </c>
      <c r="N670" s="25">
        <v>0.00278</v>
      </c>
      <c r="O670" s="25">
        <v>0.6075</v>
      </c>
      <c r="P670" s="25">
        <v>0.23391</v>
      </c>
      <c r="Q670" s="25">
        <v>71.0</v>
      </c>
      <c r="R670" s="25">
        <v>99.0</v>
      </c>
      <c r="S670" s="25">
        <v>7.0</v>
      </c>
    </row>
    <row r="671">
      <c r="A671" s="58" t="s">
        <v>41</v>
      </c>
      <c r="B671" s="25" t="s">
        <v>1</v>
      </c>
      <c r="C671" s="25" t="s">
        <v>129</v>
      </c>
      <c r="D671" s="25" t="s">
        <v>15</v>
      </c>
      <c r="E671" s="25">
        <v>2667.0</v>
      </c>
      <c r="F671" s="25">
        <v>304.0</v>
      </c>
      <c r="G671" s="25">
        <v>1.0</v>
      </c>
      <c r="H671" s="25">
        <v>494.0</v>
      </c>
      <c r="I671" s="25">
        <v>0.0</v>
      </c>
      <c r="J671" s="25">
        <v>0.0</v>
      </c>
      <c r="K671" s="25">
        <v>0.0</v>
      </c>
      <c r="L671" s="25">
        <v>0.0</v>
      </c>
      <c r="M671" s="25">
        <v>0.0</v>
      </c>
      <c r="N671" s="25">
        <v>0.09444</v>
      </c>
      <c r="O671" s="25">
        <v>0.80944</v>
      </c>
      <c r="P671" s="25">
        <v>0.39879</v>
      </c>
      <c r="Q671" s="25">
        <v>297.0</v>
      </c>
      <c r="R671" s="25">
        <v>99.0</v>
      </c>
      <c r="S671" s="25">
        <v>7.0</v>
      </c>
    </row>
    <row r="672">
      <c r="A672" s="58" t="s">
        <v>41</v>
      </c>
      <c r="B672" s="25" t="s">
        <v>1</v>
      </c>
      <c r="C672" s="25" t="s">
        <v>88</v>
      </c>
      <c r="D672" s="25" t="s">
        <v>15</v>
      </c>
      <c r="E672" s="25">
        <v>1956.0</v>
      </c>
      <c r="F672" s="25">
        <v>99.0</v>
      </c>
      <c r="G672" s="25">
        <v>0.0</v>
      </c>
      <c r="H672" s="25">
        <v>617.0</v>
      </c>
      <c r="I672" s="25">
        <v>0.0</v>
      </c>
      <c r="J672" s="25">
        <v>0.0</v>
      </c>
      <c r="K672" s="25">
        <v>0.0</v>
      </c>
      <c r="L672" s="25">
        <v>0.0</v>
      </c>
      <c r="M672" s="25">
        <v>0.0</v>
      </c>
      <c r="N672" s="25">
        <v>0.05889</v>
      </c>
      <c r="O672" s="25">
        <v>0.69056</v>
      </c>
      <c r="P672" s="25">
        <v>0.27842</v>
      </c>
      <c r="Q672" s="25">
        <v>99.0</v>
      </c>
      <c r="R672" s="25">
        <v>99.0</v>
      </c>
      <c r="S672" s="25">
        <v>7.0</v>
      </c>
    </row>
    <row r="673">
      <c r="A673" s="58" t="s">
        <v>41</v>
      </c>
      <c r="B673" s="25" t="s">
        <v>1</v>
      </c>
      <c r="C673" s="25" t="s">
        <v>116</v>
      </c>
      <c r="D673" s="25" t="s">
        <v>15</v>
      </c>
      <c r="E673" s="25">
        <v>2903.0</v>
      </c>
      <c r="F673" s="25">
        <v>53.0</v>
      </c>
      <c r="G673" s="25">
        <v>0.0</v>
      </c>
      <c r="H673" s="25">
        <v>1228.0</v>
      </c>
      <c r="I673" s="25">
        <v>0.0</v>
      </c>
      <c r="J673" s="25">
        <v>0.0</v>
      </c>
      <c r="K673" s="25">
        <v>0.0</v>
      </c>
      <c r="L673" s="25">
        <v>0.0</v>
      </c>
      <c r="M673" s="25">
        <v>0.0</v>
      </c>
      <c r="N673" s="25">
        <v>0.02806</v>
      </c>
      <c r="O673" s="25">
        <v>0.75639</v>
      </c>
      <c r="P673" s="25">
        <v>0.28077</v>
      </c>
      <c r="Q673" s="25">
        <v>52.0</v>
      </c>
      <c r="R673" s="25">
        <v>99.0</v>
      </c>
      <c r="S673" s="25">
        <v>7.0</v>
      </c>
    </row>
    <row r="674">
      <c r="A674" s="58" t="s">
        <v>41</v>
      </c>
      <c r="B674" s="25" t="s">
        <v>1</v>
      </c>
      <c r="C674" s="25" t="s">
        <v>86</v>
      </c>
      <c r="D674" s="25" t="s">
        <v>15</v>
      </c>
      <c r="E674" s="25">
        <v>4758.0</v>
      </c>
      <c r="F674" s="25">
        <v>86.0</v>
      </c>
      <c r="G674" s="25">
        <v>0.0</v>
      </c>
      <c r="H674" s="25">
        <v>2551.0</v>
      </c>
      <c r="I674" s="25">
        <v>0.0</v>
      </c>
      <c r="J674" s="25">
        <v>0.0</v>
      </c>
      <c r="K674" s="25">
        <v>0.0</v>
      </c>
      <c r="L674" s="25">
        <v>0.0</v>
      </c>
      <c r="M674" s="25">
        <v>0.0</v>
      </c>
      <c r="N674" s="25">
        <v>0.00444</v>
      </c>
      <c r="O674" s="25">
        <v>0.71722</v>
      </c>
      <c r="P674" s="25">
        <v>0.29827</v>
      </c>
      <c r="Q674" s="25">
        <v>84.0</v>
      </c>
      <c r="R674" s="25">
        <v>99.0</v>
      </c>
      <c r="S674" s="25">
        <v>7.0</v>
      </c>
    </row>
    <row r="675">
      <c r="A675" s="58" t="s">
        <v>41</v>
      </c>
      <c r="B675" s="25" t="s">
        <v>1</v>
      </c>
      <c r="C675" s="25" t="s">
        <v>84</v>
      </c>
      <c r="D675" s="25" t="s">
        <v>15</v>
      </c>
      <c r="E675" s="25">
        <v>1147.0</v>
      </c>
      <c r="F675" s="25">
        <v>28.0</v>
      </c>
      <c r="G675" s="25">
        <v>0.0</v>
      </c>
      <c r="H675" s="25">
        <v>394.0</v>
      </c>
      <c r="I675" s="25">
        <v>0.0</v>
      </c>
      <c r="J675" s="25">
        <v>0.0</v>
      </c>
      <c r="K675" s="25">
        <v>0.0</v>
      </c>
      <c r="L675" s="25">
        <v>0.0</v>
      </c>
      <c r="M675" s="25">
        <v>0.0</v>
      </c>
      <c r="N675" s="25">
        <v>0.045</v>
      </c>
      <c r="O675" s="25">
        <v>0.5975</v>
      </c>
      <c r="P675" s="25">
        <v>0.24489</v>
      </c>
      <c r="Q675" s="25">
        <v>28.0</v>
      </c>
      <c r="R675" s="25">
        <v>99.0</v>
      </c>
      <c r="S675" s="25">
        <v>7.0</v>
      </c>
    </row>
    <row r="676">
      <c r="A676" s="58" t="s">
        <v>41</v>
      </c>
      <c r="B676" s="25" t="s">
        <v>1</v>
      </c>
      <c r="C676" s="25" t="s">
        <v>67</v>
      </c>
      <c r="D676" s="25" t="s">
        <v>15</v>
      </c>
      <c r="E676" s="25">
        <v>3284.0</v>
      </c>
      <c r="F676" s="25">
        <v>52.0</v>
      </c>
      <c r="G676" s="25">
        <v>0.0</v>
      </c>
      <c r="H676" s="25">
        <v>1135.0</v>
      </c>
      <c r="I676" s="25">
        <v>0.0</v>
      </c>
      <c r="J676" s="25">
        <v>0.0</v>
      </c>
      <c r="K676" s="25">
        <v>0.0</v>
      </c>
      <c r="L676" s="25">
        <v>0.0</v>
      </c>
      <c r="M676" s="25">
        <v>0.0</v>
      </c>
      <c r="N676" s="25">
        <v>0.04056</v>
      </c>
      <c r="O676" s="25">
        <v>0.64083</v>
      </c>
      <c r="P676" s="25">
        <v>0.27961</v>
      </c>
      <c r="Q676" s="25">
        <v>50.0</v>
      </c>
      <c r="R676" s="25">
        <v>99.0</v>
      </c>
      <c r="S676" s="25">
        <v>7.0</v>
      </c>
    </row>
    <row r="677">
      <c r="A677" s="58" t="s">
        <v>41</v>
      </c>
      <c r="B677" s="25" t="s">
        <v>1</v>
      </c>
      <c r="C677" s="25" t="s">
        <v>106</v>
      </c>
      <c r="D677" s="25" t="s">
        <v>15</v>
      </c>
      <c r="E677" s="25">
        <v>694.0</v>
      </c>
      <c r="F677" s="25">
        <v>39.0</v>
      </c>
      <c r="G677" s="25">
        <v>1.0</v>
      </c>
      <c r="H677" s="25">
        <v>184.0</v>
      </c>
      <c r="I677" s="25">
        <v>0.0</v>
      </c>
      <c r="J677" s="25">
        <v>0.0</v>
      </c>
      <c r="K677" s="25">
        <v>0.0</v>
      </c>
      <c r="L677" s="25">
        <v>0.0</v>
      </c>
      <c r="M677" s="25">
        <v>0.0</v>
      </c>
      <c r="N677" s="25">
        <v>0.06778</v>
      </c>
      <c r="O677" s="25">
        <v>0.81167</v>
      </c>
      <c r="P677" s="25">
        <v>0.46814</v>
      </c>
      <c r="Q677" s="25">
        <v>39.0</v>
      </c>
      <c r="R677" s="25">
        <v>99.0</v>
      </c>
      <c r="S677" s="25">
        <v>7.0</v>
      </c>
    </row>
    <row r="678">
      <c r="A678" s="58" t="s">
        <v>41</v>
      </c>
      <c r="B678" s="25" t="s">
        <v>1</v>
      </c>
      <c r="C678" s="25" t="s">
        <v>118</v>
      </c>
      <c r="D678" s="25" t="s">
        <v>15</v>
      </c>
      <c r="E678" s="25">
        <v>1752.0</v>
      </c>
      <c r="F678" s="25">
        <v>63.0</v>
      </c>
      <c r="G678" s="25">
        <v>0.0</v>
      </c>
      <c r="H678" s="25">
        <v>644.0</v>
      </c>
      <c r="I678" s="25">
        <v>0.0</v>
      </c>
      <c r="J678" s="25">
        <v>0.0</v>
      </c>
      <c r="K678" s="25">
        <v>0.0</v>
      </c>
      <c r="L678" s="25">
        <v>0.0</v>
      </c>
      <c r="M678" s="25">
        <v>0.0</v>
      </c>
      <c r="N678" s="25">
        <v>0.06583</v>
      </c>
      <c r="O678" s="25">
        <v>1.24444</v>
      </c>
      <c r="P678" s="25">
        <v>0.48543</v>
      </c>
      <c r="Q678" s="25">
        <v>63.0</v>
      </c>
      <c r="R678" s="25">
        <v>99.0</v>
      </c>
      <c r="S678" s="25">
        <v>7.0</v>
      </c>
    </row>
    <row r="679">
      <c r="A679" s="58" t="s">
        <v>41</v>
      </c>
      <c r="B679" s="25" t="s">
        <v>1</v>
      </c>
      <c r="C679" s="25" t="s">
        <v>55</v>
      </c>
      <c r="D679" s="25" t="s">
        <v>15</v>
      </c>
      <c r="E679" s="25">
        <v>1337.0</v>
      </c>
      <c r="F679" s="25">
        <v>51.0</v>
      </c>
      <c r="G679" s="25">
        <v>0.0</v>
      </c>
      <c r="H679" s="25">
        <v>566.0</v>
      </c>
      <c r="I679" s="25">
        <v>0.0</v>
      </c>
      <c r="J679" s="25">
        <v>0.0</v>
      </c>
      <c r="K679" s="25">
        <v>0.0</v>
      </c>
      <c r="L679" s="25">
        <v>0.0</v>
      </c>
      <c r="M679" s="25">
        <v>0.0</v>
      </c>
      <c r="N679" s="25">
        <v>0.02778</v>
      </c>
      <c r="O679" s="25">
        <v>0.705</v>
      </c>
      <c r="P679" s="25">
        <v>0.35391</v>
      </c>
      <c r="Q679" s="25">
        <v>51.0</v>
      </c>
      <c r="R679" s="25">
        <v>99.0</v>
      </c>
      <c r="S679" s="25">
        <v>7.0</v>
      </c>
    </row>
    <row r="680">
      <c r="A680" s="58" t="s">
        <v>41</v>
      </c>
      <c r="B680" s="25" t="s">
        <v>1</v>
      </c>
      <c r="C680" s="25" t="s">
        <v>50</v>
      </c>
      <c r="D680" s="25" t="s">
        <v>15</v>
      </c>
      <c r="E680" s="25">
        <v>1261.0</v>
      </c>
      <c r="F680" s="25">
        <v>82.0</v>
      </c>
      <c r="G680" s="25">
        <v>0.0</v>
      </c>
      <c r="H680" s="25">
        <v>276.0</v>
      </c>
      <c r="I680" s="25">
        <v>0.0</v>
      </c>
      <c r="J680" s="25">
        <v>0.0</v>
      </c>
      <c r="K680" s="25">
        <v>0.0</v>
      </c>
      <c r="L680" s="25">
        <v>0.0</v>
      </c>
      <c r="M680" s="25">
        <v>0.0</v>
      </c>
      <c r="N680" s="25">
        <v>0.09306</v>
      </c>
      <c r="O680" s="25">
        <v>0.66611</v>
      </c>
      <c r="P680" s="25">
        <v>0.32796</v>
      </c>
      <c r="Q680" s="25">
        <v>81.0</v>
      </c>
      <c r="R680" s="25">
        <v>99.0</v>
      </c>
      <c r="S680" s="25">
        <v>7.0</v>
      </c>
    </row>
    <row r="681">
      <c r="A681" s="58" t="s">
        <v>41</v>
      </c>
      <c r="B681" s="25" t="s">
        <v>1</v>
      </c>
      <c r="C681" s="25" t="s">
        <v>119</v>
      </c>
      <c r="D681" s="25" t="s">
        <v>15</v>
      </c>
      <c r="E681" s="25">
        <v>1200.0</v>
      </c>
      <c r="F681" s="25">
        <v>54.0</v>
      </c>
      <c r="G681" s="25">
        <v>0.0</v>
      </c>
      <c r="H681" s="25">
        <v>385.0</v>
      </c>
      <c r="I681" s="25">
        <v>0.0</v>
      </c>
      <c r="J681" s="25">
        <v>0.0</v>
      </c>
      <c r="K681" s="25">
        <v>0.0</v>
      </c>
      <c r="L681" s="25">
        <v>0.0</v>
      </c>
      <c r="M681" s="25">
        <v>0.0</v>
      </c>
      <c r="N681" s="25">
        <v>0.05194</v>
      </c>
      <c r="O681" s="25">
        <v>0.8225</v>
      </c>
      <c r="P681" s="25">
        <v>0.31305</v>
      </c>
      <c r="Q681" s="25">
        <v>54.0</v>
      </c>
      <c r="R681" s="25">
        <v>99.0</v>
      </c>
      <c r="S681" s="25">
        <v>7.0</v>
      </c>
    </row>
    <row r="682">
      <c r="A682" s="58" t="s">
        <v>41</v>
      </c>
      <c r="B682" s="25" t="s">
        <v>1</v>
      </c>
      <c r="C682" s="25" t="s">
        <v>91</v>
      </c>
      <c r="D682" s="25" t="s">
        <v>15</v>
      </c>
      <c r="E682" s="25">
        <v>4452.0</v>
      </c>
      <c r="F682" s="25">
        <v>237.0</v>
      </c>
      <c r="G682" s="25">
        <v>0.0</v>
      </c>
      <c r="H682" s="25">
        <v>1860.0</v>
      </c>
      <c r="I682" s="25">
        <v>0.0</v>
      </c>
      <c r="J682" s="25">
        <v>0.0</v>
      </c>
      <c r="K682" s="25">
        <v>0.0</v>
      </c>
      <c r="L682" s="25">
        <v>0.0</v>
      </c>
      <c r="M682" s="25">
        <v>0.0</v>
      </c>
      <c r="N682" s="25">
        <v>0.04139</v>
      </c>
      <c r="O682" s="25">
        <v>0.95361</v>
      </c>
      <c r="P682" s="25">
        <v>0.36339</v>
      </c>
      <c r="Q682" s="25">
        <v>237.0</v>
      </c>
      <c r="R682" s="25">
        <v>99.0</v>
      </c>
      <c r="S682" s="25">
        <v>7.0</v>
      </c>
    </row>
    <row r="683">
      <c r="A683" s="58" t="s">
        <v>41</v>
      </c>
      <c r="B683" s="25" t="s">
        <v>1</v>
      </c>
      <c r="C683" s="25" t="s">
        <v>112</v>
      </c>
      <c r="D683" s="25" t="s">
        <v>15</v>
      </c>
      <c r="E683" s="25">
        <v>1236.0</v>
      </c>
      <c r="F683" s="25">
        <v>25.0</v>
      </c>
      <c r="G683" s="25">
        <v>0.0</v>
      </c>
      <c r="H683" s="25">
        <v>497.0</v>
      </c>
      <c r="I683" s="25">
        <v>0.0</v>
      </c>
      <c r="J683" s="25">
        <v>0.0</v>
      </c>
      <c r="K683" s="25">
        <v>0.0</v>
      </c>
      <c r="L683" s="25">
        <v>0.0</v>
      </c>
      <c r="M683" s="25">
        <v>0.0</v>
      </c>
      <c r="N683" s="25">
        <v>0.03083</v>
      </c>
      <c r="O683" s="25">
        <v>0.78639</v>
      </c>
      <c r="P683" s="25">
        <v>0.33045</v>
      </c>
      <c r="Q683" s="25">
        <v>25.0</v>
      </c>
      <c r="R683" s="25">
        <v>99.0</v>
      </c>
      <c r="S683" s="25">
        <v>7.0</v>
      </c>
    </row>
    <row r="684">
      <c r="A684" s="58" t="s">
        <v>41</v>
      </c>
      <c r="B684" s="25" t="s">
        <v>1</v>
      </c>
      <c r="C684" s="25" t="s">
        <v>54</v>
      </c>
      <c r="D684" s="25" t="s">
        <v>15</v>
      </c>
      <c r="E684" s="25">
        <v>1096.0</v>
      </c>
      <c r="F684" s="25">
        <v>51.0</v>
      </c>
      <c r="G684" s="25">
        <v>0.0</v>
      </c>
      <c r="H684" s="25">
        <v>286.0</v>
      </c>
      <c r="I684" s="25">
        <v>0.0</v>
      </c>
      <c r="J684" s="25">
        <v>0.0</v>
      </c>
      <c r="K684" s="25">
        <v>0.0</v>
      </c>
      <c r="L684" s="25">
        <v>0.0</v>
      </c>
      <c r="M684" s="25">
        <v>0.0</v>
      </c>
      <c r="N684" s="25">
        <v>0.07056</v>
      </c>
      <c r="O684" s="25">
        <v>0.71056</v>
      </c>
      <c r="P684" s="25">
        <v>0.27542</v>
      </c>
      <c r="Q684" s="25">
        <v>51.0</v>
      </c>
      <c r="R684" s="25">
        <v>99.0</v>
      </c>
      <c r="S684" s="25">
        <v>7.0</v>
      </c>
    </row>
    <row r="685">
      <c r="A685" s="58" t="s">
        <v>41</v>
      </c>
      <c r="B685" s="25" t="s">
        <v>1</v>
      </c>
      <c r="C685" s="25" t="s">
        <v>105</v>
      </c>
      <c r="D685" s="25" t="s">
        <v>15</v>
      </c>
      <c r="E685" s="25">
        <v>3637.0</v>
      </c>
      <c r="F685" s="25">
        <v>52.0</v>
      </c>
      <c r="G685" s="25">
        <v>0.0</v>
      </c>
      <c r="H685" s="25">
        <v>1626.0</v>
      </c>
      <c r="I685" s="25">
        <v>0.0</v>
      </c>
      <c r="J685" s="25">
        <v>0.0</v>
      </c>
      <c r="K685" s="25">
        <v>0.0</v>
      </c>
      <c r="L685" s="25">
        <v>0.0</v>
      </c>
      <c r="M685" s="25">
        <v>0.0</v>
      </c>
      <c r="N685" s="25">
        <v>0.02083</v>
      </c>
      <c r="O685" s="25">
        <v>0.56417</v>
      </c>
      <c r="P685" s="25">
        <v>0.24828</v>
      </c>
      <c r="Q685" s="25">
        <v>51.0</v>
      </c>
      <c r="R685" s="25">
        <v>99.0</v>
      </c>
      <c r="S685" s="25">
        <v>7.0</v>
      </c>
    </row>
    <row r="686">
      <c r="A686" s="58" t="s">
        <v>41</v>
      </c>
      <c r="B686" s="25" t="s">
        <v>1</v>
      </c>
      <c r="C686" s="25" t="s">
        <v>135</v>
      </c>
      <c r="D686" s="25" t="s">
        <v>15</v>
      </c>
      <c r="E686" s="25">
        <v>366.0</v>
      </c>
      <c r="F686" s="25">
        <v>15.0</v>
      </c>
      <c r="G686" s="25">
        <v>0.0</v>
      </c>
      <c r="H686" s="25">
        <v>174.0</v>
      </c>
      <c r="I686" s="25">
        <v>0.0</v>
      </c>
      <c r="J686" s="25">
        <v>0.0</v>
      </c>
      <c r="K686" s="25">
        <v>0.0</v>
      </c>
      <c r="L686" s="25">
        <v>0.0</v>
      </c>
      <c r="M686" s="25">
        <v>0.0</v>
      </c>
      <c r="N686" s="25">
        <v>0.01556</v>
      </c>
      <c r="O686" s="25">
        <v>0.78806</v>
      </c>
      <c r="P686" s="25">
        <v>0.28198</v>
      </c>
      <c r="Q686" s="25">
        <v>15.0</v>
      </c>
      <c r="R686" s="25">
        <v>99.0</v>
      </c>
      <c r="S686" s="25">
        <v>7.0</v>
      </c>
    </row>
    <row r="687">
      <c r="A687" s="58" t="s">
        <v>41</v>
      </c>
      <c r="B687" s="25" t="s">
        <v>1</v>
      </c>
      <c r="C687" s="25" t="s">
        <v>89</v>
      </c>
      <c r="D687" s="25" t="s">
        <v>15</v>
      </c>
      <c r="E687" s="25">
        <v>3092.0</v>
      </c>
      <c r="F687" s="25">
        <v>29.0</v>
      </c>
      <c r="G687" s="25">
        <v>0.0</v>
      </c>
      <c r="H687" s="25">
        <v>811.0</v>
      </c>
      <c r="I687" s="25">
        <v>0.0</v>
      </c>
      <c r="J687" s="25">
        <v>0.0</v>
      </c>
      <c r="K687" s="25">
        <v>0.0</v>
      </c>
      <c r="L687" s="25">
        <v>0.0</v>
      </c>
      <c r="M687" s="25">
        <v>0.0</v>
      </c>
      <c r="N687" s="25">
        <v>0.07944</v>
      </c>
      <c r="O687" s="25">
        <v>0.71222</v>
      </c>
      <c r="P687" s="25">
        <v>0.2911</v>
      </c>
      <c r="Q687" s="25">
        <v>29.0</v>
      </c>
      <c r="R687" s="25">
        <v>99.0</v>
      </c>
      <c r="S687" s="25">
        <v>7.0</v>
      </c>
    </row>
    <row r="688">
      <c r="A688" s="58" t="s">
        <v>41</v>
      </c>
      <c r="B688" s="25" t="s">
        <v>1</v>
      </c>
      <c r="C688" s="25" t="s">
        <v>82</v>
      </c>
      <c r="D688" s="25" t="s">
        <v>15</v>
      </c>
      <c r="E688" s="25">
        <v>1413.0</v>
      </c>
      <c r="F688" s="25">
        <v>24.0</v>
      </c>
      <c r="G688" s="25">
        <v>0.0</v>
      </c>
      <c r="H688" s="25">
        <v>310.0</v>
      </c>
      <c r="I688" s="25">
        <v>0.0</v>
      </c>
      <c r="J688" s="25">
        <v>0.0</v>
      </c>
      <c r="K688" s="25">
        <v>0.0</v>
      </c>
      <c r="L688" s="25">
        <v>0.0</v>
      </c>
      <c r="M688" s="25">
        <v>0.0</v>
      </c>
      <c r="N688" s="25">
        <v>0.10306</v>
      </c>
      <c r="O688" s="25">
        <v>0.83889</v>
      </c>
      <c r="P688" s="25">
        <v>0.34104</v>
      </c>
      <c r="Q688" s="25">
        <v>23.0</v>
      </c>
      <c r="R688" s="25">
        <v>99.0</v>
      </c>
      <c r="S688" s="25">
        <v>7.0</v>
      </c>
    </row>
    <row r="689">
      <c r="A689" s="58" t="s">
        <v>41</v>
      </c>
      <c r="B689" s="25" t="s">
        <v>1</v>
      </c>
      <c r="C689" s="25" t="s">
        <v>143</v>
      </c>
      <c r="D689" s="25" t="s">
        <v>15</v>
      </c>
      <c r="E689" s="25">
        <v>442.0</v>
      </c>
      <c r="F689" s="25">
        <v>21.0</v>
      </c>
      <c r="G689" s="25">
        <v>0.0</v>
      </c>
      <c r="H689" s="25">
        <v>117.0</v>
      </c>
      <c r="I689" s="25">
        <v>0.0</v>
      </c>
      <c r="J689" s="25">
        <v>0.0</v>
      </c>
      <c r="K689" s="25">
        <v>0.0</v>
      </c>
      <c r="L689" s="25">
        <v>0.0</v>
      </c>
      <c r="M689" s="25">
        <v>0.0</v>
      </c>
      <c r="N689" s="25">
        <v>0.0675</v>
      </c>
      <c r="O689" s="25">
        <v>0.92417</v>
      </c>
      <c r="P689" s="25">
        <v>0.34178</v>
      </c>
      <c r="Q689" s="25">
        <v>21.0</v>
      </c>
      <c r="R689" s="25">
        <v>99.0</v>
      </c>
      <c r="S689" s="25">
        <v>7.0</v>
      </c>
    </row>
    <row r="690">
      <c r="A690" s="58" t="s">
        <v>41</v>
      </c>
      <c r="B690" s="25" t="s">
        <v>1</v>
      </c>
      <c r="C690" s="25" t="s">
        <v>151</v>
      </c>
      <c r="D690" s="25" t="s">
        <v>15</v>
      </c>
      <c r="E690" s="25">
        <v>397.0</v>
      </c>
      <c r="F690" s="25">
        <v>17.0</v>
      </c>
      <c r="G690" s="25">
        <v>0.0</v>
      </c>
      <c r="H690" s="25">
        <v>101.0</v>
      </c>
      <c r="I690" s="25">
        <v>0.0</v>
      </c>
      <c r="J690" s="25">
        <v>0.0</v>
      </c>
      <c r="K690" s="25">
        <v>0.0</v>
      </c>
      <c r="L690" s="25">
        <v>0.0</v>
      </c>
      <c r="M690" s="25">
        <v>0.0</v>
      </c>
      <c r="N690" s="25">
        <v>0.07417</v>
      </c>
      <c r="O690" s="25">
        <v>0.87944</v>
      </c>
      <c r="P690" s="25">
        <v>0.33212</v>
      </c>
      <c r="Q690" s="25">
        <v>17.0</v>
      </c>
      <c r="R690" s="25">
        <v>99.0</v>
      </c>
      <c r="S690" s="25">
        <v>7.0</v>
      </c>
    </row>
    <row r="691">
      <c r="A691" s="58" t="s">
        <v>41</v>
      </c>
      <c r="B691" s="25" t="s">
        <v>1</v>
      </c>
      <c r="C691" s="25" t="s">
        <v>3</v>
      </c>
      <c r="D691" s="25" t="s">
        <v>15</v>
      </c>
      <c r="E691" s="25">
        <v>440437.0</v>
      </c>
      <c r="F691" s="25">
        <v>14557.0</v>
      </c>
      <c r="G691" s="25">
        <v>13.0</v>
      </c>
      <c r="H691" s="25">
        <v>136853.0</v>
      </c>
      <c r="I691" s="25">
        <v>0.0</v>
      </c>
      <c r="J691" s="25">
        <v>3.0</v>
      </c>
      <c r="K691" s="25">
        <v>0.0</v>
      </c>
      <c r="L691" s="25">
        <v>0.0</v>
      </c>
      <c r="M691" s="25">
        <v>0.0</v>
      </c>
      <c r="N691" s="25">
        <v>0.05583</v>
      </c>
      <c r="O691" s="25">
        <v>0.71694</v>
      </c>
      <c r="P691" s="25">
        <v>0.3288</v>
      </c>
      <c r="Q691" s="25">
        <v>14381.0</v>
      </c>
      <c r="R691" s="25">
        <v>99.0</v>
      </c>
      <c r="S691" s="25">
        <v>7.0</v>
      </c>
    </row>
    <row r="692">
      <c r="A692" s="58" t="s">
        <v>41</v>
      </c>
      <c r="B692" s="25" t="s">
        <v>1</v>
      </c>
      <c r="C692" s="25" t="s">
        <v>44</v>
      </c>
      <c r="D692" s="25" t="s">
        <v>16</v>
      </c>
      <c r="E692" s="25">
        <v>179664.0</v>
      </c>
      <c r="F692" s="25">
        <v>12008.0</v>
      </c>
      <c r="G692" s="25">
        <v>13.0</v>
      </c>
      <c r="H692" s="25">
        <v>60182.0</v>
      </c>
      <c r="I692" s="25">
        <v>0.0</v>
      </c>
      <c r="J692" s="25">
        <v>2.0</v>
      </c>
      <c r="K692" s="25">
        <v>0.0</v>
      </c>
      <c r="L692" s="25">
        <v>0.0</v>
      </c>
      <c r="M692" s="25">
        <v>0.0</v>
      </c>
      <c r="N692" s="25">
        <v>0.03444</v>
      </c>
      <c r="O692" s="25">
        <v>0.66278</v>
      </c>
      <c r="P692" s="25">
        <v>0.4475</v>
      </c>
      <c r="Q692" s="25">
        <v>9977.0</v>
      </c>
      <c r="R692" s="25">
        <v>99.0</v>
      </c>
      <c r="S692" s="25">
        <v>8.0</v>
      </c>
    </row>
    <row r="693">
      <c r="A693" s="58" t="s">
        <v>41</v>
      </c>
      <c r="B693" s="25" t="s">
        <v>1</v>
      </c>
      <c r="C693" s="25" t="s">
        <v>55</v>
      </c>
      <c r="D693" s="25" t="s">
        <v>16</v>
      </c>
      <c r="E693" s="25">
        <v>5854.0</v>
      </c>
      <c r="F693" s="25">
        <v>3289.0</v>
      </c>
      <c r="G693" s="25">
        <v>5.0</v>
      </c>
      <c r="H693" s="25">
        <v>2636.0</v>
      </c>
      <c r="I693" s="25">
        <v>0.0</v>
      </c>
      <c r="J693" s="25">
        <v>0.0</v>
      </c>
      <c r="K693" s="25">
        <v>0.0</v>
      </c>
      <c r="L693" s="25">
        <v>0.0</v>
      </c>
      <c r="M693" s="25">
        <v>0.0</v>
      </c>
      <c r="N693" s="25">
        <v>0.03694</v>
      </c>
      <c r="O693" s="25">
        <v>10.015</v>
      </c>
      <c r="P693" s="25">
        <v>3.74681</v>
      </c>
      <c r="Q693" s="25">
        <v>2746.0</v>
      </c>
      <c r="R693" s="25">
        <v>99.0</v>
      </c>
      <c r="S693" s="25">
        <v>8.0</v>
      </c>
    </row>
    <row r="694">
      <c r="A694" s="58" t="s">
        <v>41</v>
      </c>
      <c r="B694" s="25" t="s">
        <v>1</v>
      </c>
      <c r="C694" s="25" t="s">
        <v>112</v>
      </c>
      <c r="D694" s="25" t="s">
        <v>16</v>
      </c>
      <c r="E694" s="25">
        <v>5446.0</v>
      </c>
      <c r="F694" s="25">
        <v>3807.0</v>
      </c>
      <c r="G694" s="25">
        <v>5.0</v>
      </c>
      <c r="H694" s="25">
        <v>2773.0</v>
      </c>
      <c r="I694" s="25">
        <v>0.0</v>
      </c>
      <c r="J694" s="25">
        <v>0.0</v>
      </c>
      <c r="K694" s="25">
        <v>0.0</v>
      </c>
      <c r="L694" s="25">
        <v>0.0</v>
      </c>
      <c r="M694" s="25">
        <v>0.0</v>
      </c>
      <c r="N694" s="25">
        <v>0.01583</v>
      </c>
      <c r="O694" s="25">
        <v>12.73167</v>
      </c>
      <c r="P694" s="25">
        <v>5.18004</v>
      </c>
      <c r="Q694" s="25">
        <v>3069.0</v>
      </c>
      <c r="R694" s="25">
        <v>99.0</v>
      </c>
      <c r="S694" s="25">
        <v>8.0</v>
      </c>
    </row>
    <row r="695">
      <c r="A695" s="58" t="s">
        <v>41</v>
      </c>
      <c r="B695" s="25" t="s">
        <v>1</v>
      </c>
      <c r="C695" s="25" t="s">
        <v>82</v>
      </c>
      <c r="D695" s="25" t="s">
        <v>16</v>
      </c>
      <c r="E695" s="25">
        <v>7368.0</v>
      </c>
      <c r="F695" s="25">
        <v>3090.0</v>
      </c>
      <c r="G695" s="25">
        <v>0.0</v>
      </c>
      <c r="H695" s="25">
        <v>2130.0</v>
      </c>
      <c r="I695" s="25">
        <v>0.0</v>
      </c>
      <c r="J695" s="25">
        <v>0.0</v>
      </c>
      <c r="K695" s="25">
        <v>0.0</v>
      </c>
      <c r="L695" s="25">
        <v>0.0</v>
      </c>
      <c r="M695" s="25">
        <v>0.0</v>
      </c>
      <c r="N695" s="25">
        <v>0.13389</v>
      </c>
      <c r="O695" s="25">
        <v>2.93139</v>
      </c>
      <c r="P695" s="25">
        <v>2.19929</v>
      </c>
      <c r="Q695" s="25">
        <v>1986.0</v>
      </c>
      <c r="R695" s="25">
        <v>99.0</v>
      </c>
      <c r="S695" s="25">
        <v>8.0</v>
      </c>
    </row>
    <row r="696">
      <c r="A696" s="58" t="s">
        <v>41</v>
      </c>
      <c r="B696" s="25" t="s">
        <v>1</v>
      </c>
      <c r="C696" s="25" t="s">
        <v>79</v>
      </c>
      <c r="D696" s="25" t="s">
        <v>16</v>
      </c>
      <c r="E696" s="25">
        <v>5410.0</v>
      </c>
      <c r="F696" s="25">
        <v>2988.0</v>
      </c>
      <c r="G696" s="25">
        <v>2.0</v>
      </c>
      <c r="H696" s="25">
        <v>2473.0</v>
      </c>
      <c r="I696" s="25">
        <v>0.0</v>
      </c>
      <c r="J696" s="25">
        <v>0.0</v>
      </c>
      <c r="K696" s="25">
        <v>0.0</v>
      </c>
      <c r="L696" s="25">
        <v>0.0</v>
      </c>
      <c r="M696" s="25">
        <v>0.0</v>
      </c>
      <c r="N696" s="25">
        <v>0.02583</v>
      </c>
      <c r="O696" s="25">
        <v>4.24639</v>
      </c>
      <c r="P696" s="25">
        <v>1.58544</v>
      </c>
      <c r="Q696" s="25">
        <v>2220.0</v>
      </c>
      <c r="R696" s="25">
        <v>99.0</v>
      </c>
      <c r="S696" s="25">
        <v>8.0</v>
      </c>
    </row>
    <row r="697">
      <c r="A697" s="58" t="s">
        <v>41</v>
      </c>
      <c r="B697" s="25" t="s">
        <v>1</v>
      </c>
      <c r="C697" s="25" t="s">
        <v>73</v>
      </c>
      <c r="D697" s="25" t="s">
        <v>16</v>
      </c>
      <c r="E697" s="25">
        <v>16497.0</v>
      </c>
      <c r="F697" s="25">
        <v>6260.0</v>
      </c>
      <c r="G697" s="25">
        <v>25.0</v>
      </c>
      <c r="H697" s="25">
        <v>4239.0</v>
      </c>
      <c r="I697" s="25">
        <v>0.0</v>
      </c>
      <c r="J697" s="25">
        <v>0.0</v>
      </c>
      <c r="K697" s="25">
        <v>0.0</v>
      </c>
      <c r="L697" s="25">
        <v>0.0</v>
      </c>
      <c r="M697" s="25">
        <v>0.0</v>
      </c>
      <c r="N697" s="25">
        <v>0.17194</v>
      </c>
      <c r="O697" s="25">
        <v>12.66167</v>
      </c>
      <c r="P697" s="25">
        <v>4.77994</v>
      </c>
      <c r="Q697" s="25">
        <v>4972.0</v>
      </c>
      <c r="R697" s="25">
        <v>99.0</v>
      </c>
      <c r="S697" s="25">
        <v>8.0</v>
      </c>
    </row>
    <row r="698">
      <c r="A698" s="58" t="s">
        <v>41</v>
      </c>
      <c r="B698" s="25" t="s">
        <v>1</v>
      </c>
      <c r="C698" s="25" t="s">
        <v>48</v>
      </c>
      <c r="D698" s="25" t="s">
        <v>16</v>
      </c>
      <c r="E698" s="25">
        <v>828.0</v>
      </c>
      <c r="F698" s="25">
        <v>357.0</v>
      </c>
      <c r="G698" s="25">
        <v>0.0</v>
      </c>
      <c r="H698" s="25">
        <v>306.0</v>
      </c>
      <c r="I698" s="25">
        <v>0.0</v>
      </c>
      <c r="J698" s="25">
        <v>0.0</v>
      </c>
      <c r="K698" s="25">
        <v>0.0</v>
      </c>
      <c r="L698" s="25">
        <v>0.0</v>
      </c>
      <c r="M698" s="25">
        <v>0.0</v>
      </c>
      <c r="N698" s="25">
        <v>0.09778</v>
      </c>
      <c r="O698" s="25">
        <v>1.17944</v>
      </c>
      <c r="P698" s="25">
        <v>1.14007</v>
      </c>
      <c r="Q698" s="25">
        <v>189.0</v>
      </c>
      <c r="R698" s="25">
        <v>99.0</v>
      </c>
      <c r="S698" s="25">
        <v>8.0</v>
      </c>
    </row>
    <row r="699">
      <c r="A699" s="58" t="s">
        <v>41</v>
      </c>
      <c r="B699" s="25" t="s">
        <v>1</v>
      </c>
      <c r="C699" s="25" t="s">
        <v>58</v>
      </c>
      <c r="D699" s="25" t="s">
        <v>16</v>
      </c>
      <c r="E699" s="25">
        <v>1405.0</v>
      </c>
      <c r="F699" s="25">
        <v>213.0</v>
      </c>
      <c r="G699" s="25">
        <v>0.0</v>
      </c>
      <c r="H699" s="25">
        <v>350.0</v>
      </c>
      <c r="I699" s="25">
        <v>0.0</v>
      </c>
      <c r="J699" s="25">
        <v>0.0</v>
      </c>
      <c r="K699" s="25">
        <v>0.0</v>
      </c>
      <c r="L699" s="25">
        <v>0.0</v>
      </c>
      <c r="M699" s="25">
        <v>0.0</v>
      </c>
      <c r="N699" s="25">
        <v>0.15306</v>
      </c>
      <c r="O699" s="25">
        <v>4.04333</v>
      </c>
      <c r="P699" s="25">
        <v>1.89974</v>
      </c>
      <c r="Q699" s="25">
        <v>187.0</v>
      </c>
      <c r="R699" s="25">
        <v>99.0</v>
      </c>
      <c r="S699" s="25">
        <v>8.0</v>
      </c>
    </row>
    <row r="700">
      <c r="A700" s="58" t="s">
        <v>41</v>
      </c>
      <c r="B700" s="25" t="s">
        <v>1</v>
      </c>
      <c r="C700" s="25" t="s">
        <v>152</v>
      </c>
      <c r="D700" s="25" t="s">
        <v>16</v>
      </c>
      <c r="E700" s="25">
        <v>947.0</v>
      </c>
      <c r="F700" s="25">
        <v>768.0</v>
      </c>
      <c r="G700" s="25">
        <v>0.0</v>
      </c>
      <c r="H700" s="25">
        <v>667.0</v>
      </c>
      <c r="I700" s="25">
        <v>0.0</v>
      </c>
      <c r="J700" s="25">
        <v>0.0</v>
      </c>
      <c r="K700" s="25">
        <v>0.0</v>
      </c>
      <c r="L700" s="25">
        <v>0.0</v>
      </c>
      <c r="M700" s="25">
        <v>0.0</v>
      </c>
      <c r="N700" s="25">
        <v>0.00694</v>
      </c>
      <c r="O700" s="25">
        <v>0.86944</v>
      </c>
      <c r="P700" s="25">
        <v>0.95817</v>
      </c>
      <c r="Q700" s="25">
        <v>597.0</v>
      </c>
      <c r="R700" s="25">
        <v>99.0</v>
      </c>
      <c r="S700" s="25">
        <v>8.0</v>
      </c>
    </row>
    <row r="701">
      <c r="A701" s="58" t="s">
        <v>41</v>
      </c>
      <c r="B701" s="25" t="s">
        <v>1</v>
      </c>
      <c r="C701" s="25" t="s">
        <v>128</v>
      </c>
      <c r="D701" s="25" t="s">
        <v>16</v>
      </c>
      <c r="E701" s="25">
        <v>2176.0</v>
      </c>
      <c r="F701" s="25">
        <v>1397.0</v>
      </c>
      <c r="G701" s="25">
        <v>0.0</v>
      </c>
      <c r="H701" s="25">
        <v>774.0</v>
      </c>
      <c r="I701" s="25">
        <v>0.0</v>
      </c>
      <c r="J701" s="25">
        <v>0.0</v>
      </c>
      <c r="K701" s="25">
        <v>0.0</v>
      </c>
      <c r="L701" s="25">
        <v>0.0</v>
      </c>
      <c r="M701" s="25">
        <v>0.0</v>
      </c>
      <c r="N701" s="25">
        <v>0.20528</v>
      </c>
      <c r="O701" s="25">
        <v>21.90944</v>
      </c>
      <c r="P701" s="25">
        <v>6.42888</v>
      </c>
      <c r="Q701" s="25">
        <v>1192.0</v>
      </c>
      <c r="R701" s="25">
        <v>99.0</v>
      </c>
      <c r="S701" s="25">
        <v>8.0</v>
      </c>
    </row>
    <row r="702">
      <c r="A702" s="58" t="s">
        <v>41</v>
      </c>
      <c r="B702" s="25" t="s">
        <v>1</v>
      </c>
      <c r="C702" s="25" t="s">
        <v>126</v>
      </c>
      <c r="D702" s="25" t="s">
        <v>16</v>
      </c>
      <c r="E702" s="25">
        <v>2683.0</v>
      </c>
      <c r="F702" s="25">
        <v>2242.0</v>
      </c>
      <c r="G702" s="25">
        <v>0.0</v>
      </c>
      <c r="H702" s="25">
        <v>873.0</v>
      </c>
      <c r="I702" s="25">
        <v>0.0</v>
      </c>
      <c r="J702" s="25">
        <v>0.0</v>
      </c>
      <c r="K702" s="25">
        <v>0.0</v>
      </c>
      <c r="L702" s="25">
        <v>0.0</v>
      </c>
      <c r="M702" s="25">
        <v>0.0</v>
      </c>
      <c r="N702" s="25">
        <v>0.14583</v>
      </c>
      <c r="O702" s="25">
        <v>56.39167</v>
      </c>
      <c r="P702" s="25">
        <v>13.26968</v>
      </c>
      <c r="Q702" s="25">
        <v>1947.0</v>
      </c>
      <c r="R702" s="25">
        <v>99.0</v>
      </c>
      <c r="S702" s="25">
        <v>8.0</v>
      </c>
    </row>
    <row r="703">
      <c r="A703" s="58" t="s">
        <v>41</v>
      </c>
      <c r="B703" s="25" t="s">
        <v>1</v>
      </c>
      <c r="C703" s="25" t="s">
        <v>71</v>
      </c>
      <c r="D703" s="25" t="s">
        <v>16</v>
      </c>
      <c r="E703" s="25">
        <v>69392.0</v>
      </c>
      <c r="F703" s="25">
        <v>42318.0</v>
      </c>
      <c r="G703" s="25">
        <v>8.0</v>
      </c>
      <c r="H703" s="25">
        <v>20511.0</v>
      </c>
      <c r="I703" s="25">
        <v>0.0</v>
      </c>
      <c r="J703" s="25">
        <v>0.0</v>
      </c>
      <c r="K703" s="25">
        <v>0.0</v>
      </c>
      <c r="L703" s="25">
        <v>0.0</v>
      </c>
      <c r="M703" s="25">
        <v>0.0</v>
      </c>
      <c r="N703" s="25">
        <v>0.15722</v>
      </c>
      <c r="O703" s="25">
        <v>9.10028</v>
      </c>
      <c r="P703" s="25">
        <v>3.51169</v>
      </c>
      <c r="Q703" s="25">
        <v>26209.0</v>
      </c>
      <c r="R703" s="25">
        <v>99.0</v>
      </c>
      <c r="S703" s="25">
        <v>8.0</v>
      </c>
    </row>
    <row r="704">
      <c r="A704" s="58" t="s">
        <v>41</v>
      </c>
      <c r="B704" s="25" t="s">
        <v>1</v>
      </c>
      <c r="C704" s="25" t="s">
        <v>61</v>
      </c>
      <c r="D704" s="25" t="s">
        <v>16</v>
      </c>
      <c r="E704" s="25">
        <v>737526.0</v>
      </c>
      <c r="F704" s="25">
        <v>552175.0</v>
      </c>
      <c r="G704" s="25">
        <v>327.0</v>
      </c>
      <c r="H704" s="25">
        <v>446161.0</v>
      </c>
      <c r="I704" s="25">
        <v>0.0</v>
      </c>
      <c r="J704" s="25">
        <v>1.0</v>
      </c>
      <c r="K704" s="25">
        <v>0.0</v>
      </c>
      <c r="L704" s="25">
        <v>0.0</v>
      </c>
      <c r="M704" s="25">
        <v>0.0</v>
      </c>
      <c r="N704" s="25">
        <v>0.00778</v>
      </c>
      <c r="O704" s="25">
        <v>1.74833</v>
      </c>
      <c r="P704" s="25">
        <v>2.43024</v>
      </c>
      <c r="Q704" s="25">
        <v>351081.0</v>
      </c>
      <c r="R704" s="25">
        <v>99.0</v>
      </c>
      <c r="S704" s="25">
        <v>8.0</v>
      </c>
    </row>
    <row r="705">
      <c r="A705" s="58" t="s">
        <v>41</v>
      </c>
      <c r="B705" s="25" t="s">
        <v>1</v>
      </c>
      <c r="C705" s="25" t="s">
        <v>74</v>
      </c>
      <c r="D705" s="25" t="s">
        <v>16</v>
      </c>
      <c r="E705" s="25">
        <v>44834.0</v>
      </c>
      <c r="F705" s="25">
        <v>26205.0</v>
      </c>
      <c r="G705" s="25">
        <v>38.0</v>
      </c>
      <c r="H705" s="25">
        <v>16973.0</v>
      </c>
      <c r="I705" s="25">
        <v>0.0</v>
      </c>
      <c r="J705" s="25">
        <v>0.0</v>
      </c>
      <c r="K705" s="25">
        <v>0.0</v>
      </c>
      <c r="L705" s="25">
        <v>0.0</v>
      </c>
      <c r="M705" s="25">
        <v>0.0</v>
      </c>
      <c r="N705" s="25">
        <v>0.15722</v>
      </c>
      <c r="O705" s="25">
        <v>15.55583</v>
      </c>
      <c r="P705" s="25">
        <v>5.59532</v>
      </c>
      <c r="Q705" s="25">
        <v>21084.0</v>
      </c>
      <c r="R705" s="25">
        <v>99.0</v>
      </c>
      <c r="S705" s="25">
        <v>8.0</v>
      </c>
    </row>
    <row r="706">
      <c r="A706" s="58" t="s">
        <v>41</v>
      </c>
      <c r="B706" s="25" t="s">
        <v>1</v>
      </c>
      <c r="C706" s="25" t="s">
        <v>86</v>
      </c>
      <c r="D706" s="25" t="s">
        <v>16</v>
      </c>
      <c r="E706" s="25">
        <v>12096.0</v>
      </c>
      <c r="F706" s="25">
        <v>5609.0</v>
      </c>
      <c r="G706" s="25">
        <v>9.0</v>
      </c>
      <c r="H706" s="25">
        <v>2781.0</v>
      </c>
      <c r="I706" s="25">
        <v>0.0</v>
      </c>
      <c r="J706" s="25">
        <v>0.0</v>
      </c>
      <c r="K706" s="25">
        <v>0.0</v>
      </c>
      <c r="L706" s="25">
        <v>0.0</v>
      </c>
      <c r="M706" s="25">
        <v>0.0</v>
      </c>
      <c r="N706" s="25">
        <v>0.23778</v>
      </c>
      <c r="O706" s="25">
        <v>16.33306</v>
      </c>
      <c r="P706" s="25">
        <v>5.05537</v>
      </c>
      <c r="Q706" s="25">
        <v>4536.0</v>
      </c>
      <c r="R706" s="25">
        <v>99.0</v>
      </c>
      <c r="S706" s="25">
        <v>8.0</v>
      </c>
    </row>
    <row r="707">
      <c r="A707" s="58" t="s">
        <v>41</v>
      </c>
      <c r="B707" s="25" t="s">
        <v>1</v>
      </c>
      <c r="C707" s="25" t="s">
        <v>64</v>
      </c>
      <c r="D707" s="25" t="s">
        <v>16</v>
      </c>
      <c r="E707" s="25">
        <v>23339.0</v>
      </c>
      <c r="F707" s="25">
        <v>13497.0</v>
      </c>
      <c r="G707" s="25">
        <v>15.0</v>
      </c>
      <c r="H707" s="25">
        <v>8460.0</v>
      </c>
      <c r="I707" s="25">
        <v>0.0</v>
      </c>
      <c r="J707" s="25">
        <v>0.0</v>
      </c>
      <c r="K707" s="25">
        <v>0.0</v>
      </c>
      <c r="L707" s="25">
        <v>0.0</v>
      </c>
      <c r="M707" s="25">
        <v>0.0</v>
      </c>
      <c r="N707" s="25">
        <v>0.195</v>
      </c>
      <c r="O707" s="25">
        <v>15.35611</v>
      </c>
      <c r="P707" s="25">
        <v>5.41036</v>
      </c>
      <c r="Q707" s="25">
        <v>10500.0</v>
      </c>
      <c r="R707" s="25">
        <v>99.0</v>
      </c>
      <c r="S707" s="25">
        <v>8.0</v>
      </c>
    </row>
    <row r="708">
      <c r="A708" s="58" t="s">
        <v>41</v>
      </c>
      <c r="B708" s="25" t="s">
        <v>1</v>
      </c>
      <c r="C708" s="25" t="s">
        <v>70</v>
      </c>
      <c r="D708" s="25" t="s">
        <v>16</v>
      </c>
      <c r="E708" s="25">
        <v>85338.0</v>
      </c>
      <c r="F708" s="25">
        <v>46766.0</v>
      </c>
      <c r="G708" s="25">
        <v>39.0</v>
      </c>
      <c r="H708" s="25">
        <v>27177.0</v>
      </c>
      <c r="I708" s="25">
        <v>0.0</v>
      </c>
      <c r="J708" s="25">
        <v>2.0</v>
      </c>
      <c r="K708" s="25">
        <v>0.0</v>
      </c>
      <c r="L708" s="25">
        <v>0.0</v>
      </c>
      <c r="M708" s="25">
        <v>0.0</v>
      </c>
      <c r="N708" s="25">
        <v>0.32639</v>
      </c>
      <c r="O708" s="25">
        <v>12.76083</v>
      </c>
      <c r="P708" s="25">
        <v>5.23193</v>
      </c>
      <c r="Q708" s="25">
        <v>32505.0</v>
      </c>
      <c r="R708" s="25">
        <v>99.0</v>
      </c>
      <c r="S708" s="25">
        <v>8.0</v>
      </c>
    </row>
    <row r="709">
      <c r="A709" s="58" t="s">
        <v>41</v>
      </c>
      <c r="B709" s="25" t="s">
        <v>1</v>
      </c>
      <c r="C709" s="25" t="s">
        <v>54</v>
      </c>
      <c r="D709" s="25" t="s">
        <v>16</v>
      </c>
      <c r="E709" s="25">
        <v>19091.0</v>
      </c>
      <c r="F709" s="25">
        <v>16855.0</v>
      </c>
      <c r="G709" s="25">
        <v>2.0</v>
      </c>
      <c r="H709" s="25">
        <v>11994.0</v>
      </c>
      <c r="I709" s="25">
        <v>0.0</v>
      </c>
      <c r="J709" s="25">
        <v>0.0</v>
      </c>
      <c r="K709" s="25">
        <v>0.0</v>
      </c>
      <c r="L709" s="25">
        <v>0.0</v>
      </c>
      <c r="M709" s="25">
        <v>0.0</v>
      </c>
      <c r="N709" s="25">
        <v>0.00556</v>
      </c>
      <c r="O709" s="25">
        <v>1.73361</v>
      </c>
      <c r="P709" s="25">
        <v>1.9469</v>
      </c>
      <c r="Q709" s="25">
        <v>8533.0</v>
      </c>
      <c r="R709" s="25">
        <v>99.0</v>
      </c>
      <c r="S709" s="25">
        <v>8.0</v>
      </c>
    </row>
    <row r="710">
      <c r="A710" s="58" t="s">
        <v>41</v>
      </c>
      <c r="B710" s="25" t="s">
        <v>1</v>
      </c>
      <c r="C710" s="25" t="s">
        <v>75</v>
      </c>
      <c r="D710" s="25" t="s">
        <v>16</v>
      </c>
      <c r="E710" s="25">
        <v>12239.0</v>
      </c>
      <c r="F710" s="25">
        <v>6030.0</v>
      </c>
      <c r="G710" s="25">
        <v>12.0</v>
      </c>
      <c r="H710" s="25">
        <v>3365.0</v>
      </c>
      <c r="I710" s="25">
        <v>0.0</v>
      </c>
      <c r="J710" s="25">
        <v>0.0</v>
      </c>
      <c r="K710" s="25">
        <v>0.0</v>
      </c>
      <c r="L710" s="25">
        <v>0.0</v>
      </c>
      <c r="M710" s="25">
        <v>0.0</v>
      </c>
      <c r="N710" s="25">
        <v>0.23</v>
      </c>
      <c r="O710" s="25">
        <v>20.3275</v>
      </c>
      <c r="P710" s="25">
        <v>6.98047</v>
      </c>
      <c r="Q710" s="25">
        <v>4845.0</v>
      </c>
      <c r="R710" s="25">
        <v>99.0</v>
      </c>
      <c r="S710" s="25">
        <v>8.0</v>
      </c>
    </row>
    <row r="711">
      <c r="A711" s="58" t="s">
        <v>41</v>
      </c>
      <c r="B711" s="25" t="s">
        <v>1</v>
      </c>
      <c r="C711" s="25" t="s">
        <v>97</v>
      </c>
      <c r="D711" s="25" t="s">
        <v>16</v>
      </c>
      <c r="E711" s="25">
        <v>1288.0</v>
      </c>
      <c r="F711" s="25">
        <v>1146.0</v>
      </c>
      <c r="G711" s="25">
        <v>0.0</v>
      </c>
      <c r="H711" s="25">
        <v>839.0</v>
      </c>
      <c r="I711" s="25">
        <v>0.0</v>
      </c>
      <c r="J711" s="25">
        <v>0.0</v>
      </c>
      <c r="K711" s="25">
        <v>0.0</v>
      </c>
      <c r="L711" s="25">
        <v>0.0</v>
      </c>
      <c r="M711" s="25">
        <v>0.0</v>
      </c>
      <c r="N711" s="25">
        <v>0.01083</v>
      </c>
      <c r="O711" s="25">
        <v>1.38278</v>
      </c>
      <c r="P711" s="25">
        <v>1.00421</v>
      </c>
      <c r="Q711" s="25">
        <v>759.0</v>
      </c>
      <c r="R711" s="25">
        <v>99.0</v>
      </c>
      <c r="S711" s="25">
        <v>8.0</v>
      </c>
    </row>
    <row r="712">
      <c r="A712" s="58" t="s">
        <v>41</v>
      </c>
      <c r="B712" s="25" t="s">
        <v>1</v>
      </c>
      <c r="C712" s="25" t="s">
        <v>160</v>
      </c>
      <c r="D712" s="25" t="s">
        <v>16</v>
      </c>
      <c r="E712" s="25">
        <v>2869.0</v>
      </c>
      <c r="F712" s="25">
        <v>2370.0</v>
      </c>
      <c r="G712" s="25">
        <v>2.0</v>
      </c>
      <c r="H712" s="25">
        <v>1462.0</v>
      </c>
      <c r="I712" s="25">
        <v>0.0</v>
      </c>
      <c r="J712" s="25">
        <v>0.0</v>
      </c>
      <c r="K712" s="25">
        <v>0.0</v>
      </c>
      <c r="L712" s="25">
        <v>0.0</v>
      </c>
      <c r="M712" s="25">
        <v>0.0</v>
      </c>
      <c r="N712" s="25">
        <v>0.01111</v>
      </c>
      <c r="O712" s="25">
        <v>6.14667</v>
      </c>
      <c r="P712" s="25">
        <v>3.58178</v>
      </c>
      <c r="Q712" s="25">
        <v>1966.0</v>
      </c>
      <c r="R712" s="25">
        <v>99.0</v>
      </c>
      <c r="S712" s="25">
        <v>8.0</v>
      </c>
    </row>
    <row r="713">
      <c r="A713" s="58" t="s">
        <v>41</v>
      </c>
      <c r="B713" s="25" t="s">
        <v>1</v>
      </c>
      <c r="C713" s="25" t="s">
        <v>66</v>
      </c>
      <c r="D713" s="25" t="s">
        <v>16</v>
      </c>
      <c r="E713" s="25">
        <v>39134.0</v>
      </c>
      <c r="F713" s="25">
        <v>19775.0</v>
      </c>
      <c r="G713" s="25">
        <v>47.0</v>
      </c>
      <c r="H713" s="25">
        <v>16905.0</v>
      </c>
      <c r="I713" s="25">
        <v>0.0</v>
      </c>
      <c r="J713" s="25">
        <v>1.0</v>
      </c>
      <c r="K713" s="25">
        <v>0.0</v>
      </c>
      <c r="L713" s="25">
        <v>0.0</v>
      </c>
      <c r="M713" s="25">
        <v>0.0</v>
      </c>
      <c r="N713" s="25">
        <v>0.03833</v>
      </c>
      <c r="O713" s="25">
        <v>5.46528</v>
      </c>
      <c r="P713" s="25">
        <v>3.01409</v>
      </c>
      <c r="Q713" s="25">
        <v>12464.0</v>
      </c>
      <c r="R713" s="25">
        <v>99.0</v>
      </c>
      <c r="S713" s="25">
        <v>8.0</v>
      </c>
    </row>
    <row r="714">
      <c r="A714" s="58" t="s">
        <v>41</v>
      </c>
      <c r="B714" s="25" t="s">
        <v>1</v>
      </c>
      <c r="C714" s="25" t="s">
        <v>161</v>
      </c>
      <c r="D714" s="25" t="s">
        <v>16</v>
      </c>
      <c r="E714" s="25">
        <v>3037.0</v>
      </c>
      <c r="F714" s="25">
        <v>2320.0</v>
      </c>
      <c r="G714" s="25">
        <v>2.0</v>
      </c>
      <c r="H714" s="25">
        <v>1185.0</v>
      </c>
      <c r="I714" s="25">
        <v>0.0</v>
      </c>
      <c r="J714" s="25">
        <v>0.0</v>
      </c>
      <c r="K714" s="25">
        <v>0.0</v>
      </c>
      <c r="L714" s="25">
        <v>0.0</v>
      </c>
      <c r="M714" s="25">
        <v>0.0</v>
      </c>
      <c r="N714" s="25">
        <v>0.09167</v>
      </c>
      <c r="O714" s="25">
        <v>21.72611</v>
      </c>
      <c r="P714" s="25">
        <v>6.70384</v>
      </c>
      <c r="Q714" s="25">
        <v>2018.0</v>
      </c>
      <c r="R714" s="25">
        <v>99.0</v>
      </c>
      <c r="S714" s="25">
        <v>8.0</v>
      </c>
    </row>
    <row r="715">
      <c r="A715" s="58" t="s">
        <v>41</v>
      </c>
      <c r="B715" s="25" t="s">
        <v>1</v>
      </c>
      <c r="C715" s="25" t="s">
        <v>60</v>
      </c>
      <c r="D715" s="25" t="s">
        <v>16</v>
      </c>
      <c r="E715" s="25">
        <v>94039.0</v>
      </c>
      <c r="F715" s="25">
        <v>51207.0</v>
      </c>
      <c r="G715" s="25">
        <v>97.0</v>
      </c>
      <c r="H715" s="25">
        <v>32657.0</v>
      </c>
      <c r="I715" s="25">
        <v>0.0</v>
      </c>
      <c r="J715" s="25">
        <v>0.0</v>
      </c>
      <c r="K715" s="25">
        <v>0.0</v>
      </c>
      <c r="L715" s="25">
        <v>0.0</v>
      </c>
      <c r="M715" s="25">
        <v>0.0</v>
      </c>
      <c r="N715" s="25">
        <v>0.11889</v>
      </c>
      <c r="O715" s="25">
        <v>9.04806</v>
      </c>
      <c r="P715" s="25">
        <v>3.81822</v>
      </c>
      <c r="Q715" s="25">
        <v>36124.0</v>
      </c>
      <c r="R715" s="25">
        <v>99.0</v>
      </c>
      <c r="S715" s="25">
        <v>8.0</v>
      </c>
    </row>
    <row r="716">
      <c r="A716" s="58" t="s">
        <v>41</v>
      </c>
      <c r="B716" s="25" t="s">
        <v>1</v>
      </c>
      <c r="C716" s="25" t="s">
        <v>172</v>
      </c>
      <c r="D716" s="25" t="s">
        <v>16</v>
      </c>
      <c r="E716" s="25">
        <v>2194.0</v>
      </c>
      <c r="F716" s="25">
        <v>2055.0</v>
      </c>
      <c r="G716" s="25">
        <v>0.0</v>
      </c>
      <c r="H716" s="25">
        <v>1609.0</v>
      </c>
      <c r="I716" s="25">
        <v>0.0</v>
      </c>
      <c r="J716" s="25">
        <v>0.0</v>
      </c>
      <c r="K716" s="25">
        <v>0.0</v>
      </c>
      <c r="L716" s="25">
        <v>0.0</v>
      </c>
      <c r="M716" s="25">
        <v>0.0</v>
      </c>
      <c r="N716" s="25">
        <v>0.00611</v>
      </c>
      <c r="O716" s="25">
        <v>0.65389</v>
      </c>
      <c r="P716" s="25">
        <v>2.00211</v>
      </c>
      <c r="Q716" s="25">
        <v>1380.0</v>
      </c>
      <c r="R716" s="25">
        <v>99.0</v>
      </c>
      <c r="S716" s="25">
        <v>8.0</v>
      </c>
    </row>
    <row r="717">
      <c r="A717" s="58" t="s">
        <v>41</v>
      </c>
      <c r="B717" s="25" t="s">
        <v>1</v>
      </c>
      <c r="C717" s="25" t="s">
        <v>135</v>
      </c>
      <c r="D717" s="25" t="s">
        <v>16</v>
      </c>
      <c r="E717" s="25">
        <v>9120.0</v>
      </c>
      <c r="F717" s="25">
        <v>8273.0</v>
      </c>
      <c r="G717" s="25">
        <v>0.0</v>
      </c>
      <c r="H717" s="25">
        <v>1208.0</v>
      </c>
      <c r="I717" s="25">
        <v>0.0</v>
      </c>
      <c r="J717" s="25">
        <v>0.0</v>
      </c>
      <c r="K717" s="25">
        <v>0.0</v>
      </c>
      <c r="L717" s="25">
        <v>0.0</v>
      </c>
      <c r="M717" s="25">
        <v>0.0</v>
      </c>
      <c r="N717" s="25">
        <v>0.68556</v>
      </c>
      <c r="O717" s="25">
        <v>13.13861</v>
      </c>
      <c r="P717" s="25">
        <v>4.04221</v>
      </c>
      <c r="Q717" s="25">
        <v>5978.0</v>
      </c>
      <c r="R717" s="25">
        <v>99.0</v>
      </c>
      <c r="S717" s="25">
        <v>8.0</v>
      </c>
    </row>
    <row r="718">
      <c r="A718" s="58" t="s">
        <v>41</v>
      </c>
      <c r="B718" s="25" t="s">
        <v>1</v>
      </c>
      <c r="C718" s="25" t="s">
        <v>84</v>
      </c>
      <c r="D718" s="25" t="s">
        <v>16</v>
      </c>
      <c r="E718" s="25">
        <v>4565.0</v>
      </c>
      <c r="F718" s="25">
        <v>1764.0</v>
      </c>
      <c r="G718" s="25">
        <v>0.0</v>
      </c>
      <c r="H718" s="25">
        <v>1285.0</v>
      </c>
      <c r="I718" s="25">
        <v>0.0</v>
      </c>
      <c r="J718" s="25">
        <v>0.0</v>
      </c>
      <c r="K718" s="25">
        <v>0.0</v>
      </c>
      <c r="L718" s="25">
        <v>0.0</v>
      </c>
      <c r="M718" s="25">
        <v>0.0</v>
      </c>
      <c r="N718" s="25">
        <v>0.18806</v>
      </c>
      <c r="O718" s="25">
        <v>6.22306</v>
      </c>
      <c r="P718" s="25">
        <v>3.2974</v>
      </c>
      <c r="Q718" s="25">
        <v>1264.0</v>
      </c>
      <c r="R718" s="25">
        <v>99.0</v>
      </c>
      <c r="S718" s="25">
        <v>8.0</v>
      </c>
    </row>
    <row r="719">
      <c r="A719" s="58" t="s">
        <v>41</v>
      </c>
      <c r="B719" s="25" t="s">
        <v>1</v>
      </c>
      <c r="C719" s="25" t="s">
        <v>95</v>
      </c>
      <c r="D719" s="25" t="s">
        <v>16</v>
      </c>
      <c r="E719" s="25">
        <v>10334.0</v>
      </c>
      <c r="F719" s="25">
        <v>8559.0</v>
      </c>
      <c r="G719" s="25">
        <v>1.0</v>
      </c>
      <c r="H719" s="25">
        <v>3429.0</v>
      </c>
      <c r="I719" s="25">
        <v>0.0</v>
      </c>
      <c r="J719" s="25">
        <v>0.0</v>
      </c>
      <c r="K719" s="25">
        <v>0.0</v>
      </c>
      <c r="L719" s="25">
        <v>0.0</v>
      </c>
      <c r="M719" s="25">
        <v>0.0</v>
      </c>
      <c r="N719" s="25">
        <v>0.40222</v>
      </c>
      <c r="O719" s="25">
        <v>7.66361</v>
      </c>
      <c r="P719" s="25">
        <v>2.58255</v>
      </c>
      <c r="Q719" s="25">
        <v>3943.0</v>
      </c>
      <c r="R719" s="25">
        <v>99.0</v>
      </c>
      <c r="S719" s="25">
        <v>8.0</v>
      </c>
    </row>
    <row r="720">
      <c r="A720" s="58" t="s">
        <v>41</v>
      </c>
      <c r="B720" s="25" t="s">
        <v>1</v>
      </c>
      <c r="C720" s="25" t="s">
        <v>50</v>
      </c>
      <c r="D720" s="25" t="s">
        <v>16</v>
      </c>
      <c r="E720" s="25">
        <v>2608.0</v>
      </c>
      <c r="F720" s="25">
        <v>1008.0</v>
      </c>
      <c r="G720" s="25">
        <v>8.0</v>
      </c>
      <c r="H720" s="25">
        <v>617.0</v>
      </c>
      <c r="I720" s="25">
        <v>0.0</v>
      </c>
      <c r="J720" s="25">
        <v>0.0</v>
      </c>
      <c r="K720" s="25">
        <v>0.0</v>
      </c>
      <c r="L720" s="25">
        <v>0.0</v>
      </c>
      <c r="M720" s="25">
        <v>0.0</v>
      </c>
      <c r="N720" s="25">
        <v>0.20278</v>
      </c>
      <c r="O720" s="25">
        <v>12.06389</v>
      </c>
      <c r="P720" s="25">
        <v>4.68911</v>
      </c>
      <c r="Q720" s="25">
        <v>877.0</v>
      </c>
      <c r="R720" s="25">
        <v>99.0</v>
      </c>
      <c r="S720" s="25">
        <v>8.0</v>
      </c>
    </row>
    <row r="721">
      <c r="A721" s="58" t="s">
        <v>41</v>
      </c>
      <c r="B721" s="25" t="s">
        <v>1</v>
      </c>
      <c r="C721" s="25" t="s">
        <v>77</v>
      </c>
      <c r="D721" s="25" t="s">
        <v>16</v>
      </c>
      <c r="E721" s="25">
        <v>28004.0</v>
      </c>
      <c r="F721" s="25">
        <v>3287.0</v>
      </c>
      <c r="G721" s="25">
        <v>25.0</v>
      </c>
      <c r="H721" s="25">
        <v>6002.0</v>
      </c>
      <c r="I721" s="25">
        <v>0.0</v>
      </c>
      <c r="J721" s="25">
        <v>0.0</v>
      </c>
      <c r="K721" s="25">
        <v>0.0</v>
      </c>
      <c r="L721" s="25">
        <v>0.0</v>
      </c>
      <c r="M721" s="25">
        <v>0.0</v>
      </c>
      <c r="N721" s="25">
        <v>0.29639</v>
      </c>
      <c r="O721" s="25">
        <v>12.77167</v>
      </c>
      <c r="P721" s="25">
        <v>3.88242</v>
      </c>
      <c r="Q721" s="25">
        <v>2448.0</v>
      </c>
      <c r="R721" s="25">
        <v>99.0</v>
      </c>
      <c r="S721" s="25">
        <v>8.0</v>
      </c>
    </row>
    <row r="722">
      <c r="A722" s="58" t="s">
        <v>41</v>
      </c>
      <c r="B722" s="25" t="s">
        <v>1</v>
      </c>
      <c r="C722" s="25" t="s">
        <v>88</v>
      </c>
      <c r="D722" s="25" t="s">
        <v>16</v>
      </c>
      <c r="E722" s="25">
        <v>9214.0</v>
      </c>
      <c r="F722" s="25">
        <v>3122.0</v>
      </c>
      <c r="G722" s="25">
        <v>3.0</v>
      </c>
      <c r="H722" s="25">
        <v>3838.0</v>
      </c>
      <c r="I722" s="25">
        <v>0.0</v>
      </c>
      <c r="J722" s="25">
        <v>0.0</v>
      </c>
      <c r="K722" s="25">
        <v>0.0</v>
      </c>
      <c r="L722" s="25">
        <v>0.0</v>
      </c>
      <c r="M722" s="25">
        <v>0.0</v>
      </c>
      <c r="N722" s="25">
        <v>0.05194</v>
      </c>
      <c r="O722" s="25">
        <v>3.21667</v>
      </c>
      <c r="P722" s="25">
        <v>2.92631</v>
      </c>
      <c r="Q722" s="25">
        <v>2340.0</v>
      </c>
      <c r="R722" s="25">
        <v>99.0</v>
      </c>
      <c r="S722" s="25">
        <v>8.0</v>
      </c>
    </row>
    <row r="723">
      <c r="A723" s="58" t="s">
        <v>41</v>
      </c>
      <c r="B723" s="25" t="s">
        <v>1</v>
      </c>
      <c r="C723" s="25" t="s">
        <v>155</v>
      </c>
      <c r="D723" s="25" t="s">
        <v>16</v>
      </c>
      <c r="E723" s="25">
        <v>1477.0</v>
      </c>
      <c r="F723" s="25">
        <v>42.0</v>
      </c>
      <c r="G723" s="25">
        <v>0.0</v>
      </c>
      <c r="H723" s="25">
        <v>437.0</v>
      </c>
      <c r="I723" s="25">
        <v>0.0</v>
      </c>
      <c r="J723" s="25">
        <v>0.0</v>
      </c>
      <c r="K723" s="25">
        <v>0.0</v>
      </c>
      <c r="L723" s="25">
        <v>0.0</v>
      </c>
      <c r="M723" s="25">
        <v>0.0</v>
      </c>
      <c r="N723" s="25">
        <v>0.11667</v>
      </c>
      <c r="O723" s="25">
        <v>3.96556</v>
      </c>
      <c r="P723" s="25">
        <v>2.35464</v>
      </c>
      <c r="Q723" s="25">
        <v>40.0</v>
      </c>
      <c r="R723" s="25">
        <v>99.0</v>
      </c>
      <c r="S723" s="25">
        <v>8.0</v>
      </c>
    </row>
    <row r="724">
      <c r="A724" s="58" t="s">
        <v>41</v>
      </c>
      <c r="B724" s="25" t="s">
        <v>1</v>
      </c>
      <c r="C724" s="25" t="s">
        <v>96</v>
      </c>
      <c r="D724" s="25" t="s">
        <v>16</v>
      </c>
      <c r="E724" s="25">
        <v>4468.0</v>
      </c>
      <c r="F724" s="25">
        <v>1654.0</v>
      </c>
      <c r="G724" s="25">
        <v>8.0</v>
      </c>
      <c r="H724" s="25">
        <v>1471.0</v>
      </c>
      <c r="I724" s="25">
        <v>0.0</v>
      </c>
      <c r="J724" s="25">
        <v>0.0</v>
      </c>
      <c r="K724" s="25">
        <v>0.0</v>
      </c>
      <c r="L724" s="25">
        <v>0.0</v>
      </c>
      <c r="M724" s="25">
        <v>0.0</v>
      </c>
      <c r="N724" s="25">
        <v>0.15972</v>
      </c>
      <c r="O724" s="25">
        <v>6.24389</v>
      </c>
      <c r="P724" s="25">
        <v>2.68288</v>
      </c>
      <c r="Q724" s="25">
        <v>1324.0</v>
      </c>
      <c r="R724" s="25">
        <v>99.0</v>
      </c>
      <c r="S724" s="25">
        <v>8.0</v>
      </c>
    </row>
    <row r="725">
      <c r="A725" s="58" t="s">
        <v>41</v>
      </c>
      <c r="B725" s="25" t="s">
        <v>1</v>
      </c>
      <c r="C725" s="25" t="s">
        <v>176</v>
      </c>
      <c r="D725" s="25" t="s">
        <v>16</v>
      </c>
      <c r="E725" s="25">
        <v>726.0</v>
      </c>
      <c r="F725" s="25">
        <v>73.0</v>
      </c>
      <c r="G725" s="25">
        <v>0.0</v>
      </c>
      <c r="H725" s="25">
        <v>164.0</v>
      </c>
      <c r="I725" s="25">
        <v>0.0</v>
      </c>
      <c r="J725" s="25">
        <v>0.0</v>
      </c>
      <c r="K725" s="25">
        <v>0.0</v>
      </c>
      <c r="L725" s="25">
        <v>0.0</v>
      </c>
      <c r="M725" s="25">
        <v>0.0</v>
      </c>
      <c r="N725" s="25">
        <v>0.07528</v>
      </c>
      <c r="O725" s="25">
        <v>9.20583</v>
      </c>
      <c r="P725" s="25">
        <v>3.49504</v>
      </c>
      <c r="Q725" s="25">
        <v>65.0</v>
      </c>
      <c r="R725" s="25">
        <v>99.0</v>
      </c>
      <c r="S725" s="25">
        <v>8.0</v>
      </c>
    </row>
    <row r="726">
      <c r="A726" s="58" t="s">
        <v>41</v>
      </c>
      <c r="B726" s="25" t="s">
        <v>1</v>
      </c>
      <c r="C726" s="25" t="s">
        <v>147</v>
      </c>
      <c r="D726" s="25" t="s">
        <v>16</v>
      </c>
      <c r="E726" s="25">
        <v>162.0</v>
      </c>
      <c r="F726" s="25">
        <v>131.0</v>
      </c>
      <c r="G726" s="25">
        <v>0.0</v>
      </c>
      <c r="H726" s="25">
        <v>110.0</v>
      </c>
      <c r="I726" s="25">
        <v>0.0</v>
      </c>
      <c r="J726" s="25">
        <v>0.0</v>
      </c>
      <c r="K726" s="25">
        <v>0.0</v>
      </c>
      <c r="L726" s="25">
        <v>0.0</v>
      </c>
      <c r="M726" s="25">
        <v>0.0</v>
      </c>
      <c r="N726" s="25">
        <v>0.00611</v>
      </c>
      <c r="O726" s="25">
        <v>2.35583</v>
      </c>
      <c r="P726" s="25">
        <v>2.4127</v>
      </c>
      <c r="Q726" s="25">
        <v>83.0</v>
      </c>
      <c r="R726" s="25">
        <v>99.0</v>
      </c>
      <c r="S726" s="25">
        <v>8.0</v>
      </c>
    </row>
    <row r="727">
      <c r="A727" s="58" t="s">
        <v>41</v>
      </c>
      <c r="B727" s="25" t="s">
        <v>1</v>
      </c>
      <c r="C727" s="25" t="s">
        <v>65</v>
      </c>
      <c r="D727" s="25" t="s">
        <v>16</v>
      </c>
      <c r="E727" s="25">
        <v>44086.0</v>
      </c>
      <c r="F727" s="25">
        <v>2837.0</v>
      </c>
      <c r="G727" s="25">
        <v>7.0</v>
      </c>
      <c r="H727" s="25">
        <v>14362.0</v>
      </c>
      <c r="I727" s="25">
        <v>0.0</v>
      </c>
      <c r="J727" s="25">
        <v>0.0</v>
      </c>
      <c r="K727" s="25">
        <v>0.0</v>
      </c>
      <c r="L727" s="25">
        <v>0.0</v>
      </c>
      <c r="M727" s="25">
        <v>0.0</v>
      </c>
      <c r="N727" s="25">
        <v>0.08611</v>
      </c>
      <c r="O727" s="25">
        <v>3.77778</v>
      </c>
      <c r="P727" s="25">
        <v>2.23267</v>
      </c>
      <c r="Q727" s="25">
        <v>2331.0</v>
      </c>
      <c r="R727" s="25">
        <v>99.0</v>
      </c>
      <c r="S727" s="25">
        <v>8.0</v>
      </c>
    </row>
    <row r="728">
      <c r="A728" s="58" t="s">
        <v>41</v>
      </c>
      <c r="B728" s="25" t="s">
        <v>1</v>
      </c>
      <c r="C728" s="25" t="s">
        <v>62</v>
      </c>
      <c r="D728" s="25" t="s">
        <v>16</v>
      </c>
      <c r="E728" s="25">
        <v>37860.0</v>
      </c>
      <c r="F728" s="25">
        <v>882.0</v>
      </c>
      <c r="G728" s="25">
        <v>7.0</v>
      </c>
      <c r="H728" s="25">
        <v>9999.0</v>
      </c>
      <c r="I728" s="25">
        <v>0.0</v>
      </c>
      <c r="J728" s="25">
        <v>1.0</v>
      </c>
      <c r="K728" s="25">
        <v>0.0</v>
      </c>
      <c r="L728" s="25">
        <v>0.0</v>
      </c>
      <c r="M728" s="25">
        <v>0.0</v>
      </c>
      <c r="N728" s="25">
        <v>0.18472</v>
      </c>
      <c r="O728" s="25">
        <v>6.52361</v>
      </c>
      <c r="P728" s="25">
        <v>2.37572</v>
      </c>
      <c r="Q728" s="25">
        <v>612.0</v>
      </c>
      <c r="R728" s="25">
        <v>99.0</v>
      </c>
      <c r="S728" s="25">
        <v>8.0</v>
      </c>
    </row>
    <row r="729">
      <c r="A729" s="58" t="s">
        <v>41</v>
      </c>
      <c r="B729" s="25" t="s">
        <v>1</v>
      </c>
      <c r="C729" s="25" t="s">
        <v>63</v>
      </c>
      <c r="D729" s="25" t="s">
        <v>16</v>
      </c>
      <c r="E729" s="25">
        <v>30302.0</v>
      </c>
      <c r="F729" s="25">
        <v>24487.0</v>
      </c>
      <c r="G729" s="25">
        <v>16.0</v>
      </c>
      <c r="H729" s="25">
        <v>12668.0</v>
      </c>
      <c r="I729" s="25">
        <v>0.0</v>
      </c>
      <c r="J729" s="25">
        <v>0.0</v>
      </c>
      <c r="K729" s="25">
        <v>0.0</v>
      </c>
      <c r="L729" s="25">
        <v>0.0</v>
      </c>
      <c r="M729" s="25">
        <v>0.0</v>
      </c>
      <c r="N729" s="25">
        <v>0.05806</v>
      </c>
      <c r="O729" s="25">
        <v>41.10944</v>
      </c>
      <c r="P729" s="25">
        <v>8.41437</v>
      </c>
      <c r="Q729" s="25">
        <v>20346.0</v>
      </c>
      <c r="R729" s="25">
        <v>99.0</v>
      </c>
      <c r="S729" s="25">
        <v>8.0</v>
      </c>
    </row>
    <row r="730">
      <c r="A730" s="58" t="s">
        <v>41</v>
      </c>
      <c r="B730" s="25" t="s">
        <v>1</v>
      </c>
      <c r="C730" s="25" t="s">
        <v>195</v>
      </c>
      <c r="D730" s="25" t="s">
        <v>16</v>
      </c>
      <c r="E730" s="25">
        <v>20951.0</v>
      </c>
      <c r="F730" s="25">
        <v>20609.0</v>
      </c>
      <c r="G730" s="25">
        <v>5.0</v>
      </c>
      <c r="H730" s="25">
        <v>15741.0</v>
      </c>
      <c r="I730" s="25">
        <v>0.0</v>
      </c>
      <c r="J730" s="25">
        <v>0.0</v>
      </c>
      <c r="K730" s="25">
        <v>0.0</v>
      </c>
      <c r="L730" s="25">
        <v>0.0</v>
      </c>
      <c r="M730" s="25">
        <v>0.0</v>
      </c>
      <c r="N730" s="25">
        <v>0.00722</v>
      </c>
      <c r="O730" s="25">
        <v>0.75917</v>
      </c>
      <c r="P730" s="25">
        <v>1.93328</v>
      </c>
      <c r="Q730" s="25">
        <v>15759.0</v>
      </c>
      <c r="R730" s="25">
        <v>99.0</v>
      </c>
      <c r="S730" s="25">
        <v>8.0</v>
      </c>
    </row>
    <row r="731">
      <c r="A731" s="58" t="s">
        <v>41</v>
      </c>
      <c r="B731" s="25" t="s">
        <v>1</v>
      </c>
      <c r="C731" s="25" t="s">
        <v>215</v>
      </c>
      <c r="D731" s="25" t="s">
        <v>16</v>
      </c>
      <c r="E731" s="25">
        <v>695.0</v>
      </c>
      <c r="F731" s="25">
        <v>653.0</v>
      </c>
      <c r="G731" s="25">
        <v>0.0</v>
      </c>
      <c r="H731" s="25">
        <v>460.0</v>
      </c>
      <c r="I731" s="25">
        <v>0.0</v>
      </c>
      <c r="J731" s="25">
        <v>0.0</v>
      </c>
      <c r="K731" s="25">
        <v>0.0</v>
      </c>
      <c r="L731" s="25">
        <v>0.0</v>
      </c>
      <c r="M731" s="25">
        <v>0.0</v>
      </c>
      <c r="N731" s="25">
        <v>0.00694</v>
      </c>
      <c r="O731" s="25">
        <v>2.7825</v>
      </c>
      <c r="P731" s="25">
        <v>2.62122</v>
      </c>
      <c r="Q731" s="25">
        <v>524.0</v>
      </c>
      <c r="R731" s="25">
        <v>99.0</v>
      </c>
      <c r="S731" s="25">
        <v>8.0</v>
      </c>
    </row>
    <row r="732">
      <c r="A732" s="58" t="s">
        <v>41</v>
      </c>
      <c r="B732" s="25" t="s">
        <v>1</v>
      </c>
      <c r="C732" s="25" t="s">
        <v>138</v>
      </c>
      <c r="D732" s="25" t="s">
        <v>16</v>
      </c>
      <c r="E732" s="25">
        <v>1039.0</v>
      </c>
      <c r="F732" s="25">
        <v>1004.0</v>
      </c>
      <c r="G732" s="25">
        <v>1.0</v>
      </c>
      <c r="H732" s="25">
        <v>625.0</v>
      </c>
      <c r="I732" s="25">
        <v>0.0</v>
      </c>
      <c r="J732" s="25">
        <v>0.0</v>
      </c>
      <c r="K732" s="25">
        <v>0.0</v>
      </c>
      <c r="L732" s="25">
        <v>0.0</v>
      </c>
      <c r="M732" s="25">
        <v>0.0</v>
      </c>
      <c r="N732" s="25">
        <v>0.00639</v>
      </c>
      <c r="O732" s="25">
        <v>5.33361</v>
      </c>
      <c r="P732" s="25">
        <v>3.01905</v>
      </c>
      <c r="Q732" s="25">
        <v>780.0</v>
      </c>
      <c r="R732" s="25">
        <v>99.0</v>
      </c>
      <c r="S732" s="25">
        <v>8.0</v>
      </c>
    </row>
    <row r="733">
      <c r="A733" s="58" t="s">
        <v>41</v>
      </c>
      <c r="B733" s="25" t="s">
        <v>1</v>
      </c>
      <c r="C733" s="25" t="s">
        <v>133</v>
      </c>
      <c r="D733" s="25" t="s">
        <v>16</v>
      </c>
      <c r="E733" s="25">
        <v>8740.0</v>
      </c>
      <c r="F733" s="25">
        <v>8079.0</v>
      </c>
      <c r="G733" s="25">
        <v>4.0</v>
      </c>
      <c r="H733" s="25">
        <v>5788.0</v>
      </c>
      <c r="I733" s="25">
        <v>0.0</v>
      </c>
      <c r="J733" s="25">
        <v>0.0</v>
      </c>
      <c r="K733" s="25">
        <v>0.0</v>
      </c>
      <c r="L733" s="25">
        <v>0.0</v>
      </c>
      <c r="M733" s="25">
        <v>0.0</v>
      </c>
      <c r="N733" s="25">
        <v>0.00694</v>
      </c>
      <c r="O733" s="25">
        <v>14.96111</v>
      </c>
      <c r="P733" s="25">
        <v>5.19847</v>
      </c>
      <c r="Q733" s="25">
        <v>5881.0</v>
      </c>
      <c r="R733" s="25">
        <v>99.0</v>
      </c>
      <c r="S733" s="25">
        <v>8.0</v>
      </c>
    </row>
    <row r="734">
      <c r="A734" s="58" t="s">
        <v>41</v>
      </c>
      <c r="B734" s="25" t="s">
        <v>1</v>
      </c>
      <c r="C734" s="25" t="s">
        <v>200</v>
      </c>
      <c r="D734" s="25" t="s">
        <v>16</v>
      </c>
      <c r="E734" s="25">
        <v>1086.0</v>
      </c>
      <c r="F734" s="25">
        <v>970.0</v>
      </c>
      <c r="G734" s="25">
        <v>1.0</v>
      </c>
      <c r="H734" s="25">
        <v>712.0</v>
      </c>
      <c r="I734" s="25">
        <v>0.0</v>
      </c>
      <c r="J734" s="25">
        <v>0.0</v>
      </c>
      <c r="K734" s="25">
        <v>0.0</v>
      </c>
      <c r="L734" s="25">
        <v>0.0</v>
      </c>
      <c r="M734" s="25">
        <v>0.0</v>
      </c>
      <c r="N734" s="25">
        <v>0.00583</v>
      </c>
      <c r="O734" s="25">
        <v>1.29278</v>
      </c>
      <c r="P734" s="25">
        <v>1.50421</v>
      </c>
      <c r="Q734" s="25">
        <v>713.0</v>
      </c>
      <c r="R734" s="25">
        <v>99.0</v>
      </c>
      <c r="S734" s="25">
        <v>8.0</v>
      </c>
    </row>
    <row r="735">
      <c r="A735" s="58" t="s">
        <v>41</v>
      </c>
      <c r="B735" s="25" t="s">
        <v>1</v>
      </c>
      <c r="C735" s="25" t="s">
        <v>69</v>
      </c>
      <c r="D735" s="25" t="s">
        <v>16</v>
      </c>
      <c r="E735" s="25">
        <v>4623.0</v>
      </c>
      <c r="F735" s="25">
        <v>3689.0</v>
      </c>
      <c r="G735" s="25">
        <v>3.0</v>
      </c>
      <c r="H735" s="25">
        <v>2103.0</v>
      </c>
      <c r="I735" s="25">
        <v>0.0</v>
      </c>
      <c r="J735" s="25">
        <v>0.0</v>
      </c>
      <c r="K735" s="25">
        <v>0.0</v>
      </c>
      <c r="L735" s="25">
        <v>0.0</v>
      </c>
      <c r="M735" s="25">
        <v>0.0</v>
      </c>
      <c r="N735" s="25">
        <v>0.03778</v>
      </c>
      <c r="O735" s="25">
        <v>12.68111</v>
      </c>
      <c r="P735" s="25">
        <v>4.45753</v>
      </c>
      <c r="Q735" s="25">
        <v>2703.0</v>
      </c>
      <c r="R735" s="25">
        <v>99.0</v>
      </c>
      <c r="S735" s="25">
        <v>8.0</v>
      </c>
    </row>
    <row r="736">
      <c r="A736" s="58" t="s">
        <v>41</v>
      </c>
      <c r="B736" s="25" t="s">
        <v>1</v>
      </c>
      <c r="C736" s="25" t="s">
        <v>168</v>
      </c>
      <c r="D736" s="25" t="s">
        <v>16</v>
      </c>
      <c r="E736" s="25">
        <v>5582.0</v>
      </c>
      <c r="F736" s="25">
        <v>4328.0</v>
      </c>
      <c r="G736" s="25">
        <v>12.0</v>
      </c>
      <c r="H736" s="25">
        <v>3055.0</v>
      </c>
      <c r="I736" s="25">
        <v>0.0</v>
      </c>
      <c r="J736" s="25">
        <v>0.0</v>
      </c>
      <c r="K736" s="25">
        <v>0.0</v>
      </c>
      <c r="L736" s="25">
        <v>0.0</v>
      </c>
      <c r="M736" s="25">
        <v>0.0</v>
      </c>
      <c r="N736" s="25">
        <v>0.00944</v>
      </c>
      <c r="O736" s="25">
        <v>3.85889</v>
      </c>
      <c r="P736" s="25">
        <v>2.35749</v>
      </c>
      <c r="Q736" s="25">
        <v>3409.0</v>
      </c>
      <c r="R736" s="25">
        <v>99.0</v>
      </c>
      <c r="S736" s="25">
        <v>8.0</v>
      </c>
    </row>
    <row r="737">
      <c r="A737" s="58" t="s">
        <v>41</v>
      </c>
      <c r="B737" s="25" t="s">
        <v>1</v>
      </c>
      <c r="C737" s="25" t="s">
        <v>151</v>
      </c>
      <c r="D737" s="25" t="s">
        <v>16</v>
      </c>
      <c r="E737" s="25">
        <v>3595.0</v>
      </c>
      <c r="F737" s="25">
        <v>2503.0</v>
      </c>
      <c r="G737" s="25">
        <v>3.0</v>
      </c>
      <c r="H737" s="25">
        <v>2135.0</v>
      </c>
      <c r="I737" s="25">
        <v>0.0</v>
      </c>
      <c r="J737" s="25">
        <v>0.0</v>
      </c>
      <c r="K737" s="25">
        <v>0.0</v>
      </c>
      <c r="L737" s="25">
        <v>0.0</v>
      </c>
      <c r="M737" s="25">
        <v>0.0</v>
      </c>
      <c r="N737" s="25">
        <v>0.00806</v>
      </c>
      <c r="O737" s="25">
        <v>2.71972</v>
      </c>
      <c r="P737" s="25">
        <v>3.08249</v>
      </c>
      <c r="Q737" s="25">
        <v>2037.0</v>
      </c>
      <c r="R737" s="25">
        <v>99.0</v>
      </c>
      <c r="S737" s="25">
        <v>8.0</v>
      </c>
    </row>
    <row r="738">
      <c r="A738" s="58" t="s">
        <v>41</v>
      </c>
      <c r="B738" s="25" t="s">
        <v>1</v>
      </c>
      <c r="C738" s="25" t="s">
        <v>68</v>
      </c>
      <c r="D738" s="25" t="s">
        <v>16</v>
      </c>
      <c r="E738" s="25">
        <v>140413.0</v>
      </c>
      <c r="F738" s="25">
        <v>3121.0</v>
      </c>
      <c r="G738" s="25">
        <v>73.0</v>
      </c>
      <c r="H738" s="25">
        <v>48747.0</v>
      </c>
      <c r="I738" s="25">
        <v>0.0</v>
      </c>
      <c r="J738" s="25">
        <v>0.0</v>
      </c>
      <c r="K738" s="25">
        <v>0.0</v>
      </c>
      <c r="L738" s="25">
        <v>0.0</v>
      </c>
      <c r="M738" s="25">
        <v>0.0</v>
      </c>
      <c r="N738" s="25">
        <v>0.09056</v>
      </c>
      <c r="O738" s="25">
        <v>4.74278</v>
      </c>
      <c r="P738" s="25">
        <v>1.68619</v>
      </c>
      <c r="Q738" s="25">
        <v>2661.0</v>
      </c>
      <c r="R738" s="25">
        <v>99.0</v>
      </c>
      <c r="S738" s="25">
        <v>8.0</v>
      </c>
    </row>
    <row r="739">
      <c r="A739" s="58" t="s">
        <v>41</v>
      </c>
      <c r="B739" s="25" t="s">
        <v>1</v>
      </c>
      <c r="C739" s="25" t="s">
        <v>116</v>
      </c>
      <c r="D739" s="25" t="s">
        <v>16</v>
      </c>
      <c r="E739" s="25">
        <v>10663.0</v>
      </c>
      <c r="F739" s="25">
        <v>4139.0</v>
      </c>
      <c r="G739" s="25">
        <v>3.0</v>
      </c>
      <c r="H739" s="25">
        <v>3194.0</v>
      </c>
      <c r="I739" s="25">
        <v>0.0</v>
      </c>
      <c r="J739" s="25">
        <v>0.0</v>
      </c>
      <c r="K739" s="25">
        <v>0.0</v>
      </c>
      <c r="L739" s="25">
        <v>0.0</v>
      </c>
      <c r="M739" s="25">
        <v>0.0</v>
      </c>
      <c r="N739" s="25">
        <v>0.23306</v>
      </c>
      <c r="O739" s="25">
        <v>7.33167</v>
      </c>
      <c r="P739" s="25">
        <v>2.69114</v>
      </c>
      <c r="Q739" s="25">
        <v>2871.0</v>
      </c>
      <c r="R739" s="25">
        <v>99.0</v>
      </c>
      <c r="S739" s="25">
        <v>8.0</v>
      </c>
    </row>
    <row r="740">
      <c r="A740" s="58" t="s">
        <v>41</v>
      </c>
      <c r="B740" s="25" t="s">
        <v>1</v>
      </c>
      <c r="C740" s="25" t="s">
        <v>159</v>
      </c>
      <c r="D740" s="25" t="s">
        <v>16</v>
      </c>
      <c r="E740" s="25">
        <v>1914.0</v>
      </c>
      <c r="F740" s="25">
        <v>1218.0</v>
      </c>
      <c r="G740" s="25">
        <v>0.0</v>
      </c>
      <c r="H740" s="25">
        <v>839.0</v>
      </c>
      <c r="I740" s="25">
        <v>0.0</v>
      </c>
      <c r="J740" s="25">
        <v>0.0</v>
      </c>
      <c r="K740" s="25">
        <v>0.0</v>
      </c>
      <c r="L740" s="25">
        <v>0.0</v>
      </c>
      <c r="M740" s="25">
        <v>0.0</v>
      </c>
      <c r="N740" s="25">
        <v>0.04167</v>
      </c>
      <c r="O740" s="25">
        <v>7.03028</v>
      </c>
      <c r="P740" s="25">
        <v>4.27317</v>
      </c>
      <c r="Q740" s="25">
        <v>1021.0</v>
      </c>
      <c r="R740" s="25">
        <v>99.0</v>
      </c>
      <c r="S740" s="25">
        <v>8.0</v>
      </c>
    </row>
    <row r="741">
      <c r="A741" s="58" t="s">
        <v>41</v>
      </c>
      <c r="B741" s="25" t="s">
        <v>1</v>
      </c>
      <c r="C741" s="25" t="s">
        <v>122</v>
      </c>
      <c r="D741" s="25" t="s">
        <v>16</v>
      </c>
      <c r="E741" s="25">
        <v>127.0</v>
      </c>
      <c r="F741" s="25">
        <v>97.0</v>
      </c>
      <c r="G741" s="25">
        <v>0.0</v>
      </c>
      <c r="H741" s="25">
        <v>45.0</v>
      </c>
      <c r="I741" s="25">
        <v>0.0</v>
      </c>
      <c r="J741" s="25">
        <v>0.0</v>
      </c>
      <c r="K741" s="25">
        <v>0.0</v>
      </c>
      <c r="L741" s="25">
        <v>0.0</v>
      </c>
      <c r="M741" s="25">
        <v>0.0</v>
      </c>
      <c r="N741" s="25">
        <v>0.05806</v>
      </c>
      <c r="O741" s="25">
        <v>0.83167</v>
      </c>
      <c r="P741" s="25">
        <v>0.45334</v>
      </c>
      <c r="Q741" s="25">
        <v>90.0</v>
      </c>
      <c r="R741" s="25">
        <v>99.0</v>
      </c>
      <c r="S741" s="25">
        <v>8.0</v>
      </c>
    </row>
    <row r="742">
      <c r="A742" s="58" t="s">
        <v>41</v>
      </c>
      <c r="B742" s="25" t="s">
        <v>1</v>
      </c>
      <c r="C742" s="25" t="s">
        <v>180</v>
      </c>
      <c r="D742" s="25" t="s">
        <v>16</v>
      </c>
      <c r="E742" s="25">
        <v>5944.0</v>
      </c>
      <c r="F742" s="25">
        <v>5609.0</v>
      </c>
      <c r="G742" s="25">
        <v>1.0</v>
      </c>
      <c r="H742" s="25">
        <v>4280.0</v>
      </c>
      <c r="I742" s="25">
        <v>0.0</v>
      </c>
      <c r="J742" s="25">
        <v>0.0</v>
      </c>
      <c r="K742" s="25">
        <v>0.0</v>
      </c>
      <c r="L742" s="25">
        <v>0.0</v>
      </c>
      <c r="M742" s="25">
        <v>0.0</v>
      </c>
      <c r="N742" s="25">
        <v>0.00556</v>
      </c>
      <c r="O742" s="25">
        <v>1.23194</v>
      </c>
      <c r="P742" s="25">
        <v>1.93968</v>
      </c>
      <c r="Q742" s="25">
        <v>3381.0</v>
      </c>
      <c r="R742" s="25">
        <v>99.0</v>
      </c>
      <c r="S742" s="25">
        <v>8.0</v>
      </c>
    </row>
    <row r="743">
      <c r="A743" s="58" t="s">
        <v>41</v>
      </c>
      <c r="B743" s="25" t="s">
        <v>1</v>
      </c>
      <c r="C743" s="25" t="s">
        <v>170</v>
      </c>
      <c r="D743" s="25" t="s">
        <v>16</v>
      </c>
      <c r="E743" s="25">
        <v>1628.0</v>
      </c>
      <c r="F743" s="25">
        <v>699.0</v>
      </c>
      <c r="G743" s="25">
        <v>0.0</v>
      </c>
      <c r="H743" s="25">
        <v>863.0</v>
      </c>
      <c r="I743" s="25">
        <v>0.0</v>
      </c>
      <c r="J743" s="25">
        <v>0.0</v>
      </c>
      <c r="K743" s="25">
        <v>0.0</v>
      </c>
      <c r="L743" s="25">
        <v>0.0</v>
      </c>
      <c r="M743" s="25">
        <v>0.0</v>
      </c>
      <c r="N743" s="25">
        <v>0.01306</v>
      </c>
      <c r="O743" s="25">
        <v>1.99639</v>
      </c>
      <c r="P743" s="25">
        <v>2.19789</v>
      </c>
      <c r="Q743" s="25">
        <v>557.0</v>
      </c>
      <c r="R743" s="25">
        <v>99.0</v>
      </c>
      <c r="S743" s="25">
        <v>8.0</v>
      </c>
    </row>
    <row r="744">
      <c r="A744" s="58" t="s">
        <v>41</v>
      </c>
      <c r="B744" s="25" t="s">
        <v>1</v>
      </c>
      <c r="C744" s="25" t="s">
        <v>118</v>
      </c>
      <c r="D744" s="25" t="s">
        <v>16</v>
      </c>
      <c r="E744" s="25">
        <v>6596.0</v>
      </c>
      <c r="F744" s="25">
        <v>3879.0</v>
      </c>
      <c r="G744" s="25">
        <v>9.0</v>
      </c>
      <c r="H744" s="25">
        <v>1921.0</v>
      </c>
      <c r="I744" s="25">
        <v>0.0</v>
      </c>
      <c r="J744" s="25">
        <v>0.0</v>
      </c>
      <c r="K744" s="25">
        <v>0.0</v>
      </c>
      <c r="L744" s="25">
        <v>0.0</v>
      </c>
      <c r="M744" s="25">
        <v>0.0</v>
      </c>
      <c r="N744" s="25">
        <v>0.47306</v>
      </c>
      <c r="O744" s="25">
        <v>16.53972</v>
      </c>
      <c r="P744" s="25">
        <v>5.14061</v>
      </c>
      <c r="Q744" s="25">
        <v>3137.0</v>
      </c>
      <c r="R744" s="25">
        <v>99.0</v>
      </c>
      <c r="S744" s="25">
        <v>8.0</v>
      </c>
    </row>
    <row r="745">
      <c r="A745" s="58" t="s">
        <v>41</v>
      </c>
      <c r="B745" s="25" t="s">
        <v>1</v>
      </c>
      <c r="C745" s="25" t="s">
        <v>52</v>
      </c>
      <c r="D745" s="25" t="s">
        <v>16</v>
      </c>
      <c r="E745" s="25">
        <v>2562.0</v>
      </c>
      <c r="F745" s="25">
        <v>1084.0</v>
      </c>
      <c r="G745" s="25">
        <v>17.0</v>
      </c>
      <c r="H745" s="25">
        <v>936.0</v>
      </c>
      <c r="I745" s="25">
        <v>0.0</v>
      </c>
      <c r="J745" s="25">
        <v>0.0</v>
      </c>
      <c r="K745" s="25">
        <v>0.0</v>
      </c>
      <c r="L745" s="25">
        <v>0.0</v>
      </c>
      <c r="M745" s="25">
        <v>0.0</v>
      </c>
      <c r="N745" s="25">
        <v>0.14806</v>
      </c>
      <c r="O745" s="25">
        <v>10.22028</v>
      </c>
      <c r="P745" s="25">
        <v>3.70848</v>
      </c>
      <c r="Q745" s="25">
        <v>830.0</v>
      </c>
      <c r="R745" s="25">
        <v>99.0</v>
      </c>
      <c r="S745" s="25">
        <v>8.0</v>
      </c>
    </row>
    <row r="746">
      <c r="A746" s="58" t="s">
        <v>41</v>
      </c>
      <c r="B746" s="25" t="s">
        <v>1</v>
      </c>
      <c r="C746" s="25" t="s">
        <v>89</v>
      </c>
      <c r="D746" s="25" t="s">
        <v>16</v>
      </c>
      <c r="E746" s="25">
        <v>23411.0</v>
      </c>
      <c r="F746" s="25">
        <v>5265.0</v>
      </c>
      <c r="G746" s="25">
        <v>1.0</v>
      </c>
      <c r="H746" s="25">
        <v>10302.0</v>
      </c>
      <c r="I746" s="25">
        <v>0.0</v>
      </c>
      <c r="J746" s="25">
        <v>0.0</v>
      </c>
      <c r="K746" s="25">
        <v>0.0</v>
      </c>
      <c r="L746" s="25">
        <v>0.0</v>
      </c>
      <c r="M746" s="25">
        <v>0.0</v>
      </c>
      <c r="N746" s="25">
        <v>0.03583</v>
      </c>
      <c r="O746" s="25">
        <v>1.57722</v>
      </c>
      <c r="P746" s="25">
        <v>1.11009</v>
      </c>
      <c r="Q746" s="25">
        <v>4036.0</v>
      </c>
      <c r="R746" s="25">
        <v>99.0</v>
      </c>
      <c r="S746" s="25">
        <v>8.0</v>
      </c>
    </row>
    <row r="747">
      <c r="A747" s="58" t="s">
        <v>41</v>
      </c>
      <c r="B747" s="25" t="s">
        <v>1</v>
      </c>
      <c r="C747" s="25" t="s">
        <v>100</v>
      </c>
      <c r="D747" s="25" t="s">
        <v>16</v>
      </c>
      <c r="E747" s="25">
        <v>4866.0</v>
      </c>
      <c r="F747" s="25">
        <v>1612.0</v>
      </c>
      <c r="G747" s="25">
        <v>2.0</v>
      </c>
      <c r="H747" s="25">
        <v>1571.0</v>
      </c>
      <c r="I747" s="25">
        <v>0.0</v>
      </c>
      <c r="J747" s="25">
        <v>0.0</v>
      </c>
      <c r="K747" s="25">
        <v>0.0</v>
      </c>
      <c r="L747" s="25">
        <v>0.0</v>
      </c>
      <c r="M747" s="25">
        <v>0.0</v>
      </c>
      <c r="N747" s="25">
        <v>0.12028</v>
      </c>
      <c r="O747" s="25">
        <v>10.19111</v>
      </c>
      <c r="P747" s="25">
        <v>3.23633</v>
      </c>
      <c r="Q747" s="25">
        <v>1203.0</v>
      </c>
      <c r="R747" s="25">
        <v>99.0</v>
      </c>
      <c r="S747" s="25">
        <v>8.0</v>
      </c>
    </row>
    <row r="748">
      <c r="A748" s="58" t="s">
        <v>41</v>
      </c>
      <c r="B748" s="25" t="s">
        <v>1</v>
      </c>
      <c r="C748" s="25" t="s">
        <v>130</v>
      </c>
      <c r="D748" s="25" t="s">
        <v>16</v>
      </c>
      <c r="E748" s="25">
        <v>1588.0</v>
      </c>
      <c r="F748" s="25">
        <v>1465.0</v>
      </c>
      <c r="G748" s="25">
        <v>0.0</v>
      </c>
      <c r="H748" s="25">
        <v>836.0</v>
      </c>
      <c r="I748" s="25">
        <v>0.0</v>
      </c>
      <c r="J748" s="25">
        <v>0.0</v>
      </c>
      <c r="K748" s="25">
        <v>0.0</v>
      </c>
      <c r="L748" s="25">
        <v>0.0</v>
      </c>
      <c r="M748" s="25">
        <v>0.0</v>
      </c>
      <c r="N748" s="25">
        <v>0.01333</v>
      </c>
      <c r="O748" s="25">
        <v>6.79694</v>
      </c>
      <c r="P748" s="25">
        <v>1.95851</v>
      </c>
      <c r="Q748" s="25">
        <v>1168.0</v>
      </c>
      <c r="R748" s="25">
        <v>99.0</v>
      </c>
      <c r="S748" s="25">
        <v>8.0</v>
      </c>
    </row>
    <row r="749">
      <c r="A749" s="58" t="s">
        <v>41</v>
      </c>
      <c r="B749" s="25" t="s">
        <v>1</v>
      </c>
      <c r="C749" s="25" t="s">
        <v>131</v>
      </c>
      <c r="D749" s="25" t="s">
        <v>16</v>
      </c>
      <c r="E749" s="25">
        <v>5326.0</v>
      </c>
      <c r="F749" s="25">
        <v>4346.0</v>
      </c>
      <c r="G749" s="25">
        <v>0.0</v>
      </c>
      <c r="H749" s="25">
        <v>2535.0</v>
      </c>
      <c r="I749" s="25">
        <v>0.0</v>
      </c>
      <c r="J749" s="25">
        <v>0.0</v>
      </c>
      <c r="K749" s="25">
        <v>0.0</v>
      </c>
      <c r="L749" s="25">
        <v>0.0</v>
      </c>
      <c r="M749" s="25">
        <v>0.0</v>
      </c>
      <c r="N749" s="25">
        <v>0.02139</v>
      </c>
      <c r="O749" s="25">
        <v>1.00278</v>
      </c>
      <c r="P749" s="25">
        <v>0.96609</v>
      </c>
      <c r="Q749" s="25">
        <v>3490.0</v>
      </c>
      <c r="R749" s="25">
        <v>99.0</v>
      </c>
      <c r="S749" s="25">
        <v>8.0</v>
      </c>
    </row>
    <row r="750">
      <c r="A750" s="58" t="s">
        <v>41</v>
      </c>
      <c r="B750" s="25" t="s">
        <v>1</v>
      </c>
      <c r="C750" s="25" t="s">
        <v>142</v>
      </c>
      <c r="D750" s="25" t="s">
        <v>16</v>
      </c>
      <c r="E750" s="25">
        <v>802.0</v>
      </c>
      <c r="F750" s="25">
        <v>184.0</v>
      </c>
      <c r="G750" s="25">
        <v>4.0</v>
      </c>
      <c r="H750" s="25">
        <v>181.0</v>
      </c>
      <c r="I750" s="25">
        <v>0.0</v>
      </c>
      <c r="J750" s="25">
        <v>0.0</v>
      </c>
      <c r="K750" s="25">
        <v>0.0</v>
      </c>
      <c r="L750" s="25">
        <v>0.0</v>
      </c>
      <c r="M750" s="25">
        <v>0.0</v>
      </c>
      <c r="N750" s="25">
        <v>0.15528</v>
      </c>
      <c r="O750" s="25">
        <v>9.68306</v>
      </c>
      <c r="P750" s="25">
        <v>3.06312</v>
      </c>
      <c r="Q750" s="25">
        <v>166.0</v>
      </c>
      <c r="R750" s="25">
        <v>99.0</v>
      </c>
      <c r="S750" s="25">
        <v>8.0</v>
      </c>
    </row>
    <row r="751">
      <c r="A751" s="58" t="s">
        <v>41</v>
      </c>
      <c r="B751" s="25" t="s">
        <v>1</v>
      </c>
      <c r="C751" s="25" t="s">
        <v>132</v>
      </c>
      <c r="D751" s="25" t="s">
        <v>16</v>
      </c>
      <c r="E751" s="25">
        <v>669.0</v>
      </c>
      <c r="F751" s="25">
        <v>140.0</v>
      </c>
      <c r="G751" s="25">
        <v>1.0</v>
      </c>
      <c r="H751" s="25">
        <v>241.0</v>
      </c>
      <c r="I751" s="25">
        <v>0.0</v>
      </c>
      <c r="J751" s="25">
        <v>0.0</v>
      </c>
      <c r="K751" s="25">
        <v>0.0</v>
      </c>
      <c r="L751" s="25">
        <v>0.0</v>
      </c>
      <c r="M751" s="25">
        <v>0.0</v>
      </c>
      <c r="N751" s="25">
        <v>0.17611</v>
      </c>
      <c r="O751" s="25">
        <v>5.65528</v>
      </c>
      <c r="P751" s="25">
        <v>2.12961</v>
      </c>
      <c r="Q751" s="25">
        <v>72.0</v>
      </c>
      <c r="R751" s="25">
        <v>99.0</v>
      </c>
      <c r="S751" s="25">
        <v>8.0</v>
      </c>
    </row>
    <row r="752">
      <c r="A752" s="58" t="s">
        <v>41</v>
      </c>
      <c r="B752" s="25" t="s">
        <v>1</v>
      </c>
      <c r="C752" s="25" t="s">
        <v>78</v>
      </c>
      <c r="D752" s="25" t="s">
        <v>16</v>
      </c>
      <c r="E752" s="25">
        <v>5865.0</v>
      </c>
      <c r="F752" s="25">
        <v>4286.0</v>
      </c>
      <c r="G752" s="25">
        <v>4.0</v>
      </c>
      <c r="H752" s="25">
        <v>3255.0</v>
      </c>
      <c r="I752" s="25">
        <v>0.0</v>
      </c>
      <c r="J752" s="25">
        <v>0.0</v>
      </c>
      <c r="K752" s="25">
        <v>0.0</v>
      </c>
      <c r="L752" s="25">
        <v>0.0</v>
      </c>
      <c r="M752" s="25">
        <v>0.0</v>
      </c>
      <c r="N752" s="25">
        <v>0.01</v>
      </c>
      <c r="O752" s="25">
        <v>13.44639</v>
      </c>
      <c r="P752" s="25">
        <v>4.32744</v>
      </c>
      <c r="Q752" s="25">
        <v>3372.0</v>
      </c>
      <c r="R752" s="25">
        <v>99.0</v>
      </c>
      <c r="S752" s="25">
        <v>8.0</v>
      </c>
    </row>
    <row r="753">
      <c r="A753" s="58" t="s">
        <v>41</v>
      </c>
      <c r="B753" s="25" t="s">
        <v>1</v>
      </c>
      <c r="C753" s="25" t="s">
        <v>91</v>
      </c>
      <c r="D753" s="25" t="s">
        <v>16</v>
      </c>
      <c r="E753" s="25">
        <v>9074.0</v>
      </c>
      <c r="F753" s="25">
        <v>4227.0</v>
      </c>
      <c r="G753" s="25">
        <v>6.0</v>
      </c>
      <c r="H753" s="25">
        <v>2475.0</v>
      </c>
      <c r="I753" s="25">
        <v>0.0</v>
      </c>
      <c r="J753" s="25">
        <v>0.0</v>
      </c>
      <c r="K753" s="25">
        <v>0.0</v>
      </c>
      <c r="L753" s="25">
        <v>0.0</v>
      </c>
      <c r="M753" s="25">
        <v>0.0</v>
      </c>
      <c r="N753" s="25">
        <v>0.2775</v>
      </c>
      <c r="O753" s="25">
        <v>9.17639</v>
      </c>
      <c r="P753" s="25">
        <v>3.25488</v>
      </c>
      <c r="Q753" s="25">
        <v>3147.0</v>
      </c>
      <c r="R753" s="25">
        <v>99.0</v>
      </c>
      <c r="S753" s="25">
        <v>8.0</v>
      </c>
    </row>
    <row r="754">
      <c r="A754" s="58" t="s">
        <v>41</v>
      </c>
      <c r="B754" s="25" t="s">
        <v>1</v>
      </c>
      <c r="C754" s="25" t="s">
        <v>177</v>
      </c>
      <c r="D754" s="25" t="s">
        <v>16</v>
      </c>
      <c r="E754" s="25">
        <v>1949.0</v>
      </c>
      <c r="F754" s="25">
        <v>1247.0</v>
      </c>
      <c r="G754" s="25">
        <v>0.0</v>
      </c>
      <c r="H754" s="25">
        <v>979.0</v>
      </c>
      <c r="I754" s="25">
        <v>0.0</v>
      </c>
      <c r="J754" s="25">
        <v>0.0</v>
      </c>
      <c r="K754" s="25">
        <v>0.0</v>
      </c>
      <c r="L754" s="25">
        <v>0.0</v>
      </c>
      <c r="M754" s="25">
        <v>0.0</v>
      </c>
      <c r="N754" s="25">
        <v>0.02167</v>
      </c>
      <c r="O754" s="25">
        <v>4.8375</v>
      </c>
      <c r="P754" s="25">
        <v>2.24642</v>
      </c>
      <c r="Q754" s="25">
        <v>867.0</v>
      </c>
      <c r="R754" s="25">
        <v>99.0</v>
      </c>
      <c r="S754" s="25">
        <v>8.0</v>
      </c>
    </row>
    <row r="755">
      <c r="A755" s="58" t="s">
        <v>41</v>
      </c>
      <c r="B755" s="25" t="s">
        <v>1</v>
      </c>
      <c r="C755" s="25" t="s">
        <v>46</v>
      </c>
      <c r="D755" s="25" t="s">
        <v>16</v>
      </c>
      <c r="E755" s="25">
        <v>794.0</v>
      </c>
      <c r="F755" s="25">
        <v>634.0</v>
      </c>
      <c r="G755" s="25">
        <v>0.0</v>
      </c>
      <c r="H755" s="25">
        <v>407.0</v>
      </c>
      <c r="I755" s="25">
        <v>0.0</v>
      </c>
      <c r="J755" s="25">
        <v>0.0</v>
      </c>
      <c r="K755" s="25">
        <v>0.0</v>
      </c>
      <c r="L755" s="25">
        <v>0.0</v>
      </c>
      <c r="M755" s="25">
        <v>0.0</v>
      </c>
      <c r="N755" s="25">
        <v>0.01194</v>
      </c>
      <c r="O755" s="25">
        <v>4.86333</v>
      </c>
      <c r="P755" s="25">
        <v>1.34461</v>
      </c>
      <c r="Q755" s="25">
        <v>535.0</v>
      </c>
      <c r="R755" s="25">
        <v>99.0</v>
      </c>
      <c r="S755" s="25">
        <v>8.0</v>
      </c>
    </row>
    <row r="756">
      <c r="A756" s="58" t="s">
        <v>41</v>
      </c>
      <c r="B756" s="25" t="s">
        <v>1</v>
      </c>
      <c r="C756" s="25" t="s">
        <v>108</v>
      </c>
      <c r="D756" s="25" t="s">
        <v>16</v>
      </c>
      <c r="E756" s="25">
        <v>1586.0</v>
      </c>
      <c r="F756" s="25">
        <v>1004.0</v>
      </c>
      <c r="G756" s="25">
        <v>1.0</v>
      </c>
      <c r="H756" s="25">
        <v>717.0</v>
      </c>
      <c r="I756" s="25">
        <v>0.0</v>
      </c>
      <c r="J756" s="25">
        <v>0.0</v>
      </c>
      <c r="K756" s="25">
        <v>0.0</v>
      </c>
      <c r="L756" s="25">
        <v>0.0</v>
      </c>
      <c r="M756" s="25">
        <v>0.0</v>
      </c>
      <c r="N756" s="25">
        <v>0.08389</v>
      </c>
      <c r="O756" s="25">
        <v>11.28028</v>
      </c>
      <c r="P756" s="25">
        <v>3.68836</v>
      </c>
      <c r="Q756" s="25">
        <v>722.0</v>
      </c>
      <c r="R756" s="25">
        <v>99.0</v>
      </c>
      <c r="S756" s="25">
        <v>8.0</v>
      </c>
    </row>
    <row r="757">
      <c r="A757" s="58" t="s">
        <v>41</v>
      </c>
      <c r="B757" s="25" t="s">
        <v>1</v>
      </c>
      <c r="C757" s="25" t="s">
        <v>125</v>
      </c>
      <c r="D757" s="25" t="s">
        <v>16</v>
      </c>
      <c r="E757" s="25">
        <v>6131.0</v>
      </c>
      <c r="F757" s="25">
        <v>3256.0</v>
      </c>
      <c r="G757" s="25">
        <v>2.0</v>
      </c>
      <c r="H757" s="25">
        <v>1943.0</v>
      </c>
      <c r="I757" s="25">
        <v>0.0</v>
      </c>
      <c r="J757" s="25">
        <v>0.0</v>
      </c>
      <c r="K757" s="25">
        <v>0.0</v>
      </c>
      <c r="L757" s="25">
        <v>0.0</v>
      </c>
      <c r="M757" s="25">
        <v>0.0</v>
      </c>
      <c r="N757" s="25">
        <v>0.30611</v>
      </c>
      <c r="O757" s="25">
        <v>13.94</v>
      </c>
      <c r="P757" s="25">
        <v>5.05543</v>
      </c>
      <c r="Q757" s="25">
        <v>2645.0</v>
      </c>
      <c r="R757" s="25">
        <v>99.0</v>
      </c>
      <c r="S757" s="25">
        <v>8.0</v>
      </c>
    </row>
    <row r="758">
      <c r="A758" s="58" t="s">
        <v>41</v>
      </c>
      <c r="B758" s="25" t="s">
        <v>1</v>
      </c>
      <c r="C758" s="25" t="s">
        <v>76</v>
      </c>
      <c r="D758" s="25" t="s">
        <v>16</v>
      </c>
      <c r="E758" s="25">
        <v>5822.0</v>
      </c>
      <c r="F758" s="25">
        <v>2777.0</v>
      </c>
      <c r="G758" s="25">
        <v>0.0</v>
      </c>
      <c r="H758" s="25">
        <v>1014.0</v>
      </c>
      <c r="I758" s="25">
        <v>0.0</v>
      </c>
      <c r="J758" s="25">
        <v>0.0</v>
      </c>
      <c r="K758" s="25">
        <v>0.0</v>
      </c>
      <c r="L758" s="25">
        <v>0.0</v>
      </c>
      <c r="M758" s="25">
        <v>0.0</v>
      </c>
      <c r="N758" s="25">
        <v>0.17472</v>
      </c>
      <c r="O758" s="25">
        <v>4.48333</v>
      </c>
      <c r="P758" s="25">
        <v>2.05434</v>
      </c>
      <c r="Q758" s="25">
        <v>2150.0</v>
      </c>
      <c r="R758" s="25">
        <v>99.0</v>
      </c>
      <c r="S758" s="25">
        <v>8.0</v>
      </c>
    </row>
    <row r="759">
      <c r="A759" s="58" t="s">
        <v>41</v>
      </c>
      <c r="B759" s="25" t="s">
        <v>1</v>
      </c>
      <c r="C759" s="25" t="s">
        <v>87</v>
      </c>
      <c r="D759" s="25" t="s">
        <v>16</v>
      </c>
      <c r="E759" s="25">
        <v>7285.0</v>
      </c>
      <c r="F759" s="25">
        <v>3134.0</v>
      </c>
      <c r="G759" s="25">
        <v>8.0</v>
      </c>
      <c r="H759" s="25">
        <v>2408.0</v>
      </c>
      <c r="I759" s="25">
        <v>0.0</v>
      </c>
      <c r="J759" s="25">
        <v>0.0</v>
      </c>
      <c r="K759" s="25">
        <v>0.0</v>
      </c>
      <c r="L759" s="25">
        <v>0.0</v>
      </c>
      <c r="M759" s="25">
        <v>0.0</v>
      </c>
      <c r="N759" s="25">
        <v>0.08944</v>
      </c>
      <c r="O759" s="25">
        <v>5.37444</v>
      </c>
      <c r="P759" s="25">
        <v>1.95845</v>
      </c>
      <c r="Q759" s="25">
        <v>2351.0</v>
      </c>
      <c r="R759" s="25">
        <v>99.0</v>
      </c>
      <c r="S759" s="25">
        <v>8.0</v>
      </c>
    </row>
    <row r="760">
      <c r="A760" s="58" t="s">
        <v>41</v>
      </c>
      <c r="B760" s="25" t="s">
        <v>1</v>
      </c>
      <c r="C760" s="25" t="s">
        <v>104</v>
      </c>
      <c r="D760" s="25" t="s">
        <v>16</v>
      </c>
      <c r="E760" s="25">
        <v>2031.0</v>
      </c>
      <c r="F760" s="25">
        <v>66.0</v>
      </c>
      <c r="G760" s="25">
        <v>0.0</v>
      </c>
      <c r="H760" s="25">
        <v>970.0</v>
      </c>
      <c r="I760" s="25">
        <v>0.0</v>
      </c>
      <c r="J760" s="25">
        <v>0.0</v>
      </c>
      <c r="K760" s="25">
        <v>0.0</v>
      </c>
      <c r="L760" s="25">
        <v>0.0</v>
      </c>
      <c r="M760" s="25">
        <v>0.0</v>
      </c>
      <c r="N760" s="25">
        <v>0.02639</v>
      </c>
      <c r="O760" s="25">
        <v>0.74111</v>
      </c>
      <c r="P760" s="25">
        <v>0.49158</v>
      </c>
      <c r="Q760" s="25">
        <v>37.0</v>
      </c>
      <c r="R760" s="25">
        <v>99.0</v>
      </c>
      <c r="S760" s="25">
        <v>8.0</v>
      </c>
    </row>
    <row r="761">
      <c r="A761" s="58" t="s">
        <v>41</v>
      </c>
      <c r="B761" s="25" t="s">
        <v>1</v>
      </c>
      <c r="C761" s="25" t="s">
        <v>83</v>
      </c>
      <c r="D761" s="25" t="s">
        <v>16</v>
      </c>
      <c r="E761" s="25">
        <v>12278.0</v>
      </c>
      <c r="F761" s="25">
        <v>8076.0</v>
      </c>
      <c r="G761" s="25">
        <v>1.0</v>
      </c>
      <c r="H761" s="25">
        <v>6700.0</v>
      </c>
      <c r="I761" s="25">
        <v>0.0</v>
      </c>
      <c r="J761" s="25">
        <v>0.0</v>
      </c>
      <c r="K761" s="25">
        <v>0.0</v>
      </c>
      <c r="L761" s="25">
        <v>0.0</v>
      </c>
      <c r="M761" s="25">
        <v>0.0</v>
      </c>
      <c r="N761" s="25">
        <v>0.00778</v>
      </c>
      <c r="O761" s="25">
        <v>2.05917</v>
      </c>
      <c r="P761" s="25">
        <v>1.58404</v>
      </c>
      <c r="Q761" s="25">
        <v>4279.0</v>
      </c>
      <c r="R761" s="25">
        <v>99.0</v>
      </c>
      <c r="S761" s="25">
        <v>8.0</v>
      </c>
    </row>
    <row r="762">
      <c r="A762" s="58" t="s">
        <v>41</v>
      </c>
      <c r="B762" s="25" t="s">
        <v>1</v>
      </c>
      <c r="C762" s="25" t="s">
        <v>94</v>
      </c>
      <c r="D762" s="25" t="s">
        <v>16</v>
      </c>
      <c r="E762" s="25">
        <v>3414.0</v>
      </c>
      <c r="F762" s="25">
        <v>2313.0</v>
      </c>
      <c r="G762" s="25">
        <v>5.0</v>
      </c>
      <c r="H762" s="25">
        <v>1826.0</v>
      </c>
      <c r="I762" s="25">
        <v>0.0</v>
      </c>
      <c r="J762" s="25">
        <v>0.0</v>
      </c>
      <c r="K762" s="25">
        <v>0.0</v>
      </c>
      <c r="L762" s="25">
        <v>0.0</v>
      </c>
      <c r="M762" s="25">
        <v>0.0</v>
      </c>
      <c r="N762" s="25">
        <v>0.00917</v>
      </c>
      <c r="O762" s="25">
        <v>2.28944</v>
      </c>
      <c r="P762" s="25">
        <v>2.37445</v>
      </c>
      <c r="Q762" s="25">
        <v>1854.0</v>
      </c>
      <c r="R762" s="25">
        <v>99.0</v>
      </c>
      <c r="S762" s="25">
        <v>8.0</v>
      </c>
    </row>
    <row r="763">
      <c r="A763" s="58" t="s">
        <v>41</v>
      </c>
      <c r="B763" s="25" t="s">
        <v>1</v>
      </c>
      <c r="C763" s="25" t="s">
        <v>129</v>
      </c>
      <c r="D763" s="25" t="s">
        <v>16</v>
      </c>
      <c r="E763" s="25">
        <v>3029.0</v>
      </c>
      <c r="F763" s="25">
        <v>675.0</v>
      </c>
      <c r="G763" s="25">
        <v>6.0</v>
      </c>
      <c r="H763" s="25">
        <v>783.0</v>
      </c>
      <c r="I763" s="25">
        <v>0.0</v>
      </c>
      <c r="J763" s="25">
        <v>0.0</v>
      </c>
      <c r="K763" s="25">
        <v>0.0</v>
      </c>
      <c r="L763" s="25">
        <v>0.0</v>
      </c>
      <c r="M763" s="25">
        <v>0.0</v>
      </c>
      <c r="N763" s="25">
        <v>0.17972</v>
      </c>
      <c r="O763" s="25">
        <v>10.07611</v>
      </c>
      <c r="P763" s="25">
        <v>3.66328</v>
      </c>
      <c r="Q763" s="25">
        <v>548.0</v>
      </c>
      <c r="R763" s="25">
        <v>99.0</v>
      </c>
      <c r="S763" s="25">
        <v>8.0</v>
      </c>
    </row>
    <row r="764">
      <c r="A764" s="58" t="s">
        <v>41</v>
      </c>
      <c r="B764" s="25" t="s">
        <v>1</v>
      </c>
      <c r="C764" s="25" t="s">
        <v>90</v>
      </c>
      <c r="D764" s="25" t="s">
        <v>16</v>
      </c>
      <c r="E764" s="25">
        <v>1184.0</v>
      </c>
      <c r="F764" s="25">
        <v>1109.0</v>
      </c>
      <c r="G764" s="25">
        <v>0.0</v>
      </c>
      <c r="H764" s="25">
        <v>727.0</v>
      </c>
      <c r="I764" s="25">
        <v>0.0</v>
      </c>
      <c r="J764" s="25">
        <v>0.0</v>
      </c>
      <c r="K764" s="25">
        <v>0.0</v>
      </c>
      <c r="L764" s="25">
        <v>0.0</v>
      </c>
      <c r="M764" s="25">
        <v>0.0</v>
      </c>
      <c r="N764" s="25">
        <v>0.00694</v>
      </c>
      <c r="O764" s="25">
        <v>4.31944</v>
      </c>
      <c r="P764" s="25">
        <v>1.58415</v>
      </c>
      <c r="Q764" s="25">
        <v>849.0</v>
      </c>
      <c r="R764" s="25">
        <v>99.0</v>
      </c>
      <c r="S764" s="25">
        <v>8.0</v>
      </c>
    </row>
    <row r="765">
      <c r="A765" s="58" t="s">
        <v>41</v>
      </c>
      <c r="B765" s="25" t="s">
        <v>1</v>
      </c>
      <c r="C765" s="25" t="s">
        <v>165</v>
      </c>
      <c r="D765" s="25" t="s">
        <v>16</v>
      </c>
      <c r="E765" s="25">
        <v>1756.0</v>
      </c>
      <c r="F765" s="25">
        <v>452.0</v>
      </c>
      <c r="G765" s="25">
        <v>0.0</v>
      </c>
      <c r="H765" s="25">
        <v>500.0</v>
      </c>
      <c r="I765" s="25">
        <v>0.0</v>
      </c>
      <c r="J765" s="25">
        <v>0.0</v>
      </c>
      <c r="K765" s="25">
        <v>0.0</v>
      </c>
      <c r="L765" s="25">
        <v>0.0</v>
      </c>
      <c r="M765" s="25">
        <v>0.0</v>
      </c>
      <c r="N765" s="25">
        <v>0.29556</v>
      </c>
      <c r="O765" s="25">
        <v>7.47194</v>
      </c>
      <c r="P765" s="25">
        <v>2.55914</v>
      </c>
      <c r="Q765" s="25">
        <v>377.0</v>
      </c>
      <c r="R765" s="25">
        <v>99.0</v>
      </c>
      <c r="S765" s="25">
        <v>8.0</v>
      </c>
    </row>
    <row r="766">
      <c r="A766" s="58" t="s">
        <v>41</v>
      </c>
      <c r="B766" s="25" t="s">
        <v>1</v>
      </c>
      <c r="C766" s="25" t="s">
        <v>72</v>
      </c>
      <c r="D766" s="25" t="s">
        <v>16</v>
      </c>
      <c r="E766" s="25">
        <v>4001.0</v>
      </c>
      <c r="F766" s="25">
        <v>1618.0</v>
      </c>
      <c r="G766" s="25">
        <v>0.0</v>
      </c>
      <c r="H766" s="25">
        <v>1138.0</v>
      </c>
      <c r="I766" s="25">
        <v>0.0</v>
      </c>
      <c r="J766" s="25">
        <v>0.0</v>
      </c>
      <c r="K766" s="25">
        <v>0.0</v>
      </c>
      <c r="L766" s="25">
        <v>0.0</v>
      </c>
      <c r="M766" s="25">
        <v>0.0</v>
      </c>
      <c r="N766" s="25">
        <v>0.37778</v>
      </c>
      <c r="O766" s="25">
        <v>6.15278</v>
      </c>
      <c r="P766" s="25">
        <v>2.672</v>
      </c>
      <c r="Q766" s="25">
        <v>1131.0</v>
      </c>
      <c r="R766" s="25">
        <v>99.0</v>
      </c>
      <c r="S766" s="25">
        <v>8.0</v>
      </c>
    </row>
    <row r="767">
      <c r="A767" s="58" t="s">
        <v>41</v>
      </c>
      <c r="B767" s="25" t="s">
        <v>1</v>
      </c>
      <c r="C767" s="25" t="s">
        <v>213</v>
      </c>
      <c r="D767" s="25" t="s">
        <v>16</v>
      </c>
      <c r="E767" s="25">
        <v>434.0</v>
      </c>
      <c r="F767" s="25">
        <v>328.0</v>
      </c>
      <c r="G767" s="25">
        <v>0.0</v>
      </c>
      <c r="H767" s="25">
        <v>146.0</v>
      </c>
      <c r="I767" s="25">
        <v>0.0</v>
      </c>
      <c r="J767" s="25">
        <v>0.0</v>
      </c>
      <c r="K767" s="25">
        <v>0.0</v>
      </c>
      <c r="L767" s="25">
        <v>0.0</v>
      </c>
      <c r="M767" s="25">
        <v>0.0</v>
      </c>
      <c r="N767" s="25">
        <v>0.09222</v>
      </c>
      <c r="O767" s="25">
        <v>5.32917</v>
      </c>
      <c r="P767" s="25">
        <v>2.11619</v>
      </c>
      <c r="Q767" s="25">
        <v>288.0</v>
      </c>
      <c r="R767" s="25">
        <v>99.0</v>
      </c>
      <c r="S767" s="25">
        <v>8.0</v>
      </c>
    </row>
    <row r="768">
      <c r="A768" s="58" t="s">
        <v>41</v>
      </c>
      <c r="B768" s="25" t="s">
        <v>1</v>
      </c>
      <c r="C768" s="25" t="s">
        <v>119</v>
      </c>
      <c r="D768" s="25" t="s">
        <v>16</v>
      </c>
      <c r="E768" s="25">
        <v>3027.0</v>
      </c>
      <c r="F768" s="25">
        <v>1172.0</v>
      </c>
      <c r="G768" s="25">
        <v>2.0</v>
      </c>
      <c r="H768" s="25">
        <v>832.0</v>
      </c>
      <c r="I768" s="25">
        <v>0.0</v>
      </c>
      <c r="J768" s="25">
        <v>0.0</v>
      </c>
      <c r="K768" s="25">
        <v>0.0</v>
      </c>
      <c r="L768" s="25">
        <v>0.0</v>
      </c>
      <c r="M768" s="25">
        <v>0.0</v>
      </c>
      <c r="N768" s="25">
        <v>0.16944</v>
      </c>
      <c r="O768" s="25">
        <v>7.51139</v>
      </c>
      <c r="P768" s="25">
        <v>3.17124</v>
      </c>
      <c r="Q768" s="25">
        <v>949.0</v>
      </c>
      <c r="R768" s="25">
        <v>99.0</v>
      </c>
      <c r="S768" s="25">
        <v>8.0</v>
      </c>
    </row>
    <row r="769">
      <c r="A769" s="58" t="s">
        <v>41</v>
      </c>
      <c r="B769" s="25" t="s">
        <v>1</v>
      </c>
      <c r="C769" s="25" t="s">
        <v>174</v>
      </c>
      <c r="D769" s="25" t="s">
        <v>16</v>
      </c>
      <c r="E769" s="25">
        <v>844.0</v>
      </c>
      <c r="F769" s="25">
        <v>627.0</v>
      </c>
      <c r="G769" s="25">
        <v>0.0</v>
      </c>
      <c r="H769" s="25">
        <v>189.0</v>
      </c>
      <c r="I769" s="25">
        <v>0.0</v>
      </c>
      <c r="J769" s="25">
        <v>0.0</v>
      </c>
      <c r="K769" s="25">
        <v>0.0</v>
      </c>
      <c r="L769" s="25">
        <v>0.0</v>
      </c>
      <c r="M769" s="25">
        <v>0.0</v>
      </c>
      <c r="N769" s="25">
        <v>0.41167</v>
      </c>
      <c r="O769" s="25">
        <v>66.54278</v>
      </c>
      <c r="P769" s="25">
        <v>18.49993</v>
      </c>
      <c r="Q769" s="25">
        <v>586.0</v>
      </c>
      <c r="R769" s="25">
        <v>99.0</v>
      </c>
      <c r="S769" s="25">
        <v>8.0</v>
      </c>
    </row>
    <row r="770">
      <c r="A770" s="58" t="s">
        <v>41</v>
      </c>
      <c r="B770" s="25" t="s">
        <v>1</v>
      </c>
      <c r="C770" s="25" t="s">
        <v>92</v>
      </c>
      <c r="D770" s="25" t="s">
        <v>16</v>
      </c>
      <c r="E770" s="25">
        <v>1720.0</v>
      </c>
      <c r="F770" s="25">
        <v>291.0</v>
      </c>
      <c r="G770" s="25">
        <v>7.0</v>
      </c>
      <c r="H770" s="25">
        <v>476.0</v>
      </c>
      <c r="I770" s="25">
        <v>0.0</v>
      </c>
      <c r="J770" s="25">
        <v>0.0</v>
      </c>
      <c r="K770" s="25">
        <v>0.0</v>
      </c>
      <c r="L770" s="25">
        <v>0.0</v>
      </c>
      <c r="M770" s="25">
        <v>0.0</v>
      </c>
      <c r="N770" s="25">
        <v>0.32806</v>
      </c>
      <c r="O770" s="25">
        <v>9.32361</v>
      </c>
      <c r="P770" s="25">
        <v>2.91355</v>
      </c>
      <c r="Q770" s="25">
        <v>258.0</v>
      </c>
      <c r="R770" s="25">
        <v>99.0</v>
      </c>
      <c r="S770" s="25">
        <v>8.0</v>
      </c>
    </row>
    <row r="771">
      <c r="A771" s="58" t="s">
        <v>41</v>
      </c>
      <c r="B771" s="25" t="s">
        <v>1</v>
      </c>
      <c r="C771" s="25" t="s">
        <v>109</v>
      </c>
      <c r="D771" s="25" t="s">
        <v>16</v>
      </c>
      <c r="E771" s="25">
        <v>2004.0</v>
      </c>
      <c r="F771" s="25">
        <v>1279.0</v>
      </c>
      <c r="G771" s="25">
        <v>1.0</v>
      </c>
      <c r="H771" s="25">
        <v>980.0</v>
      </c>
      <c r="I771" s="25">
        <v>0.0</v>
      </c>
      <c r="J771" s="25">
        <v>0.0</v>
      </c>
      <c r="K771" s="25">
        <v>0.0</v>
      </c>
      <c r="L771" s="25">
        <v>0.0</v>
      </c>
      <c r="M771" s="25">
        <v>0.0</v>
      </c>
      <c r="N771" s="25">
        <v>0.01667</v>
      </c>
      <c r="O771" s="25">
        <v>8.47306</v>
      </c>
      <c r="P771" s="25">
        <v>3.96427</v>
      </c>
      <c r="Q771" s="25">
        <v>935.0</v>
      </c>
      <c r="R771" s="25">
        <v>99.0</v>
      </c>
      <c r="S771" s="25">
        <v>8.0</v>
      </c>
    </row>
    <row r="772">
      <c r="A772" s="58" t="s">
        <v>41</v>
      </c>
      <c r="B772" s="25" t="s">
        <v>1</v>
      </c>
      <c r="C772" s="25" t="s">
        <v>81</v>
      </c>
      <c r="D772" s="25" t="s">
        <v>16</v>
      </c>
      <c r="E772" s="25">
        <v>1138.0</v>
      </c>
      <c r="F772" s="25">
        <v>570.0</v>
      </c>
      <c r="G772" s="25">
        <v>10.0</v>
      </c>
      <c r="H772" s="25">
        <v>340.0</v>
      </c>
      <c r="I772" s="25">
        <v>0.0</v>
      </c>
      <c r="J772" s="25">
        <v>0.0</v>
      </c>
      <c r="K772" s="25">
        <v>0.0</v>
      </c>
      <c r="L772" s="25">
        <v>0.0</v>
      </c>
      <c r="M772" s="25">
        <v>0.0</v>
      </c>
      <c r="N772" s="25">
        <v>0.30889</v>
      </c>
      <c r="O772" s="25">
        <v>12.90583</v>
      </c>
      <c r="P772" s="25">
        <v>3.40953</v>
      </c>
      <c r="Q772" s="25">
        <v>496.0</v>
      </c>
      <c r="R772" s="25">
        <v>99.0</v>
      </c>
      <c r="S772" s="25">
        <v>8.0</v>
      </c>
    </row>
    <row r="773">
      <c r="A773" s="58" t="s">
        <v>41</v>
      </c>
      <c r="B773" s="25" t="s">
        <v>1</v>
      </c>
      <c r="C773" s="25" t="s">
        <v>105</v>
      </c>
      <c r="D773" s="25" t="s">
        <v>16</v>
      </c>
      <c r="E773" s="25">
        <v>12048.0</v>
      </c>
      <c r="F773" s="25">
        <v>496.0</v>
      </c>
      <c r="G773" s="25">
        <v>2.0</v>
      </c>
      <c r="H773" s="25">
        <v>3262.0</v>
      </c>
      <c r="I773" s="25">
        <v>0.0</v>
      </c>
      <c r="J773" s="25">
        <v>0.0</v>
      </c>
      <c r="K773" s="25">
        <v>0.0</v>
      </c>
      <c r="L773" s="25">
        <v>0.0</v>
      </c>
      <c r="M773" s="25">
        <v>0.0</v>
      </c>
      <c r="N773" s="25">
        <v>0.13917</v>
      </c>
      <c r="O773" s="25">
        <v>5.14778</v>
      </c>
      <c r="P773" s="25">
        <v>1.97014</v>
      </c>
      <c r="Q773" s="25">
        <v>378.0</v>
      </c>
      <c r="R773" s="25">
        <v>99.0</v>
      </c>
      <c r="S773" s="25">
        <v>8.0</v>
      </c>
    </row>
    <row r="774">
      <c r="A774" s="58" t="s">
        <v>41</v>
      </c>
      <c r="B774" s="25" t="s">
        <v>1</v>
      </c>
      <c r="C774" s="25" t="s">
        <v>239</v>
      </c>
      <c r="D774" s="25" t="s">
        <v>16</v>
      </c>
      <c r="E774" s="25">
        <v>126.0</v>
      </c>
      <c r="F774" s="25">
        <v>113.0</v>
      </c>
      <c r="G774" s="25">
        <v>0.0</v>
      </c>
      <c r="H774" s="25">
        <v>87.0</v>
      </c>
      <c r="I774" s="25">
        <v>0.0</v>
      </c>
      <c r="J774" s="25">
        <v>0.0</v>
      </c>
      <c r="K774" s="25">
        <v>0.0</v>
      </c>
      <c r="L774" s="25">
        <v>0.0</v>
      </c>
      <c r="M774" s="25">
        <v>0.0</v>
      </c>
      <c r="N774" s="25">
        <v>0.00583</v>
      </c>
      <c r="O774" s="25">
        <v>1.60694</v>
      </c>
      <c r="P774" s="25">
        <v>2.00777</v>
      </c>
      <c r="Q774" s="25">
        <v>74.0</v>
      </c>
      <c r="R774" s="25">
        <v>99.0</v>
      </c>
      <c r="S774" s="25">
        <v>8.0</v>
      </c>
    </row>
    <row r="775">
      <c r="A775" s="58" t="s">
        <v>41</v>
      </c>
      <c r="B775" s="25" t="s">
        <v>1</v>
      </c>
      <c r="C775" s="25" t="s">
        <v>158</v>
      </c>
      <c r="D775" s="25" t="s">
        <v>16</v>
      </c>
      <c r="E775" s="25">
        <v>900.0</v>
      </c>
      <c r="F775" s="25">
        <v>411.0</v>
      </c>
      <c r="G775" s="25">
        <v>0.0</v>
      </c>
      <c r="H775" s="25">
        <v>349.0</v>
      </c>
      <c r="I775" s="25">
        <v>0.0</v>
      </c>
      <c r="J775" s="25">
        <v>0.0</v>
      </c>
      <c r="K775" s="25">
        <v>0.0</v>
      </c>
      <c r="L775" s="25">
        <v>0.0</v>
      </c>
      <c r="M775" s="25">
        <v>0.0</v>
      </c>
      <c r="N775" s="25">
        <v>0.04194</v>
      </c>
      <c r="O775" s="25">
        <v>3.39</v>
      </c>
      <c r="P775" s="25">
        <v>1.71192</v>
      </c>
      <c r="Q775" s="25">
        <v>344.0</v>
      </c>
      <c r="R775" s="25">
        <v>99.0</v>
      </c>
      <c r="S775" s="25">
        <v>8.0</v>
      </c>
    </row>
    <row r="776">
      <c r="A776" s="58" t="s">
        <v>41</v>
      </c>
      <c r="B776" s="25" t="s">
        <v>1</v>
      </c>
      <c r="C776" s="25" t="s">
        <v>80</v>
      </c>
      <c r="D776" s="25" t="s">
        <v>16</v>
      </c>
      <c r="E776" s="25">
        <v>6354.0</v>
      </c>
      <c r="F776" s="25">
        <v>198.0</v>
      </c>
      <c r="G776" s="25">
        <v>0.0</v>
      </c>
      <c r="H776" s="25">
        <v>2669.0</v>
      </c>
      <c r="I776" s="25">
        <v>0.0</v>
      </c>
      <c r="J776" s="25">
        <v>0.0</v>
      </c>
      <c r="K776" s="25">
        <v>0.0</v>
      </c>
      <c r="L776" s="25">
        <v>0.0</v>
      </c>
      <c r="M776" s="25">
        <v>0.0</v>
      </c>
      <c r="N776" s="25">
        <v>0.035</v>
      </c>
      <c r="O776" s="25">
        <v>3.58111</v>
      </c>
      <c r="P776" s="25">
        <v>1.35056</v>
      </c>
      <c r="Q776" s="25">
        <v>158.0</v>
      </c>
      <c r="R776" s="25">
        <v>99.0</v>
      </c>
      <c r="S776" s="25">
        <v>8.0</v>
      </c>
    </row>
    <row r="777">
      <c r="A777" s="58" t="s">
        <v>41</v>
      </c>
      <c r="B777" s="25" t="s">
        <v>1</v>
      </c>
      <c r="C777" s="25" t="s">
        <v>85</v>
      </c>
      <c r="D777" s="25" t="s">
        <v>16</v>
      </c>
      <c r="E777" s="25">
        <v>608.0</v>
      </c>
      <c r="F777" s="25">
        <v>397.0</v>
      </c>
      <c r="G777" s="25">
        <v>0.0</v>
      </c>
      <c r="H777" s="25">
        <v>342.0</v>
      </c>
      <c r="I777" s="25">
        <v>0.0</v>
      </c>
      <c r="J777" s="25">
        <v>0.0</v>
      </c>
      <c r="K777" s="25">
        <v>0.0</v>
      </c>
      <c r="L777" s="25">
        <v>0.0</v>
      </c>
      <c r="M777" s="25">
        <v>0.0</v>
      </c>
      <c r="N777" s="25">
        <v>0.01167</v>
      </c>
      <c r="O777" s="25">
        <v>5.24944</v>
      </c>
      <c r="P777" s="25">
        <v>2.08782</v>
      </c>
      <c r="Q777" s="25">
        <v>207.0</v>
      </c>
      <c r="R777" s="25">
        <v>99.0</v>
      </c>
      <c r="S777" s="25">
        <v>8.0</v>
      </c>
    </row>
    <row r="778">
      <c r="A778" s="58" t="s">
        <v>41</v>
      </c>
      <c r="B778" s="25" t="s">
        <v>1</v>
      </c>
      <c r="C778" s="25" t="s">
        <v>143</v>
      </c>
      <c r="D778" s="25" t="s">
        <v>16</v>
      </c>
      <c r="E778" s="25">
        <v>962.0</v>
      </c>
      <c r="F778" s="25">
        <v>98.0</v>
      </c>
      <c r="G778" s="25">
        <v>4.0</v>
      </c>
      <c r="H778" s="25">
        <v>196.0</v>
      </c>
      <c r="I778" s="25">
        <v>0.0</v>
      </c>
      <c r="J778" s="25">
        <v>0.0</v>
      </c>
      <c r="K778" s="25">
        <v>0.0</v>
      </c>
      <c r="L778" s="25">
        <v>0.0</v>
      </c>
      <c r="M778" s="25">
        <v>0.0</v>
      </c>
      <c r="N778" s="25">
        <v>0.22778</v>
      </c>
      <c r="O778" s="25">
        <v>11.36889</v>
      </c>
      <c r="P778" s="25">
        <v>3.41402</v>
      </c>
      <c r="Q778" s="25">
        <v>61.0</v>
      </c>
      <c r="R778" s="25">
        <v>99.0</v>
      </c>
      <c r="S778" s="25">
        <v>8.0</v>
      </c>
    </row>
    <row r="779">
      <c r="A779" s="58" t="s">
        <v>41</v>
      </c>
      <c r="B779" s="25" t="s">
        <v>1</v>
      </c>
      <c r="C779" s="25" t="s">
        <v>196</v>
      </c>
      <c r="D779" s="25" t="s">
        <v>16</v>
      </c>
      <c r="E779" s="25">
        <v>352.0</v>
      </c>
      <c r="F779" s="25">
        <v>306.0</v>
      </c>
      <c r="G779" s="25">
        <v>0.0</v>
      </c>
      <c r="H779" s="25">
        <v>158.0</v>
      </c>
      <c r="I779" s="25">
        <v>0.0</v>
      </c>
      <c r="J779" s="25">
        <v>0.0</v>
      </c>
      <c r="K779" s="25">
        <v>0.0</v>
      </c>
      <c r="L779" s="25">
        <v>0.0</v>
      </c>
      <c r="M779" s="25">
        <v>0.0</v>
      </c>
      <c r="N779" s="25">
        <v>0.05167</v>
      </c>
      <c r="O779" s="25">
        <v>11.265</v>
      </c>
      <c r="P779" s="25">
        <v>4.4223</v>
      </c>
      <c r="Q779" s="25">
        <v>285.0</v>
      </c>
      <c r="R779" s="25">
        <v>99.0</v>
      </c>
      <c r="S779" s="25">
        <v>8.0</v>
      </c>
    </row>
    <row r="780">
      <c r="A780" s="58" t="s">
        <v>41</v>
      </c>
      <c r="B780" s="25" t="s">
        <v>1</v>
      </c>
      <c r="C780" s="25" t="s">
        <v>157</v>
      </c>
      <c r="D780" s="25" t="s">
        <v>16</v>
      </c>
      <c r="E780" s="25">
        <v>1027.0</v>
      </c>
      <c r="F780" s="25">
        <v>82.0</v>
      </c>
      <c r="G780" s="25">
        <v>2.0</v>
      </c>
      <c r="H780" s="25">
        <v>210.0</v>
      </c>
      <c r="I780" s="25">
        <v>0.0</v>
      </c>
      <c r="J780" s="25">
        <v>0.0</v>
      </c>
      <c r="K780" s="25">
        <v>0.0</v>
      </c>
      <c r="L780" s="25">
        <v>0.0</v>
      </c>
      <c r="M780" s="25">
        <v>0.0</v>
      </c>
      <c r="N780" s="25">
        <v>0.1575</v>
      </c>
      <c r="O780" s="25">
        <v>11.48972</v>
      </c>
      <c r="P780" s="25">
        <v>3.51242</v>
      </c>
      <c r="Q780" s="25">
        <v>72.0</v>
      </c>
      <c r="R780" s="25">
        <v>99.0</v>
      </c>
      <c r="S780" s="25">
        <v>8.0</v>
      </c>
    </row>
    <row r="781">
      <c r="A781" s="58" t="s">
        <v>41</v>
      </c>
      <c r="B781" s="25" t="s">
        <v>1</v>
      </c>
      <c r="C781" s="25" t="s">
        <v>67</v>
      </c>
      <c r="D781" s="25" t="s">
        <v>16</v>
      </c>
      <c r="E781" s="25">
        <v>14057.0</v>
      </c>
      <c r="F781" s="25">
        <v>461.0</v>
      </c>
      <c r="G781" s="25">
        <v>2.0</v>
      </c>
      <c r="H781" s="25">
        <v>3474.0</v>
      </c>
      <c r="I781" s="25">
        <v>0.0</v>
      </c>
      <c r="J781" s="25">
        <v>0.0</v>
      </c>
      <c r="K781" s="25">
        <v>0.0</v>
      </c>
      <c r="L781" s="25">
        <v>0.0</v>
      </c>
      <c r="M781" s="25">
        <v>0.0</v>
      </c>
      <c r="N781" s="25">
        <v>0.1375</v>
      </c>
      <c r="O781" s="25">
        <v>4.83833</v>
      </c>
      <c r="P781" s="25">
        <v>1.94623</v>
      </c>
      <c r="Q781" s="25">
        <v>376.0</v>
      </c>
      <c r="R781" s="25">
        <v>99.0</v>
      </c>
      <c r="S781" s="25">
        <v>8.0</v>
      </c>
    </row>
    <row r="782">
      <c r="A782" s="58" t="s">
        <v>41</v>
      </c>
      <c r="B782" s="25" t="s">
        <v>1</v>
      </c>
      <c r="C782" s="25" t="s">
        <v>106</v>
      </c>
      <c r="D782" s="25" t="s">
        <v>16</v>
      </c>
      <c r="E782" s="25">
        <v>1699.0</v>
      </c>
      <c r="F782" s="25">
        <v>332.0</v>
      </c>
      <c r="G782" s="25">
        <v>8.0</v>
      </c>
      <c r="H782" s="25">
        <v>344.0</v>
      </c>
      <c r="I782" s="25">
        <v>0.0</v>
      </c>
      <c r="J782" s="25">
        <v>0.0</v>
      </c>
      <c r="K782" s="25">
        <v>0.0</v>
      </c>
      <c r="L782" s="25">
        <v>0.0</v>
      </c>
      <c r="M782" s="25">
        <v>0.0</v>
      </c>
      <c r="N782" s="25">
        <v>0.25639</v>
      </c>
      <c r="O782" s="25">
        <v>12.77611</v>
      </c>
      <c r="P782" s="25">
        <v>3.80004</v>
      </c>
      <c r="Q782" s="25">
        <v>269.0</v>
      </c>
      <c r="R782" s="25">
        <v>99.0</v>
      </c>
      <c r="S782" s="25">
        <v>8.0</v>
      </c>
    </row>
    <row r="783">
      <c r="A783" s="58" t="s">
        <v>41</v>
      </c>
      <c r="B783" s="25" t="s">
        <v>1</v>
      </c>
      <c r="C783" s="25" t="s">
        <v>114</v>
      </c>
      <c r="D783" s="25" t="s">
        <v>16</v>
      </c>
      <c r="E783" s="25">
        <v>1987.0</v>
      </c>
      <c r="F783" s="25">
        <v>839.0</v>
      </c>
      <c r="G783" s="25">
        <v>3.0</v>
      </c>
      <c r="H783" s="25">
        <v>882.0</v>
      </c>
      <c r="I783" s="25">
        <v>0.0</v>
      </c>
      <c r="J783" s="25">
        <v>0.0</v>
      </c>
      <c r="K783" s="25">
        <v>0.0</v>
      </c>
      <c r="L783" s="25">
        <v>0.0</v>
      </c>
      <c r="M783" s="25">
        <v>0.0</v>
      </c>
      <c r="N783" s="25">
        <v>0.03639</v>
      </c>
      <c r="O783" s="25">
        <v>5.87028</v>
      </c>
      <c r="P783" s="25">
        <v>2.73971</v>
      </c>
      <c r="Q783" s="25">
        <v>601.0</v>
      </c>
      <c r="R783" s="25">
        <v>99.0</v>
      </c>
      <c r="S783" s="25">
        <v>8.0</v>
      </c>
    </row>
    <row r="784">
      <c r="A784" s="58" t="s">
        <v>41</v>
      </c>
      <c r="B784" s="25" t="s">
        <v>1</v>
      </c>
      <c r="C784" s="25" t="s">
        <v>154</v>
      </c>
      <c r="D784" s="25" t="s">
        <v>16</v>
      </c>
      <c r="E784" s="25">
        <v>566.0</v>
      </c>
      <c r="F784" s="25">
        <v>158.0</v>
      </c>
      <c r="G784" s="25">
        <v>1.0</v>
      </c>
      <c r="H784" s="25">
        <v>137.0</v>
      </c>
      <c r="I784" s="25">
        <v>0.0</v>
      </c>
      <c r="J784" s="25">
        <v>0.0</v>
      </c>
      <c r="K784" s="25">
        <v>0.0</v>
      </c>
      <c r="L784" s="25">
        <v>0.0</v>
      </c>
      <c r="M784" s="25">
        <v>0.0</v>
      </c>
      <c r="N784" s="25">
        <v>0.18167</v>
      </c>
      <c r="O784" s="25">
        <v>5.96694</v>
      </c>
      <c r="P784" s="25">
        <v>2.25763</v>
      </c>
      <c r="Q784" s="25">
        <v>108.0</v>
      </c>
      <c r="R784" s="25">
        <v>99.0</v>
      </c>
      <c r="S784" s="25">
        <v>8.0</v>
      </c>
    </row>
    <row r="785">
      <c r="A785" s="58" t="s">
        <v>41</v>
      </c>
      <c r="B785" s="25" t="s">
        <v>1</v>
      </c>
      <c r="C785" s="25" t="s">
        <v>102</v>
      </c>
      <c r="D785" s="25" t="s">
        <v>16</v>
      </c>
      <c r="E785" s="25">
        <v>10488.0</v>
      </c>
      <c r="F785" s="25">
        <v>154.0</v>
      </c>
      <c r="G785" s="25">
        <v>0.0</v>
      </c>
      <c r="H785" s="25">
        <v>4654.0</v>
      </c>
      <c r="I785" s="25">
        <v>0.0</v>
      </c>
      <c r="J785" s="25">
        <v>0.0</v>
      </c>
      <c r="K785" s="25">
        <v>0.0</v>
      </c>
      <c r="L785" s="25">
        <v>0.0</v>
      </c>
      <c r="M785" s="25">
        <v>0.0</v>
      </c>
      <c r="N785" s="25">
        <v>0.03222</v>
      </c>
      <c r="O785" s="25">
        <v>3.75111</v>
      </c>
      <c r="P785" s="25">
        <v>1.56408</v>
      </c>
      <c r="Q785" s="25">
        <v>131.0</v>
      </c>
      <c r="R785" s="25">
        <v>99.0</v>
      </c>
      <c r="S785" s="25">
        <v>8.0</v>
      </c>
    </row>
    <row r="786">
      <c r="A786" s="58" t="s">
        <v>41</v>
      </c>
      <c r="B786" s="25" t="s">
        <v>1</v>
      </c>
      <c r="C786" s="25" t="s">
        <v>111</v>
      </c>
      <c r="D786" s="25" t="s">
        <v>16</v>
      </c>
      <c r="E786" s="25">
        <v>8824.0</v>
      </c>
      <c r="F786" s="25">
        <v>356.0</v>
      </c>
      <c r="G786" s="25">
        <v>2.0</v>
      </c>
      <c r="H786" s="25">
        <v>2743.0</v>
      </c>
      <c r="I786" s="25">
        <v>0.0</v>
      </c>
      <c r="J786" s="25">
        <v>0.0</v>
      </c>
      <c r="K786" s="25">
        <v>0.0</v>
      </c>
      <c r="L786" s="25">
        <v>0.0</v>
      </c>
      <c r="M786" s="25">
        <v>0.0</v>
      </c>
      <c r="N786" s="25">
        <v>0.17111</v>
      </c>
      <c r="O786" s="25">
        <v>5.51444</v>
      </c>
      <c r="P786" s="25">
        <v>1.93327</v>
      </c>
      <c r="Q786" s="25">
        <v>269.0</v>
      </c>
      <c r="R786" s="25">
        <v>99.0</v>
      </c>
      <c r="S786" s="25">
        <v>8.0</v>
      </c>
    </row>
    <row r="787">
      <c r="A787" s="58" t="s">
        <v>41</v>
      </c>
      <c r="B787" s="25" t="s">
        <v>1</v>
      </c>
      <c r="C787" s="25" t="s">
        <v>136</v>
      </c>
      <c r="D787" s="25" t="s">
        <v>16</v>
      </c>
      <c r="E787" s="25">
        <v>1711.0</v>
      </c>
      <c r="F787" s="25">
        <v>70.0</v>
      </c>
      <c r="G787" s="25">
        <v>1.0</v>
      </c>
      <c r="H787" s="25">
        <v>823.0</v>
      </c>
      <c r="I787" s="25">
        <v>0.0</v>
      </c>
      <c r="J787" s="25">
        <v>0.0</v>
      </c>
      <c r="K787" s="25">
        <v>0.0</v>
      </c>
      <c r="L787" s="25">
        <v>0.0</v>
      </c>
      <c r="M787" s="25">
        <v>0.0</v>
      </c>
      <c r="N787" s="25">
        <v>0.01417</v>
      </c>
      <c r="O787" s="25">
        <v>1.29333</v>
      </c>
      <c r="P787" s="25">
        <v>1.1888</v>
      </c>
      <c r="Q787" s="25">
        <v>55.0</v>
      </c>
      <c r="R787" s="25">
        <v>99.0</v>
      </c>
      <c r="S787" s="25">
        <v>8.0</v>
      </c>
    </row>
    <row r="788">
      <c r="A788" s="58" t="s">
        <v>41</v>
      </c>
      <c r="B788" s="25" t="s">
        <v>1</v>
      </c>
      <c r="C788" s="25" t="s">
        <v>183</v>
      </c>
      <c r="D788" s="25" t="s">
        <v>16</v>
      </c>
      <c r="E788" s="25">
        <v>341.0</v>
      </c>
      <c r="F788" s="25">
        <v>145.0</v>
      </c>
      <c r="G788" s="25">
        <v>0.0</v>
      </c>
      <c r="H788" s="25">
        <v>80.0</v>
      </c>
      <c r="I788" s="25">
        <v>0.0</v>
      </c>
      <c r="J788" s="25">
        <v>0.0</v>
      </c>
      <c r="K788" s="25">
        <v>0.0</v>
      </c>
      <c r="L788" s="25">
        <v>0.0</v>
      </c>
      <c r="M788" s="25">
        <v>0.0</v>
      </c>
      <c r="N788" s="25">
        <v>0.22583</v>
      </c>
      <c r="O788" s="25">
        <v>3.82583</v>
      </c>
      <c r="P788" s="25">
        <v>3.36312</v>
      </c>
      <c r="Q788" s="25">
        <v>114.0</v>
      </c>
      <c r="R788" s="25">
        <v>99.0</v>
      </c>
      <c r="S788" s="25">
        <v>8.0</v>
      </c>
    </row>
    <row r="789">
      <c r="A789" s="58" t="s">
        <v>41</v>
      </c>
      <c r="B789" s="25" t="s">
        <v>1</v>
      </c>
      <c r="C789" s="25" t="s">
        <v>98</v>
      </c>
      <c r="D789" s="25" t="s">
        <v>16</v>
      </c>
      <c r="E789" s="25">
        <v>951.0</v>
      </c>
      <c r="F789" s="25">
        <v>58.0</v>
      </c>
      <c r="G789" s="25">
        <v>0.0</v>
      </c>
      <c r="H789" s="25">
        <v>403.0</v>
      </c>
      <c r="I789" s="25">
        <v>0.0</v>
      </c>
      <c r="J789" s="25">
        <v>0.0</v>
      </c>
      <c r="K789" s="25">
        <v>0.0</v>
      </c>
      <c r="L789" s="25">
        <v>0.0</v>
      </c>
      <c r="M789" s="25">
        <v>0.0</v>
      </c>
      <c r="N789" s="25">
        <v>0.03639</v>
      </c>
      <c r="O789" s="25">
        <v>2.95167</v>
      </c>
      <c r="P789" s="25">
        <v>1.49816</v>
      </c>
      <c r="Q789" s="25">
        <v>39.0</v>
      </c>
      <c r="R789" s="25">
        <v>99.0</v>
      </c>
      <c r="S789" s="25">
        <v>8.0</v>
      </c>
    </row>
    <row r="790">
      <c r="A790" s="58" t="s">
        <v>41</v>
      </c>
      <c r="B790" s="25" t="s">
        <v>1</v>
      </c>
      <c r="C790" s="25" t="s">
        <v>205</v>
      </c>
      <c r="D790" s="25" t="s">
        <v>16</v>
      </c>
      <c r="E790" s="25">
        <v>240.0</v>
      </c>
      <c r="F790" s="25">
        <v>78.0</v>
      </c>
      <c r="G790" s="25">
        <v>1.0</v>
      </c>
      <c r="H790" s="25">
        <v>61.0</v>
      </c>
      <c r="I790" s="25">
        <v>0.0</v>
      </c>
      <c r="J790" s="25">
        <v>0.0</v>
      </c>
      <c r="K790" s="25">
        <v>0.0</v>
      </c>
      <c r="L790" s="25">
        <v>0.0</v>
      </c>
      <c r="M790" s="25">
        <v>0.0</v>
      </c>
      <c r="N790" s="25">
        <v>0.15361</v>
      </c>
      <c r="O790" s="25">
        <v>18.74083</v>
      </c>
      <c r="P790" s="25">
        <v>4.93429</v>
      </c>
      <c r="Q790" s="25">
        <v>69.0</v>
      </c>
      <c r="R790" s="25">
        <v>99.0</v>
      </c>
      <c r="S790" s="25">
        <v>8.0</v>
      </c>
    </row>
    <row r="791">
      <c r="A791" s="58" t="s">
        <v>41</v>
      </c>
      <c r="B791" s="25" t="s">
        <v>1</v>
      </c>
      <c r="C791" s="25" t="s">
        <v>93</v>
      </c>
      <c r="D791" s="25" t="s">
        <v>16</v>
      </c>
      <c r="E791" s="25">
        <v>1242.0</v>
      </c>
      <c r="F791" s="25">
        <v>356.0</v>
      </c>
      <c r="G791" s="25">
        <v>1.0</v>
      </c>
      <c r="H791" s="25">
        <v>393.0</v>
      </c>
      <c r="I791" s="25">
        <v>0.0</v>
      </c>
      <c r="J791" s="25">
        <v>0.0</v>
      </c>
      <c r="K791" s="25">
        <v>0.0</v>
      </c>
      <c r="L791" s="25">
        <v>0.0</v>
      </c>
      <c r="M791" s="25">
        <v>0.0</v>
      </c>
      <c r="N791" s="25">
        <v>0.16972</v>
      </c>
      <c r="O791" s="25">
        <v>6.42861</v>
      </c>
      <c r="P791" s="25">
        <v>2.54136</v>
      </c>
      <c r="Q791" s="25">
        <v>262.0</v>
      </c>
      <c r="R791" s="25">
        <v>99.0</v>
      </c>
      <c r="S791" s="25">
        <v>8.0</v>
      </c>
    </row>
    <row r="792">
      <c r="A792" s="58" t="s">
        <v>41</v>
      </c>
      <c r="B792" s="25" t="s">
        <v>1</v>
      </c>
      <c r="C792" s="25" t="s">
        <v>120</v>
      </c>
      <c r="D792" s="25" t="s">
        <v>16</v>
      </c>
      <c r="E792" s="25">
        <v>1274.0</v>
      </c>
      <c r="F792" s="25">
        <v>17.0</v>
      </c>
      <c r="G792" s="25">
        <v>2.0</v>
      </c>
      <c r="H792" s="25">
        <v>480.0</v>
      </c>
      <c r="I792" s="25">
        <v>0.0</v>
      </c>
      <c r="J792" s="25">
        <v>0.0</v>
      </c>
      <c r="K792" s="25">
        <v>0.0</v>
      </c>
      <c r="L792" s="25">
        <v>0.0</v>
      </c>
      <c r="M792" s="25">
        <v>0.0</v>
      </c>
      <c r="N792" s="25">
        <v>0.04194</v>
      </c>
      <c r="O792" s="25">
        <v>1.92778</v>
      </c>
      <c r="P792" s="25">
        <v>1.59977</v>
      </c>
      <c r="Q792" s="25">
        <v>17.0</v>
      </c>
      <c r="R792" s="25">
        <v>99.0</v>
      </c>
      <c r="S792" s="25">
        <v>8.0</v>
      </c>
    </row>
    <row r="793">
      <c r="A793" s="58" t="s">
        <v>41</v>
      </c>
      <c r="B793" s="25" t="s">
        <v>1</v>
      </c>
      <c r="C793" s="25" t="s">
        <v>193</v>
      </c>
      <c r="D793" s="25" t="s">
        <v>16</v>
      </c>
      <c r="E793" s="25">
        <v>247.0</v>
      </c>
      <c r="F793" s="25">
        <v>210.0</v>
      </c>
      <c r="G793" s="25">
        <v>0.0</v>
      </c>
      <c r="H793" s="25">
        <v>95.0</v>
      </c>
      <c r="I793" s="25">
        <v>0.0</v>
      </c>
      <c r="J793" s="25">
        <v>0.0</v>
      </c>
      <c r="K793" s="25">
        <v>0.0</v>
      </c>
      <c r="L793" s="25">
        <v>0.0</v>
      </c>
      <c r="M793" s="25">
        <v>0.0</v>
      </c>
      <c r="N793" s="25">
        <v>0.0825</v>
      </c>
      <c r="O793" s="25">
        <v>6.51889</v>
      </c>
      <c r="P793" s="25">
        <v>1.77738</v>
      </c>
      <c r="Q793" s="25">
        <v>180.0</v>
      </c>
      <c r="R793" s="25">
        <v>99.0</v>
      </c>
      <c r="S793" s="25">
        <v>8.0</v>
      </c>
    </row>
    <row r="794">
      <c r="A794" s="58" t="s">
        <v>41</v>
      </c>
      <c r="B794" s="25" t="s">
        <v>1</v>
      </c>
      <c r="C794" s="25" t="s">
        <v>167</v>
      </c>
      <c r="D794" s="25" t="s">
        <v>16</v>
      </c>
      <c r="E794" s="25">
        <v>1496.0</v>
      </c>
      <c r="F794" s="25">
        <v>86.0</v>
      </c>
      <c r="G794" s="25">
        <v>0.0</v>
      </c>
      <c r="H794" s="25">
        <v>385.0</v>
      </c>
      <c r="I794" s="25">
        <v>0.0</v>
      </c>
      <c r="J794" s="25">
        <v>0.0</v>
      </c>
      <c r="K794" s="25">
        <v>0.0</v>
      </c>
      <c r="L794" s="25">
        <v>0.0</v>
      </c>
      <c r="M794" s="25">
        <v>0.0</v>
      </c>
      <c r="N794" s="25">
        <v>0.11806</v>
      </c>
      <c r="O794" s="25">
        <v>4.19139</v>
      </c>
      <c r="P794" s="25">
        <v>1.82524</v>
      </c>
      <c r="Q794" s="25">
        <v>75.0</v>
      </c>
      <c r="R794" s="25">
        <v>99.0</v>
      </c>
      <c r="S794" s="25">
        <v>8.0</v>
      </c>
    </row>
    <row r="795">
      <c r="A795" s="58" t="s">
        <v>41</v>
      </c>
      <c r="B795" s="25" t="s">
        <v>1</v>
      </c>
      <c r="C795" s="25" t="s">
        <v>190</v>
      </c>
      <c r="D795" s="25" t="s">
        <v>16</v>
      </c>
      <c r="E795" s="25">
        <v>762.0</v>
      </c>
      <c r="F795" s="25">
        <v>387.0</v>
      </c>
      <c r="G795" s="25">
        <v>2.0</v>
      </c>
      <c r="H795" s="25">
        <v>271.0</v>
      </c>
      <c r="I795" s="25">
        <v>0.0</v>
      </c>
      <c r="J795" s="25">
        <v>0.0</v>
      </c>
      <c r="K795" s="25">
        <v>0.0</v>
      </c>
      <c r="L795" s="25">
        <v>0.0</v>
      </c>
      <c r="M795" s="25">
        <v>0.0</v>
      </c>
      <c r="N795" s="25">
        <v>0.09361</v>
      </c>
      <c r="O795" s="25">
        <v>6.57056</v>
      </c>
      <c r="P795" s="25">
        <v>3.34669</v>
      </c>
      <c r="Q795" s="25">
        <v>330.0</v>
      </c>
      <c r="R795" s="25">
        <v>99.0</v>
      </c>
      <c r="S795" s="25">
        <v>8.0</v>
      </c>
    </row>
    <row r="796">
      <c r="A796" s="58" t="s">
        <v>41</v>
      </c>
      <c r="B796" s="25" t="s">
        <v>1</v>
      </c>
      <c r="C796" s="25" t="s">
        <v>121</v>
      </c>
      <c r="D796" s="25" t="s">
        <v>16</v>
      </c>
      <c r="E796" s="25">
        <v>489.0</v>
      </c>
      <c r="F796" s="25">
        <v>205.0</v>
      </c>
      <c r="G796" s="25">
        <v>1.0</v>
      </c>
      <c r="H796" s="25">
        <v>147.0</v>
      </c>
      <c r="I796" s="25">
        <v>0.0</v>
      </c>
      <c r="J796" s="25">
        <v>0.0</v>
      </c>
      <c r="K796" s="25">
        <v>0.0</v>
      </c>
      <c r="L796" s="25">
        <v>0.0</v>
      </c>
      <c r="M796" s="25">
        <v>0.0</v>
      </c>
      <c r="N796" s="25">
        <v>0.12</v>
      </c>
      <c r="O796" s="25">
        <v>2.7775</v>
      </c>
      <c r="P796" s="25">
        <v>2.05065</v>
      </c>
      <c r="Q796" s="25">
        <v>128.0</v>
      </c>
      <c r="R796" s="25">
        <v>99.0</v>
      </c>
      <c r="S796" s="25">
        <v>8.0</v>
      </c>
    </row>
    <row r="797">
      <c r="A797" s="58" t="s">
        <v>41</v>
      </c>
      <c r="B797" s="25" t="s">
        <v>1</v>
      </c>
      <c r="C797" s="25" t="s">
        <v>150</v>
      </c>
      <c r="D797" s="25" t="s">
        <v>16</v>
      </c>
      <c r="E797" s="25">
        <v>184.0</v>
      </c>
      <c r="F797" s="25">
        <v>58.0</v>
      </c>
      <c r="G797" s="25">
        <v>0.0</v>
      </c>
      <c r="H797" s="25">
        <v>85.0</v>
      </c>
      <c r="I797" s="25">
        <v>0.0</v>
      </c>
      <c r="J797" s="25">
        <v>0.0</v>
      </c>
      <c r="K797" s="25">
        <v>0.0</v>
      </c>
      <c r="L797" s="25">
        <v>0.0</v>
      </c>
      <c r="M797" s="25">
        <v>0.0</v>
      </c>
      <c r="N797" s="25">
        <v>0.02889</v>
      </c>
      <c r="O797" s="25">
        <v>5.50111</v>
      </c>
      <c r="P797" s="25">
        <v>2.29403</v>
      </c>
      <c r="Q797" s="25">
        <v>50.0</v>
      </c>
      <c r="R797" s="25">
        <v>99.0</v>
      </c>
      <c r="S797" s="25">
        <v>8.0</v>
      </c>
    </row>
    <row r="798">
      <c r="A798" s="58" t="s">
        <v>41</v>
      </c>
      <c r="B798" s="25" t="s">
        <v>1</v>
      </c>
      <c r="C798" s="25" t="s">
        <v>185</v>
      </c>
      <c r="D798" s="25" t="s">
        <v>16</v>
      </c>
      <c r="E798" s="25">
        <v>258.0</v>
      </c>
      <c r="F798" s="25">
        <v>64.0</v>
      </c>
      <c r="G798" s="25">
        <v>0.0</v>
      </c>
      <c r="H798" s="25">
        <v>66.0</v>
      </c>
      <c r="I798" s="25">
        <v>0.0</v>
      </c>
      <c r="J798" s="25">
        <v>0.0</v>
      </c>
      <c r="K798" s="25">
        <v>0.0</v>
      </c>
      <c r="L798" s="25">
        <v>0.0</v>
      </c>
      <c r="M798" s="25">
        <v>0.0</v>
      </c>
      <c r="N798" s="25">
        <v>0.16167</v>
      </c>
      <c r="O798" s="25">
        <v>7.32528</v>
      </c>
      <c r="P798" s="25">
        <v>2.47497</v>
      </c>
      <c r="Q798" s="25">
        <v>39.0</v>
      </c>
      <c r="R798" s="25">
        <v>99.0</v>
      </c>
      <c r="S798" s="25">
        <v>8.0</v>
      </c>
    </row>
    <row r="799">
      <c r="A799" s="58" t="s">
        <v>41</v>
      </c>
      <c r="B799" s="25" t="s">
        <v>1</v>
      </c>
      <c r="C799" s="25" t="s">
        <v>163</v>
      </c>
      <c r="D799" s="25" t="s">
        <v>16</v>
      </c>
      <c r="E799" s="25">
        <v>160.0</v>
      </c>
      <c r="F799" s="25">
        <v>47.0</v>
      </c>
      <c r="G799" s="25">
        <v>0.0</v>
      </c>
      <c r="H799" s="25">
        <v>36.0</v>
      </c>
      <c r="I799" s="25">
        <v>0.0</v>
      </c>
      <c r="J799" s="25">
        <v>0.0</v>
      </c>
      <c r="K799" s="25">
        <v>0.0</v>
      </c>
      <c r="L799" s="25">
        <v>0.0</v>
      </c>
      <c r="M799" s="25">
        <v>0.0</v>
      </c>
      <c r="N799" s="25">
        <v>0.24778</v>
      </c>
      <c r="O799" s="25">
        <v>4.52861</v>
      </c>
      <c r="P799" s="25">
        <v>1.69715</v>
      </c>
      <c r="Q799" s="25">
        <v>31.0</v>
      </c>
      <c r="R799" s="25">
        <v>99.0</v>
      </c>
      <c r="S799" s="25">
        <v>8.0</v>
      </c>
    </row>
    <row r="800">
      <c r="A800" s="58" t="s">
        <v>41</v>
      </c>
      <c r="B800" s="25" t="s">
        <v>1</v>
      </c>
      <c r="C800" s="25" t="s">
        <v>186</v>
      </c>
      <c r="D800" s="25" t="s">
        <v>16</v>
      </c>
      <c r="E800" s="25">
        <v>454.0</v>
      </c>
      <c r="F800" s="25">
        <v>229.0</v>
      </c>
      <c r="G800" s="25">
        <v>0.0</v>
      </c>
      <c r="H800" s="25">
        <v>288.0</v>
      </c>
      <c r="I800" s="25">
        <v>0.0</v>
      </c>
      <c r="J800" s="25">
        <v>0.0</v>
      </c>
      <c r="K800" s="25">
        <v>0.0</v>
      </c>
      <c r="L800" s="25">
        <v>0.0</v>
      </c>
      <c r="M800" s="25">
        <v>0.0</v>
      </c>
      <c r="N800" s="25">
        <v>0.27667</v>
      </c>
      <c r="O800" s="25">
        <v>1.98278</v>
      </c>
      <c r="P800" s="25">
        <v>1.18093</v>
      </c>
      <c r="Q800" s="25">
        <v>20.0</v>
      </c>
      <c r="R800" s="25">
        <v>99.0</v>
      </c>
      <c r="S800" s="25">
        <v>8.0</v>
      </c>
    </row>
    <row r="801">
      <c r="A801" s="58" t="s">
        <v>41</v>
      </c>
      <c r="B801" s="25" t="s">
        <v>1</v>
      </c>
      <c r="C801" s="25" t="s">
        <v>141</v>
      </c>
      <c r="D801" s="25" t="s">
        <v>16</v>
      </c>
      <c r="E801" s="25">
        <v>3016.0</v>
      </c>
      <c r="F801" s="25">
        <v>55.0</v>
      </c>
      <c r="G801" s="25">
        <v>1.0</v>
      </c>
      <c r="H801" s="25">
        <v>1141.0</v>
      </c>
      <c r="I801" s="25">
        <v>0.0</v>
      </c>
      <c r="J801" s="25">
        <v>0.0</v>
      </c>
      <c r="K801" s="25">
        <v>0.0</v>
      </c>
      <c r="L801" s="25">
        <v>0.0</v>
      </c>
      <c r="M801" s="25">
        <v>0.0</v>
      </c>
      <c r="N801" s="25">
        <v>0.05722</v>
      </c>
      <c r="O801" s="25">
        <v>3.38778</v>
      </c>
      <c r="P801" s="25">
        <v>1.55741</v>
      </c>
      <c r="Q801" s="25">
        <v>49.0</v>
      </c>
      <c r="R801" s="25">
        <v>99.0</v>
      </c>
      <c r="S801" s="25">
        <v>8.0</v>
      </c>
    </row>
    <row r="802">
      <c r="A802" s="58" t="s">
        <v>41</v>
      </c>
      <c r="B802" s="25" t="s">
        <v>1</v>
      </c>
      <c r="C802" s="25" t="s">
        <v>209</v>
      </c>
      <c r="D802" s="25" t="s">
        <v>16</v>
      </c>
      <c r="E802" s="25">
        <v>195.0</v>
      </c>
      <c r="F802" s="25">
        <v>34.0</v>
      </c>
      <c r="G802" s="25">
        <v>0.0</v>
      </c>
      <c r="H802" s="25">
        <v>48.0</v>
      </c>
      <c r="I802" s="25">
        <v>0.0</v>
      </c>
      <c r="J802" s="25">
        <v>0.0</v>
      </c>
      <c r="K802" s="25">
        <v>0.0</v>
      </c>
      <c r="L802" s="25">
        <v>0.0</v>
      </c>
      <c r="M802" s="25">
        <v>0.0</v>
      </c>
      <c r="N802" s="25">
        <v>0.17167</v>
      </c>
      <c r="O802" s="25">
        <v>5.37333</v>
      </c>
      <c r="P802" s="25">
        <v>1.95232</v>
      </c>
      <c r="Q802" s="25">
        <v>31.0</v>
      </c>
      <c r="R802" s="25">
        <v>99.0</v>
      </c>
      <c r="S802" s="25">
        <v>8.0</v>
      </c>
    </row>
    <row r="803">
      <c r="A803" s="58" t="s">
        <v>41</v>
      </c>
      <c r="B803" s="25" t="s">
        <v>1</v>
      </c>
      <c r="C803" s="25" t="s">
        <v>42</v>
      </c>
      <c r="D803" s="25" t="s">
        <v>16</v>
      </c>
      <c r="E803" s="25">
        <v>3903.0</v>
      </c>
      <c r="F803" s="25">
        <v>86.0</v>
      </c>
      <c r="G803" s="25">
        <v>0.0</v>
      </c>
      <c r="H803" s="25">
        <v>1356.0</v>
      </c>
      <c r="I803" s="25">
        <v>0.0</v>
      </c>
      <c r="J803" s="25">
        <v>0.0</v>
      </c>
      <c r="K803" s="25">
        <v>0.0</v>
      </c>
      <c r="L803" s="25">
        <v>0.0</v>
      </c>
      <c r="M803" s="25">
        <v>0.0</v>
      </c>
      <c r="N803" s="25">
        <v>0.07722</v>
      </c>
      <c r="O803" s="25">
        <v>3.33417</v>
      </c>
      <c r="P803" s="25">
        <v>1.5386</v>
      </c>
      <c r="Q803" s="25">
        <v>54.0</v>
      </c>
      <c r="R803" s="25">
        <v>99.0</v>
      </c>
      <c r="S803" s="25">
        <v>8.0</v>
      </c>
    </row>
    <row r="804">
      <c r="A804" s="58" t="s">
        <v>41</v>
      </c>
      <c r="B804" s="25" t="s">
        <v>1</v>
      </c>
      <c r="C804" s="25" t="s">
        <v>113</v>
      </c>
      <c r="D804" s="25" t="s">
        <v>16</v>
      </c>
      <c r="E804" s="25">
        <v>608.0</v>
      </c>
      <c r="F804" s="25">
        <v>92.0</v>
      </c>
      <c r="G804" s="25">
        <v>1.0</v>
      </c>
      <c r="H804" s="25">
        <v>113.0</v>
      </c>
      <c r="I804" s="25">
        <v>0.0</v>
      </c>
      <c r="J804" s="25">
        <v>0.0</v>
      </c>
      <c r="K804" s="25">
        <v>0.0</v>
      </c>
      <c r="L804" s="25">
        <v>0.0</v>
      </c>
      <c r="M804" s="25">
        <v>0.0</v>
      </c>
      <c r="N804" s="25">
        <v>0.52167</v>
      </c>
      <c r="O804" s="25">
        <v>8.71694</v>
      </c>
      <c r="P804" s="25">
        <v>2.49034</v>
      </c>
      <c r="Q804" s="25">
        <v>61.0</v>
      </c>
      <c r="R804" s="25">
        <v>99.0</v>
      </c>
      <c r="S804" s="25">
        <v>8.0</v>
      </c>
    </row>
    <row r="805">
      <c r="A805" s="58" t="s">
        <v>41</v>
      </c>
      <c r="B805" s="25" t="s">
        <v>1</v>
      </c>
      <c r="C805" s="25" t="s">
        <v>99</v>
      </c>
      <c r="D805" s="25" t="s">
        <v>16</v>
      </c>
      <c r="E805" s="25">
        <v>233.0</v>
      </c>
      <c r="F805" s="25">
        <v>52.0</v>
      </c>
      <c r="G805" s="25">
        <v>0.0</v>
      </c>
      <c r="H805" s="25">
        <v>81.0</v>
      </c>
      <c r="I805" s="25">
        <v>0.0</v>
      </c>
      <c r="J805" s="25">
        <v>0.0</v>
      </c>
      <c r="K805" s="25">
        <v>0.0</v>
      </c>
      <c r="L805" s="25">
        <v>0.0</v>
      </c>
      <c r="M805" s="25">
        <v>0.0</v>
      </c>
      <c r="N805" s="25">
        <v>0.20889</v>
      </c>
      <c r="O805" s="25">
        <v>4.45111</v>
      </c>
      <c r="P805" s="25">
        <v>1.57499</v>
      </c>
      <c r="Q805" s="25">
        <v>31.0</v>
      </c>
      <c r="R805" s="25">
        <v>99.0</v>
      </c>
      <c r="S805" s="25">
        <v>8.0</v>
      </c>
    </row>
    <row r="806">
      <c r="A806" s="58" t="s">
        <v>41</v>
      </c>
      <c r="B806" s="25" t="s">
        <v>1</v>
      </c>
      <c r="C806" s="25" t="s">
        <v>189</v>
      </c>
      <c r="D806" s="25" t="s">
        <v>16</v>
      </c>
      <c r="E806" s="25">
        <v>169.0</v>
      </c>
      <c r="F806" s="25">
        <v>89.0</v>
      </c>
      <c r="G806" s="25">
        <v>0.0</v>
      </c>
      <c r="H806" s="25">
        <v>60.0</v>
      </c>
      <c r="I806" s="25">
        <v>0.0</v>
      </c>
      <c r="J806" s="25">
        <v>0.0</v>
      </c>
      <c r="K806" s="25">
        <v>0.0</v>
      </c>
      <c r="L806" s="25">
        <v>0.0</v>
      </c>
      <c r="M806" s="25">
        <v>0.0</v>
      </c>
      <c r="N806" s="25">
        <v>0.14972</v>
      </c>
      <c r="O806" s="25">
        <v>16.04722</v>
      </c>
      <c r="P806" s="25">
        <v>5.25617</v>
      </c>
      <c r="Q806" s="25">
        <v>76.0</v>
      </c>
      <c r="R806" s="25">
        <v>99.0</v>
      </c>
      <c r="S806" s="25">
        <v>8.0</v>
      </c>
    </row>
    <row r="807">
      <c r="A807" s="58" t="s">
        <v>41</v>
      </c>
      <c r="B807" s="25" t="s">
        <v>1</v>
      </c>
      <c r="C807" s="25" t="s">
        <v>240</v>
      </c>
      <c r="D807" s="25" t="s">
        <v>16</v>
      </c>
      <c r="E807" s="25">
        <v>94.0</v>
      </c>
      <c r="F807" s="25">
        <v>90.0</v>
      </c>
      <c r="G807" s="25">
        <v>0.0</v>
      </c>
      <c r="H807" s="25">
        <v>4.0</v>
      </c>
      <c r="I807" s="25">
        <v>0.0</v>
      </c>
      <c r="J807" s="25">
        <v>0.0</v>
      </c>
      <c r="K807" s="25">
        <v>0.0</v>
      </c>
      <c r="L807" s="25">
        <v>0.0</v>
      </c>
      <c r="M807" s="25">
        <v>0.0</v>
      </c>
      <c r="N807" s="25">
        <v>0.2275</v>
      </c>
      <c r="O807" s="25">
        <v>1.45861</v>
      </c>
      <c r="P807" s="25">
        <v>1.10947</v>
      </c>
      <c r="Q807" s="25">
        <v>68.0</v>
      </c>
      <c r="R807" s="25">
        <v>99.0</v>
      </c>
      <c r="S807" s="25">
        <v>8.0</v>
      </c>
    </row>
    <row r="808">
      <c r="A808" s="58" t="s">
        <v>41</v>
      </c>
      <c r="B808" s="25" t="s">
        <v>1</v>
      </c>
      <c r="C808" s="25" t="s">
        <v>3</v>
      </c>
      <c r="D808" s="25" t="s">
        <v>16</v>
      </c>
      <c r="E808" s="25">
        <v>1981115.0</v>
      </c>
      <c r="F808" s="25">
        <v>1002278.0</v>
      </c>
      <c r="G808" s="25">
        <v>962.0</v>
      </c>
      <c r="H808" s="25">
        <v>893063.0</v>
      </c>
      <c r="I808" s="25">
        <v>0.0</v>
      </c>
      <c r="J808" s="25">
        <v>7.0</v>
      </c>
      <c r="K808" s="25">
        <v>0.0</v>
      </c>
      <c r="L808" s="25">
        <v>0.0</v>
      </c>
      <c r="M808" s="25">
        <v>0.0</v>
      </c>
      <c r="N808" s="25">
        <v>0.03</v>
      </c>
      <c r="O808" s="25">
        <v>4.59139</v>
      </c>
      <c r="P808" s="25">
        <v>2.75755</v>
      </c>
      <c r="Q808" s="25">
        <v>645238.0</v>
      </c>
      <c r="R808" s="25">
        <v>99.0</v>
      </c>
      <c r="S808" s="25">
        <v>8.0</v>
      </c>
    </row>
    <row r="809">
      <c r="A809" s="58" t="s">
        <v>41</v>
      </c>
      <c r="B809" s="25" t="s">
        <v>1</v>
      </c>
      <c r="C809" s="25" t="s">
        <v>60</v>
      </c>
      <c r="D809" s="25" t="s">
        <v>17</v>
      </c>
      <c r="E809" s="25">
        <v>69796.0</v>
      </c>
      <c r="F809" s="25">
        <v>53333.0</v>
      </c>
      <c r="G809" s="25">
        <v>13.0</v>
      </c>
      <c r="H809" s="25">
        <v>2131.0</v>
      </c>
      <c r="I809" s="25">
        <v>0.0</v>
      </c>
      <c r="J809" s="25">
        <v>6.0</v>
      </c>
      <c r="K809" s="25">
        <v>0.0</v>
      </c>
      <c r="L809" s="25">
        <v>0.0</v>
      </c>
      <c r="M809" s="25">
        <v>0.0</v>
      </c>
      <c r="N809" s="25">
        <v>0.93333</v>
      </c>
      <c r="O809" s="25">
        <v>13.32</v>
      </c>
      <c r="P809" s="25">
        <v>4.44827</v>
      </c>
      <c r="Q809" s="25">
        <v>35571.0</v>
      </c>
      <c r="R809" s="25">
        <v>99.0</v>
      </c>
      <c r="S809" s="25">
        <v>9.0</v>
      </c>
    </row>
    <row r="810">
      <c r="A810" s="58" t="s">
        <v>41</v>
      </c>
      <c r="B810" s="25" t="s">
        <v>1</v>
      </c>
      <c r="C810" s="25" t="s">
        <v>70</v>
      </c>
      <c r="D810" s="25" t="s">
        <v>17</v>
      </c>
      <c r="E810" s="25">
        <v>21453.0</v>
      </c>
      <c r="F810" s="25">
        <v>13838.0</v>
      </c>
      <c r="G810" s="25">
        <v>2.0</v>
      </c>
      <c r="H810" s="25">
        <v>1407.0</v>
      </c>
      <c r="I810" s="25">
        <v>0.0</v>
      </c>
      <c r="J810" s="25">
        <v>0.0</v>
      </c>
      <c r="K810" s="25">
        <v>0.0</v>
      </c>
      <c r="L810" s="25">
        <v>0.0</v>
      </c>
      <c r="M810" s="25">
        <v>0.0</v>
      </c>
      <c r="N810" s="25">
        <v>1.22361</v>
      </c>
      <c r="O810" s="25">
        <v>15.66944</v>
      </c>
      <c r="P810" s="25">
        <v>5.26836</v>
      </c>
      <c r="Q810" s="25">
        <v>10011.0</v>
      </c>
      <c r="R810" s="25">
        <v>99.0</v>
      </c>
      <c r="S810" s="25">
        <v>9.0</v>
      </c>
    </row>
    <row r="811">
      <c r="A811" s="58" t="s">
        <v>41</v>
      </c>
      <c r="B811" s="25" t="s">
        <v>1</v>
      </c>
      <c r="C811" s="25" t="s">
        <v>61</v>
      </c>
      <c r="D811" s="25" t="s">
        <v>17</v>
      </c>
      <c r="E811" s="25">
        <v>158142.0</v>
      </c>
      <c r="F811" s="25">
        <v>111660.0</v>
      </c>
      <c r="G811" s="25">
        <v>41.0</v>
      </c>
      <c r="H811" s="25">
        <v>5783.0</v>
      </c>
      <c r="I811" s="25">
        <v>0.0</v>
      </c>
      <c r="J811" s="25">
        <v>4.0</v>
      </c>
      <c r="K811" s="25">
        <v>0.0</v>
      </c>
      <c r="L811" s="25">
        <v>0.0</v>
      </c>
      <c r="M811" s="25">
        <v>0.0</v>
      </c>
      <c r="N811" s="25">
        <v>0.83917</v>
      </c>
      <c r="O811" s="25">
        <v>12.04333</v>
      </c>
      <c r="P811" s="25">
        <v>4.10243</v>
      </c>
      <c r="Q811" s="25">
        <v>76531.0</v>
      </c>
      <c r="R811" s="25">
        <v>99.0</v>
      </c>
      <c r="S811" s="25">
        <v>9.0</v>
      </c>
    </row>
    <row r="812">
      <c r="A812" s="58" t="s">
        <v>41</v>
      </c>
      <c r="B812" s="25" t="s">
        <v>1</v>
      </c>
      <c r="C812" s="25" t="s">
        <v>135</v>
      </c>
      <c r="D812" s="25" t="s">
        <v>17</v>
      </c>
      <c r="E812" s="25">
        <v>12915.0</v>
      </c>
      <c r="F812" s="25">
        <v>11429.0</v>
      </c>
      <c r="G812" s="25">
        <v>5.0</v>
      </c>
      <c r="H812" s="25">
        <v>796.0</v>
      </c>
      <c r="I812" s="25">
        <v>0.0</v>
      </c>
      <c r="J812" s="25">
        <v>0.0</v>
      </c>
      <c r="K812" s="25">
        <v>0.0</v>
      </c>
      <c r="L812" s="25">
        <v>0.0</v>
      </c>
      <c r="M812" s="25">
        <v>0.0</v>
      </c>
      <c r="N812" s="25">
        <v>1.00361</v>
      </c>
      <c r="O812" s="25">
        <v>16.17306</v>
      </c>
      <c r="P812" s="25">
        <v>5.32344</v>
      </c>
      <c r="Q812" s="25">
        <v>7702.0</v>
      </c>
      <c r="R812" s="25">
        <v>99.0</v>
      </c>
      <c r="S812" s="25">
        <v>9.0</v>
      </c>
    </row>
    <row r="813">
      <c r="A813" s="58" t="s">
        <v>41</v>
      </c>
      <c r="B813" s="25" t="s">
        <v>1</v>
      </c>
      <c r="C813" s="25" t="s">
        <v>73</v>
      </c>
      <c r="D813" s="25" t="s">
        <v>17</v>
      </c>
      <c r="E813" s="25">
        <v>16145.0</v>
      </c>
      <c r="F813" s="25">
        <v>11318.0</v>
      </c>
      <c r="G813" s="25">
        <v>7.0</v>
      </c>
      <c r="H813" s="25">
        <v>574.0</v>
      </c>
      <c r="I813" s="25">
        <v>0.0</v>
      </c>
      <c r="J813" s="25">
        <v>2.0</v>
      </c>
      <c r="K813" s="25">
        <v>0.0</v>
      </c>
      <c r="L813" s="25">
        <v>0.0</v>
      </c>
      <c r="M813" s="25">
        <v>0.0</v>
      </c>
      <c r="N813" s="25">
        <v>0.82778</v>
      </c>
      <c r="O813" s="25">
        <v>14.39556</v>
      </c>
      <c r="P813" s="25">
        <v>4.50695</v>
      </c>
      <c r="Q813" s="25">
        <v>8028.0</v>
      </c>
      <c r="R813" s="25">
        <v>99.0</v>
      </c>
      <c r="S813" s="25">
        <v>9.0</v>
      </c>
    </row>
    <row r="814">
      <c r="A814" s="58" t="s">
        <v>41</v>
      </c>
      <c r="B814" s="25" t="s">
        <v>1</v>
      </c>
      <c r="C814" s="25" t="s">
        <v>66</v>
      </c>
      <c r="D814" s="25" t="s">
        <v>17</v>
      </c>
      <c r="E814" s="25">
        <v>14271.0</v>
      </c>
      <c r="F814" s="25">
        <v>8909.0</v>
      </c>
      <c r="G814" s="25">
        <v>0.0</v>
      </c>
      <c r="H814" s="25">
        <v>657.0</v>
      </c>
      <c r="I814" s="25">
        <v>0.0</v>
      </c>
      <c r="J814" s="25">
        <v>0.0</v>
      </c>
      <c r="K814" s="25">
        <v>0.0</v>
      </c>
      <c r="L814" s="25">
        <v>0.0</v>
      </c>
      <c r="M814" s="25">
        <v>0.0</v>
      </c>
      <c r="N814" s="25">
        <v>0.8725</v>
      </c>
      <c r="O814" s="25">
        <v>14.29444</v>
      </c>
      <c r="P814" s="25">
        <v>4.77586</v>
      </c>
      <c r="Q814" s="25">
        <v>6197.0</v>
      </c>
      <c r="R814" s="25">
        <v>99.0</v>
      </c>
      <c r="S814" s="25">
        <v>9.0</v>
      </c>
    </row>
    <row r="815">
      <c r="A815" s="58" t="s">
        <v>41</v>
      </c>
      <c r="B815" s="25" t="s">
        <v>1</v>
      </c>
      <c r="C815" s="25" t="s">
        <v>129</v>
      </c>
      <c r="D815" s="25" t="s">
        <v>17</v>
      </c>
      <c r="E815" s="25">
        <v>3322.0</v>
      </c>
      <c r="F815" s="25">
        <v>2236.0</v>
      </c>
      <c r="G815" s="25">
        <v>0.0</v>
      </c>
      <c r="H815" s="25">
        <v>95.0</v>
      </c>
      <c r="I815" s="25">
        <v>0.0</v>
      </c>
      <c r="J815" s="25">
        <v>0.0</v>
      </c>
      <c r="K815" s="25">
        <v>0.0</v>
      </c>
      <c r="L815" s="25">
        <v>0.0</v>
      </c>
      <c r="M815" s="25">
        <v>0.0</v>
      </c>
      <c r="N815" s="25">
        <v>1.0825</v>
      </c>
      <c r="O815" s="25">
        <v>16.31694</v>
      </c>
      <c r="P815" s="25">
        <v>5.1052</v>
      </c>
      <c r="Q815" s="25">
        <v>1649.0</v>
      </c>
      <c r="R815" s="25">
        <v>99.0</v>
      </c>
      <c r="S815" s="25">
        <v>9.0</v>
      </c>
    </row>
    <row r="816">
      <c r="A816" s="58" t="s">
        <v>41</v>
      </c>
      <c r="B816" s="25" t="s">
        <v>1</v>
      </c>
      <c r="C816" s="25" t="s">
        <v>64</v>
      </c>
      <c r="D816" s="25" t="s">
        <v>17</v>
      </c>
      <c r="E816" s="25">
        <v>5362.0</v>
      </c>
      <c r="F816" s="25">
        <v>3587.0</v>
      </c>
      <c r="G816" s="25">
        <v>1.0</v>
      </c>
      <c r="H816" s="25">
        <v>219.0</v>
      </c>
      <c r="I816" s="25">
        <v>0.0</v>
      </c>
      <c r="J816" s="25">
        <v>1.0</v>
      </c>
      <c r="K816" s="25">
        <v>0.0</v>
      </c>
      <c r="L816" s="25">
        <v>0.0</v>
      </c>
      <c r="M816" s="25">
        <v>0.0</v>
      </c>
      <c r="N816" s="25">
        <v>1.25722</v>
      </c>
      <c r="O816" s="25">
        <v>16.01528</v>
      </c>
      <c r="P816" s="25">
        <v>5.07491</v>
      </c>
      <c r="Q816" s="25">
        <v>2626.0</v>
      </c>
      <c r="R816" s="25">
        <v>99.0</v>
      </c>
      <c r="S816" s="25">
        <v>9.0</v>
      </c>
    </row>
    <row r="817">
      <c r="A817" s="58" t="s">
        <v>41</v>
      </c>
      <c r="B817" s="25" t="s">
        <v>1</v>
      </c>
      <c r="C817" s="25" t="s">
        <v>75</v>
      </c>
      <c r="D817" s="25" t="s">
        <v>17</v>
      </c>
      <c r="E817" s="25">
        <v>2970.0</v>
      </c>
      <c r="F817" s="25">
        <v>1516.0</v>
      </c>
      <c r="G817" s="25">
        <v>2.0</v>
      </c>
      <c r="H817" s="25">
        <v>135.0</v>
      </c>
      <c r="I817" s="25">
        <v>0.0</v>
      </c>
      <c r="J817" s="25">
        <v>0.0</v>
      </c>
      <c r="K817" s="25">
        <v>0.0</v>
      </c>
      <c r="L817" s="25">
        <v>0.0</v>
      </c>
      <c r="M817" s="25">
        <v>0.0</v>
      </c>
      <c r="N817" s="25">
        <v>2.0125</v>
      </c>
      <c r="O817" s="25">
        <v>23.27472</v>
      </c>
      <c r="P817" s="25">
        <v>8.70011</v>
      </c>
      <c r="Q817" s="25">
        <v>1193.0</v>
      </c>
      <c r="R817" s="25">
        <v>99.0</v>
      </c>
      <c r="S817" s="25">
        <v>9.0</v>
      </c>
    </row>
    <row r="818">
      <c r="A818" s="58" t="s">
        <v>41</v>
      </c>
      <c r="B818" s="25" t="s">
        <v>1</v>
      </c>
      <c r="C818" s="25" t="s">
        <v>88</v>
      </c>
      <c r="D818" s="25" t="s">
        <v>17</v>
      </c>
      <c r="E818" s="25">
        <v>1950.0</v>
      </c>
      <c r="F818" s="25">
        <v>935.0</v>
      </c>
      <c r="G818" s="25">
        <v>2.0</v>
      </c>
      <c r="H818" s="25">
        <v>180.0</v>
      </c>
      <c r="I818" s="25">
        <v>0.0</v>
      </c>
      <c r="J818" s="25">
        <v>0.0</v>
      </c>
      <c r="K818" s="25">
        <v>0.0</v>
      </c>
      <c r="L818" s="25">
        <v>0.0</v>
      </c>
      <c r="M818" s="25">
        <v>0.0</v>
      </c>
      <c r="N818" s="25">
        <v>1.16389</v>
      </c>
      <c r="O818" s="25">
        <v>19.12056</v>
      </c>
      <c r="P818" s="25">
        <v>6.30465</v>
      </c>
      <c r="Q818" s="25">
        <v>704.0</v>
      </c>
      <c r="R818" s="25">
        <v>99.0</v>
      </c>
      <c r="S818" s="25">
        <v>9.0</v>
      </c>
    </row>
    <row r="819">
      <c r="A819" s="58" t="s">
        <v>41</v>
      </c>
      <c r="B819" s="25" t="s">
        <v>1</v>
      </c>
      <c r="C819" s="25" t="s">
        <v>65</v>
      </c>
      <c r="D819" s="25" t="s">
        <v>17</v>
      </c>
      <c r="E819" s="25">
        <v>3420.0</v>
      </c>
      <c r="F819" s="25">
        <v>1288.0</v>
      </c>
      <c r="G819" s="25">
        <v>2.0</v>
      </c>
      <c r="H819" s="25">
        <v>247.0</v>
      </c>
      <c r="I819" s="25">
        <v>0.0</v>
      </c>
      <c r="J819" s="25">
        <v>0.0</v>
      </c>
      <c r="K819" s="25">
        <v>0.0</v>
      </c>
      <c r="L819" s="25">
        <v>0.0</v>
      </c>
      <c r="M819" s="25">
        <v>0.0</v>
      </c>
      <c r="N819" s="25">
        <v>2.30889</v>
      </c>
      <c r="O819" s="25">
        <v>20.23778</v>
      </c>
      <c r="P819" s="25">
        <v>7.57559</v>
      </c>
      <c r="Q819" s="25">
        <v>959.0</v>
      </c>
      <c r="R819" s="25">
        <v>99.0</v>
      </c>
      <c r="S819" s="25">
        <v>9.0</v>
      </c>
    </row>
    <row r="820">
      <c r="A820" s="58" t="s">
        <v>41</v>
      </c>
      <c r="B820" s="25" t="s">
        <v>1</v>
      </c>
      <c r="C820" s="25" t="s">
        <v>100</v>
      </c>
      <c r="D820" s="25" t="s">
        <v>17</v>
      </c>
      <c r="E820" s="25">
        <v>438.0</v>
      </c>
      <c r="F820" s="25">
        <v>58.0</v>
      </c>
      <c r="G820" s="25">
        <v>0.0</v>
      </c>
      <c r="H820" s="25">
        <v>18.0</v>
      </c>
      <c r="I820" s="25">
        <v>0.0</v>
      </c>
      <c r="J820" s="25">
        <v>0.0</v>
      </c>
      <c r="K820" s="25">
        <v>0.0</v>
      </c>
      <c r="L820" s="25">
        <v>0.0</v>
      </c>
      <c r="M820" s="25">
        <v>0.0</v>
      </c>
      <c r="N820" s="25">
        <v>3.00667</v>
      </c>
      <c r="O820" s="25">
        <v>20.00083</v>
      </c>
      <c r="P820" s="25">
        <v>7.97776</v>
      </c>
      <c r="Q820" s="25">
        <v>49.0</v>
      </c>
      <c r="R820" s="25">
        <v>99.0</v>
      </c>
      <c r="S820" s="25">
        <v>9.0</v>
      </c>
    </row>
    <row r="821">
      <c r="A821" s="58" t="s">
        <v>41</v>
      </c>
      <c r="B821" s="25" t="s">
        <v>1</v>
      </c>
      <c r="C821" s="25" t="s">
        <v>112</v>
      </c>
      <c r="D821" s="25" t="s">
        <v>17</v>
      </c>
      <c r="E821" s="25">
        <v>219.0</v>
      </c>
      <c r="F821" s="25">
        <v>66.0</v>
      </c>
      <c r="G821" s="25">
        <v>1.0</v>
      </c>
      <c r="H821" s="25">
        <v>18.0</v>
      </c>
      <c r="I821" s="25">
        <v>0.0</v>
      </c>
      <c r="J821" s="25">
        <v>0.0</v>
      </c>
      <c r="K821" s="25">
        <v>0.0</v>
      </c>
      <c r="L821" s="25">
        <v>0.0</v>
      </c>
      <c r="M821" s="25">
        <v>0.0</v>
      </c>
      <c r="N821" s="25">
        <v>2.12389</v>
      </c>
      <c r="O821" s="25">
        <v>22.10389</v>
      </c>
      <c r="P821" s="25">
        <v>7.20922</v>
      </c>
      <c r="Q821" s="25">
        <v>57.0</v>
      </c>
      <c r="R821" s="25">
        <v>99.0</v>
      </c>
      <c r="S821" s="25">
        <v>9.0</v>
      </c>
    </row>
    <row r="822">
      <c r="A822" s="58" t="s">
        <v>41</v>
      </c>
      <c r="B822" s="25" t="s">
        <v>1</v>
      </c>
      <c r="C822" s="25" t="s">
        <v>92</v>
      </c>
      <c r="D822" s="25" t="s">
        <v>17</v>
      </c>
      <c r="E822" s="25">
        <v>228.0</v>
      </c>
      <c r="F822" s="25">
        <v>88.0</v>
      </c>
      <c r="G822" s="25">
        <v>2.0</v>
      </c>
      <c r="H822" s="25">
        <v>15.0</v>
      </c>
      <c r="I822" s="25">
        <v>0.0</v>
      </c>
      <c r="J822" s="25">
        <v>0.0</v>
      </c>
      <c r="K822" s="25">
        <v>0.0</v>
      </c>
      <c r="L822" s="25">
        <v>0.0</v>
      </c>
      <c r="M822" s="25">
        <v>0.0</v>
      </c>
      <c r="N822" s="25">
        <v>1.42028</v>
      </c>
      <c r="O822" s="25">
        <v>19.37472</v>
      </c>
      <c r="P822" s="25">
        <v>6.2865</v>
      </c>
      <c r="Q822" s="25">
        <v>70.0</v>
      </c>
      <c r="R822" s="25">
        <v>99.0</v>
      </c>
      <c r="S822" s="25">
        <v>9.0</v>
      </c>
    </row>
    <row r="823">
      <c r="A823" s="58" t="s">
        <v>41</v>
      </c>
      <c r="B823" s="25" t="s">
        <v>1</v>
      </c>
      <c r="C823" s="25" t="s">
        <v>125</v>
      </c>
      <c r="D823" s="25" t="s">
        <v>17</v>
      </c>
      <c r="E823" s="25">
        <v>1716.0</v>
      </c>
      <c r="F823" s="25">
        <v>1109.0</v>
      </c>
      <c r="G823" s="25">
        <v>1.0</v>
      </c>
      <c r="H823" s="25">
        <v>69.0</v>
      </c>
      <c r="I823" s="25">
        <v>0.0</v>
      </c>
      <c r="J823" s="25">
        <v>0.0</v>
      </c>
      <c r="K823" s="25">
        <v>0.0</v>
      </c>
      <c r="L823" s="25">
        <v>0.0</v>
      </c>
      <c r="M823" s="25">
        <v>0.0</v>
      </c>
      <c r="N823" s="25">
        <v>1.56111</v>
      </c>
      <c r="O823" s="25">
        <v>21.93889</v>
      </c>
      <c r="P823" s="25">
        <v>7.32507</v>
      </c>
      <c r="Q823" s="25">
        <v>767.0</v>
      </c>
      <c r="R823" s="25">
        <v>99.0</v>
      </c>
      <c r="S823" s="25">
        <v>9.0</v>
      </c>
    </row>
    <row r="824">
      <c r="A824" s="58" t="s">
        <v>41</v>
      </c>
      <c r="B824" s="25" t="s">
        <v>1</v>
      </c>
      <c r="C824" s="25" t="s">
        <v>95</v>
      </c>
      <c r="D824" s="25" t="s">
        <v>17</v>
      </c>
      <c r="E824" s="25">
        <v>247.0</v>
      </c>
      <c r="F824" s="25">
        <v>175.0</v>
      </c>
      <c r="G824" s="25">
        <v>0.0</v>
      </c>
      <c r="H824" s="25">
        <v>29.0</v>
      </c>
      <c r="I824" s="25">
        <v>0.0</v>
      </c>
      <c r="J824" s="25">
        <v>0.0</v>
      </c>
      <c r="K824" s="25">
        <v>0.0</v>
      </c>
      <c r="L824" s="25">
        <v>0.0</v>
      </c>
      <c r="M824" s="25">
        <v>0.0</v>
      </c>
      <c r="N824" s="25">
        <v>0.94972</v>
      </c>
      <c r="O824" s="25">
        <v>15.39194</v>
      </c>
      <c r="P824" s="25">
        <v>4.84145</v>
      </c>
      <c r="Q824" s="25">
        <v>144.0</v>
      </c>
      <c r="R824" s="25">
        <v>99.0</v>
      </c>
      <c r="S824" s="25">
        <v>9.0</v>
      </c>
    </row>
    <row r="825">
      <c r="A825" s="58" t="s">
        <v>41</v>
      </c>
      <c r="B825" s="25" t="s">
        <v>1</v>
      </c>
      <c r="C825" s="25" t="s">
        <v>68</v>
      </c>
      <c r="D825" s="25" t="s">
        <v>17</v>
      </c>
      <c r="E825" s="25">
        <v>6098.0</v>
      </c>
      <c r="F825" s="25">
        <v>1308.0</v>
      </c>
      <c r="G825" s="25">
        <v>1.0</v>
      </c>
      <c r="H825" s="25">
        <v>753.0</v>
      </c>
      <c r="I825" s="25">
        <v>0.0</v>
      </c>
      <c r="J825" s="25">
        <v>2.0</v>
      </c>
      <c r="K825" s="25">
        <v>0.0</v>
      </c>
      <c r="L825" s="25">
        <v>0.0</v>
      </c>
      <c r="M825" s="25">
        <v>0.0</v>
      </c>
      <c r="N825" s="25">
        <v>0.49861</v>
      </c>
      <c r="O825" s="25">
        <v>8.91111</v>
      </c>
      <c r="P825" s="25">
        <v>3.07021</v>
      </c>
      <c r="Q825" s="25">
        <v>1031.0</v>
      </c>
      <c r="R825" s="25">
        <v>99.0</v>
      </c>
      <c r="S825" s="25">
        <v>9.0</v>
      </c>
    </row>
    <row r="826">
      <c r="A826" s="58" t="s">
        <v>41</v>
      </c>
      <c r="B826" s="25" t="s">
        <v>1</v>
      </c>
      <c r="C826" s="25" t="s">
        <v>83</v>
      </c>
      <c r="D826" s="25" t="s">
        <v>17</v>
      </c>
      <c r="E826" s="25">
        <v>510.0</v>
      </c>
      <c r="F826" s="25">
        <v>341.0</v>
      </c>
      <c r="G826" s="25">
        <v>0.0</v>
      </c>
      <c r="H826" s="25">
        <v>81.0</v>
      </c>
      <c r="I826" s="25">
        <v>0.0</v>
      </c>
      <c r="J826" s="25">
        <v>0.0</v>
      </c>
      <c r="K826" s="25">
        <v>0.0</v>
      </c>
      <c r="L826" s="25">
        <v>0.0</v>
      </c>
      <c r="M826" s="25">
        <v>0.0</v>
      </c>
      <c r="N826" s="25">
        <v>0.3325</v>
      </c>
      <c r="O826" s="25">
        <v>4.31083</v>
      </c>
      <c r="P826" s="25">
        <v>1.54299</v>
      </c>
      <c r="Q826" s="25">
        <v>262.0</v>
      </c>
      <c r="R826" s="25">
        <v>99.0</v>
      </c>
      <c r="S826" s="25">
        <v>9.0</v>
      </c>
    </row>
    <row r="827">
      <c r="A827" s="58" t="s">
        <v>41</v>
      </c>
      <c r="B827" s="25" t="s">
        <v>1</v>
      </c>
      <c r="C827" s="25" t="s">
        <v>118</v>
      </c>
      <c r="D827" s="25" t="s">
        <v>17</v>
      </c>
      <c r="E827" s="25">
        <v>1334.0</v>
      </c>
      <c r="F827" s="25">
        <v>899.0</v>
      </c>
      <c r="G827" s="25">
        <v>0.0</v>
      </c>
      <c r="H827" s="25">
        <v>54.0</v>
      </c>
      <c r="I827" s="25">
        <v>0.0</v>
      </c>
      <c r="J827" s="25">
        <v>1.0</v>
      </c>
      <c r="K827" s="25">
        <v>0.0</v>
      </c>
      <c r="L827" s="25">
        <v>0.0</v>
      </c>
      <c r="M827" s="25">
        <v>0.0</v>
      </c>
      <c r="N827" s="25">
        <v>1.33722</v>
      </c>
      <c r="O827" s="25">
        <v>16.54583</v>
      </c>
      <c r="P827" s="25">
        <v>5.92804</v>
      </c>
      <c r="Q827" s="25">
        <v>663.0</v>
      </c>
      <c r="R827" s="25">
        <v>99.0</v>
      </c>
      <c r="S827" s="25">
        <v>9.0</v>
      </c>
    </row>
    <row r="828">
      <c r="A828" s="58" t="s">
        <v>41</v>
      </c>
      <c r="B828" s="25" t="s">
        <v>1</v>
      </c>
      <c r="C828" s="25" t="s">
        <v>91</v>
      </c>
      <c r="D828" s="25" t="s">
        <v>17</v>
      </c>
      <c r="E828" s="25">
        <v>4539.0</v>
      </c>
      <c r="F828" s="25">
        <v>3306.0</v>
      </c>
      <c r="G828" s="25">
        <v>3.0</v>
      </c>
      <c r="H828" s="25">
        <v>194.0</v>
      </c>
      <c r="I828" s="25">
        <v>0.0</v>
      </c>
      <c r="J828" s="25">
        <v>0.0</v>
      </c>
      <c r="K828" s="25">
        <v>0.0</v>
      </c>
      <c r="L828" s="25">
        <v>0.0</v>
      </c>
      <c r="M828" s="25">
        <v>0.0</v>
      </c>
      <c r="N828" s="25">
        <v>1.25333</v>
      </c>
      <c r="O828" s="25">
        <v>16.06028</v>
      </c>
      <c r="P828" s="25">
        <v>5.13229</v>
      </c>
      <c r="Q828" s="25">
        <v>2191.0</v>
      </c>
      <c r="R828" s="25">
        <v>99.0</v>
      </c>
      <c r="S828" s="25">
        <v>9.0</v>
      </c>
    </row>
    <row r="829">
      <c r="A829" s="58" t="s">
        <v>41</v>
      </c>
      <c r="B829" s="25" t="s">
        <v>1</v>
      </c>
      <c r="C829" s="25" t="s">
        <v>74</v>
      </c>
      <c r="D829" s="25" t="s">
        <v>17</v>
      </c>
      <c r="E829" s="25">
        <v>6289.0</v>
      </c>
      <c r="F829" s="25">
        <v>3247.0</v>
      </c>
      <c r="G829" s="25">
        <v>3.0</v>
      </c>
      <c r="H829" s="25">
        <v>279.0</v>
      </c>
      <c r="I829" s="25">
        <v>0.0</v>
      </c>
      <c r="J829" s="25">
        <v>1.0</v>
      </c>
      <c r="K829" s="25">
        <v>0.0</v>
      </c>
      <c r="L829" s="25">
        <v>0.0</v>
      </c>
      <c r="M829" s="25">
        <v>0.0</v>
      </c>
      <c r="N829" s="25">
        <v>1.51389</v>
      </c>
      <c r="O829" s="25">
        <v>20.13361</v>
      </c>
      <c r="P829" s="25">
        <v>6.76138</v>
      </c>
      <c r="Q829" s="25">
        <v>2389.0</v>
      </c>
      <c r="R829" s="25">
        <v>99.0</v>
      </c>
      <c r="S829" s="25">
        <v>9.0</v>
      </c>
    </row>
    <row r="830">
      <c r="A830" s="58" t="s">
        <v>41</v>
      </c>
      <c r="B830" s="25" t="s">
        <v>1</v>
      </c>
      <c r="C830" s="25" t="s">
        <v>96</v>
      </c>
      <c r="D830" s="25" t="s">
        <v>17</v>
      </c>
      <c r="E830" s="25">
        <v>1757.0</v>
      </c>
      <c r="F830" s="25">
        <v>1044.0</v>
      </c>
      <c r="G830" s="25">
        <v>4.0</v>
      </c>
      <c r="H830" s="25">
        <v>76.0</v>
      </c>
      <c r="I830" s="25">
        <v>0.0</v>
      </c>
      <c r="J830" s="25">
        <v>0.0</v>
      </c>
      <c r="K830" s="25">
        <v>0.0</v>
      </c>
      <c r="L830" s="25">
        <v>0.0</v>
      </c>
      <c r="M830" s="25">
        <v>0.0</v>
      </c>
      <c r="N830" s="25">
        <v>1.755</v>
      </c>
      <c r="O830" s="25">
        <v>21.57333</v>
      </c>
      <c r="P830" s="25">
        <v>7.67049</v>
      </c>
      <c r="Q830" s="25">
        <v>805.0</v>
      </c>
      <c r="R830" s="25">
        <v>99.0</v>
      </c>
      <c r="S830" s="25">
        <v>9.0</v>
      </c>
    </row>
    <row r="831">
      <c r="A831" s="58" t="s">
        <v>41</v>
      </c>
      <c r="B831" s="25" t="s">
        <v>1</v>
      </c>
      <c r="C831" s="25" t="s">
        <v>151</v>
      </c>
      <c r="D831" s="25" t="s">
        <v>17</v>
      </c>
      <c r="E831" s="25">
        <v>409.0</v>
      </c>
      <c r="F831" s="25">
        <v>99.0</v>
      </c>
      <c r="G831" s="25">
        <v>0.0</v>
      </c>
      <c r="H831" s="25">
        <v>23.0</v>
      </c>
      <c r="I831" s="25">
        <v>0.0</v>
      </c>
      <c r="J831" s="25">
        <v>0.0</v>
      </c>
      <c r="K831" s="25">
        <v>0.0</v>
      </c>
      <c r="L831" s="25">
        <v>0.0</v>
      </c>
      <c r="M831" s="25">
        <v>0.0</v>
      </c>
      <c r="N831" s="25">
        <v>2.12139</v>
      </c>
      <c r="O831" s="25">
        <v>25.99</v>
      </c>
      <c r="P831" s="25">
        <v>9.13631</v>
      </c>
      <c r="Q831" s="25">
        <v>89.0</v>
      </c>
      <c r="R831" s="25">
        <v>99.0</v>
      </c>
      <c r="S831" s="25">
        <v>9.0</v>
      </c>
    </row>
    <row r="832">
      <c r="A832" s="58" t="s">
        <v>41</v>
      </c>
      <c r="B832" s="25" t="s">
        <v>1</v>
      </c>
      <c r="C832" s="25" t="s">
        <v>233</v>
      </c>
      <c r="D832" s="25" t="s">
        <v>17</v>
      </c>
      <c r="E832" s="25">
        <v>80.0</v>
      </c>
      <c r="F832" s="25">
        <v>71.0</v>
      </c>
      <c r="G832" s="25">
        <v>0.0</v>
      </c>
      <c r="H832" s="25">
        <v>2.0</v>
      </c>
      <c r="I832" s="25">
        <v>0.0</v>
      </c>
      <c r="J832" s="25">
        <v>0.0</v>
      </c>
      <c r="K832" s="25">
        <v>0.0</v>
      </c>
      <c r="L832" s="25">
        <v>0.0</v>
      </c>
      <c r="M832" s="25">
        <v>0.0</v>
      </c>
      <c r="N832" s="25">
        <v>0.72972</v>
      </c>
      <c r="O832" s="25">
        <v>2.24806</v>
      </c>
      <c r="P832" s="25">
        <v>2.02833</v>
      </c>
      <c r="Q832" s="25">
        <v>50.0</v>
      </c>
      <c r="R832" s="25">
        <v>99.0</v>
      </c>
      <c r="S832" s="25">
        <v>9.0</v>
      </c>
    </row>
    <row r="833">
      <c r="A833" s="58" t="s">
        <v>41</v>
      </c>
      <c r="B833" s="25" t="s">
        <v>1</v>
      </c>
      <c r="C833" s="25" t="s">
        <v>86</v>
      </c>
      <c r="D833" s="25" t="s">
        <v>17</v>
      </c>
      <c r="E833" s="25">
        <v>1610.0</v>
      </c>
      <c r="F833" s="25">
        <v>799.0</v>
      </c>
      <c r="G833" s="25">
        <v>1.0</v>
      </c>
      <c r="H833" s="25">
        <v>83.0</v>
      </c>
      <c r="I833" s="25">
        <v>0.0</v>
      </c>
      <c r="J833" s="25">
        <v>0.0</v>
      </c>
      <c r="K833" s="25">
        <v>0.0</v>
      </c>
      <c r="L833" s="25">
        <v>0.0</v>
      </c>
      <c r="M833" s="25">
        <v>0.0</v>
      </c>
      <c r="N833" s="25">
        <v>1.50306</v>
      </c>
      <c r="O833" s="25">
        <v>22.8725</v>
      </c>
      <c r="P833" s="25">
        <v>8.21815</v>
      </c>
      <c r="Q833" s="25">
        <v>654.0</v>
      </c>
      <c r="R833" s="25">
        <v>99.0</v>
      </c>
      <c r="S833" s="25">
        <v>9.0</v>
      </c>
    </row>
    <row r="834">
      <c r="A834" s="58" t="s">
        <v>41</v>
      </c>
      <c r="B834" s="25" t="s">
        <v>1</v>
      </c>
      <c r="C834" s="25" t="s">
        <v>77</v>
      </c>
      <c r="D834" s="25" t="s">
        <v>17</v>
      </c>
      <c r="E834" s="25">
        <v>1420.0</v>
      </c>
      <c r="F834" s="25">
        <v>276.0</v>
      </c>
      <c r="G834" s="25">
        <v>0.0</v>
      </c>
      <c r="H834" s="25">
        <v>56.0</v>
      </c>
      <c r="I834" s="25">
        <v>0.0</v>
      </c>
      <c r="J834" s="25">
        <v>0.0</v>
      </c>
      <c r="K834" s="25">
        <v>0.0</v>
      </c>
      <c r="L834" s="25">
        <v>0.0</v>
      </c>
      <c r="M834" s="25">
        <v>0.0</v>
      </c>
      <c r="N834" s="25">
        <v>3.70944</v>
      </c>
      <c r="O834" s="25">
        <v>22.99694</v>
      </c>
      <c r="P834" s="25">
        <v>8.5672</v>
      </c>
      <c r="Q834" s="25">
        <v>219.0</v>
      </c>
      <c r="R834" s="25">
        <v>99.0</v>
      </c>
      <c r="S834" s="25">
        <v>9.0</v>
      </c>
    </row>
    <row r="835">
      <c r="A835" s="58" t="s">
        <v>41</v>
      </c>
      <c r="B835" s="25" t="s">
        <v>1</v>
      </c>
      <c r="C835" s="25" t="s">
        <v>55</v>
      </c>
      <c r="D835" s="25" t="s">
        <v>17</v>
      </c>
      <c r="E835" s="25">
        <v>405.0</v>
      </c>
      <c r="F835" s="25">
        <v>99.0</v>
      </c>
      <c r="G835" s="25">
        <v>1.0</v>
      </c>
      <c r="H835" s="25">
        <v>16.0</v>
      </c>
      <c r="I835" s="25">
        <v>0.0</v>
      </c>
      <c r="J835" s="25">
        <v>0.0</v>
      </c>
      <c r="K835" s="25">
        <v>0.0</v>
      </c>
      <c r="L835" s="25">
        <v>0.0</v>
      </c>
      <c r="M835" s="25">
        <v>0.0</v>
      </c>
      <c r="N835" s="25">
        <v>1.87833</v>
      </c>
      <c r="O835" s="25">
        <v>18.47278</v>
      </c>
      <c r="P835" s="25">
        <v>7.42346</v>
      </c>
      <c r="Q835" s="25">
        <v>85.0</v>
      </c>
      <c r="R835" s="25">
        <v>99.0</v>
      </c>
      <c r="S835" s="25">
        <v>9.0</v>
      </c>
    </row>
    <row r="836">
      <c r="A836" s="58" t="s">
        <v>41</v>
      </c>
      <c r="B836" s="25" t="s">
        <v>1</v>
      </c>
      <c r="C836" s="25" t="s">
        <v>50</v>
      </c>
      <c r="D836" s="25" t="s">
        <v>17</v>
      </c>
      <c r="E836" s="25">
        <v>1186.0</v>
      </c>
      <c r="F836" s="25">
        <v>665.0</v>
      </c>
      <c r="G836" s="25">
        <v>2.0</v>
      </c>
      <c r="H836" s="25">
        <v>62.0</v>
      </c>
      <c r="I836" s="25">
        <v>0.0</v>
      </c>
      <c r="J836" s="25">
        <v>0.0</v>
      </c>
      <c r="K836" s="25">
        <v>0.0</v>
      </c>
      <c r="L836" s="25">
        <v>0.0</v>
      </c>
      <c r="M836" s="25">
        <v>0.0</v>
      </c>
      <c r="N836" s="25">
        <v>0.93083</v>
      </c>
      <c r="O836" s="25">
        <v>17.74278</v>
      </c>
      <c r="P836" s="25">
        <v>5.3951</v>
      </c>
      <c r="Q836" s="25">
        <v>532.0</v>
      </c>
      <c r="R836" s="25">
        <v>99.0</v>
      </c>
      <c r="S836" s="25">
        <v>9.0</v>
      </c>
    </row>
    <row r="837">
      <c r="A837" s="58" t="s">
        <v>41</v>
      </c>
      <c r="B837" s="25" t="s">
        <v>1</v>
      </c>
      <c r="C837" s="25" t="s">
        <v>119</v>
      </c>
      <c r="D837" s="25" t="s">
        <v>17</v>
      </c>
      <c r="E837" s="25">
        <v>3445.0</v>
      </c>
      <c r="F837" s="25">
        <v>2216.0</v>
      </c>
      <c r="G837" s="25">
        <v>1.0</v>
      </c>
      <c r="H837" s="25">
        <v>71.0</v>
      </c>
      <c r="I837" s="25">
        <v>0.0</v>
      </c>
      <c r="J837" s="25">
        <v>1.0</v>
      </c>
      <c r="K837" s="25">
        <v>0.0</v>
      </c>
      <c r="L837" s="25">
        <v>0.0</v>
      </c>
      <c r="M837" s="25">
        <v>0.0</v>
      </c>
      <c r="N837" s="25">
        <v>1.00639</v>
      </c>
      <c r="O837" s="25">
        <v>14.51972</v>
      </c>
      <c r="P837" s="25">
        <v>4.63106</v>
      </c>
      <c r="Q837" s="25">
        <v>1699.0</v>
      </c>
      <c r="R837" s="25">
        <v>99.0</v>
      </c>
      <c r="S837" s="25">
        <v>9.0</v>
      </c>
    </row>
    <row r="838">
      <c r="A838" s="58" t="s">
        <v>41</v>
      </c>
      <c r="B838" s="25" t="s">
        <v>1</v>
      </c>
      <c r="C838" s="25" t="s">
        <v>113</v>
      </c>
      <c r="D838" s="25" t="s">
        <v>17</v>
      </c>
      <c r="E838" s="25">
        <v>263.0</v>
      </c>
      <c r="F838" s="25">
        <v>153.0</v>
      </c>
      <c r="G838" s="25">
        <v>0.0</v>
      </c>
      <c r="H838" s="25">
        <v>12.0</v>
      </c>
      <c r="I838" s="25">
        <v>0.0</v>
      </c>
      <c r="J838" s="25">
        <v>0.0</v>
      </c>
      <c r="K838" s="25">
        <v>0.0</v>
      </c>
      <c r="L838" s="25">
        <v>0.0</v>
      </c>
      <c r="M838" s="25">
        <v>0.0</v>
      </c>
      <c r="N838" s="25">
        <v>0.79972</v>
      </c>
      <c r="O838" s="25">
        <v>14.45528</v>
      </c>
      <c r="P838" s="25">
        <v>3.74398</v>
      </c>
      <c r="Q838" s="25">
        <v>137.0</v>
      </c>
      <c r="R838" s="25">
        <v>99.0</v>
      </c>
      <c r="S838" s="25">
        <v>9.0</v>
      </c>
    </row>
    <row r="839">
      <c r="A839" s="58" t="s">
        <v>41</v>
      </c>
      <c r="B839" s="25" t="s">
        <v>1</v>
      </c>
      <c r="C839" s="25" t="s">
        <v>71</v>
      </c>
      <c r="D839" s="25" t="s">
        <v>17</v>
      </c>
      <c r="E839" s="25">
        <v>1804.0</v>
      </c>
      <c r="F839" s="25">
        <v>761.0</v>
      </c>
      <c r="G839" s="25">
        <v>0.0</v>
      </c>
      <c r="H839" s="25">
        <v>145.0</v>
      </c>
      <c r="I839" s="25">
        <v>0.0</v>
      </c>
      <c r="J839" s="25">
        <v>1.0</v>
      </c>
      <c r="K839" s="25">
        <v>0.0</v>
      </c>
      <c r="L839" s="25">
        <v>0.0</v>
      </c>
      <c r="M839" s="25">
        <v>0.0</v>
      </c>
      <c r="N839" s="25">
        <v>1.59222</v>
      </c>
      <c r="O839" s="25">
        <v>20.59194</v>
      </c>
      <c r="P839" s="25">
        <v>7.33635</v>
      </c>
      <c r="Q839" s="25">
        <v>642.0</v>
      </c>
      <c r="R839" s="25">
        <v>99.0</v>
      </c>
      <c r="S839" s="25">
        <v>9.0</v>
      </c>
    </row>
    <row r="840">
      <c r="A840" s="58" t="s">
        <v>41</v>
      </c>
      <c r="B840" s="25" t="s">
        <v>1</v>
      </c>
      <c r="C840" s="25" t="s">
        <v>67</v>
      </c>
      <c r="D840" s="25" t="s">
        <v>17</v>
      </c>
      <c r="E840" s="25">
        <v>1141.0</v>
      </c>
      <c r="F840" s="25">
        <v>345.0</v>
      </c>
      <c r="G840" s="25">
        <v>0.0</v>
      </c>
      <c r="H840" s="25">
        <v>278.0</v>
      </c>
      <c r="I840" s="25">
        <v>0.0</v>
      </c>
      <c r="J840" s="25">
        <v>0.0</v>
      </c>
      <c r="K840" s="25">
        <v>0.0</v>
      </c>
      <c r="L840" s="25">
        <v>0.0</v>
      </c>
      <c r="M840" s="25">
        <v>0.0</v>
      </c>
      <c r="N840" s="25">
        <v>0.44194</v>
      </c>
      <c r="O840" s="25">
        <v>9.82667</v>
      </c>
      <c r="P840" s="25">
        <v>3.50776</v>
      </c>
      <c r="Q840" s="25">
        <v>185.0</v>
      </c>
      <c r="R840" s="25">
        <v>99.0</v>
      </c>
      <c r="S840" s="25">
        <v>9.0</v>
      </c>
    </row>
    <row r="841">
      <c r="A841" s="58" t="s">
        <v>41</v>
      </c>
      <c r="B841" s="25" t="s">
        <v>1</v>
      </c>
      <c r="C841" s="25" t="s">
        <v>82</v>
      </c>
      <c r="D841" s="25" t="s">
        <v>17</v>
      </c>
      <c r="E841" s="25">
        <v>513.0</v>
      </c>
      <c r="F841" s="25">
        <v>178.0</v>
      </c>
      <c r="G841" s="25">
        <v>0.0</v>
      </c>
      <c r="H841" s="25">
        <v>29.0</v>
      </c>
      <c r="I841" s="25">
        <v>0.0</v>
      </c>
      <c r="J841" s="25">
        <v>0.0</v>
      </c>
      <c r="K841" s="25">
        <v>0.0</v>
      </c>
      <c r="L841" s="25">
        <v>0.0</v>
      </c>
      <c r="M841" s="25">
        <v>0.0</v>
      </c>
      <c r="N841" s="25">
        <v>1.71389</v>
      </c>
      <c r="O841" s="25">
        <v>22.24028</v>
      </c>
      <c r="P841" s="25">
        <v>7.8325</v>
      </c>
      <c r="Q841" s="25">
        <v>145.0</v>
      </c>
      <c r="R841" s="25">
        <v>99.0</v>
      </c>
      <c r="S841" s="25">
        <v>9.0</v>
      </c>
    </row>
    <row r="842">
      <c r="A842" s="58" t="s">
        <v>41</v>
      </c>
      <c r="B842" s="25" t="s">
        <v>1</v>
      </c>
      <c r="C842" s="25" t="s">
        <v>144</v>
      </c>
      <c r="D842" s="25" t="s">
        <v>17</v>
      </c>
      <c r="E842" s="25">
        <v>81.0</v>
      </c>
      <c r="F842" s="25">
        <v>65.0</v>
      </c>
      <c r="G842" s="25">
        <v>0.0</v>
      </c>
      <c r="H842" s="25">
        <v>1.0</v>
      </c>
      <c r="I842" s="25">
        <v>0.0</v>
      </c>
      <c r="J842" s="25">
        <v>0.0</v>
      </c>
      <c r="K842" s="25">
        <v>0.0</v>
      </c>
      <c r="L842" s="25">
        <v>0.0</v>
      </c>
      <c r="M842" s="25">
        <v>0.0</v>
      </c>
      <c r="N842" s="25">
        <v>0.66861</v>
      </c>
      <c r="O842" s="25">
        <v>11.25861</v>
      </c>
      <c r="P842" s="25">
        <v>3.04524</v>
      </c>
      <c r="Q842" s="25">
        <v>46.0</v>
      </c>
      <c r="R842" s="25">
        <v>99.0</v>
      </c>
      <c r="S842" s="25">
        <v>9.0</v>
      </c>
    </row>
    <row r="843">
      <c r="A843" s="58" t="s">
        <v>41</v>
      </c>
      <c r="B843" s="25" t="s">
        <v>1</v>
      </c>
      <c r="C843" s="25" t="s">
        <v>78</v>
      </c>
      <c r="D843" s="25" t="s">
        <v>17</v>
      </c>
      <c r="E843" s="25">
        <v>445.0</v>
      </c>
      <c r="F843" s="25">
        <v>245.0</v>
      </c>
      <c r="G843" s="25">
        <v>0.0</v>
      </c>
      <c r="H843" s="25">
        <v>21.0</v>
      </c>
      <c r="I843" s="25">
        <v>0.0</v>
      </c>
      <c r="J843" s="25">
        <v>0.0</v>
      </c>
      <c r="K843" s="25">
        <v>0.0</v>
      </c>
      <c r="L843" s="25">
        <v>0.0</v>
      </c>
      <c r="M843" s="25">
        <v>0.0</v>
      </c>
      <c r="N843" s="25">
        <v>1.11111</v>
      </c>
      <c r="O843" s="25">
        <v>16.58611</v>
      </c>
      <c r="P843" s="25">
        <v>5.28459</v>
      </c>
      <c r="Q843" s="25">
        <v>172.0</v>
      </c>
      <c r="R843" s="25">
        <v>99.0</v>
      </c>
      <c r="S843" s="25">
        <v>9.0</v>
      </c>
    </row>
    <row r="844">
      <c r="A844" s="58" t="s">
        <v>41</v>
      </c>
      <c r="B844" s="25" t="s">
        <v>1</v>
      </c>
      <c r="C844" s="25" t="s">
        <v>44</v>
      </c>
      <c r="D844" s="25" t="s">
        <v>17</v>
      </c>
      <c r="E844" s="25">
        <v>9247.0</v>
      </c>
      <c r="F844" s="25">
        <v>426.0</v>
      </c>
      <c r="G844" s="25">
        <v>1.0</v>
      </c>
      <c r="H844" s="25">
        <v>492.0</v>
      </c>
      <c r="I844" s="25">
        <v>0.0</v>
      </c>
      <c r="J844" s="25">
        <v>0.0</v>
      </c>
      <c r="K844" s="25">
        <v>0.0</v>
      </c>
      <c r="L844" s="25">
        <v>0.0</v>
      </c>
      <c r="M844" s="25">
        <v>0.0</v>
      </c>
      <c r="N844" s="25">
        <v>0.27472</v>
      </c>
      <c r="O844" s="25">
        <v>5.11778</v>
      </c>
      <c r="P844" s="25">
        <v>1.71535</v>
      </c>
      <c r="Q844" s="25">
        <v>394.0</v>
      </c>
      <c r="R844" s="25">
        <v>99.0</v>
      </c>
      <c r="S844" s="25">
        <v>9.0</v>
      </c>
    </row>
    <row r="845">
      <c r="A845" s="58" t="s">
        <v>41</v>
      </c>
      <c r="B845" s="25" t="s">
        <v>1</v>
      </c>
      <c r="C845" s="25" t="s">
        <v>72</v>
      </c>
      <c r="D845" s="25" t="s">
        <v>17</v>
      </c>
      <c r="E845" s="25">
        <v>121.0</v>
      </c>
      <c r="F845" s="25">
        <v>69.0</v>
      </c>
      <c r="G845" s="25">
        <v>0.0</v>
      </c>
      <c r="H845" s="25">
        <v>15.0</v>
      </c>
      <c r="I845" s="25">
        <v>0.0</v>
      </c>
      <c r="J845" s="25">
        <v>0.0</v>
      </c>
      <c r="K845" s="25">
        <v>0.0</v>
      </c>
      <c r="L845" s="25">
        <v>0.0</v>
      </c>
      <c r="M845" s="25">
        <v>0.0</v>
      </c>
      <c r="N845" s="25">
        <v>1.29278</v>
      </c>
      <c r="O845" s="25">
        <v>15.99833</v>
      </c>
      <c r="P845" s="25">
        <v>5.5455</v>
      </c>
      <c r="Q845" s="25">
        <v>54.0</v>
      </c>
      <c r="R845" s="25">
        <v>99.0</v>
      </c>
      <c r="S845" s="25">
        <v>9.0</v>
      </c>
    </row>
    <row r="846">
      <c r="A846" s="58" t="s">
        <v>41</v>
      </c>
      <c r="B846" s="25" t="s">
        <v>1</v>
      </c>
      <c r="C846" s="25" t="s">
        <v>157</v>
      </c>
      <c r="D846" s="25" t="s">
        <v>17</v>
      </c>
      <c r="E846" s="25">
        <v>389.0</v>
      </c>
      <c r="F846" s="25">
        <v>185.0</v>
      </c>
      <c r="G846" s="25">
        <v>0.0</v>
      </c>
      <c r="H846" s="25">
        <v>22.0</v>
      </c>
      <c r="I846" s="25">
        <v>0.0</v>
      </c>
      <c r="J846" s="25">
        <v>0.0</v>
      </c>
      <c r="K846" s="25">
        <v>0.0</v>
      </c>
      <c r="L846" s="25">
        <v>0.0</v>
      </c>
      <c r="M846" s="25">
        <v>0.0</v>
      </c>
      <c r="N846" s="25">
        <v>1.1925</v>
      </c>
      <c r="O846" s="25">
        <v>20.76833</v>
      </c>
      <c r="P846" s="25">
        <v>6.53657</v>
      </c>
      <c r="Q846" s="25">
        <v>152.0</v>
      </c>
      <c r="R846" s="25">
        <v>99.0</v>
      </c>
      <c r="S846" s="25">
        <v>9.0</v>
      </c>
    </row>
    <row r="847">
      <c r="A847" s="58" t="s">
        <v>41</v>
      </c>
      <c r="B847" s="25" t="s">
        <v>1</v>
      </c>
      <c r="C847" s="25" t="s">
        <v>230</v>
      </c>
      <c r="D847" s="25" t="s">
        <v>17</v>
      </c>
      <c r="E847" s="25">
        <v>421.0</v>
      </c>
      <c r="F847" s="25">
        <v>308.0</v>
      </c>
      <c r="G847" s="25">
        <v>0.0</v>
      </c>
      <c r="H847" s="25">
        <v>8.0</v>
      </c>
      <c r="I847" s="25">
        <v>0.0</v>
      </c>
      <c r="J847" s="25">
        <v>0.0</v>
      </c>
      <c r="K847" s="25">
        <v>0.0</v>
      </c>
      <c r="L847" s="25">
        <v>0.0</v>
      </c>
      <c r="M847" s="25">
        <v>0.0</v>
      </c>
      <c r="N847" s="25">
        <v>0.99417</v>
      </c>
      <c r="O847" s="25">
        <v>13.1375</v>
      </c>
      <c r="P847" s="25">
        <v>4.81758</v>
      </c>
      <c r="Q847" s="25">
        <v>160.0</v>
      </c>
      <c r="R847" s="25">
        <v>99.0</v>
      </c>
      <c r="S847" s="25">
        <v>9.0</v>
      </c>
    </row>
    <row r="848">
      <c r="A848" s="58" t="s">
        <v>41</v>
      </c>
      <c r="B848" s="25" t="s">
        <v>1</v>
      </c>
      <c r="C848" s="25" t="s">
        <v>176</v>
      </c>
      <c r="D848" s="25" t="s">
        <v>17</v>
      </c>
      <c r="E848" s="25">
        <v>396.0</v>
      </c>
      <c r="F848" s="25">
        <v>170.0</v>
      </c>
      <c r="G848" s="25">
        <v>0.0</v>
      </c>
      <c r="H848" s="25">
        <v>17.0</v>
      </c>
      <c r="I848" s="25">
        <v>0.0</v>
      </c>
      <c r="J848" s="25">
        <v>0.0</v>
      </c>
      <c r="K848" s="25">
        <v>0.0</v>
      </c>
      <c r="L848" s="25">
        <v>0.0</v>
      </c>
      <c r="M848" s="25">
        <v>0.0</v>
      </c>
      <c r="N848" s="25">
        <v>1.21417</v>
      </c>
      <c r="O848" s="25">
        <v>18.51083</v>
      </c>
      <c r="P848" s="25">
        <v>7.06089</v>
      </c>
      <c r="Q848" s="25">
        <v>128.0</v>
      </c>
      <c r="R848" s="25">
        <v>99.0</v>
      </c>
      <c r="S848" s="25">
        <v>9.0</v>
      </c>
    </row>
    <row r="849">
      <c r="A849" s="58" t="s">
        <v>41</v>
      </c>
      <c r="B849" s="25" t="s">
        <v>1</v>
      </c>
      <c r="C849" s="25" t="s">
        <v>116</v>
      </c>
      <c r="D849" s="25" t="s">
        <v>17</v>
      </c>
      <c r="E849" s="25">
        <v>606.0</v>
      </c>
      <c r="F849" s="25">
        <v>218.0</v>
      </c>
      <c r="G849" s="25">
        <v>0.0</v>
      </c>
      <c r="H849" s="25">
        <v>57.0</v>
      </c>
      <c r="I849" s="25">
        <v>0.0</v>
      </c>
      <c r="J849" s="25">
        <v>0.0</v>
      </c>
      <c r="K849" s="25">
        <v>0.0</v>
      </c>
      <c r="L849" s="25">
        <v>0.0</v>
      </c>
      <c r="M849" s="25">
        <v>0.0</v>
      </c>
      <c r="N849" s="25">
        <v>0.82722</v>
      </c>
      <c r="O849" s="25">
        <v>12.95556</v>
      </c>
      <c r="P849" s="25">
        <v>4.81867</v>
      </c>
      <c r="Q849" s="25">
        <v>177.0</v>
      </c>
      <c r="R849" s="25">
        <v>99.0</v>
      </c>
      <c r="S849" s="25">
        <v>9.0</v>
      </c>
    </row>
    <row r="850">
      <c r="A850" s="58" t="s">
        <v>41</v>
      </c>
      <c r="B850" s="25" t="s">
        <v>1</v>
      </c>
      <c r="C850" s="25" t="s">
        <v>102</v>
      </c>
      <c r="D850" s="25" t="s">
        <v>17</v>
      </c>
      <c r="E850" s="25">
        <v>364.0</v>
      </c>
      <c r="F850" s="25">
        <v>62.0</v>
      </c>
      <c r="G850" s="25">
        <v>0.0</v>
      </c>
      <c r="H850" s="25">
        <v>58.0</v>
      </c>
      <c r="I850" s="25">
        <v>0.0</v>
      </c>
      <c r="J850" s="25">
        <v>0.0</v>
      </c>
      <c r="K850" s="25">
        <v>0.0</v>
      </c>
      <c r="L850" s="25">
        <v>0.0</v>
      </c>
      <c r="M850" s="25">
        <v>0.0</v>
      </c>
      <c r="N850" s="25">
        <v>0.99861</v>
      </c>
      <c r="O850" s="25">
        <v>14.21222</v>
      </c>
      <c r="P850" s="25">
        <v>4.90749</v>
      </c>
      <c r="Q850" s="25">
        <v>31.0</v>
      </c>
      <c r="R850" s="25">
        <v>99.0</v>
      </c>
      <c r="S850" s="25">
        <v>9.0</v>
      </c>
    </row>
    <row r="851">
      <c r="A851" s="58" t="s">
        <v>41</v>
      </c>
      <c r="B851" s="25" t="s">
        <v>1</v>
      </c>
      <c r="C851" s="25" t="s">
        <v>94</v>
      </c>
      <c r="D851" s="25" t="s">
        <v>17</v>
      </c>
      <c r="E851" s="25">
        <v>149.0</v>
      </c>
      <c r="F851" s="25">
        <v>55.0</v>
      </c>
      <c r="G851" s="25">
        <v>0.0</v>
      </c>
      <c r="H851" s="25">
        <v>16.0</v>
      </c>
      <c r="I851" s="25">
        <v>0.0</v>
      </c>
      <c r="J851" s="25">
        <v>0.0</v>
      </c>
      <c r="K851" s="25">
        <v>0.0</v>
      </c>
      <c r="L851" s="25">
        <v>0.0</v>
      </c>
      <c r="M851" s="25">
        <v>0.0</v>
      </c>
      <c r="N851" s="25">
        <v>1.44278</v>
      </c>
      <c r="O851" s="25">
        <v>22.44806</v>
      </c>
      <c r="P851" s="25">
        <v>7.332</v>
      </c>
      <c r="Q851" s="25">
        <v>40.0</v>
      </c>
      <c r="R851" s="25">
        <v>99.0</v>
      </c>
      <c r="S851" s="25">
        <v>9.0</v>
      </c>
    </row>
    <row r="852">
      <c r="A852" s="58" t="s">
        <v>41</v>
      </c>
      <c r="B852" s="25" t="s">
        <v>1</v>
      </c>
      <c r="C852" s="25" t="s">
        <v>111</v>
      </c>
      <c r="D852" s="25" t="s">
        <v>17</v>
      </c>
      <c r="E852" s="25">
        <v>999.0</v>
      </c>
      <c r="F852" s="25">
        <v>209.0</v>
      </c>
      <c r="G852" s="25">
        <v>0.0</v>
      </c>
      <c r="H852" s="25">
        <v>63.0</v>
      </c>
      <c r="I852" s="25">
        <v>0.0</v>
      </c>
      <c r="J852" s="25">
        <v>0.0</v>
      </c>
      <c r="K852" s="25">
        <v>0.0</v>
      </c>
      <c r="L852" s="25">
        <v>0.0</v>
      </c>
      <c r="M852" s="25">
        <v>0.0</v>
      </c>
      <c r="N852" s="25">
        <v>1.46222</v>
      </c>
      <c r="O852" s="25">
        <v>15.82222</v>
      </c>
      <c r="P852" s="25">
        <v>5.29388</v>
      </c>
      <c r="Q852" s="25">
        <v>190.0</v>
      </c>
      <c r="R852" s="25">
        <v>99.0</v>
      </c>
      <c r="S852" s="25">
        <v>9.0</v>
      </c>
    </row>
    <row r="853">
      <c r="A853" s="58" t="s">
        <v>41</v>
      </c>
      <c r="B853" s="25" t="s">
        <v>1</v>
      </c>
      <c r="C853" s="25" t="s">
        <v>62</v>
      </c>
      <c r="D853" s="25" t="s">
        <v>17</v>
      </c>
      <c r="E853" s="25">
        <v>1400.0</v>
      </c>
      <c r="F853" s="25">
        <v>122.0</v>
      </c>
      <c r="G853" s="25">
        <v>0.0</v>
      </c>
      <c r="H853" s="25">
        <v>79.0</v>
      </c>
      <c r="I853" s="25">
        <v>0.0</v>
      </c>
      <c r="J853" s="25">
        <v>0.0</v>
      </c>
      <c r="K853" s="25">
        <v>0.0</v>
      </c>
      <c r="L853" s="25">
        <v>0.0</v>
      </c>
      <c r="M853" s="25">
        <v>0.0</v>
      </c>
      <c r="N853" s="25">
        <v>1.47639</v>
      </c>
      <c r="O853" s="25">
        <v>15.59194</v>
      </c>
      <c r="P853" s="25">
        <v>5.56681</v>
      </c>
      <c r="Q853" s="25">
        <v>84.0</v>
      </c>
      <c r="R853" s="25">
        <v>99.0</v>
      </c>
      <c r="S853" s="25">
        <v>9.0</v>
      </c>
    </row>
    <row r="854">
      <c r="A854" s="58" t="s">
        <v>41</v>
      </c>
      <c r="B854" s="25" t="s">
        <v>1</v>
      </c>
      <c r="C854" s="25" t="s">
        <v>109</v>
      </c>
      <c r="D854" s="25" t="s">
        <v>17</v>
      </c>
      <c r="E854" s="25">
        <v>211.0</v>
      </c>
      <c r="F854" s="25">
        <v>57.0</v>
      </c>
      <c r="G854" s="25">
        <v>0.0</v>
      </c>
      <c r="H854" s="25">
        <v>9.0</v>
      </c>
      <c r="I854" s="25">
        <v>0.0</v>
      </c>
      <c r="J854" s="25">
        <v>0.0</v>
      </c>
      <c r="K854" s="25">
        <v>0.0</v>
      </c>
      <c r="L854" s="25">
        <v>0.0</v>
      </c>
      <c r="M854" s="25">
        <v>0.0</v>
      </c>
      <c r="N854" s="25">
        <v>1.54667</v>
      </c>
      <c r="O854" s="25">
        <v>23.46056</v>
      </c>
      <c r="P854" s="25">
        <v>10.04812</v>
      </c>
      <c r="Q854" s="25">
        <v>36.0</v>
      </c>
      <c r="R854" s="25">
        <v>99.0</v>
      </c>
      <c r="S854" s="25">
        <v>9.0</v>
      </c>
    </row>
    <row r="855">
      <c r="A855" s="58" t="s">
        <v>41</v>
      </c>
      <c r="B855" s="25" t="s">
        <v>1</v>
      </c>
      <c r="C855" s="25" t="s">
        <v>105</v>
      </c>
      <c r="D855" s="25" t="s">
        <v>17</v>
      </c>
      <c r="E855" s="25">
        <v>381.0</v>
      </c>
      <c r="F855" s="25">
        <v>49.0</v>
      </c>
      <c r="G855" s="25">
        <v>0.0</v>
      </c>
      <c r="H855" s="25">
        <v>37.0</v>
      </c>
      <c r="I855" s="25">
        <v>0.0</v>
      </c>
      <c r="J855" s="25">
        <v>0.0</v>
      </c>
      <c r="K855" s="25">
        <v>0.0</v>
      </c>
      <c r="L855" s="25">
        <v>0.0</v>
      </c>
      <c r="M855" s="25">
        <v>0.0</v>
      </c>
      <c r="N855" s="25">
        <v>0.76833</v>
      </c>
      <c r="O855" s="25">
        <v>11.87167</v>
      </c>
      <c r="P855" s="25">
        <v>3.58152</v>
      </c>
      <c r="Q855" s="25">
        <v>37.0</v>
      </c>
      <c r="R855" s="25">
        <v>99.0</v>
      </c>
      <c r="S855" s="25">
        <v>9.0</v>
      </c>
    </row>
    <row r="856">
      <c r="A856" s="58" t="s">
        <v>41</v>
      </c>
      <c r="B856" s="25" t="s">
        <v>1</v>
      </c>
      <c r="C856" s="25" t="s">
        <v>108</v>
      </c>
      <c r="D856" s="25" t="s">
        <v>17</v>
      </c>
      <c r="E856" s="25">
        <v>110.0</v>
      </c>
      <c r="F856" s="25">
        <v>39.0</v>
      </c>
      <c r="G856" s="25">
        <v>0.0</v>
      </c>
      <c r="H856" s="25">
        <v>13.0</v>
      </c>
      <c r="I856" s="25">
        <v>0.0</v>
      </c>
      <c r="J856" s="25">
        <v>0.0</v>
      </c>
      <c r="K856" s="25">
        <v>0.0</v>
      </c>
      <c r="L856" s="25">
        <v>0.0</v>
      </c>
      <c r="M856" s="25">
        <v>0.0</v>
      </c>
      <c r="N856" s="25">
        <v>1.41444</v>
      </c>
      <c r="O856" s="25">
        <v>20.07389</v>
      </c>
      <c r="P856" s="25">
        <v>6.7781</v>
      </c>
      <c r="Q856" s="25">
        <v>34.0</v>
      </c>
      <c r="R856" s="25">
        <v>99.0</v>
      </c>
      <c r="S856" s="25">
        <v>9.0</v>
      </c>
    </row>
    <row r="857">
      <c r="A857" s="58" t="s">
        <v>41</v>
      </c>
      <c r="B857" s="25" t="s">
        <v>1</v>
      </c>
      <c r="C857" s="25" t="s">
        <v>98</v>
      </c>
      <c r="D857" s="25" t="s">
        <v>17</v>
      </c>
      <c r="E857" s="25">
        <v>62.0</v>
      </c>
      <c r="F857" s="25">
        <v>22.0</v>
      </c>
      <c r="G857" s="25">
        <v>0.0</v>
      </c>
      <c r="H857" s="25">
        <v>6.0</v>
      </c>
      <c r="I857" s="25">
        <v>0.0</v>
      </c>
      <c r="J857" s="25">
        <v>0.0</v>
      </c>
      <c r="K857" s="25">
        <v>0.0</v>
      </c>
      <c r="L857" s="25">
        <v>0.0</v>
      </c>
      <c r="M857" s="25">
        <v>0.0</v>
      </c>
      <c r="N857" s="25">
        <v>1.25833</v>
      </c>
      <c r="O857" s="25">
        <v>15.57278</v>
      </c>
      <c r="P857" s="25">
        <v>4.6392</v>
      </c>
      <c r="Q857" s="25">
        <v>21.0</v>
      </c>
      <c r="R857" s="25">
        <v>99.0</v>
      </c>
      <c r="S857" s="25">
        <v>9.0</v>
      </c>
    </row>
    <row r="858">
      <c r="A858" s="58" t="s">
        <v>41</v>
      </c>
      <c r="B858" s="25" t="s">
        <v>1</v>
      </c>
      <c r="C858" s="25" t="s">
        <v>154</v>
      </c>
      <c r="D858" s="25" t="s">
        <v>17</v>
      </c>
      <c r="E858" s="25">
        <v>70.0</v>
      </c>
      <c r="F858" s="25">
        <v>36.0</v>
      </c>
      <c r="G858" s="25">
        <v>0.0</v>
      </c>
      <c r="H858" s="25">
        <v>9.0</v>
      </c>
      <c r="I858" s="25">
        <v>0.0</v>
      </c>
      <c r="J858" s="25">
        <v>0.0</v>
      </c>
      <c r="K858" s="25">
        <v>0.0</v>
      </c>
      <c r="L858" s="25">
        <v>0.0</v>
      </c>
      <c r="M858" s="25">
        <v>0.0</v>
      </c>
      <c r="N858" s="25">
        <v>0.78167</v>
      </c>
      <c r="O858" s="25">
        <v>18.6725</v>
      </c>
      <c r="P858" s="25">
        <v>4.80994</v>
      </c>
      <c r="Q858" s="25">
        <v>32.0</v>
      </c>
      <c r="R858" s="25">
        <v>99.0</v>
      </c>
      <c r="S858" s="25">
        <v>9.0</v>
      </c>
    </row>
    <row r="859">
      <c r="A859" s="58" t="s">
        <v>41</v>
      </c>
      <c r="B859" s="25" t="s">
        <v>1</v>
      </c>
      <c r="C859" s="25" t="s">
        <v>133</v>
      </c>
      <c r="D859" s="25" t="s">
        <v>17</v>
      </c>
      <c r="E859" s="25">
        <v>349.0</v>
      </c>
      <c r="F859" s="25">
        <v>124.0</v>
      </c>
      <c r="G859" s="25">
        <v>0.0</v>
      </c>
      <c r="H859" s="25">
        <v>21.0</v>
      </c>
      <c r="I859" s="25">
        <v>0.0</v>
      </c>
      <c r="J859" s="25">
        <v>0.0</v>
      </c>
      <c r="K859" s="25">
        <v>0.0</v>
      </c>
      <c r="L859" s="25">
        <v>0.0</v>
      </c>
      <c r="M859" s="25">
        <v>0.0</v>
      </c>
      <c r="N859" s="25">
        <v>1.03306</v>
      </c>
      <c r="O859" s="25">
        <v>22.88194</v>
      </c>
      <c r="P859" s="25">
        <v>7.68194</v>
      </c>
      <c r="Q859" s="25">
        <v>86.0</v>
      </c>
      <c r="R859" s="25">
        <v>99.0</v>
      </c>
      <c r="S859" s="25">
        <v>9.0</v>
      </c>
    </row>
    <row r="860">
      <c r="A860" s="58" t="s">
        <v>41</v>
      </c>
      <c r="B860" s="25" t="s">
        <v>1</v>
      </c>
      <c r="C860" s="25" t="s">
        <v>89</v>
      </c>
      <c r="D860" s="25" t="s">
        <v>17</v>
      </c>
      <c r="E860" s="25">
        <v>788.0</v>
      </c>
      <c r="F860" s="25">
        <v>97.0</v>
      </c>
      <c r="G860" s="25">
        <v>0.0</v>
      </c>
      <c r="H860" s="25">
        <v>206.0</v>
      </c>
      <c r="I860" s="25">
        <v>0.0</v>
      </c>
      <c r="J860" s="25">
        <v>0.0</v>
      </c>
      <c r="K860" s="25">
        <v>0.0</v>
      </c>
      <c r="L860" s="25">
        <v>0.0</v>
      </c>
      <c r="M860" s="25">
        <v>0.0</v>
      </c>
      <c r="N860" s="25">
        <v>0.61444</v>
      </c>
      <c r="O860" s="25">
        <v>15.24528</v>
      </c>
      <c r="P860" s="25">
        <v>4.9877</v>
      </c>
      <c r="Q860" s="25">
        <v>67.0</v>
      </c>
      <c r="R860" s="25">
        <v>99.0</v>
      </c>
      <c r="S860" s="25">
        <v>9.0</v>
      </c>
    </row>
    <row r="861">
      <c r="A861" s="58" t="s">
        <v>41</v>
      </c>
      <c r="B861" s="25" t="s">
        <v>1</v>
      </c>
      <c r="C861" s="25" t="s">
        <v>190</v>
      </c>
      <c r="D861" s="25" t="s">
        <v>17</v>
      </c>
      <c r="E861" s="25">
        <v>117.0</v>
      </c>
      <c r="F861" s="25">
        <v>85.0</v>
      </c>
      <c r="G861" s="25">
        <v>0.0</v>
      </c>
      <c r="H861" s="25">
        <v>6.0</v>
      </c>
      <c r="I861" s="25">
        <v>0.0</v>
      </c>
      <c r="J861" s="25">
        <v>0.0</v>
      </c>
      <c r="K861" s="25">
        <v>0.0</v>
      </c>
      <c r="L861" s="25">
        <v>0.0</v>
      </c>
      <c r="M861" s="25">
        <v>0.0</v>
      </c>
      <c r="N861" s="25">
        <v>1.07972</v>
      </c>
      <c r="O861" s="25">
        <v>16.45778</v>
      </c>
      <c r="P861" s="25">
        <v>4.81085</v>
      </c>
      <c r="Q861" s="25">
        <v>62.0</v>
      </c>
      <c r="R861" s="25">
        <v>99.0</v>
      </c>
      <c r="S861" s="25">
        <v>9.0</v>
      </c>
    </row>
    <row r="862">
      <c r="A862" s="58" t="s">
        <v>41</v>
      </c>
      <c r="B862" s="25" t="s">
        <v>1</v>
      </c>
      <c r="C862" s="25" t="s">
        <v>54</v>
      </c>
      <c r="D862" s="25" t="s">
        <v>17</v>
      </c>
      <c r="E862" s="25">
        <v>258.0</v>
      </c>
      <c r="F862" s="25">
        <v>57.0</v>
      </c>
      <c r="G862" s="25">
        <v>0.0</v>
      </c>
      <c r="H862" s="25">
        <v>10.0</v>
      </c>
      <c r="I862" s="25">
        <v>0.0</v>
      </c>
      <c r="J862" s="25">
        <v>0.0</v>
      </c>
      <c r="K862" s="25">
        <v>0.0</v>
      </c>
      <c r="L862" s="25">
        <v>0.0</v>
      </c>
      <c r="M862" s="25">
        <v>0.0</v>
      </c>
      <c r="N862" s="25">
        <v>3.06333</v>
      </c>
      <c r="O862" s="25">
        <v>22.69278</v>
      </c>
      <c r="P862" s="25">
        <v>8.42023</v>
      </c>
      <c r="Q862" s="25">
        <v>55.0</v>
      </c>
      <c r="R862" s="25">
        <v>99.0</v>
      </c>
      <c r="S862" s="25">
        <v>9.0</v>
      </c>
    </row>
    <row r="863">
      <c r="A863" s="58" t="s">
        <v>41</v>
      </c>
      <c r="B863" s="25" t="s">
        <v>1</v>
      </c>
      <c r="C863" s="25" t="s">
        <v>87</v>
      </c>
      <c r="D863" s="25" t="s">
        <v>17</v>
      </c>
      <c r="E863" s="25">
        <v>201.0</v>
      </c>
      <c r="F863" s="25">
        <v>21.0</v>
      </c>
      <c r="G863" s="25">
        <v>0.0</v>
      </c>
      <c r="H863" s="25">
        <v>8.0</v>
      </c>
      <c r="I863" s="25">
        <v>0.0</v>
      </c>
      <c r="J863" s="25">
        <v>0.0</v>
      </c>
      <c r="K863" s="25">
        <v>0.0</v>
      </c>
      <c r="L863" s="25">
        <v>0.0</v>
      </c>
      <c r="M863" s="25">
        <v>0.0</v>
      </c>
      <c r="N863" s="25">
        <v>1.01194</v>
      </c>
      <c r="O863" s="25">
        <v>13.01722</v>
      </c>
      <c r="P863" s="25">
        <v>4.89803</v>
      </c>
      <c r="Q863" s="25">
        <v>20.0</v>
      </c>
      <c r="R863" s="25">
        <v>99.0</v>
      </c>
      <c r="S863" s="25">
        <v>9.0</v>
      </c>
    </row>
    <row r="864">
      <c r="A864" s="58" t="s">
        <v>41</v>
      </c>
      <c r="B864" s="25" t="s">
        <v>1</v>
      </c>
      <c r="C864" s="25" t="s">
        <v>52</v>
      </c>
      <c r="D864" s="25" t="s">
        <v>17</v>
      </c>
      <c r="E864" s="25">
        <v>250.0</v>
      </c>
      <c r="F864" s="25">
        <v>48.0</v>
      </c>
      <c r="G864" s="25">
        <v>8.0</v>
      </c>
      <c r="H864" s="25">
        <v>23.0</v>
      </c>
      <c r="I864" s="25">
        <v>0.0</v>
      </c>
      <c r="J864" s="25">
        <v>0.0</v>
      </c>
      <c r="K864" s="25">
        <v>0.0</v>
      </c>
      <c r="L864" s="25">
        <v>0.0</v>
      </c>
      <c r="M864" s="25">
        <v>0.0</v>
      </c>
      <c r="N864" s="25">
        <v>1.83972</v>
      </c>
      <c r="O864" s="25">
        <v>19.65222</v>
      </c>
      <c r="P864" s="25">
        <v>7.45613</v>
      </c>
      <c r="Q864" s="25">
        <v>40.0</v>
      </c>
      <c r="R864" s="25">
        <v>99.0</v>
      </c>
      <c r="S864" s="25">
        <v>9.0</v>
      </c>
    </row>
    <row r="865">
      <c r="A865" s="58" t="s">
        <v>41</v>
      </c>
      <c r="B865" s="25" t="s">
        <v>1</v>
      </c>
      <c r="C865" s="25" t="s">
        <v>192</v>
      </c>
      <c r="D865" s="25" t="s">
        <v>17</v>
      </c>
      <c r="E865" s="25">
        <v>61.0</v>
      </c>
      <c r="F865" s="25">
        <v>22.0</v>
      </c>
      <c r="G865" s="25">
        <v>0.0</v>
      </c>
      <c r="H865" s="25">
        <v>2.0</v>
      </c>
      <c r="I865" s="25">
        <v>0.0</v>
      </c>
      <c r="J865" s="25">
        <v>0.0</v>
      </c>
      <c r="K865" s="25">
        <v>0.0</v>
      </c>
      <c r="L865" s="25">
        <v>0.0</v>
      </c>
      <c r="M865" s="25">
        <v>0.0</v>
      </c>
      <c r="N865" s="25">
        <v>2.99472</v>
      </c>
      <c r="O865" s="25">
        <v>19.70472</v>
      </c>
      <c r="P865" s="25">
        <v>7.44375</v>
      </c>
      <c r="Q865" s="25">
        <v>17.0</v>
      </c>
      <c r="R865" s="25">
        <v>99.0</v>
      </c>
      <c r="S865" s="25">
        <v>9.0</v>
      </c>
    </row>
    <row r="866">
      <c r="A866" s="58" t="s">
        <v>41</v>
      </c>
      <c r="B866" s="25" t="s">
        <v>1</v>
      </c>
      <c r="C866" s="25" t="s">
        <v>170</v>
      </c>
      <c r="D866" s="25" t="s">
        <v>17</v>
      </c>
      <c r="E866" s="25">
        <v>124.0</v>
      </c>
      <c r="F866" s="25">
        <v>68.0</v>
      </c>
      <c r="G866" s="25">
        <v>0.0</v>
      </c>
      <c r="H866" s="25">
        <v>15.0</v>
      </c>
      <c r="I866" s="25">
        <v>0.0</v>
      </c>
      <c r="J866" s="25">
        <v>0.0</v>
      </c>
      <c r="K866" s="25">
        <v>0.0</v>
      </c>
      <c r="L866" s="25">
        <v>0.0</v>
      </c>
      <c r="M866" s="25">
        <v>0.0</v>
      </c>
      <c r="N866" s="25">
        <v>0.93417</v>
      </c>
      <c r="O866" s="25">
        <v>14.94806</v>
      </c>
      <c r="P866" s="25">
        <v>5.26662</v>
      </c>
      <c r="Q866" s="25">
        <v>43.0</v>
      </c>
      <c r="R866" s="25">
        <v>99.0</v>
      </c>
      <c r="S866" s="25">
        <v>9.0</v>
      </c>
    </row>
    <row r="867">
      <c r="A867" s="58" t="s">
        <v>41</v>
      </c>
      <c r="B867" s="25" t="s">
        <v>1</v>
      </c>
      <c r="C867" s="25" t="s">
        <v>132</v>
      </c>
      <c r="D867" s="25" t="s">
        <v>17</v>
      </c>
      <c r="E867" s="25">
        <v>86.0</v>
      </c>
      <c r="F867" s="25">
        <v>17.0</v>
      </c>
      <c r="G867" s="25">
        <v>0.0</v>
      </c>
      <c r="H867" s="25">
        <v>13.0</v>
      </c>
      <c r="I867" s="25">
        <v>0.0</v>
      </c>
      <c r="J867" s="25">
        <v>0.0</v>
      </c>
      <c r="K867" s="25">
        <v>0.0</v>
      </c>
      <c r="L867" s="25">
        <v>0.0</v>
      </c>
      <c r="M867" s="25">
        <v>0.0</v>
      </c>
      <c r="N867" s="25">
        <v>1.48111</v>
      </c>
      <c r="O867" s="25">
        <v>13.29028</v>
      </c>
      <c r="P867" s="25">
        <v>4.98363</v>
      </c>
      <c r="Q867" s="25">
        <v>17.0</v>
      </c>
      <c r="R867" s="25">
        <v>99.0</v>
      </c>
      <c r="S867" s="25">
        <v>9.0</v>
      </c>
    </row>
    <row r="868">
      <c r="A868" s="58" t="s">
        <v>41</v>
      </c>
      <c r="B868" s="25" t="s">
        <v>1</v>
      </c>
      <c r="C868" s="25" t="s">
        <v>3</v>
      </c>
      <c r="D868" s="25" t="s">
        <v>17</v>
      </c>
      <c r="E868" s="25">
        <v>368732.0</v>
      </c>
      <c r="F868" s="25">
        <v>241227.0</v>
      </c>
      <c r="G868" s="25">
        <v>115.0</v>
      </c>
      <c r="H868" s="25">
        <v>16544.0</v>
      </c>
      <c r="I868" s="25">
        <v>0.0</v>
      </c>
      <c r="J868" s="25">
        <v>20.0</v>
      </c>
      <c r="K868" s="25">
        <v>0.0</v>
      </c>
      <c r="L868" s="25">
        <v>0.0</v>
      </c>
      <c r="M868" s="25">
        <v>0.0</v>
      </c>
      <c r="N868" s="25">
        <v>0.91472</v>
      </c>
      <c r="O868" s="25">
        <v>14.06167</v>
      </c>
      <c r="P868" s="25">
        <v>4.57998</v>
      </c>
      <c r="Q868" s="25">
        <v>166562.0</v>
      </c>
      <c r="R868" s="25">
        <v>99.0</v>
      </c>
      <c r="S868" s="25">
        <v>9.0</v>
      </c>
    </row>
    <row r="869">
      <c r="A869" s="58" t="s">
        <v>41</v>
      </c>
      <c r="B869" s="25" t="s">
        <v>1</v>
      </c>
      <c r="C869" s="25" t="s">
        <v>61</v>
      </c>
      <c r="D869" s="25" t="s">
        <v>18</v>
      </c>
      <c r="E869" s="25">
        <v>39970.0</v>
      </c>
      <c r="F869" s="25">
        <v>3585.0</v>
      </c>
      <c r="G869" s="25">
        <v>19.0</v>
      </c>
      <c r="H869" s="25">
        <v>973.0</v>
      </c>
      <c r="I869" s="25">
        <v>0.0</v>
      </c>
      <c r="J869" s="25">
        <v>0.0</v>
      </c>
      <c r="K869" s="25">
        <v>0.0</v>
      </c>
      <c r="L869" s="25">
        <v>0.0</v>
      </c>
      <c r="M869" s="25">
        <v>0.0</v>
      </c>
      <c r="N869" s="25">
        <v>0.66583</v>
      </c>
      <c r="O869" s="25">
        <v>3.73639</v>
      </c>
      <c r="P869" s="25">
        <v>2.28367</v>
      </c>
      <c r="Q869" s="25">
        <v>3257.0</v>
      </c>
      <c r="R869" s="25">
        <v>99.0</v>
      </c>
      <c r="S869" s="25">
        <v>10.0</v>
      </c>
    </row>
    <row r="870">
      <c r="A870" s="58" t="s">
        <v>41</v>
      </c>
      <c r="B870" s="25" t="s">
        <v>1</v>
      </c>
      <c r="C870" s="25" t="s">
        <v>135</v>
      </c>
      <c r="D870" s="25" t="s">
        <v>18</v>
      </c>
      <c r="E870" s="25">
        <v>7763.0</v>
      </c>
      <c r="F870" s="25">
        <v>5209.0</v>
      </c>
      <c r="G870" s="25">
        <v>0.0</v>
      </c>
      <c r="H870" s="25">
        <v>856.0</v>
      </c>
      <c r="I870" s="25">
        <v>0.0</v>
      </c>
      <c r="J870" s="25">
        <v>0.0</v>
      </c>
      <c r="K870" s="25">
        <v>0.0</v>
      </c>
      <c r="L870" s="25">
        <v>0.0</v>
      </c>
      <c r="M870" s="25">
        <v>0.0</v>
      </c>
      <c r="N870" s="25">
        <v>0.54056</v>
      </c>
      <c r="O870" s="25">
        <v>7.41861</v>
      </c>
      <c r="P870" s="25">
        <v>2.64499</v>
      </c>
      <c r="Q870" s="25">
        <v>3116.0</v>
      </c>
      <c r="R870" s="25">
        <v>99.0</v>
      </c>
      <c r="S870" s="25">
        <v>10.0</v>
      </c>
    </row>
    <row r="871">
      <c r="A871" s="58" t="s">
        <v>41</v>
      </c>
      <c r="B871" s="25" t="s">
        <v>1</v>
      </c>
      <c r="C871" s="25" t="s">
        <v>60</v>
      </c>
      <c r="D871" s="25" t="s">
        <v>18</v>
      </c>
      <c r="E871" s="25">
        <v>8146.0</v>
      </c>
      <c r="F871" s="25">
        <v>1252.0</v>
      </c>
      <c r="G871" s="25">
        <v>3.0</v>
      </c>
      <c r="H871" s="25">
        <v>248.0</v>
      </c>
      <c r="I871" s="25">
        <v>0.0</v>
      </c>
      <c r="J871" s="25">
        <v>0.0</v>
      </c>
      <c r="K871" s="25">
        <v>0.0</v>
      </c>
      <c r="L871" s="25">
        <v>0.0</v>
      </c>
      <c r="M871" s="25">
        <v>0.0</v>
      </c>
      <c r="N871" s="25">
        <v>0.81028</v>
      </c>
      <c r="O871" s="25">
        <v>8.42889</v>
      </c>
      <c r="P871" s="25">
        <v>3.11598</v>
      </c>
      <c r="Q871" s="25">
        <v>1000.0</v>
      </c>
      <c r="R871" s="25">
        <v>99.0</v>
      </c>
      <c r="S871" s="25">
        <v>10.0</v>
      </c>
    </row>
    <row r="872">
      <c r="A872" s="58" t="s">
        <v>41</v>
      </c>
      <c r="B872" s="25" t="s">
        <v>1</v>
      </c>
      <c r="C872" s="25" t="s">
        <v>68</v>
      </c>
      <c r="D872" s="25" t="s">
        <v>18</v>
      </c>
      <c r="E872" s="25">
        <v>16204.0</v>
      </c>
      <c r="F872" s="25">
        <v>730.0</v>
      </c>
      <c r="G872" s="25">
        <v>1.0</v>
      </c>
      <c r="H872" s="25">
        <v>653.0</v>
      </c>
      <c r="I872" s="25">
        <v>0.0</v>
      </c>
      <c r="J872" s="25">
        <v>0.0</v>
      </c>
      <c r="K872" s="25">
        <v>0.0</v>
      </c>
      <c r="L872" s="25">
        <v>0.0</v>
      </c>
      <c r="M872" s="25">
        <v>0.0</v>
      </c>
      <c r="N872" s="25">
        <v>0.24194</v>
      </c>
      <c r="O872" s="25">
        <v>1.76389</v>
      </c>
      <c r="P872" s="25">
        <v>1.10101</v>
      </c>
      <c r="Q872" s="25">
        <v>442.0</v>
      </c>
      <c r="R872" s="25">
        <v>99.0</v>
      </c>
      <c r="S872" s="25">
        <v>10.0</v>
      </c>
    </row>
    <row r="873">
      <c r="A873" s="58" t="s">
        <v>41</v>
      </c>
      <c r="B873" s="25" t="s">
        <v>1</v>
      </c>
      <c r="C873" s="25" t="s">
        <v>65</v>
      </c>
      <c r="D873" s="25" t="s">
        <v>18</v>
      </c>
      <c r="E873" s="25">
        <v>2707.0</v>
      </c>
      <c r="F873" s="25">
        <v>77.0</v>
      </c>
      <c r="G873" s="25">
        <v>1.0</v>
      </c>
      <c r="H873" s="25">
        <v>124.0</v>
      </c>
      <c r="I873" s="25">
        <v>0.0</v>
      </c>
      <c r="J873" s="25">
        <v>0.0</v>
      </c>
      <c r="K873" s="25">
        <v>0.0</v>
      </c>
      <c r="L873" s="25">
        <v>0.0</v>
      </c>
      <c r="M873" s="25">
        <v>0.0</v>
      </c>
      <c r="N873" s="25">
        <v>0.47667</v>
      </c>
      <c r="O873" s="25">
        <v>9.25194</v>
      </c>
      <c r="P873" s="25">
        <v>2.82261</v>
      </c>
      <c r="Q873" s="25">
        <v>63.0</v>
      </c>
      <c r="R873" s="25">
        <v>99.0</v>
      </c>
      <c r="S873" s="25">
        <v>10.0</v>
      </c>
    </row>
    <row r="874">
      <c r="A874" s="58" t="s">
        <v>41</v>
      </c>
      <c r="B874" s="25" t="s">
        <v>1</v>
      </c>
      <c r="C874" s="25" t="s">
        <v>62</v>
      </c>
      <c r="D874" s="25" t="s">
        <v>18</v>
      </c>
      <c r="E874" s="25">
        <v>3328.0</v>
      </c>
      <c r="F874" s="25">
        <v>146.0</v>
      </c>
      <c r="G874" s="25">
        <v>0.0</v>
      </c>
      <c r="H874" s="25">
        <v>309.0</v>
      </c>
      <c r="I874" s="25">
        <v>0.0</v>
      </c>
      <c r="J874" s="25">
        <v>0.0</v>
      </c>
      <c r="K874" s="25">
        <v>0.0</v>
      </c>
      <c r="L874" s="25">
        <v>0.0</v>
      </c>
      <c r="M874" s="25">
        <v>0.0</v>
      </c>
      <c r="N874" s="25">
        <v>0.35806</v>
      </c>
      <c r="O874" s="25">
        <v>4.55194</v>
      </c>
      <c r="P874" s="25">
        <v>1.84007</v>
      </c>
      <c r="Q874" s="25">
        <v>58.0</v>
      </c>
      <c r="R874" s="25">
        <v>99.0</v>
      </c>
      <c r="S874" s="25">
        <v>10.0</v>
      </c>
    </row>
    <row r="875">
      <c r="A875" s="58" t="s">
        <v>41</v>
      </c>
      <c r="B875" s="25" t="s">
        <v>1</v>
      </c>
      <c r="C875" s="25" t="s">
        <v>66</v>
      </c>
      <c r="D875" s="25" t="s">
        <v>18</v>
      </c>
      <c r="E875" s="25">
        <v>2518.0</v>
      </c>
      <c r="F875" s="25">
        <v>168.0</v>
      </c>
      <c r="G875" s="25">
        <v>4.0</v>
      </c>
      <c r="H875" s="25">
        <v>123.0</v>
      </c>
      <c r="I875" s="25">
        <v>0.0</v>
      </c>
      <c r="J875" s="25">
        <v>0.0</v>
      </c>
      <c r="K875" s="25">
        <v>0.0</v>
      </c>
      <c r="L875" s="25">
        <v>0.0</v>
      </c>
      <c r="M875" s="25">
        <v>0.0</v>
      </c>
      <c r="N875" s="25">
        <v>0.74056</v>
      </c>
      <c r="O875" s="25">
        <v>7.56306</v>
      </c>
      <c r="P875" s="25">
        <v>3.10646</v>
      </c>
      <c r="Q875" s="25">
        <v>146.0</v>
      </c>
      <c r="R875" s="25">
        <v>99.0</v>
      </c>
      <c r="S875" s="25">
        <v>10.0</v>
      </c>
    </row>
    <row r="876">
      <c r="A876" s="58" t="s">
        <v>41</v>
      </c>
      <c r="B876" s="25" t="s">
        <v>1</v>
      </c>
      <c r="C876" s="25" t="s">
        <v>74</v>
      </c>
      <c r="D876" s="25" t="s">
        <v>18</v>
      </c>
      <c r="E876" s="25">
        <v>2062.0</v>
      </c>
      <c r="F876" s="25">
        <v>136.0</v>
      </c>
      <c r="G876" s="25">
        <v>4.0</v>
      </c>
      <c r="H876" s="25">
        <v>77.0</v>
      </c>
      <c r="I876" s="25">
        <v>0.0</v>
      </c>
      <c r="J876" s="25">
        <v>0.0</v>
      </c>
      <c r="K876" s="25">
        <v>0.0</v>
      </c>
      <c r="L876" s="25">
        <v>0.0</v>
      </c>
      <c r="M876" s="25">
        <v>0.0</v>
      </c>
      <c r="N876" s="25">
        <v>1.06528</v>
      </c>
      <c r="O876" s="25">
        <v>11.89778</v>
      </c>
      <c r="P876" s="25">
        <v>3.69861</v>
      </c>
      <c r="Q876" s="25">
        <v>117.0</v>
      </c>
      <c r="R876" s="25">
        <v>99.0</v>
      </c>
      <c r="S876" s="25">
        <v>10.0</v>
      </c>
    </row>
    <row r="877">
      <c r="A877" s="58" t="s">
        <v>41</v>
      </c>
      <c r="B877" s="25" t="s">
        <v>1</v>
      </c>
      <c r="C877" s="25" t="s">
        <v>70</v>
      </c>
      <c r="D877" s="25" t="s">
        <v>18</v>
      </c>
      <c r="E877" s="25">
        <v>5075.0</v>
      </c>
      <c r="F877" s="25">
        <v>767.0</v>
      </c>
      <c r="G877" s="25">
        <v>5.0</v>
      </c>
      <c r="H877" s="25">
        <v>218.0</v>
      </c>
      <c r="I877" s="25">
        <v>0.0</v>
      </c>
      <c r="J877" s="25">
        <v>0.0</v>
      </c>
      <c r="K877" s="25">
        <v>0.0</v>
      </c>
      <c r="L877" s="25">
        <v>0.0</v>
      </c>
      <c r="M877" s="25">
        <v>0.0</v>
      </c>
      <c r="N877" s="25">
        <v>1.03722</v>
      </c>
      <c r="O877" s="25">
        <v>9.71861</v>
      </c>
      <c r="P877" s="25">
        <v>3.47853</v>
      </c>
      <c r="Q877" s="25">
        <v>602.0</v>
      </c>
      <c r="R877" s="25">
        <v>99.0</v>
      </c>
      <c r="S877" s="25">
        <v>10.0</v>
      </c>
    </row>
    <row r="878">
      <c r="A878" s="58" t="s">
        <v>41</v>
      </c>
      <c r="B878" s="25" t="s">
        <v>1</v>
      </c>
      <c r="C878" s="25" t="s">
        <v>64</v>
      </c>
      <c r="D878" s="25" t="s">
        <v>18</v>
      </c>
      <c r="E878" s="25">
        <v>1401.0</v>
      </c>
      <c r="F878" s="25">
        <v>208.0</v>
      </c>
      <c r="G878" s="25">
        <v>4.0</v>
      </c>
      <c r="H878" s="25">
        <v>31.0</v>
      </c>
      <c r="I878" s="25">
        <v>0.0</v>
      </c>
      <c r="J878" s="25">
        <v>0.0</v>
      </c>
      <c r="K878" s="25">
        <v>0.0</v>
      </c>
      <c r="L878" s="25">
        <v>0.0</v>
      </c>
      <c r="M878" s="25">
        <v>0.0</v>
      </c>
      <c r="N878" s="25">
        <v>1.14528</v>
      </c>
      <c r="O878" s="25">
        <v>13.00694</v>
      </c>
      <c r="P878" s="25">
        <v>3.98109</v>
      </c>
      <c r="Q878" s="25">
        <v>179.0</v>
      </c>
      <c r="R878" s="25">
        <v>99.0</v>
      </c>
      <c r="S878" s="25">
        <v>10.0</v>
      </c>
    </row>
    <row r="879">
      <c r="A879" s="58" t="s">
        <v>41</v>
      </c>
      <c r="B879" s="25" t="s">
        <v>1</v>
      </c>
      <c r="C879" s="25" t="s">
        <v>75</v>
      </c>
      <c r="D879" s="25" t="s">
        <v>18</v>
      </c>
      <c r="E879" s="25">
        <v>885.0</v>
      </c>
      <c r="F879" s="25">
        <v>51.0</v>
      </c>
      <c r="G879" s="25">
        <v>2.0</v>
      </c>
      <c r="H879" s="25">
        <v>29.0</v>
      </c>
      <c r="I879" s="25">
        <v>0.0</v>
      </c>
      <c r="J879" s="25">
        <v>0.0</v>
      </c>
      <c r="K879" s="25">
        <v>0.0</v>
      </c>
      <c r="L879" s="25">
        <v>0.0</v>
      </c>
      <c r="M879" s="25">
        <v>0.0</v>
      </c>
      <c r="N879" s="25">
        <v>1.09972</v>
      </c>
      <c r="O879" s="25">
        <v>13.31611</v>
      </c>
      <c r="P879" s="25">
        <v>4.53943</v>
      </c>
      <c r="Q879" s="25">
        <v>44.0</v>
      </c>
      <c r="R879" s="25">
        <v>99.0</v>
      </c>
      <c r="S879" s="25">
        <v>10.0</v>
      </c>
    </row>
    <row r="880">
      <c r="A880" s="58" t="s">
        <v>41</v>
      </c>
      <c r="B880" s="25" t="s">
        <v>1</v>
      </c>
      <c r="C880" s="25" t="s">
        <v>91</v>
      </c>
      <c r="D880" s="25" t="s">
        <v>18</v>
      </c>
      <c r="E880" s="25">
        <v>654.0</v>
      </c>
      <c r="F880" s="25">
        <v>75.0</v>
      </c>
      <c r="G880" s="25">
        <v>2.0</v>
      </c>
      <c r="H880" s="25">
        <v>19.0</v>
      </c>
      <c r="I880" s="25">
        <v>0.0</v>
      </c>
      <c r="J880" s="25">
        <v>0.0</v>
      </c>
      <c r="K880" s="25">
        <v>0.0</v>
      </c>
      <c r="L880" s="25">
        <v>0.0</v>
      </c>
      <c r="M880" s="25">
        <v>0.0</v>
      </c>
      <c r="N880" s="25">
        <v>1.01056</v>
      </c>
      <c r="O880" s="25">
        <v>11.01917</v>
      </c>
      <c r="P880" s="25">
        <v>3.44305</v>
      </c>
      <c r="Q880" s="25">
        <v>58.0</v>
      </c>
      <c r="R880" s="25">
        <v>99.0</v>
      </c>
      <c r="S880" s="25">
        <v>10.0</v>
      </c>
    </row>
    <row r="881">
      <c r="A881" s="58" t="s">
        <v>41</v>
      </c>
      <c r="B881" s="25" t="s">
        <v>1</v>
      </c>
      <c r="C881" s="25" t="s">
        <v>95</v>
      </c>
      <c r="D881" s="25" t="s">
        <v>18</v>
      </c>
      <c r="E881" s="25">
        <v>97.0</v>
      </c>
      <c r="F881" s="25">
        <v>32.0</v>
      </c>
      <c r="G881" s="25">
        <v>0.0</v>
      </c>
      <c r="H881" s="25">
        <v>10.0</v>
      </c>
      <c r="I881" s="25">
        <v>0.0</v>
      </c>
      <c r="J881" s="25">
        <v>0.0</v>
      </c>
      <c r="K881" s="25">
        <v>0.0</v>
      </c>
      <c r="L881" s="25">
        <v>0.0</v>
      </c>
      <c r="M881" s="25">
        <v>0.0</v>
      </c>
      <c r="N881" s="25">
        <v>0.97722</v>
      </c>
      <c r="O881" s="25">
        <v>11.78944</v>
      </c>
      <c r="P881" s="25">
        <v>3.95718</v>
      </c>
      <c r="Q881" s="25">
        <v>21.0</v>
      </c>
      <c r="R881" s="25">
        <v>99.0</v>
      </c>
      <c r="S881" s="25">
        <v>10.0</v>
      </c>
    </row>
    <row r="882">
      <c r="A882" s="58" t="s">
        <v>41</v>
      </c>
      <c r="B882" s="25" t="s">
        <v>1</v>
      </c>
      <c r="C882" s="25" t="s">
        <v>77</v>
      </c>
      <c r="D882" s="25" t="s">
        <v>18</v>
      </c>
      <c r="E882" s="25">
        <v>1821.0</v>
      </c>
      <c r="F882" s="25">
        <v>84.0</v>
      </c>
      <c r="G882" s="25">
        <v>1.0</v>
      </c>
      <c r="H882" s="25">
        <v>35.0</v>
      </c>
      <c r="I882" s="25">
        <v>0.0</v>
      </c>
      <c r="J882" s="25">
        <v>0.0</v>
      </c>
      <c r="K882" s="25">
        <v>0.0</v>
      </c>
      <c r="L882" s="25">
        <v>0.0</v>
      </c>
      <c r="M882" s="25">
        <v>0.0</v>
      </c>
      <c r="N882" s="25">
        <v>0.90917</v>
      </c>
      <c r="O882" s="25">
        <v>11.56806</v>
      </c>
      <c r="P882" s="25">
        <v>3.70362</v>
      </c>
      <c r="Q882" s="25">
        <v>63.0</v>
      </c>
      <c r="R882" s="25">
        <v>99.0</v>
      </c>
      <c r="S882" s="25">
        <v>10.0</v>
      </c>
    </row>
    <row r="883">
      <c r="A883" s="58" t="s">
        <v>41</v>
      </c>
      <c r="B883" s="25" t="s">
        <v>1</v>
      </c>
      <c r="C883" s="25" t="s">
        <v>118</v>
      </c>
      <c r="D883" s="25" t="s">
        <v>18</v>
      </c>
      <c r="E883" s="25">
        <v>232.0</v>
      </c>
      <c r="F883" s="25">
        <v>15.0</v>
      </c>
      <c r="G883" s="25">
        <v>0.0</v>
      </c>
      <c r="H883" s="25">
        <v>12.0</v>
      </c>
      <c r="I883" s="25">
        <v>0.0</v>
      </c>
      <c r="J883" s="25">
        <v>0.0</v>
      </c>
      <c r="K883" s="25">
        <v>0.0</v>
      </c>
      <c r="L883" s="25">
        <v>0.0</v>
      </c>
      <c r="M883" s="25">
        <v>0.0</v>
      </c>
      <c r="N883" s="25">
        <v>1.33056</v>
      </c>
      <c r="O883" s="25">
        <v>14.58111</v>
      </c>
      <c r="P883" s="25">
        <v>4.96763</v>
      </c>
      <c r="Q883" s="25">
        <v>15.0</v>
      </c>
      <c r="R883" s="25">
        <v>99.0</v>
      </c>
      <c r="S883" s="25">
        <v>10.0</v>
      </c>
    </row>
    <row r="884">
      <c r="A884" s="58" t="s">
        <v>41</v>
      </c>
      <c r="B884" s="25" t="s">
        <v>1</v>
      </c>
      <c r="C884" s="25" t="s">
        <v>157</v>
      </c>
      <c r="D884" s="25" t="s">
        <v>18</v>
      </c>
      <c r="E884" s="25">
        <v>150.0</v>
      </c>
      <c r="F884" s="25">
        <v>16.0</v>
      </c>
      <c r="G884" s="25">
        <v>0.0</v>
      </c>
      <c r="H884" s="25">
        <v>4.0</v>
      </c>
      <c r="I884" s="25">
        <v>0.0</v>
      </c>
      <c r="J884" s="25">
        <v>0.0</v>
      </c>
      <c r="K884" s="25">
        <v>0.0</v>
      </c>
      <c r="L884" s="25">
        <v>0.0</v>
      </c>
      <c r="M884" s="25">
        <v>0.0</v>
      </c>
      <c r="N884" s="25">
        <v>0.90667</v>
      </c>
      <c r="O884" s="25">
        <v>8.13667</v>
      </c>
      <c r="P884" s="25">
        <v>2.64445</v>
      </c>
      <c r="Q884" s="25">
        <v>15.0</v>
      </c>
      <c r="R884" s="25">
        <v>99.0</v>
      </c>
      <c r="S884" s="25">
        <v>10.0</v>
      </c>
    </row>
    <row r="885">
      <c r="A885" s="58" t="s">
        <v>41</v>
      </c>
      <c r="B885" s="25" t="s">
        <v>1</v>
      </c>
      <c r="C885" s="25" t="s">
        <v>73</v>
      </c>
      <c r="D885" s="25" t="s">
        <v>18</v>
      </c>
      <c r="E885" s="25">
        <v>1522.0</v>
      </c>
      <c r="F885" s="25">
        <v>128.0</v>
      </c>
      <c r="G885" s="25">
        <v>2.0</v>
      </c>
      <c r="H885" s="25">
        <v>47.0</v>
      </c>
      <c r="I885" s="25">
        <v>0.0</v>
      </c>
      <c r="J885" s="25">
        <v>0.0</v>
      </c>
      <c r="K885" s="25">
        <v>0.0</v>
      </c>
      <c r="L885" s="25">
        <v>0.0</v>
      </c>
      <c r="M885" s="25">
        <v>0.0</v>
      </c>
      <c r="N885" s="25">
        <v>0.80972</v>
      </c>
      <c r="O885" s="25">
        <v>10.14389</v>
      </c>
      <c r="P885" s="25">
        <v>3.27673</v>
      </c>
      <c r="Q885" s="25">
        <v>107.0</v>
      </c>
      <c r="R885" s="25">
        <v>99.0</v>
      </c>
      <c r="S885" s="25">
        <v>10.0</v>
      </c>
    </row>
    <row r="886">
      <c r="A886" s="58" t="s">
        <v>41</v>
      </c>
      <c r="B886" s="25" t="s">
        <v>1</v>
      </c>
      <c r="C886" s="25" t="s">
        <v>88</v>
      </c>
      <c r="D886" s="25" t="s">
        <v>18</v>
      </c>
      <c r="E886" s="25">
        <v>410.0</v>
      </c>
      <c r="F886" s="25">
        <v>24.0</v>
      </c>
      <c r="G886" s="25">
        <v>0.0</v>
      </c>
      <c r="H886" s="25">
        <v>13.0</v>
      </c>
      <c r="I886" s="25">
        <v>0.0</v>
      </c>
      <c r="J886" s="25">
        <v>0.0</v>
      </c>
      <c r="K886" s="25">
        <v>0.0</v>
      </c>
      <c r="L886" s="25">
        <v>0.0</v>
      </c>
      <c r="M886" s="25">
        <v>0.0</v>
      </c>
      <c r="N886" s="25">
        <v>1.06528</v>
      </c>
      <c r="O886" s="25">
        <v>10.45833</v>
      </c>
      <c r="P886" s="25">
        <v>3.72028</v>
      </c>
      <c r="Q886" s="25">
        <v>20.0</v>
      </c>
      <c r="R886" s="25">
        <v>99.0</v>
      </c>
      <c r="S886" s="25">
        <v>10.0</v>
      </c>
    </row>
    <row r="887">
      <c r="A887" s="58" t="s">
        <v>41</v>
      </c>
      <c r="B887" s="25" t="s">
        <v>1</v>
      </c>
      <c r="C887" s="25" t="s">
        <v>119</v>
      </c>
      <c r="D887" s="25" t="s">
        <v>18</v>
      </c>
      <c r="E887" s="25">
        <v>991.0</v>
      </c>
      <c r="F887" s="25">
        <v>98.0</v>
      </c>
      <c r="G887" s="25">
        <v>0.0</v>
      </c>
      <c r="H887" s="25">
        <v>18.0</v>
      </c>
      <c r="I887" s="25">
        <v>0.0</v>
      </c>
      <c r="J887" s="25">
        <v>0.0</v>
      </c>
      <c r="K887" s="25">
        <v>0.0</v>
      </c>
      <c r="L887" s="25">
        <v>0.0</v>
      </c>
      <c r="M887" s="25">
        <v>0.0</v>
      </c>
      <c r="N887" s="25">
        <v>0.59778</v>
      </c>
      <c r="O887" s="25">
        <v>3.21</v>
      </c>
      <c r="P887" s="25">
        <v>1.75426</v>
      </c>
      <c r="Q887" s="25">
        <v>88.0</v>
      </c>
      <c r="R887" s="25">
        <v>99.0</v>
      </c>
      <c r="S887" s="25">
        <v>10.0</v>
      </c>
    </row>
    <row r="888">
      <c r="A888" s="58" t="s">
        <v>41</v>
      </c>
      <c r="B888" s="25" t="s">
        <v>1</v>
      </c>
      <c r="C888" s="25" t="s">
        <v>44</v>
      </c>
      <c r="D888" s="25" t="s">
        <v>18</v>
      </c>
      <c r="E888" s="25">
        <v>6791.0</v>
      </c>
      <c r="F888" s="25">
        <v>35.0</v>
      </c>
      <c r="G888" s="25">
        <v>0.0</v>
      </c>
      <c r="H888" s="25">
        <v>212.0</v>
      </c>
      <c r="I888" s="25">
        <v>0.0</v>
      </c>
      <c r="J888" s="25">
        <v>0.0</v>
      </c>
      <c r="K888" s="25">
        <v>0.0</v>
      </c>
      <c r="L888" s="25">
        <v>0.0</v>
      </c>
      <c r="M888" s="25">
        <v>0.0</v>
      </c>
      <c r="N888" s="25">
        <v>0.11806</v>
      </c>
      <c r="O888" s="25">
        <v>1.71556</v>
      </c>
      <c r="P888" s="25">
        <v>0.77539</v>
      </c>
      <c r="Q888" s="25">
        <v>32.0</v>
      </c>
      <c r="R888" s="25">
        <v>99.0</v>
      </c>
      <c r="S888" s="25">
        <v>10.0</v>
      </c>
    </row>
    <row r="889">
      <c r="A889" s="58" t="s">
        <v>41</v>
      </c>
      <c r="B889" s="25" t="s">
        <v>1</v>
      </c>
      <c r="C889" s="25" t="s">
        <v>89</v>
      </c>
      <c r="D889" s="25" t="s">
        <v>18</v>
      </c>
      <c r="E889" s="25">
        <v>877.0</v>
      </c>
      <c r="F889" s="25">
        <v>19.0</v>
      </c>
      <c r="G889" s="25">
        <v>0.0</v>
      </c>
      <c r="H889" s="25">
        <v>43.0</v>
      </c>
      <c r="I889" s="25">
        <v>0.0</v>
      </c>
      <c r="J889" s="25">
        <v>0.0</v>
      </c>
      <c r="K889" s="25">
        <v>0.0</v>
      </c>
      <c r="L889" s="25">
        <v>0.0</v>
      </c>
      <c r="M889" s="25">
        <v>0.0</v>
      </c>
      <c r="N889" s="25">
        <v>0.40389</v>
      </c>
      <c r="O889" s="25">
        <v>2.90139</v>
      </c>
      <c r="P889" s="25">
        <v>1.51523</v>
      </c>
      <c r="Q889" s="25">
        <v>17.0</v>
      </c>
      <c r="R889" s="25">
        <v>99.0</v>
      </c>
      <c r="S889" s="25">
        <v>10.0</v>
      </c>
    </row>
    <row r="890">
      <c r="A890" s="58" t="s">
        <v>41</v>
      </c>
      <c r="B890" s="25" t="s">
        <v>1</v>
      </c>
      <c r="C890" s="25" t="s">
        <v>96</v>
      </c>
      <c r="D890" s="25" t="s">
        <v>18</v>
      </c>
      <c r="E890" s="25">
        <v>281.0</v>
      </c>
      <c r="F890" s="25">
        <v>32.0</v>
      </c>
      <c r="G890" s="25">
        <v>0.0</v>
      </c>
      <c r="H890" s="25">
        <v>6.0</v>
      </c>
      <c r="I890" s="25">
        <v>0.0</v>
      </c>
      <c r="J890" s="25">
        <v>0.0</v>
      </c>
      <c r="K890" s="25">
        <v>0.0</v>
      </c>
      <c r="L890" s="25">
        <v>0.0</v>
      </c>
      <c r="M890" s="25">
        <v>0.0</v>
      </c>
      <c r="N890" s="25">
        <v>1.08222</v>
      </c>
      <c r="O890" s="25">
        <v>10.16278</v>
      </c>
      <c r="P890" s="25">
        <v>3.65911</v>
      </c>
      <c r="Q890" s="25">
        <v>27.0</v>
      </c>
      <c r="R890" s="25">
        <v>99.0</v>
      </c>
      <c r="S890" s="25">
        <v>10.0</v>
      </c>
    </row>
    <row r="891">
      <c r="A891" s="58" t="s">
        <v>41</v>
      </c>
      <c r="B891" s="25" t="s">
        <v>1</v>
      </c>
      <c r="C891" s="25" t="s">
        <v>3</v>
      </c>
      <c r="D891" s="25" t="s">
        <v>18</v>
      </c>
      <c r="E891" s="25">
        <v>115512.0</v>
      </c>
      <c r="F891" s="25">
        <v>13271.0</v>
      </c>
      <c r="G891" s="25">
        <v>65.0</v>
      </c>
      <c r="H891" s="25">
        <v>4501.0</v>
      </c>
      <c r="I891" s="25">
        <v>0.0</v>
      </c>
      <c r="J891" s="25">
        <v>0.0</v>
      </c>
      <c r="K891" s="25">
        <v>0.0</v>
      </c>
      <c r="L891" s="25">
        <v>0.0</v>
      </c>
      <c r="M891" s="25">
        <v>0.0</v>
      </c>
      <c r="N891" s="25">
        <v>0.57806</v>
      </c>
      <c r="O891" s="25">
        <v>5.56556</v>
      </c>
      <c r="P891" s="25">
        <v>2.34154</v>
      </c>
      <c r="Q891" s="25">
        <v>9768.0</v>
      </c>
      <c r="R891" s="25">
        <v>99.0</v>
      </c>
      <c r="S891" s="25">
        <v>10.0</v>
      </c>
    </row>
    <row r="892">
      <c r="A892" s="58" t="s">
        <v>41</v>
      </c>
      <c r="B892" s="25" t="s">
        <v>1</v>
      </c>
      <c r="C892" s="25" t="s">
        <v>73</v>
      </c>
      <c r="D892" s="25" t="s">
        <v>19</v>
      </c>
      <c r="E892" s="25">
        <v>16246.0</v>
      </c>
      <c r="F892" s="25">
        <v>6283.0</v>
      </c>
      <c r="G892" s="25">
        <v>0.0</v>
      </c>
      <c r="H892" s="25">
        <v>505.0</v>
      </c>
      <c r="I892" s="25">
        <v>0.0</v>
      </c>
      <c r="J892" s="25">
        <v>0.0</v>
      </c>
      <c r="K892" s="25">
        <v>0.0</v>
      </c>
      <c r="L892" s="25">
        <v>0.0</v>
      </c>
      <c r="M892" s="25">
        <v>0.0</v>
      </c>
      <c r="N892" s="25">
        <v>0.63139</v>
      </c>
      <c r="O892" s="25">
        <v>1.58278</v>
      </c>
      <c r="P892" s="25">
        <v>1.28005</v>
      </c>
      <c r="Q892" s="25">
        <v>4573.0</v>
      </c>
      <c r="R892" s="25">
        <v>99.0</v>
      </c>
      <c r="S892" s="25">
        <v>11.0</v>
      </c>
    </row>
    <row r="893">
      <c r="A893" s="58" t="s">
        <v>41</v>
      </c>
      <c r="B893" s="25" t="s">
        <v>1</v>
      </c>
      <c r="C893" s="25" t="s">
        <v>91</v>
      </c>
      <c r="D893" s="25" t="s">
        <v>19</v>
      </c>
      <c r="E893" s="25">
        <v>4918.0</v>
      </c>
      <c r="F893" s="25">
        <v>1507.0</v>
      </c>
      <c r="G893" s="25">
        <v>0.0</v>
      </c>
      <c r="H893" s="25">
        <v>194.0</v>
      </c>
      <c r="I893" s="25">
        <v>0.0</v>
      </c>
      <c r="J893" s="25">
        <v>1.0</v>
      </c>
      <c r="K893" s="25">
        <v>0.0</v>
      </c>
      <c r="L893" s="25">
        <v>0.0</v>
      </c>
      <c r="M893" s="25">
        <v>0.0</v>
      </c>
      <c r="N893" s="25">
        <v>0.81861</v>
      </c>
      <c r="O893" s="25">
        <v>2.08056</v>
      </c>
      <c r="P893" s="25">
        <v>1.87832</v>
      </c>
      <c r="Q893" s="25">
        <v>1016.0</v>
      </c>
      <c r="R893" s="25">
        <v>99.0</v>
      </c>
      <c r="S893" s="25">
        <v>11.0</v>
      </c>
    </row>
    <row r="894">
      <c r="A894" s="58" t="s">
        <v>41</v>
      </c>
      <c r="B894" s="25" t="s">
        <v>1</v>
      </c>
      <c r="C894" s="25" t="s">
        <v>61</v>
      </c>
      <c r="D894" s="25" t="s">
        <v>19</v>
      </c>
      <c r="E894" s="25">
        <v>148666.0</v>
      </c>
      <c r="F894" s="25">
        <v>27500.0</v>
      </c>
      <c r="G894" s="25">
        <v>8.0</v>
      </c>
      <c r="H894" s="25">
        <v>4432.0</v>
      </c>
      <c r="I894" s="25">
        <v>0.0</v>
      </c>
      <c r="J894" s="25">
        <v>13.0</v>
      </c>
      <c r="K894" s="25">
        <v>0.0</v>
      </c>
      <c r="L894" s="25">
        <v>0.0</v>
      </c>
      <c r="M894" s="25">
        <v>0.0</v>
      </c>
      <c r="N894" s="25">
        <v>0.60083</v>
      </c>
      <c r="O894" s="25">
        <v>1.56139</v>
      </c>
      <c r="P894" s="25">
        <v>1.05211</v>
      </c>
      <c r="Q894" s="25">
        <v>22843.0</v>
      </c>
      <c r="R894" s="25">
        <v>99.0</v>
      </c>
      <c r="S894" s="25">
        <v>11.0</v>
      </c>
    </row>
    <row r="895">
      <c r="A895" s="58" t="s">
        <v>41</v>
      </c>
      <c r="B895" s="25" t="s">
        <v>1</v>
      </c>
      <c r="C895" s="25" t="s">
        <v>94</v>
      </c>
      <c r="D895" s="25" t="s">
        <v>19</v>
      </c>
      <c r="E895" s="25">
        <v>180.0</v>
      </c>
      <c r="F895" s="25">
        <v>23.0</v>
      </c>
      <c r="G895" s="25">
        <v>0.0</v>
      </c>
      <c r="H895" s="25">
        <v>20.0</v>
      </c>
      <c r="I895" s="25">
        <v>0.0</v>
      </c>
      <c r="J895" s="25">
        <v>0.0</v>
      </c>
      <c r="K895" s="25">
        <v>0.0</v>
      </c>
      <c r="L895" s="25">
        <v>0.0</v>
      </c>
      <c r="M895" s="25">
        <v>0.0</v>
      </c>
      <c r="N895" s="25">
        <v>0.34444</v>
      </c>
      <c r="O895" s="25">
        <v>1.6675</v>
      </c>
      <c r="P895" s="25">
        <v>0.85588</v>
      </c>
      <c r="Q895" s="25">
        <v>20.0</v>
      </c>
      <c r="R895" s="25">
        <v>99.0</v>
      </c>
      <c r="S895" s="25">
        <v>11.0</v>
      </c>
    </row>
    <row r="896">
      <c r="A896" s="58" t="s">
        <v>41</v>
      </c>
      <c r="B896" s="25" t="s">
        <v>1</v>
      </c>
      <c r="C896" s="25" t="s">
        <v>118</v>
      </c>
      <c r="D896" s="25" t="s">
        <v>19</v>
      </c>
      <c r="E896" s="25">
        <v>2055.0</v>
      </c>
      <c r="F896" s="25">
        <v>1106.0</v>
      </c>
      <c r="G896" s="25">
        <v>0.0</v>
      </c>
      <c r="H896" s="25">
        <v>128.0</v>
      </c>
      <c r="I896" s="25">
        <v>0.0</v>
      </c>
      <c r="J896" s="25">
        <v>0.0</v>
      </c>
      <c r="K896" s="25">
        <v>0.0</v>
      </c>
      <c r="L896" s="25">
        <v>0.0</v>
      </c>
      <c r="M896" s="25">
        <v>0.0</v>
      </c>
      <c r="N896" s="25">
        <v>0.78111</v>
      </c>
      <c r="O896" s="25">
        <v>3.1275</v>
      </c>
      <c r="P896" s="25">
        <v>2.01337</v>
      </c>
      <c r="Q896" s="25">
        <v>626.0</v>
      </c>
      <c r="R896" s="25">
        <v>99.0</v>
      </c>
      <c r="S896" s="25">
        <v>11.0</v>
      </c>
    </row>
    <row r="897">
      <c r="A897" s="58" t="s">
        <v>41</v>
      </c>
      <c r="B897" s="25" t="s">
        <v>1</v>
      </c>
      <c r="C897" s="25" t="s">
        <v>135</v>
      </c>
      <c r="D897" s="25" t="s">
        <v>19</v>
      </c>
      <c r="E897" s="25">
        <v>3580.0</v>
      </c>
      <c r="F897" s="25">
        <v>1494.0</v>
      </c>
      <c r="G897" s="25">
        <v>0.0</v>
      </c>
      <c r="H897" s="25">
        <v>125.0</v>
      </c>
      <c r="I897" s="25">
        <v>0.0</v>
      </c>
      <c r="J897" s="25">
        <v>0.0</v>
      </c>
      <c r="K897" s="25">
        <v>0.0</v>
      </c>
      <c r="L897" s="25">
        <v>0.0</v>
      </c>
      <c r="M897" s="25">
        <v>0.0</v>
      </c>
      <c r="N897" s="25">
        <v>0.66639</v>
      </c>
      <c r="O897" s="25">
        <v>9.51472</v>
      </c>
      <c r="P897" s="25">
        <v>2.94795</v>
      </c>
      <c r="Q897" s="25">
        <v>1236.0</v>
      </c>
      <c r="R897" s="25">
        <v>99.0</v>
      </c>
      <c r="S897" s="25">
        <v>11.0</v>
      </c>
    </row>
    <row r="898">
      <c r="A898" s="58" t="s">
        <v>41</v>
      </c>
      <c r="B898" s="25" t="s">
        <v>1</v>
      </c>
      <c r="C898" s="25" t="s">
        <v>100</v>
      </c>
      <c r="D898" s="25" t="s">
        <v>19</v>
      </c>
      <c r="E898" s="25">
        <v>412.0</v>
      </c>
      <c r="F898" s="25">
        <v>84.0</v>
      </c>
      <c r="G898" s="25">
        <v>0.0</v>
      </c>
      <c r="H898" s="25">
        <v>49.0</v>
      </c>
      <c r="I898" s="25">
        <v>0.0</v>
      </c>
      <c r="J898" s="25">
        <v>0.0</v>
      </c>
      <c r="K898" s="25">
        <v>0.0</v>
      </c>
      <c r="L898" s="25">
        <v>0.0</v>
      </c>
      <c r="M898" s="25">
        <v>0.0</v>
      </c>
      <c r="N898" s="25">
        <v>0.3825</v>
      </c>
      <c r="O898" s="25">
        <v>1.82028</v>
      </c>
      <c r="P898" s="25">
        <v>2.20286</v>
      </c>
      <c r="Q898" s="25">
        <v>76.0</v>
      </c>
      <c r="R898" s="25">
        <v>99.0</v>
      </c>
      <c r="S898" s="25">
        <v>11.0</v>
      </c>
    </row>
    <row r="899">
      <c r="A899" s="58" t="s">
        <v>41</v>
      </c>
      <c r="B899" s="25" t="s">
        <v>1</v>
      </c>
      <c r="C899" s="25" t="s">
        <v>113</v>
      </c>
      <c r="D899" s="25" t="s">
        <v>19</v>
      </c>
      <c r="E899" s="25">
        <v>409.0</v>
      </c>
      <c r="F899" s="25">
        <v>170.0</v>
      </c>
      <c r="G899" s="25">
        <v>0.0</v>
      </c>
      <c r="H899" s="25">
        <v>7.0</v>
      </c>
      <c r="I899" s="25">
        <v>0.0</v>
      </c>
      <c r="J899" s="25">
        <v>0.0</v>
      </c>
      <c r="K899" s="25">
        <v>0.0</v>
      </c>
      <c r="L899" s="25">
        <v>0.0</v>
      </c>
      <c r="M899" s="25">
        <v>0.0</v>
      </c>
      <c r="N899" s="25">
        <v>0.72056</v>
      </c>
      <c r="O899" s="25">
        <v>2.57111</v>
      </c>
      <c r="P899" s="25">
        <v>2.26655</v>
      </c>
      <c r="Q899" s="25">
        <v>125.0</v>
      </c>
      <c r="R899" s="25">
        <v>99.0</v>
      </c>
      <c r="S899" s="25">
        <v>11.0</v>
      </c>
    </row>
    <row r="900">
      <c r="A900" s="58" t="s">
        <v>41</v>
      </c>
      <c r="B900" s="25" t="s">
        <v>1</v>
      </c>
      <c r="C900" s="25" t="s">
        <v>93</v>
      </c>
      <c r="D900" s="25" t="s">
        <v>19</v>
      </c>
      <c r="E900" s="25">
        <v>262.0</v>
      </c>
      <c r="F900" s="25">
        <v>34.0</v>
      </c>
      <c r="G900" s="25">
        <v>0.0</v>
      </c>
      <c r="H900" s="25">
        <v>22.0</v>
      </c>
      <c r="I900" s="25">
        <v>0.0</v>
      </c>
      <c r="J900" s="25">
        <v>0.0</v>
      </c>
      <c r="K900" s="25">
        <v>0.0</v>
      </c>
      <c r="L900" s="25">
        <v>0.0</v>
      </c>
      <c r="M900" s="25">
        <v>0.0</v>
      </c>
      <c r="N900" s="25">
        <v>0.43778</v>
      </c>
      <c r="O900" s="25">
        <v>1.53194</v>
      </c>
      <c r="P900" s="25">
        <v>0.97425</v>
      </c>
      <c r="Q900" s="25">
        <v>29.0</v>
      </c>
      <c r="R900" s="25">
        <v>99.0</v>
      </c>
      <c r="S900" s="25">
        <v>11.0</v>
      </c>
    </row>
    <row r="901">
      <c r="A901" s="58" t="s">
        <v>41</v>
      </c>
      <c r="B901" s="25" t="s">
        <v>1</v>
      </c>
      <c r="C901" s="25" t="s">
        <v>44</v>
      </c>
      <c r="D901" s="25" t="s">
        <v>19</v>
      </c>
      <c r="E901" s="25">
        <v>21921.0</v>
      </c>
      <c r="F901" s="25">
        <v>381.0</v>
      </c>
      <c r="G901" s="25">
        <v>0.0</v>
      </c>
      <c r="H901" s="25">
        <v>7328.0</v>
      </c>
      <c r="I901" s="25">
        <v>0.0</v>
      </c>
      <c r="J901" s="25">
        <v>4.0</v>
      </c>
      <c r="K901" s="25">
        <v>0.0</v>
      </c>
      <c r="L901" s="25">
        <v>0.0</v>
      </c>
      <c r="M901" s="25">
        <v>0.0</v>
      </c>
      <c r="N901" s="25">
        <v>0.02083</v>
      </c>
      <c r="O901" s="25">
        <v>0.29194</v>
      </c>
      <c r="P901" s="25">
        <v>0.1229</v>
      </c>
      <c r="Q901" s="25">
        <v>364.0</v>
      </c>
      <c r="R901" s="25">
        <v>99.0</v>
      </c>
      <c r="S901" s="25">
        <v>11.0</v>
      </c>
    </row>
    <row r="902">
      <c r="A902" s="58" t="s">
        <v>41</v>
      </c>
      <c r="B902" s="25" t="s">
        <v>1</v>
      </c>
      <c r="C902" s="25" t="s">
        <v>83</v>
      </c>
      <c r="D902" s="25" t="s">
        <v>19</v>
      </c>
      <c r="E902" s="25">
        <v>5783.0</v>
      </c>
      <c r="F902" s="25">
        <v>5128.0</v>
      </c>
      <c r="G902" s="25">
        <v>0.0</v>
      </c>
      <c r="H902" s="25">
        <v>1941.0</v>
      </c>
      <c r="I902" s="25">
        <v>0.0</v>
      </c>
      <c r="J902" s="25">
        <v>0.0</v>
      </c>
      <c r="K902" s="25">
        <v>0.0</v>
      </c>
      <c r="L902" s="25">
        <v>0.0</v>
      </c>
      <c r="M902" s="25">
        <v>0.0</v>
      </c>
      <c r="N902" s="25">
        <v>0.08139</v>
      </c>
      <c r="O902" s="25">
        <v>0.92083</v>
      </c>
      <c r="P902" s="25">
        <v>0.54553</v>
      </c>
      <c r="Q902" s="25">
        <v>3018.0</v>
      </c>
      <c r="R902" s="25">
        <v>99.0</v>
      </c>
      <c r="S902" s="25">
        <v>11.0</v>
      </c>
    </row>
    <row r="903">
      <c r="A903" s="58" t="s">
        <v>41</v>
      </c>
      <c r="B903" s="25" t="s">
        <v>1</v>
      </c>
      <c r="C903" s="25" t="s">
        <v>70</v>
      </c>
      <c r="D903" s="25" t="s">
        <v>19</v>
      </c>
      <c r="E903" s="25">
        <v>57262.0</v>
      </c>
      <c r="F903" s="25">
        <v>26893.0</v>
      </c>
      <c r="G903" s="25">
        <v>0.0</v>
      </c>
      <c r="H903" s="25">
        <v>2427.0</v>
      </c>
      <c r="I903" s="25">
        <v>0.0</v>
      </c>
      <c r="J903" s="25">
        <v>12.0</v>
      </c>
      <c r="K903" s="25">
        <v>0.0</v>
      </c>
      <c r="L903" s="25">
        <v>0.0</v>
      </c>
      <c r="M903" s="25">
        <v>0.0</v>
      </c>
      <c r="N903" s="25">
        <v>0.72917</v>
      </c>
      <c r="O903" s="25">
        <v>4.97389</v>
      </c>
      <c r="P903" s="25">
        <v>2.26781</v>
      </c>
      <c r="Q903" s="25">
        <v>18247.0</v>
      </c>
      <c r="R903" s="25">
        <v>99.0</v>
      </c>
      <c r="S903" s="25">
        <v>11.0</v>
      </c>
    </row>
    <row r="904">
      <c r="A904" s="58" t="s">
        <v>41</v>
      </c>
      <c r="B904" s="25" t="s">
        <v>1</v>
      </c>
      <c r="C904" s="25" t="s">
        <v>60</v>
      </c>
      <c r="D904" s="25" t="s">
        <v>19</v>
      </c>
      <c r="E904" s="25">
        <v>58878.0</v>
      </c>
      <c r="F904" s="25">
        <v>19476.0</v>
      </c>
      <c r="G904" s="25">
        <v>0.0</v>
      </c>
      <c r="H904" s="25">
        <v>1769.0</v>
      </c>
      <c r="I904" s="25">
        <v>0.0</v>
      </c>
      <c r="J904" s="25">
        <v>0.0</v>
      </c>
      <c r="K904" s="25">
        <v>0.0</v>
      </c>
      <c r="L904" s="25">
        <v>0.0</v>
      </c>
      <c r="M904" s="25">
        <v>0.0</v>
      </c>
      <c r="N904" s="25">
        <v>0.70972</v>
      </c>
      <c r="O904" s="25">
        <v>1.75472</v>
      </c>
      <c r="P904" s="25">
        <v>1.47645</v>
      </c>
      <c r="Q904" s="25">
        <v>13330.0</v>
      </c>
      <c r="R904" s="25">
        <v>99.0</v>
      </c>
      <c r="S904" s="25">
        <v>11.0</v>
      </c>
    </row>
    <row r="905">
      <c r="A905" s="58" t="s">
        <v>41</v>
      </c>
      <c r="B905" s="25" t="s">
        <v>1</v>
      </c>
      <c r="C905" s="25" t="s">
        <v>119</v>
      </c>
      <c r="D905" s="25" t="s">
        <v>19</v>
      </c>
      <c r="E905" s="25">
        <v>20590.0</v>
      </c>
      <c r="F905" s="25">
        <v>14297.0</v>
      </c>
      <c r="G905" s="25">
        <v>0.0</v>
      </c>
      <c r="H905" s="25">
        <v>360.0</v>
      </c>
      <c r="I905" s="25">
        <v>0.0</v>
      </c>
      <c r="J905" s="25">
        <v>1.0</v>
      </c>
      <c r="K905" s="25">
        <v>0.0</v>
      </c>
      <c r="L905" s="25">
        <v>0.0</v>
      </c>
      <c r="M905" s="25">
        <v>0.0</v>
      </c>
      <c r="N905" s="25">
        <v>0.64806</v>
      </c>
      <c r="O905" s="25">
        <v>1.66944</v>
      </c>
      <c r="P905" s="25">
        <v>1.26131</v>
      </c>
      <c r="Q905" s="25">
        <v>8703.0</v>
      </c>
      <c r="R905" s="25">
        <v>99.0</v>
      </c>
      <c r="S905" s="25">
        <v>11.0</v>
      </c>
    </row>
    <row r="906">
      <c r="A906" s="58" t="s">
        <v>41</v>
      </c>
      <c r="B906" s="25" t="s">
        <v>1</v>
      </c>
      <c r="C906" s="25" t="s">
        <v>77</v>
      </c>
      <c r="D906" s="25" t="s">
        <v>19</v>
      </c>
      <c r="E906" s="25">
        <v>3196.0</v>
      </c>
      <c r="F906" s="25">
        <v>822.0</v>
      </c>
      <c r="G906" s="25">
        <v>0.0</v>
      </c>
      <c r="H906" s="25">
        <v>467.0</v>
      </c>
      <c r="I906" s="25">
        <v>0.0</v>
      </c>
      <c r="J906" s="25">
        <v>0.0</v>
      </c>
      <c r="K906" s="25">
        <v>0.0</v>
      </c>
      <c r="L906" s="25">
        <v>0.0</v>
      </c>
      <c r="M906" s="25">
        <v>0.0</v>
      </c>
      <c r="N906" s="25">
        <v>0.32417</v>
      </c>
      <c r="O906" s="25">
        <v>1.835</v>
      </c>
      <c r="P906" s="25">
        <v>1.55148</v>
      </c>
      <c r="Q906" s="25">
        <v>578.0</v>
      </c>
      <c r="R906" s="25">
        <v>99.0</v>
      </c>
      <c r="S906" s="25">
        <v>11.0</v>
      </c>
    </row>
    <row r="907">
      <c r="A907" s="58" t="s">
        <v>41</v>
      </c>
      <c r="B907" s="25" t="s">
        <v>1</v>
      </c>
      <c r="C907" s="25" t="s">
        <v>133</v>
      </c>
      <c r="D907" s="25" t="s">
        <v>19</v>
      </c>
      <c r="E907" s="25">
        <v>613.0</v>
      </c>
      <c r="F907" s="25">
        <v>396.0</v>
      </c>
      <c r="G907" s="25">
        <v>0.0</v>
      </c>
      <c r="H907" s="25">
        <v>16.0</v>
      </c>
      <c r="I907" s="25">
        <v>0.0</v>
      </c>
      <c r="J907" s="25">
        <v>0.0</v>
      </c>
      <c r="K907" s="25">
        <v>0.0</v>
      </c>
      <c r="L907" s="25">
        <v>0.0</v>
      </c>
      <c r="M907" s="25">
        <v>0.0</v>
      </c>
      <c r="N907" s="25">
        <v>0.53611</v>
      </c>
      <c r="O907" s="25">
        <v>2.95972</v>
      </c>
      <c r="P907" s="25">
        <v>2.46968</v>
      </c>
      <c r="Q907" s="25">
        <v>296.0</v>
      </c>
      <c r="R907" s="25">
        <v>99.0</v>
      </c>
      <c r="S907" s="25">
        <v>11.0</v>
      </c>
    </row>
    <row r="908">
      <c r="A908" s="58" t="s">
        <v>41</v>
      </c>
      <c r="B908" s="25" t="s">
        <v>1</v>
      </c>
      <c r="C908" s="25" t="s">
        <v>157</v>
      </c>
      <c r="D908" s="25" t="s">
        <v>19</v>
      </c>
      <c r="E908" s="25">
        <v>1166.0</v>
      </c>
      <c r="F908" s="25">
        <v>914.0</v>
      </c>
      <c r="G908" s="25">
        <v>0.0</v>
      </c>
      <c r="H908" s="25">
        <v>37.0</v>
      </c>
      <c r="I908" s="25">
        <v>0.0</v>
      </c>
      <c r="J908" s="25">
        <v>0.0</v>
      </c>
      <c r="K908" s="25">
        <v>0.0</v>
      </c>
      <c r="L908" s="25">
        <v>0.0</v>
      </c>
      <c r="M908" s="25">
        <v>0.0</v>
      </c>
      <c r="N908" s="25">
        <v>0.69944</v>
      </c>
      <c r="O908" s="25">
        <v>1.86056</v>
      </c>
      <c r="P908" s="25">
        <v>1.48446</v>
      </c>
      <c r="Q908" s="25">
        <v>632.0</v>
      </c>
      <c r="R908" s="25">
        <v>99.0</v>
      </c>
      <c r="S908" s="25">
        <v>11.0</v>
      </c>
    </row>
    <row r="909">
      <c r="A909" s="58" t="s">
        <v>41</v>
      </c>
      <c r="B909" s="25" t="s">
        <v>1</v>
      </c>
      <c r="C909" s="25" t="s">
        <v>151</v>
      </c>
      <c r="D909" s="25" t="s">
        <v>19</v>
      </c>
      <c r="E909" s="25">
        <v>599.0</v>
      </c>
      <c r="F909" s="25">
        <v>346.0</v>
      </c>
      <c r="G909" s="25">
        <v>0.0</v>
      </c>
      <c r="H909" s="25">
        <v>22.0</v>
      </c>
      <c r="I909" s="25">
        <v>0.0</v>
      </c>
      <c r="J909" s="25">
        <v>0.0</v>
      </c>
      <c r="K909" s="25">
        <v>0.0</v>
      </c>
      <c r="L909" s="25">
        <v>0.0</v>
      </c>
      <c r="M909" s="25">
        <v>0.0</v>
      </c>
      <c r="N909" s="25">
        <v>0.70667</v>
      </c>
      <c r="O909" s="25">
        <v>6.77333</v>
      </c>
      <c r="P909" s="25">
        <v>3.29215</v>
      </c>
      <c r="Q909" s="25">
        <v>256.0</v>
      </c>
      <c r="R909" s="25">
        <v>99.0</v>
      </c>
      <c r="S909" s="25">
        <v>11.0</v>
      </c>
    </row>
    <row r="910">
      <c r="A910" s="58" t="s">
        <v>41</v>
      </c>
      <c r="B910" s="25" t="s">
        <v>1</v>
      </c>
      <c r="C910" s="25" t="s">
        <v>67</v>
      </c>
      <c r="D910" s="25" t="s">
        <v>19</v>
      </c>
      <c r="E910" s="25">
        <v>4550.0</v>
      </c>
      <c r="F910" s="25">
        <v>2804.0</v>
      </c>
      <c r="G910" s="25">
        <v>0.0</v>
      </c>
      <c r="H910" s="25">
        <v>1369.0</v>
      </c>
      <c r="I910" s="25">
        <v>0.0</v>
      </c>
      <c r="J910" s="25">
        <v>0.0</v>
      </c>
      <c r="K910" s="25">
        <v>0.0</v>
      </c>
      <c r="L910" s="25">
        <v>0.0</v>
      </c>
      <c r="M910" s="25">
        <v>0.0</v>
      </c>
      <c r="N910" s="25">
        <v>0.15361</v>
      </c>
      <c r="O910" s="25">
        <v>1.25306</v>
      </c>
      <c r="P910" s="25">
        <v>0.66233</v>
      </c>
      <c r="Q910" s="25">
        <v>1384.0</v>
      </c>
      <c r="R910" s="25">
        <v>99.0</v>
      </c>
      <c r="S910" s="25">
        <v>11.0</v>
      </c>
    </row>
    <row r="911">
      <c r="A911" s="58" t="s">
        <v>41</v>
      </c>
      <c r="B911" s="25" t="s">
        <v>1</v>
      </c>
      <c r="C911" s="25" t="s">
        <v>69</v>
      </c>
      <c r="D911" s="25" t="s">
        <v>19</v>
      </c>
      <c r="E911" s="25">
        <v>244.0</v>
      </c>
      <c r="F911" s="25">
        <v>64.0</v>
      </c>
      <c r="G911" s="25">
        <v>0.0</v>
      </c>
      <c r="H911" s="25">
        <v>20.0</v>
      </c>
      <c r="I911" s="25">
        <v>0.0</v>
      </c>
      <c r="J911" s="25">
        <v>0.0</v>
      </c>
      <c r="K911" s="25">
        <v>0.0</v>
      </c>
      <c r="L911" s="25">
        <v>0.0</v>
      </c>
      <c r="M911" s="25">
        <v>0.0</v>
      </c>
      <c r="N911" s="25">
        <v>0.15611</v>
      </c>
      <c r="O911" s="25">
        <v>1.38583</v>
      </c>
      <c r="P911" s="25">
        <v>0.86961</v>
      </c>
      <c r="Q911" s="25">
        <v>55.0</v>
      </c>
      <c r="R911" s="25">
        <v>99.0</v>
      </c>
      <c r="S911" s="25">
        <v>11.0</v>
      </c>
    </row>
    <row r="912">
      <c r="A912" s="58" t="s">
        <v>41</v>
      </c>
      <c r="B912" s="25" t="s">
        <v>1</v>
      </c>
      <c r="C912" s="25" t="s">
        <v>64</v>
      </c>
      <c r="D912" s="25" t="s">
        <v>19</v>
      </c>
      <c r="E912" s="25">
        <v>11190.0</v>
      </c>
      <c r="F912" s="25">
        <v>6745.0</v>
      </c>
      <c r="G912" s="25">
        <v>2.0</v>
      </c>
      <c r="H912" s="25">
        <v>378.0</v>
      </c>
      <c r="I912" s="25">
        <v>0.0</v>
      </c>
      <c r="J912" s="25">
        <v>3.0</v>
      </c>
      <c r="K912" s="25">
        <v>0.0</v>
      </c>
      <c r="L912" s="25">
        <v>0.0</v>
      </c>
      <c r="M912" s="25">
        <v>0.0</v>
      </c>
      <c r="N912" s="25">
        <v>0.98389</v>
      </c>
      <c r="O912" s="25">
        <v>6.61417</v>
      </c>
      <c r="P912" s="25">
        <v>2.91</v>
      </c>
      <c r="Q912" s="25">
        <v>4604.0</v>
      </c>
      <c r="R912" s="25">
        <v>99.0</v>
      </c>
      <c r="S912" s="25">
        <v>11.0</v>
      </c>
    </row>
    <row r="913">
      <c r="A913" s="58" t="s">
        <v>41</v>
      </c>
      <c r="B913" s="25" t="s">
        <v>1</v>
      </c>
      <c r="C913" s="25" t="s">
        <v>92</v>
      </c>
      <c r="D913" s="25" t="s">
        <v>19</v>
      </c>
      <c r="E913" s="25">
        <v>351.0</v>
      </c>
      <c r="F913" s="25">
        <v>62.0</v>
      </c>
      <c r="G913" s="25">
        <v>0.0</v>
      </c>
      <c r="H913" s="25">
        <v>28.0</v>
      </c>
      <c r="I913" s="25">
        <v>0.0</v>
      </c>
      <c r="J913" s="25">
        <v>0.0</v>
      </c>
      <c r="K913" s="25">
        <v>0.0</v>
      </c>
      <c r="L913" s="25">
        <v>0.0</v>
      </c>
      <c r="M913" s="25">
        <v>0.0</v>
      </c>
      <c r="N913" s="25">
        <v>0.91278</v>
      </c>
      <c r="O913" s="25">
        <v>1.87139</v>
      </c>
      <c r="P913" s="25">
        <v>1.75403</v>
      </c>
      <c r="Q913" s="25">
        <v>52.0</v>
      </c>
      <c r="R913" s="25">
        <v>99.0</v>
      </c>
      <c r="S913" s="25">
        <v>11.0</v>
      </c>
    </row>
    <row r="914">
      <c r="A914" s="58" t="s">
        <v>41</v>
      </c>
      <c r="B914" s="25" t="s">
        <v>1</v>
      </c>
      <c r="C914" s="25" t="s">
        <v>66</v>
      </c>
      <c r="D914" s="25" t="s">
        <v>19</v>
      </c>
      <c r="E914" s="25">
        <v>15324.0</v>
      </c>
      <c r="F914" s="25">
        <v>4424.0</v>
      </c>
      <c r="G914" s="25">
        <v>1.0</v>
      </c>
      <c r="H914" s="25">
        <v>467.0</v>
      </c>
      <c r="I914" s="25">
        <v>0.0</v>
      </c>
      <c r="J914" s="25">
        <v>0.0</v>
      </c>
      <c r="K914" s="25">
        <v>0.0</v>
      </c>
      <c r="L914" s="25">
        <v>0.0</v>
      </c>
      <c r="M914" s="25">
        <v>0.0</v>
      </c>
      <c r="N914" s="25">
        <v>0.63167</v>
      </c>
      <c r="O914" s="25">
        <v>1.64639</v>
      </c>
      <c r="P914" s="25">
        <v>1.25195</v>
      </c>
      <c r="Q914" s="25">
        <v>3285.0</v>
      </c>
      <c r="R914" s="25">
        <v>99.0</v>
      </c>
      <c r="S914" s="25">
        <v>11.0</v>
      </c>
    </row>
    <row r="915">
      <c r="A915" s="58" t="s">
        <v>41</v>
      </c>
      <c r="B915" s="25" t="s">
        <v>1</v>
      </c>
      <c r="C915" s="25" t="s">
        <v>96</v>
      </c>
      <c r="D915" s="25" t="s">
        <v>19</v>
      </c>
      <c r="E915" s="25">
        <v>2350.0</v>
      </c>
      <c r="F915" s="25">
        <v>1587.0</v>
      </c>
      <c r="G915" s="25">
        <v>0.0</v>
      </c>
      <c r="H915" s="25">
        <v>67.0</v>
      </c>
      <c r="I915" s="25">
        <v>0.0</v>
      </c>
      <c r="J915" s="25">
        <v>0.0</v>
      </c>
      <c r="K915" s="25">
        <v>0.0</v>
      </c>
      <c r="L915" s="25">
        <v>0.0</v>
      </c>
      <c r="M915" s="25">
        <v>0.0</v>
      </c>
      <c r="N915" s="25">
        <v>1.15889</v>
      </c>
      <c r="O915" s="25">
        <v>13.96861</v>
      </c>
      <c r="P915" s="25">
        <v>4.23688</v>
      </c>
      <c r="Q915" s="25">
        <v>1258.0</v>
      </c>
      <c r="R915" s="25">
        <v>99.0</v>
      </c>
      <c r="S915" s="25">
        <v>11.0</v>
      </c>
    </row>
    <row r="916">
      <c r="A916" s="58" t="s">
        <v>41</v>
      </c>
      <c r="B916" s="25" t="s">
        <v>1</v>
      </c>
      <c r="C916" s="25" t="s">
        <v>75</v>
      </c>
      <c r="D916" s="25" t="s">
        <v>19</v>
      </c>
      <c r="E916" s="25">
        <v>4432.0</v>
      </c>
      <c r="F916" s="25">
        <v>2613.0</v>
      </c>
      <c r="G916" s="25">
        <v>0.0</v>
      </c>
      <c r="H916" s="25">
        <v>200.0</v>
      </c>
      <c r="I916" s="25">
        <v>0.0</v>
      </c>
      <c r="J916" s="25">
        <v>1.0</v>
      </c>
      <c r="K916" s="25">
        <v>0.0</v>
      </c>
      <c r="L916" s="25">
        <v>0.0</v>
      </c>
      <c r="M916" s="25">
        <v>0.0</v>
      </c>
      <c r="N916" s="25">
        <v>0.97333</v>
      </c>
      <c r="O916" s="25">
        <v>10.06333</v>
      </c>
      <c r="P916" s="25">
        <v>4.03326</v>
      </c>
      <c r="Q916" s="25">
        <v>1882.0</v>
      </c>
      <c r="R916" s="25">
        <v>99.0</v>
      </c>
      <c r="S916" s="25">
        <v>11.0</v>
      </c>
    </row>
    <row r="917">
      <c r="A917" s="58" t="s">
        <v>41</v>
      </c>
      <c r="B917" s="25" t="s">
        <v>1</v>
      </c>
      <c r="C917" s="25" t="s">
        <v>82</v>
      </c>
      <c r="D917" s="25" t="s">
        <v>19</v>
      </c>
      <c r="E917" s="25">
        <v>2198.0</v>
      </c>
      <c r="F917" s="25">
        <v>443.0</v>
      </c>
      <c r="G917" s="25">
        <v>0.0</v>
      </c>
      <c r="H917" s="25">
        <v>131.0</v>
      </c>
      <c r="I917" s="25">
        <v>0.0</v>
      </c>
      <c r="J917" s="25">
        <v>0.0</v>
      </c>
      <c r="K917" s="25">
        <v>0.0</v>
      </c>
      <c r="L917" s="25">
        <v>0.0</v>
      </c>
      <c r="M917" s="25">
        <v>0.0</v>
      </c>
      <c r="N917" s="25">
        <v>0.49861</v>
      </c>
      <c r="O917" s="25">
        <v>1.85083</v>
      </c>
      <c r="P917" s="25">
        <v>1.38782</v>
      </c>
      <c r="Q917" s="25">
        <v>347.0</v>
      </c>
      <c r="R917" s="25">
        <v>99.0</v>
      </c>
      <c r="S917" s="25">
        <v>11.0</v>
      </c>
    </row>
    <row r="918">
      <c r="A918" s="58" t="s">
        <v>41</v>
      </c>
      <c r="B918" s="25" t="s">
        <v>1</v>
      </c>
      <c r="C918" s="25" t="s">
        <v>74</v>
      </c>
      <c r="D918" s="25" t="s">
        <v>19</v>
      </c>
      <c r="E918" s="25">
        <v>8293.0</v>
      </c>
      <c r="F918" s="25">
        <v>1578.0</v>
      </c>
      <c r="G918" s="25">
        <v>3.0</v>
      </c>
      <c r="H918" s="25">
        <v>401.0</v>
      </c>
      <c r="I918" s="25">
        <v>0.0</v>
      </c>
      <c r="J918" s="25">
        <v>3.0</v>
      </c>
      <c r="K918" s="25">
        <v>0.0</v>
      </c>
      <c r="L918" s="25">
        <v>0.0</v>
      </c>
      <c r="M918" s="25">
        <v>0.0</v>
      </c>
      <c r="N918" s="25">
        <v>0.77639</v>
      </c>
      <c r="O918" s="25">
        <v>1.94333</v>
      </c>
      <c r="P918" s="25">
        <v>1.85683</v>
      </c>
      <c r="Q918" s="25">
        <v>1283.0</v>
      </c>
      <c r="R918" s="25">
        <v>99.0</v>
      </c>
      <c r="S918" s="25">
        <v>11.0</v>
      </c>
    </row>
    <row r="919">
      <c r="A919" s="58" t="s">
        <v>41</v>
      </c>
      <c r="B919" s="25" t="s">
        <v>1</v>
      </c>
      <c r="C919" s="25" t="s">
        <v>111</v>
      </c>
      <c r="D919" s="25" t="s">
        <v>19</v>
      </c>
      <c r="E919" s="25">
        <v>4046.0</v>
      </c>
      <c r="F919" s="25">
        <v>2606.0</v>
      </c>
      <c r="G919" s="25">
        <v>0.0</v>
      </c>
      <c r="H919" s="25">
        <v>414.0</v>
      </c>
      <c r="I919" s="25">
        <v>0.0</v>
      </c>
      <c r="J919" s="25">
        <v>0.0</v>
      </c>
      <c r="K919" s="25">
        <v>0.0</v>
      </c>
      <c r="L919" s="25">
        <v>0.0</v>
      </c>
      <c r="M919" s="25">
        <v>0.0</v>
      </c>
      <c r="N919" s="25">
        <v>0.29139</v>
      </c>
      <c r="O919" s="25">
        <v>2.45389</v>
      </c>
      <c r="P919" s="25">
        <v>1.58873</v>
      </c>
      <c r="Q919" s="25">
        <v>1962.0</v>
      </c>
      <c r="R919" s="25">
        <v>99.0</v>
      </c>
      <c r="S919" s="25">
        <v>11.0</v>
      </c>
    </row>
    <row r="920">
      <c r="A920" s="58" t="s">
        <v>41</v>
      </c>
      <c r="B920" s="25" t="s">
        <v>1</v>
      </c>
      <c r="C920" s="25" t="s">
        <v>88</v>
      </c>
      <c r="D920" s="25" t="s">
        <v>19</v>
      </c>
      <c r="E920" s="25">
        <v>2082.0</v>
      </c>
      <c r="F920" s="25">
        <v>807.0</v>
      </c>
      <c r="G920" s="25">
        <v>0.0</v>
      </c>
      <c r="H920" s="25">
        <v>108.0</v>
      </c>
      <c r="I920" s="25">
        <v>0.0</v>
      </c>
      <c r="J920" s="25">
        <v>0.0</v>
      </c>
      <c r="K920" s="25">
        <v>0.0</v>
      </c>
      <c r="L920" s="25">
        <v>0.0</v>
      </c>
      <c r="M920" s="25">
        <v>0.0</v>
      </c>
      <c r="N920" s="25">
        <v>0.79083</v>
      </c>
      <c r="O920" s="25">
        <v>5.43944</v>
      </c>
      <c r="P920" s="25">
        <v>2.66555</v>
      </c>
      <c r="Q920" s="25">
        <v>640.0</v>
      </c>
      <c r="R920" s="25">
        <v>99.0</v>
      </c>
      <c r="S920" s="25">
        <v>11.0</v>
      </c>
    </row>
    <row r="921">
      <c r="A921" s="58" t="s">
        <v>41</v>
      </c>
      <c r="B921" s="25" t="s">
        <v>1</v>
      </c>
      <c r="C921" s="25" t="s">
        <v>176</v>
      </c>
      <c r="D921" s="25" t="s">
        <v>19</v>
      </c>
      <c r="E921" s="25">
        <v>900.0</v>
      </c>
      <c r="F921" s="25">
        <v>668.0</v>
      </c>
      <c r="G921" s="25">
        <v>0.0</v>
      </c>
      <c r="H921" s="25">
        <v>14.0</v>
      </c>
      <c r="I921" s="25">
        <v>0.0</v>
      </c>
      <c r="J921" s="25">
        <v>0.0</v>
      </c>
      <c r="K921" s="25">
        <v>0.0</v>
      </c>
      <c r="L921" s="25">
        <v>0.0</v>
      </c>
      <c r="M921" s="25">
        <v>0.0</v>
      </c>
      <c r="N921" s="25">
        <v>0.73528</v>
      </c>
      <c r="O921" s="25">
        <v>8.77833</v>
      </c>
      <c r="P921" s="25">
        <v>3.08906</v>
      </c>
      <c r="Q921" s="25">
        <v>496.0</v>
      </c>
      <c r="R921" s="25">
        <v>99.0</v>
      </c>
      <c r="S921" s="25">
        <v>11.0</v>
      </c>
    </row>
    <row r="922">
      <c r="A922" s="58" t="s">
        <v>41</v>
      </c>
      <c r="B922" s="25" t="s">
        <v>1</v>
      </c>
      <c r="C922" s="25" t="s">
        <v>68</v>
      </c>
      <c r="D922" s="25" t="s">
        <v>19</v>
      </c>
      <c r="E922" s="25">
        <v>24938.0</v>
      </c>
      <c r="F922" s="25">
        <v>2668.0</v>
      </c>
      <c r="G922" s="25">
        <v>0.0</v>
      </c>
      <c r="H922" s="25">
        <v>6174.0</v>
      </c>
      <c r="I922" s="25">
        <v>0.0</v>
      </c>
      <c r="J922" s="25">
        <v>0.0</v>
      </c>
      <c r="K922" s="25">
        <v>0.0</v>
      </c>
      <c r="L922" s="25">
        <v>0.0</v>
      </c>
      <c r="M922" s="25">
        <v>0.0</v>
      </c>
      <c r="N922" s="25">
        <v>0.1125</v>
      </c>
      <c r="O922" s="25">
        <v>1.105</v>
      </c>
      <c r="P922" s="25">
        <v>0.52761</v>
      </c>
      <c r="Q922" s="25">
        <v>2042.0</v>
      </c>
      <c r="R922" s="25">
        <v>99.0</v>
      </c>
      <c r="S922" s="25">
        <v>11.0</v>
      </c>
    </row>
    <row r="923">
      <c r="A923" s="58" t="s">
        <v>41</v>
      </c>
      <c r="B923" s="25" t="s">
        <v>1</v>
      </c>
      <c r="C923" s="25" t="s">
        <v>125</v>
      </c>
      <c r="D923" s="25" t="s">
        <v>19</v>
      </c>
      <c r="E923" s="25">
        <v>1370.0</v>
      </c>
      <c r="F923" s="25">
        <v>213.0</v>
      </c>
      <c r="G923" s="25">
        <v>0.0</v>
      </c>
      <c r="H923" s="25">
        <v>29.0</v>
      </c>
      <c r="I923" s="25">
        <v>0.0</v>
      </c>
      <c r="J923" s="25">
        <v>1.0</v>
      </c>
      <c r="K923" s="25">
        <v>0.0</v>
      </c>
      <c r="L923" s="25">
        <v>0.0</v>
      </c>
      <c r="M923" s="25">
        <v>0.0</v>
      </c>
      <c r="N923" s="25">
        <v>0.92333</v>
      </c>
      <c r="O923" s="25">
        <v>1.92222</v>
      </c>
      <c r="P923" s="25">
        <v>1.73663</v>
      </c>
      <c r="Q923" s="25">
        <v>187.0</v>
      </c>
      <c r="R923" s="25">
        <v>99.0</v>
      </c>
      <c r="S923" s="25">
        <v>11.0</v>
      </c>
    </row>
    <row r="924">
      <c r="A924" s="58" t="s">
        <v>41</v>
      </c>
      <c r="B924" s="25" t="s">
        <v>1</v>
      </c>
      <c r="C924" s="25" t="s">
        <v>95</v>
      </c>
      <c r="D924" s="25" t="s">
        <v>19</v>
      </c>
      <c r="E924" s="25">
        <v>508.0</v>
      </c>
      <c r="F924" s="25">
        <v>124.0</v>
      </c>
      <c r="G924" s="25">
        <v>0.0</v>
      </c>
      <c r="H924" s="25">
        <v>28.0</v>
      </c>
      <c r="I924" s="25">
        <v>0.0</v>
      </c>
      <c r="J924" s="25">
        <v>0.0</v>
      </c>
      <c r="K924" s="25">
        <v>0.0</v>
      </c>
      <c r="L924" s="25">
        <v>0.0</v>
      </c>
      <c r="M924" s="25">
        <v>0.0</v>
      </c>
      <c r="N924" s="25">
        <v>0.83667</v>
      </c>
      <c r="O924" s="25">
        <v>10.33028</v>
      </c>
      <c r="P924" s="25">
        <v>2.80958</v>
      </c>
      <c r="Q924" s="25">
        <v>99.0</v>
      </c>
      <c r="R924" s="25">
        <v>99.0</v>
      </c>
      <c r="S924" s="25">
        <v>11.0</v>
      </c>
    </row>
    <row r="925">
      <c r="A925" s="58" t="s">
        <v>41</v>
      </c>
      <c r="B925" s="25" t="s">
        <v>1</v>
      </c>
      <c r="C925" s="25" t="s">
        <v>86</v>
      </c>
      <c r="D925" s="25" t="s">
        <v>19</v>
      </c>
      <c r="E925" s="25">
        <v>2401.0</v>
      </c>
      <c r="F925" s="25">
        <v>824.0</v>
      </c>
      <c r="G925" s="25">
        <v>0.0</v>
      </c>
      <c r="H925" s="25">
        <v>94.0</v>
      </c>
      <c r="I925" s="25">
        <v>0.0</v>
      </c>
      <c r="J925" s="25">
        <v>2.0</v>
      </c>
      <c r="K925" s="25">
        <v>0.0</v>
      </c>
      <c r="L925" s="25">
        <v>0.0</v>
      </c>
      <c r="M925" s="25">
        <v>0.0</v>
      </c>
      <c r="N925" s="25">
        <v>0.62806</v>
      </c>
      <c r="O925" s="25">
        <v>1.88944</v>
      </c>
      <c r="P925" s="25">
        <v>1.71876</v>
      </c>
      <c r="Q925" s="25">
        <v>585.0</v>
      </c>
      <c r="R925" s="25">
        <v>99.0</v>
      </c>
      <c r="S925" s="25">
        <v>11.0</v>
      </c>
    </row>
    <row r="926">
      <c r="A926" s="58" t="s">
        <v>41</v>
      </c>
      <c r="B926" s="25" t="s">
        <v>1</v>
      </c>
      <c r="C926" s="25" t="s">
        <v>87</v>
      </c>
      <c r="D926" s="25" t="s">
        <v>19</v>
      </c>
      <c r="E926" s="25">
        <v>370.0</v>
      </c>
      <c r="F926" s="25">
        <v>152.0</v>
      </c>
      <c r="G926" s="25">
        <v>0.0</v>
      </c>
      <c r="H926" s="25">
        <v>65.0</v>
      </c>
      <c r="I926" s="25">
        <v>0.0</v>
      </c>
      <c r="J926" s="25">
        <v>0.0</v>
      </c>
      <c r="K926" s="25">
        <v>0.0</v>
      </c>
      <c r="L926" s="25">
        <v>0.0</v>
      </c>
      <c r="M926" s="25">
        <v>0.0</v>
      </c>
      <c r="N926" s="25">
        <v>0.10833</v>
      </c>
      <c r="O926" s="25">
        <v>1.20972</v>
      </c>
      <c r="P926" s="25">
        <v>0.64455</v>
      </c>
      <c r="Q926" s="25">
        <v>114.0</v>
      </c>
      <c r="R926" s="25">
        <v>99.0</v>
      </c>
      <c r="S926" s="25">
        <v>11.0</v>
      </c>
    </row>
    <row r="927">
      <c r="A927" s="58" t="s">
        <v>41</v>
      </c>
      <c r="B927" s="25" t="s">
        <v>1</v>
      </c>
      <c r="C927" s="25" t="s">
        <v>76</v>
      </c>
      <c r="D927" s="25" t="s">
        <v>19</v>
      </c>
      <c r="E927" s="25">
        <v>1195.0</v>
      </c>
      <c r="F927" s="25">
        <v>213.0</v>
      </c>
      <c r="G927" s="25">
        <v>0.0</v>
      </c>
      <c r="H927" s="25">
        <v>135.0</v>
      </c>
      <c r="I927" s="25">
        <v>0.0</v>
      </c>
      <c r="J927" s="25">
        <v>0.0</v>
      </c>
      <c r="K927" s="25">
        <v>0.0</v>
      </c>
      <c r="L927" s="25">
        <v>0.0</v>
      </c>
      <c r="M927" s="25">
        <v>0.0</v>
      </c>
      <c r="N927" s="25">
        <v>0.19</v>
      </c>
      <c r="O927" s="25">
        <v>1.45056</v>
      </c>
      <c r="P927" s="25">
        <v>0.62832</v>
      </c>
      <c r="Q927" s="25">
        <v>139.0</v>
      </c>
      <c r="R927" s="25">
        <v>99.0</v>
      </c>
      <c r="S927" s="25">
        <v>11.0</v>
      </c>
    </row>
    <row r="928">
      <c r="A928" s="58" t="s">
        <v>41</v>
      </c>
      <c r="B928" s="25" t="s">
        <v>1</v>
      </c>
      <c r="C928" s="25" t="s">
        <v>71</v>
      </c>
      <c r="D928" s="25" t="s">
        <v>19</v>
      </c>
      <c r="E928" s="25">
        <v>4352.0</v>
      </c>
      <c r="F928" s="25">
        <v>280.0</v>
      </c>
      <c r="G928" s="25">
        <v>0.0</v>
      </c>
      <c r="H928" s="25">
        <v>493.0</v>
      </c>
      <c r="I928" s="25">
        <v>0.0</v>
      </c>
      <c r="J928" s="25">
        <v>0.0</v>
      </c>
      <c r="K928" s="25">
        <v>0.0</v>
      </c>
      <c r="L928" s="25">
        <v>0.0</v>
      </c>
      <c r="M928" s="25">
        <v>0.0</v>
      </c>
      <c r="N928" s="25">
        <v>0.30111</v>
      </c>
      <c r="O928" s="25">
        <v>1.80083</v>
      </c>
      <c r="P928" s="25">
        <v>1.26581</v>
      </c>
      <c r="Q928" s="25">
        <v>246.0</v>
      </c>
      <c r="R928" s="25">
        <v>99.0</v>
      </c>
      <c r="S928" s="25">
        <v>11.0</v>
      </c>
    </row>
    <row r="929">
      <c r="A929" s="58" t="s">
        <v>41</v>
      </c>
      <c r="B929" s="25" t="s">
        <v>1</v>
      </c>
      <c r="C929" s="25" t="s">
        <v>197</v>
      </c>
      <c r="D929" s="25" t="s">
        <v>19</v>
      </c>
      <c r="E929" s="25">
        <v>87.0</v>
      </c>
      <c r="F929" s="25">
        <v>30.0</v>
      </c>
      <c r="G929" s="25">
        <v>0.0</v>
      </c>
      <c r="H929" s="25">
        <v>4.0</v>
      </c>
      <c r="I929" s="25">
        <v>0.0</v>
      </c>
      <c r="J929" s="25">
        <v>0.0</v>
      </c>
      <c r="K929" s="25">
        <v>0.0</v>
      </c>
      <c r="L929" s="25">
        <v>0.0</v>
      </c>
      <c r="M929" s="25">
        <v>0.0</v>
      </c>
      <c r="N929" s="25">
        <v>0.39167</v>
      </c>
      <c r="O929" s="25">
        <v>1.47639</v>
      </c>
      <c r="P929" s="25">
        <v>0.65819</v>
      </c>
      <c r="Q929" s="25">
        <v>28.0</v>
      </c>
      <c r="R929" s="25">
        <v>99.0</v>
      </c>
      <c r="S929" s="25">
        <v>11.0</v>
      </c>
    </row>
    <row r="930">
      <c r="A930" s="58" t="s">
        <v>41</v>
      </c>
      <c r="B930" s="25" t="s">
        <v>1</v>
      </c>
      <c r="C930" s="25" t="s">
        <v>62</v>
      </c>
      <c r="D930" s="25" t="s">
        <v>19</v>
      </c>
      <c r="E930" s="25">
        <v>5293.0</v>
      </c>
      <c r="F930" s="25">
        <v>902.0</v>
      </c>
      <c r="G930" s="25">
        <v>0.0</v>
      </c>
      <c r="H930" s="25">
        <v>741.0</v>
      </c>
      <c r="I930" s="25">
        <v>0.0</v>
      </c>
      <c r="J930" s="25">
        <v>0.0</v>
      </c>
      <c r="K930" s="25">
        <v>0.0</v>
      </c>
      <c r="L930" s="25">
        <v>0.0</v>
      </c>
      <c r="M930" s="25">
        <v>0.0</v>
      </c>
      <c r="N930" s="25">
        <v>0.19333</v>
      </c>
      <c r="O930" s="25">
        <v>1.2</v>
      </c>
      <c r="P930" s="25">
        <v>0.64511</v>
      </c>
      <c r="Q930" s="25">
        <v>530.0</v>
      </c>
      <c r="R930" s="25">
        <v>99.0</v>
      </c>
      <c r="S930" s="25">
        <v>11.0</v>
      </c>
    </row>
    <row r="931">
      <c r="A931" s="58" t="s">
        <v>41</v>
      </c>
      <c r="B931" s="25" t="s">
        <v>1</v>
      </c>
      <c r="C931" s="25" t="s">
        <v>65</v>
      </c>
      <c r="D931" s="25" t="s">
        <v>19</v>
      </c>
      <c r="E931" s="25">
        <v>5258.0</v>
      </c>
      <c r="F931" s="25">
        <v>471.0</v>
      </c>
      <c r="G931" s="25">
        <v>0.0</v>
      </c>
      <c r="H931" s="25">
        <v>1208.0</v>
      </c>
      <c r="I931" s="25">
        <v>0.0</v>
      </c>
      <c r="J931" s="25">
        <v>0.0</v>
      </c>
      <c r="K931" s="25">
        <v>0.0</v>
      </c>
      <c r="L931" s="25">
        <v>0.0</v>
      </c>
      <c r="M931" s="25">
        <v>0.0</v>
      </c>
      <c r="N931" s="25">
        <v>0.0875</v>
      </c>
      <c r="O931" s="25">
        <v>1.27278</v>
      </c>
      <c r="P931" s="25">
        <v>0.6516</v>
      </c>
      <c r="Q931" s="25">
        <v>437.0</v>
      </c>
      <c r="R931" s="25">
        <v>99.0</v>
      </c>
      <c r="S931" s="25">
        <v>11.0</v>
      </c>
    </row>
    <row r="932">
      <c r="A932" s="58" t="s">
        <v>41</v>
      </c>
      <c r="B932" s="25" t="s">
        <v>1</v>
      </c>
      <c r="C932" s="25" t="s">
        <v>98</v>
      </c>
      <c r="D932" s="25" t="s">
        <v>19</v>
      </c>
      <c r="E932" s="25">
        <v>441.0</v>
      </c>
      <c r="F932" s="25">
        <v>191.0</v>
      </c>
      <c r="G932" s="25">
        <v>0.0</v>
      </c>
      <c r="H932" s="25">
        <v>44.0</v>
      </c>
      <c r="I932" s="25">
        <v>0.0</v>
      </c>
      <c r="J932" s="25">
        <v>0.0</v>
      </c>
      <c r="K932" s="25">
        <v>0.0</v>
      </c>
      <c r="L932" s="25">
        <v>0.0</v>
      </c>
      <c r="M932" s="25">
        <v>0.0</v>
      </c>
      <c r="N932" s="25">
        <v>0.53778</v>
      </c>
      <c r="O932" s="25">
        <v>1.44444</v>
      </c>
      <c r="P932" s="25">
        <v>1.15343</v>
      </c>
      <c r="Q932" s="25">
        <v>115.0</v>
      </c>
      <c r="R932" s="25">
        <v>99.0</v>
      </c>
      <c r="S932" s="25">
        <v>11.0</v>
      </c>
    </row>
    <row r="933">
      <c r="A933" s="58" t="s">
        <v>41</v>
      </c>
      <c r="B933" s="25" t="s">
        <v>1</v>
      </c>
      <c r="C933" s="25" t="s">
        <v>50</v>
      </c>
      <c r="D933" s="25" t="s">
        <v>19</v>
      </c>
      <c r="E933" s="25">
        <v>1039.0</v>
      </c>
      <c r="F933" s="25">
        <v>124.0</v>
      </c>
      <c r="G933" s="25">
        <v>0.0</v>
      </c>
      <c r="H933" s="25">
        <v>30.0</v>
      </c>
      <c r="I933" s="25">
        <v>0.0</v>
      </c>
      <c r="J933" s="25">
        <v>0.0</v>
      </c>
      <c r="K933" s="25">
        <v>0.0</v>
      </c>
      <c r="L933" s="25">
        <v>0.0</v>
      </c>
      <c r="M933" s="25">
        <v>0.0</v>
      </c>
      <c r="N933" s="25">
        <v>0.59417</v>
      </c>
      <c r="O933" s="25">
        <v>1.55972</v>
      </c>
      <c r="P933" s="25">
        <v>0.97591</v>
      </c>
      <c r="Q933" s="25">
        <v>112.0</v>
      </c>
      <c r="R933" s="25">
        <v>99.0</v>
      </c>
      <c r="S933" s="25">
        <v>11.0</v>
      </c>
    </row>
    <row r="934">
      <c r="A934" s="58" t="s">
        <v>41</v>
      </c>
      <c r="B934" s="25" t="s">
        <v>1</v>
      </c>
      <c r="C934" s="25" t="s">
        <v>102</v>
      </c>
      <c r="D934" s="25" t="s">
        <v>19</v>
      </c>
      <c r="E934" s="25">
        <v>3387.0</v>
      </c>
      <c r="F934" s="25">
        <v>151.0</v>
      </c>
      <c r="G934" s="25">
        <v>0.0</v>
      </c>
      <c r="H934" s="25">
        <v>997.0</v>
      </c>
      <c r="I934" s="25">
        <v>0.0</v>
      </c>
      <c r="J934" s="25">
        <v>0.0</v>
      </c>
      <c r="K934" s="25">
        <v>0.0</v>
      </c>
      <c r="L934" s="25">
        <v>0.0</v>
      </c>
      <c r="M934" s="25">
        <v>0.0</v>
      </c>
      <c r="N934" s="25">
        <v>0.12139</v>
      </c>
      <c r="O934" s="25">
        <v>1.07667</v>
      </c>
      <c r="P934" s="25">
        <v>0.41555</v>
      </c>
      <c r="Q934" s="25">
        <v>101.0</v>
      </c>
      <c r="R934" s="25">
        <v>99.0</v>
      </c>
      <c r="S934" s="25">
        <v>11.0</v>
      </c>
    </row>
    <row r="935">
      <c r="A935" s="58" t="s">
        <v>41</v>
      </c>
      <c r="B935" s="25" t="s">
        <v>1</v>
      </c>
      <c r="C935" s="25" t="s">
        <v>129</v>
      </c>
      <c r="D935" s="25" t="s">
        <v>19</v>
      </c>
      <c r="E935" s="25">
        <v>2382.0</v>
      </c>
      <c r="F935" s="25">
        <v>655.0</v>
      </c>
      <c r="G935" s="25">
        <v>0.0</v>
      </c>
      <c r="H935" s="25">
        <v>85.0</v>
      </c>
      <c r="I935" s="25">
        <v>0.0</v>
      </c>
      <c r="J935" s="25">
        <v>0.0</v>
      </c>
      <c r="K935" s="25">
        <v>0.0</v>
      </c>
      <c r="L935" s="25">
        <v>0.0</v>
      </c>
      <c r="M935" s="25">
        <v>0.0</v>
      </c>
      <c r="N935" s="25">
        <v>0.70444</v>
      </c>
      <c r="O935" s="25">
        <v>1.795</v>
      </c>
      <c r="P935" s="25">
        <v>1.49601</v>
      </c>
      <c r="Q935" s="25">
        <v>540.0</v>
      </c>
      <c r="R935" s="25">
        <v>99.0</v>
      </c>
      <c r="S935" s="25">
        <v>11.0</v>
      </c>
    </row>
    <row r="936">
      <c r="A936" s="58" t="s">
        <v>41</v>
      </c>
      <c r="B936" s="25" t="s">
        <v>1</v>
      </c>
      <c r="C936" s="25" t="s">
        <v>54</v>
      </c>
      <c r="D936" s="25" t="s">
        <v>19</v>
      </c>
      <c r="E936" s="25">
        <v>309.0</v>
      </c>
      <c r="F936" s="25">
        <v>74.0</v>
      </c>
      <c r="G936" s="25">
        <v>0.0</v>
      </c>
      <c r="H936" s="25">
        <v>20.0</v>
      </c>
      <c r="I936" s="25">
        <v>0.0</v>
      </c>
      <c r="J936" s="25">
        <v>0.0</v>
      </c>
      <c r="K936" s="25">
        <v>0.0</v>
      </c>
      <c r="L936" s="25">
        <v>0.0</v>
      </c>
      <c r="M936" s="25">
        <v>0.0</v>
      </c>
      <c r="N936" s="25">
        <v>0.36361</v>
      </c>
      <c r="O936" s="25">
        <v>2.31639</v>
      </c>
      <c r="P936" s="25">
        <v>1.94716</v>
      </c>
      <c r="Q936" s="25">
        <v>66.0</v>
      </c>
      <c r="R936" s="25">
        <v>99.0</v>
      </c>
      <c r="S936" s="25">
        <v>11.0</v>
      </c>
    </row>
    <row r="937">
      <c r="A937" s="58" t="s">
        <v>41</v>
      </c>
      <c r="B937" s="25" t="s">
        <v>1</v>
      </c>
      <c r="C937" s="25" t="s">
        <v>116</v>
      </c>
      <c r="D937" s="25" t="s">
        <v>19</v>
      </c>
      <c r="E937" s="25">
        <v>2041.0</v>
      </c>
      <c r="F937" s="25">
        <v>172.0</v>
      </c>
      <c r="G937" s="25">
        <v>0.0</v>
      </c>
      <c r="H937" s="25">
        <v>158.0</v>
      </c>
      <c r="I937" s="25">
        <v>0.0</v>
      </c>
      <c r="J937" s="25">
        <v>0.0</v>
      </c>
      <c r="K937" s="25">
        <v>0.0</v>
      </c>
      <c r="L937" s="25">
        <v>0.0</v>
      </c>
      <c r="M937" s="25">
        <v>0.0</v>
      </c>
      <c r="N937" s="25">
        <v>0.38167</v>
      </c>
      <c r="O937" s="25">
        <v>1.67333</v>
      </c>
      <c r="P937" s="25">
        <v>1.0871</v>
      </c>
      <c r="Q937" s="25">
        <v>143.0</v>
      </c>
      <c r="R937" s="25">
        <v>99.0</v>
      </c>
      <c r="S937" s="25">
        <v>11.0</v>
      </c>
    </row>
    <row r="938">
      <c r="A938" s="58" t="s">
        <v>41</v>
      </c>
      <c r="B938" s="25" t="s">
        <v>1</v>
      </c>
      <c r="C938" s="25" t="s">
        <v>162</v>
      </c>
      <c r="D938" s="25" t="s">
        <v>19</v>
      </c>
      <c r="E938" s="25">
        <v>331.0</v>
      </c>
      <c r="F938" s="25">
        <v>32.0</v>
      </c>
      <c r="G938" s="25">
        <v>0.0</v>
      </c>
      <c r="H938" s="25">
        <v>40.0</v>
      </c>
      <c r="I938" s="25">
        <v>0.0</v>
      </c>
      <c r="J938" s="25">
        <v>0.0</v>
      </c>
      <c r="K938" s="25">
        <v>0.0</v>
      </c>
      <c r="L938" s="25">
        <v>0.0</v>
      </c>
      <c r="M938" s="25">
        <v>0.0</v>
      </c>
      <c r="N938" s="25">
        <v>0.11861</v>
      </c>
      <c r="O938" s="25">
        <v>1.26111</v>
      </c>
      <c r="P938" s="25">
        <v>0.51979</v>
      </c>
      <c r="Q938" s="25">
        <v>29.0</v>
      </c>
      <c r="R938" s="25">
        <v>99.0</v>
      </c>
      <c r="S938" s="25">
        <v>11.0</v>
      </c>
    </row>
    <row r="939">
      <c r="A939" s="58" t="s">
        <v>41</v>
      </c>
      <c r="B939" s="25" t="s">
        <v>1</v>
      </c>
      <c r="C939" s="25" t="s">
        <v>192</v>
      </c>
      <c r="D939" s="25" t="s">
        <v>19</v>
      </c>
      <c r="E939" s="25">
        <v>123.0</v>
      </c>
      <c r="F939" s="25">
        <v>48.0</v>
      </c>
      <c r="G939" s="25">
        <v>0.0</v>
      </c>
      <c r="H939" s="25">
        <v>2.0</v>
      </c>
      <c r="I939" s="25">
        <v>0.0</v>
      </c>
      <c r="J939" s="25">
        <v>0.0</v>
      </c>
      <c r="K939" s="25">
        <v>0.0</v>
      </c>
      <c r="L939" s="25">
        <v>0.0</v>
      </c>
      <c r="M939" s="25">
        <v>0.0</v>
      </c>
      <c r="N939" s="25">
        <v>0.7525</v>
      </c>
      <c r="O939" s="25">
        <v>1.68611</v>
      </c>
      <c r="P939" s="25">
        <v>1.20487</v>
      </c>
      <c r="Q939" s="25">
        <v>32.0</v>
      </c>
      <c r="R939" s="25">
        <v>99.0</v>
      </c>
      <c r="S939" s="25">
        <v>11.0</v>
      </c>
    </row>
    <row r="940">
      <c r="A940" s="58" t="s">
        <v>41</v>
      </c>
      <c r="B940" s="25" t="s">
        <v>1</v>
      </c>
      <c r="C940" s="25" t="s">
        <v>105</v>
      </c>
      <c r="D940" s="25" t="s">
        <v>19</v>
      </c>
      <c r="E940" s="25">
        <v>1694.0</v>
      </c>
      <c r="F940" s="25">
        <v>323.0</v>
      </c>
      <c r="G940" s="25">
        <v>0.0</v>
      </c>
      <c r="H940" s="25">
        <v>318.0</v>
      </c>
      <c r="I940" s="25">
        <v>0.0</v>
      </c>
      <c r="J940" s="25">
        <v>0.0</v>
      </c>
      <c r="K940" s="25">
        <v>0.0</v>
      </c>
      <c r="L940" s="25">
        <v>0.0</v>
      </c>
      <c r="M940" s="25">
        <v>0.0</v>
      </c>
      <c r="N940" s="25">
        <v>0.12583</v>
      </c>
      <c r="O940" s="25">
        <v>1.21222</v>
      </c>
      <c r="P940" s="25">
        <v>0.65987</v>
      </c>
      <c r="Q940" s="25">
        <v>159.0</v>
      </c>
      <c r="R940" s="25">
        <v>99.0</v>
      </c>
      <c r="S940" s="25">
        <v>11.0</v>
      </c>
    </row>
    <row r="941">
      <c r="A941" s="58" t="s">
        <v>41</v>
      </c>
      <c r="B941" s="25" t="s">
        <v>1</v>
      </c>
      <c r="C941" s="25" t="s">
        <v>190</v>
      </c>
      <c r="D941" s="25" t="s">
        <v>19</v>
      </c>
      <c r="E941" s="25">
        <v>194.0</v>
      </c>
      <c r="F941" s="25">
        <v>71.0</v>
      </c>
      <c r="G941" s="25">
        <v>0.0</v>
      </c>
      <c r="H941" s="25">
        <v>10.0</v>
      </c>
      <c r="I941" s="25">
        <v>0.0</v>
      </c>
      <c r="J941" s="25">
        <v>0.0</v>
      </c>
      <c r="K941" s="25">
        <v>0.0</v>
      </c>
      <c r="L941" s="25">
        <v>0.0</v>
      </c>
      <c r="M941" s="25">
        <v>0.0</v>
      </c>
      <c r="N941" s="25">
        <v>0.82028</v>
      </c>
      <c r="O941" s="25">
        <v>2.81278</v>
      </c>
      <c r="P941" s="25">
        <v>2.32852</v>
      </c>
      <c r="Q941" s="25">
        <v>56.0</v>
      </c>
      <c r="R941" s="25">
        <v>99.0</v>
      </c>
      <c r="S941" s="25">
        <v>11.0</v>
      </c>
    </row>
    <row r="942">
      <c r="A942" s="58" t="s">
        <v>41</v>
      </c>
      <c r="B942" s="25" t="s">
        <v>1</v>
      </c>
      <c r="C942" s="25" t="s">
        <v>143</v>
      </c>
      <c r="D942" s="25" t="s">
        <v>19</v>
      </c>
      <c r="E942" s="25">
        <v>102.0</v>
      </c>
      <c r="F942" s="25">
        <v>20.0</v>
      </c>
      <c r="G942" s="25">
        <v>0.0</v>
      </c>
      <c r="H942" s="25">
        <v>9.0</v>
      </c>
      <c r="I942" s="25">
        <v>0.0</v>
      </c>
      <c r="J942" s="25">
        <v>0.0</v>
      </c>
      <c r="K942" s="25">
        <v>0.0</v>
      </c>
      <c r="L942" s="25">
        <v>0.0</v>
      </c>
      <c r="M942" s="25">
        <v>0.0</v>
      </c>
      <c r="N942" s="25">
        <v>0.25417</v>
      </c>
      <c r="O942" s="25">
        <v>1.48611</v>
      </c>
      <c r="P942" s="25">
        <v>1.39589</v>
      </c>
      <c r="Q942" s="25">
        <v>20.0</v>
      </c>
      <c r="R942" s="25">
        <v>99.0</v>
      </c>
      <c r="S942" s="25">
        <v>11.0</v>
      </c>
    </row>
    <row r="943">
      <c r="A943" s="58" t="s">
        <v>41</v>
      </c>
      <c r="B943" s="25" t="s">
        <v>1</v>
      </c>
      <c r="C943" s="25" t="s">
        <v>55</v>
      </c>
      <c r="D943" s="25" t="s">
        <v>19</v>
      </c>
      <c r="E943" s="25">
        <v>349.0</v>
      </c>
      <c r="F943" s="25">
        <v>73.0</v>
      </c>
      <c r="G943" s="25">
        <v>0.0</v>
      </c>
      <c r="H943" s="25">
        <v>46.0</v>
      </c>
      <c r="I943" s="25">
        <v>0.0</v>
      </c>
      <c r="J943" s="25">
        <v>0.0</v>
      </c>
      <c r="K943" s="25">
        <v>0.0</v>
      </c>
      <c r="L943" s="25">
        <v>0.0</v>
      </c>
      <c r="M943" s="25">
        <v>0.0</v>
      </c>
      <c r="N943" s="25">
        <v>0.2</v>
      </c>
      <c r="O943" s="25">
        <v>1.65972</v>
      </c>
      <c r="P943" s="25">
        <v>0.98712</v>
      </c>
      <c r="Q943" s="25">
        <v>44.0</v>
      </c>
      <c r="R943" s="25">
        <v>99.0</v>
      </c>
      <c r="S943" s="25">
        <v>11.0</v>
      </c>
    </row>
    <row r="944">
      <c r="A944" s="58" t="s">
        <v>41</v>
      </c>
      <c r="B944" s="25" t="s">
        <v>1</v>
      </c>
      <c r="C944" s="25" t="s">
        <v>42</v>
      </c>
      <c r="D944" s="25" t="s">
        <v>19</v>
      </c>
      <c r="E944" s="25">
        <v>415.0</v>
      </c>
      <c r="F944" s="25">
        <v>42.0</v>
      </c>
      <c r="G944" s="25">
        <v>0.0</v>
      </c>
      <c r="H944" s="25">
        <v>97.0</v>
      </c>
      <c r="I944" s="25">
        <v>0.0</v>
      </c>
      <c r="J944" s="25">
        <v>0.0</v>
      </c>
      <c r="K944" s="25">
        <v>0.0</v>
      </c>
      <c r="L944" s="25">
        <v>0.0</v>
      </c>
      <c r="M944" s="25">
        <v>0.0</v>
      </c>
      <c r="N944" s="25">
        <v>0.14806</v>
      </c>
      <c r="O944" s="25">
        <v>1.07444</v>
      </c>
      <c r="P944" s="25">
        <v>0.59931</v>
      </c>
      <c r="Q944" s="25">
        <v>33.0</v>
      </c>
      <c r="R944" s="25">
        <v>99.0</v>
      </c>
      <c r="S944" s="25">
        <v>11.0</v>
      </c>
    </row>
    <row r="945">
      <c r="A945" s="58" t="s">
        <v>41</v>
      </c>
      <c r="B945" s="25" t="s">
        <v>1</v>
      </c>
      <c r="C945" s="25" t="s">
        <v>112</v>
      </c>
      <c r="D945" s="25" t="s">
        <v>19</v>
      </c>
      <c r="E945" s="25">
        <v>426.0</v>
      </c>
      <c r="F945" s="25">
        <v>89.0</v>
      </c>
      <c r="G945" s="25">
        <v>1.0</v>
      </c>
      <c r="H945" s="25">
        <v>59.0</v>
      </c>
      <c r="I945" s="25">
        <v>0.0</v>
      </c>
      <c r="J945" s="25">
        <v>0.0</v>
      </c>
      <c r="K945" s="25">
        <v>0.0</v>
      </c>
      <c r="L945" s="25">
        <v>0.0</v>
      </c>
      <c r="M945" s="25">
        <v>0.0</v>
      </c>
      <c r="N945" s="25">
        <v>0.56278</v>
      </c>
      <c r="O945" s="25">
        <v>1.59444</v>
      </c>
      <c r="P945" s="25">
        <v>1.38312</v>
      </c>
      <c r="Q945" s="25">
        <v>49.0</v>
      </c>
      <c r="R945" s="25">
        <v>99.0</v>
      </c>
      <c r="S945" s="25">
        <v>11.0</v>
      </c>
    </row>
    <row r="946">
      <c r="A946" s="58" t="s">
        <v>41</v>
      </c>
      <c r="B946" s="25" t="s">
        <v>1</v>
      </c>
      <c r="C946" s="25" t="s">
        <v>165</v>
      </c>
      <c r="D946" s="25" t="s">
        <v>19</v>
      </c>
      <c r="E946" s="25">
        <v>275.0</v>
      </c>
      <c r="F946" s="25">
        <v>40.0</v>
      </c>
      <c r="G946" s="25">
        <v>0.0</v>
      </c>
      <c r="H946" s="25">
        <v>25.0</v>
      </c>
      <c r="I946" s="25">
        <v>0.0</v>
      </c>
      <c r="J946" s="25">
        <v>0.0</v>
      </c>
      <c r="K946" s="25">
        <v>0.0</v>
      </c>
      <c r="L946" s="25">
        <v>0.0</v>
      </c>
      <c r="M946" s="25">
        <v>0.0</v>
      </c>
      <c r="N946" s="25">
        <v>0.45306</v>
      </c>
      <c r="O946" s="25">
        <v>1.55333</v>
      </c>
      <c r="P946" s="25">
        <v>1.06206</v>
      </c>
      <c r="Q946" s="25">
        <v>35.0</v>
      </c>
      <c r="R946" s="25">
        <v>99.0</v>
      </c>
      <c r="S946" s="25">
        <v>11.0</v>
      </c>
    </row>
    <row r="947">
      <c r="A947" s="58" t="s">
        <v>41</v>
      </c>
      <c r="B947" s="25" t="s">
        <v>1</v>
      </c>
      <c r="C947" s="25" t="s">
        <v>114</v>
      </c>
      <c r="D947" s="25" t="s">
        <v>19</v>
      </c>
      <c r="E947" s="25">
        <v>176.0</v>
      </c>
      <c r="F947" s="25">
        <v>44.0</v>
      </c>
      <c r="G947" s="25">
        <v>0.0</v>
      </c>
      <c r="H947" s="25">
        <v>12.0</v>
      </c>
      <c r="I947" s="25">
        <v>0.0</v>
      </c>
      <c r="J947" s="25">
        <v>0.0</v>
      </c>
      <c r="K947" s="25">
        <v>0.0</v>
      </c>
      <c r="L947" s="25">
        <v>0.0</v>
      </c>
      <c r="M947" s="25">
        <v>0.0</v>
      </c>
      <c r="N947" s="25">
        <v>0.45111</v>
      </c>
      <c r="O947" s="25">
        <v>1.84833</v>
      </c>
      <c r="P947" s="25">
        <v>1.26687</v>
      </c>
      <c r="Q947" s="25">
        <v>34.0</v>
      </c>
      <c r="R947" s="25">
        <v>99.0</v>
      </c>
      <c r="S947" s="25">
        <v>11.0</v>
      </c>
    </row>
    <row r="948">
      <c r="A948" s="58" t="s">
        <v>41</v>
      </c>
      <c r="B948" s="25" t="s">
        <v>1</v>
      </c>
      <c r="C948" s="25" t="s">
        <v>233</v>
      </c>
      <c r="D948" s="25" t="s">
        <v>19</v>
      </c>
      <c r="E948" s="25">
        <v>59.0</v>
      </c>
      <c r="F948" s="25">
        <v>27.0</v>
      </c>
      <c r="G948" s="25">
        <v>0.0</v>
      </c>
      <c r="H948" s="25">
        <v>3.0</v>
      </c>
      <c r="I948" s="25">
        <v>0.0</v>
      </c>
      <c r="J948" s="25">
        <v>0.0</v>
      </c>
      <c r="K948" s="25">
        <v>0.0</v>
      </c>
      <c r="L948" s="25">
        <v>0.0</v>
      </c>
      <c r="M948" s="25">
        <v>0.0</v>
      </c>
      <c r="N948" s="25">
        <v>0.86528</v>
      </c>
      <c r="O948" s="25">
        <v>7.71889</v>
      </c>
      <c r="P948" s="25">
        <v>4.2828</v>
      </c>
      <c r="Q948" s="25">
        <v>23.0</v>
      </c>
      <c r="R948" s="25">
        <v>99.0</v>
      </c>
      <c r="S948" s="25">
        <v>11.0</v>
      </c>
    </row>
    <row r="949">
      <c r="A949" s="58" t="s">
        <v>41</v>
      </c>
      <c r="B949" s="25" t="s">
        <v>1</v>
      </c>
      <c r="C949" s="25" t="s">
        <v>89</v>
      </c>
      <c r="D949" s="25" t="s">
        <v>19</v>
      </c>
      <c r="E949" s="25">
        <v>4961.0</v>
      </c>
      <c r="F949" s="25">
        <v>210.0</v>
      </c>
      <c r="G949" s="25">
        <v>0.0</v>
      </c>
      <c r="H949" s="25">
        <v>874.0</v>
      </c>
      <c r="I949" s="25">
        <v>0.0</v>
      </c>
      <c r="J949" s="25">
        <v>1.0</v>
      </c>
      <c r="K949" s="25">
        <v>0.0</v>
      </c>
      <c r="L949" s="25">
        <v>0.0</v>
      </c>
      <c r="M949" s="25">
        <v>0.0</v>
      </c>
      <c r="N949" s="25">
        <v>0.21639</v>
      </c>
      <c r="O949" s="25">
        <v>1.20361</v>
      </c>
      <c r="P949" s="25">
        <v>0.62627</v>
      </c>
      <c r="Q949" s="25">
        <v>151.0</v>
      </c>
      <c r="R949" s="25">
        <v>99.0</v>
      </c>
      <c r="S949" s="25">
        <v>11.0</v>
      </c>
    </row>
    <row r="950">
      <c r="A950" s="58" t="s">
        <v>41</v>
      </c>
      <c r="B950" s="25" t="s">
        <v>1</v>
      </c>
      <c r="C950" s="25" t="s">
        <v>106</v>
      </c>
      <c r="D950" s="25" t="s">
        <v>19</v>
      </c>
      <c r="E950" s="25">
        <v>186.0</v>
      </c>
      <c r="F950" s="25">
        <v>28.0</v>
      </c>
      <c r="G950" s="25">
        <v>0.0</v>
      </c>
      <c r="H950" s="25">
        <v>10.0</v>
      </c>
      <c r="I950" s="25">
        <v>0.0</v>
      </c>
      <c r="J950" s="25">
        <v>0.0</v>
      </c>
      <c r="K950" s="25">
        <v>0.0</v>
      </c>
      <c r="L950" s="25">
        <v>0.0</v>
      </c>
      <c r="M950" s="25">
        <v>0.0</v>
      </c>
      <c r="N950" s="25">
        <v>0.29583</v>
      </c>
      <c r="O950" s="25">
        <v>1.66444</v>
      </c>
      <c r="P950" s="25">
        <v>1.96852</v>
      </c>
      <c r="Q950" s="25">
        <v>27.0</v>
      </c>
      <c r="R950" s="25">
        <v>99.0</v>
      </c>
      <c r="S950" s="25">
        <v>11.0</v>
      </c>
    </row>
    <row r="951">
      <c r="A951" s="58" t="s">
        <v>41</v>
      </c>
      <c r="B951" s="25" t="s">
        <v>1</v>
      </c>
      <c r="C951" s="25" t="s">
        <v>193</v>
      </c>
      <c r="D951" s="25" t="s">
        <v>19</v>
      </c>
      <c r="E951" s="25">
        <v>30.0</v>
      </c>
      <c r="F951" s="25">
        <v>25.0</v>
      </c>
      <c r="G951" s="25">
        <v>0.0</v>
      </c>
      <c r="H951" s="25">
        <v>14.0</v>
      </c>
      <c r="I951" s="25">
        <v>0.0</v>
      </c>
      <c r="J951" s="25">
        <v>0.0</v>
      </c>
      <c r="K951" s="25">
        <v>0.0</v>
      </c>
      <c r="L951" s="25">
        <v>0.0</v>
      </c>
      <c r="M951" s="25">
        <v>0.0</v>
      </c>
      <c r="N951" s="25">
        <v>0.01611</v>
      </c>
      <c r="O951" s="25">
        <v>0.94889</v>
      </c>
      <c r="P951" s="25">
        <v>0.64131</v>
      </c>
      <c r="Q951" s="25">
        <v>21.0</v>
      </c>
      <c r="R951" s="25">
        <v>99.0</v>
      </c>
      <c r="S951" s="25">
        <v>11.0</v>
      </c>
    </row>
    <row r="952">
      <c r="A952" s="58" t="s">
        <v>41</v>
      </c>
      <c r="B952" s="25" t="s">
        <v>1</v>
      </c>
      <c r="C952" s="25" t="s">
        <v>167</v>
      </c>
      <c r="D952" s="25" t="s">
        <v>19</v>
      </c>
      <c r="E952" s="25">
        <v>317.0</v>
      </c>
      <c r="F952" s="25">
        <v>75.0</v>
      </c>
      <c r="G952" s="25">
        <v>0.0</v>
      </c>
      <c r="H952" s="25">
        <v>68.0</v>
      </c>
      <c r="I952" s="25">
        <v>0.0</v>
      </c>
      <c r="J952" s="25">
        <v>0.0</v>
      </c>
      <c r="K952" s="25">
        <v>0.0</v>
      </c>
      <c r="L952" s="25">
        <v>0.0</v>
      </c>
      <c r="M952" s="25">
        <v>0.0</v>
      </c>
      <c r="N952" s="25">
        <v>0.15278</v>
      </c>
      <c r="O952" s="25">
        <v>1.12167</v>
      </c>
      <c r="P952" s="25">
        <v>0.67302</v>
      </c>
      <c r="Q952" s="25">
        <v>59.0</v>
      </c>
      <c r="R952" s="25">
        <v>99.0</v>
      </c>
      <c r="S952" s="25">
        <v>11.0</v>
      </c>
    </row>
    <row r="953">
      <c r="A953" s="58" t="s">
        <v>41</v>
      </c>
      <c r="B953" s="25" t="s">
        <v>1</v>
      </c>
      <c r="C953" s="25" t="s">
        <v>104</v>
      </c>
      <c r="D953" s="25" t="s">
        <v>19</v>
      </c>
      <c r="E953" s="25">
        <v>619.0</v>
      </c>
      <c r="F953" s="25">
        <v>37.0</v>
      </c>
      <c r="G953" s="25">
        <v>0.0</v>
      </c>
      <c r="H953" s="25">
        <v>36.0</v>
      </c>
      <c r="I953" s="25">
        <v>0.0</v>
      </c>
      <c r="J953" s="25">
        <v>0.0</v>
      </c>
      <c r="K953" s="25">
        <v>0.0</v>
      </c>
      <c r="L953" s="25">
        <v>0.0</v>
      </c>
      <c r="M953" s="25">
        <v>0.0</v>
      </c>
      <c r="N953" s="25">
        <v>0.59583</v>
      </c>
      <c r="O953" s="25">
        <v>1.67</v>
      </c>
      <c r="P953" s="25">
        <v>0.84982</v>
      </c>
      <c r="Q953" s="25">
        <v>23.0</v>
      </c>
      <c r="R953" s="25">
        <v>99.0</v>
      </c>
      <c r="S953" s="25">
        <v>11.0</v>
      </c>
    </row>
    <row r="954">
      <c r="A954" s="58" t="s">
        <v>41</v>
      </c>
      <c r="B954" s="25" t="s">
        <v>1</v>
      </c>
      <c r="C954" s="25" t="s">
        <v>78</v>
      </c>
      <c r="D954" s="25" t="s">
        <v>19</v>
      </c>
      <c r="E954" s="25">
        <v>753.0</v>
      </c>
      <c r="F954" s="25">
        <v>124.0</v>
      </c>
      <c r="G954" s="25">
        <v>0.0</v>
      </c>
      <c r="H954" s="25">
        <v>45.0</v>
      </c>
      <c r="I954" s="25">
        <v>0.0</v>
      </c>
      <c r="J954" s="25">
        <v>0.0</v>
      </c>
      <c r="K954" s="25">
        <v>0.0</v>
      </c>
      <c r="L954" s="25">
        <v>0.0</v>
      </c>
      <c r="M954" s="25">
        <v>0.0</v>
      </c>
      <c r="N954" s="25">
        <v>0.71139</v>
      </c>
      <c r="O954" s="25">
        <v>1.80861</v>
      </c>
      <c r="P954" s="25">
        <v>1.36039</v>
      </c>
      <c r="Q954" s="25">
        <v>105.0</v>
      </c>
      <c r="R954" s="25">
        <v>99.0</v>
      </c>
      <c r="S954" s="25">
        <v>11.0</v>
      </c>
    </row>
    <row r="955">
      <c r="A955" s="58" t="s">
        <v>41</v>
      </c>
      <c r="B955" s="25" t="s">
        <v>1</v>
      </c>
      <c r="C955" s="25" t="s">
        <v>80</v>
      </c>
      <c r="D955" s="25" t="s">
        <v>19</v>
      </c>
      <c r="E955" s="25">
        <v>889.0</v>
      </c>
      <c r="F955" s="25">
        <v>52.0</v>
      </c>
      <c r="G955" s="25">
        <v>0.0</v>
      </c>
      <c r="H955" s="25">
        <v>291.0</v>
      </c>
      <c r="I955" s="25">
        <v>0.0</v>
      </c>
      <c r="J955" s="25">
        <v>0.0</v>
      </c>
      <c r="K955" s="25">
        <v>0.0</v>
      </c>
      <c r="L955" s="25">
        <v>0.0</v>
      </c>
      <c r="M955" s="25">
        <v>0.0</v>
      </c>
      <c r="N955" s="25">
        <v>0.08972</v>
      </c>
      <c r="O955" s="25">
        <v>0.93861</v>
      </c>
      <c r="P955" s="25">
        <v>0.46313</v>
      </c>
      <c r="Q955" s="25">
        <v>33.0</v>
      </c>
      <c r="R955" s="25">
        <v>99.0</v>
      </c>
      <c r="S955" s="25">
        <v>11.0</v>
      </c>
    </row>
    <row r="956">
      <c r="A956" s="58" t="s">
        <v>41</v>
      </c>
      <c r="B956" s="25" t="s">
        <v>1</v>
      </c>
      <c r="C956" s="25" t="s">
        <v>134</v>
      </c>
      <c r="D956" s="25" t="s">
        <v>19</v>
      </c>
      <c r="E956" s="25">
        <v>143.0</v>
      </c>
      <c r="F956" s="25">
        <v>29.0</v>
      </c>
      <c r="G956" s="25">
        <v>0.0</v>
      </c>
      <c r="H956" s="25">
        <v>9.0</v>
      </c>
      <c r="I956" s="25">
        <v>0.0</v>
      </c>
      <c r="J956" s="25">
        <v>0.0</v>
      </c>
      <c r="K956" s="25">
        <v>0.0</v>
      </c>
      <c r="L956" s="25">
        <v>0.0</v>
      </c>
      <c r="M956" s="25">
        <v>0.0</v>
      </c>
      <c r="N956" s="25">
        <v>0.54139</v>
      </c>
      <c r="O956" s="25">
        <v>1.33556</v>
      </c>
      <c r="P956" s="25">
        <v>0.70918</v>
      </c>
      <c r="Q956" s="25">
        <v>21.0</v>
      </c>
      <c r="R956" s="25">
        <v>99.0</v>
      </c>
      <c r="S956" s="25">
        <v>11.0</v>
      </c>
    </row>
    <row r="957">
      <c r="A957" s="58" t="s">
        <v>41</v>
      </c>
      <c r="B957" s="25" t="s">
        <v>1</v>
      </c>
      <c r="C957" s="25" t="s">
        <v>108</v>
      </c>
      <c r="D957" s="25" t="s">
        <v>19</v>
      </c>
      <c r="E957" s="25">
        <v>161.0</v>
      </c>
      <c r="F957" s="25">
        <v>27.0</v>
      </c>
      <c r="G957" s="25">
        <v>0.0</v>
      </c>
      <c r="H957" s="25">
        <v>5.0</v>
      </c>
      <c r="I957" s="25">
        <v>0.0</v>
      </c>
      <c r="J957" s="25">
        <v>0.0</v>
      </c>
      <c r="K957" s="25">
        <v>0.0</v>
      </c>
      <c r="L957" s="25">
        <v>0.0</v>
      </c>
      <c r="M957" s="25">
        <v>0.0</v>
      </c>
      <c r="N957" s="25">
        <v>0.94389</v>
      </c>
      <c r="O957" s="25">
        <v>2.1825</v>
      </c>
      <c r="P957" s="25">
        <v>1.9749</v>
      </c>
      <c r="Q957" s="25">
        <v>25.0</v>
      </c>
      <c r="R957" s="25">
        <v>99.0</v>
      </c>
      <c r="S957" s="25">
        <v>11.0</v>
      </c>
    </row>
    <row r="958">
      <c r="A958" s="58" t="s">
        <v>41</v>
      </c>
      <c r="B958" s="25" t="s">
        <v>1</v>
      </c>
      <c r="C958" s="25" t="s">
        <v>3</v>
      </c>
      <c r="D958" s="25" t="s">
        <v>19</v>
      </c>
      <c r="E958" s="25">
        <v>478665.0</v>
      </c>
      <c r="F958" s="25">
        <v>140554.0</v>
      </c>
      <c r="G958" s="25">
        <v>15.0</v>
      </c>
      <c r="H958" s="25">
        <v>36909.0</v>
      </c>
      <c r="I958" s="25">
        <v>0.0</v>
      </c>
      <c r="J958" s="25">
        <v>44.0</v>
      </c>
      <c r="K958" s="25">
        <v>0.0</v>
      </c>
      <c r="L958" s="25">
        <v>0.0</v>
      </c>
      <c r="M958" s="25">
        <v>0.0</v>
      </c>
      <c r="N958" s="25">
        <v>0.52861</v>
      </c>
      <c r="O958" s="25">
        <v>1.70333</v>
      </c>
      <c r="P958" s="25">
        <v>1.3423</v>
      </c>
      <c r="Q958" s="25">
        <v>99768.0</v>
      </c>
      <c r="R958" s="25">
        <v>99.0</v>
      </c>
      <c r="S958" s="25">
        <v>11.0</v>
      </c>
    </row>
    <row r="959">
      <c r="A959" s="58" t="s">
        <v>41</v>
      </c>
      <c r="B959" s="25" t="s">
        <v>1</v>
      </c>
      <c r="C959" s="25" t="s">
        <v>74</v>
      </c>
      <c r="D959" s="25" t="s">
        <v>20</v>
      </c>
      <c r="E959" s="25">
        <v>11853.0</v>
      </c>
      <c r="F959" s="25">
        <v>4253.0</v>
      </c>
      <c r="G959" s="25">
        <v>15.0</v>
      </c>
      <c r="H959" s="25">
        <v>147.0</v>
      </c>
      <c r="I959" s="25">
        <v>0.0</v>
      </c>
      <c r="J959" s="25">
        <v>0.0</v>
      </c>
      <c r="K959" s="25">
        <v>0.0</v>
      </c>
      <c r="L959" s="25">
        <v>0.0</v>
      </c>
      <c r="M959" s="25">
        <v>0.0</v>
      </c>
      <c r="N959" s="25">
        <v>1.33361</v>
      </c>
      <c r="O959" s="25">
        <v>18.35972</v>
      </c>
      <c r="P959" s="25">
        <v>6.27205</v>
      </c>
      <c r="Q959" s="25">
        <v>3670.0</v>
      </c>
      <c r="R959" s="25">
        <v>99.0</v>
      </c>
      <c r="S959" s="25">
        <v>12.0</v>
      </c>
    </row>
    <row r="960">
      <c r="A960" s="58" t="s">
        <v>41</v>
      </c>
      <c r="B960" s="25" t="s">
        <v>1</v>
      </c>
      <c r="C960" s="25" t="s">
        <v>50</v>
      </c>
      <c r="D960" s="25" t="s">
        <v>20</v>
      </c>
      <c r="E960" s="25">
        <v>1632.0</v>
      </c>
      <c r="F960" s="25">
        <v>703.0</v>
      </c>
      <c r="G960" s="25">
        <v>1.0</v>
      </c>
      <c r="H960" s="25">
        <v>9.0</v>
      </c>
      <c r="I960" s="25">
        <v>0.0</v>
      </c>
      <c r="J960" s="25">
        <v>0.0</v>
      </c>
      <c r="K960" s="25">
        <v>0.0</v>
      </c>
      <c r="L960" s="25">
        <v>0.0</v>
      </c>
      <c r="M960" s="25">
        <v>0.0</v>
      </c>
      <c r="N960" s="25">
        <v>1.01472</v>
      </c>
      <c r="O960" s="25">
        <v>19.46222</v>
      </c>
      <c r="P960" s="25">
        <v>7.06556</v>
      </c>
      <c r="Q960" s="25">
        <v>620.0</v>
      </c>
      <c r="R960" s="25">
        <v>99.0</v>
      </c>
      <c r="S960" s="25">
        <v>12.0</v>
      </c>
    </row>
    <row r="961">
      <c r="A961" s="58" t="s">
        <v>41</v>
      </c>
      <c r="B961" s="25" t="s">
        <v>1</v>
      </c>
      <c r="C961" s="25" t="s">
        <v>114</v>
      </c>
      <c r="D961" s="25" t="s">
        <v>20</v>
      </c>
      <c r="E961" s="25">
        <v>413.0</v>
      </c>
      <c r="F961" s="25">
        <v>111.0</v>
      </c>
      <c r="G961" s="25">
        <v>1.0</v>
      </c>
      <c r="H961" s="25">
        <v>4.0</v>
      </c>
      <c r="I961" s="25">
        <v>0.0</v>
      </c>
      <c r="J961" s="25">
        <v>0.0</v>
      </c>
      <c r="K961" s="25">
        <v>0.0</v>
      </c>
      <c r="L961" s="25">
        <v>0.0</v>
      </c>
      <c r="M961" s="25">
        <v>0.0</v>
      </c>
      <c r="N961" s="25">
        <v>0.83528</v>
      </c>
      <c r="O961" s="25">
        <v>16.85389</v>
      </c>
      <c r="P961" s="25">
        <v>5.23921</v>
      </c>
      <c r="Q961" s="25">
        <v>81.0</v>
      </c>
      <c r="R961" s="25">
        <v>99.0</v>
      </c>
      <c r="S961" s="25">
        <v>12.0</v>
      </c>
    </row>
    <row r="962">
      <c r="A962" s="58" t="s">
        <v>41</v>
      </c>
      <c r="B962" s="25" t="s">
        <v>1</v>
      </c>
      <c r="C962" s="25" t="s">
        <v>88</v>
      </c>
      <c r="D962" s="25" t="s">
        <v>20</v>
      </c>
      <c r="E962" s="25">
        <v>1835.0</v>
      </c>
      <c r="F962" s="25">
        <v>690.0</v>
      </c>
      <c r="G962" s="25">
        <v>2.0</v>
      </c>
      <c r="H962" s="25">
        <v>13.0</v>
      </c>
      <c r="I962" s="25">
        <v>0.0</v>
      </c>
      <c r="J962" s="25">
        <v>0.0</v>
      </c>
      <c r="K962" s="25">
        <v>0.0</v>
      </c>
      <c r="L962" s="25">
        <v>0.0</v>
      </c>
      <c r="M962" s="25">
        <v>0.0</v>
      </c>
      <c r="N962" s="25">
        <v>0.95972</v>
      </c>
      <c r="O962" s="25">
        <v>13.99194</v>
      </c>
      <c r="P962" s="25">
        <v>5.60236</v>
      </c>
      <c r="Q962" s="25">
        <v>614.0</v>
      </c>
      <c r="R962" s="25">
        <v>99.0</v>
      </c>
      <c r="S962" s="25">
        <v>12.0</v>
      </c>
    </row>
    <row r="963">
      <c r="A963" s="58" t="s">
        <v>41</v>
      </c>
      <c r="B963" s="25" t="s">
        <v>1</v>
      </c>
      <c r="C963" s="25" t="s">
        <v>176</v>
      </c>
      <c r="D963" s="25" t="s">
        <v>20</v>
      </c>
      <c r="E963" s="25">
        <v>349.0</v>
      </c>
      <c r="F963" s="25">
        <v>184.0</v>
      </c>
      <c r="G963" s="25">
        <v>0.0</v>
      </c>
      <c r="H963" s="25">
        <v>4.0</v>
      </c>
      <c r="I963" s="25">
        <v>0.0</v>
      </c>
      <c r="J963" s="25">
        <v>0.0</v>
      </c>
      <c r="K963" s="25">
        <v>0.0</v>
      </c>
      <c r="L963" s="25">
        <v>0.0</v>
      </c>
      <c r="M963" s="25">
        <v>0.0</v>
      </c>
      <c r="N963" s="25">
        <v>0.80583</v>
      </c>
      <c r="O963" s="25">
        <v>17.13083</v>
      </c>
      <c r="P963" s="25">
        <v>5.0339</v>
      </c>
      <c r="Q963" s="25">
        <v>148.0</v>
      </c>
      <c r="R963" s="25">
        <v>99.0</v>
      </c>
      <c r="S963" s="25">
        <v>12.0</v>
      </c>
    </row>
    <row r="964">
      <c r="A964" s="58" t="s">
        <v>41</v>
      </c>
      <c r="B964" s="25" t="s">
        <v>1</v>
      </c>
      <c r="C964" s="25" t="s">
        <v>61</v>
      </c>
      <c r="D964" s="25" t="s">
        <v>20</v>
      </c>
      <c r="E964" s="25">
        <v>165804.0</v>
      </c>
      <c r="F964" s="25">
        <v>64278.0</v>
      </c>
      <c r="G964" s="25">
        <v>82.0</v>
      </c>
      <c r="H964" s="25">
        <v>1709.0</v>
      </c>
      <c r="I964" s="25">
        <v>0.0</v>
      </c>
      <c r="J964" s="25">
        <v>1.0</v>
      </c>
      <c r="K964" s="25">
        <v>0.0</v>
      </c>
      <c r="L964" s="25">
        <v>0.0</v>
      </c>
      <c r="M964" s="25">
        <v>0.0</v>
      </c>
      <c r="N964" s="25">
        <v>0.87417</v>
      </c>
      <c r="O964" s="25">
        <v>14.53944</v>
      </c>
      <c r="P964" s="25">
        <v>5.22713</v>
      </c>
      <c r="Q964" s="25">
        <v>54414.0</v>
      </c>
      <c r="R964" s="25">
        <v>99.0</v>
      </c>
      <c r="S964" s="25">
        <v>12.0</v>
      </c>
    </row>
    <row r="965">
      <c r="A965" s="58" t="s">
        <v>41</v>
      </c>
      <c r="B965" s="25" t="s">
        <v>1</v>
      </c>
      <c r="C965" s="25" t="s">
        <v>66</v>
      </c>
      <c r="D965" s="25" t="s">
        <v>20</v>
      </c>
      <c r="E965" s="25">
        <v>17081.0</v>
      </c>
      <c r="F965" s="25">
        <v>7120.0</v>
      </c>
      <c r="G965" s="25">
        <v>10.0</v>
      </c>
      <c r="H965" s="25">
        <v>177.0</v>
      </c>
      <c r="I965" s="25">
        <v>0.0</v>
      </c>
      <c r="J965" s="25">
        <v>0.0</v>
      </c>
      <c r="K965" s="25">
        <v>0.0</v>
      </c>
      <c r="L965" s="25">
        <v>0.0</v>
      </c>
      <c r="M965" s="25">
        <v>0.0</v>
      </c>
      <c r="N965" s="25">
        <v>0.96889</v>
      </c>
      <c r="O965" s="25">
        <v>18.13611</v>
      </c>
      <c r="P965" s="25">
        <v>6.31958</v>
      </c>
      <c r="Q965" s="25">
        <v>6079.0</v>
      </c>
      <c r="R965" s="25">
        <v>99.0</v>
      </c>
      <c r="S965" s="25">
        <v>12.0</v>
      </c>
    </row>
    <row r="966">
      <c r="A966" s="58" t="s">
        <v>41</v>
      </c>
      <c r="B966" s="25" t="s">
        <v>1</v>
      </c>
      <c r="C966" s="25" t="s">
        <v>64</v>
      </c>
      <c r="D966" s="25" t="s">
        <v>20</v>
      </c>
      <c r="E966" s="25">
        <v>4954.0</v>
      </c>
      <c r="F966" s="25">
        <v>1460.0</v>
      </c>
      <c r="G966" s="25">
        <v>1.0</v>
      </c>
      <c r="H966" s="25">
        <v>63.0</v>
      </c>
      <c r="I966" s="25">
        <v>0.0</v>
      </c>
      <c r="J966" s="25">
        <v>0.0</v>
      </c>
      <c r="K966" s="25">
        <v>0.0</v>
      </c>
      <c r="L966" s="25">
        <v>0.0</v>
      </c>
      <c r="M966" s="25">
        <v>0.0</v>
      </c>
      <c r="N966" s="25">
        <v>1.19083</v>
      </c>
      <c r="O966" s="25">
        <v>15.86917</v>
      </c>
      <c r="P966" s="25">
        <v>5.08189</v>
      </c>
      <c r="Q966" s="25">
        <v>1302.0</v>
      </c>
      <c r="R966" s="25">
        <v>99.0</v>
      </c>
      <c r="S966" s="25">
        <v>12.0</v>
      </c>
    </row>
    <row r="967">
      <c r="A967" s="58" t="s">
        <v>41</v>
      </c>
      <c r="B967" s="25" t="s">
        <v>1</v>
      </c>
      <c r="C967" s="25" t="s">
        <v>197</v>
      </c>
      <c r="D967" s="25" t="s">
        <v>20</v>
      </c>
      <c r="E967" s="25">
        <v>130.0</v>
      </c>
      <c r="F967" s="25">
        <v>34.0</v>
      </c>
      <c r="G967" s="25">
        <v>0.0</v>
      </c>
      <c r="H967" s="25">
        <v>2.0</v>
      </c>
      <c r="I967" s="25">
        <v>0.0</v>
      </c>
      <c r="J967" s="25">
        <v>0.0</v>
      </c>
      <c r="K967" s="25">
        <v>0.0</v>
      </c>
      <c r="L967" s="25">
        <v>0.0</v>
      </c>
      <c r="M967" s="25">
        <v>0.0</v>
      </c>
      <c r="N967" s="25">
        <v>1.25639</v>
      </c>
      <c r="O967" s="25">
        <v>22.07389</v>
      </c>
      <c r="P967" s="25">
        <v>7.50051</v>
      </c>
      <c r="Q967" s="25">
        <v>31.0</v>
      </c>
      <c r="R967" s="25">
        <v>99.0</v>
      </c>
      <c r="S967" s="25">
        <v>12.0</v>
      </c>
    </row>
    <row r="968">
      <c r="A968" s="58" t="s">
        <v>41</v>
      </c>
      <c r="B968" s="25" t="s">
        <v>1</v>
      </c>
      <c r="C968" s="25" t="s">
        <v>73</v>
      </c>
      <c r="D968" s="25" t="s">
        <v>20</v>
      </c>
      <c r="E968" s="25">
        <v>10269.0</v>
      </c>
      <c r="F968" s="25">
        <v>4301.0</v>
      </c>
      <c r="G968" s="25">
        <v>5.0</v>
      </c>
      <c r="H968" s="25">
        <v>61.0</v>
      </c>
      <c r="I968" s="25">
        <v>0.0</v>
      </c>
      <c r="J968" s="25">
        <v>0.0</v>
      </c>
      <c r="K968" s="25">
        <v>0.0</v>
      </c>
      <c r="L968" s="25">
        <v>0.0</v>
      </c>
      <c r="M968" s="25">
        <v>0.0</v>
      </c>
      <c r="N968" s="25">
        <v>0.91972</v>
      </c>
      <c r="O968" s="25">
        <v>18.0525</v>
      </c>
      <c r="P968" s="25">
        <v>6.50942</v>
      </c>
      <c r="Q968" s="25">
        <v>3788.0</v>
      </c>
      <c r="R968" s="25">
        <v>99.0</v>
      </c>
      <c r="S968" s="25">
        <v>12.0</v>
      </c>
    </row>
    <row r="969">
      <c r="A969" s="58" t="s">
        <v>41</v>
      </c>
      <c r="B969" s="25" t="s">
        <v>1</v>
      </c>
      <c r="C969" s="25" t="s">
        <v>68</v>
      </c>
      <c r="D969" s="25" t="s">
        <v>20</v>
      </c>
      <c r="E969" s="25">
        <v>27936.0</v>
      </c>
      <c r="F969" s="25">
        <v>1019.0</v>
      </c>
      <c r="G969" s="25">
        <v>4.0</v>
      </c>
      <c r="H969" s="25">
        <v>572.0</v>
      </c>
      <c r="I969" s="25">
        <v>0.0</v>
      </c>
      <c r="J969" s="25">
        <v>0.0</v>
      </c>
      <c r="K969" s="25">
        <v>0.0</v>
      </c>
      <c r="L969" s="25">
        <v>0.0</v>
      </c>
      <c r="M969" s="25">
        <v>0.0</v>
      </c>
      <c r="N969" s="25">
        <v>0.35861</v>
      </c>
      <c r="O969" s="25">
        <v>5.44417</v>
      </c>
      <c r="P969" s="25">
        <v>1.94864</v>
      </c>
      <c r="Q969" s="25">
        <v>927.0</v>
      </c>
      <c r="R969" s="25">
        <v>99.0</v>
      </c>
      <c r="S969" s="25">
        <v>12.0</v>
      </c>
    </row>
    <row r="970">
      <c r="A970" s="58" t="s">
        <v>41</v>
      </c>
      <c r="B970" s="25" t="s">
        <v>1</v>
      </c>
      <c r="C970" s="25" t="s">
        <v>70</v>
      </c>
      <c r="D970" s="25" t="s">
        <v>20</v>
      </c>
      <c r="E970" s="25">
        <v>26690.0</v>
      </c>
      <c r="F970" s="25">
        <v>3833.0</v>
      </c>
      <c r="G970" s="25">
        <v>3.0</v>
      </c>
      <c r="H970" s="25">
        <v>396.0</v>
      </c>
      <c r="I970" s="25">
        <v>0.0</v>
      </c>
      <c r="J970" s="25">
        <v>0.0</v>
      </c>
      <c r="K970" s="25">
        <v>0.0</v>
      </c>
      <c r="L970" s="25">
        <v>0.0</v>
      </c>
      <c r="M970" s="25">
        <v>0.0</v>
      </c>
      <c r="N970" s="25">
        <v>0.96278</v>
      </c>
      <c r="O970" s="25">
        <v>12.63722</v>
      </c>
      <c r="P970" s="25">
        <v>3.90571</v>
      </c>
      <c r="Q970" s="25">
        <v>3245.0</v>
      </c>
      <c r="R970" s="25">
        <v>99.0</v>
      </c>
      <c r="S970" s="25">
        <v>12.0</v>
      </c>
    </row>
    <row r="971">
      <c r="A971" s="58" t="s">
        <v>41</v>
      </c>
      <c r="B971" s="25" t="s">
        <v>1</v>
      </c>
      <c r="C971" s="25" t="s">
        <v>126</v>
      </c>
      <c r="D971" s="25" t="s">
        <v>20</v>
      </c>
      <c r="E971" s="25">
        <v>139.0</v>
      </c>
      <c r="F971" s="25">
        <v>36.0</v>
      </c>
      <c r="G971" s="25">
        <v>0.0</v>
      </c>
      <c r="H971" s="25">
        <v>2.0</v>
      </c>
      <c r="I971" s="25">
        <v>0.0</v>
      </c>
      <c r="J971" s="25">
        <v>0.0</v>
      </c>
      <c r="K971" s="25">
        <v>0.0</v>
      </c>
      <c r="L971" s="25">
        <v>0.0</v>
      </c>
      <c r="M971" s="25">
        <v>0.0</v>
      </c>
      <c r="N971" s="25">
        <v>0.57389</v>
      </c>
      <c r="O971" s="25">
        <v>10.72944</v>
      </c>
      <c r="P971" s="25">
        <v>3.43448</v>
      </c>
      <c r="Q971" s="25">
        <v>25.0</v>
      </c>
      <c r="R971" s="25">
        <v>99.0</v>
      </c>
      <c r="S971" s="25">
        <v>12.0</v>
      </c>
    </row>
    <row r="972">
      <c r="A972" s="58" t="s">
        <v>41</v>
      </c>
      <c r="B972" s="25" t="s">
        <v>1</v>
      </c>
      <c r="C972" s="25" t="s">
        <v>84</v>
      </c>
      <c r="D972" s="25" t="s">
        <v>20</v>
      </c>
      <c r="E972" s="25">
        <v>310.0</v>
      </c>
      <c r="F972" s="25">
        <v>73.0</v>
      </c>
      <c r="G972" s="25">
        <v>0.0</v>
      </c>
      <c r="H972" s="25">
        <v>5.0</v>
      </c>
      <c r="I972" s="25">
        <v>0.0</v>
      </c>
      <c r="J972" s="25">
        <v>0.0</v>
      </c>
      <c r="K972" s="25">
        <v>0.0</v>
      </c>
      <c r="L972" s="25">
        <v>0.0</v>
      </c>
      <c r="M972" s="25">
        <v>0.0</v>
      </c>
      <c r="N972" s="25">
        <v>0.96528</v>
      </c>
      <c r="O972" s="25">
        <v>16.79</v>
      </c>
      <c r="P972" s="25">
        <v>6.63468</v>
      </c>
      <c r="Q972" s="25">
        <v>53.0</v>
      </c>
      <c r="R972" s="25">
        <v>99.0</v>
      </c>
      <c r="S972" s="25">
        <v>12.0</v>
      </c>
    </row>
    <row r="973">
      <c r="A973" s="58" t="s">
        <v>41</v>
      </c>
      <c r="B973" s="25" t="s">
        <v>1</v>
      </c>
      <c r="C973" s="25" t="s">
        <v>60</v>
      </c>
      <c r="D973" s="25" t="s">
        <v>20</v>
      </c>
      <c r="E973" s="25">
        <v>40428.0</v>
      </c>
      <c r="F973" s="25">
        <v>13252.0</v>
      </c>
      <c r="G973" s="25">
        <v>27.0</v>
      </c>
      <c r="H973" s="25">
        <v>335.0</v>
      </c>
      <c r="I973" s="25">
        <v>0.0</v>
      </c>
      <c r="J973" s="25">
        <v>0.0</v>
      </c>
      <c r="K973" s="25">
        <v>0.0</v>
      </c>
      <c r="L973" s="25">
        <v>0.0</v>
      </c>
      <c r="M973" s="25">
        <v>0.0</v>
      </c>
      <c r="N973" s="25">
        <v>1.06083</v>
      </c>
      <c r="O973" s="25">
        <v>17.14</v>
      </c>
      <c r="P973" s="25">
        <v>6.14308</v>
      </c>
      <c r="Q973" s="25">
        <v>11583.0</v>
      </c>
      <c r="R973" s="25">
        <v>99.0</v>
      </c>
      <c r="S973" s="25">
        <v>12.0</v>
      </c>
    </row>
    <row r="974">
      <c r="A974" s="58" t="s">
        <v>41</v>
      </c>
      <c r="B974" s="25" t="s">
        <v>1</v>
      </c>
      <c r="C974" s="25" t="s">
        <v>109</v>
      </c>
      <c r="D974" s="25" t="s">
        <v>20</v>
      </c>
      <c r="E974" s="25">
        <v>248.0</v>
      </c>
      <c r="F974" s="25">
        <v>88.0</v>
      </c>
      <c r="G974" s="25">
        <v>0.0</v>
      </c>
      <c r="H974" s="25">
        <v>2.0</v>
      </c>
      <c r="I974" s="25">
        <v>0.0</v>
      </c>
      <c r="J974" s="25">
        <v>0.0</v>
      </c>
      <c r="K974" s="25">
        <v>0.0</v>
      </c>
      <c r="L974" s="25">
        <v>0.0</v>
      </c>
      <c r="M974" s="25">
        <v>0.0</v>
      </c>
      <c r="N974" s="25">
        <v>0.74694</v>
      </c>
      <c r="O974" s="25">
        <v>11.82056</v>
      </c>
      <c r="P974" s="25">
        <v>4.7016</v>
      </c>
      <c r="Q974" s="25">
        <v>75.0</v>
      </c>
      <c r="R974" s="25">
        <v>99.0</v>
      </c>
      <c r="S974" s="25">
        <v>12.0</v>
      </c>
    </row>
    <row r="975">
      <c r="A975" s="58" t="s">
        <v>41</v>
      </c>
      <c r="B975" s="25" t="s">
        <v>1</v>
      </c>
      <c r="C975" s="25" t="s">
        <v>118</v>
      </c>
      <c r="D975" s="25" t="s">
        <v>20</v>
      </c>
      <c r="E975" s="25">
        <v>1464.0</v>
      </c>
      <c r="F975" s="25">
        <v>577.0</v>
      </c>
      <c r="G975" s="25">
        <v>1.0</v>
      </c>
      <c r="H975" s="25">
        <v>18.0</v>
      </c>
      <c r="I975" s="25">
        <v>0.0</v>
      </c>
      <c r="J975" s="25">
        <v>0.0</v>
      </c>
      <c r="K975" s="25">
        <v>0.0</v>
      </c>
      <c r="L975" s="25">
        <v>0.0</v>
      </c>
      <c r="M975" s="25">
        <v>0.0</v>
      </c>
      <c r="N975" s="25">
        <v>1.35167</v>
      </c>
      <c r="O975" s="25">
        <v>19.3275</v>
      </c>
      <c r="P975" s="25">
        <v>6.10832</v>
      </c>
      <c r="Q975" s="25">
        <v>494.0</v>
      </c>
      <c r="R975" s="25">
        <v>99.0</v>
      </c>
      <c r="S975" s="25">
        <v>12.0</v>
      </c>
    </row>
    <row r="976">
      <c r="A976" s="58" t="s">
        <v>41</v>
      </c>
      <c r="B976" s="25" t="s">
        <v>1</v>
      </c>
      <c r="C976" s="25" t="s">
        <v>75</v>
      </c>
      <c r="D976" s="25" t="s">
        <v>20</v>
      </c>
      <c r="E976" s="25">
        <v>2773.0</v>
      </c>
      <c r="F976" s="25">
        <v>1167.0</v>
      </c>
      <c r="G976" s="25">
        <v>5.0</v>
      </c>
      <c r="H976" s="25">
        <v>35.0</v>
      </c>
      <c r="I976" s="25">
        <v>0.0</v>
      </c>
      <c r="J976" s="25">
        <v>0.0</v>
      </c>
      <c r="K976" s="25">
        <v>0.0</v>
      </c>
      <c r="L976" s="25">
        <v>0.0</v>
      </c>
      <c r="M976" s="25">
        <v>0.0</v>
      </c>
      <c r="N976" s="25">
        <v>1.15639</v>
      </c>
      <c r="O976" s="25">
        <v>20.55778</v>
      </c>
      <c r="P976" s="25">
        <v>6.29535</v>
      </c>
      <c r="Q976" s="25">
        <v>1057.0</v>
      </c>
      <c r="R976" s="25">
        <v>99.0</v>
      </c>
      <c r="S976" s="25">
        <v>12.0</v>
      </c>
    </row>
    <row r="977">
      <c r="A977" s="58" t="s">
        <v>41</v>
      </c>
      <c r="B977" s="25" t="s">
        <v>1</v>
      </c>
      <c r="C977" s="25" t="s">
        <v>168</v>
      </c>
      <c r="D977" s="25" t="s">
        <v>20</v>
      </c>
      <c r="E977" s="25">
        <v>177.0</v>
      </c>
      <c r="F977" s="25">
        <v>51.0</v>
      </c>
      <c r="G977" s="25">
        <v>1.0</v>
      </c>
      <c r="H977" s="25">
        <v>6.0</v>
      </c>
      <c r="I977" s="25">
        <v>0.0</v>
      </c>
      <c r="J977" s="25">
        <v>0.0</v>
      </c>
      <c r="K977" s="25">
        <v>0.0</v>
      </c>
      <c r="L977" s="25">
        <v>0.0</v>
      </c>
      <c r="M977" s="25">
        <v>0.0</v>
      </c>
      <c r="N977" s="25">
        <v>0.91667</v>
      </c>
      <c r="O977" s="25">
        <v>15.33444</v>
      </c>
      <c r="P977" s="25">
        <v>5.79419</v>
      </c>
      <c r="Q977" s="25">
        <v>44.0</v>
      </c>
      <c r="R977" s="25">
        <v>99.0</v>
      </c>
      <c r="S977" s="25">
        <v>12.0</v>
      </c>
    </row>
    <row r="978">
      <c r="A978" s="58" t="s">
        <v>41</v>
      </c>
      <c r="B978" s="25" t="s">
        <v>1</v>
      </c>
      <c r="C978" s="25" t="s">
        <v>129</v>
      </c>
      <c r="D978" s="25" t="s">
        <v>20</v>
      </c>
      <c r="E978" s="25">
        <v>2996.0</v>
      </c>
      <c r="F978" s="25">
        <v>1290.0</v>
      </c>
      <c r="G978" s="25">
        <v>1.0</v>
      </c>
      <c r="H978" s="25">
        <v>31.0</v>
      </c>
      <c r="I978" s="25">
        <v>0.0</v>
      </c>
      <c r="J978" s="25">
        <v>0.0</v>
      </c>
      <c r="K978" s="25">
        <v>0.0</v>
      </c>
      <c r="L978" s="25">
        <v>0.0</v>
      </c>
      <c r="M978" s="25">
        <v>0.0</v>
      </c>
      <c r="N978" s="25">
        <v>1.21528</v>
      </c>
      <c r="O978" s="25">
        <v>21.63306</v>
      </c>
      <c r="P978" s="25">
        <v>6.88015</v>
      </c>
      <c r="Q978" s="25">
        <v>1109.0</v>
      </c>
      <c r="R978" s="25">
        <v>99.0</v>
      </c>
      <c r="S978" s="25">
        <v>12.0</v>
      </c>
    </row>
    <row r="979">
      <c r="A979" s="58" t="s">
        <v>41</v>
      </c>
      <c r="B979" s="25" t="s">
        <v>1</v>
      </c>
      <c r="C979" s="25" t="s">
        <v>44</v>
      </c>
      <c r="D979" s="25" t="s">
        <v>20</v>
      </c>
      <c r="E979" s="25">
        <v>28781.0</v>
      </c>
      <c r="F979" s="25">
        <v>474.0</v>
      </c>
      <c r="G979" s="25">
        <v>2.0</v>
      </c>
      <c r="H979" s="25">
        <v>509.0</v>
      </c>
      <c r="I979" s="25">
        <v>0.0</v>
      </c>
      <c r="J979" s="25">
        <v>0.0</v>
      </c>
      <c r="K979" s="25">
        <v>0.0</v>
      </c>
      <c r="L979" s="25">
        <v>0.0</v>
      </c>
      <c r="M979" s="25">
        <v>0.0</v>
      </c>
      <c r="N979" s="25">
        <v>0.08167</v>
      </c>
      <c r="O979" s="25">
        <v>1.36194</v>
      </c>
      <c r="P979" s="25">
        <v>0.77497</v>
      </c>
      <c r="Q979" s="25">
        <v>424.0</v>
      </c>
      <c r="R979" s="25">
        <v>99.0</v>
      </c>
      <c r="S979" s="25">
        <v>12.0</v>
      </c>
    </row>
    <row r="980">
      <c r="A980" s="58" t="s">
        <v>41</v>
      </c>
      <c r="B980" s="25" t="s">
        <v>1</v>
      </c>
      <c r="C980" s="25" t="s">
        <v>128</v>
      </c>
      <c r="D980" s="25" t="s">
        <v>20</v>
      </c>
      <c r="E980" s="25">
        <v>266.0</v>
      </c>
      <c r="F980" s="25">
        <v>44.0</v>
      </c>
      <c r="G980" s="25">
        <v>0.0</v>
      </c>
      <c r="H980" s="25">
        <v>1.0</v>
      </c>
      <c r="I980" s="25">
        <v>0.0</v>
      </c>
      <c r="J980" s="25">
        <v>0.0</v>
      </c>
      <c r="K980" s="25">
        <v>0.0</v>
      </c>
      <c r="L980" s="25">
        <v>0.0</v>
      </c>
      <c r="M980" s="25">
        <v>0.0</v>
      </c>
      <c r="N980" s="25">
        <v>0.62972</v>
      </c>
      <c r="O980" s="25">
        <v>4.95639</v>
      </c>
      <c r="P980" s="25">
        <v>2.13987</v>
      </c>
      <c r="Q980" s="25">
        <v>41.0</v>
      </c>
      <c r="R980" s="25">
        <v>99.0</v>
      </c>
      <c r="S980" s="25">
        <v>12.0</v>
      </c>
    </row>
    <row r="981">
      <c r="A981" s="58" t="s">
        <v>41</v>
      </c>
      <c r="B981" s="25" t="s">
        <v>1</v>
      </c>
      <c r="C981" s="25" t="s">
        <v>71</v>
      </c>
      <c r="D981" s="25" t="s">
        <v>20</v>
      </c>
      <c r="E981" s="25">
        <v>3763.0</v>
      </c>
      <c r="F981" s="25">
        <v>161.0</v>
      </c>
      <c r="G981" s="25">
        <v>2.0</v>
      </c>
      <c r="H981" s="25">
        <v>50.0</v>
      </c>
      <c r="I981" s="25">
        <v>0.0</v>
      </c>
      <c r="J981" s="25">
        <v>0.0</v>
      </c>
      <c r="K981" s="25">
        <v>0.0</v>
      </c>
      <c r="L981" s="25">
        <v>0.0</v>
      </c>
      <c r="M981" s="25">
        <v>0.0</v>
      </c>
      <c r="N981" s="25">
        <v>0.43528</v>
      </c>
      <c r="O981" s="25">
        <v>8.28306</v>
      </c>
      <c r="P981" s="25">
        <v>3.03903</v>
      </c>
      <c r="Q981" s="25">
        <v>154.0</v>
      </c>
      <c r="R981" s="25">
        <v>99.0</v>
      </c>
      <c r="S981" s="25">
        <v>12.0</v>
      </c>
    </row>
    <row r="982">
      <c r="A982" s="58" t="s">
        <v>41</v>
      </c>
      <c r="B982" s="25" t="s">
        <v>1</v>
      </c>
      <c r="C982" s="25" t="s">
        <v>86</v>
      </c>
      <c r="D982" s="25" t="s">
        <v>20</v>
      </c>
      <c r="E982" s="25">
        <v>2844.0</v>
      </c>
      <c r="F982" s="25">
        <v>641.0</v>
      </c>
      <c r="G982" s="25">
        <v>2.0</v>
      </c>
      <c r="H982" s="25">
        <v>24.0</v>
      </c>
      <c r="I982" s="25">
        <v>0.0</v>
      </c>
      <c r="J982" s="25">
        <v>0.0</v>
      </c>
      <c r="K982" s="25">
        <v>0.0</v>
      </c>
      <c r="L982" s="25">
        <v>0.0</v>
      </c>
      <c r="M982" s="25">
        <v>0.0</v>
      </c>
      <c r="N982" s="25">
        <v>0.99139</v>
      </c>
      <c r="O982" s="25">
        <v>16.265</v>
      </c>
      <c r="P982" s="25">
        <v>5.32385</v>
      </c>
      <c r="Q982" s="25">
        <v>577.0</v>
      </c>
      <c r="R982" s="25">
        <v>99.0</v>
      </c>
      <c r="S982" s="25">
        <v>12.0</v>
      </c>
    </row>
    <row r="983">
      <c r="A983" s="58" t="s">
        <v>41</v>
      </c>
      <c r="B983" s="25" t="s">
        <v>1</v>
      </c>
      <c r="C983" s="25" t="s">
        <v>133</v>
      </c>
      <c r="D983" s="25" t="s">
        <v>20</v>
      </c>
      <c r="E983" s="25">
        <v>303.0</v>
      </c>
      <c r="F983" s="25">
        <v>110.0</v>
      </c>
      <c r="G983" s="25">
        <v>0.0</v>
      </c>
      <c r="H983" s="25">
        <v>1.0</v>
      </c>
      <c r="I983" s="25">
        <v>0.0</v>
      </c>
      <c r="J983" s="25">
        <v>0.0</v>
      </c>
      <c r="K983" s="25">
        <v>0.0</v>
      </c>
      <c r="L983" s="25">
        <v>0.0</v>
      </c>
      <c r="M983" s="25">
        <v>0.0</v>
      </c>
      <c r="N983" s="25">
        <v>0.84944</v>
      </c>
      <c r="O983" s="25">
        <v>17.82139</v>
      </c>
      <c r="P983" s="25">
        <v>5.24109</v>
      </c>
      <c r="Q983" s="25">
        <v>89.0</v>
      </c>
      <c r="R983" s="25">
        <v>99.0</v>
      </c>
      <c r="S983" s="25">
        <v>12.0</v>
      </c>
    </row>
    <row r="984">
      <c r="A984" s="58" t="s">
        <v>41</v>
      </c>
      <c r="B984" s="25" t="s">
        <v>1</v>
      </c>
      <c r="C984" s="25" t="s">
        <v>116</v>
      </c>
      <c r="D984" s="25" t="s">
        <v>20</v>
      </c>
      <c r="E984" s="25">
        <v>1749.0</v>
      </c>
      <c r="F984" s="25">
        <v>109.0</v>
      </c>
      <c r="G984" s="25">
        <v>1.0</v>
      </c>
      <c r="H984" s="25">
        <v>14.0</v>
      </c>
      <c r="I984" s="25">
        <v>0.0</v>
      </c>
      <c r="J984" s="25">
        <v>0.0</v>
      </c>
      <c r="K984" s="25">
        <v>0.0</v>
      </c>
      <c r="L984" s="25">
        <v>0.0</v>
      </c>
      <c r="M984" s="25">
        <v>0.0</v>
      </c>
      <c r="N984" s="25">
        <v>0.52833</v>
      </c>
      <c r="O984" s="25">
        <v>5.17111</v>
      </c>
      <c r="P984" s="25">
        <v>2.57002</v>
      </c>
      <c r="Q984" s="25">
        <v>91.0</v>
      </c>
      <c r="R984" s="25">
        <v>99.0</v>
      </c>
      <c r="S984" s="25">
        <v>12.0</v>
      </c>
    </row>
    <row r="985">
      <c r="A985" s="58" t="s">
        <v>41</v>
      </c>
      <c r="B985" s="25" t="s">
        <v>1</v>
      </c>
      <c r="C985" s="25" t="s">
        <v>54</v>
      </c>
      <c r="D985" s="25" t="s">
        <v>20</v>
      </c>
      <c r="E985" s="25">
        <v>270.0</v>
      </c>
      <c r="F985" s="25">
        <v>42.0</v>
      </c>
      <c r="G985" s="25">
        <v>1.0</v>
      </c>
      <c r="H985" s="25">
        <v>2.0</v>
      </c>
      <c r="I985" s="25">
        <v>0.0</v>
      </c>
      <c r="J985" s="25">
        <v>0.0</v>
      </c>
      <c r="K985" s="25">
        <v>0.0</v>
      </c>
      <c r="L985" s="25">
        <v>0.0</v>
      </c>
      <c r="M985" s="25">
        <v>0.0</v>
      </c>
      <c r="N985" s="25">
        <v>1.18583</v>
      </c>
      <c r="O985" s="25">
        <v>14.0275</v>
      </c>
      <c r="P985" s="25">
        <v>4.97985</v>
      </c>
      <c r="Q985" s="25">
        <v>39.0</v>
      </c>
      <c r="R985" s="25">
        <v>99.0</v>
      </c>
      <c r="S985" s="25">
        <v>12.0</v>
      </c>
    </row>
    <row r="986">
      <c r="A986" s="58" t="s">
        <v>41</v>
      </c>
      <c r="B986" s="25" t="s">
        <v>1</v>
      </c>
      <c r="C986" s="25" t="s">
        <v>77</v>
      </c>
      <c r="D986" s="25" t="s">
        <v>20</v>
      </c>
      <c r="E986" s="25">
        <v>14138.0</v>
      </c>
      <c r="F986" s="25">
        <v>757.0</v>
      </c>
      <c r="G986" s="25">
        <v>16.0</v>
      </c>
      <c r="H986" s="25">
        <v>40.0</v>
      </c>
      <c r="I986" s="25">
        <v>0.0</v>
      </c>
      <c r="J986" s="25">
        <v>0.0</v>
      </c>
      <c r="K986" s="25">
        <v>0.0</v>
      </c>
      <c r="L986" s="25">
        <v>0.0</v>
      </c>
      <c r="M986" s="25">
        <v>0.0</v>
      </c>
      <c r="N986" s="25">
        <v>1.41611</v>
      </c>
      <c r="O986" s="25">
        <v>17.6725</v>
      </c>
      <c r="P986" s="25">
        <v>5.78737</v>
      </c>
      <c r="Q986" s="25">
        <v>709.0</v>
      </c>
      <c r="R986" s="25">
        <v>99.0</v>
      </c>
      <c r="S986" s="25">
        <v>12.0</v>
      </c>
    </row>
    <row r="987">
      <c r="A987" s="58" t="s">
        <v>41</v>
      </c>
      <c r="B987" s="25" t="s">
        <v>1</v>
      </c>
      <c r="C987" s="25" t="s">
        <v>142</v>
      </c>
      <c r="D987" s="25" t="s">
        <v>20</v>
      </c>
      <c r="E987" s="25">
        <v>273.0</v>
      </c>
      <c r="F987" s="25">
        <v>130.0</v>
      </c>
      <c r="G987" s="25">
        <v>0.0</v>
      </c>
      <c r="H987" s="25">
        <v>2.0</v>
      </c>
      <c r="I987" s="25">
        <v>0.0</v>
      </c>
      <c r="J987" s="25">
        <v>0.0</v>
      </c>
      <c r="K987" s="25">
        <v>0.0</v>
      </c>
      <c r="L987" s="25">
        <v>0.0</v>
      </c>
      <c r="M987" s="25">
        <v>0.0</v>
      </c>
      <c r="N987" s="25">
        <v>0.46944</v>
      </c>
      <c r="O987" s="25">
        <v>15.99333</v>
      </c>
      <c r="P987" s="25">
        <v>5.23307</v>
      </c>
      <c r="Q987" s="25">
        <v>112.0</v>
      </c>
      <c r="R987" s="25">
        <v>99.0</v>
      </c>
      <c r="S987" s="25">
        <v>12.0</v>
      </c>
    </row>
    <row r="988">
      <c r="A988" s="58" t="s">
        <v>41</v>
      </c>
      <c r="B988" s="25" t="s">
        <v>1</v>
      </c>
      <c r="C988" s="25" t="s">
        <v>78</v>
      </c>
      <c r="D988" s="25" t="s">
        <v>20</v>
      </c>
      <c r="E988" s="25">
        <v>904.0</v>
      </c>
      <c r="F988" s="25">
        <v>193.0</v>
      </c>
      <c r="G988" s="25">
        <v>0.0</v>
      </c>
      <c r="H988" s="25">
        <v>7.0</v>
      </c>
      <c r="I988" s="25">
        <v>0.0</v>
      </c>
      <c r="J988" s="25">
        <v>0.0</v>
      </c>
      <c r="K988" s="25">
        <v>0.0</v>
      </c>
      <c r="L988" s="25">
        <v>0.0</v>
      </c>
      <c r="M988" s="25">
        <v>0.0</v>
      </c>
      <c r="N988" s="25">
        <v>1.055</v>
      </c>
      <c r="O988" s="25">
        <v>12.17056</v>
      </c>
      <c r="P988" s="25">
        <v>4.06896</v>
      </c>
      <c r="Q988" s="25">
        <v>180.0</v>
      </c>
      <c r="R988" s="25">
        <v>99.0</v>
      </c>
      <c r="S988" s="25">
        <v>12.0</v>
      </c>
    </row>
    <row r="989">
      <c r="A989" s="58" t="s">
        <v>41</v>
      </c>
      <c r="B989" s="25" t="s">
        <v>1</v>
      </c>
      <c r="C989" s="25" t="s">
        <v>100</v>
      </c>
      <c r="D989" s="25" t="s">
        <v>20</v>
      </c>
      <c r="E989" s="25">
        <v>663.0</v>
      </c>
      <c r="F989" s="25">
        <v>130.0</v>
      </c>
      <c r="G989" s="25">
        <v>0.0</v>
      </c>
      <c r="H989" s="25">
        <v>12.0</v>
      </c>
      <c r="I989" s="25">
        <v>0.0</v>
      </c>
      <c r="J989" s="25">
        <v>0.0</v>
      </c>
      <c r="K989" s="25">
        <v>0.0</v>
      </c>
      <c r="L989" s="25">
        <v>0.0</v>
      </c>
      <c r="M989" s="25">
        <v>0.0</v>
      </c>
      <c r="N989" s="25">
        <v>0.92861</v>
      </c>
      <c r="O989" s="25">
        <v>17.5475</v>
      </c>
      <c r="P989" s="25">
        <v>5.49557</v>
      </c>
      <c r="Q989" s="25">
        <v>120.0</v>
      </c>
      <c r="R989" s="25">
        <v>99.0</v>
      </c>
      <c r="S989" s="25">
        <v>12.0</v>
      </c>
    </row>
    <row r="990">
      <c r="A990" s="58" t="s">
        <v>41</v>
      </c>
      <c r="B990" s="25" t="s">
        <v>1</v>
      </c>
      <c r="C990" s="25" t="s">
        <v>190</v>
      </c>
      <c r="D990" s="25" t="s">
        <v>20</v>
      </c>
      <c r="E990" s="25">
        <v>174.0</v>
      </c>
      <c r="F990" s="25">
        <v>57.0</v>
      </c>
      <c r="G990" s="25">
        <v>0.0</v>
      </c>
      <c r="H990" s="25">
        <v>0.0</v>
      </c>
      <c r="I990" s="25">
        <v>0.0</v>
      </c>
      <c r="J990" s="25">
        <v>0.0</v>
      </c>
      <c r="K990" s="25">
        <v>0.0</v>
      </c>
      <c r="L990" s="25">
        <v>0.0</v>
      </c>
      <c r="M990" s="25">
        <v>0.0</v>
      </c>
      <c r="N990" s="25">
        <v>0.93194</v>
      </c>
      <c r="O990" s="25">
        <v>12.66361</v>
      </c>
      <c r="P990" s="25">
        <v>5.10482</v>
      </c>
      <c r="Q990" s="25">
        <v>48.0</v>
      </c>
      <c r="R990" s="25">
        <v>99.0</v>
      </c>
      <c r="S990" s="25">
        <v>12.0</v>
      </c>
    </row>
    <row r="991">
      <c r="A991" s="58" t="s">
        <v>41</v>
      </c>
      <c r="B991" s="25" t="s">
        <v>1</v>
      </c>
      <c r="C991" s="25" t="s">
        <v>141</v>
      </c>
      <c r="D991" s="25" t="s">
        <v>20</v>
      </c>
      <c r="E991" s="25">
        <v>1091.0</v>
      </c>
      <c r="F991" s="25">
        <v>54.0</v>
      </c>
      <c r="G991" s="25">
        <v>0.0</v>
      </c>
      <c r="H991" s="25">
        <v>12.0</v>
      </c>
      <c r="I991" s="25">
        <v>0.0</v>
      </c>
      <c r="J991" s="25">
        <v>0.0</v>
      </c>
      <c r="K991" s="25">
        <v>0.0</v>
      </c>
      <c r="L991" s="25">
        <v>0.0</v>
      </c>
      <c r="M991" s="25">
        <v>0.0</v>
      </c>
      <c r="N991" s="25">
        <v>0.46972</v>
      </c>
      <c r="O991" s="25">
        <v>3.12722</v>
      </c>
      <c r="P991" s="25">
        <v>1.77791</v>
      </c>
      <c r="Q991" s="25">
        <v>47.0</v>
      </c>
      <c r="R991" s="25">
        <v>99.0</v>
      </c>
      <c r="S991" s="25">
        <v>12.0</v>
      </c>
    </row>
    <row r="992">
      <c r="A992" s="58" t="s">
        <v>41</v>
      </c>
      <c r="B992" s="25" t="s">
        <v>1</v>
      </c>
      <c r="C992" s="25" t="s">
        <v>96</v>
      </c>
      <c r="D992" s="25" t="s">
        <v>20</v>
      </c>
      <c r="E992" s="25">
        <v>1158.0</v>
      </c>
      <c r="F992" s="25">
        <v>417.0</v>
      </c>
      <c r="G992" s="25">
        <v>0.0</v>
      </c>
      <c r="H992" s="25">
        <v>10.0</v>
      </c>
      <c r="I992" s="25">
        <v>0.0</v>
      </c>
      <c r="J992" s="25">
        <v>0.0</v>
      </c>
      <c r="K992" s="25">
        <v>0.0</v>
      </c>
      <c r="L992" s="25">
        <v>0.0</v>
      </c>
      <c r="M992" s="25">
        <v>0.0</v>
      </c>
      <c r="N992" s="25">
        <v>1.10361</v>
      </c>
      <c r="O992" s="25">
        <v>14.09417</v>
      </c>
      <c r="P992" s="25">
        <v>4.57809</v>
      </c>
      <c r="Q992" s="25">
        <v>368.0</v>
      </c>
      <c r="R992" s="25">
        <v>99.0</v>
      </c>
      <c r="S992" s="25">
        <v>12.0</v>
      </c>
    </row>
    <row r="993">
      <c r="A993" s="58" t="s">
        <v>41</v>
      </c>
      <c r="B993" s="25" t="s">
        <v>1</v>
      </c>
      <c r="C993" s="25" t="s">
        <v>185</v>
      </c>
      <c r="D993" s="25" t="s">
        <v>20</v>
      </c>
      <c r="E993" s="25">
        <v>127.0</v>
      </c>
      <c r="F993" s="25">
        <v>46.0</v>
      </c>
      <c r="G993" s="25">
        <v>0.0</v>
      </c>
      <c r="H993" s="25">
        <v>1.0</v>
      </c>
      <c r="I993" s="25">
        <v>0.0</v>
      </c>
      <c r="J993" s="25">
        <v>0.0</v>
      </c>
      <c r="K993" s="25">
        <v>0.0</v>
      </c>
      <c r="L993" s="25">
        <v>0.0</v>
      </c>
      <c r="M993" s="25">
        <v>0.0</v>
      </c>
      <c r="N993" s="25">
        <v>0.85111</v>
      </c>
      <c r="O993" s="25">
        <v>17.73083</v>
      </c>
      <c r="P993" s="25">
        <v>5.26227</v>
      </c>
      <c r="Q993" s="25">
        <v>44.0</v>
      </c>
      <c r="R993" s="25">
        <v>99.0</v>
      </c>
      <c r="S993" s="25">
        <v>12.0</v>
      </c>
    </row>
    <row r="994">
      <c r="A994" s="58" t="s">
        <v>41</v>
      </c>
      <c r="B994" s="25" t="s">
        <v>1</v>
      </c>
      <c r="C994" s="25" t="s">
        <v>119</v>
      </c>
      <c r="D994" s="25" t="s">
        <v>20</v>
      </c>
      <c r="E994" s="25">
        <v>1952.0</v>
      </c>
      <c r="F994" s="25">
        <v>687.0</v>
      </c>
      <c r="G994" s="25">
        <v>0.0</v>
      </c>
      <c r="H994" s="25">
        <v>12.0</v>
      </c>
      <c r="I994" s="25">
        <v>0.0</v>
      </c>
      <c r="J994" s="25">
        <v>0.0</v>
      </c>
      <c r="K994" s="25">
        <v>0.0</v>
      </c>
      <c r="L994" s="25">
        <v>0.0</v>
      </c>
      <c r="M994" s="25">
        <v>0.0</v>
      </c>
      <c r="N994" s="25">
        <v>0.85528</v>
      </c>
      <c r="O994" s="25">
        <v>11.68972</v>
      </c>
      <c r="P994" s="25">
        <v>4.52263</v>
      </c>
      <c r="Q994" s="25">
        <v>580.0</v>
      </c>
      <c r="R994" s="25">
        <v>99.0</v>
      </c>
      <c r="S994" s="25">
        <v>12.0</v>
      </c>
    </row>
    <row r="995">
      <c r="A995" s="58" t="s">
        <v>41</v>
      </c>
      <c r="B995" s="25" t="s">
        <v>1</v>
      </c>
      <c r="C995" s="25" t="s">
        <v>89</v>
      </c>
      <c r="D995" s="25" t="s">
        <v>20</v>
      </c>
      <c r="E995" s="25">
        <v>5428.0</v>
      </c>
      <c r="F995" s="25">
        <v>241.0</v>
      </c>
      <c r="G995" s="25">
        <v>0.0</v>
      </c>
      <c r="H995" s="25">
        <v>64.0</v>
      </c>
      <c r="I995" s="25">
        <v>0.0</v>
      </c>
      <c r="J995" s="25">
        <v>0.0</v>
      </c>
      <c r="K995" s="25">
        <v>0.0</v>
      </c>
      <c r="L995" s="25">
        <v>0.0</v>
      </c>
      <c r="M995" s="25">
        <v>0.0</v>
      </c>
      <c r="N995" s="25">
        <v>0.40278</v>
      </c>
      <c r="O995" s="25">
        <v>2.60167</v>
      </c>
      <c r="P995" s="25">
        <v>1.61644</v>
      </c>
      <c r="Q995" s="25">
        <v>219.0</v>
      </c>
      <c r="R995" s="25">
        <v>99.0</v>
      </c>
      <c r="S995" s="25">
        <v>12.0</v>
      </c>
    </row>
    <row r="996">
      <c r="A996" s="58" t="s">
        <v>41</v>
      </c>
      <c r="B996" s="25" t="s">
        <v>1</v>
      </c>
      <c r="C996" s="25" t="s">
        <v>91</v>
      </c>
      <c r="D996" s="25" t="s">
        <v>20</v>
      </c>
      <c r="E996" s="25">
        <v>3336.0</v>
      </c>
      <c r="F996" s="25">
        <v>904.0</v>
      </c>
      <c r="G996" s="25">
        <v>2.0</v>
      </c>
      <c r="H996" s="25">
        <v>47.0</v>
      </c>
      <c r="I996" s="25">
        <v>0.0</v>
      </c>
      <c r="J996" s="25">
        <v>0.0</v>
      </c>
      <c r="K996" s="25">
        <v>0.0</v>
      </c>
      <c r="L996" s="25">
        <v>0.0</v>
      </c>
      <c r="M996" s="25">
        <v>0.0</v>
      </c>
      <c r="N996" s="25">
        <v>1.10722</v>
      </c>
      <c r="O996" s="25">
        <v>15.07333</v>
      </c>
      <c r="P996" s="25">
        <v>4.84326</v>
      </c>
      <c r="Q996" s="25">
        <v>796.0</v>
      </c>
      <c r="R996" s="25">
        <v>99.0</v>
      </c>
      <c r="S996" s="25">
        <v>12.0</v>
      </c>
    </row>
    <row r="997">
      <c r="A997" s="58" t="s">
        <v>41</v>
      </c>
      <c r="B997" s="25" t="s">
        <v>1</v>
      </c>
      <c r="C997" s="25" t="s">
        <v>106</v>
      </c>
      <c r="D997" s="25" t="s">
        <v>20</v>
      </c>
      <c r="E997" s="25">
        <v>733.0</v>
      </c>
      <c r="F997" s="25">
        <v>224.0</v>
      </c>
      <c r="G997" s="25">
        <v>4.0</v>
      </c>
      <c r="H997" s="25">
        <v>6.0</v>
      </c>
      <c r="I997" s="25">
        <v>0.0</v>
      </c>
      <c r="J997" s="25">
        <v>0.0</v>
      </c>
      <c r="K997" s="25">
        <v>0.0</v>
      </c>
      <c r="L997" s="25">
        <v>0.0</v>
      </c>
      <c r="M997" s="25">
        <v>0.0</v>
      </c>
      <c r="N997" s="25">
        <v>1.10306</v>
      </c>
      <c r="O997" s="25">
        <v>18.05167</v>
      </c>
      <c r="P997" s="25">
        <v>5.75513</v>
      </c>
      <c r="Q997" s="25">
        <v>207.0</v>
      </c>
      <c r="R997" s="25">
        <v>99.0</v>
      </c>
      <c r="S997" s="25">
        <v>12.0</v>
      </c>
    </row>
    <row r="998">
      <c r="A998" s="58" t="s">
        <v>41</v>
      </c>
      <c r="B998" s="25" t="s">
        <v>1</v>
      </c>
      <c r="C998" s="25" t="s">
        <v>108</v>
      </c>
      <c r="D998" s="25" t="s">
        <v>20</v>
      </c>
      <c r="E998" s="25">
        <v>217.0</v>
      </c>
      <c r="F998" s="25">
        <v>54.0</v>
      </c>
      <c r="G998" s="25">
        <v>0.0</v>
      </c>
      <c r="H998" s="25">
        <v>2.0</v>
      </c>
      <c r="I998" s="25">
        <v>0.0</v>
      </c>
      <c r="J998" s="25">
        <v>0.0</v>
      </c>
      <c r="K998" s="25">
        <v>0.0</v>
      </c>
      <c r="L998" s="25">
        <v>0.0</v>
      </c>
      <c r="M998" s="25">
        <v>0.0</v>
      </c>
      <c r="N998" s="25">
        <v>1.03167</v>
      </c>
      <c r="O998" s="25">
        <v>21.13833</v>
      </c>
      <c r="P998" s="25">
        <v>6.30365</v>
      </c>
      <c r="Q998" s="25">
        <v>48.0</v>
      </c>
      <c r="R998" s="25">
        <v>99.0</v>
      </c>
      <c r="S998" s="25">
        <v>12.0</v>
      </c>
    </row>
    <row r="999">
      <c r="A999" s="58" t="s">
        <v>41</v>
      </c>
      <c r="B999" s="25" t="s">
        <v>1</v>
      </c>
      <c r="C999" s="25" t="s">
        <v>151</v>
      </c>
      <c r="D999" s="25" t="s">
        <v>20</v>
      </c>
      <c r="E999" s="25">
        <v>432.0</v>
      </c>
      <c r="F999" s="25">
        <v>135.0</v>
      </c>
      <c r="G999" s="25">
        <v>0.0</v>
      </c>
      <c r="H999" s="25">
        <v>2.0</v>
      </c>
      <c r="I999" s="25">
        <v>0.0</v>
      </c>
      <c r="J999" s="25">
        <v>0.0</v>
      </c>
      <c r="K999" s="25">
        <v>0.0</v>
      </c>
      <c r="L999" s="25">
        <v>0.0</v>
      </c>
      <c r="M999" s="25">
        <v>0.0</v>
      </c>
      <c r="N999" s="25">
        <v>0.97528</v>
      </c>
      <c r="O999" s="25">
        <v>15.58083</v>
      </c>
      <c r="P999" s="25">
        <v>5.65596</v>
      </c>
      <c r="Q999" s="25">
        <v>131.0</v>
      </c>
      <c r="R999" s="25">
        <v>99.0</v>
      </c>
      <c r="S999" s="25">
        <v>12.0</v>
      </c>
    </row>
    <row r="1000">
      <c r="A1000" s="58" t="s">
        <v>41</v>
      </c>
      <c r="B1000" s="25" t="s">
        <v>1</v>
      </c>
      <c r="C1000" s="25" t="s">
        <v>125</v>
      </c>
      <c r="D1000" s="25" t="s">
        <v>20</v>
      </c>
      <c r="E1000" s="25">
        <v>2079.0</v>
      </c>
      <c r="F1000" s="25">
        <v>637.0</v>
      </c>
      <c r="G1000" s="25">
        <v>2.0</v>
      </c>
      <c r="H1000" s="25">
        <v>25.0</v>
      </c>
      <c r="I1000" s="25">
        <v>0.0</v>
      </c>
      <c r="J1000" s="25">
        <v>0.0</v>
      </c>
      <c r="K1000" s="25">
        <v>0.0</v>
      </c>
      <c r="L1000" s="25">
        <v>0.0</v>
      </c>
      <c r="M1000" s="25">
        <v>0.0</v>
      </c>
      <c r="N1000" s="25">
        <v>1.34667</v>
      </c>
      <c r="O1000" s="25">
        <v>18.06694</v>
      </c>
      <c r="P1000" s="25">
        <v>6.06233</v>
      </c>
      <c r="Q1000" s="25">
        <v>568.0</v>
      </c>
      <c r="R1000" s="25">
        <v>99.0</v>
      </c>
      <c r="S1000" s="25">
        <v>12.0</v>
      </c>
    </row>
    <row r="1001">
      <c r="A1001" s="58" t="s">
        <v>41</v>
      </c>
      <c r="B1001" s="25" t="s">
        <v>1</v>
      </c>
      <c r="C1001" s="25" t="s">
        <v>87</v>
      </c>
      <c r="D1001" s="25" t="s">
        <v>20</v>
      </c>
      <c r="E1001" s="25">
        <v>807.0</v>
      </c>
      <c r="F1001" s="25">
        <v>87.0</v>
      </c>
      <c r="G1001" s="25">
        <v>1.0</v>
      </c>
      <c r="H1001" s="25">
        <v>24.0</v>
      </c>
      <c r="I1001" s="25">
        <v>0.0</v>
      </c>
      <c r="J1001" s="25">
        <v>0.0</v>
      </c>
      <c r="K1001" s="25">
        <v>0.0</v>
      </c>
      <c r="L1001" s="25">
        <v>0.0</v>
      </c>
      <c r="M1001" s="25">
        <v>0.0</v>
      </c>
      <c r="N1001" s="25">
        <v>0.4725</v>
      </c>
      <c r="O1001" s="25">
        <v>9.10778</v>
      </c>
      <c r="P1001" s="25">
        <v>2.77641</v>
      </c>
      <c r="Q1001" s="25">
        <v>75.0</v>
      </c>
      <c r="R1001" s="25">
        <v>99.0</v>
      </c>
      <c r="S1001" s="25">
        <v>12.0</v>
      </c>
    </row>
    <row r="1002">
      <c r="A1002" s="58" t="s">
        <v>41</v>
      </c>
      <c r="B1002" s="25" t="s">
        <v>1</v>
      </c>
      <c r="C1002" s="25" t="s">
        <v>92</v>
      </c>
      <c r="D1002" s="25" t="s">
        <v>20</v>
      </c>
      <c r="E1002" s="25">
        <v>390.0</v>
      </c>
      <c r="F1002" s="25">
        <v>101.0</v>
      </c>
      <c r="G1002" s="25">
        <v>0.0</v>
      </c>
      <c r="H1002" s="25">
        <v>5.0</v>
      </c>
      <c r="I1002" s="25">
        <v>0.0</v>
      </c>
      <c r="J1002" s="25">
        <v>0.0</v>
      </c>
      <c r="K1002" s="25">
        <v>0.0</v>
      </c>
      <c r="L1002" s="25">
        <v>0.0</v>
      </c>
      <c r="M1002" s="25">
        <v>0.0</v>
      </c>
      <c r="N1002" s="25">
        <v>1.22111</v>
      </c>
      <c r="O1002" s="25">
        <v>15.95361</v>
      </c>
      <c r="P1002" s="25">
        <v>5.43254</v>
      </c>
      <c r="Q1002" s="25">
        <v>88.0</v>
      </c>
      <c r="R1002" s="25">
        <v>99.0</v>
      </c>
      <c r="S1002" s="25">
        <v>12.0</v>
      </c>
    </row>
    <row r="1003">
      <c r="A1003" s="58" t="s">
        <v>41</v>
      </c>
      <c r="B1003" s="25" t="s">
        <v>1</v>
      </c>
      <c r="C1003" s="25" t="s">
        <v>80</v>
      </c>
      <c r="D1003" s="25" t="s">
        <v>20</v>
      </c>
      <c r="E1003" s="25">
        <v>1357.0</v>
      </c>
      <c r="F1003" s="25">
        <v>48.0</v>
      </c>
      <c r="G1003" s="25">
        <v>0.0</v>
      </c>
      <c r="H1003" s="25">
        <v>22.0</v>
      </c>
      <c r="I1003" s="25">
        <v>0.0</v>
      </c>
      <c r="J1003" s="25">
        <v>0.0</v>
      </c>
      <c r="K1003" s="25">
        <v>0.0</v>
      </c>
      <c r="L1003" s="25">
        <v>0.0</v>
      </c>
      <c r="M1003" s="25">
        <v>0.0</v>
      </c>
      <c r="N1003" s="25">
        <v>0.31056</v>
      </c>
      <c r="O1003" s="25">
        <v>2.935</v>
      </c>
      <c r="P1003" s="25">
        <v>1.48115</v>
      </c>
      <c r="Q1003" s="25">
        <v>39.0</v>
      </c>
      <c r="R1003" s="25">
        <v>99.0</v>
      </c>
      <c r="S1003" s="25">
        <v>12.0</v>
      </c>
    </row>
    <row r="1004">
      <c r="A1004" s="58" t="s">
        <v>41</v>
      </c>
      <c r="B1004" s="25" t="s">
        <v>1</v>
      </c>
      <c r="C1004" s="25" t="s">
        <v>105</v>
      </c>
      <c r="D1004" s="25" t="s">
        <v>20</v>
      </c>
      <c r="E1004" s="25">
        <v>2901.0</v>
      </c>
      <c r="F1004" s="25">
        <v>147.0</v>
      </c>
      <c r="G1004" s="25">
        <v>0.0</v>
      </c>
      <c r="H1004" s="25">
        <v>39.0</v>
      </c>
      <c r="I1004" s="25">
        <v>0.0</v>
      </c>
      <c r="J1004" s="25">
        <v>0.0</v>
      </c>
      <c r="K1004" s="25">
        <v>0.0</v>
      </c>
      <c r="L1004" s="25">
        <v>0.0</v>
      </c>
      <c r="M1004" s="25">
        <v>0.0</v>
      </c>
      <c r="N1004" s="25">
        <v>0.435</v>
      </c>
      <c r="O1004" s="25">
        <v>5.31417</v>
      </c>
      <c r="P1004" s="25">
        <v>1.99392</v>
      </c>
      <c r="Q1004" s="25">
        <v>123.0</v>
      </c>
      <c r="R1004" s="25">
        <v>99.0</v>
      </c>
      <c r="S1004" s="25">
        <v>12.0</v>
      </c>
    </row>
    <row r="1005">
      <c r="A1005" s="58" t="s">
        <v>41</v>
      </c>
      <c r="B1005" s="25" t="s">
        <v>1</v>
      </c>
      <c r="C1005" s="25" t="s">
        <v>111</v>
      </c>
      <c r="D1005" s="25" t="s">
        <v>20</v>
      </c>
      <c r="E1005" s="25">
        <v>1560.0</v>
      </c>
      <c r="F1005" s="25">
        <v>111.0</v>
      </c>
      <c r="G1005" s="25">
        <v>1.0</v>
      </c>
      <c r="H1005" s="25">
        <v>24.0</v>
      </c>
      <c r="I1005" s="25">
        <v>0.0</v>
      </c>
      <c r="J1005" s="25">
        <v>0.0</v>
      </c>
      <c r="K1005" s="25">
        <v>0.0</v>
      </c>
      <c r="L1005" s="25">
        <v>0.0</v>
      </c>
      <c r="M1005" s="25">
        <v>0.0</v>
      </c>
      <c r="N1005" s="25">
        <v>0.6475</v>
      </c>
      <c r="O1005" s="25">
        <v>9.52111</v>
      </c>
      <c r="P1005" s="25">
        <v>2.99711</v>
      </c>
      <c r="Q1005" s="25">
        <v>99.0</v>
      </c>
      <c r="R1005" s="25">
        <v>99.0</v>
      </c>
      <c r="S1005" s="25">
        <v>12.0</v>
      </c>
    </row>
    <row r="1006">
      <c r="A1006" s="58" t="s">
        <v>41</v>
      </c>
      <c r="B1006" s="25" t="s">
        <v>1</v>
      </c>
      <c r="C1006" s="25" t="s">
        <v>161</v>
      </c>
      <c r="D1006" s="25" t="s">
        <v>20</v>
      </c>
      <c r="E1006" s="25">
        <v>187.0</v>
      </c>
      <c r="F1006" s="25">
        <v>40.0</v>
      </c>
      <c r="G1006" s="25">
        <v>2.0</v>
      </c>
      <c r="H1006" s="25">
        <v>1.0</v>
      </c>
      <c r="I1006" s="25">
        <v>0.0</v>
      </c>
      <c r="J1006" s="25">
        <v>0.0</v>
      </c>
      <c r="K1006" s="25">
        <v>0.0</v>
      </c>
      <c r="L1006" s="25">
        <v>0.0</v>
      </c>
      <c r="M1006" s="25">
        <v>0.0</v>
      </c>
      <c r="N1006" s="25">
        <v>0.60333</v>
      </c>
      <c r="O1006" s="25">
        <v>8.06139</v>
      </c>
      <c r="P1006" s="25">
        <v>3.94744</v>
      </c>
      <c r="Q1006" s="25">
        <v>37.0</v>
      </c>
      <c r="R1006" s="25">
        <v>99.0</v>
      </c>
      <c r="S1006" s="25">
        <v>12.0</v>
      </c>
    </row>
    <row r="1007">
      <c r="A1007" s="58" t="s">
        <v>41</v>
      </c>
      <c r="B1007" s="25" t="s">
        <v>1</v>
      </c>
      <c r="C1007" s="25" t="s">
        <v>65</v>
      </c>
      <c r="D1007" s="25" t="s">
        <v>20</v>
      </c>
      <c r="E1007" s="25">
        <v>6426.0</v>
      </c>
      <c r="F1007" s="25">
        <v>181.0</v>
      </c>
      <c r="G1007" s="25">
        <v>1.0</v>
      </c>
      <c r="H1007" s="25">
        <v>160.0</v>
      </c>
      <c r="I1007" s="25">
        <v>0.0</v>
      </c>
      <c r="J1007" s="25">
        <v>0.0</v>
      </c>
      <c r="K1007" s="25">
        <v>0.0</v>
      </c>
      <c r="L1007" s="25">
        <v>0.0</v>
      </c>
      <c r="M1007" s="25">
        <v>0.0</v>
      </c>
      <c r="N1007" s="25">
        <v>0.48833</v>
      </c>
      <c r="O1007" s="25">
        <v>8.6675</v>
      </c>
      <c r="P1007" s="25">
        <v>3.02791</v>
      </c>
      <c r="Q1007" s="25">
        <v>154.0</v>
      </c>
      <c r="R1007" s="25">
        <v>99.0</v>
      </c>
      <c r="S1007" s="25">
        <v>12.0</v>
      </c>
    </row>
    <row r="1008">
      <c r="A1008" s="58" t="s">
        <v>41</v>
      </c>
      <c r="B1008" s="25" t="s">
        <v>1</v>
      </c>
      <c r="C1008" s="25" t="s">
        <v>69</v>
      </c>
      <c r="D1008" s="25" t="s">
        <v>20</v>
      </c>
      <c r="E1008" s="25">
        <v>419.0</v>
      </c>
      <c r="F1008" s="25">
        <v>181.0</v>
      </c>
      <c r="G1008" s="25">
        <v>2.0</v>
      </c>
      <c r="H1008" s="25">
        <v>3.0</v>
      </c>
      <c r="I1008" s="25">
        <v>0.0</v>
      </c>
      <c r="J1008" s="25">
        <v>0.0</v>
      </c>
      <c r="K1008" s="25">
        <v>0.0</v>
      </c>
      <c r="L1008" s="25">
        <v>0.0</v>
      </c>
      <c r="M1008" s="25">
        <v>0.0</v>
      </c>
      <c r="N1008" s="25">
        <v>0.45944</v>
      </c>
      <c r="O1008" s="25">
        <v>14.77444</v>
      </c>
      <c r="P1008" s="25">
        <v>5.3815</v>
      </c>
      <c r="Q1008" s="25">
        <v>162.0</v>
      </c>
      <c r="R1008" s="25">
        <v>99.0</v>
      </c>
      <c r="S1008" s="25">
        <v>12.0</v>
      </c>
    </row>
    <row r="1009">
      <c r="A1009" s="58" t="s">
        <v>41</v>
      </c>
      <c r="B1009" s="25" t="s">
        <v>1</v>
      </c>
      <c r="C1009" s="25" t="s">
        <v>157</v>
      </c>
      <c r="D1009" s="25" t="s">
        <v>20</v>
      </c>
      <c r="E1009" s="25">
        <v>498.0</v>
      </c>
      <c r="F1009" s="25">
        <v>198.0</v>
      </c>
      <c r="G1009" s="25">
        <v>0.0</v>
      </c>
      <c r="H1009" s="25">
        <v>8.0</v>
      </c>
      <c r="I1009" s="25">
        <v>0.0</v>
      </c>
      <c r="J1009" s="25">
        <v>0.0</v>
      </c>
      <c r="K1009" s="25">
        <v>0.0</v>
      </c>
      <c r="L1009" s="25">
        <v>0.0</v>
      </c>
      <c r="M1009" s="25">
        <v>0.0</v>
      </c>
      <c r="N1009" s="25">
        <v>1.04167</v>
      </c>
      <c r="O1009" s="25">
        <v>14.41944</v>
      </c>
      <c r="P1009" s="25">
        <v>4.9562</v>
      </c>
      <c r="Q1009" s="25">
        <v>178.0</v>
      </c>
      <c r="R1009" s="25">
        <v>99.0</v>
      </c>
      <c r="S1009" s="25">
        <v>12.0</v>
      </c>
    </row>
    <row r="1010">
      <c r="A1010" s="58" t="s">
        <v>41</v>
      </c>
      <c r="B1010" s="25" t="s">
        <v>1</v>
      </c>
      <c r="C1010" s="25" t="s">
        <v>94</v>
      </c>
      <c r="D1010" s="25" t="s">
        <v>20</v>
      </c>
      <c r="E1010" s="25">
        <v>562.0</v>
      </c>
      <c r="F1010" s="25">
        <v>133.0</v>
      </c>
      <c r="G1010" s="25">
        <v>6.0</v>
      </c>
      <c r="H1010" s="25">
        <v>8.0</v>
      </c>
      <c r="I1010" s="25">
        <v>0.0</v>
      </c>
      <c r="J1010" s="25">
        <v>0.0</v>
      </c>
      <c r="K1010" s="25">
        <v>0.0</v>
      </c>
      <c r="L1010" s="25">
        <v>0.0</v>
      </c>
      <c r="M1010" s="25">
        <v>0.0</v>
      </c>
      <c r="N1010" s="25">
        <v>0.84417</v>
      </c>
      <c r="O1010" s="25">
        <v>13.92556</v>
      </c>
      <c r="P1010" s="25">
        <v>4.33553</v>
      </c>
      <c r="Q1010" s="25">
        <v>111.0</v>
      </c>
      <c r="R1010" s="25">
        <v>99.0</v>
      </c>
      <c r="S1010" s="25">
        <v>12.0</v>
      </c>
    </row>
    <row r="1011">
      <c r="A1011" s="58" t="s">
        <v>41</v>
      </c>
      <c r="B1011" s="25" t="s">
        <v>1</v>
      </c>
      <c r="C1011" s="25" t="s">
        <v>62</v>
      </c>
      <c r="D1011" s="25" t="s">
        <v>20</v>
      </c>
      <c r="E1011" s="25">
        <v>6560.0</v>
      </c>
      <c r="F1011" s="25">
        <v>124.0</v>
      </c>
      <c r="G1011" s="25">
        <v>1.0</v>
      </c>
      <c r="H1011" s="25">
        <v>92.0</v>
      </c>
      <c r="I1011" s="25">
        <v>0.0</v>
      </c>
      <c r="J1011" s="25">
        <v>0.0</v>
      </c>
      <c r="K1011" s="25">
        <v>0.0</v>
      </c>
      <c r="L1011" s="25">
        <v>0.0</v>
      </c>
      <c r="M1011" s="25">
        <v>0.0</v>
      </c>
      <c r="N1011" s="25">
        <v>0.33833</v>
      </c>
      <c r="O1011" s="25">
        <v>4.65556</v>
      </c>
      <c r="P1011" s="25">
        <v>1.87874</v>
      </c>
      <c r="Q1011" s="25">
        <v>104.0</v>
      </c>
      <c r="R1011" s="25">
        <v>99.0</v>
      </c>
      <c r="S1011" s="25">
        <v>12.0</v>
      </c>
    </row>
    <row r="1012">
      <c r="A1012" s="58" t="s">
        <v>41</v>
      </c>
      <c r="B1012" s="25" t="s">
        <v>1</v>
      </c>
      <c r="C1012" s="25" t="s">
        <v>82</v>
      </c>
      <c r="D1012" s="25" t="s">
        <v>20</v>
      </c>
      <c r="E1012" s="25">
        <v>1237.0</v>
      </c>
      <c r="F1012" s="25">
        <v>45.0</v>
      </c>
      <c r="G1012" s="25">
        <v>0.0</v>
      </c>
      <c r="H1012" s="25">
        <v>21.0</v>
      </c>
      <c r="I1012" s="25">
        <v>0.0</v>
      </c>
      <c r="J1012" s="25">
        <v>0.0</v>
      </c>
      <c r="K1012" s="25">
        <v>0.0</v>
      </c>
      <c r="L1012" s="25">
        <v>0.0</v>
      </c>
      <c r="M1012" s="25">
        <v>0.0</v>
      </c>
      <c r="N1012" s="25">
        <v>0.67556</v>
      </c>
      <c r="O1012" s="25">
        <v>6.21639</v>
      </c>
      <c r="P1012" s="25">
        <v>2.74451</v>
      </c>
      <c r="Q1012" s="25">
        <v>37.0</v>
      </c>
      <c r="R1012" s="25">
        <v>99.0</v>
      </c>
      <c r="S1012" s="25">
        <v>12.0</v>
      </c>
    </row>
    <row r="1013">
      <c r="A1013" s="58" t="s">
        <v>41</v>
      </c>
      <c r="B1013" s="25" t="s">
        <v>1</v>
      </c>
      <c r="C1013" s="25" t="s">
        <v>177</v>
      </c>
      <c r="D1013" s="25" t="s">
        <v>20</v>
      </c>
      <c r="E1013" s="25">
        <v>184.0</v>
      </c>
      <c r="F1013" s="25">
        <v>25.0</v>
      </c>
      <c r="G1013" s="25">
        <v>2.0</v>
      </c>
      <c r="H1013" s="25">
        <v>0.0</v>
      </c>
      <c r="I1013" s="25">
        <v>0.0</v>
      </c>
      <c r="J1013" s="25">
        <v>0.0</v>
      </c>
      <c r="K1013" s="25">
        <v>0.0</v>
      </c>
      <c r="L1013" s="25">
        <v>0.0</v>
      </c>
      <c r="M1013" s="25">
        <v>0.0</v>
      </c>
      <c r="N1013" s="25">
        <v>1.48111</v>
      </c>
      <c r="O1013" s="25">
        <v>20.36111</v>
      </c>
      <c r="P1013" s="25">
        <v>5.97977</v>
      </c>
      <c r="Q1013" s="25">
        <v>25.0</v>
      </c>
      <c r="R1013" s="25">
        <v>99.0</v>
      </c>
      <c r="S1013" s="25">
        <v>12.0</v>
      </c>
    </row>
    <row r="1014">
      <c r="A1014" s="58" t="s">
        <v>41</v>
      </c>
      <c r="B1014" s="25" t="s">
        <v>1</v>
      </c>
      <c r="C1014" s="25" t="s">
        <v>165</v>
      </c>
      <c r="D1014" s="25" t="s">
        <v>20</v>
      </c>
      <c r="E1014" s="25">
        <v>302.0</v>
      </c>
      <c r="F1014" s="25">
        <v>39.0</v>
      </c>
      <c r="G1014" s="25">
        <v>1.0</v>
      </c>
      <c r="H1014" s="25">
        <v>5.0</v>
      </c>
      <c r="I1014" s="25">
        <v>0.0</v>
      </c>
      <c r="J1014" s="25">
        <v>0.0</v>
      </c>
      <c r="K1014" s="25">
        <v>0.0</v>
      </c>
      <c r="L1014" s="25">
        <v>0.0</v>
      </c>
      <c r="M1014" s="25">
        <v>0.0</v>
      </c>
      <c r="N1014" s="25">
        <v>0.64111</v>
      </c>
      <c r="O1014" s="25">
        <v>10.47694</v>
      </c>
      <c r="P1014" s="25">
        <v>3.43928</v>
      </c>
      <c r="Q1014" s="25">
        <v>33.0</v>
      </c>
      <c r="R1014" s="25">
        <v>99.0</v>
      </c>
      <c r="S1014" s="25">
        <v>12.0</v>
      </c>
    </row>
    <row r="1015">
      <c r="A1015" s="58" t="s">
        <v>41</v>
      </c>
      <c r="B1015" s="25" t="s">
        <v>1</v>
      </c>
      <c r="C1015" s="25" t="s">
        <v>132</v>
      </c>
      <c r="D1015" s="25" t="s">
        <v>20</v>
      </c>
      <c r="E1015" s="25">
        <v>117.0</v>
      </c>
      <c r="F1015" s="25">
        <v>25.0</v>
      </c>
      <c r="G1015" s="25">
        <v>0.0</v>
      </c>
      <c r="H1015" s="25">
        <v>0.0</v>
      </c>
      <c r="I1015" s="25">
        <v>0.0</v>
      </c>
      <c r="J1015" s="25">
        <v>0.0</v>
      </c>
      <c r="K1015" s="25">
        <v>0.0</v>
      </c>
      <c r="L1015" s="25">
        <v>0.0</v>
      </c>
      <c r="M1015" s="25">
        <v>0.0</v>
      </c>
      <c r="N1015" s="25">
        <v>1.08611</v>
      </c>
      <c r="O1015" s="25">
        <v>12.27972</v>
      </c>
      <c r="P1015" s="25">
        <v>4.78581</v>
      </c>
      <c r="Q1015" s="25">
        <v>23.0</v>
      </c>
      <c r="R1015" s="25">
        <v>99.0</v>
      </c>
      <c r="S1015" s="25">
        <v>12.0</v>
      </c>
    </row>
    <row r="1016">
      <c r="A1016" s="58" t="s">
        <v>41</v>
      </c>
      <c r="B1016" s="25" t="s">
        <v>1</v>
      </c>
      <c r="C1016" s="25" t="s">
        <v>112</v>
      </c>
      <c r="D1016" s="25" t="s">
        <v>20</v>
      </c>
      <c r="E1016" s="25">
        <v>736.0</v>
      </c>
      <c r="F1016" s="25">
        <v>160.0</v>
      </c>
      <c r="G1016" s="25">
        <v>2.0</v>
      </c>
      <c r="H1016" s="25">
        <v>16.0</v>
      </c>
      <c r="I1016" s="25">
        <v>0.0</v>
      </c>
      <c r="J1016" s="25">
        <v>0.0</v>
      </c>
      <c r="K1016" s="25">
        <v>0.0</v>
      </c>
      <c r="L1016" s="25">
        <v>0.0</v>
      </c>
      <c r="M1016" s="25">
        <v>0.0</v>
      </c>
      <c r="N1016" s="25">
        <v>1.07111</v>
      </c>
      <c r="O1016" s="25">
        <v>18.41639</v>
      </c>
      <c r="P1016" s="25">
        <v>5.78499</v>
      </c>
      <c r="Q1016" s="25">
        <v>138.0</v>
      </c>
      <c r="R1016" s="25">
        <v>99.0</v>
      </c>
      <c r="S1016" s="25">
        <v>12.0</v>
      </c>
    </row>
    <row r="1017">
      <c r="A1017" s="58" t="s">
        <v>41</v>
      </c>
      <c r="B1017" s="25" t="s">
        <v>1</v>
      </c>
      <c r="C1017" s="25" t="s">
        <v>143</v>
      </c>
      <c r="D1017" s="25" t="s">
        <v>20</v>
      </c>
      <c r="E1017" s="25">
        <v>255.0</v>
      </c>
      <c r="F1017" s="25">
        <v>42.0</v>
      </c>
      <c r="G1017" s="25">
        <v>2.0</v>
      </c>
      <c r="H1017" s="25">
        <v>6.0</v>
      </c>
      <c r="I1017" s="25">
        <v>0.0</v>
      </c>
      <c r="J1017" s="25">
        <v>0.0</v>
      </c>
      <c r="K1017" s="25">
        <v>0.0</v>
      </c>
      <c r="L1017" s="25">
        <v>0.0</v>
      </c>
      <c r="M1017" s="25">
        <v>0.0</v>
      </c>
      <c r="N1017" s="25">
        <v>0.86972</v>
      </c>
      <c r="O1017" s="25">
        <v>15.03889</v>
      </c>
      <c r="P1017" s="25">
        <v>4.64953</v>
      </c>
      <c r="Q1017" s="25">
        <v>41.0</v>
      </c>
      <c r="R1017" s="25">
        <v>99.0</v>
      </c>
      <c r="S1017" s="25">
        <v>12.0</v>
      </c>
    </row>
    <row r="1018">
      <c r="A1018" s="58" t="s">
        <v>41</v>
      </c>
      <c r="B1018" s="25" t="s">
        <v>1</v>
      </c>
      <c r="C1018" s="25" t="s">
        <v>52</v>
      </c>
      <c r="D1018" s="25" t="s">
        <v>20</v>
      </c>
      <c r="E1018" s="25">
        <v>396.0</v>
      </c>
      <c r="F1018" s="25">
        <v>76.0</v>
      </c>
      <c r="G1018" s="25">
        <v>1.0</v>
      </c>
      <c r="H1018" s="25">
        <v>7.0</v>
      </c>
      <c r="I1018" s="25">
        <v>0.0</v>
      </c>
      <c r="J1018" s="25">
        <v>0.0</v>
      </c>
      <c r="K1018" s="25">
        <v>0.0</v>
      </c>
      <c r="L1018" s="25">
        <v>0.0</v>
      </c>
      <c r="M1018" s="25">
        <v>0.0</v>
      </c>
      <c r="N1018" s="25">
        <v>0.93306</v>
      </c>
      <c r="O1018" s="25">
        <v>11.13472</v>
      </c>
      <c r="P1018" s="25">
        <v>3.80729</v>
      </c>
      <c r="Q1018" s="25">
        <v>70.0</v>
      </c>
      <c r="R1018" s="25">
        <v>99.0</v>
      </c>
      <c r="S1018" s="25">
        <v>12.0</v>
      </c>
    </row>
    <row r="1019">
      <c r="A1019" s="58" t="s">
        <v>41</v>
      </c>
      <c r="B1019" s="25" t="s">
        <v>1</v>
      </c>
      <c r="C1019" s="25" t="s">
        <v>180</v>
      </c>
      <c r="D1019" s="25" t="s">
        <v>20</v>
      </c>
      <c r="E1019" s="25">
        <v>69.0</v>
      </c>
      <c r="F1019" s="25">
        <v>20.0</v>
      </c>
      <c r="G1019" s="25">
        <v>0.0</v>
      </c>
      <c r="H1019" s="25">
        <v>0.0</v>
      </c>
      <c r="I1019" s="25">
        <v>0.0</v>
      </c>
      <c r="J1019" s="25">
        <v>0.0</v>
      </c>
      <c r="K1019" s="25">
        <v>0.0</v>
      </c>
      <c r="L1019" s="25">
        <v>0.0</v>
      </c>
      <c r="M1019" s="25">
        <v>0.0</v>
      </c>
      <c r="N1019" s="25">
        <v>0.99028</v>
      </c>
      <c r="O1019" s="25">
        <v>14.6875</v>
      </c>
      <c r="P1019" s="25">
        <v>4.68881</v>
      </c>
      <c r="Q1019" s="25">
        <v>17.0</v>
      </c>
      <c r="R1019" s="25">
        <v>99.0</v>
      </c>
      <c r="S1019" s="25">
        <v>12.0</v>
      </c>
    </row>
    <row r="1020">
      <c r="A1020" s="58" t="s">
        <v>41</v>
      </c>
      <c r="B1020" s="25" t="s">
        <v>1</v>
      </c>
      <c r="C1020" s="25" t="s">
        <v>72</v>
      </c>
      <c r="D1020" s="25" t="s">
        <v>20</v>
      </c>
      <c r="E1020" s="25">
        <v>198.0</v>
      </c>
      <c r="F1020" s="25">
        <v>28.0</v>
      </c>
      <c r="G1020" s="25">
        <v>0.0</v>
      </c>
      <c r="H1020" s="25">
        <v>3.0</v>
      </c>
      <c r="I1020" s="25">
        <v>0.0</v>
      </c>
      <c r="J1020" s="25">
        <v>0.0</v>
      </c>
      <c r="K1020" s="25">
        <v>0.0</v>
      </c>
      <c r="L1020" s="25">
        <v>0.0</v>
      </c>
      <c r="M1020" s="25">
        <v>0.0</v>
      </c>
      <c r="N1020" s="25">
        <v>1.02917</v>
      </c>
      <c r="O1020" s="25">
        <v>10.96444</v>
      </c>
      <c r="P1020" s="25">
        <v>3.79943</v>
      </c>
      <c r="Q1020" s="25">
        <v>27.0</v>
      </c>
      <c r="R1020" s="25">
        <v>99.0</v>
      </c>
      <c r="S1020" s="25">
        <v>12.0</v>
      </c>
    </row>
    <row r="1021">
      <c r="A1021" s="58" t="s">
        <v>41</v>
      </c>
      <c r="B1021" s="25" t="s">
        <v>1</v>
      </c>
      <c r="C1021" s="25" t="s">
        <v>67</v>
      </c>
      <c r="D1021" s="25" t="s">
        <v>20</v>
      </c>
      <c r="E1021" s="25">
        <v>2445.0</v>
      </c>
      <c r="F1021" s="25">
        <v>145.0</v>
      </c>
      <c r="G1021" s="25">
        <v>2.0</v>
      </c>
      <c r="H1021" s="25">
        <v>34.0</v>
      </c>
      <c r="I1021" s="25">
        <v>0.0</v>
      </c>
      <c r="J1021" s="25">
        <v>0.0</v>
      </c>
      <c r="K1021" s="25">
        <v>0.0</v>
      </c>
      <c r="L1021" s="25">
        <v>0.0</v>
      </c>
      <c r="M1021" s="25">
        <v>0.0</v>
      </c>
      <c r="N1021" s="25">
        <v>0.47472</v>
      </c>
      <c r="O1021" s="25">
        <v>8.75667</v>
      </c>
      <c r="P1021" s="25">
        <v>3.0161</v>
      </c>
      <c r="Q1021" s="25">
        <v>134.0</v>
      </c>
      <c r="R1021" s="25">
        <v>99.0</v>
      </c>
      <c r="S1021" s="25">
        <v>12.0</v>
      </c>
    </row>
    <row r="1022">
      <c r="A1022" s="58" t="s">
        <v>41</v>
      </c>
      <c r="B1022" s="25" t="s">
        <v>1</v>
      </c>
      <c r="C1022" s="25" t="s">
        <v>42</v>
      </c>
      <c r="D1022" s="25" t="s">
        <v>20</v>
      </c>
      <c r="E1022" s="25">
        <v>693.0</v>
      </c>
      <c r="F1022" s="25">
        <v>27.0</v>
      </c>
      <c r="G1022" s="25">
        <v>0.0</v>
      </c>
      <c r="H1022" s="25">
        <v>13.0</v>
      </c>
      <c r="I1022" s="25">
        <v>0.0</v>
      </c>
      <c r="J1022" s="25">
        <v>0.0</v>
      </c>
      <c r="K1022" s="25">
        <v>0.0</v>
      </c>
      <c r="L1022" s="25">
        <v>0.0</v>
      </c>
      <c r="M1022" s="25">
        <v>0.0</v>
      </c>
      <c r="N1022" s="25">
        <v>0.40278</v>
      </c>
      <c r="O1022" s="25">
        <v>4.61</v>
      </c>
      <c r="P1022" s="25">
        <v>1.86141</v>
      </c>
      <c r="Q1022" s="25">
        <v>25.0</v>
      </c>
      <c r="R1022" s="25">
        <v>99.0</v>
      </c>
      <c r="S1022" s="25">
        <v>12.0</v>
      </c>
    </row>
    <row r="1023">
      <c r="A1023" s="58" t="s">
        <v>41</v>
      </c>
      <c r="B1023" s="25" t="s">
        <v>1</v>
      </c>
      <c r="C1023" s="25" t="s">
        <v>172</v>
      </c>
      <c r="D1023" s="25" t="s">
        <v>20</v>
      </c>
      <c r="E1023" s="25">
        <v>49.0</v>
      </c>
      <c r="F1023" s="25">
        <v>24.0</v>
      </c>
      <c r="G1023" s="25">
        <v>0.0</v>
      </c>
      <c r="H1023" s="25">
        <v>0.0</v>
      </c>
      <c r="I1023" s="25">
        <v>0.0</v>
      </c>
      <c r="J1023" s="25">
        <v>0.0</v>
      </c>
      <c r="K1023" s="25">
        <v>0.0</v>
      </c>
      <c r="L1023" s="25">
        <v>0.0</v>
      </c>
      <c r="M1023" s="25">
        <v>0.0</v>
      </c>
      <c r="N1023" s="25">
        <v>1.21333</v>
      </c>
      <c r="O1023" s="25">
        <v>24.3</v>
      </c>
      <c r="P1023" s="25">
        <v>6.56866</v>
      </c>
      <c r="Q1023" s="25">
        <v>23.0</v>
      </c>
      <c r="R1023" s="25">
        <v>99.0</v>
      </c>
      <c r="S1023" s="25">
        <v>12.0</v>
      </c>
    </row>
    <row r="1024">
      <c r="A1024" s="58" t="s">
        <v>41</v>
      </c>
      <c r="B1024" s="25" t="s">
        <v>1</v>
      </c>
      <c r="C1024" s="25" t="s">
        <v>167</v>
      </c>
      <c r="D1024" s="25" t="s">
        <v>20</v>
      </c>
      <c r="E1024" s="25">
        <v>346.0</v>
      </c>
      <c r="F1024" s="25">
        <v>31.0</v>
      </c>
      <c r="G1024" s="25">
        <v>0.0</v>
      </c>
      <c r="H1024" s="25">
        <v>2.0</v>
      </c>
      <c r="I1024" s="25">
        <v>0.0</v>
      </c>
      <c r="J1024" s="25">
        <v>0.0</v>
      </c>
      <c r="K1024" s="25">
        <v>0.0</v>
      </c>
      <c r="L1024" s="25">
        <v>0.0</v>
      </c>
      <c r="M1024" s="25">
        <v>0.0</v>
      </c>
      <c r="N1024" s="25">
        <v>0.45083</v>
      </c>
      <c r="O1024" s="25">
        <v>11.325</v>
      </c>
      <c r="P1024" s="25">
        <v>3.2156</v>
      </c>
      <c r="Q1024" s="25">
        <v>29.0</v>
      </c>
      <c r="R1024" s="25">
        <v>99.0</v>
      </c>
      <c r="S1024" s="25">
        <v>12.0</v>
      </c>
    </row>
    <row r="1025">
      <c r="A1025" s="58" t="s">
        <v>41</v>
      </c>
      <c r="B1025" s="25" t="s">
        <v>1</v>
      </c>
      <c r="C1025" s="25" t="s">
        <v>102</v>
      </c>
      <c r="D1025" s="25" t="s">
        <v>20</v>
      </c>
      <c r="E1025" s="25">
        <v>4380.0</v>
      </c>
      <c r="F1025" s="25">
        <v>113.0</v>
      </c>
      <c r="G1025" s="25">
        <v>0.0</v>
      </c>
      <c r="H1025" s="25">
        <v>31.0</v>
      </c>
      <c r="I1025" s="25">
        <v>0.0</v>
      </c>
      <c r="J1025" s="25">
        <v>0.0</v>
      </c>
      <c r="K1025" s="25">
        <v>0.0</v>
      </c>
      <c r="L1025" s="25">
        <v>0.0</v>
      </c>
      <c r="M1025" s="25">
        <v>0.0</v>
      </c>
      <c r="N1025" s="25">
        <v>0.30028</v>
      </c>
      <c r="O1025" s="25">
        <v>1.69333</v>
      </c>
      <c r="P1025" s="25">
        <v>1.19953</v>
      </c>
      <c r="Q1025" s="25">
        <v>101.0</v>
      </c>
      <c r="R1025" s="25">
        <v>99.0</v>
      </c>
      <c r="S1025" s="25">
        <v>12.0</v>
      </c>
    </row>
    <row r="1026">
      <c r="A1026" s="58" t="s">
        <v>41</v>
      </c>
      <c r="B1026" s="25" t="s">
        <v>1</v>
      </c>
      <c r="C1026" s="25" t="s">
        <v>55</v>
      </c>
      <c r="D1026" s="25" t="s">
        <v>20</v>
      </c>
      <c r="E1026" s="25">
        <v>503.0</v>
      </c>
      <c r="F1026" s="25">
        <v>91.0</v>
      </c>
      <c r="G1026" s="25">
        <v>1.0</v>
      </c>
      <c r="H1026" s="25">
        <v>1.0</v>
      </c>
      <c r="I1026" s="25">
        <v>0.0</v>
      </c>
      <c r="J1026" s="25">
        <v>0.0</v>
      </c>
      <c r="K1026" s="25">
        <v>0.0</v>
      </c>
      <c r="L1026" s="25">
        <v>0.0</v>
      </c>
      <c r="M1026" s="25">
        <v>0.0</v>
      </c>
      <c r="N1026" s="25">
        <v>1.69778</v>
      </c>
      <c r="O1026" s="25">
        <v>20.8075</v>
      </c>
      <c r="P1026" s="25">
        <v>6.99472</v>
      </c>
      <c r="Q1026" s="25">
        <v>89.0</v>
      </c>
      <c r="R1026" s="25">
        <v>99.0</v>
      </c>
      <c r="S1026" s="25">
        <v>12.0</v>
      </c>
    </row>
    <row r="1027">
      <c r="A1027" s="58" t="s">
        <v>41</v>
      </c>
      <c r="B1027" s="25" t="s">
        <v>1</v>
      </c>
      <c r="C1027" s="25" t="s">
        <v>159</v>
      </c>
      <c r="D1027" s="25" t="s">
        <v>20</v>
      </c>
      <c r="E1027" s="25">
        <v>190.0</v>
      </c>
      <c r="F1027" s="25">
        <v>31.0</v>
      </c>
      <c r="G1027" s="25">
        <v>0.0</v>
      </c>
      <c r="H1027" s="25">
        <v>4.0</v>
      </c>
      <c r="I1027" s="25">
        <v>0.0</v>
      </c>
      <c r="J1027" s="25">
        <v>0.0</v>
      </c>
      <c r="K1027" s="25">
        <v>0.0</v>
      </c>
      <c r="L1027" s="25">
        <v>0.0</v>
      </c>
      <c r="M1027" s="25">
        <v>0.0</v>
      </c>
      <c r="N1027" s="25">
        <v>0.82972</v>
      </c>
      <c r="O1027" s="25">
        <v>11.71222</v>
      </c>
      <c r="P1027" s="25">
        <v>4.00663</v>
      </c>
      <c r="Q1027" s="25">
        <v>27.0</v>
      </c>
      <c r="R1027" s="25">
        <v>99.0</v>
      </c>
      <c r="S1027" s="25">
        <v>12.0</v>
      </c>
    </row>
    <row r="1028">
      <c r="A1028" s="58" t="s">
        <v>41</v>
      </c>
      <c r="B1028" s="25" t="s">
        <v>1</v>
      </c>
      <c r="C1028" s="25" t="s">
        <v>233</v>
      </c>
      <c r="D1028" s="25" t="s">
        <v>20</v>
      </c>
      <c r="E1028" s="25">
        <v>42.0</v>
      </c>
      <c r="F1028" s="25">
        <v>17.0</v>
      </c>
      <c r="G1028" s="25">
        <v>0.0</v>
      </c>
      <c r="H1028" s="25">
        <v>1.0</v>
      </c>
      <c r="I1028" s="25">
        <v>0.0</v>
      </c>
      <c r="J1028" s="25">
        <v>0.0</v>
      </c>
      <c r="K1028" s="25">
        <v>0.0</v>
      </c>
      <c r="L1028" s="25">
        <v>0.0</v>
      </c>
      <c r="M1028" s="25">
        <v>0.0</v>
      </c>
      <c r="N1028" s="25">
        <v>0.9275</v>
      </c>
      <c r="O1028" s="25">
        <v>11.56944</v>
      </c>
      <c r="P1028" s="25">
        <v>6.12638</v>
      </c>
      <c r="Q1028" s="25">
        <v>15.0</v>
      </c>
      <c r="R1028" s="25">
        <v>99.0</v>
      </c>
      <c r="S1028" s="25">
        <v>12.0</v>
      </c>
    </row>
    <row r="1029">
      <c r="A1029" s="58" t="s">
        <v>41</v>
      </c>
      <c r="B1029" s="25" t="s">
        <v>1</v>
      </c>
      <c r="C1029" s="25" t="s">
        <v>3</v>
      </c>
      <c r="D1029" s="25" t="s">
        <v>20</v>
      </c>
      <c r="E1029" s="25">
        <v>431670.0</v>
      </c>
      <c r="F1029" s="25">
        <v>113906.0</v>
      </c>
      <c r="G1029" s="25">
        <v>221.0</v>
      </c>
      <c r="H1029" s="25">
        <v>5099.0</v>
      </c>
      <c r="I1029" s="25">
        <v>0.0</v>
      </c>
      <c r="J1029" s="25">
        <v>1.0</v>
      </c>
      <c r="K1029" s="25">
        <v>0.0</v>
      </c>
      <c r="L1029" s="25">
        <v>0.0</v>
      </c>
      <c r="M1029" s="25">
        <v>0.0</v>
      </c>
      <c r="N1029" s="25">
        <v>0.76667</v>
      </c>
      <c r="O1029" s="25">
        <v>12.66361</v>
      </c>
      <c r="P1029" s="25">
        <v>4.54135</v>
      </c>
      <c r="Q1029" s="25">
        <v>97621.0</v>
      </c>
      <c r="R1029" s="25">
        <v>99.0</v>
      </c>
      <c r="S1029" s="25">
        <v>12.0</v>
      </c>
    </row>
    <row r="1030">
      <c r="A1030" s="58" t="s">
        <v>41</v>
      </c>
      <c r="B1030" s="25" t="s">
        <v>1</v>
      </c>
      <c r="C1030" s="25" t="s">
        <v>60</v>
      </c>
      <c r="D1030" s="25" t="s">
        <v>241</v>
      </c>
      <c r="E1030" s="25">
        <v>9317.0</v>
      </c>
      <c r="F1030" s="25">
        <v>160.0</v>
      </c>
      <c r="G1030" s="25">
        <v>6.0</v>
      </c>
      <c r="H1030" s="25">
        <v>291.0</v>
      </c>
      <c r="I1030" s="25">
        <v>0.0</v>
      </c>
      <c r="J1030" s="25">
        <v>1.0</v>
      </c>
      <c r="K1030" s="25">
        <v>0.0</v>
      </c>
      <c r="L1030" s="25">
        <v>0.0</v>
      </c>
      <c r="M1030" s="25">
        <v>0.0</v>
      </c>
      <c r="N1030" s="25">
        <v>1.09944</v>
      </c>
      <c r="O1030" s="25">
        <v>19.18417</v>
      </c>
      <c r="P1030" s="25">
        <v>6.6622</v>
      </c>
      <c r="Q1030" s="25">
        <v>154.0</v>
      </c>
      <c r="R1030" s="25">
        <v>99.0</v>
      </c>
      <c r="S1030" s="25">
        <v>13.0</v>
      </c>
    </row>
    <row r="1031">
      <c r="A1031" s="58" t="s">
        <v>41</v>
      </c>
      <c r="B1031" s="25" t="s">
        <v>1</v>
      </c>
      <c r="C1031" s="25" t="s">
        <v>80</v>
      </c>
      <c r="D1031" s="25" t="s">
        <v>241</v>
      </c>
      <c r="E1031" s="25">
        <v>634.0</v>
      </c>
      <c r="F1031" s="25">
        <v>52.0</v>
      </c>
      <c r="G1031" s="25">
        <v>0.0</v>
      </c>
      <c r="H1031" s="25">
        <v>21.0</v>
      </c>
      <c r="I1031" s="25">
        <v>0.0</v>
      </c>
      <c r="J1031" s="25">
        <v>0.0</v>
      </c>
      <c r="K1031" s="25">
        <v>0.0</v>
      </c>
      <c r="L1031" s="25">
        <v>0.0</v>
      </c>
      <c r="M1031" s="25">
        <v>0.0</v>
      </c>
      <c r="N1031" s="25">
        <v>0.25583</v>
      </c>
      <c r="O1031" s="25">
        <v>3.10306</v>
      </c>
      <c r="P1031" s="25">
        <v>1.46777</v>
      </c>
      <c r="Q1031" s="25">
        <v>47.0</v>
      </c>
      <c r="R1031" s="25">
        <v>99.0</v>
      </c>
      <c r="S1031" s="25">
        <v>13.0</v>
      </c>
    </row>
    <row r="1032">
      <c r="A1032" s="58" t="s">
        <v>41</v>
      </c>
      <c r="B1032" s="25" t="s">
        <v>1</v>
      </c>
      <c r="C1032" s="25" t="s">
        <v>76</v>
      </c>
      <c r="D1032" s="25" t="s">
        <v>241</v>
      </c>
      <c r="E1032" s="25">
        <v>516.0</v>
      </c>
      <c r="F1032" s="25">
        <v>52.0</v>
      </c>
      <c r="G1032" s="25">
        <v>0.0</v>
      </c>
      <c r="H1032" s="25">
        <v>16.0</v>
      </c>
      <c r="I1032" s="25">
        <v>0.0</v>
      </c>
      <c r="J1032" s="25">
        <v>0.0</v>
      </c>
      <c r="K1032" s="25">
        <v>0.0</v>
      </c>
      <c r="L1032" s="25">
        <v>0.0</v>
      </c>
      <c r="M1032" s="25">
        <v>0.0</v>
      </c>
      <c r="N1032" s="25">
        <v>0.31111</v>
      </c>
      <c r="O1032" s="25">
        <v>1.93528</v>
      </c>
      <c r="P1032" s="25">
        <v>1.08094</v>
      </c>
      <c r="Q1032" s="25">
        <v>35.0</v>
      </c>
      <c r="R1032" s="25">
        <v>99.0</v>
      </c>
      <c r="S1032" s="25">
        <v>13.0</v>
      </c>
    </row>
    <row r="1033">
      <c r="A1033" s="58" t="s">
        <v>41</v>
      </c>
      <c r="B1033" s="25" t="s">
        <v>1</v>
      </c>
      <c r="C1033" s="25" t="s">
        <v>66</v>
      </c>
      <c r="D1033" s="25" t="s">
        <v>241</v>
      </c>
      <c r="E1033" s="25">
        <v>3410.0</v>
      </c>
      <c r="F1033" s="25">
        <v>37.0</v>
      </c>
      <c r="G1033" s="25">
        <v>1.0</v>
      </c>
      <c r="H1033" s="25">
        <v>175.0</v>
      </c>
      <c r="I1033" s="25">
        <v>0.0</v>
      </c>
      <c r="J1033" s="25">
        <v>1.0</v>
      </c>
      <c r="K1033" s="25">
        <v>0.0</v>
      </c>
      <c r="L1033" s="25">
        <v>0.0</v>
      </c>
      <c r="M1033" s="25">
        <v>0.0</v>
      </c>
      <c r="N1033" s="25">
        <v>0.96528</v>
      </c>
      <c r="O1033" s="25">
        <v>16.25639</v>
      </c>
      <c r="P1033" s="25">
        <v>5.13182</v>
      </c>
      <c r="Q1033" s="25">
        <v>35.0</v>
      </c>
      <c r="R1033" s="25">
        <v>99.0</v>
      </c>
      <c r="S1033" s="25">
        <v>13.0</v>
      </c>
    </row>
    <row r="1034">
      <c r="A1034" s="58" t="s">
        <v>41</v>
      </c>
      <c r="B1034" s="25" t="s">
        <v>1</v>
      </c>
      <c r="C1034" s="25" t="s">
        <v>74</v>
      </c>
      <c r="D1034" s="25" t="s">
        <v>241</v>
      </c>
      <c r="E1034" s="25">
        <v>2748.0</v>
      </c>
      <c r="F1034" s="25">
        <v>38.0</v>
      </c>
      <c r="G1034" s="25">
        <v>2.0</v>
      </c>
      <c r="H1034" s="25">
        <v>205.0</v>
      </c>
      <c r="I1034" s="25">
        <v>0.0</v>
      </c>
      <c r="J1034" s="25">
        <v>0.0</v>
      </c>
      <c r="K1034" s="25">
        <v>0.0</v>
      </c>
      <c r="L1034" s="25">
        <v>0.0</v>
      </c>
      <c r="M1034" s="25">
        <v>0.0</v>
      </c>
      <c r="N1034" s="25">
        <v>1.09194</v>
      </c>
      <c r="O1034" s="25">
        <v>14.72417</v>
      </c>
      <c r="P1034" s="25">
        <v>4.50915</v>
      </c>
      <c r="Q1034" s="25">
        <v>34.0</v>
      </c>
      <c r="R1034" s="25">
        <v>99.0</v>
      </c>
      <c r="S1034" s="25">
        <v>13.0</v>
      </c>
    </row>
    <row r="1035">
      <c r="A1035" s="58" t="s">
        <v>41</v>
      </c>
      <c r="B1035" s="25" t="s">
        <v>1</v>
      </c>
      <c r="C1035" s="25" t="s">
        <v>61</v>
      </c>
      <c r="D1035" s="25" t="s">
        <v>241</v>
      </c>
      <c r="E1035" s="25">
        <v>30530.0</v>
      </c>
      <c r="F1035" s="25">
        <v>474.0</v>
      </c>
      <c r="G1035" s="25">
        <v>22.0</v>
      </c>
      <c r="H1035" s="25">
        <v>936.0</v>
      </c>
      <c r="I1035" s="25">
        <v>0.0</v>
      </c>
      <c r="J1035" s="25">
        <v>1.0</v>
      </c>
      <c r="K1035" s="25">
        <v>0.0</v>
      </c>
      <c r="L1035" s="25">
        <v>0.0</v>
      </c>
      <c r="M1035" s="25">
        <v>0.0</v>
      </c>
      <c r="N1035" s="25">
        <v>0.98806</v>
      </c>
      <c r="O1035" s="25">
        <v>14.32056</v>
      </c>
      <c r="P1035" s="25">
        <v>4.80343</v>
      </c>
      <c r="Q1035" s="25">
        <v>437.0</v>
      </c>
      <c r="R1035" s="25">
        <v>99.0</v>
      </c>
      <c r="S1035" s="25">
        <v>13.0</v>
      </c>
    </row>
    <row r="1036">
      <c r="A1036" s="58" t="s">
        <v>41</v>
      </c>
      <c r="B1036" s="25" t="s">
        <v>1</v>
      </c>
      <c r="C1036" s="25" t="s">
        <v>70</v>
      </c>
      <c r="D1036" s="25" t="s">
        <v>241</v>
      </c>
      <c r="E1036" s="25">
        <v>12336.0</v>
      </c>
      <c r="F1036" s="25">
        <v>211.0</v>
      </c>
      <c r="G1036" s="25">
        <v>2.0</v>
      </c>
      <c r="H1036" s="25">
        <v>416.0</v>
      </c>
      <c r="I1036" s="25">
        <v>0.0</v>
      </c>
      <c r="J1036" s="25">
        <v>0.0</v>
      </c>
      <c r="K1036" s="25">
        <v>0.0</v>
      </c>
      <c r="L1036" s="25">
        <v>0.0</v>
      </c>
      <c r="M1036" s="25">
        <v>0.0</v>
      </c>
      <c r="N1036" s="25">
        <v>0.84056</v>
      </c>
      <c r="O1036" s="25">
        <v>5.84472</v>
      </c>
      <c r="P1036" s="25">
        <v>2.82924</v>
      </c>
      <c r="Q1036" s="25">
        <v>176.0</v>
      </c>
      <c r="R1036" s="25">
        <v>99.0</v>
      </c>
      <c r="S1036" s="25">
        <v>13.0</v>
      </c>
    </row>
    <row r="1037">
      <c r="A1037" s="58" t="s">
        <v>41</v>
      </c>
      <c r="B1037" s="25" t="s">
        <v>1</v>
      </c>
      <c r="C1037" s="25" t="s">
        <v>68</v>
      </c>
      <c r="D1037" s="25" t="s">
        <v>241</v>
      </c>
      <c r="E1037" s="25">
        <v>12452.0</v>
      </c>
      <c r="F1037" s="25">
        <v>455.0</v>
      </c>
      <c r="G1037" s="25">
        <v>4.0</v>
      </c>
      <c r="H1037" s="25">
        <v>657.0</v>
      </c>
      <c r="I1037" s="25">
        <v>0.0</v>
      </c>
      <c r="J1037" s="25">
        <v>0.0</v>
      </c>
      <c r="K1037" s="25">
        <v>0.0</v>
      </c>
      <c r="L1037" s="25">
        <v>0.0</v>
      </c>
      <c r="M1037" s="25">
        <v>0.0</v>
      </c>
      <c r="N1037" s="25">
        <v>0.33806</v>
      </c>
      <c r="O1037" s="25">
        <v>4.65611</v>
      </c>
      <c r="P1037" s="25">
        <v>1.77404</v>
      </c>
      <c r="Q1037" s="25">
        <v>357.0</v>
      </c>
      <c r="R1037" s="25">
        <v>99.0</v>
      </c>
      <c r="S1037" s="25">
        <v>13.0</v>
      </c>
    </row>
    <row r="1038">
      <c r="A1038" s="58" t="s">
        <v>41</v>
      </c>
      <c r="B1038" s="25" t="s">
        <v>1</v>
      </c>
      <c r="C1038" s="25" t="s">
        <v>87</v>
      </c>
      <c r="D1038" s="25" t="s">
        <v>241</v>
      </c>
      <c r="E1038" s="25">
        <v>883.0</v>
      </c>
      <c r="F1038" s="25">
        <v>69.0</v>
      </c>
      <c r="G1038" s="25">
        <v>0.0</v>
      </c>
      <c r="H1038" s="25">
        <v>49.0</v>
      </c>
      <c r="I1038" s="25">
        <v>0.0</v>
      </c>
      <c r="J1038" s="25">
        <v>0.0</v>
      </c>
      <c r="K1038" s="25">
        <v>0.0</v>
      </c>
      <c r="L1038" s="25">
        <v>0.0</v>
      </c>
      <c r="M1038" s="25">
        <v>0.0</v>
      </c>
      <c r="N1038" s="25">
        <v>0.32694</v>
      </c>
      <c r="O1038" s="25">
        <v>6.23056</v>
      </c>
      <c r="P1038" s="25">
        <v>2.47726</v>
      </c>
      <c r="Q1038" s="25">
        <v>46.0</v>
      </c>
      <c r="R1038" s="25">
        <v>99.0</v>
      </c>
      <c r="S1038" s="25">
        <v>13.0</v>
      </c>
    </row>
    <row r="1039">
      <c r="A1039" s="58" t="s">
        <v>41</v>
      </c>
      <c r="B1039" s="25" t="s">
        <v>1</v>
      </c>
      <c r="C1039" s="25" t="s">
        <v>102</v>
      </c>
      <c r="D1039" s="25" t="s">
        <v>241</v>
      </c>
      <c r="E1039" s="25">
        <v>1353.0</v>
      </c>
      <c r="F1039" s="25">
        <v>33.0</v>
      </c>
      <c r="G1039" s="25">
        <v>1.0</v>
      </c>
      <c r="H1039" s="25">
        <v>41.0</v>
      </c>
      <c r="I1039" s="25">
        <v>0.0</v>
      </c>
      <c r="J1039" s="25">
        <v>0.0</v>
      </c>
      <c r="K1039" s="25">
        <v>0.0</v>
      </c>
      <c r="L1039" s="25">
        <v>0.0</v>
      </c>
      <c r="M1039" s="25">
        <v>0.0</v>
      </c>
      <c r="N1039" s="25">
        <v>0.38722</v>
      </c>
      <c r="O1039" s="25">
        <v>1.98167</v>
      </c>
      <c r="P1039" s="25">
        <v>1.33862</v>
      </c>
      <c r="Q1039" s="25">
        <v>27.0</v>
      </c>
      <c r="R1039" s="25">
        <v>99.0</v>
      </c>
      <c r="S1039" s="25">
        <v>13.0</v>
      </c>
    </row>
    <row r="1040">
      <c r="A1040" s="58" t="s">
        <v>41</v>
      </c>
      <c r="B1040" s="25" t="s">
        <v>1</v>
      </c>
      <c r="C1040" s="25" t="s">
        <v>67</v>
      </c>
      <c r="D1040" s="25" t="s">
        <v>241</v>
      </c>
      <c r="E1040" s="25">
        <v>929.0</v>
      </c>
      <c r="F1040" s="25">
        <v>21.0</v>
      </c>
      <c r="G1040" s="25">
        <v>4.0</v>
      </c>
      <c r="H1040" s="25">
        <v>37.0</v>
      </c>
      <c r="I1040" s="25">
        <v>0.0</v>
      </c>
      <c r="J1040" s="25">
        <v>0.0</v>
      </c>
      <c r="K1040" s="25">
        <v>0.0</v>
      </c>
      <c r="L1040" s="25">
        <v>0.0</v>
      </c>
      <c r="M1040" s="25">
        <v>0.0</v>
      </c>
      <c r="N1040" s="25">
        <v>0.55583</v>
      </c>
      <c r="O1040" s="25">
        <v>8.23278</v>
      </c>
      <c r="P1040" s="25">
        <v>2.63768</v>
      </c>
      <c r="Q1040" s="25">
        <v>20.0</v>
      </c>
      <c r="R1040" s="25">
        <v>99.0</v>
      </c>
      <c r="S1040" s="25">
        <v>13.0</v>
      </c>
    </row>
    <row r="1041">
      <c r="A1041" s="58" t="s">
        <v>41</v>
      </c>
      <c r="B1041" s="25" t="s">
        <v>1</v>
      </c>
      <c r="C1041" s="25" t="s">
        <v>105</v>
      </c>
      <c r="D1041" s="25" t="s">
        <v>241</v>
      </c>
      <c r="E1041" s="25">
        <v>1863.0</v>
      </c>
      <c r="F1041" s="25">
        <v>185.0</v>
      </c>
      <c r="G1041" s="25">
        <v>0.0</v>
      </c>
      <c r="H1041" s="25">
        <v>96.0</v>
      </c>
      <c r="I1041" s="25">
        <v>0.0</v>
      </c>
      <c r="J1041" s="25">
        <v>0.0</v>
      </c>
      <c r="K1041" s="25">
        <v>0.0</v>
      </c>
      <c r="L1041" s="25">
        <v>0.0</v>
      </c>
      <c r="M1041" s="25">
        <v>0.0</v>
      </c>
      <c r="N1041" s="25">
        <v>0.40583</v>
      </c>
      <c r="O1041" s="25">
        <v>4.02111</v>
      </c>
      <c r="P1041" s="25">
        <v>1.81456</v>
      </c>
      <c r="Q1041" s="25">
        <v>139.0</v>
      </c>
      <c r="R1041" s="25">
        <v>99.0</v>
      </c>
      <c r="S1041" s="25">
        <v>13.0</v>
      </c>
    </row>
    <row r="1042">
      <c r="A1042" s="58" t="s">
        <v>41</v>
      </c>
      <c r="B1042" s="25" t="s">
        <v>1</v>
      </c>
      <c r="C1042" s="25" t="s">
        <v>62</v>
      </c>
      <c r="D1042" s="25" t="s">
        <v>241</v>
      </c>
      <c r="E1042" s="25">
        <v>4124.0</v>
      </c>
      <c r="F1042" s="25">
        <v>200.0</v>
      </c>
      <c r="G1042" s="25">
        <v>2.0</v>
      </c>
      <c r="H1042" s="25">
        <v>92.0</v>
      </c>
      <c r="I1042" s="25">
        <v>0.0</v>
      </c>
      <c r="J1042" s="25">
        <v>0.0</v>
      </c>
      <c r="K1042" s="25">
        <v>0.0</v>
      </c>
      <c r="L1042" s="25">
        <v>0.0</v>
      </c>
      <c r="M1042" s="25">
        <v>0.0</v>
      </c>
      <c r="N1042" s="25">
        <v>0.43389</v>
      </c>
      <c r="O1042" s="25">
        <v>7.32694</v>
      </c>
      <c r="P1042" s="25">
        <v>2.69822</v>
      </c>
      <c r="Q1042" s="25">
        <v>131.0</v>
      </c>
      <c r="R1042" s="25">
        <v>99.0</v>
      </c>
      <c r="S1042" s="25">
        <v>13.0</v>
      </c>
    </row>
    <row r="1043">
      <c r="A1043" s="58" t="s">
        <v>41</v>
      </c>
      <c r="B1043" s="25" t="s">
        <v>1</v>
      </c>
      <c r="C1043" s="25" t="s">
        <v>83</v>
      </c>
      <c r="D1043" s="25" t="s">
        <v>241</v>
      </c>
      <c r="E1043" s="25">
        <v>1496.0</v>
      </c>
      <c r="F1043" s="25">
        <v>133.0</v>
      </c>
      <c r="G1043" s="25">
        <v>2.0</v>
      </c>
      <c r="H1043" s="25">
        <v>203.0</v>
      </c>
      <c r="I1043" s="25">
        <v>0.0</v>
      </c>
      <c r="J1043" s="25">
        <v>0.0</v>
      </c>
      <c r="K1043" s="25">
        <v>0.0</v>
      </c>
      <c r="L1043" s="25">
        <v>0.0</v>
      </c>
      <c r="M1043" s="25">
        <v>0.0</v>
      </c>
      <c r="N1043" s="25">
        <v>0.16611</v>
      </c>
      <c r="O1043" s="25">
        <v>1.51694</v>
      </c>
      <c r="P1043" s="25">
        <v>1.0204</v>
      </c>
      <c r="Q1043" s="25">
        <v>100.0</v>
      </c>
      <c r="R1043" s="25">
        <v>99.0</v>
      </c>
      <c r="S1043" s="25">
        <v>13.0</v>
      </c>
    </row>
    <row r="1044">
      <c r="A1044" s="58" t="s">
        <v>41</v>
      </c>
      <c r="B1044" s="25" t="s">
        <v>1</v>
      </c>
      <c r="C1044" s="25" t="s">
        <v>73</v>
      </c>
      <c r="D1044" s="25" t="s">
        <v>241</v>
      </c>
      <c r="E1044" s="25">
        <v>1997.0</v>
      </c>
      <c r="F1044" s="25">
        <v>34.0</v>
      </c>
      <c r="G1044" s="25">
        <v>3.0</v>
      </c>
      <c r="H1044" s="25">
        <v>63.0</v>
      </c>
      <c r="I1044" s="25">
        <v>0.0</v>
      </c>
      <c r="J1044" s="25">
        <v>0.0</v>
      </c>
      <c r="K1044" s="25">
        <v>0.0</v>
      </c>
      <c r="L1044" s="25">
        <v>0.0</v>
      </c>
      <c r="M1044" s="25">
        <v>0.0</v>
      </c>
      <c r="N1044" s="25">
        <v>1.03389</v>
      </c>
      <c r="O1044" s="25">
        <v>18.08028</v>
      </c>
      <c r="P1044" s="25">
        <v>6.32526</v>
      </c>
      <c r="Q1044" s="25">
        <v>33.0</v>
      </c>
      <c r="R1044" s="25">
        <v>99.0</v>
      </c>
      <c r="S1044" s="25">
        <v>13.0</v>
      </c>
    </row>
    <row r="1045">
      <c r="A1045" s="58" t="s">
        <v>41</v>
      </c>
      <c r="B1045" s="25" t="s">
        <v>1</v>
      </c>
      <c r="C1045" s="25" t="s">
        <v>91</v>
      </c>
      <c r="D1045" s="25" t="s">
        <v>241</v>
      </c>
      <c r="E1045" s="25">
        <v>984.0</v>
      </c>
      <c r="F1045" s="25">
        <v>19.0</v>
      </c>
      <c r="G1045" s="25">
        <v>0.0</v>
      </c>
      <c r="H1045" s="25">
        <v>46.0</v>
      </c>
      <c r="I1045" s="25">
        <v>0.0</v>
      </c>
      <c r="J1045" s="25">
        <v>0.0</v>
      </c>
      <c r="K1045" s="25">
        <v>0.0</v>
      </c>
      <c r="L1045" s="25">
        <v>0.0</v>
      </c>
      <c r="M1045" s="25">
        <v>0.0</v>
      </c>
      <c r="N1045" s="25">
        <v>0.84778</v>
      </c>
      <c r="O1045" s="25">
        <v>9.76583</v>
      </c>
      <c r="P1045" s="25">
        <v>3.24703</v>
      </c>
      <c r="Q1045" s="25">
        <v>17.0</v>
      </c>
      <c r="R1045" s="25">
        <v>99.0</v>
      </c>
      <c r="S1045" s="25">
        <v>13.0</v>
      </c>
    </row>
    <row r="1046">
      <c r="A1046" s="58" t="s">
        <v>41</v>
      </c>
      <c r="B1046" s="25" t="s">
        <v>1</v>
      </c>
      <c r="C1046" s="25" t="s">
        <v>44</v>
      </c>
      <c r="D1046" s="25" t="s">
        <v>241</v>
      </c>
      <c r="E1046" s="25">
        <v>7704.0</v>
      </c>
      <c r="F1046" s="25">
        <v>17.0</v>
      </c>
      <c r="G1046" s="25">
        <v>0.0</v>
      </c>
      <c r="H1046" s="25">
        <v>239.0</v>
      </c>
      <c r="I1046" s="25">
        <v>0.0</v>
      </c>
      <c r="J1046" s="25">
        <v>0.0</v>
      </c>
      <c r="K1046" s="25">
        <v>0.0</v>
      </c>
      <c r="L1046" s="25">
        <v>0.0</v>
      </c>
      <c r="M1046" s="25">
        <v>0.0</v>
      </c>
      <c r="N1046" s="25">
        <v>0.12556</v>
      </c>
      <c r="O1046" s="25">
        <v>2.40056</v>
      </c>
      <c r="P1046" s="25">
        <v>1.10955</v>
      </c>
      <c r="Q1046" s="25">
        <v>17.0</v>
      </c>
      <c r="R1046" s="25">
        <v>99.0</v>
      </c>
      <c r="S1046" s="25">
        <v>13.0</v>
      </c>
    </row>
    <row r="1047">
      <c r="A1047" s="58" t="s">
        <v>41</v>
      </c>
      <c r="B1047" s="25" t="s">
        <v>1</v>
      </c>
      <c r="C1047" s="25" t="s">
        <v>64</v>
      </c>
      <c r="D1047" s="25" t="s">
        <v>241</v>
      </c>
      <c r="E1047" s="25">
        <v>1479.0</v>
      </c>
      <c r="F1047" s="25">
        <v>28.0</v>
      </c>
      <c r="G1047" s="25">
        <v>1.0</v>
      </c>
      <c r="H1047" s="25">
        <v>62.0</v>
      </c>
      <c r="I1047" s="25">
        <v>0.0</v>
      </c>
      <c r="J1047" s="25">
        <v>0.0</v>
      </c>
      <c r="K1047" s="25">
        <v>0.0</v>
      </c>
      <c r="L1047" s="25">
        <v>0.0</v>
      </c>
      <c r="M1047" s="25">
        <v>0.0</v>
      </c>
      <c r="N1047" s="25">
        <v>0.99167</v>
      </c>
      <c r="O1047" s="25">
        <v>11.97806</v>
      </c>
      <c r="P1047" s="25">
        <v>4.13703</v>
      </c>
      <c r="Q1047" s="25">
        <v>28.0</v>
      </c>
      <c r="R1047" s="25">
        <v>99.0</v>
      </c>
      <c r="S1047" s="25">
        <v>13.0</v>
      </c>
    </row>
    <row r="1048">
      <c r="A1048" s="58" t="s">
        <v>41</v>
      </c>
      <c r="B1048" s="25" t="s">
        <v>1</v>
      </c>
      <c r="C1048" s="25" t="s">
        <v>141</v>
      </c>
      <c r="D1048" s="25" t="s">
        <v>241</v>
      </c>
      <c r="E1048" s="25">
        <v>830.0</v>
      </c>
      <c r="F1048" s="25">
        <v>52.0</v>
      </c>
      <c r="G1048" s="25">
        <v>0.0</v>
      </c>
      <c r="H1048" s="25">
        <v>10.0</v>
      </c>
      <c r="I1048" s="25">
        <v>0.0</v>
      </c>
      <c r="J1048" s="25">
        <v>0.0</v>
      </c>
      <c r="K1048" s="25">
        <v>0.0</v>
      </c>
      <c r="L1048" s="25">
        <v>0.0</v>
      </c>
      <c r="M1048" s="25">
        <v>0.0</v>
      </c>
      <c r="N1048" s="25">
        <v>0.51694</v>
      </c>
      <c r="O1048" s="25">
        <v>1.68222</v>
      </c>
      <c r="P1048" s="25">
        <v>1.27864</v>
      </c>
      <c r="Q1048" s="25">
        <v>37.0</v>
      </c>
      <c r="R1048" s="25">
        <v>99.0</v>
      </c>
      <c r="S1048" s="25">
        <v>13.0</v>
      </c>
    </row>
    <row r="1049">
      <c r="A1049" s="58" t="s">
        <v>41</v>
      </c>
      <c r="B1049" s="25" t="s">
        <v>1</v>
      </c>
      <c r="C1049" s="25" t="s">
        <v>3</v>
      </c>
      <c r="D1049" s="25" t="s">
        <v>241</v>
      </c>
      <c r="E1049" s="25">
        <v>119297.0</v>
      </c>
      <c r="F1049" s="25">
        <v>2574.0</v>
      </c>
      <c r="G1049" s="25">
        <v>80.0</v>
      </c>
      <c r="H1049" s="25">
        <v>4669.0</v>
      </c>
      <c r="I1049" s="25">
        <v>0.0</v>
      </c>
      <c r="J1049" s="25">
        <v>4.0</v>
      </c>
      <c r="K1049" s="25">
        <v>0.0</v>
      </c>
      <c r="L1049" s="25">
        <v>0.0</v>
      </c>
      <c r="M1049" s="25">
        <v>0.0</v>
      </c>
      <c r="N1049" s="25">
        <v>0.7575</v>
      </c>
      <c r="O1049" s="25">
        <v>10.78444</v>
      </c>
      <c r="P1049" s="25">
        <v>3.86605</v>
      </c>
      <c r="Q1049" s="25">
        <v>2136.0</v>
      </c>
      <c r="R1049" s="25">
        <v>99.0</v>
      </c>
      <c r="S1049" s="25">
        <v>13.0</v>
      </c>
    </row>
    <row r="1050">
      <c r="A1050" s="58" t="s">
        <v>41</v>
      </c>
      <c r="B1050" s="25" t="s">
        <v>1</v>
      </c>
      <c r="C1050" s="25" t="s">
        <v>242</v>
      </c>
      <c r="D1050" s="25" t="s">
        <v>243</v>
      </c>
      <c r="E1050" s="25">
        <v>1.904151E7</v>
      </c>
      <c r="F1050" s="25">
        <v>5376714.0</v>
      </c>
      <c r="G1050" s="25">
        <v>46984.0</v>
      </c>
      <c r="H1050" s="25">
        <v>5134922.0</v>
      </c>
      <c r="I1050" s="25">
        <v>0.0</v>
      </c>
      <c r="J1050" s="25">
        <v>240.0</v>
      </c>
      <c r="K1050" s="25">
        <v>0.0</v>
      </c>
      <c r="L1050" s="25">
        <v>0.0</v>
      </c>
      <c r="M1050" s="25">
        <v>0.0</v>
      </c>
      <c r="N1050" s="25">
        <v>0.16139</v>
      </c>
      <c r="O1050" s="25">
        <v>11.84222</v>
      </c>
      <c r="P1050" s="25">
        <v>6.99634</v>
      </c>
      <c r="Q1050" s="25">
        <v>3315759.0</v>
      </c>
      <c r="R1050" s="25">
        <v>99.0</v>
      </c>
      <c r="S1050" s="25">
        <v>14.0</v>
      </c>
    </row>
    <row r="1051">
      <c r="A1051" s="58" t="s">
        <v>41</v>
      </c>
      <c r="B1051" s="25" t="s">
        <v>1</v>
      </c>
      <c r="C1051" s="25" t="s">
        <v>244</v>
      </c>
      <c r="D1051" s="25" t="s">
        <v>245</v>
      </c>
      <c r="E1051" s="25">
        <v>1.904151E7</v>
      </c>
      <c r="F1051" s="25">
        <v>5376714.0</v>
      </c>
      <c r="G1051" s="25">
        <v>46984.0</v>
      </c>
      <c r="H1051" s="25">
        <v>5134922.0</v>
      </c>
      <c r="I1051" s="25">
        <v>0.0</v>
      </c>
      <c r="J1051" s="25">
        <v>240.0</v>
      </c>
      <c r="K1051" s="25">
        <v>0.0</v>
      </c>
      <c r="L1051" s="25">
        <v>0.0</v>
      </c>
      <c r="M1051" s="25">
        <v>0.0</v>
      </c>
      <c r="N1051" s="25">
        <v>0.16167</v>
      </c>
      <c r="O1051" s="25">
        <v>11.84278</v>
      </c>
      <c r="P1051" s="25">
        <v>6.99634</v>
      </c>
      <c r="Q1051" s="25">
        <v>3315759.0</v>
      </c>
      <c r="R1051" s="25">
        <v>99.0</v>
      </c>
      <c r="S1051" s="25">
        <v>14.0</v>
      </c>
    </row>
    <row r="1052">
      <c r="A1052" s="58" t="s">
        <v>41</v>
      </c>
      <c r="B1052" s="25" t="s">
        <v>1</v>
      </c>
      <c r="C1052" s="25" t="s">
        <v>3</v>
      </c>
      <c r="D1052" s="25" t="s">
        <v>21</v>
      </c>
      <c r="E1052" s="25">
        <v>1.904151E7</v>
      </c>
      <c r="F1052" s="25">
        <v>5376714.0</v>
      </c>
      <c r="G1052" s="25">
        <v>46984.0</v>
      </c>
      <c r="H1052" s="25">
        <v>5134922.0</v>
      </c>
      <c r="I1052" s="25">
        <v>0.0</v>
      </c>
      <c r="J1052" s="25">
        <v>240.0</v>
      </c>
      <c r="K1052" s="25">
        <v>0.0</v>
      </c>
      <c r="L1052" s="25">
        <v>0.0</v>
      </c>
      <c r="M1052" s="25">
        <v>0.0</v>
      </c>
      <c r="N1052" s="25">
        <v>0.16167</v>
      </c>
      <c r="O1052" s="25">
        <v>11.84056</v>
      </c>
      <c r="P1052" s="25">
        <v>6.99634</v>
      </c>
      <c r="Q1052" s="25">
        <v>3315759.0</v>
      </c>
      <c r="R1052" s="25">
        <v>99.0</v>
      </c>
      <c r="S1052" s="25">
        <v>14.0</v>
      </c>
    </row>
    <row r="1053">
      <c r="A1053" s="58" t="s">
        <v>41</v>
      </c>
      <c r="B1053" s="25" t="s">
        <v>1</v>
      </c>
      <c r="C1053" s="25" t="s">
        <v>244</v>
      </c>
      <c r="D1053" s="25" t="s">
        <v>246</v>
      </c>
      <c r="E1053" s="25">
        <v>5060287.0</v>
      </c>
      <c r="F1053" s="25">
        <v>1471363.0</v>
      </c>
      <c r="G1053" s="25">
        <v>15957.0</v>
      </c>
      <c r="H1053" s="25">
        <v>1082887.0</v>
      </c>
      <c r="I1053" s="25">
        <v>0.0</v>
      </c>
      <c r="J1053" s="25">
        <v>94.0</v>
      </c>
      <c r="K1053" s="25">
        <v>0.0</v>
      </c>
      <c r="L1053" s="25">
        <v>0.0</v>
      </c>
      <c r="M1053" s="25">
        <v>0.0</v>
      </c>
      <c r="N1053" s="25">
        <v>0.43389</v>
      </c>
      <c r="O1053" s="25">
        <v>20.62333</v>
      </c>
      <c r="P1053" s="25">
        <v>10.78121</v>
      </c>
      <c r="Q1053" s="25">
        <v>963225.0</v>
      </c>
      <c r="R1053" s="25">
        <v>99.0</v>
      </c>
      <c r="S1053" s="25">
        <v>99.0</v>
      </c>
    </row>
    <row r="1054">
      <c r="A1054" s="58" t="s">
        <v>41</v>
      </c>
      <c r="B1054" s="25" t="s">
        <v>1</v>
      </c>
      <c r="C1054" s="25" t="s">
        <v>244</v>
      </c>
      <c r="D1054" s="25" t="s">
        <v>247</v>
      </c>
      <c r="E1054" s="25">
        <v>7834327.0</v>
      </c>
      <c r="F1054" s="25">
        <v>1652204.0</v>
      </c>
      <c r="G1054" s="25">
        <v>17167.0</v>
      </c>
      <c r="H1054" s="25">
        <v>2518424.0</v>
      </c>
      <c r="I1054" s="25">
        <v>0.0</v>
      </c>
      <c r="J1054" s="25">
        <v>66.0</v>
      </c>
      <c r="K1054" s="25">
        <v>0.0</v>
      </c>
      <c r="L1054" s="25">
        <v>0.0</v>
      </c>
      <c r="M1054" s="25">
        <v>0.0</v>
      </c>
      <c r="N1054" s="25">
        <v>0.05611</v>
      </c>
      <c r="O1054" s="25">
        <v>4.23806</v>
      </c>
      <c r="P1054" s="25">
        <v>4.01689</v>
      </c>
      <c r="Q1054" s="25">
        <v>1011616.0</v>
      </c>
      <c r="R1054" s="25">
        <v>99.0</v>
      </c>
      <c r="S1054" s="25">
        <v>99.0</v>
      </c>
    </row>
    <row r="1055">
      <c r="A1055" s="58" t="s">
        <v>41</v>
      </c>
      <c r="B1055" s="25" t="s">
        <v>1</v>
      </c>
      <c r="C1055" s="25" t="s">
        <v>244</v>
      </c>
      <c r="D1055" s="25" t="s">
        <v>248</v>
      </c>
      <c r="E1055" s="25">
        <v>6146896.0</v>
      </c>
      <c r="F1055" s="25">
        <v>2253147.0</v>
      </c>
      <c r="G1055" s="25">
        <v>13860.0</v>
      </c>
      <c r="H1055" s="25">
        <v>1533611.0</v>
      </c>
      <c r="I1055" s="25">
        <v>0.0</v>
      </c>
      <c r="J1055" s="25">
        <v>80.0</v>
      </c>
      <c r="K1055" s="25">
        <v>0.0</v>
      </c>
      <c r="L1055" s="25">
        <v>0.0</v>
      </c>
      <c r="M1055" s="25">
        <v>0.0</v>
      </c>
      <c r="N1055" s="25">
        <v>0.29944</v>
      </c>
      <c r="O1055" s="25">
        <v>14.34167</v>
      </c>
      <c r="P1055" s="25">
        <v>7.6779</v>
      </c>
      <c r="Q1055" s="25">
        <v>1377547.0</v>
      </c>
      <c r="R1055" s="25">
        <v>99.0</v>
      </c>
      <c r="S1055" s="25">
        <v>99.0</v>
      </c>
    </row>
    <row r="1056">
      <c r="A1056" s="58" t="s">
        <v>41</v>
      </c>
      <c r="B1056" s="25" t="s">
        <v>1</v>
      </c>
      <c r="C1056" s="25" t="s">
        <v>242</v>
      </c>
      <c r="D1056" s="25" t="s">
        <v>162</v>
      </c>
      <c r="E1056" s="25">
        <v>43759.0</v>
      </c>
      <c r="F1056" s="25">
        <v>6672.0</v>
      </c>
      <c r="G1056" s="25">
        <v>34.0</v>
      </c>
      <c r="H1056" s="25">
        <v>13428.0</v>
      </c>
      <c r="I1056" s="25">
        <v>0.0</v>
      </c>
      <c r="J1056" s="25">
        <v>0.0</v>
      </c>
      <c r="K1056" s="25">
        <v>0.0</v>
      </c>
      <c r="L1056" s="25">
        <v>0.0</v>
      </c>
      <c r="M1056" s="25">
        <v>0.0</v>
      </c>
      <c r="N1056" s="25">
        <v>0.05806</v>
      </c>
      <c r="O1056" s="25">
        <v>3.39056</v>
      </c>
      <c r="P1056" s="25">
        <v>1.92101</v>
      </c>
      <c r="Q1056" s="25">
        <v>4422.0</v>
      </c>
      <c r="R1056" s="25">
        <v>99.0</v>
      </c>
      <c r="S1056" s="25">
        <v>99.0</v>
      </c>
    </row>
    <row r="1057">
      <c r="A1057" s="58" t="s">
        <v>41</v>
      </c>
      <c r="B1057" s="25" t="s">
        <v>1</v>
      </c>
      <c r="C1057" s="25" t="s">
        <v>242</v>
      </c>
      <c r="D1057" s="25" t="s">
        <v>119</v>
      </c>
      <c r="E1057" s="25">
        <v>83374.0</v>
      </c>
      <c r="F1057" s="25">
        <v>29500.0</v>
      </c>
      <c r="G1057" s="25">
        <v>205.0</v>
      </c>
      <c r="H1057" s="25">
        <v>9799.0</v>
      </c>
      <c r="I1057" s="25">
        <v>0.0</v>
      </c>
      <c r="J1057" s="25">
        <v>2.0</v>
      </c>
      <c r="K1057" s="25">
        <v>0.0</v>
      </c>
      <c r="L1057" s="25">
        <v>0.0</v>
      </c>
      <c r="M1057" s="25">
        <v>0.0</v>
      </c>
      <c r="N1057" s="25">
        <v>0.49528</v>
      </c>
      <c r="O1057" s="25">
        <v>14.14778</v>
      </c>
      <c r="P1057" s="25">
        <v>7.52045</v>
      </c>
      <c r="Q1057" s="25">
        <v>18516.0</v>
      </c>
      <c r="R1057" s="25">
        <v>99.0</v>
      </c>
      <c r="S1057" s="25">
        <v>99.0</v>
      </c>
    </row>
    <row r="1058">
      <c r="A1058" s="58" t="s">
        <v>41</v>
      </c>
      <c r="B1058" s="25" t="s">
        <v>1</v>
      </c>
      <c r="C1058" s="25" t="s">
        <v>242</v>
      </c>
      <c r="D1058" s="25" t="s">
        <v>77</v>
      </c>
      <c r="E1058" s="25">
        <v>479184.0</v>
      </c>
      <c r="F1058" s="25">
        <v>98160.0</v>
      </c>
      <c r="G1058" s="25">
        <v>2256.0</v>
      </c>
      <c r="H1058" s="25">
        <v>94663.0</v>
      </c>
      <c r="I1058" s="25">
        <v>0.0</v>
      </c>
      <c r="J1058" s="25">
        <v>3.0</v>
      </c>
      <c r="K1058" s="25">
        <v>0.0</v>
      </c>
      <c r="L1058" s="25">
        <v>0.0</v>
      </c>
      <c r="M1058" s="25">
        <v>0.0</v>
      </c>
      <c r="N1058" s="25">
        <v>0.34083</v>
      </c>
      <c r="O1058" s="25">
        <v>25.40056</v>
      </c>
      <c r="P1058" s="25">
        <v>15.38412</v>
      </c>
      <c r="Q1058" s="25">
        <v>66124.0</v>
      </c>
      <c r="R1058" s="25">
        <v>99.0</v>
      </c>
      <c r="S1058" s="25">
        <v>99.0</v>
      </c>
    </row>
    <row r="1059">
      <c r="A1059" s="58" t="s">
        <v>41</v>
      </c>
      <c r="B1059" s="25" t="s">
        <v>1</v>
      </c>
      <c r="C1059" s="25" t="s">
        <v>242</v>
      </c>
      <c r="D1059" s="25" t="s">
        <v>221</v>
      </c>
      <c r="E1059" s="25">
        <v>7211.0</v>
      </c>
      <c r="F1059" s="25">
        <v>501.0</v>
      </c>
      <c r="G1059" s="25">
        <v>10.0</v>
      </c>
      <c r="H1059" s="25">
        <v>2924.0</v>
      </c>
      <c r="I1059" s="25">
        <v>0.0</v>
      </c>
      <c r="J1059" s="25">
        <v>0.0</v>
      </c>
      <c r="K1059" s="25">
        <v>0.0</v>
      </c>
      <c r="L1059" s="25">
        <v>0.0</v>
      </c>
      <c r="M1059" s="25">
        <v>0.0</v>
      </c>
      <c r="N1059" s="25">
        <v>0.02222</v>
      </c>
      <c r="O1059" s="25">
        <v>1.91</v>
      </c>
      <c r="P1059" s="25">
        <v>5.04144</v>
      </c>
      <c r="Q1059" s="25">
        <v>354.0</v>
      </c>
      <c r="R1059" s="25">
        <v>99.0</v>
      </c>
      <c r="S1059" s="25">
        <v>99.0</v>
      </c>
    </row>
    <row r="1060">
      <c r="A1060" s="58" t="s">
        <v>41</v>
      </c>
      <c r="B1060" s="25" t="s">
        <v>1</v>
      </c>
      <c r="C1060" s="25" t="s">
        <v>242</v>
      </c>
      <c r="D1060" s="25" t="s">
        <v>58</v>
      </c>
      <c r="E1060" s="25">
        <v>6633.0</v>
      </c>
      <c r="F1060" s="25">
        <v>753.0</v>
      </c>
      <c r="G1060" s="25">
        <v>8.0</v>
      </c>
      <c r="H1060" s="25">
        <v>1489.0</v>
      </c>
      <c r="I1060" s="25">
        <v>0.0</v>
      </c>
      <c r="J1060" s="25">
        <v>0.0</v>
      </c>
      <c r="K1060" s="25">
        <v>0.0</v>
      </c>
      <c r="L1060" s="25">
        <v>0.0</v>
      </c>
      <c r="M1060" s="25">
        <v>0.0</v>
      </c>
      <c r="N1060" s="25">
        <v>0.15972</v>
      </c>
      <c r="O1060" s="25">
        <v>7.69306</v>
      </c>
      <c r="P1060" s="25">
        <v>5.90351</v>
      </c>
      <c r="Q1060" s="25">
        <v>570.0</v>
      </c>
      <c r="R1060" s="25">
        <v>99.0</v>
      </c>
      <c r="S1060" s="25">
        <v>99.0</v>
      </c>
    </row>
    <row r="1061">
      <c r="A1061" s="58" t="s">
        <v>41</v>
      </c>
      <c r="B1061" s="25" t="s">
        <v>1</v>
      </c>
      <c r="C1061" s="25" t="s">
        <v>242</v>
      </c>
      <c r="D1061" s="25" t="s">
        <v>200</v>
      </c>
      <c r="E1061" s="25">
        <v>4184.0</v>
      </c>
      <c r="F1061" s="25">
        <v>1977.0</v>
      </c>
      <c r="G1061" s="25">
        <v>37.0</v>
      </c>
      <c r="H1061" s="25">
        <v>1590.0</v>
      </c>
      <c r="I1061" s="25">
        <v>0.0</v>
      </c>
      <c r="J1061" s="25">
        <v>0.0</v>
      </c>
      <c r="K1061" s="25">
        <v>0.0</v>
      </c>
      <c r="L1061" s="25">
        <v>0.0</v>
      </c>
      <c r="M1061" s="25">
        <v>0.0</v>
      </c>
      <c r="N1061" s="25">
        <v>0.12194</v>
      </c>
      <c r="O1061" s="25">
        <v>8.74528</v>
      </c>
      <c r="P1061" s="25">
        <v>4.52218</v>
      </c>
      <c r="Q1061" s="25">
        <v>1319.0</v>
      </c>
      <c r="R1061" s="25">
        <v>99.0</v>
      </c>
      <c r="S1061" s="25">
        <v>99.0</v>
      </c>
    </row>
    <row r="1062">
      <c r="A1062" s="58" t="s">
        <v>41</v>
      </c>
      <c r="B1062" s="25" t="s">
        <v>1</v>
      </c>
      <c r="C1062" s="25" t="s">
        <v>242</v>
      </c>
      <c r="D1062" s="25" t="s">
        <v>170</v>
      </c>
      <c r="E1062" s="25">
        <v>19489.0</v>
      </c>
      <c r="F1062" s="25">
        <v>2595.0</v>
      </c>
      <c r="G1062" s="25">
        <v>13.0</v>
      </c>
      <c r="H1062" s="25">
        <v>7251.0</v>
      </c>
      <c r="I1062" s="25">
        <v>0.0</v>
      </c>
      <c r="J1062" s="25">
        <v>0.0</v>
      </c>
      <c r="K1062" s="25">
        <v>0.0</v>
      </c>
      <c r="L1062" s="25">
        <v>0.0</v>
      </c>
      <c r="M1062" s="25">
        <v>0.0</v>
      </c>
      <c r="N1062" s="25">
        <v>0.07583</v>
      </c>
      <c r="O1062" s="25">
        <v>2.53833</v>
      </c>
      <c r="P1062" s="25">
        <v>3.1392</v>
      </c>
      <c r="Q1062" s="25">
        <v>1816.0</v>
      </c>
      <c r="R1062" s="25">
        <v>99.0</v>
      </c>
      <c r="S1062" s="25">
        <v>99.0</v>
      </c>
    </row>
    <row r="1063">
      <c r="A1063" s="58" t="s">
        <v>41</v>
      </c>
      <c r="B1063" s="25" t="s">
        <v>1</v>
      </c>
      <c r="C1063" s="25" t="s">
        <v>242</v>
      </c>
      <c r="D1063" s="25" t="s">
        <v>90</v>
      </c>
      <c r="E1063" s="25">
        <v>4847.0</v>
      </c>
      <c r="F1063" s="25">
        <v>3043.0</v>
      </c>
      <c r="G1063" s="25">
        <v>18.0</v>
      </c>
      <c r="H1063" s="25">
        <v>1766.0</v>
      </c>
      <c r="I1063" s="25">
        <v>0.0</v>
      </c>
      <c r="J1063" s="25">
        <v>0.0</v>
      </c>
      <c r="K1063" s="25">
        <v>0.0</v>
      </c>
      <c r="L1063" s="25">
        <v>0.0</v>
      </c>
      <c r="M1063" s="25">
        <v>0.0</v>
      </c>
      <c r="N1063" s="25">
        <v>0.16917</v>
      </c>
      <c r="O1063" s="25">
        <v>9.69028</v>
      </c>
      <c r="P1063" s="25">
        <v>5.48875</v>
      </c>
      <c r="Q1063" s="25">
        <v>1939.0</v>
      </c>
      <c r="R1063" s="25">
        <v>99.0</v>
      </c>
      <c r="S1063" s="25">
        <v>99.0</v>
      </c>
    </row>
    <row r="1064">
      <c r="A1064" s="58" t="s">
        <v>41</v>
      </c>
      <c r="B1064" s="25" t="s">
        <v>1</v>
      </c>
      <c r="C1064" s="25" t="s">
        <v>242</v>
      </c>
      <c r="D1064" s="25" t="s">
        <v>164</v>
      </c>
      <c r="E1064" s="25">
        <v>3284.0</v>
      </c>
      <c r="F1064" s="25">
        <v>758.0</v>
      </c>
      <c r="G1064" s="25">
        <v>3.0</v>
      </c>
      <c r="H1064" s="25">
        <v>1235.0</v>
      </c>
      <c r="I1064" s="25">
        <v>0.0</v>
      </c>
      <c r="J1064" s="25">
        <v>0.0</v>
      </c>
      <c r="K1064" s="25">
        <v>0.0</v>
      </c>
      <c r="L1064" s="25">
        <v>0.0</v>
      </c>
      <c r="M1064" s="25">
        <v>0.0</v>
      </c>
      <c r="N1064" s="25">
        <v>0.08139</v>
      </c>
      <c r="O1064" s="25">
        <v>2.01611</v>
      </c>
      <c r="P1064" s="25">
        <v>4.3503</v>
      </c>
      <c r="Q1064" s="25">
        <v>496.0</v>
      </c>
      <c r="R1064" s="25">
        <v>99.0</v>
      </c>
      <c r="S1064" s="25">
        <v>99.0</v>
      </c>
    </row>
    <row r="1065">
      <c r="A1065" s="58" t="s">
        <v>41</v>
      </c>
      <c r="B1065" s="25" t="s">
        <v>1</v>
      </c>
      <c r="C1065" s="25" t="s">
        <v>242</v>
      </c>
      <c r="D1065" s="25" t="s">
        <v>207</v>
      </c>
      <c r="E1065" s="25">
        <v>6099.0</v>
      </c>
      <c r="F1065" s="25">
        <v>207.0</v>
      </c>
      <c r="G1065" s="25">
        <v>1.0</v>
      </c>
      <c r="H1065" s="25">
        <v>2348.0</v>
      </c>
      <c r="I1065" s="25">
        <v>0.0</v>
      </c>
      <c r="J1065" s="25">
        <v>0.0</v>
      </c>
      <c r="K1065" s="25">
        <v>0.0</v>
      </c>
      <c r="L1065" s="25">
        <v>0.0</v>
      </c>
      <c r="M1065" s="25">
        <v>0.0</v>
      </c>
      <c r="N1065" s="25">
        <v>0.03194</v>
      </c>
      <c r="O1065" s="25">
        <v>1.59778</v>
      </c>
      <c r="P1065" s="25">
        <v>1.9134</v>
      </c>
      <c r="Q1065" s="25">
        <v>146.0</v>
      </c>
      <c r="R1065" s="25">
        <v>99.0</v>
      </c>
      <c r="S1065" s="25">
        <v>99.0</v>
      </c>
    </row>
    <row r="1066">
      <c r="A1066" s="58" t="s">
        <v>41</v>
      </c>
      <c r="B1066" s="25" t="s">
        <v>1</v>
      </c>
      <c r="C1066" s="25" t="s">
        <v>242</v>
      </c>
      <c r="D1066" s="25" t="s">
        <v>56</v>
      </c>
      <c r="E1066" s="25">
        <v>2035.0</v>
      </c>
      <c r="F1066" s="25">
        <v>555.0</v>
      </c>
      <c r="G1066" s="25">
        <v>10.0</v>
      </c>
      <c r="H1066" s="25">
        <v>632.0</v>
      </c>
      <c r="I1066" s="25">
        <v>0.0</v>
      </c>
      <c r="J1066" s="25">
        <v>0.0</v>
      </c>
      <c r="K1066" s="25">
        <v>0.0</v>
      </c>
      <c r="L1066" s="25">
        <v>0.0</v>
      </c>
      <c r="M1066" s="25">
        <v>0.0</v>
      </c>
      <c r="N1066" s="25">
        <v>0.26889</v>
      </c>
      <c r="O1066" s="25">
        <v>10.7</v>
      </c>
      <c r="P1066" s="25">
        <v>6.51773</v>
      </c>
      <c r="Q1066" s="25">
        <v>376.0</v>
      </c>
      <c r="R1066" s="25">
        <v>99.0</v>
      </c>
      <c r="S1066" s="25">
        <v>99.0</v>
      </c>
    </row>
    <row r="1067">
      <c r="A1067" s="58" t="s">
        <v>41</v>
      </c>
      <c r="B1067" s="25" t="s">
        <v>1</v>
      </c>
      <c r="C1067" s="25" t="s">
        <v>242</v>
      </c>
      <c r="D1067" s="25" t="s">
        <v>57</v>
      </c>
      <c r="E1067" s="25">
        <v>1381.0</v>
      </c>
      <c r="F1067" s="25">
        <v>197.0</v>
      </c>
      <c r="G1067" s="25">
        <v>2.0</v>
      </c>
      <c r="H1067" s="25">
        <v>561.0</v>
      </c>
      <c r="I1067" s="25">
        <v>0.0</v>
      </c>
      <c r="J1067" s="25">
        <v>0.0</v>
      </c>
      <c r="K1067" s="25">
        <v>0.0</v>
      </c>
      <c r="L1067" s="25">
        <v>0.0</v>
      </c>
      <c r="M1067" s="25">
        <v>0.0</v>
      </c>
      <c r="N1067" s="25">
        <v>0.03917</v>
      </c>
      <c r="O1067" s="25">
        <v>2.00472</v>
      </c>
      <c r="P1067" s="25">
        <v>4.52781</v>
      </c>
      <c r="Q1067" s="25">
        <v>141.0</v>
      </c>
      <c r="R1067" s="25">
        <v>99.0</v>
      </c>
      <c r="S1067" s="25">
        <v>99.0</v>
      </c>
    </row>
    <row r="1068">
      <c r="A1068" s="58" t="s">
        <v>41</v>
      </c>
      <c r="B1068" s="25" t="s">
        <v>1</v>
      </c>
      <c r="C1068" s="25" t="s">
        <v>242</v>
      </c>
      <c r="D1068" s="25" t="s">
        <v>147</v>
      </c>
      <c r="E1068" s="25">
        <v>782.0</v>
      </c>
      <c r="F1068" s="25">
        <v>253.0</v>
      </c>
      <c r="G1068" s="25">
        <v>2.0</v>
      </c>
      <c r="H1068" s="25">
        <v>280.0</v>
      </c>
      <c r="I1068" s="25">
        <v>0.0</v>
      </c>
      <c r="J1068" s="25">
        <v>0.0</v>
      </c>
      <c r="K1068" s="25">
        <v>0.0</v>
      </c>
      <c r="L1068" s="25">
        <v>0.0</v>
      </c>
      <c r="M1068" s="25">
        <v>0.0</v>
      </c>
      <c r="N1068" s="25">
        <v>0.14889</v>
      </c>
      <c r="O1068" s="25">
        <v>15.05639</v>
      </c>
      <c r="P1068" s="25">
        <v>7.95916</v>
      </c>
      <c r="Q1068" s="25">
        <v>181.0</v>
      </c>
      <c r="R1068" s="25">
        <v>99.0</v>
      </c>
      <c r="S1068" s="25">
        <v>99.0</v>
      </c>
    </row>
    <row r="1069">
      <c r="A1069" s="58" t="s">
        <v>41</v>
      </c>
      <c r="B1069" s="25" t="s">
        <v>1</v>
      </c>
      <c r="C1069" s="25" t="s">
        <v>242</v>
      </c>
      <c r="D1069" s="25" t="s">
        <v>61</v>
      </c>
      <c r="E1069" s="25">
        <v>5389787.0</v>
      </c>
      <c r="F1069" s="25">
        <v>1950263.0</v>
      </c>
      <c r="G1069" s="25">
        <v>12002.0</v>
      </c>
      <c r="H1069" s="25">
        <v>1342388.0</v>
      </c>
      <c r="I1069" s="25">
        <v>0.0</v>
      </c>
      <c r="J1069" s="25">
        <v>70.0</v>
      </c>
      <c r="K1069" s="25">
        <v>0.0</v>
      </c>
      <c r="L1069" s="25">
        <v>0.0</v>
      </c>
      <c r="M1069" s="25">
        <v>0.0</v>
      </c>
      <c r="N1069" s="25">
        <v>0.28639</v>
      </c>
      <c r="O1069" s="25">
        <v>14.04389</v>
      </c>
      <c r="P1069" s="25">
        <v>7.59246</v>
      </c>
      <c r="Q1069" s="25">
        <v>1222158.0</v>
      </c>
      <c r="R1069" s="25">
        <v>99.0</v>
      </c>
      <c r="S1069" s="25">
        <v>99.0</v>
      </c>
    </row>
    <row r="1070">
      <c r="A1070" s="58" t="s">
        <v>41</v>
      </c>
      <c r="B1070" s="25" t="s">
        <v>1</v>
      </c>
      <c r="C1070" s="25" t="s">
        <v>242</v>
      </c>
      <c r="D1070" s="25" t="s">
        <v>70</v>
      </c>
      <c r="E1070" s="25">
        <v>1036172.0</v>
      </c>
      <c r="F1070" s="25">
        <v>279522.0</v>
      </c>
      <c r="G1070" s="25">
        <v>2029.0</v>
      </c>
      <c r="H1070" s="25">
        <v>256165.0</v>
      </c>
      <c r="I1070" s="25">
        <v>0.0</v>
      </c>
      <c r="J1070" s="25">
        <v>36.0</v>
      </c>
      <c r="K1070" s="25">
        <v>0.0</v>
      </c>
      <c r="L1070" s="25">
        <v>0.0</v>
      </c>
      <c r="M1070" s="25">
        <v>0.0</v>
      </c>
      <c r="N1070" s="25">
        <v>0.44333</v>
      </c>
      <c r="O1070" s="25">
        <v>17.10722</v>
      </c>
      <c r="P1070" s="25">
        <v>7.56924</v>
      </c>
      <c r="Q1070" s="25">
        <v>180189.0</v>
      </c>
      <c r="R1070" s="25">
        <v>99.0</v>
      </c>
      <c r="S1070" s="25">
        <v>99.0</v>
      </c>
    </row>
    <row r="1071">
      <c r="A1071" s="58" t="s">
        <v>41</v>
      </c>
      <c r="B1071" s="25" t="s">
        <v>1</v>
      </c>
      <c r="C1071" s="25" t="s">
        <v>242</v>
      </c>
      <c r="D1071" s="25" t="s">
        <v>181</v>
      </c>
      <c r="E1071" s="25">
        <v>20476.0</v>
      </c>
      <c r="F1071" s="25">
        <v>1094.0</v>
      </c>
      <c r="G1071" s="25">
        <v>5.0</v>
      </c>
      <c r="H1071" s="25">
        <v>7659.0</v>
      </c>
      <c r="I1071" s="25">
        <v>0.0</v>
      </c>
      <c r="J1071" s="25">
        <v>0.0</v>
      </c>
      <c r="K1071" s="25">
        <v>0.0</v>
      </c>
      <c r="L1071" s="25">
        <v>0.0</v>
      </c>
      <c r="M1071" s="25">
        <v>0.0</v>
      </c>
      <c r="N1071" s="25">
        <v>0.04778</v>
      </c>
      <c r="O1071" s="25">
        <v>1.7575</v>
      </c>
      <c r="P1071" s="25">
        <v>1.96386</v>
      </c>
      <c r="Q1071" s="25">
        <v>761.0</v>
      </c>
      <c r="R1071" s="25">
        <v>99.0</v>
      </c>
      <c r="S1071" s="25">
        <v>99.0</v>
      </c>
    </row>
    <row r="1072">
      <c r="A1072" s="58" t="s">
        <v>41</v>
      </c>
      <c r="B1072" s="25" t="s">
        <v>1</v>
      </c>
      <c r="C1072" s="25" t="s">
        <v>242</v>
      </c>
      <c r="D1072" s="25" t="s">
        <v>94</v>
      </c>
      <c r="E1072" s="25">
        <v>25791.0</v>
      </c>
      <c r="F1072" s="25">
        <v>8179.0</v>
      </c>
      <c r="G1072" s="25">
        <v>182.0</v>
      </c>
      <c r="H1072" s="25">
        <v>6557.0</v>
      </c>
      <c r="I1072" s="25">
        <v>0.0</v>
      </c>
      <c r="J1072" s="25">
        <v>0.0</v>
      </c>
      <c r="K1072" s="25">
        <v>0.0</v>
      </c>
      <c r="L1072" s="25">
        <v>0.0</v>
      </c>
      <c r="M1072" s="25">
        <v>0.0</v>
      </c>
      <c r="N1072" s="25">
        <v>0.16056</v>
      </c>
      <c r="O1072" s="25">
        <v>20.32056</v>
      </c>
      <c r="P1072" s="25">
        <v>14.21789</v>
      </c>
      <c r="Q1072" s="25">
        <v>5908.0</v>
      </c>
      <c r="R1072" s="25">
        <v>99.0</v>
      </c>
      <c r="S1072" s="25">
        <v>99.0</v>
      </c>
    </row>
    <row r="1073">
      <c r="A1073" s="58" t="s">
        <v>41</v>
      </c>
      <c r="B1073" s="25" t="s">
        <v>1</v>
      </c>
      <c r="C1073" s="25" t="s">
        <v>242</v>
      </c>
      <c r="D1073" s="25" t="s">
        <v>68</v>
      </c>
      <c r="E1073" s="25">
        <v>1802987.0</v>
      </c>
      <c r="F1073" s="25">
        <v>340800.0</v>
      </c>
      <c r="G1073" s="25">
        <v>2428.0</v>
      </c>
      <c r="H1073" s="25">
        <v>580029.0</v>
      </c>
      <c r="I1073" s="25">
        <v>0.0</v>
      </c>
      <c r="J1073" s="25">
        <v>9.0</v>
      </c>
      <c r="K1073" s="25">
        <v>0.0</v>
      </c>
      <c r="L1073" s="25">
        <v>0.0</v>
      </c>
      <c r="M1073" s="25">
        <v>0.0</v>
      </c>
      <c r="N1073" s="25">
        <v>0.06944</v>
      </c>
      <c r="O1073" s="25">
        <v>3.59639</v>
      </c>
      <c r="P1073" s="25">
        <v>2.12892</v>
      </c>
      <c r="Q1073" s="25">
        <v>193129.0</v>
      </c>
      <c r="R1073" s="25">
        <v>99.0</v>
      </c>
      <c r="S1073" s="25">
        <v>99.0</v>
      </c>
    </row>
    <row r="1074">
      <c r="A1074" s="58" t="s">
        <v>41</v>
      </c>
      <c r="B1074" s="25" t="s">
        <v>1</v>
      </c>
      <c r="C1074" s="25" t="s">
        <v>242</v>
      </c>
      <c r="D1074" s="25" t="s">
        <v>66</v>
      </c>
      <c r="E1074" s="25">
        <v>458214.0</v>
      </c>
      <c r="F1074" s="25">
        <v>130596.0</v>
      </c>
      <c r="G1074" s="25">
        <v>1096.0</v>
      </c>
      <c r="H1074" s="25">
        <v>91678.0</v>
      </c>
      <c r="I1074" s="25">
        <v>0.0</v>
      </c>
      <c r="J1074" s="25">
        <v>5.0</v>
      </c>
      <c r="K1074" s="25">
        <v>0.0</v>
      </c>
      <c r="L1074" s="25">
        <v>0.0</v>
      </c>
      <c r="M1074" s="25">
        <v>0.0</v>
      </c>
      <c r="N1074" s="25">
        <v>0.41028</v>
      </c>
      <c r="O1074" s="25">
        <v>19.37667</v>
      </c>
      <c r="P1074" s="25">
        <v>8.93013</v>
      </c>
      <c r="Q1074" s="25">
        <v>87117.0</v>
      </c>
      <c r="R1074" s="25">
        <v>99.0</v>
      </c>
      <c r="S1074" s="25">
        <v>99.0</v>
      </c>
    </row>
    <row r="1075">
      <c r="A1075" s="58" t="s">
        <v>41</v>
      </c>
      <c r="B1075" s="25" t="s">
        <v>1</v>
      </c>
      <c r="C1075" s="25" t="s">
        <v>242</v>
      </c>
      <c r="D1075" s="25" t="s">
        <v>71</v>
      </c>
      <c r="E1075" s="25">
        <v>617939.0</v>
      </c>
      <c r="F1075" s="25">
        <v>246116.0</v>
      </c>
      <c r="G1075" s="25">
        <v>6179.0</v>
      </c>
      <c r="H1075" s="25">
        <v>229115.0</v>
      </c>
      <c r="I1075" s="25">
        <v>0.0</v>
      </c>
      <c r="J1075" s="25">
        <v>5.0</v>
      </c>
      <c r="K1075" s="25">
        <v>0.0</v>
      </c>
      <c r="L1075" s="25">
        <v>0.0</v>
      </c>
      <c r="M1075" s="25">
        <v>0.0</v>
      </c>
      <c r="N1075" s="25">
        <v>0.07472</v>
      </c>
      <c r="O1075" s="25">
        <v>12.78833</v>
      </c>
      <c r="P1075" s="25">
        <v>9.179</v>
      </c>
      <c r="Q1075" s="25">
        <v>150054.0</v>
      </c>
      <c r="R1075" s="25">
        <v>99.0</v>
      </c>
      <c r="S1075" s="25">
        <v>99.0</v>
      </c>
    </row>
    <row r="1076">
      <c r="A1076" s="58" t="s">
        <v>41</v>
      </c>
      <c r="B1076" s="25" t="s">
        <v>1</v>
      </c>
      <c r="C1076" s="25" t="s">
        <v>242</v>
      </c>
      <c r="D1076" s="25" t="s">
        <v>44</v>
      </c>
      <c r="E1076" s="25">
        <v>1595748.0</v>
      </c>
      <c r="F1076" s="25">
        <v>145280.0</v>
      </c>
      <c r="G1076" s="25">
        <v>2321.0</v>
      </c>
      <c r="H1076" s="25">
        <v>515939.0</v>
      </c>
      <c r="I1076" s="25">
        <v>0.0</v>
      </c>
      <c r="J1076" s="25">
        <v>20.0</v>
      </c>
      <c r="K1076" s="25">
        <v>0.0</v>
      </c>
      <c r="L1076" s="25">
        <v>0.0</v>
      </c>
      <c r="M1076" s="25">
        <v>0.0</v>
      </c>
      <c r="N1076" s="25">
        <v>0.0225</v>
      </c>
      <c r="O1076" s="25">
        <v>0.59528</v>
      </c>
      <c r="P1076" s="25">
        <v>2.43617</v>
      </c>
      <c r="Q1076" s="25">
        <v>99438.0</v>
      </c>
      <c r="R1076" s="25">
        <v>99.0</v>
      </c>
      <c r="S1076" s="25">
        <v>99.0</v>
      </c>
    </row>
    <row r="1077">
      <c r="A1077" s="58" t="s">
        <v>41</v>
      </c>
      <c r="B1077" s="25" t="s">
        <v>1</v>
      </c>
      <c r="C1077" s="25" t="s">
        <v>242</v>
      </c>
      <c r="D1077" s="25" t="s">
        <v>95</v>
      </c>
      <c r="E1077" s="25">
        <v>65116.0</v>
      </c>
      <c r="F1077" s="25">
        <v>37333.0</v>
      </c>
      <c r="G1077" s="25">
        <v>47.0</v>
      </c>
      <c r="H1077" s="25">
        <v>19488.0</v>
      </c>
      <c r="I1077" s="25">
        <v>0.0</v>
      </c>
      <c r="J1077" s="25">
        <v>2.0</v>
      </c>
      <c r="K1077" s="25">
        <v>0.0</v>
      </c>
      <c r="L1077" s="25">
        <v>0.0</v>
      </c>
      <c r="M1077" s="25">
        <v>0.0</v>
      </c>
      <c r="N1077" s="25">
        <v>0.33556</v>
      </c>
      <c r="O1077" s="25">
        <v>14.43528</v>
      </c>
      <c r="P1077" s="25">
        <v>5.39356</v>
      </c>
      <c r="Q1077" s="25">
        <v>22625.0</v>
      </c>
      <c r="R1077" s="25">
        <v>99.0</v>
      </c>
      <c r="S1077" s="25">
        <v>99.0</v>
      </c>
    </row>
    <row r="1078">
      <c r="A1078" s="58" t="s">
        <v>41</v>
      </c>
      <c r="B1078" s="25" t="s">
        <v>1</v>
      </c>
      <c r="C1078" s="25" t="s">
        <v>242</v>
      </c>
      <c r="D1078" s="25" t="s">
        <v>73</v>
      </c>
      <c r="E1078" s="25">
        <v>338947.0</v>
      </c>
      <c r="F1078" s="25">
        <v>103781.0</v>
      </c>
      <c r="G1078" s="25">
        <v>922.0</v>
      </c>
      <c r="H1078" s="25">
        <v>55225.0</v>
      </c>
      <c r="I1078" s="25">
        <v>0.0</v>
      </c>
      <c r="J1078" s="25">
        <v>9.0</v>
      </c>
      <c r="K1078" s="25">
        <v>0.0</v>
      </c>
      <c r="L1078" s="25">
        <v>0.0</v>
      </c>
      <c r="M1078" s="25">
        <v>0.0</v>
      </c>
      <c r="N1078" s="25">
        <v>0.41556</v>
      </c>
      <c r="O1078" s="25">
        <v>20.11722</v>
      </c>
      <c r="P1078" s="25">
        <v>9.99523</v>
      </c>
      <c r="Q1078" s="25">
        <v>70358.0</v>
      </c>
      <c r="R1078" s="25">
        <v>99.0</v>
      </c>
      <c r="S1078" s="25">
        <v>99.0</v>
      </c>
    </row>
    <row r="1079">
      <c r="A1079" s="58" t="s">
        <v>41</v>
      </c>
      <c r="B1079" s="25" t="s">
        <v>1</v>
      </c>
      <c r="C1079" s="25" t="s">
        <v>242</v>
      </c>
      <c r="D1079" s="25" t="s">
        <v>74</v>
      </c>
      <c r="E1079" s="25">
        <v>502608.0</v>
      </c>
      <c r="F1079" s="25">
        <v>167491.0</v>
      </c>
      <c r="G1079" s="25">
        <v>2659.0</v>
      </c>
      <c r="H1079" s="25">
        <v>111053.0</v>
      </c>
      <c r="I1079" s="25">
        <v>0.0</v>
      </c>
      <c r="J1079" s="25">
        <v>7.0</v>
      </c>
      <c r="K1079" s="25">
        <v>0.0</v>
      </c>
      <c r="L1079" s="25">
        <v>0.0</v>
      </c>
      <c r="M1079" s="25">
        <v>0.0</v>
      </c>
      <c r="N1079" s="25">
        <v>0.58139</v>
      </c>
      <c r="O1079" s="25">
        <v>31.23556</v>
      </c>
      <c r="P1079" s="25">
        <v>17.14173</v>
      </c>
      <c r="Q1079" s="25">
        <v>115324.0</v>
      </c>
      <c r="R1079" s="25">
        <v>99.0</v>
      </c>
      <c r="S1079" s="25">
        <v>99.0</v>
      </c>
    </row>
    <row r="1080">
      <c r="A1080" s="58" t="s">
        <v>41</v>
      </c>
      <c r="B1080" s="25" t="s">
        <v>1</v>
      </c>
      <c r="C1080" s="25" t="s">
        <v>242</v>
      </c>
      <c r="D1080" s="25" t="s">
        <v>65</v>
      </c>
      <c r="E1080" s="25">
        <v>364324.0</v>
      </c>
      <c r="F1080" s="25">
        <v>50490.0</v>
      </c>
      <c r="G1080" s="25">
        <v>555.0</v>
      </c>
      <c r="H1080" s="25">
        <v>122826.0</v>
      </c>
      <c r="I1080" s="25">
        <v>0.0</v>
      </c>
      <c r="J1080" s="25">
        <v>1.0</v>
      </c>
      <c r="K1080" s="25">
        <v>0.0</v>
      </c>
      <c r="L1080" s="25">
        <v>0.0</v>
      </c>
      <c r="M1080" s="25">
        <v>0.0</v>
      </c>
      <c r="N1080" s="25">
        <v>0.05167</v>
      </c>
      <c r="O1080" s="25">
        <v>8.84194</v>
      </c>
      <c r="P1080" s="25">
        <v>5.67999</v>
      </c>
      <c r="Q1080" s="25">
        <v>32972.0</v>
      </c>
      <c r="R1080" s="25">
        <v>99.0</v>
      </c>
      <c r="S1080" s="25">
        <v>99.0</v>
      </c>
    </row>
    <row r="1081">
      <c r="A1081" s="58" t="s">
        <v>41</v>
      </c>
      <c r="B1081" s="25" t="s">
        <v>1</v>
      </c>
      <c r="C1081" s="25" t="s">
        <v>242</v>
      </c>
      <c r="D1081" s="25" t="s">
        <v>60</v>
      </c>
      <c r="E1081" s="25">
        <v>1331834.0</v>
      </c>
      <c r="F1081" s="25">
        <v>396073.0</v>
      </c>
      <c r="G1081" s="25">
        <v>3382.0</v>
      </c>
      <c r="H1081" s="25">
        <v>231516.0</v>
      </c>
      <c r="I1081" s="25">
        <v>0.0</v>
      </c>
      <c r="J1081" s="25">
        <v>24.0</v>
      </c>
      <c r="K1081" s="25">
        <v>0.0</v>
      </c>
      <c r="L1081" s="25">
        <v>0.0</v>
      </c>
      <c r="M1081" s="25">
        <v>0.0</v>
      </c>
      <c r="N1081" s="25">
        <v>0.48667</v>
      </c>
      <c r="O1081" s="25">
        <v>20.03389</v>
      </c>
      <c r="P1081" s="25">
        <v>10.29703</v>
      </c>
      <c r="Q1081" s="25">
        <v>257529.0</v>
      </c>
      <c r="R1081" s="25">
        <v>99.0</v>
      </c>
      <c r="S1081" s="25">
        <v>99.0</v>
      </c>
    </row>
    <row r="1082">
      <c r="A1082" s="58" t="s">
        <v>41</v>
      </c>
      <c r="B1082" s="25" t="s">
        <v>1</v>
      </c>
      <c r="C1082" s="25" t="s">
        <v>242</v>
      </c>
      <c r="D1082" s="25" t="s">
        <v>183</v>
      </c>
      <c r="E1082" s="25">
        <v>5148.0</v>
      </c>
      <c r="F1082" s="25">
        <v>2257.0</v>
      </c>
      <c r="G1082" s="25">
        <v>30.0</v>
      </c>
      <c r="H1082" s="25">
        <v>1156.0</v>
      </c>
      <c r="I1082" s="25">
        <v>0.0</v>
      </c>
      <c r="J1082" s="25">
        <v>0.0</v>
      </c>
      <c r="K1082" s="25">
        <v>0.0</v>
      </c>
      <c r="L1082" s="25">
        <v>0.0</v>
      </c>
      <c r="M1082" s="25">
        <v>0.0</v>
      </c>
      <c r="N1082" s="25">
        <v>0.39028</v>
      </c>
      <c r="O1082" s="25">
        <v>12.44778</v>
      </c>
      <c r="P1082" s="25">
        <v>7.87823</v>
      </c>
      <c r="Q1082" s="25">
        <v>1396.0</v>
      </c>
      <c r="R1082" s="25">
        <v>99.0</v>
      </c>
      <c r="S1082" s="25">
        <v>99.0</v>
      </c>
    </row>
    <row r="1083">
      <c r="A1083" s="58" t="s">
        <v>41</v>
      </c>
      <c r="B1083" s="25" t="s">
        <v>1</v>
      </c>
      <c r="C1083" s="25" t="s">
        <v>242</v>
      </c>
      <c r="D1083" s="25" t="s">
        <v>92</v>
      </c>
      <c r="E1083" s="25">
        <v>39436.0</v>
      </c>
      <c r="F1083" s="25">
        <v>14723.0</v>
      </c>
      <c r="G1083" s="25">
        <v>186.0</v>
      </c>
      <c r="H1083" s="25">
        <v>10868.0</v>
      </c>
      <c r="I1083" s="25">
        <v>0.0</v>
      </c>
      <c r="J1083" s="25">
        <v>0.0</v>
      </c>
      <c r="K1083" s="25">
        <v>0.0</v>
      </c>
      <c r="L1083" s="25">
        <v>0.0</v>
      </c>
      <c r="M1083" s="25">
        <v>0.0</v>
      </c>
      <c r="N1083" s="25">
        <v>0.36833</v>
      </c>
      <c r="O1083" s="25">
        <v>12.11083</v>
      </c>
      <c r="P1083" s="25">
        <v>6.50876</v>
      </c>
      <c r="Q1083" s="25">
        <v>8934.0</v>
      </c>
      <c r="R1083" s="25">
        <v>99.0</v>
      </c>
      <c r="S1083" s="25">
        <v>99.0</v>
      </c>
    </row>
    <row r="1084">
      <c r="A1084" s="58" t="s">
        <v>41</v>
      </c>
      <c r="B1084" s="25" t="s">
        <v>1</v>
      </c>
      <c r="C1084" s="25" t="s">
        <v>242</v>
      </c>
      <c r="D1084" s="25" t="s">
        <v>63</v>
      </c>
      <c r="E1084" s="25">
        <v>118680.0</v>
      </c>
      <c r="F1084" s="25">
        <v>56786.0</v>
      </c>
      <c r="G1084" s="25">
        <v>315.0</v>
      </c>
      <c r="H1084" s="25">
        <v>50984.0</v>
      </c>
      <c r="I1084" s="25">
        <v>0.0</v>
      </c>
      <c r="J1084" s="25">
        <v>1.0</v>
      </c>
      <c r="K1084" s="25">
        <v>0.0</v>
      </c>
      <c r="L1084" s="25">
        <v>0.0</v>
      </c>
      <c r="M1084" s="25">
        <v>0.0</v>
      </c>
      <c r="N1084" s="25">
        <v>0.02667</v>
      </c>
      <c r="O1084" s="25">
        <v>18.54389</v>
      </c>
      <c r="P1084" s="25">
        <v>7.24767</v>
      </c>
      <c r="Q1084" s="25">
        <v>40188.0</v>
      </c>
      <c r="R1084" s="25">
        <v>99.0</v>
      </c>
      <c r="S1084" s="25">
        <v>99.0</v>
      </c>
    </row>
    <row r="1085">
      <c r="A1085" s="58" t="s">
        <v>41</v>
      </c>
      <c r="B1085" s="25" t="s">
        <v>1</v>
      </c>
      <c r="C1085" s="25" t="s">
        <v>242</v>
      </c>
      <c r="D1085" s="25" t="s">
        <v>133</v>
      </c>
      <c r="E1085" s="25">
        <v>20446.0</v>
      </c>
      <c r="F1085" s="25">
        <v>10698.0</v>
      </c>
      <c r="G1085" s="25">
        <v>57.0</v>
      </c>
      <c r="H1085" s="25">
        <v>8120.0</v>
      </c>
      <c r="I1085" s="25">
        <v>0.0</v>
      </c>
      <c r="J1085" s="25">
        <v>0.0</v>
      </c>
      <c r="K1085" s="25">
        <v>0.0</v>
      </c>
      <c r="L1085" s="25">
        <v>0.0</v>
      </c>
      <c r="M1085" s="25">
        <v>0.0</v>
      </c>
      <c r="N1085" s="25">
        <v>0.06778</v>
      </c>
      <c r="O1085" s="25">
        <v>22.04278</v>
      </c>
      <c r="P1085" s="25">
        <v>8.58763</v>
      </c>
      <c r="Q1085" s="25">
        <v>7723.0</v>
      </c>
      <c r="R1085" s="25">
        <v>99.0</v>
      </c>
      <c r="S1085" s="25">
        <v>99.0</v>
      </c>
    </row>
    <row r="1086">
      <c r="A1086" s="58" t="s">
        <v>41</v>
      </c>
      <c r="B1086" s="25" t="s">
        <v>1</v>
      </c>
      <c r="C1086" s="25" t="s">
        <v>242</v>
      </c>
      <c r="D1086" s="25" t="s">
        <v>111</v>
      </c>
      <c r="E1086" s="25">
        <v>151583.0</v>
      </c>
      <c r="F1086" s="25">
        <v>32534.0</v>
      </c>
      <c r="G1086" s="25">
        <v>342.0</v>
      </c>
      <c r="H1086" s="25">
        <v>45599.0</v>
      </c>
      <c r="I1086" s="25">
        <v>0.0</v>
      </c>
      <c r="J1086" s="25">
        <v>0.0</v>
      </c>
      <c r="K1086" s="25">
        <v>0.0</v>
      </c>
      <c r="L1086" s="25">
        <v>0.0</v>
      </c>
      <c r="M1086" s="25">
        <v>0.0</v>
      </c>
      <c r="N1086" s="25">
        <v>0.10917</v>
      </c>
      <c r="O1086" s="25">
        <v>8.51833</v>
      </c>
      <c r="P1086" s="25">
        <v>6.50027</v>
      </c>
      <c r="Q1086" s="25">
        <v>21780.0</v>
      </c>
      <c r="R1086" s="25">
        <v>99.0</v>
      </c>
      <c r="S1086" s="25">
        <v>99.0</v>
      </c>
    </row>
    <row r="1087">
      <c r="A1087" s="58" t="s">
        <v>41</v>
      </c>
      <c r="B1087" s="25" t="s">
        <v>1</v>
      </c>
      <c r="C1087" s="25" t="s">
        <v>242</v>
      </c>
      <c r="D1087" s="25" t="s">
        <v>105</v>
      </c>
      <c r="E1087" s="25">
        <v>136724.0</v>
      </c>
      <c r="F1087" s="25">
        <v>22806.0</v>
      </c>
      <c r="G1087" s="25">
        <v>113.0</v>
      </c>
      <c r="H1087" s="25">
        <v>39757.0</v>
      </c>
      <c r="I1087" s="25">
        <v>0.0</v>
      </c>
      <c r="J1087" s="25">
        <v>1.0</v>
      </c>
      <c r="K1087" s="25">
        <v>0.0</v>
      </c>
      <c r="L1087" s="25">
        <v>0.0</v>
      </c>
      <c r="M1087" s="25">
        <v>0.0</v>
      </c>
      <c r="N1087" s="25">
        <v>0.07694</v>
      </c>
      <c r="O1087" s="25">
        <v>4.50722</v>
      </c>
      <c r="P1087" s="25">
        <v>2.54135</v>
      </c>
      <c r="Q1087" s="25">
        <v>14649.0</v>
      </c>
      <c r="R1087" s="25">
        <v>99.0</v>
      </c>
      <c r="S1087" s="25">
        <v>99.0</v>
      </c>
    </row>
    <row r="1088">
      <c r="A1088" s="58" t="s">
        <v>41</v>
      </c>
      <c r="B1088" s="25" t="s">
        <v>1</v>
      </c>
      <c r="C1088" s="25" t="s">
        <v>242</v>
      </c>
      <c r="D1088" s="25" t="s">
        <v>76</v>
      </c>
      <c r="E1088" s="25">
        <v>70920.0</v>
      </c>
      <c r="F1088" s="25">
        <v>30854.0</v>
      </c>
      <c r="G1088" s="25">
        <v>87.0</v>
      </c>
      <c r="H1088" s="25">
        <v>22235.0</v>
      </c>
      <c r="I1088" s="25">
        <v>0.0</v>
      </c>
      <c r="J1088" s="25">
        <v>0.0</v>
      </c>
      <c r="K1088" s="25">
        <v>0.0</v>
      </c>
      <c r="L1088" s="25">
        <v>0.0</v>
      </c>
      <c r="M1088" s="25">
        <v>0.0</v>
      </c>
      <c r="N1088" s="25">
        <v>0.06528</v>
      </c>
      <c r="O1088" s="25">
        <v>2.81222</v>
      </c>
      <c r="P1088" s="25">
        <v>1.67732</v>
      </c>
      <c r="Q1088" s="25">
        <v>21462.0</v>
      </c>
      <c r="R1088" s="25">
        <v>99.0</v>
      </c>
      <c r="S1088" s="25">
        <v>99.0</v>
      </c>
    </row>
    <row r="1089">
      <c r="A1089" s="58" t="s">
        <v>41</v>
      </c>
      <c r="B1089" s="25" t="s">
        <v>1</v>
      </c>
      <c r="C1089" s="25" t="s">
        <v>242</v>
      </c>
      <c r="D1089" s="25" t="s">
        <v>116</v>
      </c>
      <c r="E1089" s="25">
        <v>132491.0</v>
      </c>
      <c r="F1089" s="25">
        <v>23406.0</v>
      </c>
      <c r="G1089" s="25">
        <v>196.0</v>
      </c>
      <c r="H1089" s="25">
        <v>45611.0</v>
      </c>
      <c r="I1089" s="25">
        <v>0.0</v>
      </c>
      <c r="J1089" s="25">
        <v>1.0</v>
      </c>
      <c r="K1089" s="25">
        <v>0.0</v>
      </c>
      <c r="L1089" s="25">
        <v>0.0</v>
      </c>
      <c r="M1089" s="25">
        <v>0.0</v>
      </c>
      <c r="N1089" s="25">
        <v>0.08861</v>
      </c>
      <c r="O1089" s="25">
        <v>5.27556</v>
      </c>
      <c r="P1089" s="25">
        <v>3.52688</v>
      </c>
      <c r="Q1089" s="25">
        <v>14737.0</v>
      </c>
      <c r="R1089" s="25">
        <v>99.0</v>
      </c>
      <c r="S1089" s="25">
        <v>99.0</v>
      </c>
    </row>
    <row r="1090">
      <c r="A1090" s="58" t="s">
        <v>41</v>
      </c>
      <c r="B1090" s="25" t="s">
        <v>1</v>
      </c>
      <c r="C1090" s="25" t="s">
        <v>242</v>
      </c>
      <c r="D1090" s="25" t="s">
        <v>62</v>
      </c>
      <c r="E1090" s="25">
        <v>564397.0</v>
      </c>
      <c r="F1090" s="25">
        <v>102038.0</v>
      </c>
      <c r="G1090" s="25">
        <v>409.0</v>
      </c>
      <c r="H1090" s="25">
        <v>189382.0</v>
      </c>
      <c r="I1090" s="25">
        <v>0.0</v>
      </c>
      <c r="J1090" s="25">
        <v>2.0</v>
      </c>
      <c r="K1090" s="25">
        <v>0.0</v>
      </c>
      <c r="L1090" s="25">
        <v>0.0</v>
      </c>
      <c r="M1090" s="25">
        <v>0.0</v>
      </c>
      <c r="N1090" s="25">
        <v>0.06556</v>
      </c>
      <c r="O1090" s="25">
        <v>2.32278</v>
      </c>
      <c r="P1090" s="25">
        <v>2.15476</v>
      </c>
      <c r="Q1090" s="25">
        <v>43178.0</v>
      </c>
      <c r="R1090" s="25">
        <v>99.0</v>
      </c>
      <c r="S1090" s="25">
        <v>99.0</v>
      </c>
    </row>
    <row r="1091">
      <c r="A1091" s="58" t="s">
        <v>41</v>
      </c>
      <c r="B1091" s="25" t="s">
        <v>1</v>
      </c>
      <c r="C1091" s="25" t="s">
        <v>242</v>
      </c>
      <c r="D1091" s="25" t="s">
        <v>132</v>
      </c>
      <c r="E1091" s="25">
        <v>15440.0</v>
      </c>
      <c r="F1091" s="25">
        <v>6282.0</v>
      </c>
      <c r="G1091" s="25">
        <v>93.0</v>
      </c>
      <c r="H1091" s="25">
        <v>3920.0</v>
      </c>
      <c r="I1091" s="25">
        <v>0.0</v>
      </c>
      <c r="J1091" s="25">
        <v>0.0</v>
      </c>
      <c r="K1091" s="25">
        <v>0.0</v>
      </c>
      <c r="L1091" s="25">
        <v>0.0</v>
      </c>
      <c r="M1091" s="25">
        <v>0.0</v>
      </c>
      <c r="N1091" s="25">
        <v>0.38028</v>
      </c>
      <c r="O1091" s="25">
        <v>11.36333</v>
      </c>
      <c r="P1091" s="25">
        <v>5.8997</v>
      </c>
      <c r="Q1091" s="25">
        <v>3727.0</v>
      </c>
      <c r="R1091" s="25">
        <v>99.0</v>
      </c>
      <c r="S1091" s="25">
        <v>99.0</v>
      </c>
    </row>
    <row r="1092">
      <c r="A1092" s="58" t="s">
        <v>41</v>
      </c>
      <c r="B1092" s="25" t="s">
        <v>1</v>
      </c>
      <c r="C1092" s="25" t="s">
        <v>242</v>
      </c>
      <c r="D1092" s="25" t="s">
        <v>75</v>
      </c>
      <c r="E1092" s="25">
        <v>156174.0</v>
      </c>
      <c r="F1092" s="25">
        <v>37362.0</v>
      </c>
      <c r="G1092" s="25">
        <v>472.0</v>
      </c>
      <c r="H1092" s="25">
        <v>30281.0</v>
      </c>
      <c r="I1092" s="25">
        <v>0.0</v>
      </c>
      <c r="J1092" s="25">
        <v>2.0</v>
      </c>
      <c r="K1092" s="25">
        <v>0.0</v>
      </c>
      <c r="L1092" s="25">
        <v>0.0</v>
      </c>
      <c r="M1092" s="25">
        <v>0.0</v>
      </c>
      <c r="N1092" s="25">
        <v>0.49889</v>
      </c>
      <c r="O1092" s="25">
        <v>24.85889</v>
      </c>
      <c r="P1092" s="25">
        <v>11.09363</v>
      </c>
      <c r="Q1092" s="25">
        <v>26751.0</v>
      </c>
      <c r="R1092" s="25">
        <v>99.0</v>
      </c>
      <c r="S1092" s="25">
        <v>99.0</v>
      </c>
    </row>
    <row r="1093">
      <c r="A1093" s="58" t="s">
        <v>41</v>
      </c>
      <c r="B1093" s="25" t="s">
        <v>1</v>
      </c>
      <c r="C1093" s="25" t="s">
        <v>242</v>
      </c>
      <c r="D1093" s="25" t="s">
        <v>190</v>
      </c>
      <c r="E1093" s="25">
        <v>7474.0</v>
      </c>
      <c r="F1093" s="25">
        <v>2147.0</v>
      </c>
      <c r="G1093" s="25">
        <v>32.0</v>
      </c>
      <c r="H1093" s="25">
        <v>1611.0</v>
      </c>
      <c r="I1093" s="25">
        <v>0.0</v>
      </c>
      <c r="J1093" s="25">
        <v>1.0</v>
      </c>
      <c r="K1093" s="25">
        <v>0.0</v>
      </c>
      <c r="L1093" s="25">
        <v>0.0</v>
      </c>
      <c r="M1093" s="25">
        <v>0.0</v>
      </c>
      <c r="N1093" s="25">
        <v>0.38889</v>
      </c>
      <c r="O1093" s="25">
        <v>21.01389</v>
      </c>
      <c r="P1093" s="25">
        <v>11.60215</v>
      </c>
      <c r="Q1093" s="25">
        <v>1550.0</v>
      </c>
      <c r="R1093" s="25">
        <v>99.0</v>
      </c>
      <c r="S1093" s="25">
        <v>99.0</v>
      </c>
    </row>
    <row r="1094">
      <c r="A1094" s="58" t="s">
        <v>41</v>
      </c>
      <c r="B1094" s="25" t="s">
        <v>1</v>
      </c>
      <c r="C1094" s="25" t="s">
        <v>242</v>
      </c>
      <c r="D1094" s="25" t="s">
        <v>64</v>
      </c>
      <c r="E1094" s="25">
        <v>250028.0</v>
      </c>
      <c r="F1094" s="25">
        <v>70197.0</v>
      </c>
      <c r="G1094" s="25">
        <v>585.0</v>
      </c>
      <c r="H1094" s="25">
        <v>56941.0</v>
      </c>
      <c r="I1094" s="25">
        <v>0.0</v>
      </c>
      <c r="J1094" s="25">
        <v>4.0</v>
      </c>
      <c r="K1094" s="25">
        <v>0.0</v>
      </c>
      <c r="L1094" s="25">
        <v>0.0</v>
      </c>
      <c r="M1094" s="25">
        <v>0.0</v>
      </c>
      <c r="N1094" s="25">
        <v>0.55194</v>
      </c>
      <c r="O1094" s="25">
        <v>17.22806</v>
      </c>
      <c r="P1094" s="25">
        <v>7.73815</v>
      </c>
      <c r="Q1094" s="25">
        <v>48752.0</v>
      </c>
      <c r="R1094" s="25">
        <v>99.0</v>
      </c>
      <c r="S1094" s="25">
        <v>99.0</v>
      </c>
    </row>
    <row r="1095">
      <c r="A1095" s="58" t="s">
        <v>41</v>
      </c>
      <c r="B1095" s="25" t="s">
        <v>1</v>
      </c>
      <c r="C1095" s="25" t="s">
        <v>242</v>
      </c>
      <c r="D1095" s="25" t="s">
        <v>52</v>
      </c>
      <c r="E1095" s="25">
        <v>60010.0</v>
      </c>
      <c r="F1095" s="25">
        <v>29740.0</v>
      </c>
      <c r="G1095" s="25">
        <v>350.0</v>
      </c>
      <c r="H1095" s="25">
        <v>16434.0</v>
      </c>
      <c r="I1095" s="25">
        <v>0.0</v>
      </c>
      <c r="J1095" s="25">
        <v>0.0</v>
      </c>
      <c r="K1095" s="25">
        <v>0.0</v>
      </c>
      <c r="L1095" s="25">
        <v>0.0</v>
      </c>
      <c r="M1095" s="25">
        <v>0.0</v>
      </c>
      <c r="N1095" s="25">
        <v>0.2575</v>
      </c>
      <c r="O1095" s="25">
        <v>17.02778</v>
      </c>
      <c r="P1095" s="25">
        <v>12.18863</v>
      </c>
      <c r="Q1095" s="25">
        <v>16064.0</v>
      </c>
      <c r="R1095" s="25">
        <v>99.0</v>
      </c>
      <c r="S1095" s="25">
        <v>99.0</v>
      </c>
    </row>
    <row r="1096">
      <c r="A1096" s="58" t="s">
        <v>41</v>
      </c>
      <c r="B1096" s="25" t="s">
        <v>1</v>
      </c>
      <c r="C1096" s="25" t="s">
        <v>242</v>
      </c>
      <c r="D1096" s="25" t="s">
        <v>145</v>
      </c>
      <c r="E1096" s="25">
        <v>2758.0</v>
      </c>
      <c r="F1096" s="25">
        <v>370.0</v>
      </c>
      <c r="G1096" s="25">
        <v>1.0</v>
      </c>
      <c r="H1096" s="25">
        <v>1171.0</v>
      </c>
      <c r="I1096" s="25">
        <v>0.0</v>
      </c>
      <c r="J1096" s="25">
        <v>0.0</v>
      </c>
      <c r="K1096" s="25">
        <v>0.0</v>
      </c>
      <c r="L1096" s="25">
        <v>0.0</v>
      </c>
      <c r="M1096" s="25">
        <v>0.0</v>
      </c>
      <c r="N1096" s="25">
        <v>0.0375</v>
      </c>
      <c r="O1096" s="25">
        <v>1.36444</v>
      </c>
      <c r="P1096" s="25">
        <v>2.42195</v>
      </c>
      <c r="Q1096" s="25">
        <v>232.0</v>
      </c>
      <c r="R1096" s="25">
        <v>99.0</v>
      </c>
      <c r="S1096" s="25">
        <v>99.0</v>
      </c>
    </row>
    <row r="1097">
      <c r="A1097" s="58" t="s">
        <v>41</v>
      </c>
      <c r="B1097" s="25" t="s">
        <v>1</v>
      </c>
      <c r="C1097" s="25" t="s">
        <v>242</v>
      </c>
      <c r="D1097" s="25" t="s">
        <v>91</v>
      </c>
      <c r="E1097" s="25">
        <v>138408.0</v>
      </c>
      <c r="F1097" s="25">
        <v>35770.0</v>
      </c>
      <c r="G1097" s="25">
        <v>453.0</v>
      </c>
      <c r="H1097" s="25">
        <v>27829.0</v>
      </c>
      <c r="I1097" s="25">
        <v>0.0</v>
      </c>
      <c r="J1097" s="25">
        <v>3.0</v>
      </c>
      <c r="K1097" s="25">
        <v>0.0</v>
      </c>
      <c r="L1097" s="25">
        <v>0.0</v>
      </c>
      <c r="M1097" s="25">
        <v>0.0</v>
      </c>
      <c r="N1097" s="25">
        <v>0.60028</v>
      </c>
      <c r="O1097" s="25">
        <v>18.87278</v>
      </c>
      <c r="P1097" s="25">
        <v>8.86082</v>
      </c>
      <c r="Q1097" s="25">
        <v>24275.0</v>
      </c>
      <c r="R1097" s="25">
        <v>99.0</v>
      </c>
      <c r="S1097" s="25">
        <v>99.0</v>
      </c>
    </row>
    <row r="1098">
      <c r="A1098" s="58" t="s">
        <v>41</v>
      </c>
      <c r="B1098" s="25" t="s">
        <v>1</v>
      </c>
      <c r="C1098" s="25" t="s">
        <v>242</v>
      </c>
      <c r="D1098" s="25" t="s">
        <v>125</v>
      </c>
      <c r="E1098" s="25">
        <v>77965.0</v>
      </c>
      <c r="F1098" s="25">
        <v>23098.0</v>
      </c>
      <c r="G1098" s="25">
        <v>351.0</v>
      </c>
      <c r="H1098" s="25">
        <v>15098.0</v>
      </c>
      <c r="I1098" s="25">
        <v>0.0</v>
      </c>
      <c r="J1098" s="25">
        <v>1.0</v>
      </c>
      <c r="K1098" s="25">
        <v>0.0</v>
      </c>
      <c r="L1098" s="25">
        <v>0.0</v>
      </c>
      <c r="M1098" s="25">
        <v>0.0</v>
      </c>
      <c r="N1098" s="25">
        <v>0.7325</v>
      </c>
      <c r="O1098" s="25">
        <v>28.99833</v>
      </c>
      <c r="P1098" s="25">
        <v>15.40054</v>
      </c>
      <c r="Q1098" s="25">
        <v>16118.0</v>
      </c>
      <c r="R1098" s="25">
        <v>99.0</v>
      </c>
      <c r="S1098" s="25">
        <v>99.0</v>
      </c>
    </row>
    <row r="1099">
      <c r="A1099" s="58" t="s">
        <v>41</v>
      </c>
      <c r="B1099" s="25" t="s">
        <v>1</v>
      </c>
      <c r="C1099" s="25" t="s">
        <v>242</v>
      </c>
      <c r="D1099" s="25" t="s">
        <v>100</v>
      </c>
      <c r="E1099" s="25">
        <v>49527.0</v>
      </c>
      <c r="F1099" s="25">
        <v>13037.0</v>
      </c>
      <c r="G1099" s="25">
        <v>165.0</v>
      </c>
      <c r="H1099" s="25">
        <v>12020.0</v>
      </c>
      <c r="I1099" s="25">
        <v>0.0</v>
      </c>
      <c r="J1099" s="25">
        <v>0.0</v>
      </c>
      <c r="K1099" s="25">
        <v>0.0</v>
      </c>
      <c r="L1099" s="25">
        <v>0.0</v>
      </c>
      <c r="M1099" s="25">
        <v>0.0</v>
      </c>
      <c r="N1099" s="25">
        <v>0.2175</v>
      </c>
      <c r="O1099" s="25">
        <v>20.42361</v>
      </c>
      <c r="P1099" s="25">
        <v>9.61275</v>
      </c>
      <c r="Q1099" s="25">
        <v>8919.0</v>
      </c>
      <c r="R1099" s="25">
        <v>99.0</v>
      </c>
      <c r="S1099" s="25">
        <v>99.0</v>
      </c>
    </row>
    <row r="1100">
      <c r="A1100" s="58" t="s">
        <v>41</v>
      </c>
      <c r="B1100" s="25" t="s">
        <v>1</v>
      </c>
      <c r="C1100" s="25" t="s">
        <v>242</v>
      </c>
      <c r="D1100" s="25" t="s">
        <v>81</v>
      </c>
      <c r="E1100" s="25">
        <v>27261.0</v>
      </c>
      <c r="F1100" s="25">
        <v>14397.0</v>
      </c>
      <c r="G1100" s="25">
        <v>118.0</v>
      </c>
      <c r="H1100" s="25">
        <v>6741.0</v>
      </c>
      <c r="I1100" s="25">
        <v>0.0</v>
      </c>
      <c r="J1100" s="25">
        <v>0.0</v>
      </c>
      <c r="K1100" s="25">
        <v>0.0</v>
      </c>
      <c r="L1100" s="25">
        <v>0.0</v>
      </c>
      <c r="M1100" s="25">
        <v>0.0</v>
      </c>
      <c r="N1100" s="25">
        <v>0.40861</v>
      </c>
      <c r="O1100" s="25">
        <v>11.74444</v>
      </c>
      <c r="P1100" s="25">
        <v>5.79509</v>
      </c>
      <c r="Q1100" s="25">
        <v>7914.0</v>
      </c>
      <c r="R1100" s="25">
        <v>99.0</v>
      </c>
      <c r="S1100" s="25">
        <v>99.0</v>
      </c>
    </row>
    <row r="1101">
      <c r="A1101" s="58" t="s">
        <v>41</v>
      </c>
      <c r="B1101" s="25" t="s">
        <v>1</v>
      </c>
      <c r="C1101" s="25" t="s">
        <v>242</v>
      </c>
      <c r="D1101" s="25" t="s">
        <v>86</v>
      </c>
      <c r="E1101" s="25">
        <v>150724.0</v>
      </c>
      <c r="F1101" s="25">
        <v>57858.0</v>
      </c>
      <c r="G1101" s="25">
        <v>528.0</v>
      </c>
      <c r="H1101" s="25">
        <v>36790.0</v>
      </c>
      <c r="I1101" s="25">
        <v>0.0</v>
      </c>
      <c r="J1101" s="25">
        <v>4.0</v>
      </c>
      <c r="K1101" s="25">
        <v>0.0</v>
      </c>
      <c r="L1101" s="25">
        <v>0.0</v>
      </c>
      <c r="M1101" s="25">
        <v>0.0</v>
      </c>
      <c r="N1101" s="25">
        <v>0.2325</v>
      </c>
      <c r="O1101" s="25">
        <v>20.50389</v>
      </c>
      <c r="P1101" s="25">
        <v>10.96065</v>
      </c>
      <c r="Q1101" s="25">
        <v>33907.0</v>
      </c>
      <c r="R1101" s="25">
        <v>99.0</v>
      </c>
      <c r="S1101" s="25">
        <v>99.0</v>
      </c>
    </row>
    <row r="1102">
      <c r="A1102" s="58" t="s">
        <v>41</v>
      </c>
      <c r="B1102" s="25" t="s">
        <v>1</v>
      </c>
      <c r="C1102" s="25" t="s">
        <v>242</v>
      </c>
      <c r="D1102" s="25" t="s">
        <v>167</v>
      </c>
      <c r="E1102" s="25">
        <v>22761.0</v>
      </c>
      <c r="F1102" s="25">
        <v>4808.0</v>
      </c>
      <c r="G1102" s="25">
        <v>49.0</v>
      </c>
      <c r="H1102" s="25">
        <v>6807.0</v>
      </c>
      <c r="I1102" s="25">
        <v>0.0</v>
      </c>
      <c r="J1102" s="25">
        <v>0.0</v>
      </c>
      <c r="K1102" s="25">
        <v>0.0</v>
      </c>
      <c r="L1102" s="25">
        <v>0.0</v>
      </c>
      <c r="M1102" s="25">
        <v>0.0</v>
      </c>
      <c r="N1102" s="25">
        <v>0.08028</v>
      </c>
      <c r="O1102" s="25">
        <v>7.0025</v>
      </c>
      <c r="P1102" s="25">
        <v>6.17641</v>
      </c>
      <c r="Q1102" s="25">
        <v>3077.0</v>
      </c>
      <c r="R1102" s="25">
        <v>99.0</v>
      </c>
      <c r="S1102" s="25">
        <v>99.0</v>
      </c>
    </row>
    <row r="1103">
      <c r="A1103" s="58" t="s">
        <v>41</v>
      </c>
      <c r="B1103" s="25" t="s">
        <v>1</v>
      </c>
      <c r="C1103" s="25" t="s">
        <v>242</v>
      </c>
      <c r="D1103" s="25" t="s">
        <v>165</v>
      </c>
      <c r="E1103" s="25">
        <v>21495.0</v>
      </c>
      <c r="F1103" s="25">
        <v>4273.0</v>
      </c>
      <c r="G1103" s="25">
        <v>47.0</v>
      </c>
      <c r="H1103" s="25">
        <v>6605.0</v>
      </c>
      <c r="I1103" s="25">
        <v>0.0</v>
      </c>
      <c r="J1103" s="25">
        <v>1.0</v>
      </c>
      <c r="K1103" s="25">
        <v>0.0</v>
      </c>
      <c r="L1103" s="25">
        <v>0.0</v>
      </c>
      <c r="M1103" s="25">
        <v>0.0</v>
      </c>
      <c r="N1103" s="25">
        <v>0.12528</v>
      </c>
      <c r="O1103" s="25">
        <v>8.07861</v>
      </c>
      <c r="P1103" s="25">
        <v>5.13427</v>
      </c>
      <c r="Q1103" s="25">
        <v>2952.0</v>
      </c>
      <c r="R1103" s="25">
        <v>99.0</v>
      </c>
      <c r="S1103" s="25">
        <v>99.0</v>
      </c>
    </row>
    <row r="1104">
      <c r="A1104" s="58" t="s">
        <v>41</v>
      </c>
      <c r="B1104" s="25" t="s">
        <v>1</v>
      </c>
      <c r="C1104" s="25" t="s">
        <v>242</v>
      </c>
      <c r="D1104" s="25" t="s">
        <v>89</v>
      </c>
      <c r="E1104" s="25">
        <v>244600.0</v>
      </c>
      <c r="F1104" s="25">
        <v>32458.0</v>
      </c>
      <c r="G1104" s="25">
        <v>151.0</v>
      </c>
      <c r="H1104" s="25">
        <v>82977.0</v>
      </c>
      <c r="I1104" s="25">
        <v>0.0</v>
      </c>
      <c r="J1104" s="25">
        <v>4.0</v>
      </c>
      <c r="K1104" s="25">
        <v>0.0</v>
      </c>
      <c r="L1104" s="25">
        <v>0.0</v>
      </c>
      <c r="M1104" s="25">
        <v>0.0</v>
      </c>
      <c r="N1104" s="25">
        <v>0.06722</v>
      </c>
      <c r="O1104" s="25">
        <v>1.97417</v>
      </c>
      <c r="P1104" s="25">
        <v>2.48005</v>
      </c>
      <c r="Q1104" s="25">
        <v>18484.0</v>
      </c>
      <c r="R1104" s="25">
        <v>99.0</v>
      </c>
      <c r="S1104" s="25">
        <v>99.0</v>
      </c>
    </row>
    <row r="1105">
      <c r="A1105" s="58" t="s">
        <v>41</v>
      </c>
      <c r="B1105" s="25" t="s">
        <v>1</v>
      </c>
      <c r="C1105" s="25" t="s">
        <v>242</v>
      </c>
      <c r="D1105" s="25" t="s">
        <v>114</v>
      </c>
      <c r="E1105" s="25">
        <v>24186.0</v>
      </c>
      <c r="F1105" s="25">
        <v>7377.0</v>
      </c>
      <c r="G1105" s="25">
        <v>111.0</v>
      </c>
      <c r="H1105" s="25">
        <v>5880.0</v>
      </c>
      <c r="I1105" s="25">
        <v>0.0</v>
      </c>
      <c r="J1105" s="25">
        <v>0.0</v>
      </c>
      <c r="K1105" s="25">
        <v>0.0</v>
      </c>
      <c r="L1105" s="25">
        <v>0.0</v>
      </c>
      <c r="M1105" s="25">
        <v>0.0</v>
      </c>
      <c r="N1105" s="25">
        <v>0.23472</v>
      </c>
      <c r="O1105" s="25">
        <v>21.97389</v>
      </c>
      <c r="P1105" s="25">
        <v>11.31175</v>
      </c>
      <c r="Q1105" s="25">
        <v>4776.0</v>
      </c>
      <c r="R1105" s="25">
        <v>99.0</v>
      </c>
      <c r="S1105" s="25">
        <v>99.0</v>
      </c>
    </row>
    <row r="1106">
      <c r="A1106" s="58" t="s">
        <v>41</v>
      </c>
      <c r="B1106" s="25" t="s">
        <v>1</v>
      </c>
      <c r="C1106" s="25" t="s">
        <v>242</v>
      </c>
      <c r="D1106" s="25" t="s">
        <v>180</v>
      </c>
      <c r="E1106" s="25">
        <v>10689.0</v>
      </c>
      <c r="F1106" s="25">
        <v>6870.0</v>
      </c>
      <c r="G1106" s="25">
        <v>17.0</v>
      </c>
      <c r="H1106" s="25">
        <v>5629.0</v>
      </c>
      <c r="I1106" s="25">
        <v>0.0</v>
      </c>
      <c r="J1106" s="25">
        <v>0.0</v>
      </c>
      <c r="K1106" s="25">
        <v>0.0</v>
      </c>
      <c r="L1106" s="25">
        <v>0.0</v>
      </c>
      <c r="M1106" s="25">
        <v>0.0</v>
      </c>
      <c r="N1106" s="25">
        <v>0.00861</v>
      </c>
      <c r="O1106" s="25">
        <v>8.38528</v>
      </c>
      <c r="P1106" s="25">
        <v>5.27921</v>
      </c>
      <c r="Q1106" s="25">
        <v>4114.0</v>
      </c>
      <c r="R1106" s="25">
        <v>99.0</v>
      </c>
      <c r="S1106" s="25">
        <v>99.0</v>
      </c>
    </row>
    <row r="1107">
      <c r="A1107" s="58" t="s">
        <v>41</v>
      </c>
      <c r="B1107" s="25" t="s">
        <v>1</v>
      </c>
      <c r="C1107" s="25" t="s">
        <v>242</v>
      </c>
      <c r="D1107" s="25" t="s">
        <v>67</v>
      </c>
      <c r="E1107" s="25">
        <v>156757.0</v>
      </c>
      <c r="F1107" s="25">
        <v>32477.0</v>
      </c>
      <c r="G1107" s="25">
        <v>275.0</v>
      </c>
      <c r="H1107" s="25">
        <v>44341.0</v>
      </c>
      <c r="I1107" s="25">
        <v>0.0</v>
      </c>
      <c r="J1107" s="25">
        <v>1.0</v>
      </c>
      <c r="K1107" s="25">
        <v>0.0</v>
      </c>
      <c r="L1107" s="25">
        <v>0.0</v>
      </c>
      <c r="M1107" s="25">
        <v>0.0</v>
      </c>
      <c r="N1107" s="25">
        <v>0.08722</v>
      </c>
      <c r="O1107" s="25">
        <v>5.94278</v>
      </c>
      <c r="P1107" s="25">
        <v>3.97672</v>
      </c>
      <c r="Q1107" s="25">
        <v>20569.0</v>
      </c>
      <c r="R1107" s="25">
        <v>99.0</v>
      </c>
      <c r="S1107" s="25">
        <v>99.0</v>
      </c>
    </row>
    <row r="1108">
      <c r="A1108" s="58" t="s">
        <v>41</v>
      </c>
      <c r="B1108" s="25" t="s">
        <v>1</v>
      </c>
      <c r="C1108" s="25" t="s">
        <v>242</v>
      </c>
      <c r="D1108" s="25" t="s">
        <v>59</v>
      </c>
      <c r="E1108" s="25">
        <v>2536.0</v>
      </c>
      <c r="F1108" s="25">
        <v>195.0</v>
      </c>
      <c r="G1108" s="25">
        <v>2.0</v>
      </c>
      <c r="H1108" s="25">
        <v>656.0</v>
      </c>
      <c r="I1108" s="25">
        <v>0.0</v>
      </c>
      <c r="J1108" s="25">
        <v>0.0</v>
      </c>
      <c r="K1108" s="25">
        <v>0.0</v>
      </c>
      <c r="L1108" s="25">
        <v>0.0</v>
      </c>
      <c r="M1108" s="25">
        <v>0.0</v>
      </c>
      <c r="N1108" s="25">
        <v>0.16639</v>
      </c>
      <c r="O1108" s="25">
        <v>11.72583</v>
      </c>
      <c r="P1108" s="25">
        <v>5.1742</v>
      </c>
      <c r="Q1108" s="25">
        <v>154.0</v>
      </c>
      <c r="R1108" s="25">
        <v>99.0</v>
      </c>
      <c r="S1108" s="25">
        <v>99.0</v>
      </c>
    </row>
    <row r="1109">
      <c r="A1109" s="58" t="s">
        <v>41</v>
      </c>
      <c r="B1109" s="25" t="s">
        <v>1</v>
      </c>
      <c r="C1109" s="25" t="s">
        <v>242</v>
      </c>
      <c r="D1109" s="25" t="s">
        <v>54</v>
      </c>
      <c r="E1109" s="25">
        <v>63359.0</v>
      </c>
      <c r="F1109" s="25">
        <v>36504.0</v>
      </c>
      <c r="G1109" s="25">
        <v>68.0</v>
      </c>
      <c r="H1109" s="25">
        <v>27071.0</v>
      </c>
      <c r="I1109" s="25">
        <v>0.0</v>
      </c>
      <c r="J1109" s="25">
        <v>0.0</v>
      </c>
      <c r="K1109" s="25">
        <v>0.0</v>
      </c>
      <c r="L1109" s="25">
        <v>0.0</v>
      </c>
      <c r="M1109" s="25">
        <v>0.0</v>
      </c>
      <c r="N1109" s="25">
        <v>0.06056</v>
      </c>
      <c r="O1109" s="25">
        <v>8.88833</v>
      </c>
      <c r="P1109" s="25">
        <v>4.90911</v>
      </c>
      <c r="Q1109" s="25">
        <v>16675.0</v>
      </c>
      <c r="R1109" s="25">
        <v>99.0</v>
      </c>
      <c r="S1109" s="25">
        <v>99.0</v>
      </c>
    </row>
    <row r="1110">
      <c r="A1110" s="58" t="s">
        <v>41</v>
      </c>
      <c r="B1110" s="25" t="s">
        <v>1</v>
      </c>
      <c r="C1110" s="25" t="s">
        <v>242</v>
      </c>
      <c r="D1110" s="25" t="s">
        <v>84</v>
      </c>
      <c r="E1110" s="25">
        <v>52709.0</v>
      </c>
      <c r="F1110" s="25">
        <v>19081.0</v>
      </c>
      <c r="G1110" s="25">
        <v>279.0</v>
      </c>
      <c r="H1110" s="25">
        <v>15843.0</v>
      </c>
      <c r="I1110" s="25">
        <v>0.0</v>
      </c>
      <c r="J1110" s="25">
        <v>0.0</v>
      </c>
      <c r="K1110" s="25">
        <v>0.0</v>
      </c>
      <c r="L1110" s="25">
        <v>0.0</v>
      </c>
      <c r="M1110" s="25">
        <v>0.0</v>
      </c>
      <c r="N1110" s="25">
        <v>0.195</v>
      </c>
      <c r="O1110" s="25">
        <v>16.63667</v>
      </c>
      <c r="P1110" s="25">
        <v>8.23688</v>
      </c>
      <c r="Q1110" s="25">
        <v>11477.0</v>
      </c>
      <c r="R1110" s="25">
        <v>99.0</v>
      </c>
      <c r="S1110" s="25">
        <v>99.0</v>
      </c>
    </row>
    <row r="1111">
      <c r="A1111" s="58" t="s">
        <v>41</v>
      </c>
      <c r="B1111" s="25" t="s">
        <v>1</v>
      </c>
      <c r="C1111" s="25" t="s">
        <v>242</v>
      </c>
      <c r="D1111" s="25" t="s">
        <v>88</v>
      </c>
      <c r="E1111" s="25">
        <v>84346.0</v>
      </c>
      <c r="F1111" s="25">
        <v>19521.0</v>
      </c>
      <c r="G1111" s="25">
        <v>177.0</v>
      </c>
      <c r="H1111" s="25">
        <v>18042.0</v>
      </c>
      <c r="I1111" s="25">
        <v>0.0</v>
      </c>
      <c r="J1111" s="25">
        <v>0.0</v>
      </c>
      <c r="K1111" s="25">
        <v>0.0</v>
      </c>
      <c r="L1111" s="25">
        <v>0.0</v>
      </c>
      <c r="M1111" s="25">
        <v>0.0</v>
      </c>
      <c r="N1111" s="25">
        <v>0.27083</v>
      </c>
      <c r="O1111" s="25">
        <v>18.64056</v>
      </c>
      <c r="P1111" s="25">
        <v>8.14081</v>
      </c>
      <c r="Q1111" s="25">
        <v>13494.0</v>
      </c>
      <c r="R1111" s="25">
        <v>99.0</v>
      </c>
      <c r="S1111" s="25">
        <v>99.0</v>
      </c>
    </row>
    <row r="1112">
      <c r="A1112" s="58" t="s">
        <v>41</v>
      </c>
      <c r="B1112" s="25" t="s">
        <v>1</v>
      </c>
      <c r="C1112" s="25" t="s">
        <v>242</v>
      </c>
      <c r="D1112" s="25" t="s">
        <v>118</v>
      </c>
      <c r="E1112" s="25">
        <v>62258.0</v>
      </c>
      <c r="F1112" s="25">
        <v>19413.0</v>
      </c>
      <c r="G1112" s="25">
        <v>212.0</v>
      </c>
      <c r="H1112" s="25">
        <v>12601.0</v>
      </c>
      <c r="I1112" s="25">
        <v>0.0</v>
      </c>
      <c r="J1112" s="25">
        <v>2.0</v>
      </c>
      <c r="K1112" s="25">
        <v>0.0</v>
      </c>
      <c r="L1112" s="25">
        <v>0.0</v>
      </c>
      <c r="M1112" s="25">
        <v>0.0</v>
      </c>
      <c r="N1112" s="25">
        <v>0.62444</v>
      </c>
      <c r="O1112" s="25">
        <v>25.11111</v>
      </c>
      <c r="P1112" s="25">
        <v>12.81728</v>
      </c>
      <c r="Q1112" s="25">
        <v>13608.0</v>
      </c>
      <c r="R1112" s="25">
        <v>99.0</v>
      </c>
      <c r="S1112" s="25">
        <v>99.0</v>
      </c>
    </row>
    <row r="1113">
      <c r="A1113" s="58" t="s">
        <v>41</v>
      </c>
      <c r="B1113" s="25" t="s">
        <v>1</v>
      </c>
      <c r="C1113" s="25" t="s">
        <v>242</v>
      </c>
      <c r="D1113" s="25" t="s">
        <v>129</v>
      </c>
      <c r="E1113" s="25">
        <v>84457.0</v>
      </c>
      <c r="F1113" s="25">
        <v>19977.0</v>
      </c>
      <c r="G1113" s="25">
        <v>188.0</v>
      </c>
      <c r="H1113" s="25">
        <v>14142.0</v>
      </c>
      <c r="I1113" s="25">
        <v>0.0</v>
      </c>
      <c r="J1113" s="25">
        <v>0.0</v>
      </c>
      <c r="K1113" s="25">
        <v>0.0</v>
      </c>
      <c r="L1113" s="25">
        <v>0.0</v>
      </c>
      <c r="M1113" s="25">
        <v>0.0</v>
      </c>
      <c r="N1113" s="25">
        <v>0.49806</v>
      </c>
      <c r="O1113" s="25">
        <v>23.6025</v>
      </c>
      <c r="P1113" s="25">
        <v>9.6194</v>
      </c>
      <c r="Q1113" s="25">
        <v>14399.0</v>
      </c>
      <c r="R1113" s="25">
        <v>99.0</v>
      </c>
      <c r="S1113" s="25">
        <v>99.0</v>
      </c>
    </row>
    <row r="1114">
      <c r="A1114" s="58" t="s">
        <v>41</v>
      </c>
      <c r="B1114" s="25" t="s">
        <v>1</v>
      </c>
      <c r="C1114" s="25" t="s">
        <v>242</v>
      </c>
      <c r="D1114" s="25" t="s">
        <v>78</v>
      </c>
      <c r="E1114" s="25">
        <v>48365.0</v>
      </c>
      <c r="F1114" s="25">
        <v>16020.0</v>
      </c>
      <c r="G1114" s="25">
        <v>188.0</v>
      </c>
      <c r="H1114" s="25">
        <v>14141.0</v>
      </c>
      <c r="I1114" s="25">
        <v>0.0</v>
      </c>
      <c r="J1114" s="25">
        <v>0.0</v>
      </c>
      <c r="K1114" s="25">
        <v>0.0</v>
      </c>
      <c r="L1114" s="25">
        <v>0.0</v>
      </c>
      <c r="M1114" s="25">
        <v>0.0</v>
      </c>
      <c r="N1114" s="25">
        <v>0.29028</v>
      </c>
      <c r="O1114" s="25">
        <v>15.08222</v>
      </c>
      <c r="P1114" s="25">
        <v>7.46814</v>
      </c>
      <c r="Q1114" s="25">
        <v>10889.0</v>
      </c>
      <c r="R1114" s="25">
        <v>99.0</v>
      </c>
      <c r="S1114" s="25">
        <v>99.0</v>
      </c>
    </row>
    <row r="1115">
      <c r="A1115" s="58" t="s">
        <v>41</v>
      </c>
      <c r="B1115" s="25" t="s">
        <v>1</v>
      </c>
      <c r="C1115" s="25" t="s">
        <v>242</v>
      </c>
      <c r="D1115" s="25" t="s">
        <v>69</v>
      </c>
      <c r="E1115" s="25">
        <v>24089.0</v>
      </c>
      <c r="F1115" s="25">
        <v>9870.0</v>
      </c>
      <c r="G1115" s="25">
        <v>124.0</v>
      </c>
      <c r="H1115" s="25">
        <v>6709.0</v>
      </c>
      <c r="I1115" s="25">
        <v>0.0</v>
      </c>
      <c r="J1115" s="25">
        <v>0.0</v>
      </c>
      <c r="K1115" s="25">
        <v>0.0</v>
      </c>
      <c r="L1115" s="25">
        <v>0.0</v>
      </c>
      <c r="M1115" s="25">
        <v>0.0</v>
      </c>
      <c r="N1115" s="25">
        <v>0.15528</v>
      </c>
      <c r="O1115" s="25">
        <v>22.55222</v>
      </c>
      <c r="P1115" s="25">
        <v>13.65705</v>
      </c>
      <c r="Q1115" s="25">
        <v>7013.0</v>
      </c>
      <c r="R1115" s="25">
        <v>99.0</v>
      </c>
      <c r="S1115" s="25">
        <v>99.0</v>
      </c>
    </row>
    <row r="1116">
      <c r="A1116" s="58" t="s">
        <v>41</v>
      </c>
      <c r="B1116" s="25" t="s">
        <v>1</v>
      </c>
      <c r="C1116" s="25" t="s">
        <v>242</v>
      </c>
      <c r="D1116" s="25" t="s">
        <v>55</v>
      </c>
      <c r="E1116" s="25">
        <v>52178.0</v>
      </c>
      <c r="F1116" s="25">
        <v>16785.0</v>
      </c>
      <c r="G1116" s="25">
        <v>256.0</v>
      </c>
      <c r="H1116" s="25">
        <v>13331.0</v>
      </c>
      <c r="I1116" s="25">
        <v>0.0</v>
      </c>
      <c r="J1116" s="25">
        <v>0.0</v>
      </c>
      <c r="K1116" s="25">
        <v>0.0</v>
      </c>
      <c r="L1116" s="25">
        <v>0.0</v>
      </c>
      <c r="M1116" s="25">
        <v>0.0</v>
      </c>
      <c r="N1116" s="25">
        <v>0.22361</v>
      </c>
      <c r="O1116" s="25">
        <v>26.51111</v>
      </c>
      <c r="P1116" s="25">
        <v>13.37737</v>
      </c>
      <c r="Q1116" s="25">
        <v>11453.0</v>
      </c>
      <c r="R1116" s="25">
        <v>99.0</v>
      </c>
      <c r="S1116" s="25">
        <v>99.0</v>
      </c>
    </row>
    <row r="1117">
      <c r="A1117" s="58" t="s">
        <v>41</v>
      </c>
      <c r="B1117" s="25" t="s">
        <v>1</v>
      </c>
      <c r="C1117" s="25" t="s">
        <v>242</v>
      </c>
      <c r="D1117" s="25" t="s">
        <v>72</v>
      </c>
      <c r="E1117" s="25">
        <v>193126.0</v>
      </c>
      <c r="F1117" s="25">
        <v>133665.0</v>
      </c>
      <c r="G1117" s="25">
        <v>284.0</v>
      </c>
      <c r="H1117" s="25">
        <v>71245.0</v>
      </c>
      <c r="I1117" s="25">
        <v>0.0</v>
      </c>
      <c r="J1117" s="25">
        <v>4.0</v>
      </c>
      <c r="K1117" s="25">
        <v>0.0</v>
      </c>
      <c r="L1117" s="25">
        <v>0.0</v>
      </c>
      <c r="M1117" s="25">
        <v>0.0</v>
      </c>
      <c r="N1117" s="25">
        <v>0.41278</v>
      </c>
      <c r="O1117" s="25">
        <v>10.35278</v>
      </c>
      <c r="P1117" s="25">
        <v>7.18622</v>
      </c>
      <c r="Q1117" s="25">
        <v>46523.0</v>
      </c>
      <c r="R1117" s="25">
        <v>99.0</v>
      </c>
      <c r="S1117" s="25">
        <v>99.0</v>
      </c>
    </row>
    <row r="1118">
      <c r="A1118" s="58" t="s">
        <v>41</v>
      </c>
      <c r="B1118" s="25" t="s">
        <v>1</v>
      </c>
      <c r="C1118" s="25" t="s">
        <v>242</v>
      </c>
      <c r="D1118" s="25" t="s">
        <v>154</v>
      </c>
      <c r="E1118" s="25">
        <v>10186.0</v>
      </c>
      <c r="F1118" s="25">
        <v>3803.0</v>
      </c>
      <c r="G1118" s="25">
        <v>57.0</v>
      </c>
      <c r="H1118" s="25">
        <v>2532.0</v>
      </c>
      <c r="I1118" s="25">
        <v>0.0</v>
      </c>
      <c r="J1118" s="25">
        <v>0.0</v>
      </c>
      <c r="K1118" s="25">
        <v>0.0</v>
      </c>
      <c r="L1118" s="25">
        <v>0.0</v>
      </c>
      <c r="M1118" s="25">
        <v>0.0</v>
      </c>
      <c r="N1118" s="25">
        <v>0.23306</v>
      </c>
      <c r="O1118" s="25">
        <v>16.04472</v>
      </c>
      <c r="P1118" s="25">
        <v>11.12244</v>
      </c>
      <c r="Q1118" s="25">
        <v>2326.0</v>
      </c>
      <c r="R1118" s="25">
        <v>99.0</v>
      </c>
      <c r="S1118" s="25">
        <v>99.0</v>
      </c>
    </row>
    <row r="1119">
      <c r="A1119" s="58" t="s">
        <v>41</v>
      </c>
      <c r="B1119" s="25" t="s">
        <v>1</v>
      </c>
      <c r="C1119" s="25" t="s">
        <v>242</v>
      </c>
      <c r="D1119" s="25" t="s">
        <v>112</v>
      </c>
      <c r="E1119" s="25">
        <v>50422.0</v>
      </c>
      <c r="F1119" s="25">
        <v>16909.0</v>
      </c>
      <c r="G1119" s="25">
        <v>258.0</v>
      </c>
      <c r="H1119" s="25">
        <v>14061.0</v>
      </c>
      <c r="I1119" s="25">
        <v>0.0</v>
      </c>
      <c r="J1119" s="25">
        <v>1.0</v>
      </c>
      <c r="K1119" s="25">
        <v>0.0</v>
      </c>
      <c r="L1119" s="25">
        <v>0.0</v>
      </c>
      <c r="M1119" s="25">
        <v>0.0</v>
      </c>
      <c r="N1119" s="25">
        <v>0.22833</v>
      </c>
      <c r="O1119" s="25">
        <v>23.07167</v>
      </c>
      <c r="P1119" s="25">
        <v>13.76331</v>
      </c>
      <c r="Q1119" s="25">
        <v>11402.0</v>
      </c>
      <c r="R1119" s="25">
        <v>99.0</v>
      </c>
      <c r="S1119" s="25">
        <v>99.0</v>
      </c>
    </row>
    <row r="1120">
      <c r="A1120" s="58" t="s">
        <v>41</v>
      </c>
      <c r="B1120" s="25" t="s">
        <v>1</v>
      </c>
      <c r="C1120" s="25" t="s">
        <v>242</v>
      </c>
      <c r="D1120" s="25" t="s">
        <v>168</v>
      </c>
      <c r="E1120" s="25">
        <v>21349.0</v>
      </c>
      <c r="F1120" s="25">
        <v>6889.0</v>
      </c>
      <c r="G1120" s="25">
        <v>195.0</v>
      </c>
      <c r="H1120" s="25">
        <v>6860.0</v>
      </c>
      <c r="I1120" s="25">
        <v>0.0</v>
      </c>
      <c r="J1120" s="25">
        <v>0.0</v>
      </c>
      <c r="K1120" s="25">
        <v>0.0</v>
      </c>
      <c r="L1120" s="25">
        <v>0.0</v>
      </c>
      <c r="M1120" s="25">
        <v>0.0</v>
      </c>
      <c r="N1120" s="25">
        <v>0.10556</v>
      </c>
      <c r="O1120" s="25">
        <v>11.99528</v>
      </c>
      <c r="P1120" s="25">
        <v>9.28624</v>
      </c>
      <c r="Q1120" s="25">
        <v>5353.0</v>
      </c>
      <c r="R1120" s="25">
        <v>99.0</v>
      </c>
      <c r="S1120" s="25">
        <v>99.0</v>
      </c>
    </row>
    <row r="1121">
      <c r="A1121" s="58" t="s">
        <v>41</v>
      </c>
      <c r="B1121" s="25" t="s">
        <v>1</v>
      </c>
      <c r="C1121" s="25" t="s">
        <v>242</v>
      </c>
      <c r="D1121" s="25" t="s">
        <v>151</v>
      </c>
      <c r="E1121" s="25">
        <v>22002.0</v>
      </c>
      <c r="F1121" s="25">
        <v>6965.0</v>
      </c>
      <c r="G1121" s="25">
        <v>67.0</v>
      </c>
      <c r="H1121" s="25">
        <v>5427.0</v>
      </c>
      <c r="I1121" s="25">
        <v>0.0</v>
      </c>
      <c r="J1121" s="25">
        <v>0.0</v>
      </c>
      <c r="K1121" s="25">
        <v>0.0</v>
      </c>
      <c r="L1121" s="25">
        <v>0.0</v>
      </c>
      <c r="M1121" s="25">
        <v>0.0</v>
      </c>
      <c r="N1121" s="25">
        <v>0.26694</v>
      </c>
      <c r="O1121" s="25">
        <v>25.11139</v>
      </c>
      <c r="P1121" s="25">
        <v>10.88885</v>
      </c>
      <c r="Q1121" s="25">
        <v>5281.0</v>
      </c>
      <c r="R1121" s="25">
        <v>99.0</v>
      </c>
      <c r="S1121" s="25">
        <v>99.0</v>
      </c>
    </row>
    <row r="1122">
      <c r="A1122" s="58" t="s">
        <v>41</v>
      </c>
      <c r="B1122" s="25" t="s">
        <v>1</v>
      </c>
      <c r="C1122" s="25" t="s">
        <v>242</v>
      </c>
      <c r="D1122" s="25" t="s">
        <v>135</v>
      </c>
      <c r="E1122" s="25">
        <v>49635.0</v>
      </c>
      <c r="F1122" s="25">
        <v>30125.0</v>
      </c>
      <c r="G1122" s="25">
        <v>21.0</v>
      </c>
      <c r="H1122" s="25">
        <v>8527.0</v>
      </c>
      <c r="I1122" s="25">
        <v>0.0</v>
      </c>
      <c r="J1122" s="25">
        <v>0.0</v>
      </c>
      <c r="K1122" s="25">
        <v>0.0</v>
      </c>
      <c r="L1122" s="25">
        <v>0.0</v>
      </c>
      <c r="M1122" s="25">
        <v>0.0</v>
      </c>
      <c r="N1122" s="25">
        <v>0.47861</v>
      </c>
      <c r="O1122" s="25">
        <v>11.03667</v>
      </c>
      <c r="P1122" s="25">
        <v>3.73033</v>
      </c>
      <c r="Q1122" s="25">
        <v>18713.0</v>
      </c>
      <c r="R1122" s="25">
        <v>99.0</v>
      </c>
      <c r="S1122" s="25">
        <v>99.0</v>
      </c>
    </row>
    <row r="1123">
      <c r="A1123" s="58" t="s">
        <v>41</v>
      </c>
      <c r="B1123" s="25" t="s">
        <v>1</v>
      </c>
      <c r="C1123" s="25" t="s">
        <v>242</v>
      </c>
      <c r="D1123" s="25" t="s">
        <v>109</v>
      </c>
      <c r="E1123" s="25">
        <v>19358.0</v>
      </c>
      <c r="F1123" s="25">
        <v>7113.0</v>
      </c>
      <c r="G1123" s="25">
        <v>93.0</v>
      </c>
      <c r="H1123" s="25">
        <v>4833.0</v>
      </c>
      <c r="I1123" s="25">
        <v>0.0</v>
      </c>
      <c r="J1123" s="25">
        <v>0.0</v>
      </c>
      <c r="K1123" s="25">
        <v>0.0</v>
      </c>
      <c r="L1123" s="25">
        <v>0.0</v>
      </c>
      <c r="M1123" s="25">
        <v>0.0</v>
      </c>
      <c r="N1123" s="25">
        <v>0.18417</v>
      </c>
      <c r="O1123" s="25">
        <v>21.51556</v>
      </c>
      <c r="P1123" s="25">
        <v>12.01465</v>
      </c>
      <c r="Q1123" s="25">
        <v>4750.0</v>
      </c>
      <c r="R1123" s="25">
        <v>99.0</v>
      </c>
      <c r="S1123" s="25">
        <v>99.0</v>
      </c>
    </row>
    <row r="1124">
      <c r="A1124" s="58" t="s">
        <v>41</v>
      </c>
      <c r="B1124" s="25" t="s">
        <v>1</v>
      </c>
      <c r="C1124" s="25" t="s">
        <v>242</v>
      </c>
      <c r="D1124" s="25" t="s">
        <v>82</v>
      </c>
      <c r="E1124" s="25">
        <v>104520.0</v>
      </c>
      <c r="F1124" s="25">
        <v>38282.0</v>
      </c>
      <c r="G1124" s="25">
        <v>39.0</v>
      </c>
      <c r="H1124" s="25">
        <v>35373.0</v>
      </c>
      <c r="I1124" s="25">
        <v>0.0</v>
      </c>
      <c r="J1124" s="25">
        <v>0.0</v>
      </c>
      <c r="K1124" s="25">
        <v>0.0</v>
      </c>
      <c r="L1124" s="25">
        <v>0.0</v>
      </c>
      <c r="M1124" s="25">
        <v>0.0</v>
      </c>
      <c r="N1124" s="25">
        <v>0.08944</v>
      </c>
      <c r="O1124" s="25">
        <v>2.42083</v>
      </c>
      <c r="P1124" s="25">
        <v>3.31963</v>
      </c>
      <c r="Q1124" s="25">
        <v>23879.0</v>
      </c>
      <c r="R1124" s="25">
        <v>99.0</v>
      </c>
      <c r="S1124" s="25">
        <v>99.0</v>
      </c>
    </row>
    <row r="1125">
      <c r="A1125" s="58" t="s">
        <v>41</v>
      </c>
      <c r="B1125" s="25" t="s">
        <v>1</v>
      </c>
      <c r="C1125" s="25" t="s">
        <v>242</v>
      </c>
      <c r="D1125" s="25" t="s">
        <v>161</v>
      </c>
      <c r="E1125" s="25">
        <v>14536.0</v>
      </c>
      <c r="F1125" s="25">
        <v>5123.0</v>
      </c>
      <c r="G1125" s="25">
        <v>45.0</v>
      </c>
      <c r="H1125" s="25">
        <v>4703.0</v>
      </c>
      <c r="I1125" s="25">
        <v>0.0</v>
      </c>
      <c r="J1125" s="25">
        <v>0.0</v>
      </c>
      <c r="K1125" s="25">
        <v>0.0</v>
      </c>
      <c r="L1125" s="25">
        <v>0.0</v>
      </c>
      <c r="M1125" s="25">
        <v>0.0</v>
      </c>
      <c r="N1125" s="25">
        <v>0.10722</v>
      </c>
      <c r="O1125" s="25">
        <v>14.37833</v>
      </c>
      <c r="P1125" s="25">
        <v>8.34027</v>
      </c>
      <c r="Q1125" s="25">
        <v>3926.0</v>
      </c>
      <c r="R1125" s="25">
        <v>99.0</v>
      </c>
      <c r="S1125" s="25">
        <v>99.0</v>
      </c>
    </row>
    <row r="1126">
      <c r="A1126" s="58" t="s">
        <v>41</v>
      </c>
      <c r="B1126" s="25" t="s">
        <v>1</v>
      </c>
      <c r="C1126" s="25" t="s">
        <v>242</v>
      </c>
      <c r="D1126" s="25" t="s">
        <v>93</v>
      </c>
      <c r="E1126" s="25">
        <v>26594.0</v>
      </c>
      <c r="F1126" s="25">
        <v>6811.0</v>
      </c>
      <c r="G1126" s="25">
        <v>32.0</v>
      </c>
      <c r="H1126" s="25">
        <v>8673.0</v>
      </c>
      <c r="I1126" s="25">
        <v>0.0</v>
      </c>
      <c r="J1126" s="25">
        <v>1.0</v>
      </c>
      <c r="K1126" s="25">
        <v>0.0</v>
      </c>
      <c r="L1126" s="25">
        <v>0.0</v>
      </c>
      <c r="M1126" s="25">
        <v>0.0</v>
      </c>
      <c r="N1126" s="25">
        <v>0.13833</v>
      </c>
      <c r="O1126" s="25">
        <v>3.73583</v>
      </c>
      <c r="P1126" s="25">
        <v>3.78481</v>
      </c>
      <c r="Q1126" s="25">
        <v>4181.0</v>
      </c>
      <c r="R1126" s="25">
        <v>99.0</v>
      </c>
      <c r="S1126" s="25">
        <v>99.0</v>
      </c>
    </row>
    <row r="1127">
      <c r="A1127" s="58" t="s">
        <v>41</v>
      </c>
      <c r="B1127" s="25" t="s">
        <v>1</v>
      </c>
      <c r="C1127" s="25" t="s">
        <v>242</v>
      </c>
      <c r="D1127" s="25" t="s">
        <v>97</v>
      </c>
      <c r="E1127" s="25">
        <v>5169.0</v>
      </c>
      <c r="F1127" s="25">
        <v>2841.0</v>
      </c>
      <c r="G1127" s="25">
        <v>28.0</v>
      </c>
      <c r="H1127" s="25">
        <v>1900.0</v>
      </c>
      <c r="I1127" s="25">
        <v>0.0</v>
      </c>
      <c r="J1127" s="25">
        <v>0.0</v>
      </c>
      <c r="K1127" s="25">
        <v>0.0</v>
      </c>
      <c r="L1127" s="25">
        <v>0.0</v>
      </c>
      <c r="M1127" s="25">
        <v>0.0</v>
      </c>
      <c r="N1127" s="25">
        <v>0.22583</v>
      </c>
      <c r="O1127" s="25">
        <v>11.54083</v>
      </c>
      <c r="P1127" s="25">
        <v>7.11171</v>
      </c>
      <c r="Q1127" s="25">
        <v>1774.0</v>
      </c>
      <c r="R1127" s="25">
        <v>99.0</v>
      </c>
      <c r="S1127" s="25">
        <v>99.0</v>
      </c>
    </row>
    <row r="1128">
      <c r="A1128" s="58" t="s">
        <v>41</v>
      </c>
      <c r="B1128" s="25" t="s">
        <v>1</v>
      </c>
      <c r="C1128" s="25" t="s">
        <v>242</v>
      </c>
      <c r="D1128" s="25" t="s">
        <v>50</v>
      </c>
      <c r="E1128" s="25">
        <v>48364.0</v>
      </c>
      <c r="F1128" s="25">
        <v>14100.0</v>
      </c>
      <c r="G1128" s="25">
        <v>218.0</v>
      </c>
      <c r="H1128" s="25">
        <v>7725.0</v>
      </c>
      <c r="I1128" s="25">
        <v>0.0</v>
      </c>
      <c r="J1128" s="25">
        <v>0.0</v>
      </c>
      <c r="K1128" s="25">
        <v>0.0</v>
      </c>
      <c r="L1128" s="25">
        <v>0.0</v>
      </c>
      <c r="M1128" s="25">
        <v>0.0</v>
      </c>
      <c r="N1128" s="25">
        <v>0.49278</v>
      </c>
      <c r="O1128" s="25">
        <v>25.93167</v>
      </c>
      <c r="P1128" s="25">
        <v>12.24551</v>
      </c>
      <c r="Q1128" s="25">
        <v>10195.0</v>
      </c>
      <c r="R1128" s="25">
        <v>99.0</v>
      </c>
      <c r="S1128" s="25">
        <v>99.0</v>
      </c>
    </row>
    <row r="1129">
      <c r="A1129" s="58" t="s">
        <v>41</v>
      </c>
      <c r="B1129" s="25" t="s">
        <v>1</v>
      </c>
      <c r="C1129" s="25" t="s">
        <v>242</v>
      </c>
      <c r="D1129" s="25" t="s">
        <v>99</v>
      </c>
      <c r="E1129" s="25">
        <v>5921.0</v>
      </c>
      <c r="F1129" s="25">
        <v>2300.0</v>
      </c>
      <c r="G1129" s="25">
        <v>2.0</v>
      </c>
      <c r="H1129" s="25">
        <v>1945.0</v>
      </c>
      <c r="I1129" s="25">
        <v>0.0</v>
      </c>
      <c r="J1129" s="25">
        <v>0.0</v>
      </c>
      <c r="K1129" s="25">
        <v>0.0</v>
      </c>
      <c r="L1129" s="25">
        <v>0.0</v>
      </c>
      <c r="M1129" s="25">
        <v>0.0</v>
      </c>
      <c r="N1129" s="25">
        <v>0.13306</v>
      </c>
      <c r="O1129" s="25">
        <v>2.73556</v>
      </c>
      <c r="P1129" s="25">
        <v>3.10204</v>
      </c>
      <c r="Q1129" s="25">
        <v>1370.0</v>
      </c>
      <c r="R1129" s="25">
        <v>99.0</v>
      </c>
      <c r="S1129" s="25">
        <v>99.0</v>
      </c>
    </row>
    <row r="1130">
      <c r="A1130" s="58" t="s">
        <v>41</v>
      </c>
      <c r="B1130" s="25" t="s">
        <v>1</v>
      </c>
      <c r="C1130" s="25" t="s">
        <v>242</v>
      </c>
      <c r="D1130" s="25" t="s">
        <v>227</v>
      </c>
      <c r="E1130" s="25">
        <v>529.0</v>
      </c>
      <c r="F1130" s="25">
        <v>99.0</v>
      </c>
      <c r="G1130" s="25">
        <v>1.0</v>
      </c>
      <c r="H1130" s="25">
        <v>140.0</v>
      </c>
      <c r="I1130" s="25">
        <v>0.0</v>
      </c>
      <c r="J1130" s="25">
        <v>0.0</v>
      </c>
      <c r="K1130" s="25">
        <v>0.0</v>
      </c>
      <c r="L1130" s="25">
        <v>0.0</v>
      </c>
      <c r="M1130" s="25">
        <v>0.0</v>
      </c>
      <c r="N1130" s="25">
        <v>0.05722</v>
      </c>
      <c r="O1130" s="25">
        <v>14.18222</v>
      </c>
      <c r="P1130" s="25">
        <v>6.9309</v>
      </c>
      <c r="Q1130" s="25">
        <v>65.0</v>
      </c>
      <c r="R1130" s="25">
        <v>99.0</v>
      </c>
      <c r="S1130" s="25">
        <v>99.0</v>
      </c>
    </row>
    <row r="1131">
      <c r="A1131" s="58" t="s">
        <v>41</v>
      </c>
      <c r="B1131" s="25" t="s">
        <v>1</v>
      </c>
      <c r="C1131" s="25" t="s">
        <v>242</v>
      </c>
      <c r="D1131" s="25" t="s">
        <v>174</v>
      </c>
      <c r="E1131" s="25">
        <v>4417.0</v>
      </c>
      <c r="F1131" s="25">
        <v>1335.0</v>
      </c>
      <c r="G1131" s="25">
        <v>12.0</v>
      </c>
      <c r="H1131" s="25">
        <v>1247.0</v>
      </c>
      <c r="I1131" s="25">
        <v>0.0</v>
      </c>
      <c r="J1131" s="25">
        <v>0.0</v>
      </c>
      <c r="K1131" s="25">
        <v>0.0</v>
      </c>
      <c r="L1131" s="25">
        <v>0.0</v>
      </c>
      <c r="M1131" s="25">
        <v>0.0</v>
      </c>
      <c r="N1131" s="25">
        <v>0.16139</v>
      </c>
      <c r="O1131" s="25">
        <v>34.06222</v>
      </c>
      <c r="P1131" s="25">
        <v>10.36932</v>
      </c>
      <c r="Q1131" s="25">
        <v>1073.0</v>
      </c>
      <c r="R1131" s="25">
        <v>99.0</v>
      </c>
      <c r="S1131" s="25">
        <v>99.0</v>
      </c>
    </row>
    <row r="1132">
      <c r="A1132" s="58" t="s">
        <v>41</v>
      </c>
      <c r="B1132" s="25" t="s">
        <v>1</v>
      </c>
      <c r="C1132" s="25" t="s">
        <v>242</v>
      </c>
      <c r="D1132" s="25" t="s">
        <v>199</v>
      </c>
      <c r="E1132" s="25">
        <v>1513.0</v>
      </c>
      <c r="F1132" s="25">
        <v>333.0</v>
      </c>
      <c r="G1132" s="25">
        <v>6.0</v>
      </c>
      <c r="H1132" s="25">
        <v>235.0</v>
      </c>
      <c r="I1132" s="25">
        <v>0.0</v>
      </c>
      <c r="J1132" s="25">
        <v>0.0</v>
      </c>
      <c r="K1132" s="25">
        <v>0.0</v>
      </c>
      <c r="L1132" s="25">
        <v>0.0</v>
      </c>
      <c r="M1132" s="25">
        <v>0.0</v>
      </c>
      <c r="N1132" s="25">
        <v>0.46472</v>
      </c>
      <c r="O1132" s="25">
        <v>16.98944</v>
      </c>
      <c r="P1132" s="25">
        <v>7.74612</v>
      </c>
      <c r="Q1132" s="25">
        <v>244.0</v>
      </c>
      <c r="R1132" s="25">
        <v>99.0</v>
      </c>
      <c r="S1132" s="25">
        <v>99.0</v>
      </c>
    </row>
    <row r="1133">
      <c r="A1133" s="58" t="s">
        <v>41</v>
      </c>
      <c r="B1133" s="25" t="s">
        <v>1</v>
      </c>
      <c r="C1133" s="25" t="s">
        <v>242</v>
      </c>
      <c r="D1133" s="25" t="s">
        <v>102</v>
      </c>
      <c r="E1133" s="25">
        <v>143691.0</v>
      </c>
      <c r="F1133" s="25">
        <v>24027.0</v>
      </c>
      <c r="G1133" s="25">
        <v>229.0</v>
      </c>
      <c r="H1133" s="25">
        <v>51439.0</v>
      </c>
      <c r="I1133" s="25">
        <v>0.0</v>
      </c>
      <c r="J1133" s="25">
        <v>0.0</v>
      </c>
      <c r="K1133" s="25">
        <v>0.0</v>
      </c>
      <c r="L1133" s="25">
        <v>0.0</v>
      </c>
      <c r="M1133" s="25">
        <v>0.0</v>
      </c>
      <c r="N1133" s="25">
        <v>0.05556</v>
      </c>
      <c r="O1133" s="25">
        <v>2.84583</v>
      </c>
      <c r="P1133" s="25">
        <v>2.05978</v>
      </c>
      <c r="Q1133" s="25">
        <v>12642.0</v>
      </c>
      <c r="R1133" s="25">
        <v>99.0</v>
      </c>
      <c r="S1133" s="25">
        <v>99.0</v>
      </c>
    </row>
    <row r="1134">
      <c r="A1134" s="58" t="s">
        <v>41</v>
      </c>
      <c r="B1134" s="25" t="s">
        <v>1</v>
      </c>
      <c r="C1134" s="25" t="s">
        <v>242</v>
      </c>
      <c r="D1134" s="25" t="s">
        <v>80</v>
      </c>
      <c r="E1134" s="25">
        <v>78853.0</v>
      </c>
      <c r="F1134" s="25">
        <v>10978.0</v>
      </c>
      <c r="G1134" s="25">
        <v>90.0</v>
      </c>
      <c r="H1134" s="25">
        <v>29238.0</v>
      </c>
      <c r="I1134" s="25">
        <v>0.0</v>
      </c>
      <c r="J1134" s="25">
        <v>0.0</v>
      </c>
      <c r="K1134" s="25">
        <v>0.0</v>
      </c>
      <c r="L1134" s="25">
        <v>0.0</v>
      </c>
      <c r="M1134" s="25">
        <v>0.0</v>
      </c>
      <c r="N1134" s="25">
        <v>0.04306</v>
      </c>
      <c r="O1134" s="25">
        <v>2.37417</v>
      </c>
      <c r="P1134" s="25">
        <v>1.97111</v>
      </c>
      <c r="Q1134" s="25">
        <v>6442.0</v>
      </c>
      <c r="R1134" s="25">
        <v>99.0</v>
      </c>
      <c r="S1134" s="25">
        <v>99.0</v>
      </c>
    </row>
    <row r="1135">
      <c r="A1135" s="58" t="s">
        <v>41</v>
      </c>
      <c r="B1135" s="25" t="s">
        <v>1</v>
      </c>
      <c r="C1135" s="25" t="s">
        <v>242</v>
      </c>
      <c r="D1135" s="25" t="s">
        <v>157</v>
      </c>
      <c r="E1135" s="25">
        <v>18870.0</v>
      </c>
      <c r="F1135" s="25">
        <v>4802.0</v>
      </c>
      <c r="G1135" s="25">
        <v>65.0</v>
      </c>
      <c r="H1135" s="25">
        <v>3017.0</v>
      </c>
      <c r="I1135" s="25">
        <v>0.0</v>
      </c>
      <c r="J1135" s="25">
        <v>0.0</v>
      </c>
      <c r="K1135" s="25">
        <v>0.0</v>
      </c>
      <c r="L1135" s="25">
        <v>0.0</v>
      </c>
      <c r="M1135" s="25">
        <v>0.0</v>
      </c>
      <c r="N1135" s="25">
        <v>0.47278</v>
      </c>
      <c r="O1135" s="25">
        <v>24.105</v>
      </c>
      <c r="P1135" s="25">
        <v>11.19447</v>
      </c>
      <c r="Q1135" s="25">
        <v>3417.0</v>
      </c>
      <c r="R1135" s="25">
        <v>99.0</v>
      </c>
      <c r="S1135" s="25">
        <v>99.0</v>
      </c>
    </row>
    <row r="1136">
      <c r="A1136" s="58" t="s">
        <v>41</v>
      </c>
      <c r="B1136" s="25" t="s">
        <v>1</v>
      </c>
      <c r="C1136" s="25" t="s">
        <v>242</v>
      </c>
      <c r="D1136" s="25" t="s">
        <v>176</v>
      </c>
      <c r="E1136" s="25">
        <v>11680.0</v>
      </c>
      <c r="F1136" s="25">
        <v>3144.0</v>
      </c>
      <c r="G1136" s="25">
        <v>47.0</v>
      </c>
      <c r="H1136" s="25">
        <v>1562.0</v>
      </c>
      <c r="I1136" s="25">
        <v>0.0</v>
      </c>
      <c r="J1136" s="25">
        <v>0.0</v>
      </c>
      <c r="K1136" s="25">
        <v>0.0</v>
      </c>
      <c r="L1136" s="25">
        <v>0.0</v>
      </c>
      <c r="M1136" s="25">
        <v>0.0</v>
      </c>
      <c r="N1136" s="25">
        <v>0.43722</v>
      </c>
      <c r="O1136" s="25">
        <v>26.94306</v>
      </c>
      <c r="P1136" s="25">
        <v>11.55253</v>
      </c>
      <c r="Q1136" s="25">
        <v>2219.0</v>
      </c>
      <c r="R1136" s="25">
        <v>99.0</v>
      </c>
      <c r="S1136" s="25">
        <v>99.0</v>
      </c>
    </row>
    <row r="1137">
      <c r="A1137" s="58" t="s">
        <v>41</v>
      </c>
      <c r="B1137" s="25" t="s">
        <v>1</v>
      </c>
      <c r="C1137" s="25" t="s">
        <v>242</v>
      </c>
      <c r="D1137" s="25" t="s">
        <v>101</v>
      </c>
      <c r="E1137" s="25">
        <v>10427.0</v>
      </c>
      <c r="F1137" s="25">
        <v>4556.0</v>
      </c>
      <c r="G1137" s="25">
        <v>15.0</v>
      </c>
      <c r="H1137" s="25">
        <v>2854.0</v>
      </c>
      <c r="I1137" s="25">
        <v>0.0</v>
      </c>
      <c r="J1137" s="25">
        <v>0.0</v>
      </c>
      <c r="K1137" s="25">
        <v>0.0</v>
      </c>
      <c r="L1137" s="25">
        <v>0.0</v>
      </c>
      <c r="M1137" s="25">
        <v>0.0</v>
      </c>
      <c r="N1137" s="25">
        <v>0.32306</v>
      </c>
      <c r="O1137" s="25">
        <v>9.54861</v>
      </c>
      <c r="P1137" s="25">
        <v>5.91032</v>
      </c>
      <c r="Q1137" s="25">
        <v>2544.0</v>
      </c>
      <c r="R1137" s="25">
        <v>99.0</v>
      </c>
      <c r="S1137" s="25">
        <v>99.0</v>
      </c>
    </row>
    <row r="1138">
      <c r="A1138" s="58" t="s">
        <v>41</v>
      </c>
      <c r="B1138" s="25" t="s">
        <v>1</v>
      </c>
      <c r="C1138" s="25" t="s">
        <v>242</v>
      </c>
      <c r="D1138" s="25" t="s">
        <v>184</v>
      </c>
      <c r="E1138" s="25">
        <v>2287.0</v>
      </c>
      <c r="F1138" s="25">
        <v>816.0</v>
      </c>
      <c r="G1138" s="25">
        <v>12.0</v>
      </c>
      <c r="H1138" s="25">
        <v>588.0</v>
      </c>
      <c r="I1138" s="25">
        <v>0.0</v>
      </c>
      <c r="J1138" s="25">
        <v>0.0</v>
      </c>
      <c r="K1138" s="25">
        <v>0.0</v>
      </c>
      <c r="L1138" s="25">
        <v>0.0</v>
      </c>
      <c r="M1138" s="25">
        <v>0.0</v>
      </c>
      <c r="N1138" s="25">
        <v>0.46861</v>
      </c>
      <c r="O1138" s="25">
        <v>13.16528</v>
      </c>
      <c r="P1138" s="25">
        <v>6.42834</v>
      </c>
      <c r="Q1138" s="25">
        <v>507.0</v>
      </c>
      <c r="R1138" s="25">
        <v>99.0</v>
      </c>
      <c r="S1138" s="25">
        <v>99.0</v>
      </c>
    </row>
    <row r="1139">
      <c r="A1139" s="58" t="s">
        <v>41</v>
      </c>
      <c r="B1139" s="25" t="s">
        <v>1</v>
      </c>
      <c r="C1139" s="25" t="s">
        <v>242</v>
      </c>
      <c r="D1139" s="25" t="s">
        <v>155</v>
      </c>
      <c r="E1139" s="25">
        <v>16012.0</v>
      </c>
      <c r="F1139" s="25">
        <v>4175.0</v>
      </c>
      <c r="G1139" s="25">
        <v>56.0</v>
      </c>
      <c r="H1139" s="25">
        <v>4888.0</v>
      </c>
      <c r="I1139" s="25">
        <v>0.0</v>
      </c>
      <c r="J1139" s="25">
        <v>0.0</v>
      </c>
      <c r="K1139" s="25">
        <v>0.0</v>
      </c>
      <c r="L1139" s="25">
        <v>0.0</v>
      </c>
      <c r="M1139" s="25">
        <v>0.0</v>
      </c>
      <c r="N1139" s="25">
        <v>0.07639</v>
      </c>
      <c r="O1139" s="25">
        <v>15.415</v>
      </c>
      <c r="P1139" s="25">
        <v>9.72064</v>
      </c>
      <c r="Q1139" s="25">
        <v>2743.0</v>
      </c>
      <c r="R1139" s="25">
        <v>99.0</v>
      </c>
      <c r="S1139" s="25">
        <v>99.0</v>
      </c>
    </row>
    <row r="1140">
      <c r="A1140" s="58" t="s">
        <v>41</v>
      </c>
      <c r="B1140" s="25" t="s">
        <v>1</v>
      </c>
      <c r="C1140" s="25" t="s">
        <v>242</v>
      </c>
      <c r="D1140" s="25" t="s">
        <v>172</v>
      </c>
      <c r="E1140" s="25">
        <v>4006.0</v>
      </c>
      <c r="F1140" s="25">
        <v>2511.0</v>
      </c>
      <c r="G1140" s="25">
        <v>4.0</v>
      </c>
      <c r="H1140" s="25">
        <v>2120.0</v>
      </c>
      <c r="I1140" s="25">
        <v>0.0</v>
      </c>
      <c r="J1140" s="25">
        <v>0.0</v>
      </c>
      <c r="K1140" s="25">
        <v>0.0</v>
      </c>
      <c r="L1140" s="25">
        <v>0.0</v>
      </c>
      <c r="M1140" s="25">
        <v>0.0</v>
      </c>
      <c r="N1140" s="25">
        <v>0.00944</v>
      </c>
      <c r="O1140" s="25">
        <v>7.19028</v>
      </c>
      <c r="P1140" s="25">
        <v>5.20597</v>
      </c>
      <c r="Q1140" s="25">
        <v>1726.0</v>
      </c>
      <c r="R1140" s="25">
        <v>99.0</v>
      </c>
      <c r="S1140" s="25">
        <v>99.0</v>
      </c>
    </row>
    <row r="1141">
      <c r="A1141" s="58" t="s">
        <v>41</v>
      </c>
      <c r="B1141" s="25" t="s">
        <v>1</v>
      </c>
      <c r="C1141" s="25" t="s">
        <v>242</v>
      </c>
      <c r="D1141" s="25" t="s">
        <v>191</v>
      </c>
      <c r="E1141" s="25">
        <v>429.0</v>
      </c>
      <c r="F1141" s="25">
        <v>151.0</v>
      </c>
      <c r="G1141" s="25">
        <v>6.0</v>
      </c>
      <c r="H1141" s="25">
        <v>102.0</v>
      </c>
      <c r="I1141" s="25">
        <v>0.0</v>
      </c>
      <c r="J1141" s="25">
        <v>0.0</v>
      </c>
      <c r="K1141" s="25">
        <v>0.0</v>
      </c>
      <c r="L1141" s="25">
        <v>0.0</v>
      </c>
      <c r="M1141" s="25">
        <v>0.0</v>
      </c>
      <c r="N1141" s="25">
        <v>0.20694</v>
      </c>
      <c r="O1141" s="25">
        <v>24.13806</v>
      </c>
      <c r="P1141" s="25">
        <v>24.47524</v>
      </c>
      <c r="Q1141" s="25">
        <v>105.0</v>
      </c>
      <c r="R1141" s="25">
        <v>99.0</v>
      </c>
      <c r="S1141" s="25">
        <v>99.0</v>
      </c>
    </row>
    <row r="1142">
      <c r="A1142" s="58" t="s">
        <v>41</v>
      </c>
      <c r="B1142" s="25" t="s">
        <v>1</v>
      </c>
      <c r="C1142" s="25" t="s">
        <v>242</v>
      </c>
      <c r="D1142" s="25" t="s">
        <v>79</v>
      </c>
      <c r="E1142" s="25">
        <v>39147.0</v>
      </c>
      <c r="F1142" s="25">
        <v>6112.0</v>
      </c>
      <c r="G1142" s="25">
        <v>43.0</v>
      </c>
      <c r="H1142" s="25">
        <v>9576.0</v>
      </c>
      <c r="I1142" s="25">
        <v>0.0</v>
      </c>
      <c r="J1142" s="25">
        <v>0.0</v>
      </c>
      <c r="K1142" s="25">
        <v>0.0</v>
      </c>
      <c r="L1142" s="25">
        <v>0.0</v>
      </c>
      <c r="M1142" s="25">
        <v>0.0</v>
      </c>
      <c r="N1142" s="25">
        <v>0.18333</v>
      </c>
      <c r="O1142" s="25">
        <v>13.34528</v>
      </c>
      <c r="P1142" s="25">
        <v>6.45462</v>
      </c>
      <c r="Q1142" s="25">
        <v>4362.0</v>
      </c>
      <c r="R1142" s="25">
        <v>99.0</v>
      </c>
      <c r="S1142" s="25">
        <v>99.0</v>
      </c>
    </row>
    <row r="1143">
      <c r="A1143" s="58" t="s">
        <v>41</v>
      </c>
      <c r="B1143" s="25" t="s">
        <v>1</v>
      </c>
      <c r="C1143" s="25" t="s">
        <v>242</v>
      </c>
      <c r="D1143" s="25" t="s">
        <v>140</v>
      </c>
      <c r="E1143" s="25">
        <v>1533.0</v>
      </c>
      <c r="F1143" s="25">
        <v>419.0</v>
      </c>
      <c r="G1143" s="25">
        <v>14.0</v>
      </c>
      <c r="H1143" s="25">
        <v>446.0</v>
      </c>
      <c r="I1143" s="25">
        <v>0.0</v>
      </c>
      <c r="J1143" s="25">
        <v>0.0</v>
      </c>
      <c r="K1143" s="25">
        <v>0.0</v>
      </c>
      <c r="L1143" s="25">
        <v>0.0</v>
      </c>
      <c r="M1143" s="25">
        <v>0.0</v>
      </c>
      <c r="N1143" s="25">
        <v>0.3575</v>
      </c>
      <c r="O1143" s="25">
        <v>9.49722</v>
      </c>
      <c r="P1143" s="25">
        <v>5.03841</v>
      </c>
      <c r="Q1143" s="25">
        <v>265.0</v>
      </c>
      <c r="R1143" s="25">
        <v>99.0</v>
      </c>
      <c r="S1143" s="25">
        <v>99.0</v>
      </c>
    </row>
    <row r="1144">
      <c r="A1144" s="58" t="s">
        <v>41</v>
      </c>
      <c r="B1144" s="25" t="s">
        <v>1</v>
      </c>
      <c r="C1144" s="25" t="s">
        <v>242</v>
      </c>
      <c r="D1144" s="25" t="s">
        <v>169</v>
      </c>
      <c r="E1144" s="25">
        <v>6699.0</v>
      </c>
      <c r="F1144" s="25">
        <v>1577.0</v>
      </c>
      <c r="G1144" s="25">
        <v>3.0</v>
      </c>
      <c r="H1144" s="25">
        <v>2608.0</v>
      </c>
      <c r="I1144" s="25">
        <v>0.0</v>
      </c>
      <c r="J1144" s="25">
        <v>0.0</v>
      </c>
      <c r="K1144" s="25">
        <v>0.0</v>
      </c>
      <c r="L1144" s="25">
        <v>0.0</v>
      </c>
      <c r="M1144" s="25">
        <v>0.0</v>
      </c>
      <c r="N1144" s="25">
        <v>0.05028</v>
      </c>
      <c r="O1144" s="25">
        <v>2.24556</v>
      </c>
      <c r="P1144" s="25">
        <v>3.1339</v>
      </c>
      <c r="Q1144" s="25">
        <v>923.0</v>
      </c>
      <c r="R1144" s="25">
        <v>99.0</v>
      </c>
      <c r="S1144" s="25">
        <v>99.0</v>
      </c>
    </row>
    <row r="1145">
      <c r="A1145" s="58" t="s">
        <v>41</v>
      </c>
      <c r="B1145" s="25" t="s">
        <v>1</v>
      </c>
      <c r="C1145" s="25" t="s">
        <v>242</v>
      </c>
      <c r="D1145" s="25" t="s">
        <v>117</v>
      </c>
      <c r="E1145" s="25">
        <v>1909.0</v>
      </c>
      <c r="F1145" s="25">
        <v>211.0</v>
      </c>
      <c r="G1145" s="25">
        <v>1.0</v>
      </c>
      <c r="H1145" s="25">
        <v>789.0</v>
      </c>
      <c r="I1145" s="25">
        <v>0.0</v>
      </c>
      <c r="J1145" s="25">
        <v>0.0</v>
      </c>
      <c r="K1145" s="25">
        <v>0.0</v>
      </c>
      <c r="L1145" s="25">
        <v>0.0</v>
      </c>
      <c r="M1145" s="25">
        <v>0.0</v>
      </c>
      <c r="N1145" s="25">
        <v>0.025</v>
      </c>
      <c r="O1145" s="25">
        <v>1.37833</v>
      </c>
      <c r="P1145" s="25">
        <v>2.39959</v>
      </c>
      <c r="Q1145" s="25">
        <v>132.0</v>
      </c>
      <c r="R1145" s="25">
        <v>99.0</v>
      </c>
      <c r="S1145" s="25">
        <v>99.0</v>
      </c>
    </row>
    <row r="1146">
      <c r="A1146" s="58" t="s">
        <v>41</v>
      </c>
      <c r="B1146" s="25" t="s">
        <v>1</v>
      </c>
      <c r="C1146" s="25" t="s">
        <v>242</v>
      </c>
      <c r="D1146" s="25" t="s">
        <v>177</v>
      </c>
      <c r="E1146" s="25">
        <v>13093.0</v>
      </c>
      <c r="F1146" s="25">
        <v>4577.0</v>
      </c>
      <c r="G1146" s="25">
        <v>55.0</v>
      </c>
      <c r="H1146" s="25">
        <v>3579.0</v>
      </c>
      <c r="I1146" s="25">
        <v>0.0</v>
      </c>
      <c r="J1146" s="25">
        <v>0.0</v>
      </c>
      <c r="K1146" s="25">
        <v>0.0</v>
      </c>
      <c r="L1146" s="25">
        <v>0.0</v>
      </c>
      <c r="M1146" s="25">
        <v>0.0</v>
      </c>
      <c r="N1146" s="25">
        <v>0.17472</v>
      </c>
      <c r="O1146" s="25">
        <v>19.95861</v>
      </c>
      <c r="P1146" s="25">
        <v>11.68801</v>
      </c>
      <c r="Q1146" s="25">
        <v>2971.0</v>
      </c>
      <c r="R1146" s="25">
        <v>99.0</v>
      </c>
      <c r="S1146" s="25">
        <v>99.0</v>
      </c>
    </row>
    <row r="1147">
      <c r="A1147" s="58" t="s">
        <v>41</v>
      </c>
      <c r="B1147" s="25" t="s">
        <v>1</v>
      </c>
      <c r="C1147" s="25" t="s">
        <v>242</v>
      </c>
      <c r="D1147" s="25" t="s">
        <v>233</v>
      </c>
      <c r="E1147" s="25">
        <v>1587.0</v>
      </c>
      <c r="F1147" s="25">
        <v>340.0</v>
      </c>
      <c r="G1147" s="25">
        <v>4.0</v>
      </c>
      <c r="H1147" s="25">
        <v>242.0</v>
      </c>
      <c r="I1147" s="25">
        <v>0.0</v>
      </c>
      <c r="J1147" s="25">
        <v>0.0</v>
      </c>
      <c r="K1147" s="25">
        <v>0.0</v>
      </c>
      <c r="L1147" s="25">
        <v>0.0</v>
      </c>
      <c r="M1147" s="25">
        <v>0.0</v>
      </c>
      <c r="N1147" s="25">
        <v>0.4425</v>
      </c>
      <c r="O1147" s="25">
        <v>15.86028</v>
      </c>
      <c r="P1147" s="25">
        <v>6.84702</v>
      </c>
      <c r="Q1147" s="25">
        <v>242.0</v>
      </c>
      <c r="R1147" s="25">
        <v>99.0</v>
      </c>
      <c r="S1147" s="25">
        <v>99.0</v>
      </c>
    </row>
    <row r="1148">
      <c r="A1148" s="58" t="s">
        <v>41</v>
      </c>
      <c r="B1148" s="25" t="s">
        <v>1</v>
      </c>
      <c r="C1148" s="25" t="s">
        <v>242</v>
      </c>
      <c r="D1148" s="25" t="s">
        <v>108</v>
      </c>
      <c r="E1148" s="25">
        <v>18984.0</v>
      </c>
      <c r="F1148" s="25">
        <v>7702.0</v>
      </c>
      <c r="G1148" s="25">
        <v>68.0</v>
      </c>
      <c r="H1148" s="25">
        <v>5168.0</v>
      </c>
      <c r="I1148" s="25">
        <v>0.0</v>
      </c>
      <c r="J1148" s="25">
        <v>0.0</v>
      </c>
      <c r="K1148" s="25">
        <v>0.0</v>
      </c>
      <c r="L1148" s="25">
        <v>0.0</v>
      </c>
      <c r="M1148" s="25">
        <v>0.0</v>
      </c>
      <c r="N1148" s="25">
        <v>0.2625</v>
      </c>
      <c r="O1148" s="25">
        <v>22.89167</v>
      </c>
      <c r="P1148" s="25">
        <v>13.17168</v>
      </c>
      <c r="Q1148" s="25">
        <v>4775.0</v>
      </c>
      <c r="R1148" s="25">
        <v>99.0</v>
      </c>
      <c r="S1148" s="25">
        <v>99.0</v>
      </c>
    </row>
    <row r="1149">
      <c r="A1149" s="58" t="s">
        <v>41</v>
      </c>
      <c r="B1149" s="25" t="s">
        <v>1</v>
      </c>
      <c r="C1149" s="25" t="s">
        <v>242</v>
      </c>
      <c r="D1149" s="25" t="s">
        <v>197</v>
      </c>
      <c r="E1149" s="25">
        <v>10292.0</v>
      </c>
      <c r="F1149" s="25">
        <v>3064.0</v>
      </c>
      <c r="G1149" s="25">
        <v>44.0</v>
      </c>
      <c r="H1149" s="25">
        <v>2406.0</v>
      </c>
      <c r="I1149" s="25">
        <v>0.0</v>
      </c>
      <c r="J1149" s="25">
        <v>0.0</v>
      </c>
      <c r="K1149" s="25">
        <v>0.0</v>
      </c>
      <c r="L1149" s="25">
        <v>0.0</v>
      </c>
      <c r="M1149" s="25">
        <v>0.0</v>
      </c>
      <c r="N1149" s="25">
        <v>0.20972</v>
      </c>
      <c r="O1149" s="25">
        <v>22.97833</v>
      </c>
      <c r="P1149" s="25">
        <v>12.1576</v>
      </c>
      <c r="Q1149" s="25">
        <v>1903.0</v>
      </c>
      <c r="R1149" s="25">
        <v>99.0</v>
      </c>
      <c r="S1149" s="25">
        <v>99.0</v>
      </c>
    </row>
    <row r="1150">
      <c r="A1150" s="58" t="s">
        <v>41</v>
      </c>
      <c r="B1150" s="25" t="s">
        <v>1</v>
      </c>
      <c r="C1150" s="25" t="s">
        <v>242</v>
      </c>
      <c r="D1150" s="25" t="s">
        <v>128</v>
      </c>
      <c r="E1150" s="25">
        <v>18075.0</v>
      </c>
      <c r="F1150" s="25">
        <v>5749.0</v>
      </c>
      <c r="G1150" s="25">
        <v>44.0</v>
      </c>
      <c r="H1150" s="25">
        <v>5083.0</v>
      </c>
      <c r="I1150" s="25">
        <v>0.0</v>
      </c>
      <c r="J1150" s="25">
        <v>1.0</v>
      </c>
      <c r="K1150" s="25">
        <v>0.0</v>
      </c>
      <c r="L1150" s="25">
        <v>0.0</v>
      </c>
      <c r="M1150" s="25">
        <v>0.0</v>
      </c>
      <c r="N1150" s="25">
        <v>0.20028</v>
      </c>
      <c r="O1150" s="25">
        <v>15.04806</v>
      </c>
      <c r="P1150" s="25">
        <v>8.37826</v>
      </c>
      <c r="Q1150" s="25">
        <v>4194.0</v>
      </c>
      <c r="R1150" s="25">
        <v>99.0</v>
      </c>
      <c r="S1150" s="25">
        <v>99.0</v>
      </c>
    </row>
    <row r="1151">
      <c r="A1151" s="58" t="s">
        <v>41</v>
      </c>
      <c r="B1151" s="25" t="s">
        <v>1</v>
      </c>
      <c r="C1151" s="25" t="s">
        <v>242</v>
      </c>
      <c r="D1151" s="25" t="s">
        <v>160</v>
      </c>
      <c r="E1151" s="25">
        <v>9176.0</v>
      </c>
      <c r="F1151" s="25">
        <v>3553.0</v>
      </c>
      <c r="G1151" s="25">
        <v>17.0</v>
      </c>
      <c r="H1151" s="25">
        <v>3633.0</v>
      </c>
      <c r="I1151" s="25">
        <v>0.0</v>
      </c>
      <c r="J1151" s="25">
        <v>0.0</v>
      </c>
      <c r="K1151" s="25">
        <v>0.0</v>
      </c>
      <c r="L1151" s="25">
        <v>0.0</v>
      </c>
      <c r="M1151" s="25">
        <v>0.0</v>
      </c>
      <c r="N1151" s="25">
        <v>0.04556</v>
      </c>
      <c r="O1151" s="25">
        <v>11.3825</v>
      </c>
      <c r="P1151" s="25">
        <v>6.31601</v>
      </c>
      <c r="Q1151" s="25">
        <v>2884.0</v>
      </c>
      <c r="R1151" s="25">
        <v>99.0</v>
      </c>
      <c r="S1151" s="25">
        <v>99.0</v>
      </c>
    </row>
    <row r="1152">
      <c r="A1152" s="58" t="s">
        <v>41</v>
      </c>
      <c r="B1152" s="25" t="s">
        <v>1</v>
      </c>
      <c r="C1152" s="25" t="s">
        <v>242</v>
      </c>
      <c r="D1152" s="25" t="s">
        <v>83</v>
      </c>
      <c r="E1152" s="25">
        <v>71873.0</v>
      </c>
      <c r="F1152" s="25">
        <v>25804.0</v>
      </c>
      <c r="G1152" s="25">
        <v>41.0</v>
      </c>
      <c r="H1152" s="25">
        <v>23786.0</v>
      </c>
      <c r="I1152" s="25">
        <v>0.0</v>
      </c>
      <c r="J1152" s="25">
        <v>1.0</v>
      </c>
      <c r="K1152" s="25">
        <v>0.0</v>
      </c>
      <c r="L1152" s="25">
        <v>0.0</v>
      </c>
      <c r="M1152" s="25">
        <v>0.0</v>
      </c>
      <c r="N1152" s="25">
        <v>0.05694</v>
      </c>
      <c r="O1152" s="25">
        <v>2.20444</v>
      </c>
      <c r="P1152" s="25">
        <v>1.71849</v>
      </c>
      <c r="Q1152" s="25">
        <v>15980.0</v>
      </c>
      <c r="R1152" s="25">
        <v>99.0</v>
      </c>
      <c r="S1152" s="25">
        <v>99.0</v>
      </c>
    </row>
    <row r="1153">
      <c r="A1153" s="58" t="s">
        <v>41</v>
      </c>
      <c r="B1153" s="25" t="s">
        <v>1</v>
      </c>
      <c r="C1153" s="25" t="s">
        <v>242</v>
      </c>
      <c r="D1153" s="25" t="s">
        <v>106</v>
      </c>
      <c r="E1153" s="25">
        <v>28651.0</v>
      </c>
      <c r="F1153" s="25">
        <v>6756.0</v>
      </c>
      <c r="G1153" s="25">
        <v>141.0</v>
      </c>
      <c r="H1153" s="25">
        <v>5244.0</v>
      </c>
      <c r="I1153" s="25">
        <v>0.0</v>
      </c>
      <c r="J1153" s="25">
        <v>2.0</v>
      </c>
      <c r="K1153" s="25">
        <v>0.0</v>
      </c>
      <c r="L1153" s="25">
        <v>0.0</v>
      </c>
      <c r="M1153" s="25">
        <v>0.0</v>
      </c>
      <c r="N1153" s="25">
        <v>0.42389</v>
      </c>
      <c r="O1153" s="25">
        <v>34.58944</v>
      </c>
      <c r="P1153" s="25">
        <v>14.23483</v>
      </c>
      <c r="Q1153" s="25">
        <v>4875.0</v>
      </c>
      <c r="R1153" s="25">
        <v>99.0</v>
      </c>
      <c r="S1153" s="25">
        <v>99.0</v>
      </c>
    </row>
    <row r="1154">
      <c r="A1154" s="58" t="s">
        <v>41</v>
      </c>
      <c r="B1154" s="25" t="s">
        <v>1</v>
      </c>
      <c r="C1154" s="25" t="s">
        <v>242</v>
      </c>
      <c r="D1154" s="25" t="s">
        <v>113</v>
      </c>
      <c r="E1154" s="25">
        <v>13701.0</v>
      </c>
      <c r="F1154" s="25">
        <v>2967.0</v>
      </c>
      <c r="G1154" s="25">
        <v>23.0</v>
      </c>
      <c r="H1154" s="25">
        <v>3265.0</v>
      </c>
      <c r="I1154" s="25">
        <v>0.0</v>
      </c>
      <c r="J1154" s="25">
        <v>1.0</v>
      </c>
      <c r="K1154" s="25">
        <v>0.0</v>
      </c>
      <c r="L1154" s="25">
        <v>0.0</v>
      </c>
      <c r="M1154" s="25">
        <v>0.0</v>
      </c>
      <c r="N1154" s="25">
        <v>0.34833</v>
      </c>
      <c r="O1154" s="25">
        <v>14.96972</v>
      </c>
      <c r="P1154" s="25">
        <v>5.74246</v>
      </c>
      <c r="Q1154" s="25">
        <v>1909.0</v>
      </c>
      <c r="R1154" s="25">
        <v>99.0</v>
      </c>
      <c r="S1154" s="25">
        <v>99.0</v>
      </c>
    </row>
    <row r="1155">
      <c r="A1155" s="58" t="s">
        <v>41</v>
      </c>
      <c r="B1155" s="25" t="s">
        <v>1</v>
      </c>
      <c r="C1155" s="25" t="s">
        <v>242</v>
      </c>
      <c r="D1155" s="25" t="s">
        <v>98</v>
      </c>
      <c r="E1155" s="25">
        <v>23746.0</v>
      </c>
      <c r="F1155" s="25">
        <v>2909.0</v>
      </c>
      <c r="G1155" s="25">
        <v>14.0</v>
      </c>
      <c r="H1155" s="25">
        <v>7830.0</v>
      </c>
      <c r="I1155" s="25">
        <v>0.0</v>
      </c>
      <c r="J1155" s="25">
        <v>0.0</v>
      </c>
      <c r="K1155" s="25">
        <v>0.0</v>
      </c>
      <c r="L1155" s="25">
        <v>0.0</v>
      </c>
      <c r="M1155" s="25">
        <v>0.0</v>
      </c>
      <c r="N1155" s="25">
        <v>0.11194</v>
      </c>
      <c r="O1155" s="25">
        <v>2.14806</v>
      </c>
      <c r="P1155" s="25">
        <v>3.30143</v>
      </c>
      <c r="Q1155" s="25">
        <v>1982.0</v>
      </c>
      <c r="R1155" s="25">
        <v>99.0</v>
      </c>
      <c r="S1155" s="25">
        <v>99.0</v>
      </c>
    </row>
    <row r="1156">
      <c r="A1156" s="58" t="s">
        <v>41</v>
      </c>
      <c r="B1156" s="25" t="s">
        <v>1</v>
      </c>
      <c r="C1156" s="25" t="s">
        <v>242</v>
      </c>
      <c r="D1156" s="25" t="s">
        <v>232</v>
      </c>
      <c r="E1156" s="25">
        <v>363.0</v>
      </c>
      <c r="F1156" s="25">
        <v>114.0</v>
      </c>
      <c r="G1156" s="25">
        <v>0.0</v>
      </c>
      <c r="H1156" s="25">
        <v>125.0</v>
      </c>
      <c r="I1156" s="25">
        <v>0.0</v>
      </c>
      <c r="J1156" s="25">
        <v>0.0</v>
      </c>
      <c r="K1156" s="25">
        <v>0.0</v>
      </c>
      <c r="L1156" s="25">
        <v>0.0</v>
      </c>
      <c r="M1156" s="25">
        <v>0.0</v>
      </c>
      <c r="N1156" s="25">
        <v>0.115</v>
      </c>
      <c r="O1156" s="25">
        <v>7.67194</v>
      </c>
      <c r="P1156" s="25">
        <v>6.94307</v>
      </c>
      <c r="Q1156" s="25">
        <v>86.0</v>
      </c>
      <c r="R1156" s="25">
        <v>99.0</v>
      </c>
      <c r="S1156" s="25">
        <v>99.0</v>
      </c>
    </row>
    <row r="1157">
      <c r="A1157" s="58" t="s">
        <v>41</v>
      </c>
      <c r="B1157" s="25" t="s">
        <v>1</v>
      </c>
      <c r="C1157" s="25" t="s">
        <v>242</v>
      </c>
      <c r="D1157" s="25" t="s">
        <v>238</v>
      </c>
      <c r="E1157" s="25">
        <v>526.0</v>
      </c>
      <c r="F1157" s="25">
        <v>105.0</v>
      </c>
      <c r="G1157" s="25">
        <v>1.0</v>
      </c>
      <c r="H1157" s="25">
        <v>90.0</v>
      </c>
      <c r="I1157" s="25">
        <v>0.0</v>
      </c>
      <c r="J1157" s="25">
        <v>0.0</v>
      </c>
      <c r="K1157" s="25">
        <v>0.0</v>
      </c>
      <c r="L1157" s="25">
        <v>0.0</v>
      </c>
      <c r="M1157" s="25">
        <v>0.0</v>
      </c>
      <c r="N1157" s="25">
        <v>0.5925</v>
      </c>
      <c r="O1157" s="25">
        <v>16.48083</v>
      </c>
      <c r="P1157" s="25">
        <v>7.89442</v>
      </c>
      <c r="Q1157" s="25">
        <v>74.0</v>
      </c>
      <c r="R1157" s="25">
        <v>99.0</v>
      </c>
      <c r="S1157" s="25">
        <v>99.0</v>
      </c>
    </row>
    <row r="1158">
      <c r="A1158" s="58" t="s">
        <v>41</v>
      </c>
      <c r="B1158" s="25" t="s">
        <v>1</v>
      </c>
      <c r="C1158" s="25" t="s">
        <v>242</v>
      </c>
      <c r="D1158" s="25" t="s">
        <v>96</v>
      </c>
      <c r="E1158" s="25">
        <v>56315.0</v>
      </c>
      <c r="F1158" s="25">
        <v>16308.0</v>
      </c>
      <c r="G1158" s="25">
        <v>222.0</v>
      </c>
      <c r="H1158" s="25">
        <v>9990.0</v>
      </c>
      <c r="I1158" s="25">
        <v>0.0</v>
      </c>
      <c r="J1158" s="25">
        <v>0.0</v>
      </c>
      <c r="K1158" s="25">
        <v>0.0</v>
      </c>
      <c r="L1158" s="25">
        <v>0.0</v>
      </c>
      <c r="M1158" s="25">
        <v>0.0</v>
      </c>
      <c r="N1158" s="25">
        <v>0.60556</v>
      </c>
      <c r="O1158" s="25">
        <v>16.22861</v>
      </c>
      <c r="P1158" s="25">
        <v>6.42342</v>
      </c>
      <c r="Q1158" s="25">
        <v>11844.0</v>
      </c>
      <c r="R1158" s="25">
        <v>99.0</v>
      </c>
      <c r="S1158" s="25">
        <v>99.0</v>
      </c>
    </row>
    <row r="1159">
      <c r="A1159" s="58" t="s">
        <v>41</v>
      </c>
      <c r="B1159" s="25" t="s">
        <v>1</v>
      </c>
      <c r="C1159" s="25" t="s">
        <v>242</v>
      </c>
      <c r="D1159" s="25" t="s">
        <v>126</v>
      </c>
      <c r="E1159" s="25">
        <v>9356.0</v>
      </c>
      <c r="F1159" s="25">
        <v>4078.0</v>
      </c>
      <c r="G1159" s="25">
        <v>19.0</v>
      </c>
      <c r="H1159" s="25">
        <v>2886.0</v>
      </c>
      <c r="I1159" s="25">
        <v>0.0</v>
      </c>
      <c r="J1159" s="25">
        <v>1.0</v>
      </c>
      <c r="K1159" s="25">
        <v>0.0</v>
      </c>
      <c r="L1159" s="25">
        <v>0.0</v>
      </c>
      <c r="M1159" s="25">
        <v>0.0</v>
      </c>
      <c r="N1159" s="25">
        <v>0.155</v>
      </c>
      <c r="O1159" s="25">
        <v>34.01111</v>
      </c>
      <c r="P1159" s="25">
        <v>10.97368</v>
      </c>
      <c r="Q1159" s="25">
        <v>3269.0</v>
      </c>
      <c r="R1159" s="25">
        <v>99.0</v>
      </c>
      <c r="S1159" s="25">
        <v>99.0</v>
      </c>
    </row>
    <row r="1160">
      <c r="A1160" s="58" t="s">
        <v>41</v>
      </c>
      <c r="B1160" s="25" t="s">
        <v>1</v>
      </c>
      <c r="C1160" s="25" t="s">
        <v>242</v>
      </c>
      <c r="D1160" s="25" t="s">
        <v>158</v>
      </c>
      <c r="E1160" s="25">
        <v>8522.0</v>
      </c>
      <c r="F1160" s="25">
        <v>3310.0</v>
      </c>
      <c r="G1160" s="25">
        <v>45.0</v>
      </c>
      <c r="H1160" s="25">
        <v>2235.0</v>
      </c>
      <c r="I1160" s="25">
        <v>0.0</v>
      </c>
      <c r="J1160" s="25">
        <v>0.0</v>
      </c>
      <c r="K1160" s="25">
        <v>0.0</v>
      </c>
      <c r="L1160" s="25">
        <v>0.0</v>
      </c>
      <c r="M1160" s="25">
        <v>0.0</v>
      </c>
      <c r="N1160" s="25">
        <v>0.16361</v>
      </c>
      <c r="O1160" s="25">
        <v>21.09444</v>
      </c>
      <c r="P1160" s="25">
        <v>15.09557</v>
      </c>
      <c r="Q1160" s="25">
        <v>2166.0</v>
      </c>
      <c r="R1160" s="25">
        <v>99.0</v>
      </c>
      <c r="S1160" s="25">
        <v>99.0</v>
      </c>
    </row>
    <row r="1161">
      <c r="A1161" s="58" t="s">
        <v>41</v>
      </c>
      <c r="B1161" s="25" t="s">
        <v>1</v>
      </c>
      <c r="C1161" s="25" t="s">
        <v>242</v>
      </c>
      <c r="D1161" s="25" t="s">
        <v>143</v>
      </c>
      <c r="E1161" s="25">
        <v>12721.0</v>
      </c>
      <c r="F1161" s="25">
        <v>3026.0</v>
      </c>
      <c r="G1161" s="25">
        <v>66.0</v>
      </c>
      <c r="H1161" s="25">
        <v>2542.0</v>
      </c>
      <c r="I1161" s="25">
        <v>0.0</v>
      </c>
      <c r="J1161" s="25">
        <v>0.0</v>
      </c>
      <c r="K1161" s="25">
        <v>0.0</v>
      </c>
      <c r="L1161" s="25">
        <v>0.0</v>
      </c>
      <c r="M1161" s="25">
        <v>0.0</v>
      </c>
      <c r="N1161" s="25">
        <v>0.28222</v>
      </c>
      <c r="O1161" s="25">
        <v>29.99639</v>
      </c>
      <c r="P1161" s="25">
        <v>13.57835</v>
      </c>
      <c r="Q1161" s="25">
        <v>2099.0</v>
      </c>
      <c r="R1161" s="25">
        <v>99.0</v>
      </c>
      <c r="S1161" s="25">
        <v>99.0</v>
      </c>
    </row>
    <row r="1162">
      <c r="A1162" s="58" t="s">
        <v>41</v>
      </c>
      <c r="B1162" s="25" t="s">
        <v>1</v>
      </c>
      <c r="C1162" s="25" t="s">
        <v>242</v>
      </c>
      <c r="D1162" s="25" t="s">
        <v>201</v>
      </c>
      <c r="E1162" s="25">
        <v>2701.0</v>
      </c>
      <c r="F1162" s="25">
        <v>904.0</v>
      </c>
      <c r="G1162" s="25">
        <v>11.0</v>
      </c>
      <c r="H1162" s="25">
        <v>710.0</v>
      </c>
      <c r="I1162" s="25">
        <v>0.0</v>
      </c>
      <c r="J1162" s="25">
        <v>0.0</v>
      </c>
      <c r="K1162" s="25">
        <v>0.0</v>
      </c>
      <c r="L1162" s="25">
        <v>0.0</v>
      </c>
      <c r="M1162" s="25">
        <v>0.0</v>
      </c>
      <c r="N1162" s="25">
        <v>0.43333</v>
      </c>
      <c r="O1162" s="25">
        <v>14.99417</v>
      </c>
      <c r="P1162" s="25">
        <v>8.39165</v>
      </c>
      <c r="Q1162" s="25">
        <v>581.0</v>
      </c>
      <c r="R1162" s="25">
        <v>99.0</v>
      </c>
      <c r="S1162" s="25">
        <v>99.0</v>
      </c>
    </row>
    <row r="1163">
      <c r="A1163" s="58" t="s">
        <v>41</v>
      </c>
      <c r="B1163" s="25" t="s">
        <v>1</v>
      </c>
      <c r="C1163" s="25" t="s">
        <v>242</v>
      </c>
      <c r="D1163" s="25" t="s">
        <v>175</v>
      </c>
      <c r="E1163" s="25">
        <v>6933.0</v>
      </c>
      <c r="F1163" s="25">
        <v>1994.0</v>
      </c>
      <c r="G1163" s="25">
        <v>22.0</v>
      </c>
      <c r="H1163" s="25">
        <v>1896.0</v>
      </c>
      <c r="I1163" s="25">
        <v>0.0</v>
      </c>
      <c r="J1163" s="25">
        <v>0.0</v>
      </c>
      <c r="K1163" s="25">
        <v>0.0</v>
      </c>
      <c r="L1163" s="25">
        <v>0.0</v>
      </c>
      <c r="M1163" s="25">
        <v>0.0</v>
      </c>
      <c r="N1163" s="25">
        <v>0.14</v>
      </c>
      <c r="O1163" s="25">
        <v>17.47611</v>
      </c>
      <c r="P1163" s="25">
        <v>10.34305</v>
      </c>
      <c r="Q1163" s="25">
        <v>1292.0</v>
      </c>
      <c r="R1163" s="25">
        <v>99.0</v>
      </c>
      <c r="S1163" s="25">
        <v>99.0</v>
      </c>
    </row>
    <row r="1164">
      <c r="A1164" s="58" t="s">
        <v>41</v>
      </c>
      <c r="B1164" s="25" t="s">
        <v>1</v>
      </c>
      <c r="C1164" s="25" t="s">
        <v>242</v>
      </c>
      <c r="D1164" s="25" t="s">
        <v>236</v>
      </c>
      <c r="E1164" s="25">
        <v>246.0</v>
      </c>
      <c r="F1164" s="25">
        <v>65.0</v>
      </c>
      <c r="G1164" s="25">
        <v>1.0</v>
      </c>
      <c r="H1164" s="25">
        <v>54.0</v>
      </c>
      <c r="I1164" s="25">
        <v>0.0</v>
      </c>
      <c r="J1164" s="25">
        <v>0.0</v>
      </c>
      <c r="K1164" s="25">
        <v>0.0</v>
      </c>
      <c r="L1164" s="25">
        <v>0.0</v>
      </c>
      <c r="M1164" s="25">
        <v>0.0</v>
      </c>
      <c r="N1164" s="25">
        <v>0.30472</v>
      </c>
      <c r="O1164" s="25">
        <v>30.95528</v>
      </c>
      <c r="P1164" s="25">
        <v>9.50691</v>
      </c>
      <c r="Q1164" s="25">
        <v>49.0</v>
      </c>
      <c r="R1164" s="25">
        <v>99.0</v>
      </c>
      <c r="S1164" s="25">
        <v>99.0</v>
      </c>
    </row>
    <row r="1165">
      <c r="A1165" s="58" t="s">
        <v>41</v>
      </c>
      <c r="B1165" s="25" t="s">
        <v>1</v>
      </c>
      <c r="C1165" s="25" t="s">
        <v>242</v>
      </c>
      <c r="D1165" s="25" t="s">
        <v>166</v>
      </c>
      <c r="E1165" s="25">
        <v>1148.0</v>
      </c>
      <c r="F1165" s="25">
        <v>524.0</v>
      </c>
      <c r="G1165" s="25">
        <v>5.0</v>
      </c>
      <c r="H1165" s="25">
        <v>337.0</v>
      </c>
      <c r="I1165" s="25">
        <v>0.0</v>
      </c>
      <c r="J1165" s="25">
        <v>0.0</v>
      </c>
      <c r="K1165" s="25">
        <v>0.0</v>
      </c>
      <c r="L1165" s="25">
        <v>0.0</v>
      </c>
      <c r="M1165" s="25">
        <v>0.0</v>
      </c>
      <c r="N1165" s="25">
        <v>0.13528</v>
      </c>
      <c r="O1165" s="25">
        <v>19.50889</v>
      </c>
      <c r="P1165" s="25">
        <v>14.66031</v>
      </c>
      <c r="Q1165" s="25">
        <v>260.0</v>
      </c>
      <c r="R1165" s="25">
        <v>99.0</v>
      </c>
      <c r="S1165" s="25">
        <v>99.0</v>
      </c>
    </row>
    <row r="1166">
      <c r="A1166" s="58" t="s">
        <v>41</v>
      </c>
      <c r="B1166" s="25" t="s">
        <v>1</v>
      </c>
      <c r="C1166" s="25" t="s">
        <v>242</v>
      </c>
      <c r="D1166" s="25" t="s">
        <v>107</v>
      </c>
      <c r="E1166" s="25">
        <v>39889.0</v>
      </c>
      <c r="F1166" s="25">
        <v>1749.0</v>
      </c>
      <c r="G1166" s="25">
        <v>6.0</v>
      </c>
      <c r="H1166" s="25">
        <v>18739.0</v>
      </c>
      <c r="I1166" s="25">
        <v>0.0</v>
      </c>
      <c r="J1166" s="25">
        <v>0.0</v>
      </c>
      <c r="K1166" s="25">
        <v>0.0</v>
      </c>
      <c r="L1166" s="25">
        <v>0.0</v>
      </c>
      <c r="M1166" s="25">
        <v>0.0</v>
      </c>
      <c r="N1166" s="25">
        <v>0.01194</v>
      </c>
      <c r="O1166" s="25">
        <v>0.85</v>
      </c>
      <c r="P1166" s="25">
        <v>1.17495</v>
      </c>
      <c r="Q1166" s="25">
        <v>1004.0</v>
      </c>
      <c r="R1166" s="25">
        <v>99.0</v>
      </c>
      <c r="S1166" s="25">
        <v>99.0</v>
      </c>
    </row>
    <row r="1167">
      <c r="A1167" s="58" t="s">
        <v>41</v>
      </c>
      <c r="B1167" s="25" t="s">
        <v>1</v>
      </c>
      <c r="C1167" s="25" t="s">
        <v>242</v>
      </c>
      <c r="D1167" s="25" t="s">
        <v>138</v>
      </c>
      <c r="E1167" s="25">
        <v>2136.0</v>
      </c>
      <c r="F1167" s="25">
        <v>1361.0</v>
      </c>
      <c r="G1167" s="25">
        <v>5.0</v>
      </c>
      <c r="H1167" s="25">
        <v>980.0</v>
      </c>
      <c r="I1167" s="25">
        <v>0.0</v>
      </c>
      <c r="J1167" s="25">
        <v>0.0</v>
      </c>
      <c r="K1167" s="25">
        <v>0.0</v>
      </c>
      <c r="L1167" s="25">
        <v>0.0</v>
      </c>
      <c r="M1167" s="25">
        <v>0.0</v>
      </c>
      <c r="N1167" s="25">
        <v>0.025</v>
      </c>
      <c r="O1167" s="25">
        <v>11.63694</v>
      </c>
      <c r="P1167" s="25">
        <v>6.01037</v>
      </c>
      <c r="Q1167" s="25">
        <v>1030.0</v>
      </c>
      <c r="R1167" s="25">
        <v>99.0</v>
      </c>
      <c r="S1167" s="25">
        <v>99.0</v>
      </c>
    </row>
    <row r="1168">
      <c r="A1168" s="58" t="s">
        <v>41</v>
      </c>
      <c r="B1168" s="25" t="s">
        <v>1</v>
      </c>
      <c r="C1168" s="25" t="s">
        <v>242</v>
      </c>
      <c r="D1168" s="25" t="s">
        <v>46</v>
      </c>
      <c r="E1168" s="25">
        <v>5148.0</v>
      </c>
      <c r="F1168" s="25">
        <v>2434.0</v>
      </c>
      <c r="G1168" s="25">
        <v>29.0</v>
      </c>
      <c r="H1168" s="25">
        <v>1622.0</v>
      </c>
      <c r="I1168" s="25">
        <v>0.0</v>
      </c>
      <c r="J1168" s="25">
        <v>0.0</v>
      </c>
      <c r="K1168" s="25">
        <v>0.0</v>
      </c>
      <c r="L1168" s="25">
        <v>0.0</v>
      </c>
      <c r="M1168" s="25">
        <v>0.0</v>
      </c>
      <c r="N1168" s="25">
        <v>0.29611</v>
      </c>
      <c r="O1168" s="25">
        <v>10.75167</v>
      </c>
      <c r="P1168" s="25">
        <v>6.8046</v>
      </c>
      <c r="Q1168" s="25">
        <v>1588.0</v>
      </c>
      <c r="R1168" s="25">
        <v>99.0</v>
      </c>
      <c r="S1168" s="25">
        <v>99.0</v>
      </c>
    </row>
    <row r="1169">
      <c r="A1169" s="58" t="s">
        <v>41</v>
      </c>
      <c r="B1169" s="25" t="s">
        <v>1</v>
      </c>
      <c r="C1169" s="25" t="s">
        <v>242</v>
      </c>
      <c r="D1169" s="25" t="s">
        <v>195</v>
      </c>
      <c r="E1169" s="25">
        <v>30660.0</v>
      </c>
      <c r="F1169" s="25">
        <v>21792.0</v>
      </c>
      <c r="G1169" s="25">
        <v>22.0</v>
      </c>
      <c r="H1169" s="25">
        <v>19678.0</v>
      </c>
      <c r="I1169" s="25">
        <v>0.0</v>
      </c>
      <c r="J1169" s="25">
        <v>0.0</v>
      </c>
      <c r="K1169" s="25">
        <v>0.0</v>
      </c>
      <c r="L1169" s="25">
        <v>0.0</v>
      </c>
      <c r="M1169" s="25">
        <v>0.0</v>
      </c>
      <c r="N1169" s="25">
        <v>0.00778</v>
      </c>
      <c r="O1169" s="25">
        <v>1.1375</v>
      </c>
      <c r="P1169" s="25">
        <v>2.12196</v>
      </c>
      <c r="Q1169" s="25">
        <v>16661.0</v>
      </c>
      <c r="R1169" s="25">
        <v>99.0</v>
      </c>
      <c r="S1169" s="25">
        <v>99.0</v>
      </c>
    </row>
    <row r="1170">
      <c r="A1170" s="58" t="s">
        <v>41</v>
      </c>
      <c r="B1170" s="25" t="s">
        <v>1</v>
      </c>
      <c r="C1170" s="25" t="s">
        <v>242</v>
      </c>
      <c r="D1170" s="25" t="s">
        <v>239</v>
      </c>
      <c r="E1170" s="25">
        <v>337.0</v>
      </c>
      <c r="F1170" s="25">
        <v>149.0</v>
      </c>
      <c r="G1170" s="25">
        <v>1.0</v>
      </c>
      <c r="H1170" s="25">
        <v>161.0</v>
      </c>
      <c r="I1170" s="25">
        <v>0.0</v>
      </c>
      <c r="J1170" s="25">
        <v>0.0</v>
      </c>
      <c r="K1170" s="25">
        <v>0.0</v>
      </c>
      <c r="L1170" s="25">
        <v>0.0</v>
      </c>
      <c r="M1170" s="25">
        <v>0.0</v>
      </c>
      <c r="N1170" s="25">
        <v>0.01417</v>
      </c>
      <c r="O1170" s="25">
        <v>16.28556</v>
      </c>
      <c r="P1170" s="25">
        <v>11.36259</v>
      </c>
      <c r="Q1170" s="25">
        <v>104.0</v>
      </c>
      <c r="R1170" s="25">
        <v>99.0</v>
      </c>
      <c r="S1170" s="25">
        <v>99.0</v>
      </c>
    </row>
    <row r="1171">
      <c r="A1171" s="58" t="s">
        <v>41</v>
      </c>
      <c r="B1171" s="25" t="s">
        <v>1</v>
      </c>
      <c r="C1171" s="25" t="s">
        <v>242</v>
      </c>
      <c r="D1171" s="25" t="s">
        <v>87</v>
      </c>
      <c r="E1171" s="25">
        <v>47268.0</v>
      </c>
      <c r="F1171" s="25">
        <v>10585.0</v>
      </c>
      <c r="G1171" s="25">
        <v>92.0</v>
      </c>
      <c r="H1171" s="25">
        <v>11136.0</v>
      </c>
      <c r="I1171" s="25">
        <v>0.0</v>
      </c>
      <c r="J1171" s="25">
        <v>0.0</v>
      </c>
      <c r="K1171" s="25">
        <v>0.0</v>
      </c>
      <c r="L1171" s="25">
        <v>0.0</v>
      </c>
      <c r="M1171" s="25">
        <v>0.0</v>
      </c>
      <c r="N1171" s="25">
        <v>0.11806</v>
      </c>
      <c r="O1171" s="25">
        <v>7.23139</v>
      </c>
      <c r="P1171" s="25">
        <v>4.16272</v>
      </c>
      <c r="Q1171" s="25">
        <v>7413.0</v>
      </c>
      <c r="R1171" s="25">
        <v>99.0</v>
      </c>
      <c r="S1171" s="25">
        <v>99.0</v>
      </c>
    </row>
    <row r="1172">
      <c r="A1172" s="58" t="s">
        <v>41</v>
      </c>
      <c r="B1172" s="25" t="s">
        <v>1</v>
      </c>
      <c r="C1172" s="25" t="s">
        <v>242</v>
      </c>
      <c r="D1172" s="25" t="s">
        <v>187</v>
      </c>
      <c r="E1172" s="25">
        <v>5186.0</v>
      </c>
      <c r="F1172" s="25">
        <v>1502.0</v>
      </c>
      <c r="G1172" s="25">
        <v>8.0</v>
      </c>
      <c r="H1172" s="25">
        <v>1359.0</v>
      </c>
      <c r="I1172" s="25">
        <v>0.0</v>
      </c>
      <c r="J1172" s="25">
        <v>0.0</v>
      </c>
      <c r="K1172" s="25">
        <v>0.0</v>
      </c>
      <c r="L1172" s="25">
        <v>0.0</v>
      </c>
      <c r="M1172" s="25">
        <v>0.0</v>
      </c>
      <c r="N1172" s="25">
        <v>0.18389</v>
      </c>
      <c r="O1172" s="25">
        <v>6.90556</v>
      </c>
      <c r="P1172" s="25">
        <v>6.14354</v>
      </c>
      <c r="Q1172" s="25">
        <v>1034.0</v>
      </c>
      <c r="R1172" s="25">
        <v>99.0</v>
      </c>
      <c r="S1172" s="25">
        <v>99.0</v>
      </c>
    </row>
    <row r="1173">
      <c r="A1173" s="58" t="s">
        <v>41</v>
      </c>
      <c r="B1173" s="25" t="s">
        <v>1</v>
      </c>
      <c r="C1173" s="25" t="s">
        <v>242</v>
      </c>
      <c r="D1173" s="25" t="s">
        <v>42</v>
      </c>
      <c r="E1173" s="25">
        <v>41033.0</v>
      </c>
      <c r="F1173" s="25">
        <v>4971.0</v>
      </c>
      <c r="G1173" s="25">
        <v>30.0</v>
      </c>
      <c r="H1173" s="25">
        <v>12911.0</v>
      </c>
      <c r="I1173" s="25">
        <v>0.0</v>
      </c>
      <c r="J1173" s="25">
        <v>0.0</v>
      </c>
      <c r="K1173" s="25">
        <v>0.0</v>
      </c>
      <c r="L1173" s="25">
        <v>0.0</v>
      </c>
      <c r="M1173" s="25">
        <v>0.0</v>
      </c>
      <c r="N1173" s="25">
        <v>0.07667</v>
      </c>
      <c r="O1173" s="25">
        <v>2.45194</v>
      </c>
      <c r="P1173" s="25">
        <v>2.21086</v>
      </c>
      <c r="Q1173" s="25">
        <v>3124.0</v>
      </c>
      <c r="R1173" s="25">
        <v>99.0</v>
      </c>
      <c r="S1173" s="25">
        <v>99.0</v>
      </c>
    </row>
    <row r="1174">
      <c r="A1174" s="58" t="s">
        <v>41</v>
      </c>
      <c r="B1174" s="25" t="s">
        <v>1</v>
      </c>
      <c r="C1174" s="25" t="s">
        <v>242</v>
      </c>
      <c r="D1174" s="25" t="s">
        <v>192</v>
      </c>
      <c r="E1174" s="25">
        <v>5122.0</v>
      </c>
      <c r="F1174" s="25">
        <v>1534.0</v>
      </c>
      <c r="G1174" s="25">
        <v>4.0</v>
      </c>
      <c r="H1174" s="25">
        <v>1322.0</v>
      </c>
      <c r="I1174" s="25">
        <v>0.0</v>
      </c>
      <c r="J1174" s="25">
        <v>0.0</v>
      </c>
      <c r="K1174" s="25">
        <v>0.0</v>
      </c>
      <c r="L1174" s="25">
        <v>0.0</v>
      </c>
      <c r="M1174" s="25">
        <v>0.0</v>
      </c>
      <c r="N1174" s="25">
        <v>0.36361</v>
      </c>
      <c r="O1174" s="25">
        <v>11.05278</v>
      </c>
      <c r="P1174" s="25">
        <v>5.12634</v>
      </c>
      <c r="Q1174" s="25">
        <v>970.0</v>
      </c>
      <c r="R1174" s="25">
        <v>99.0</v>
      </c>
      <c r="S1174" s="25">
        <v>99.0</v>
      </c>
    </row>
    <row r="1175">
      <c r="A1175" s="58" t="s">
        <v>41</v>
      </c>
      <c r="B1175" s="25" t="s">
        <v>1</v>
      </c>
      <c r="C1175" s="25" t="s">
        <v>242</v>
      </c>
      <c r="D1175" s="25" t="s">
        <v>159</v>
      </c>
      <c r="E1175" s="25">
        <v>14766.0</v>
      </c>
      <c r="F1175" s="25">
        <v>4964.0</v>
      </c>
      <c r="G1175" s="25">
        <v>35.0</v>
      </c>
      <c r="H1175" s="25">
        <v>5004.0</v>
      </c>
      <c r="I1175" s="25">
        <v>0.0</v>
      </c>
      <c r="J1175" s="25">
        <v>0.0</v>
      </c>
      <c r="K1175" s="25">
        <v>0.0</v>
      </c>
      <c r="L1175" s="25">
        <v>0.0</v>
      </c>
      <c r="M1175" s="25">
        <v>0.0</v>
      </c>
      <c r="N1175" s="25">
        <v>0.09889</v>
      </c>
      <c r="O1175" s="25">
        <v>15.56</v>
      </c>
      <c r="P1175" s="25">
        <v>8.54846</v>
      </c>
      <c r="Q1175" s="25">
        <v>3289.0</v>
      </c>
      <c r="R1175" s="25">
        <v>99.0</v>
      </c>
      <c r="S1175" s="25">
        <v>99.0</v>
      </c>
    </row>
    <row r="1176">
      <c r="A1176" s="58" t="s">
        <v>41</v>
      </c>
      <c r="B1176" s="25" t="s">
        <v>1</v>
      </c>
      <c r="C1176" s="25" t="s">
        <v>242</v>
      </c>
      <c r="D1176" s="25" t="s">
        <v>122</v>
      </c>
      <c r="E1176" s="25">
        <v>479.0</v>
      </c>
      <c r="F1176" s="25">
        <v>132.0</v>
      </c>
      <c r="G1176" s="25">
        <v>0.0</v>
      </c>
      <c r="H1176" s="25">
        <v>169.0</v>
      </c>
      <c r="I1176" s="25">
        <v>0.0</v>
      </c>
      <c r="J1176" s="25">
        <v>0.0</v>
      </c>
      <c r="K1176" s="25">
        <v>0.0</v>
      </c>
      <c r="L1176" s="25">
        <v>0.0</v>
      </c>
      <c r="M1176" s="25">
        <v>0.0</v>
      </c>
      <c r="N1176" s="25">
        <v>0.05806</v>
      </c>
      <c r="O1176" s="25">
        <v>0.86861</v>
      </c>
      <c r="P1176" s="25">
        <v>0.82771</v>
      </c>
      <c r="Q1176" s="25">
        <v>119.0</v>
      </c>
      <c r="R1176" s="25">
        <v>99.0</v>
      </c>
      <c r="S1176" s="25">
        <v>99.0</v>
      </c>
    </row>
    <row r="1177">
      <c r="A1177" s="58" t="s">
        <v>41</v>
      </c>
      <c r="B1177" s="25" t="s">
        <v>1</v>
      </c>
      <c r="C1177" s="25" t="s">
        <v>242</v>
      </c>
      <c r="D1177" s="25" t="s">
        <v>189</v>
      </c>
      <c r="E1177" s="25">
        <v>1922.0</v>
      </c>
      <c r="F1177" s="25">
        <v>775.0</v>
      </c>
      <c r="G1177" s="25">
        <v>10.0</v>
      </c>
      <c r="H1177" s="25">
        <v>529.0</v>
      </c>
      <c r="I1177" s="25">
        <v>0.0</v>
      </c>
      <c r="J1177" s="25">
        <v>0.0</v>
      </c>
      <c r="K1177" s="25">
        <v>0.0</v>
      </c>
      <c r="L1177" s="25">
        <v>0.0</v>
      </c>
      <c r="M1177" s="25">
        <v>0.0</v>
      </c>
      <c r="N1177" s="25">
        <v>0.31694</v>
      </c>
      <c r="O1177" s="25">
        <v>12.41694</v>
      </c>
      <c r="P1177" s="25">
        <v>7.02549</v>
      </c>
      <c r="Q1177" s="25">
        <v>486.0</v>
      </c>
      <c r="R1177" s="25">
        <v>99.0</v>
      </c>
      <c r="S1177" s="25">
        <v>99.0</v>
      </c>
    </row>
    <row r="1178">
      <c r="A1178" s="58" t="s">
        <v>41</v>
      </c>
      <c r="B1178" s="25" t="s">
        <v>1</v>
      </c>
      <c r="C1178" s="25" t="s">
        <v>242</v>
      </c>
      <c r="D1178" s="25" t="s">
        <v>136</v>
      </c>
      <c r="E1178" s="25">
        <v>22767.0</v>
      </c>
      <c r="F1178" s="25">
        <v>2657.0</v>
      </c>
      <c r="G1178" s="25">
        <v>23.0</v>
      </c>
      <c r="H1178" s="25">
        <v>8887.0</v>
      </c>
      <c r="I1178" s="25">
        <v>0.0</v>
      </c>
      <c r="J1178" s="25">
        <v>0.0</v>
      </c>
      <c r="K1178" s="25">
        <v>0.0</v>
      </c>
      <c r="L1178" s="25">
        <v>0.0</v>
      </c>
      <c r="M1178" s="25">
        <v>0.0</v>
      </c>
      <c r="N1178" s="25">
        <v>0.02778</v>
      </c>
      <c r="O1178" s="25">
        <v>2.76556</v>
      </c>
      <c r="P1178" s="25">
        <v>3.93027</v>
      </c>
      <c r="Q1178" s="25">
        <v>1765.0</v>
      </c>
      <c r="R1178" s="25">
        <v>99.0</v>
      </c>
      <c r="S1178" s="25">
        <v>99.0</v>
      </c>
    </row>
    <row r="1179">
      <c r="A1179" s="58" t="s">
        <v>41</v>
      </c>
      <c r="B1179" s="25" t="s">
        <v>1</v>
      </c>
      <c r="C1179" s="25" t="s">
        <v>242</v>
      </c>
      <c r="D1179" s="25" t="s">
        <v>124</v>
      </c>
      <c r="E1179" s="25">
        <v>347.0</v>
      </c>
      <c r="F1179" s="25">
        <v>70.0</v>
      </c>
      <c r="G1179" s="25">
        <v>1.0</v>
      </c>
      <c r="H1179" s="25">
        <v>73.0</v>
      </c>
      <c r="I1179" s="25">
        <v>0.0</v>
      </c>
      <c r="J1179" s="25">
        <v>0.0</v>
      </c>
      <c r="K1179" s="25">
        <v>0.0</v>
      </c>
      <c r="L1179" s="25">
        <v>0.0</v>
      </c>
      <c r="M1179" s="25">
        <v>0.0</v>
      </c>
      <c r="N1179" s="25">
        <v>0.33361</v>
      </c>
      <c r="O1179" s="25">
        <v>16.04194</v>
      </c>
      <c r="P1179" s="25">
        <v>10.46488</v>
      </c>
      <c r="Q1179" s="25">
        <v>48.0</v>
      </c>
      <c r="R1179" s="25">
        <v>99.0</v>
      </c>
      <c r="S1179" s="25">
        <v>99.0</v>
      </c>
    </row>
    <row r="1180">
      <c r="A1180" s="58" t="s">
        <v>41</v>
      </c>
      <c r="B1180" s="25" t="s">
        <v>1</v>
      </c>
      <c r="C1180" s="25" t="s">
        <v>242</v>
      </c>
      <c r="D1180" s="25" t="s">
        <v>104</v>
      </c>
      <c r="E1180" s="25">
        <v>13744.0</v>
      </c>
      <c r="F1180" s="25">
        <v>2141.0</v>
      </c>
      <c r="G1180" s="25">
        <v>6.0</v>
      </c>
      <c r="H1180" s="25">
        <v>5176.0</v>
      </c>
      <c r="I1180" s="25">
        <v>0.0</v>
      </c>
      <c r="J1180" s="25">
        <v>0.0</v>
      </c>
      <c r="K1180" s="25">
        <v>0.0</v>
      </c>
      <c r="L1180" s="25">
        <v>0.0</v>
      </c>
      <c r="M1180" s="25">
        <v>0.0</v>
      </c>
      <c r="N1180" s="25">
        <v>0.05417</v>
      </c>
      <c r="O1180" s="25">
        <v>1.47389</v>
      </c>
      <c r="P1180" s="25">
        <v>2.55746</v>
      </c>
      <c r="Q1180" s="25">
        <v>1260.0</v>
      </c>
      <c r="R1180" s="25">
        <v>99.0</v>
      </c>
      <c r="S1180" s="25">
        <v>99.0</v>
      </c>
    </row>
    <row r="1181">
      <c r="A1181" s="58" t="s">
        <v>41</v>
      </c>
      <c r="B1181" s="25" t="s">
        <v>1</v>
      </c>
      <c r="C1181" s="25" t="s">
        <v>242</v>
      </c>
      <c r="D1181" s="25" t="s">
        <v>188</v>
      </c>
      <c r="E1181" s="25">
        <v>6427.0</v>
      </c>
      <c r="F1181" s="25">
        <v>787.0</v>
      </c>
      <c r="G1181" s="25">
        <v>8.0</v>
      </c>
      <c r="H1181" s="25">
        <v>2463.0</v>
      </c>
      <c r="I1181" s="25">
        <v>0.0</v>
      </c>
      <c r="J1181" s="25">
        <v>1.0</v>
      </c>
      <c r="K1181" s="25">
        <v>0.0</v>
      </c>
      <c r="L1181" s="25">
        <v>0.0</v>
      </c>
      <c r="M1181" s="25">
        <v>0.0</v>
      </c>
      <c r="N1181" s="25">
        <v>0.06361</v>
      </c>
      <c r="O1181" s="25">
        <v>3.36306</v>
      </c>
      <c r="P1181" s="25">
        <v>3.71687</v>
      </c>
      <c r="Q1181" s="25">
        <v>537.0</v>
      </c>
      <c r="R1181" s="25">
        <v>99.0</v>
      </c>
      <c r="S1181" s="25">
        <v>99.0</v>
      </c>
    </row>
    <row r="1182">
      <c r="A1182" s="58" t="s">
        <v>41</v>
      </c>
      <c r="B1182" s="25" t="s">
        <v>1</v>
      </c>
      <c r="C1182" s="25" t="s">
        <v>242</v>
      </c>
      <c r="D1182" s="25" t="s">
        <v>141</v>
      </c>
      <c r="E1182" s="25">
        <v>35507.0</v>
      </c>
      <c r="F1182" s="25">
        <v>5467.0</v>
      </c>
      <c r="G1182" s="25">
        <v>35.0</v>
      </c>
      <c r="H1182" s="25">
        <v>12107.0</v>
      </c>
      <c r="I1182" s="25">
        <v>0.0</v>
      </c>
      <c r="J1182" s="25">
        <v>0.0</v>
      </c>
      <c r="K1182" s="25">
        <v>0.0</v>
      </c>
      <c r="L1182" s="25">
        <v>0.0</v>
      </c>
      <c r="M1182" s="25">
        <v>0.0</v>
      </c>
      <c r="N1182" s="25">
        <v>0.06861</v>
      </c>
      <c r="O1182" s="25">
        <v>4.44389</v>
      </c>
      <c r="P1182" s="25">
        <v>3.17565</v>
      </c>
      <c r="Q1182" s="25">
        <v>3473.0</v>
      </c>
      <c r="R1182" s="25">
        <v>99.0</v>
      </c>
      <c r="S1182" s="25">
        <v>99.0</v>
      </c>
    </row>
    <row r="1183">
      <c r="A1183" s="58" t="s">
        <v>41</v>
      </c>
      <c r="B1183" s="25" t="s">
        <v>1</v>
      </c>
      <c r="C1183" s="25" t="s">
        <v>242</v>
      </c>
      <c r="D1183" s="25" t="s">
        <v>146</v>
      </c>
      <c r="E1183" s="25">
        <v>2974.0</v>
      </c>
      <c r="F1183" s="25">
        <v>1171.0</v>
      </c>
      <c r="G1183" s="25">
        <v>19.0</v>
      </c>
      <c r="H1183" s="25">
        <v>747.0</v>
      </c>
      <c r="I1183" s="25">
        <v>0.0</v>
      </c>
      <c r="J1183" s="25">
        <v>0.0</v>
      </c>
      <c r="K1183" s="25">
        <v>0.0</v>
      </c>
      <c r="L1183" s="25">
        <v>0.0</v>
      </c>
      <c r="M1183" s="25">
        <v>0.0</v>
      </c>
      <c r="N1183" s="25">
        <v>0.39778</v>
      </c>
      <c r="O1183" s="25">
        <v>11.74444</v>
      </c>
      <c r="P1183" s="25">
        <v>5.63848</v>
      </c>
      <c r="Q1183" s="25">
        <v>691.0</v>
      </c>
      <c r="R1183" s="25">
        <v>99.0</v>
      </c>
      <c r="S1183" s="25">
        <v>99.0</v>
      </c>
    </row>
    <row r="1184">
      <c r="A1184" s="58" t="s">
        <v>41</v>
      </c>
      <c r="B1184" s="25" t="s">
        <v>1</v>
      </c>
      <c r="C1184" s="25" t="s">
        <v>242</v>
      </c>
      <c r="D1184" s="25" t="s">
        <v>171</v>
      </c>
      <c r="E1184" s="25">
        <v>3270.0</v>
      </c>
      <c r="F1184" s="25">
        <v>1340.0</v>
      </c>
      <c r="G1184" s="25">
        <v>37.0</v>
      </c>
      <c r="H1184" s="25">
        <v>678.0</v>
      </c>
      <c r="I1184" s="25">
        <v>0.0</v>
      </c>
      <c r="J1184" s="25">
        <v>0.0</v>
      </c>
      <c r="K1184" s="25">
        <v>0.0</v>
      </c>
      <c r="L1184" s="25">
        <v>0.0</v>
      </c>
      <c r="M1184" s="25">
        <v>0.0</v>
      </c>
      <c r="N1184" s="25">
        <v>0.36611</v>
      </c>
      <c r="O1184" s="25">
        <v>25.10611</v>
      </c>
      <c r="P1184" s="25">
        <v>17.27648</v>
      </c>
      <c r="Q1184" s="25">
        <v>833.0</v>
      </c>
      <c r="R1184" s="25">
        <v>99.0</v>
      </c>
      <c r="S1184" s="25">
        <v>99.0</v>
      </c>
    </row>
    <row r="1185">
      <c r="A1185" s="58" t="s">
        <v>41</v>
      </c>
      <c r="B1185" s="25" t="s">
        <v>1</v>
      </c>
      <c r="C1185" s="25" t="s">
        <v>242</v>
      </c>
      <c r="D1185" s="25" t="s">
        <v>85</v>
      </c>
      <c r="E1185" s="25">
        <v>6931.0</v>
      </c>
      <c r="F1185" s="25">
        <v>3335.0</v>
      </c>
      <c r="G1185" s="25">
        <v>33.0</v>
      </c>
      <c r="H1185" s="25">
        <v>2122.0</v>
      </c>
      <c r="I1185" s="25">
        <v>0.0</v>
      </c>
      <c r="J1185" s="25">
        <v>0.0</v>
      </c>
      <c r="K1185" s="25">
        <v>0.0</v>
      </c>
      <c r="L1185" s="25">
        <v>0.0</v>
      </c>
      <c r="M1185" s="25">
        <v>0.0</v>
      </c>
      <c r="N1185" s="25">
        <v>0.41611</v>
      </c>
      <c r="O1185" s="25">
        <v>11.51806</v>
      </c>
      <c r="P1185" s="25">
        <v>6.13613</v>
      </c>
      <c r="Q1185" s="25">
        <v>1870.0</v>
      </c>
      <c r="R1185" s="25">
        <v>99.0</v>
      </c>
      <c r="S1185" s="25">
        <v>99.0</v>
      </c>
    </row>
    <row r="1186">
      <c r="A1186" s="58" t="s">
        <v>41</v>
      </c>
      <c r="B1186" s="25" t="s">
        <v>1</v>
      </c>
      <c r="C1186" s="25" t="s">
        <v>242</v>
      </c>
      <c r="D1186" s="25" t="s">
        <v>205</v>
      </c>
      <c r="E1186" s="25">
        <v>2055.0</v>
      </c>
      <c r="F1186" s="25">
        <v>514.0</v>
      </c>
      <c r="G1186" s="25">
        <v>12.0</v>
      </c>
      <c r="H1186" s="25">
        <v>393.0</v>
      </c>
      <c r="I1186" s="25">
        <v>0.0</v>
      </c>
      <c r="J1186" s="25">
        <v>0.0</v>
      </c>
      <c r="K1186" s="25">
        <v>0.0</v>
      </c>
      <c r="L1186" s="25">
        <v>0.0</v>
      </c>
      <c r="M1186" s="25">
        <v>0.0</v>
      </c>
      <c r="N1186" s="25">
        <v>0.17222</v>
      </c>
      <c r="O1186" s="25">
        <v>19.11583</v>
      </c>
      <c r="P1186" s="25">
        <v>8.73072</v>
      </c>
      <c r="Q1186" s="25">
        <v>357.0</v>
      </c>
      <c r="R1186" s="25">
        <v>99.0</v>
      </c>
      <c r="S1186" s="25">
        <v>99.0</v>
      </c>
    </row>
    <row r="1187">
      <c r="A1187" s="58" t="s">
        <v>41</v>
      </c>
      <c r="B1187" s="25" t="s">
        <v>1</v>
      </c>
      <c r="C1187" s="25" t="s">
        <v>242</v>
      </c>
      <c r="D1187" s="25" t="s">
        <v>110</v>
      </c>
      <c r="E1187" s="25">
        <v>2752.0</v>
      </c>
      <c r="F1187" s="25">
        <v>1345.0</v>
      </c>
      <c r="G1187" s="25">
        <v>17.0</v>
      </c>
      <c r="H1187" s="25">
        <v>650.0</v>
      </c>
      <c r="I1187" s="25">
        <v>0.0</v>
      </c>
      <c r="J1187" s="25">
        <v>0.0</v>
      </c>
      <c r="K1187" s="25">
        <v>0.0</v>
      </c>
      <c r="L1187" s="25">
        <v>0.0</v>
      </c>
      <c r="M1187" s="25">
        <v>0.0</v>
      </c>
      <c r="N1187" s="25">
        <v>0.395</v>
      </c>
      <c r="O1187" s="25">
        <v>12.37972</v>
      </c>
      <c r="P1187" s="25">
        <v>6.72322</v>
      </c>
      <c r="Q1187" s="25">
        <v>743.0</v>
      </c>
      <c r="R1187" s="25">
        <v>99.0</v>
      </c>
      <c r="S1187" s="25">
        <v>99.0</v>
      </c>
    </row>
    <row r="1188">
      <c r="A1188" s="58" t="s">
        <v>41</v>
      </c>
      <c r="B1188" s="25" t="s">
        <v>1</v>
      </c>
      <c r="C1188" s="25" t="s">
        <v>242</v>
      </c>
      <c r="D1188" s="25" t="s">
        <v>249</v>
      </c>
      <c r="E1188" s="25">
        <v>111.0</v>
      </c>
      <c r="F1188" s="25">
        <v>26.0</v>
      </c>
      <c r="G1188" s="25">
        <v>0.0</v>
      </c>
      <c r="H1188" s="25">
        <v>30.0</v>
      </c>
      <c r="I1188" s="25">
        <v>0.0</v>
      </c>
      <c r="J1188" s="25">
        <v>0.0</v>
      </c>
      <c r="K1188" s="25">
        <v>0.0</v>
      </c>
      <c r="L1188" s="25">
        <v>0.0</v>
      </c>
      <c r="M1188" s="25">
        <v>0.0</v>
      </c>
      <c r="N1188" s="25">
        <v>0.10861</v>
      </c>
      <c r="O1188" s="25">
        <v>8.19167</v>
      </c>
      <c r="P1188" s="25">
        <v>9.49742</v>
      </c>
      <c r="Q1188" s="25">
        <v>17.0</v>
      </c>
      <c r="R1188" s="25">
        <v>99.0</v>
      </c>
      <c r="S1188" s="25">
        <v>99.0</v>
      </c>
    </row>
    <row r="1189">
      <c r="A1189" s="58" t="s">
        <v>41</v>
      </c>
      <c r="B1189" s="25" t="s">
        <v>1</v>
      </c>
      <c r="C1189" s="25" t="s">
        <v>242</v>
      </c>
      <c r="D1189" s="25" t="s">
        <v>173</v>
      </c>
      <c r="E1189" s="25">
        <v>4550.0</v>
      </c>
      <c r="F1189" s="25">
        <v>751.0</v>
      </c>
      <c r="G1189" s="25">
        <v>11.0</v>
      </c>
      <c r="H1189" s="25">
        <v>1008.0</v>
      </c>
      <c r="I1189" s="25">
        <v>0.0</v>
      </c>
      <c r="J1189" s="25">
        <v>0.0</v>
      </c>
      <c r="K1189" s="25">
        <v>0.0</v>
      </c>
      <c r="L1189" s="25">
        <v>0.0</v>
      </c>
      <c r="M1189" s="25">
        <v>0.0</v>
      </c>
      <c r="N1189" s="25">
        <v>0.22417</v>
      </c>
      <c r="O1189" s="25">
        <v>24.20667</v>
      </c>
      <c r="P1189" s="25">
        <v>9.92268</v>
      </c>
      <c r="Q1189" s="25">
        <v>557.0</v>
      </c>
      <c r="R1189" s="25">
        <v>99.0</v>
      </c>
      <c r="S1189" s="25">
        <v>99.0</v>
      </c>
    </row>
    <row r="1190">
      <c r="A1190" s="58" t="s">
        <v>41</v>
      </c>
      <c r="B1190" s="25" t="s">
        <v>1</v>
      </c>
      <c r="C1190" s="25" t="s">
        <v>242</v>
      </c>
      <c r="D1190" s="25" t="s">
        <v>142</v>
      </c>
      <c r="E1190" s="25">
        <v>10464.0</v>
      </c>
      <c r="F1190" s="25">
        <v>3018.0</v>
      </c>
      <c r="G1190" s="25">
        <v>53.0</v>
      </c>
      <c r="H1190" s="25">
        <v>2080.0</v>
      </c>
      <c r="I1190" s="25">
        <v>0.0</v>
      </c>
      <c r="J1190" s="25">
        <v>1.0</v>
      </c>
      <c r="K1190" s="25">
        <v>0.0</v>
      </c>
      <c r="L1190" s="25">
        <v>0.0</v>
      </c>
      <c r="M1190" s="25">
        <v>0.0</v>
      </c>
      <c r="N1190" s="25">
        <v>0.23056</v>
      </c>
      <c r="O1190" s="25">
        <v>26.64</v>
      </c>
      <c r="P1190" s="25">
        <v>13.67723</v>
      </c>
      <c r="Q1190" s="25">
        <v>2196.0</v>
      </c>
      <c r="R1190" s="25">
        <v>99.0</v>
      </c>
      <c r="S1190" s="25">
        <v>99.0</v>
      </c>
    </row>
    <row r="1191">
      <c r="A1191" s="58" t="s">
        <v>41</v>
      </c>
      <c r="B1191" s="25" t="s">
        <v>1</v>
      </c>
      <c r="C1191" s="25" t="s">
        <v>242</v>
      </c>
      <c r="D1191" s="25" t="s">
        <v>131</v>
      </c>
      <c r="E1191" s="25">
        <v>18005.0</v>
      </c>
      <c r="F1191" s="25">
        <v>5632.0</v>
      </c>
      <c r="G1191" s="25">
        <v>7.0</v>
      </c>
      <c r="H1191" s="25">
        <v>6339.0</v>
      </c>
      <c r="I1191" s="25">
        <v>0.0</v>
      </c>
      <c r="J1191" s="25">
        <v>1.0</v>
      </c>
      <c r="K1191" s="25">
        <v>0.0</v>
      </c>
      <c r="L1191" s="25">
        <v>0.0</v>
      </c>
      <c r="M1191" s="25">
        <v>0.0</v>
      </c>
      <c r="N1191" s="25">
        <v>0.065</v>
      </c>
      <c r="O1191" s="25">
        <v>1.16583</v>
      </c>
      <c r="P1191" s="25">
        <v>2.0086</v>
      </c>
      <c r="Q1191" s="25">
        <v>4427.0</v>
      </c>
      <c r="R1191" s="25">
        <v>99.0</v>
      </c>
      <c r="S1191" s="25">
        <v>99.0</v>
      </c>
    </row>
    <row r="1192">
      <c r="A1192" s="58" t="s">
        <v>41</v>
      </c>
      <c r="B1192" s="25" t="s">
        <v>1</v>
      </c>
      <c r="C1192" s="25" t="s">
        <v>242</v>
      </c>
      <c r="D1192" s="25" t="s">
        <v>196</v>
      </c>
      <c r="E1192" s="25">
        <v>2012.0</v>
      </c>
      <c r="F1192" s="25">
        <v>1046.0</v>
      </c>
      <c r="G1192" s="25">
        <v>4.0</v>
      </c>
      <c r="H1192" s="25">
        <v>839.0</v>
      </c>
      <c r="I1192" s="25">
        <v>0.0</v>
      </c>
      <c r="J1192" s="25">
        <v>0.0</v>
      </c>
      <c r="K1192" s="25">
        <v>0.0</v>
      </c>
      <c r="L1192" s="25">
        <v>0.0</v>
      </c>
      <c r="M1192" s="25">
        <v>0.0</v>
      </c>
      <c r="N1192" s="25">
        <v>0.06861</v>
      </c>
      <c r="O1192" s="25">
        <v>11.93778</v>
      </c>
      <c r="P1192" s="25">
        <v>5.38241</v>
      </c>
      <c r="Q1192" s="25">
        <v>644.0</v>
      </c>
      <c r="R1192" s="25">
        <v>99.0</v>
      </c>
      <c r="S1192" s="25">
        <v>99.0</v>
      </c>
    </row>
    <row r="1193">
      <c r="A1193" s="58" t="s">
        <v>41</v>
      </c>
      <c r="B1193" s="25" t="s">
        <v>1</v>
      </c>
      <c r="C1193" s="25" t="s">
        <v>242</v>
      </c>
      <c r="D1193" s="25" t="s">
        <v>250</v>
      </c>
      <c r="E1193" s="25">
        <v>377.0</v>
      </c>
      <c r="F1193" s="25">
        <v>29.0</v>
      </c>
      <c r="G1193" s="25">
        <v>0.0</v>
      </c>
      <c r="H1193" s="25">
        <v>65.0</v>
      </c>
      <c r="I1193" s="25">
        <v>0.0</v>
      </c>
      <c r="J1193" s="25">
        <v>0.0</v>
      </c>
      <c r="K1193" s="25">
        <v>0.0</v>
      </c>
      <c r="L1193" s="25">
        <v>0.0</v>
      </c>
      <c r="M1193" s="25">
        <v>0.0</v>
      </c>
      <c r="N1193" s="25">
        <v>0.08167</v>
      </c>
      <c r="O1193" s="25">
        <v>9.66861</v>
      </c>
      <c r="P1193" s="25">
        <v>3.89479</v>
      </c>
      <c r="Q1193" s="25">
        <v>25.0</v>
      </c>
      <c r="R1193" s="25">
        <v>99.0</v>
      </c>
      <c r="S1193" s="25">
        <v>99.0</v>
      </c>
    </row>
    <row r="1194">
      <c r="A1194" s="58" t="s">
        <v>41</v>
      </c>
      <c r="B1194" s="25" t="s">
        <v>1</v>
      </c>
      <c r="C1194" s="25" t="s">
        <v>242</v>
      </c>
      <c r="D1194" s="25" t="s">
        <v>152</v>
      </c>
      <c r="E1194" s="25">
        <v>4906.0</v>
      </c>
      <c r="F1194" s="25">
        <v>2050.0</v>
      </c>
      <c r="G1194" s="25">
        <v>20.0</v>
      </c>
      <c r="H1194" s="25">
        <v>1737.0</v>
      </c>
      <c r="I1194" s="25">
        <v>0.0</v>
      </c>
      <c r="J1194" s="25">
        <v>1.0</v>
      </c>
      <c r="K1194" s="25">
        <v>0.0</v>
      </c>
      <c r="L1194" s="25">
        <v>0.0</v>
      </c>
      <c r="M1194" s="25">
        <v>0.0</v>
      </c>
      <c r="N1194" s="25">
        <v>0.07389</v>
      </c>
      <c r="O1194" s="25">
        <v>16.53722</v>
      </c>
      <c r="P1194" s="25">
        <v>10.2968</v>
      </c>
      <c r="Q1194" s="25">
        <v>1377.0</v>
      </c>
      <c r="R1194" s="25">
        <v>99.0</v>
      </c>
      <c r="S1194" s="25">
        <v>99.0</v>
      </c>
    </row>
    <row r="1195">
      <c r="A1195" s="58" t="s">
        <v>41</v>
      </c>
      <c r="B1195" s="25" t="s">
        <v>1</v>
      </c>
      <c r="C1195" s="25" t="s">
        <v>242</v>
      </c>
      <c r="D1195" s="25" t="s">
        <v>149</v>
      </c>
      <c r="E1195" s="25">
        <v>4189.0</v>
      </c>
      <c r="F1195" s="25">
        <v>1262.0</v>
      </c>
      <c r="G1195" s="25">
        <v>1.0</v>
      </c>
      <c r="H1195" s="25">
        <v>988.0</v>
      </c>
      <c r="I1195" s="25">
        <v>0.0</v>
      </c>
      <c r="J1195" s="25">
        <v>0.0</v>
      </c>
      <c r="K1195" s="25">
        <v>0.0</v>
      </c>
      <c r="L1195" s="25">
        <v>0.0</v>
      </c>
      <c r="M1195" s="25">
        <v>0.0</v>
      </c>
      <c r="N1195" s="25">
        <v>0.31944</v>
      </c>
      <c r="O1195" s="25">
        <v>8.96889</v>
      </c>
      <c r="P1195" s="25">
        <v>5.16874</v>
      </c>
      <c r="Q1195" s="25">
        <v>845.0</v>
      </c>
      <c r="R1195" s="25">
        <v>99.0</v>
      </c>
      <c r="S1195" s="25">
        <v>99.0</v>
      </c>
    </row>
    <row r="1196">
      <c r="A1196" s="58" t="s">
        <v>41</v>
      </c>
      <c r="B1196" s="25" t="s">
        <v>1</v>
      </c>
      <c r="C1196" s="25" t="s">
        <v>242</v>
      </c>
      <c r="D1196" s="25" t="s">
        <v>48</v>
      </c>
      <c r="E1196" s="25">
        <v>34042.0</v>
      </c>
      <c r="F1196" s="25">
        <v>1349.0</v>
      </c>
      <c r="G1196" s="25">
        <v>16.0</v>
      </c>
      <c r="H1196" s="25">
        <v>12096.0</v>
      </c>
      <c r="I1196" s="25">
        <v>0.0</v>
      </c>
      <c r="J1196" s="25">
        <v>0.0</v>
      </c>
      <c r="K1196" s="25">
        <v>0.0</v>
      </c>
      <c r="L1196" s="25">
        <v>0.0</v>
      </c>
      <c r="M1196" s="25">
        <v>0.0</v>
      </c>
      <c r="N1196" s="25">
        <v>0.05583</v>
      </c>
      <c r="O1196" s="25">
        <v>0.78528</v>
      </c>
      <c r="P1196" s="25">
        <v>1.49857</v>
      </c>
      <c r="Q1196" s="25">
        <v>813.0</v>
      </c>
      <c r="R1196" s="25">
        <v>99.0</v>
      </c>
      <c r="S1196" s="25">
        <v>99.0</v>
      </c>
    </row>
    <row r="1197">
      <c r="A1197" s="58" t="s">
        <v>41</v>
      </c>
      <c r="B1197" s="25" t="s">
        <v>1</v>
      </c>
      <c r="C1197" s="25" t="s">
        <v>242</v>
      </c>
      <c r="D1197" s="25" t="s">
        <v>215</v>
      </c>
      <c r="E1197" s="25">
        <v>1326.0</v>
      </c>
      <c r="F1197" s="25">
        <v>814.0</v>
      </c>
      <c r="G1197" s="25">
        <v>0.0</v>
      </c>
      <c r="H1197" s="25">
        <v>700.0</v>
      </c>
      <c r="I1197" s="25">
        <v>0.0</v>
      </c>
      <c r="J1197" s="25">
        <v>0.0</v>
      </c>
      <c r="K1197" s="25">
        <v>0.0</v>
      </c>
      <c r="L1197" s="25">
        <v>0.0</v>
      </c>
      <c r="M1197" s="25">
        <v>0.0</v>
      </c>
      <c r="N1197" s="25">
        <v>0.00944</v>
      </c>
      <c r="O1197" s="25">
        <v>7.2525</v>
      </c>
      <c r="P1197" s="25">
        <v>4.57342</v>
      </c>
      <c r="Q1197" s="25">
        <v>635.0</v>
      </c>
      <c r="R1197" s="25">
        <v>99.0</v>
      </c>
      <c r="S1197" s="25">
        <v>99.0</v>
      </c>
    </row>
    <row r="1198">
      <c r="A1198" s="58" t="s">
        <v>41</v>
      </c>
      <c r="B1198" s="25" t="s">
        <v>1</v>
      </c>
      <c r="C1198" s="25" t="s">
        <v>242</v>
      </c>
      <c r="D1198" s="25" t="s">
        <v>121</v>
      </c>
      <c r="E1198" s="25">
        <v>6163.0</v>
      </c>
      <c r="F1198" s="25">
        <v>1896.0</v>
      </c>
      <c r="G1198" s="25">
        <v>14.0</v>
      </c>
      <c r="H1198" s="25">
        <v>1674.0</v>
      </c>
      <c r="I1198" s="25">
        <v>0.0</v>
      </c>
      <c r="J1198" s="25">
        <v>0.0</v>
      </c>
      <c r="K1198" s="25">
        <v>0.0</v>
      </c>
      <c r="L1198" s="25">
        <v>0.0</v>
      </c>
      <c r="M1198" s="25">
        <v>0.0</v>
      </c>
      <c r="N1198" s="25">
        <v>0.18417</v>
      </c>
      <c r="O1198" s="25">
        <v>15.3375</v>
      </c>
      <c r="P1198" s="25">
        <v>9.67261</v>
      </c>
      <c r="Q1198" s="25">
        <v>1198.0</v>
      </c>
      <c r="R1198" s="25">
        <v>99.0</v>
      </c>
      <c r="S1198" s="25">
        <v>99.0</v>
      </c>
    </row>
    <row r="1199">
      <c r="A1199" s="58" t="s">
        <v>41</v>
      </c>
      <c r="B1199" s="25" t="s">
        <v>1</v>
      </c>
      <c r="C1199" s="25" t="s">
        <v>242</v>
      </c>
      <c r="D1199" s="25" t="s">
        <v>203</v>
      </c>
      <c r="E1199" s="25">
        <v>2980.0</v>
      </c>
      <c r="F1199" s="25">
        <v>624.0</v>
      </c>
      <c r="G1199" s="25">
        <v>5.0</v>
      </c>
      <c r="H1199" s="25">
        <v>636.0</v>
      </c>
      <c r="I1199" s="25">
        <v>0.0</v>
      </c>
      <c r="J1199" s="25">
        <v>0.0</v>
      </c>
      <c r="K1199" s="25">
        <v>0.0</v>
      </c>
      <c r="L1199" s="25">
        <v>0.0</v>
      </c>
      <c r="M1199" s="25">
        <v>0.0</v>
      </c>
      <c r="N1199" s="25">
        <v>0.28472</v>
      </c>
      <c r="O1199" s="25">
        <v>10.96139</v>
      </c>
      <c r="P1199" s="25">
        <v>5.44335</v>
      </c>
      <c r="Q1199" s="25">
        <v>408.0</v>
      </c>
      <c r="R1199" s="25">
        <v>99.0</v>
      </c>
      <c r="S1199" s="25">
        <v>99.0</v>
      </c>
    </row>
    <row r="1200">
      <c r="A1200" s="58" t="s">
        <v>41</v>
      </c>
      <c r="B1200" s="25" t="s">
        <v>1</v>
      </c>
      <c r="C1200" s="25" t="s">
        <v>242</v>
      </c>
      <c r="D1200" s="25" t="s">
        <v>130</v>
      </c>
      <c r="E1200" s="25">
        <v>3139.0</v>
      </c>
      <c r="F1200" s="25">
        <v>2032.0</v>
      </c>
      <c r="G1200" s="25">
        <v>1.0</v>
      </c>
      <c r="H1200" s="25">
        <v>1516.0</v>
      </c>
      <c r="I1200" s="25">
        <v>0.0</v>
      </c>
      <c r="J1200" s="25">
        <v>0.0</v>
      </c>
      <c r="K1200" s="25">
        <v>0.0</v>
      </c>
      <c r="L1200" s="25">
        <v>0.0</v>
      </c>
      <c r="M1200" s="25">
        <v>0.0</v>
      </c>
      <c r="N1200" s="25">
        <v>0.02667</v>
      </c>
      <c r="O1200" s="25">
        <v>8.97056</v>
      </c>
      <c r="P1200" s="25">
        <v>4.12545</v>
      </c>
      <c r="Q1200" s="25">
        <v>1518.0</v>
      </c>
      <c r="R1200" s="25">
        <v>99.0</v>
      </c>
      <c r="S1200" s="25">
        <v>99.0</v>
      </c>
    </row>
    <row r="1201">
      <c r="A1201" s="58" t="s">
        <v>41</v>
      </c>
      <c r="B1201" s="25" t="s">
        <v>1</v>
      </c>
      <c r="C1201" s="25" t="s">
        <v>242</v>
      </c>
      <c r="D1201" s="25" t="s">
        <v>186</v>
      </c>
      <c r="E1201" s="25">
        <v>6109.0</v>
      </c>
      <c r="F1201" s="25">
        <v>1232.0</v>
      </c>
      <c r="G1201" s="25">
        <v>2.0</v>
      </c>
      <c r="H1201" s="25">
        <v>1971.0</v>
      </c>
      <c r="I1201" s="25">
        <v>0.0</v>
      </c>
      <c r="J1201" s="25">
        <v>0.0</v>
      </c>
      <c r="K1201" s="25">
        <v>0.0</v>
      </c>
      <c r="L1201" s="25">
        <v>0.0</v>
      </c>
      <c r="M1201" s="25">
        <v>0.0</v>
      </c>
      <c r="N1201" s="25">
        <v>0.10806</v>
      </c>
      <c r="O1201" s="25">
        <v>1.85833</v>
      </c>
      <c r="P1201" s="25">
        <v>2.19479</v>
      </c>
      <c r="Q1201" s="25">
        <v>694.0</v>
      </c>
      <c r="R1201" s="25">
        <v>99.0</v>
      </c>
      <c r="S1201" s="25">
        <v>99.0</v>
      </c>
    </row>
    <row r="1202">
      <c r="A1202" s="58" t="s">
        <v>41</v>
      </c>
      <c r="B1202" s="25" t="s">
        <v>1</v>
      </c>
      <c r="C1202" s="25" t="s">
        <v>242</v>
      </c>
      <c r="D1202" s="25" t="s">
        <v>115</v>
      </c>
      <c r="E1202" s="25">
        <v>4865.0</v>
      </c>
      <c r="F1202" s="25">
        <v>1375.0</v>
      </c>
      <c r="G1202" s="25">
        <v>4.0</v>
      </c>
      <c r="H1202" s="25">
        <v>1664.0</v>
      </c>
      <c r="I1202" s="25">
        <v>0.0</v>
      </c>
      <c r="J1202" s="25">
        <v>1.0</v>
      </c>
      <c r="K1202" s="25">
        <v>0.0</v>
      </c>
      <c r="L1202" s="25">
        <v>0.0</v>
      </c>
      <c r="M1202" s="25">
        <v>0.0</v>
      </c>
      <c r="N1202" s="25">
        <v>0.09806</v>
      </c>
      <c r="O1202" s="25">
        <v>1.75917</v>
      </c>
      <c r="P1202" s="25">
        <v>2.45392</v>
      </c>
      <c r="Q1202" s="25">
        <v>871.0</v>
      </c>
      <c r="R1202" s="25">
        <v>99.0</v>
      </c>
      <c r="S1202" s="25">
        <v>99.0</v>
      </c>
    </row>
    <row r="1203">
      <c r="A1203" s="58" t="s">
        <v>41</v>
      </c>
      <c r="B1203" s="25" t="s">
        <v>1</v>
      </c>
      <c r="C1203" s="25" t="s">
        <v>242</v>
      </c>
      <c r="D1203" s="25" t="s">
        <v>231</v>
      </c>
      <c r="E1203" s="25">
        <v>484.0</v>
      </c>
      <c r="F1203" s="25">
        <v>81.0</v>
      </c>
      <c r="G1203" s="25">
        <v>2.0</v>
      </c>
      <c r="H1203" s="25">
        <v>86.0</v>
      </c>
      <c r="I1203" s="25">
        <v>0.0</v>
      </c>
      <c r="J1203" s="25">
        <v>0.0</v>
      </c>
      <c r="K1203" s="25">
        <v>0.0</v>
      </c>
      <c r="L1203" s="25">
        <v>0.0</v>
      </c>
      <c r="M1203" s="25">
        <v>0.0</v>
      </c>
      <c r="N1203" s="25">
        <v>0.28056</v>
      </c>
      <c r="O1203" s="25">
        <v>17.89222</v>
      </c>
      <c r="P1203" s="25">
        <v>10.7725</v>
      </c>
      <c r="Q1203" s="25">
        <v>57.0</v>
      </c>
      <c r="R1203" s="25">
        <v>99.0</v>
      </c>
      <c r="S1203" s="25">
        <v>99.0</v>
      </c>
    </row>
    <row r="1204">
      <c r="A1204" s="58" t="s">
        <v>41</v>
      </c>
      <c r="B1204" s="25" t="s">
        <v>1</v>
      </c>
      <c r="C1204" s="25" t="s">
        <v>242</v>
      </c>
      <c r="D1204" s="25" t="s">
        <v>150</v>
      </c>
      <c r="E1204" s="25">
        <v>1342.0</v>
      </c>
      <c r="F1204" s="25">
        <v>244.0</v>
      </c>
      <c r="G1204" s="25">
        <v>2.0</v>
      </c>
      <c r="H1204" s="25">
        <v>462.0</v>
      </c>
      <c r="I1204" s="25">
        <v>0.0</v>
      </c>
      <c r="J1204" s="25">
        <v>0.0</v>
      </c>
      <c r="K1204" s="25">
        <v>0.0</v>
      </c>
      <c r="L1204" s="25">
        <v>0.0</v>
      </c>
      <c r="M1204" s="25">
        <v>0.0</v>
      </c>
      <c r="N1204" s="25">
        <v>0.08306</v>
      </c>
      <c r="O1204" s="25">
        <v>8.96611</v>
      </c>
      <c r="P1204" s="25">
        <v>6.73659</v>
      </c>
      <c r="Q1204" s="25">
        <v>170.0</v>
      </c>
      <c r="R1204" s="25">
        <v>99.0</v>
      </c>
      <c r="S1204" s="25">
        <v>99.0</v>
      </c>
    </row>
    <row r="1205">
      <c r="A1205" s="58" t="s">
        <v>41</v>
      </c>
      <c r="B1205" s="25" t="s">
        <v>1</v>
      </c>
      <c r="C1205" s="25" t="s">
        <v>242</v>
      </c>
      <c r="D1205" s="25" t="s">
        <v>208</v>
      </c>
      <c r="E1205" s="25">
        <v>323.0</v>
      </c>
      <c r="F1205" s="25">
        <v>109.0</v>
      </c>
      <c r="G1205" s="25">
        <v>3.0</v>
      </c>
      <c r="H1205" s="25">
        <v>89.0</v>
      </c>
      <c r="I1205" s="25">
        <v>0.0</v>
      </c>
      <c r="J1205" s="25">
        <v>0.0</v>
      </c>
      <c r="K1205" s="25">
        <v>0.0</v>
      </c>
      <c r="L1205" s="25">
        <v>0.0</v>
      </c>
      <c r="M1205" s="25">
        <v>0.0</v>
      </c>
      <c r="N1205" s="25">
        <v>0.29389</v>
      </c>
      <c r="O1205" s="25">
        <v>23.68306</v>
      </c>
      <c r="P1205" s="25">
        <v>21.57631</v>
      </c>
      <c r="Q1205" s="25">
        <v>76.0</v>
      </c>
      <c r="R1205" s="25">
        <v>99.0</v>
      </c>
      <c r="S1205" s="25">
        <v>99.0</v>
      </c>
    </row>
    <row r="1206">
      <c r="A1206" s="58" t="s">
        <v>41</v>
      </c>
      <c r="B1206" s="25" t="s">
        <v>1</v>
      </c>
      <c r="C1206" s="25" t="s">
        <v>242</v>
      </c>
      <c r="D1206" s="25" t="s">
        <v>120</v>
      </c>
      <c r="E1206" s="25">
        <v>16115.0</v>
      </c>
      <c r="F1206" s="25">
        <v>823.0</v>
      </c>
      <c r="G1206" s="25">
        <v>11.0</v>
      </c>
      <c r="H1206" s="25">
        <v>6003.0</v>
      </c>
      <c r="I1206" s="25">
        <v>0.0</v>
      </c>
      <c r="J1206" s="25">
        <v>0.0</v>
      </c>
      <c r="K1206" s="25">
        <v>0.0</v>
      </c>
      <c r="L1206" s="25">
        <v>0.0</v>
      </c>
      <c r="M1206" s="25">
        <v>0.0</v>
      </c>
      <c r="N1206" s="25">
        <v>0.02972</v>
      </c>
      <c r="O1206" s="25">
        <v>1.71333</v>
      </c>
      <c r="P1206" s="25">
        <v>2.7954</v>
      </c>
      <c r="Q1206" s="25">
        <v>603.0</v>
      </c>
      <c r="R1206" s="25">
        <v>99.0</v>
      </c>
      <c r="S1206" s="25">
        <v>99.0</v>
      </c>
    </row>
    <row r="1207">
      <c r="A1207" s="58" t="s">
        <v>41</v>
      </c>
      <c r="B1207" s="25" t="s">
        <v>1</v>
      </c>
      <c r="C1207" s="25" t="s">
        <v>242</v>
      </c>
      <c r="D1207" s="25" t="s">
        <v>251</v>
      </c>
      <c r="E1207" s="25">
        <v>319.0</v>
      </c>
      <c r="F1207" s="25">
        <v>53.0</v>
      </c>
      <c r="G1207" s="25">
        <v>0.0</v>
      </c>
      <c r="H1207" s="25">
        <v>100.0</v>
      </c>
      <c r="I1207" s="25">
        <v>0.0</v>
      </c>
      <c r="J1207" s="25">
        <v>0.0</v>
      </c>
      <c r="K1207" s="25">
        <v>0.0</v>
      </c>
      <c r="L1207" s="25">
        <v>0.0</v>
      </c>
      <c r="M1207" s="25">
        <v>0.0</v>
      </c>
      <c r="N1207" s="25">
        <v>0.07361</v>
      </c>
      <c r="O1207" s="25">
        <v>13.3525</v>
      </c>
      <c r="P1207" s="25">
        <v>4.38138</v>
      </c>
      <c r="Q1207" s="25">
        <v>34.0</v>
      </c>
      <c r="R1207" s="25">
        <v>99.0</v>
      </c>
      <c r="S1207" s="25">
        <v>99.0</v>
      </c>
    </row>
    <row r="1208">
      <c r="A1208" s="58" t="s">
        <v>41</v>
      </c>
      <c r="B1208" s="25" t="s">
        <v>1</v>
      </c>
      <c r="C1208" s="25" t="s">
        <v>242</v>
      </c>
      <c r="D1208" s="25" t="s">
        <v>230</v>
      </c>
      <c r="E1208" s="25">
        <v>1968.0</v>
      </c>
      <c r="F1208" s="25">
        <v>673.0</v>
      </c>
      <c r="G1208" s="25">
        <v>3.0</v>
      </c>
      <c r="H1208" s="25">
        <v>257.0</v>
      </c>
      <c r="I1208" s="25">
        <v>0.0</v>
      </c>
      <c r="J1208" s="25">
        <v>0.0</v>
      </c>
      <c r="K1208" s="25">
        <v>0.0</v>
      </c>
      <c r="L1208" s="25">
        <v>0.0</v>
      </c>
      <c r="M1208" s="25">
        <v>0.0</v>
      </c>
      <c r="N1208" s="25">
        <v>0.53583</v>
      </c>
      <c r="O1208" s="25">
        <v>16.77306</v>
      </c>
      <c r="P1208" s="25">
        <v>8.6606</v>
      </c>
      <c r="Q1208" s="25">
        <v>366.0</v>
      </c>
      <c r="R1208" s="25">
        <v>99.0</v>
      </c>
      <c r="S1208" s="25">
        <v>99.0</v>
      </c>
    </row>
    <row r="1209">
      <c r="A1209" s="58" t="s">
        <v>41</v>
      </c>
      <c r="B1209" s="25" t="s">
        <v>1</v>
      </c>
      <c r="C1209" s="25" t="s">
        <v>242</v>
      </c>
      <c r="D1209" s="25" t="s">
        <v>144</v>
      </c>
      <c r="E1209" s="25">
        <v>1024.0</v>
      </c>
      <c r="F1209" s="25">
        <v>227.0</v>
      </c>
      <c r="G1209" s="25">
        <v>2.0</v>
      </c>
      <c r="H1209" s="25">
        <v>101.0</v>
      </c>
      <c r="I1209" s="25">
        <v>0.0</v>
      </c>
      <c r="J1209" s="25">
        <v>0.0</v>
      </c>
      <c r="K1209" s="25">
        <v>0.0</v>
      </c>
      <c r="L1209" s="25">
        <v>0.0</v>
      </c>
      <c r="M1209" s="25">
        <v>0.0</v>
      </c>
      <c r="N1209" s="25">
        <v>0.46528</v>
      </c>
      <c r="O1209" s="25">
        <v>22.8125</v>
      </c>
      <c r="P1209" s="25">
        <v>10.08232</v>
      </c>
      <c r="Q1209" s="25">
        <v>166.0</v>
      </c>
      <c r="R1209" s="25">
        <v>99.0</v>
      </c>
      <c r="S1209" s="25">
        <v>99.0</v>
      </c>
    </row>
    <row r="1210">
      <c r="A1210" s="58" t="s">
        <v>41</v>
      </c>
      <c r="B1210" s="25" t="s">
        <v>1</v>
      </c>
      <c r="C1210" s="25" t="s">
        <v>242</v>
      </c>
      <c r="D1210" s="25" t="s">
        <v>123</v>
      </c>
      <c r="E1210" s="25">
        <v>1078.0</v>
      </c>
      <c r="F1210" s="25">
        <v>189.0</v>
      </c>
      <c r="G1210" s="25">
        <v>3.0</v>
      </c>
      <c r="H1210" s="25">
        <v>247.0</v>
      </c>
      <c r="I1210" s="25">
        <v>0.0</v>
      </c>
      <c r="J1210" s="25">
        <v>0.0</v>
      </c>
      <c r="K1210" s="25">
        <v>0.0</v>
      </c>
      <c r="L1210" s="25">
        <v>0.0</v>
      </c>
      <c r="M1210" s="25">
        <v>0.0</v>
      </c>
      <c r="N1210" s="25">
        <v>0.38528</v>
      </c>
      <c r="O1210" s="25">
        <v>16.37944</v>
      </c>
      <c r="P1210" s="25">
        <v>8.63791</v>
      </c>
      <c r="Q1210" s="25">
        <v>131.0</v>
      </c>
      <c r="R1210" s="25">
        <v>99.0</v>
      </c>
      <c r="S1210" s="25">
        <v>99.0</v>
      </c>
    </row>
    <row r="1211">
      <c r="A1211" s="58" t="s">
        <v>41</v>
      </c>
      <c r="B1211" s="25" t="s">
        <v>1</v>
      </c>
      <c r="C1211" s="25" t="s">
        <v>242</v>
      </c>
      <c r="D1211" s="25" t="s">
        <v>185</v>
      </c>
      <c r="E1211" s="25">
        <v>4384.0</v>
      </c>
      <c r="F1211" s="25">
        <v>904.0</v>
      </c>
      <c r="G1211" s="25">
        <v>7.0</v>
      </c>
      <c r="H1211" s="25">
        <v>756.0</v>
      </c>
      <c r="I1211" s="25">
        <v>0.0</v>
      </c>
      <c r="J1211" s="25">
        <v>1.0</v>
      </c>
      <c r="K1211" s="25">
        <v>0.0</v>
      </c>
      <c r="L1211" s="25">
        <v>0.0</v>
      </c>
      <c r="M1211" s="25">
        <v>0.0</v>
      </c>
      <c r="N1211" s="25">
        <v>0.38861</v>
      </c>
      <c r="O1211" s="25">
        <v>24.10417</v>
      </c>
      <c r="P1211" s="25">
        <v>8.79665</v>
      </c>
      <c r="Q1211" s="25">
        <v>646.0</v>
      </c>
      <c r="R1211" s="25">
        <v>99.0</v>
      </c>
      <c r="S1211" s="25">
        <v>99.0</v>
      </c>
    </row>
    <row r="1212">
      <c r="A1212" s="58" t="s">
        <v>41</v>
      </c>
      <c r="B1212" s="25" t="s">
        <v>1</v>
      </c>
      <c r="C1212" s="25" t="s">
        <v>242</v>
      </c>
      <c r="D1212" s="25" t="s">
        <v>134</v>
      </c>
      <c r="E1212" s="25">
        <v>11895.0</v>
      </c>
      <c r="F1212" s="25">
        <v>1189.0</v>
      </c>
      <c r="G1212" s="25">
        <v>11.0</v>
      </c>
      <c r="H1212" s="25">
        <v>4113.0</v>
      </c>
      <c r="I1212" s="25">
        <v>0.0</v>
      </c>
      <c r="J1212" s="25">
        <v>0.0</v>
      </c>
      <c r="K1212" s="25">
        <v>0.0</v>
      </c>
      <c r="L1212" s="25">
        <v>0.0</v>
      </c>
      <c r="M1212" s="25">
        <v>0.0</v>
      </c>
      <c r="N1212" s="25">
        <v>0.09444</v>
      </c>
      <c r="O1212" s="25">
        <v>1.55111</v>
      </c>
      <c r="P1212" s="25">
        <v>2.22128</v>
      </c>
      <c r="Q1212" s="25">
        <v>781.0</v>
      </c>
      <c r="R1212" s="25">
        <v>99.0</v>
      </c>
      <c r="S1212" s="25">
        <v>99.0</v>
      </c>
    </row>
    <row r="1213">
      <c r="A1213" s="58" t="s">
        <v>41</v>
      </c>
      <c r="B1213" s="25" t="s">
        <v>1</v>
      </c>
      <c r="C1213" s="25" t="s">
        <v>242</v>
      </c>
      <c r="D1213" s="25" t="s">
        <v>163</v>
      </c>
      <c r="E1213" s="25">
        <v>3377.0</v>
      </c>
      <c r="F1213" s="25">
        <v>1029.0</v>
      </c>
      <c r="G1213" s="25">
        <v>5.0</v>
      </c>
      <c r="H1213" s="25">
        <v>905.0</v>
      </c>
      <c r="I1213" s="25">
        <v>0.0</v>
      </c>
      <c r="J1213" s="25">
        <v>0.0</v>
      </c>
      <c r="K1213" s="25">
        <v>0.0</v>
      </c>
      <c r="L1213" s="25">
        <v>0.0</v>
      </c>
      <c r="M1213" s="25">
        <v>0.0</v>
      </c>
      <c r="N1213" s="25">
        <v>0.30722</v>
      </c>
      <c r="O1213" s="25">
        <v>8.83778</v>
      </c>
      <c r="P1213" s="25">
        <v>5.06486</v>
      </c>
      <c r="Q1213" s="25">
        <v>618.0</v>
      </c>
      <c r="R1213" s="25">
        <v>99.0</v>
      </c>
      <c r="S1213" s="25">
        <v>99.0</v>
      </c>
    </row>
    <row r="1214">
      <c r="A1214" s="58" t="s">
        <v>41</v>
      </c>
      <c r="B1214" s="25" t="s">
        <v>1</v>
      </c>
      <c r="C1214" s="25" t="s">
        <v>242</v>
      </c>
      <c r="D1214" s="25" t="s">
        <v>198</v>
      </c>
      <c r="E1214" s="25">
        <v>1785.0</v>
      </c>
      <c r="F1214" s="25">
        <v>499.0</v>
      </c>
      <c r="G1214" s="25">
        <v>9.0</v>
      </c>
      <c r="H1214" s="25">
        <v>470.0</v>
      </c>
      <c r="I1214" s="25">
        <v>0.0</v>
      </c>
      <c r="J1214" s="25">
        <v>0.0</v>
      </c>
      <c r="K1214" s="25">
        <v>0.0</v>
      </c>
      <c r="L1214" s="25">
        <v>0.0</v>
      </c>
      <c r="M1214" s="25">
        <v>0.0</v>
      </c>
      <c r="N1214" s="25">
        <v>0.1425</v>
      </c>
      <c r="O1214" s="25">
        <v>21.87222</v>
      </c>
      <c r="P1214" s="25">
        <v>13.34861</v>
      </c>
      <c r="Q1214" s="25">
        <v>326.0</v>
      </c>
      <c r="R1214" s="25">
        <v>99.0</v>
      </c>
      <c r="S1214" s="25">
        <v>99.0</v>
      </c>
    </row>
    <row r="1215">
      <c r="A1215" s="58" t="s">
        <v>41</v>
      </c>
      <c r="B1215" s="25" t="s">
        <v>1</v>
      </c>
      <c r="C1215" s="25" t="s">
        <v>242</v>
      </c>
      <c r="D1215" s="25" t="s">
        <v>153</v>
      </c>
      <c r="E1215" s="25">
        <v>1861.0</v>
      </c>
      <c r="F1215" s="25">
        <v>464.0</v>
      </c>
      <c r="G1215" s="25">
        <v>10.0</v>
      </c>
      <c r="H1215" s="25">
        <v>563.0</v>
      </c>
      <c r="I1215" s="25">
        <v>0.0</v>
      </c>
      <c r="J1215" s="25">
        <v>0.0</v>
      </c>
      <c r="K1215" s="25">
        <v>0.0</v>
      </c>
      <c r="L1215" s="25">
        <v>0.0</v>
      </c>
      <c r="M1215" s="25">
        <v>0.0</v>
      </c>
      <c r="N1215" s="25">
        <v>0.09278</v>
      </c>
      <c r="O1215" s="25">
        <v>10.44806</v>
      </c>
      <c r="P1215" s="25">
        <v>8.14602</v>
      </c>
      <c r="Q1215" s="25">
        <v>301.0</v>
      </c>
      <c r="R1215" s="25">
        <v>99.0</v>
      </c>
      <c r="S1215" s="25">
        <v>99.0</v>
      </c>
    </row>
    <row r="1216">
      <c r="A1216" s="58" t="s">
        <v>41</v>
      </c>
      <c r="B1216" s="25" t="s">
        <v>1</v>
      </c>
      <c r="C1216" s="25" t="s">
        <v>242</v>
      </c>
      <c r="D1216" s="25" t="s">
        <v>252</v>
      </c>
      <c r="E1216" s="25">
        <v>146.0</v>
      </c>
      <c r="F1216" s="25">
        <v>50.0</v>
      </c>
      <c r="G1216" s="25">
        <v>1.0</v>
      </c>
      <c r="H1216" s="25">
        <v>38.0</v>
      </c>
      <c r="I1216" s="25">
        <v>0.0</v>
      </c>
      <c r="J1216" s="25">
        <v>0.0</v>
      </c>
      <c r="K1216" s="25">
        <v>0.0</v>
      </c>
      <c r="L1216" s="25">
        <v>0.0</v>
      </c>
      <c r="M1216" s="25">
        <v>0.0</v>
      </c>
      <c r="N1216" s="25">
        <v>0.23028</v>
      </c>
      <c r="O1216" s="25">
        <v>21.82306</v>
      </c>
      <c r="P1216" s="25">
        <v>10.52238</v>
      </c>
      <c r="Q1216" s="25">
        <v>29.0</v>
      </c>
      <c r="R1216" s="25">
        <v>99.0</v>
      </c>
      <c r="S1216" s="25">
        <v>99.0</v>
      </c>
    </row>
    <row r="1217">
      <c r="A1217" s="58" t="s">
        <v>41</v>
      </c>
      <c r="B1217" s="25" t="s">
        <v>1</v>
      </c>
      <c r="C1217" s="25" t="s">
        <v>242</v>
      </c>
      <c r="D1217" s="25" t="s">
        <v>204</v>
      </c>
      <c r="E1217" s="25">
        <v>746.0</v>
      </c>
      <c r="F1217" s="25">
        <v>95.0</v>
      </c>
      <c r="G1217" s="25">
        <v>1.0</v>
      </c>
      <c r="H1217" s="25">
        <v>277.0</v>
      </c>
      <c r="I1217" s="25">
        <v>0.0</v>
      </c>
      <c r="J1217" s="25">
        <v>0.0</v>
      </c>
      <c r="K1217" s="25">
        <v>0.0</v>
      </c>
      <c r="L1217" s="25">
        <v>0.0</v>
      </c>
      <c r="M1217" s="25">
        <v>0.0</v>
      </c>
      <c r="N1217" s="25">
        <v>0.06778</v>
      </c>
      <c r="O1217" s="25">
        <v>1.8375</v>
      </c>
      <c r="P1217" s="25">
        <v>2.05374</v>
      </c>
      <c r="Q1217" s="25">
        <v>50.0</v>
      </c>
      <c r="R1217" s="25">
        <v>99.0</v>
      </c>
      <c r="S1217" s="25">
        <v>99.0</v>
      </c>
    </row>
    <row r="1218">
      <c r="A1218" s="58" t="s">
        <v>41</v>
      </c>
      <c r="B1218" s="25" t="s">
        <v>1</v>
      </c>
      <c r="C1218" s="25" t="s">
        <v>242</v>
      </c>
      <c r="D1218" s="25" t="s">
        <v>211</v>
      </c>
      <c r="E1218" s="25">
        <v>2053.0</v>
      </c>
      <c r="F1218" s="25">
        <v>715.0</v>
      </c>
      <c r="G1218" s="25">
        <v>24.0</v>
      </c>
      <c r="H1218" s="25">
        <v>414.0</v>
      </c>
      <c r="I1218" s="25">
        <v>0.0</v>
      </c>
      <c r="J1218" s="25">
        <v>0.0</v>
      </c>
      <c r="K1218" s="25">
        <v>0.0</v>
      </c>
      <c r="L1218" s="25">
        <v>0.0</v>
      </c>
      <c r="M1218" s="25">
        <v>0.0</v>
      </c>
      <c r="N1218" s="25">
        <v>0.38806</v>
      </c>
      <c r="O1218" s="25">
        <v>23.55222</v>
      </c>
      <c r="P1218" s="25">
        <v>17.53473</v>
      </c>
      <c r="Q1218" s="25">
        <v>461.0</v>
      </c>
      <c r="R1218" s="25">
        <v>99.0</v>
      </c>
      <c r="S1218" s="25">
        <v>99.0</v>
      </c>
    </row>
    <row r="1219">
      <c r="A1219" s="58" t="s">
        <v>41</v>
      </c>
      <c r="B1219" s="25" t="s">
        <v>1</v>
      </c>
      <c r="C1219" s="25" t="s">
        <v>242</v>
      </c>
      <c r="D1219" s="25" t="s">
        <v>219</v>
      </c>
      <c r="E1219" s="25">
        <v>575.0</v>
      </c>
      <c r="F1219" s="25">
        <v>197.0</v>
      </c>
      <c r="G1219" s="25">
        <v>8.0</v>
      </c>
      <c r="H1219" s="25">
        <v>141.0</v>
      </c>
      <c r="I1219" s="25">
        <v>0.0</v>
      </c>
      <c r="J1219" s="25">
        <v>0.0</v>
      </c>
      <c r="K1219" s="25">
        <v>0.0</v>
      </c>
      <c r="L1219" s="25">
        <v>0.0</v>
      </c>
      <c r="M1219" s="25">
        <v>0.0</v>
      </c>
      <c r="N1219" s="25">
        <v>0.1875</v>
      </c>
      <c r="O1219" s="25">
        <v>14.97167</v>
      </c>
      <c r="P1219" s="25">
        <v>14.91073</v>
      </c>
      <c r="Q1219" s="25">
        <v>127.0</v>
      </c>
      <c r="R1219" s="25">
        <v>99.0</v>
      </c>
      <c r="S1219" s="25">
        <v>99.0</v>
      </c>
    </row>
    <row r="1220">
      <c r="A1220" s="58" t="s">
        <v>41</v>
      </c>
      <c r="B1220" s="25" t="s">
        <v>1</v>
      </c>
      <c r="C1220" s="25" t="s">
        <v>242</v>
      </c>
      <c r="D1220" s="25" t="s">
        <v>214</v>
      </c>
      <c r="E1220" s="25">
        <v>1068.0</v>
      </c>
      <c r="F1220" s="25">
        <v>227.0</v>
      </c>
      <c r="G1220" s="25">
        <v>3.0</v>
      </c>
      <c r="H1220" s="25">
        <v>285.0</v>
      </c>
      <c r="I1220" s="25">
        <v>0.0</v>
      </c>
      <c r="J1220" s="25">
        <v>0.0</v>
      </c>
      <c r="K1220" s="25">
        <v>0.0</v>
      </c>
      <c r="L1220" s="25">
        <v>0.0</v>
      </c>
      <c r="M1220" s="25">
        <v>0.0</v>
      </c>
      <c r="N1220" s="25">
        <v>0.11694</v>
      </c>
      <c r="O1220" s="25">
        <v>8.20333</v>
      </c>
      <c r="P1220" s="25">
        <v>5.70045</v>
      </c>
      <c r="Q1220" s="25">
        <v>176.0</v>
      </c>
      <c r="R1220" s="25">
        <v>99.0</v>
      </c>
      <c r="S1220" s="25">
        <v>99.0</v>
      </c>
    </row>
    <row r="1221">
      <c r="A1221" s="58" t="s">
        <v>41</v>
      </c>
      <c r="B1221" s="25" t="s">
        <v>1</v>
      </c>
      <c r="C1221" s="25" t="s">
        <v>242</v>
      </c>
      <c r="D1221" s="25" t="s">
        <v>193</v>
      </c>
      <c r="E1221" s="25">
        <v>780.0</v>
      </c>
      <c r="F1221" s="25">
        <v>372.0</v>
      </c>
      <c r="G1221" s="25">
        <v>0.0</v>
      </c>
      <c r="H1221" s="25">
        <v>258.0</v>
      </c>
      <c r="I1221" s="25">
        <v>0.0</v>
      </c>
      <c r="J1221" s="25">
        <v>0.0</v>
      </c>
      <c r="K1221" s="25">
        <v>0.0</v>
      </c>
      <c r="L1221" s="25">
        <v>0.0</v>
      </c>
      <c r="M1221" s="25">
        <v>0.0</v>
      </c>
      <c r="N1221" s="25">
        <v>0.10694</v>
      </c>
      <c r="O1221" s="25">
        <v>8.35222</v>
      </c>
      <c r="P1221" s="25">
        <v>5.28432</v>
      </c>
      <c r="Q1221" s="25">
        <v>309.0</v>
      </c>
      <c r="R1221" s="25">
        <v>99.0</v>
      </c>
      <c r="S1221" s="25">
        <v>99.0</v>
      </c>
    </row>
    <row r="1222">
      <c r="A1222" s="58" t="s">
        <v>41</v>
      </c>
      <c r="B1222" s="25" t="s">
        <v>1</v>
      </c>
      <c r="C1222" s="25" t="s">
        <v>242</v>
      </c>
      <c r="D1222" s="25" t="s">
        <v>194</v>
      </c>
      <c r="E1222" s="25">
        <v>1404.0</v>
      </c>
      <c r="F1222" s="25">
        <v>429.0</v>
      </c>
      <c r="G1222" s="25">
        <v>6.0</v>
      </c>
      <c r="H1222" s="25">
        <v>371.0</v>
      </c>
      <c r="I1222" s="25">
        <v>0.0</v>
      </c>
      <c r="J1222" s="25">
        <v>0.0</v>
      </c>
      <c r="K1222" s="25">
        <v>0.0</v>
      </c>
      <c r="L1222" s="25">
        <v>0.0</v>
      </c>
      <c r="M1222" s="25">
        <v>0.0</v>
      </c>
      <c r="N1222" s="25">
        <v>0.20972</v>
      </c>
      <c r="O1222" s="25">
        <v>21.33139</v>
      </c>
      <c r="P1222" s="25">
        <v>10.98292</v>
      </c>
      <c r="Q1222" s="25">
        <v>296.0</v>
      </c>
      <c r="R1222" s="25">
        <v>99.0</v>
      </c>
      <c r="S1222" s="25">
        <v>99.0</v>
      </c>
    </row>
    <row r="1223">
      <c r="A1223" s="58" t="s">
        <v>41</v>
      </c>
      <c r="B1223" s="25" t="s">
        <v>1</v>
      </c>
      <c r="C1223" s="25" t="s">
        <v>242</v>
      </c>
      <c r="D1223" s="25" t="s">
        <v>210</v>
      </c>
      <c r="E1223" s="25">
        <v>6013.0</v>
      </c>
      <c r="F1223" s="25">
        <v>517.0</v>
      </c>
      <c r="G1223" s="25">
        <v>8.0</v>
      </c>
      <c r="H1223" s="25">
        <v>991.0</v>
      </c>
      <c r="I1223" s="25">
        <v>0.0</v>
      </c>
      <c r="J1223" s="25">
        <v>0.0</v>
      </c>
      <c r="K1223" s="25">
        <v>0.0</v>
      </c>
      <c r="L1223" s="25">
        <v>0.0</v>
      </c>
      <c r="M1223" s="25">
        <v>0.0</v>
      </c>
      <c r="N1223" s="25">
        <v>0.25278</v>
      </c>
      <c r="O1223" s="25">
        <v>18.97722</v>
      </c>
      <c r="P1223" s="25">
        <v>8.83326</v>
      </c>
      <c r="Q1223" s="25">
        <v>389.0</v>
      </c>
      <c r="R1223" s="25">
        <v>99.0</v>
      </c>
      <c r="S1223" s="25">
        <v>99.0</v>
      </c>
    </row>
    <row r="1224">
      <c r="A1224" s="58" t="s">
        <v>41</v>
      </c>
      <c r="B1224" s="25" t="s">
        <v>1</v>
      </c>
      <c r="C1224" s="25" t="s">
        <v>242</v>
      </c>
      <c r="D1224" s="25" t="s">
        <v>253</v>
      </c>
      <c r="E1224" s="25">
        <v>134.0</v>
      </c>
      <c r="F1224" s="25">
        <v>18.0</v>
      </c>
      <c r="G1224" s="25">
        <v>1.0</v>
      </c>
      <c r="H1224" s="25">
        <v>23.0</v>
      </c>
      <c r="I1224" s="25">
        <v>0.0</v>
      </c>
      <c r="J1224" s="25">
        <v>0.0</v>
      </c>
      <c r="K1224" s="25">
        <v>0.0</v>
      </c>
      <c r="L1224" s="25">
        <v>0.0</v>
      </c>
      <c r="M1224" s="25">
        <v>0.0</v>
      </c>
      <c r="N1224" s="25">
        <v>0.59306</v>
      </c>
      <c r="O1224" s="25">
        <v>45.10444</v>
      </c>
      <c r="P1224" s="25">
        <v>9.66346</v>
      </c>
      <c r="Q1224" s="25">
        <v>15.0</v>
      </c>
      <c r="R1224" s="25">
        <v>99.0</v>
      </c>
      <c r="S1224" s="25">
        <v>99.0</v>
      </c>
    </row>
    <row r="1225">
      <c r="A1225" s="58" t="s">
        <v>41</v>
      </c>
      <c r="B1225" s="25" t="s">
        <v>1</v>
      </c>
      <c r="C1225" s="25" t="s">
        <v>242</v>
      </c>
      <c r="D1225" s="25" t="s">
        <v>217</v>
      </c>
      <c r="E1225" s="25">
        <v>2322.0</v>
      </c>
      <c r="F1225" s="25">
        <v>306.0</v>
      </c>
      <c r="G1225" s="25">
        <v>3.0</v>
      </c>
      <c r="H1225" s="25">
        <v>581.0</v>
      </c>
      <c r="I1225" s="25">
        <v>0.0</v>
      </c>
      <c r="J1225" s="25">
        <v>0.0</v>
      </c>
      <c r="K1225" s="25">
        <v>0.0</v>
      </c>
      <c r="L1225" s="25">
        <v>0.0</v>
      </c>
      <c r="M1225" s="25">
        <v>0.0</v>
      </c>
      <c r="N1225" s="25">
        <v>0.24611</v>
      </c>
      <c r="O1225" s="25">
        <v>9.81611</v>
      </c>
      <c r="P1225" s="25">
        <v>4.83016</v>
      </c>
      <c r="Q1225" s="25">
        <v>224.0</v>
      </c>
      <c r="R1225" s="25">
        <v>99.0</v>
      </c>
      <c r="S1225" s="25">
        <v>99.0</v>
      </c>
    </row>
    <row r="1226">
      <c r="A1226" s="58" t="s">
        <v>41</v>
      </c>
      <c r="B1226" s="25" t="s">
        <v>1</v>
      </c>
      <c r="C1226" s="25" t="s">
        <v>242</v>
      </c>
      <c r="D1226" s="25" t="s">
        <v>139</v>
      </c>
      <c r="E1226" s="25">
        <v>474.0</v>
      </c>
      <c r="F1226" s="25">
        <v>89.0</v>
      </c>
      <c r="G1226" s="25">
        <v>3.0</v>
      </c>
      <c r="H1226" s="25">
        <v>96.0</v>
      </c>
      <c r="I1226" s="25">
        <v>0.0</v>
      </c>
      <c r="J1226" s="25">
        <v>0.0</v>
      </c>
      <c r="K1226" s="25">
        <v>0.0</v>
      </c>
      <c r="L1226" s="25">
        <v>0.0</v>
      </c>
      <c r="M1226" s="25">
        <v>0.0</v>
      </c>
      <c r="N1226" s="25">
        <v>0.31583</v>
      </c>
      <c r="O1226" s="25">
        <v>21.09083</v>
      </c>
      <c r="P1226" s="25">
        <v>8.1411</v>
      </c>
      <c r="Q1226" s="25">
        <v>60.0</v>
      </c>
      <c r="R1226" s="25">
        <v>99.0</v>
      </c>
      <c r="S1226" s="25">
        <v>99.0</v>
      </c>
    </row>
    <row r="1227">
      <c r="A1227" s="58" t="s">
        <v>41</v>
      </c>
      <c r="B1227" s="25" t="s">
        <v>1</v>
      </c>
      <c r="C1227" s="25" t="s">
        <v>242</v>
      </c>
      <c r="D1227" s="25" t="s">
        <v>156</v>
      </c>
      <c r="E1227" s="25">
        <v>1242.0</v>
      </c>
      <c r="F1227" s="25">
        <v>323.0</v>
      </c>
      <c r="G1227" s="25">
        <v>5.0</v>
      </c>
      <c r="H1227" s="25">
        <v>202.0</v>
      </c>
      <c r="I1227" s="25">
        <v>0.0</v>
      </c>
      <c r="J1227" s="25">
        <v>1.0</v>
      </c>
      <c r="K1227" s="25">
        <v>0.0</v>
      </c>
      <c r="L1227" s="25">
        <v>0.0</v>
      </c>
      <c r="M1227" s="25">
        <v>0.0</v>
      </c>
      <c r="N1227" s="25">
        <v>0.41833</v>
      </c>
      <c r="O1227" s="25">
        <v>12.43028</v>
      </c>
      <c r="P1227" s="25">
        <v>7.43825</v>
      </c>
      <c r="Q1227" s="25">
        <v>216.0</v>
      </c>
      <c r="R1227" s="25">
        <v>99.0</v>
      </c>
      <c r="S1227" s="25">
        <v>99.0</v>
      </c>
    </row>
    <row r="1228">
      <c r="A1228" s="58" t="s">
        <v>41</v>
      </c>
      <c r="B1228" s="25" t="s">
        <v>1</v>
      </c>
      <c r="C1228" s="25" t="s">
        <v>242</v>
      </c>
      <c r="D1228" s="25" t="s">
        <v>254</v>
      </c>
      <c r="E1228" s="25">
        <v>216.0</v>
      </c>
      <c r="F1228" s="25">
        <v>37.0</v>
      </c>
      <c r="G1228" s="25">
        <v>0.0</v>
      </c>
      <c r="H1228" s="25">
        <v>85.0</v>
      </c>
      <c r="I1228" s="25">
        <v>0.0</v>
      </c>
      <c r="J1228" s="25">
        <v>0.0</v>
      </c>
      <c r="K1228" s="25">
        <v>0.0</v>
      </c>
      <c r="L1228" s="25">
        <v>0.0</v>
      </c>
      <c r="M1228" s="25">
        <v>0.0</v>
      </c>
      <c r="N1228" s="25">
        <v>0.03861</v>
      </c>
      <c r="O1228" s="25">
        <v>1.81056</v>
      </c>
      <c r="P1228" s="25">
        <v>2.47314</v>
      </c>
      <c r="Q1228" s="25">
        <v>28.0</v>
      </c>
      <c r="R1228" s="25">
        <v>99.0</v>
      </c>
      <c r="S1228" s="25">
        <v>99.0</v>
      </c>
    </row>
    <row r="1229">
      <c r="A1229" s="58" t="s">
        <v>41</v>
      </c>
      <c r="B1229" s="25" t="s">
        <v>1</v>
      </c>
      <c r="C1229" s="25" t="s">
        <v>242</v>
      </c>
      <c r="D1229" s="25" t="s">
        <v>148</v>
      </c>
      <c r="E1229" s="25">
        <v>1452.0</v>
      </c>
      <c r="F1229" s="25">
        <v>480.0</v>
      </c>
      <c r="G1229" s="25">
        <v>13.0</v>
      </c>
      <c r="H1229" s="25">
        <v>348.0</v>
      </c>
      <c r="I1229" s="25">
        <v>0.0</v>
      </c>
      <c r="J1229" s="25">
        <v>0.0</v>
      </c>
      <c r="K1229" s="25">
        <v>0.0</v>
      </c>
      <c r="L1229" s="25">
        <v>0.0</v>
      </c>
      <c r="M1229" s="25">
        <v>0.0</v>
      </c>
      <c r="N1229" s="25">
        <v>0.28722</v>
      </c>
      <c r="O1229" s="25">
        <v>17.07944</v>
      </c>
      <c r="P1229" s="25">
        <v>10.49029</v>
      </c>
      <c r="Q1229" s="25">
        <v>278.0</v>
      </c>
      <c r="R1229" s="25">
        <v>99.0</v>
      </c>
      <c r="S1229" s="25">
        <v>99.0</v>
      </c>
    </row>
    <row r="1230">
      <c r="A1230" s="58" t="s">
        <v>41</v>
      </c>
      <c r="B1230" s="25" t="s">
        <v>1</v>
      </c>
      <c r="C1230" s="25" t="s">
        <v>242</v>
      </c>
      <c r="D1230" s="25" t="s">
        <v>206</v>
      </c>
      <c r="E1230" s="25">
        <v>660.0</v>
      </c>
      <c r="F1230" s="25">
        <v>253.0</v>
      </c>
      <c r="G1230" s="25">
        <v>2.0</v>
      </c>
      <c r="H1230" s="25">
        <v>191.0</v>
      </c>
      <c r="I1230" s="25">
        <v>0.0</v>
      </c>
      <c r="J1230" s="25">
        <v>0.0</v>
      </c>
      <c r="K1230" s="25">
        <v>0.0</v>
      </c>
      <c r="L1230" s="25">
        <v>0.0</v>
      </c>
      <c r="M1230" s="25">
        <v>0.0</v>
      </c>
      <c r="N1230" s="25">
        <v>0.18472</v>
      </c>
      <c r="O1230" s="25">
        <v>18.51139</v>
      </c>
      <c r="P1230" s="25">
        <v>14.48809</v>
      </c>
      <c r="Q1230" s="25">
        <v>153.0</v>
      </c>
      <c r="R1230" s="25">
        <v>99.0</v>
      </c>
      <c r="S1230" s="25">
        <v>99.0</v>
      </c>
    </row>
    <row r="1231">
      <c r="A1231" s="58" t="s">
        <v>41</v>
      </c>
      <c r="B1231" s="25" t="s">
        <v>1</v>
      </c>
      <c r="C1231" s="25" t="s">
        <v>242</v>
      </c>
      <c r="D1231" s="25" t="s">
        <v>234</v>
      </c>
      <c r="E1231" s="25">
        <v>525.0</v>
      </c>
      <c r="F1231" s="25">
        <v>115.0</v>
      </c>
      <c r="G1231" s="25">
        <v>5.0</v>
      </c>
      <c r="H1231" s="25">
        <v>152.0</v>
      </c>
      <c r="I1231" s="25">
        <v>0.0</v>
      </c>
      <c r="J1231" s="25">
        <v>0.0</v>
      </c>
      <c r="K1231" s="25">
        <v>0.0</v>
      </c>
      <c r="L1231" s="25">
        <v>0.0</v>
      </c>
      <c r="M1231" s="25">
        <v>0.0</v>
      </c>
      <c r="N1231" s="25">
        <v>0.0825</v>
      </c>
      <c r="O1231" s="25">
        <v>13.77833</v>
      </c>
      <c r="P1231" s="25">
        <v>11.1246</v>
      </c>
      <c r="Q1231" s="25">
        <v>75.0</v>
      </c>
      <c r="R1231" s="25">
        <v>99.0</v>
      </c>
      <c r="S1231" s="25">
        <v>99.0</v>
      </c>
    </row>
    <row r="1232">
      <c r="A1232" s="58" t="s">
        <v>41</v>
      </c>
      <c r="B1232" s="25" t="s">
        <v>1</v>
      </c>
      <c r="C1232" s="25" t="s">
        <v>242</v>
      </c>
      <c r="D1232" s="25" t="s">
        <v>213</v>
      </c>
      <c r="E1232" s="25">
        <v>1455.0</v>
      </c>
      <c r="F1232" s="25">
        <v>600.0</v>
      </c>
      <c r="G1232" s="25">
        <v>2.0</v>
      </c>
      <c r="H1232" s="25">
        <v>480.0</v>
      </c>
      <c r="I1232" s="25">
        <v>0.0</v>
      </c>
      <c r="J1232" s="25">
        <v>0.0</v>
      </c>
      <c r="K1232" s="25">
        <v>0.0</v>
      </c>
      <c r="L1232" s="25">
        <v>0.0</v>
      </c>
      <c r="M1232" s="25">
        <v>0.0</v>
      </c>
      <c r="N1232" s="25">
        <v>0.12694</v>
      </c>
      <c r="O1232" s="25">
        <v>11.80167</v>
      </c>
      <c r="P1232" s="25">
        <v>5.45782</v>
      </c>
      <c r="Q1232" s="25">
        <v>466.0</v>
      </c>
      <c r="R1232" s="25">
        <v>99.0</v>
      </c>
      <c r="S1232" s="25">
        <v>99.0</v>
      </c>
    </row>
    <row r="1233">
      <c r="A1233" s="58" t="s">
        <v>41</v>
      </c>
      <c r="B1233" s="25" t="s">
        <v>1</v>
      </c>
      <c r="C1233" s="25" t="s">
        <v>242</v>
      </c>
      <c r="D1233" s="25" t="s">
        <v>182</v>
      </c>
      <c r="E1233" s="25">
        <v>659.0</v>
      </c>
      <c r="F1233" s="25">
        <v>72.0</v>
      </c>
      <c r="G1233" s="25">
        <v>3.0</v>
      </c>
      <c r="H1233" s="25">
        <v>185.0</v>
      </c>
      <c r="I1233" s="25">
        <v>0.0</v>
      </c>
      <c r="J1233" s="25">
        <v>0.0</v>
      </c>
      <c r="K1233" s="25">
        <v>0.0</v>
      </c>
      <c r="L1233" s="25">
        <v>0.0</v>
      </c>
      <c r="M1233" s="25">
        <v>0.0</v>
      </c>
      <c r="N1233" s="25">
        <v>0.13694</v>
      </c>
      <c r="O1233" s="25">
        <v>9.88028</v>
      </c>
      <c r="P1233" s="25">
        <v>4.10866</v>
      </c>
      <c r="Q1233" s="25">
        <v>65.0</v>
      </c>
      <c r="R1233" s="25">
        <v>99.0</v>
      </c>
      <c r="S1233" s="25">
        <v>99.0</v>
      </c>
    </row>
    <row r="1234">
      <c r="A1234" s="58" t="s">
        <v>41</v>
      </c>
      <c r="B1234" s="25" t="s">
        <v>1</v>
      </c>
      <c r="C1234" s="25" t="s">
        <v>242</v>
      </c>
      <c r="D1234" s="25" t="s">
        <v>255</v>
      </c>
      <c r="E1234" s="25">
        <v>31.0</v>
      </c>
      <c r="F1234" s="25">
        <v>29.0</v>
      </c>
      <c r="G1234" s="25">
        <v>0.0</v>
      </c>
      <c r="H1234" s="25">
        <v>14.0</v>
      </c>
      <c r="I1234" s="25">
        <v>0.0</v>
      </c>
      <c r="J1234" s="25">
        <v>0.0</v>
      </c>
      <c r="K1234" s="25">
        <v>0.0</v>
      </c>
      <c r="L1234" s="25">
        <v>0.0</v>
      </c>
      <c r="M1234" s="25">
        <v>0.0</v>
      </c>
      <c r="N1234" s="25">
        <v>0.015</v>
      </c>
      <c r="O1234" s="25">
        <v>0.61472</v>
      </c>
      <c r="P1234" s="25">
        <v>0.74596</v>
      </c>
      <c r="Q1234" s="25">
        <v>27.0</v>
      </c>
      <c r="R1234" s="25">
        <v>99.0</v>
      </c>
      <c r="S1234" s="25">
        <v>99.0</v>
      </c>
    </row>
    <row r="1235">
      <c r="A1235" s="58" t="s">
        <v>41</v>
      </c>
      <c r="B1235" s="25" t="s">
        <v>1</v>
      </c>
      <c r="C1235" s="25" t="s">
        <v>242</v>
      </c>
      <c r="D1235" s="25" t="s">
        <v>256</v>
      </c>
      <c r="E1235" s="25">
        <v>296.0</v>
      </c>
      <c r="F1235" s="25">
        <v>46.0</v>
      </c>
      <c r="G1235" s="25">
        <v>0.0</v>
      </c>
      <c r="H1235" s="25">
        <v>99.0</v>
      </c>
      <c r="I1235" s="25">
        <v>0.0</v>
      </c>
      <c r="J1235" s="25">
        <v>0.0</v>
      </c>
      <c r="K1235" s="25">
        <v>0.0</v>
      </c>
      <c r="L1235" s="25">
        <v>0.0</v>
      </c>
      <c r="M1235" s="25">
        <v>0.0</v>
      </c>
      <c r="N1235" s="25">
        <v>0.13389</v>
      </c>
      <c r="O1235" s="25">
        <v>12.365</v>
      </c>
      <c r="P1235" s="25">
        <v>6.54375</v>
      </c>
      <c r="Q1235" s="25">
        <v>38.0</v>
      </c>
      <c r="R1235" s="25">
        <v>99.0</v>
      </c>
      <c r="S1235" s="25">
        <v>99.0</v>
      </c>
    </row>
    <row r="1236">
      <c r="A1236" s="58" t="s">
        <v>41</v>
      </c>
      <c r="B1236" s="25" t="s">
        <v>1</v>
      </c>
      <c r="C1236" s="25" t="s">
        <v>242</v>
      </c>
      <c r="D1236" s="25" t="s">
        <v>222</v>
      </c>
      <c r="E1236" s="25">
        <v>1087.0</v>
      </c>
      <c r="F1236" s="25">
        <v>212.0</v>
      </c>
      <c r="G1236" s="25">
        <v>0.0</v>
      </c>
      <c r="H1236" s="25">
        <v>226.0</v>
      </c>
      <c r="I1236" s="25">
        <v>0.0</v>
      </c>
      <c r="J1236" s="25">
        <v>0.0</v>
      </c>
      <c r="K1236" s="25">
        <v>0.0</v>
      </c>
      <c r="L1236" s="25">
        <v>0.0</v>
      </c>
      <c r="M1236" s="25">
        <v>0.0</v>
      </c>
      <c r="N1236" s="25">
        <v>0.46083</v>
      </c>
      <c r="O1236" s="25">
        <v>15.90917</v>
      </c>
      <c r="P1236" s="25">
        <v>6.66884</v>
      </c>
      <c r="Q1236" s="25">
        <v>151.0</v>
      </c>
      <c r="R1236" s="25">
        <v>99.0</v>
      </c>
      <c r="S1236" s="25">
        <v>99.0</v>
      </c>
    </row>
    <row r="1237">
      <c r="A1237" s="58" t="s">
        <v>41</v>
      </c>
      <c r="B1237" s="25" t="s">
        <v>1</v>
      </c>
      <c r="C1237" s="25" t="s">
        <v>242</v>
      </c>
      <c r="D1237" s="25" t="s">
        <v>178</v>
      </c>
      <c r="E1237" s="25">
        <v>2638.0</v>
      </c>
      <c r="F1237" s="25">
        <v>340.0</v>
      </c>
      <c r="G1237" s="25">
        <v>3.0</v>
      </c>
      <c r="H1237" s="25">
        <v>1008.0</v>
      </c>
      <c r="I1237" s="25">
        <v>0.0</v>
      </c>
      <c r="J1237" s="25">
        <v>0.0</v>
      </c>
      <c r="K1237" s="25">
        <v>0.0</v>
      </c>
      <c r="L1237" s="25">
        <v>0.0</v>
      </c>
      <c r="M1237" s="25">
        <v>0.0</v>
      </c>
      <c r="N1237" s="25">
        <v>0.07056</v>
      </c>
      <c r="O1237" s="25">
        <v>4.16139</v>
      </c>
      <c r="P1237" s="25">
        <v>2.62124</v>
      </c>
      <c r="Q1237" s="25">
        <v>243.0</v>
      </c>
      <c r="R1237" s="25">
        <v>99.0</v>
      </c>
      <c r="S1237" s="25">
        <v>99.0</v>
      </c>
    </row>
    <row r="1238">
      <c r="A1238" s="58" t="s">
        <v>41</v>
      </c>
      <c r="B1238" s="25" t="s">
        <v>1</v>
      </c>
      <c r="C1238" s="25" t="s">
        <v>242</v>
      </c>
      <c r="D1238" s="25" t="s">
        <v>127</v>
      </c>
      <c r="E1238" s="25">
        <v>1263.0</v>
      </c>
      <c r="F1238" s="25">
        <v>353.0</v>
      </c>
      <c r="G1238" s="25">
        <v>1.0</v>
      </c>
      <c r="H1238" s="25">
        <v>447.0</v>
      </c>
      <c r="I1238" s="25">
        <v>0.0</v>
      </c>
      <c r="J1238" s="25">
        <v>0.0</v>
      </c>
      <c r="K1238" s="25">
        <v>0.0</v>
      </c>
      <c r="L1238" s="25">
        <v>0.0</v>
      </c>
      <c r="M1238" s="25">
        <v>0.0</v>
      </c>
      <c r="N1238" s="25">
        <v>0.075</v>
      </c>
      <c r="O1238" s="25">
        <v>5.13222</v>
      </c>
      <c r="P1238" s="25">
        <v>3.3199</v>
      </c>
      <c r="Q1238" s="25">
        <v>231.0</v>
      </c>
      <c r="R1238" s="25">
        <v>99.0</v>
      </c>
      <c r="S1238" s="25">
        <v>99.0</v>
      </c>
    </row>
    <row r="1239">
      <c r="A1239" s="58" t="s">
        <v>41</v>
      </c>
      <c r="B1239" s="25" t="s">
        <v>1</v>
      </c>
      <c r="C1239" s="25" t="s">
        <v>242</v>
      </c>
      <c r="D1239" s="25" t="s">
        <v>209</v>
      </c>
      <c r="E1239" s="25">
        <v>1113.0</v>
      </c>
      <c r="F1239" s="25">
        <v>152.0</v>
      </c>
      <c r="G1239" s="25">
        <v>4.0</v>
      </c>
      <c r="H1239" s="25">
        <v>268.0</v>
      </c>
      <c r="I1239" s="25">
        <v>0.0</v>
      </c>
      <c r="J1239" s="25">
        <v>0.0</v>
      </c>
      <c r="K1239" s="25">
        <v>0.0</v>
      </c>
      <c r="L1239" s="25">
        <v>0.0</v>
      </c>
      <c r="M1239" s="25">
        <v>0.0</v>
      </c>
      <c r="N1239" s="25">
        <v>0.17056</v>
      </c>
      <c r="O1239" s="25">
        <v>15.69306</v>
      </c>
      <c r="P1239" s="25">
        <v>11.47436</v>
      </c>
      <c r="Q1239" s="25">
        <v>124.0</v>
      </c>
      <c r="R1239" s="25">
        <v>99.0</v>
      </c>
      <c r="S1239" s="25">
        <v>99.0</v>
      </c>
    </row>
    <row r="1240">
      <c r="A1240" s="58" t="s">
        <v>41</v>
      </c>
      <c r="B1240" s="25" t="s">
        <v>1</v>
      </c>
      <c r="C1240" s="25" t="s">
        <v>242</v>
      </c>
      <c r="D1240" s="25" t="s">
        <v>228</v>
      </c>
      <c r="E1240" s="25">
        <v>276.0</v>
      </c>
      <c r="F1240" s="25">
        <v>88.0</v>
      </c>
      <c r="G1240" s="25">
        <v>2.0</v>
      </c>
      <c r="H1240" s="25">
        <v>67.0</v>
      </c>
      <c r="I1240" s="25">
        <v>0.0</v>
      </c>
      <c r="J1240" s="25">
        <v>0.0</v>
      </c>
      <c r="K1240" s="25">
        <v>0.0</v>
      </c>
      <c r="L1240" s="25">
        <v>0.0</v>
      </c>
      <c r="M1240" s="25">
        <v>0.0</v>
      </c>
      <c r="N1240" s="25">
        <v>0.25583</v>
      </c>
      <c r="O1240" s="25">
        <v>28.59111</v>
      </c>
      <c r="P1240" s="25">
        <v>15.37148</v>
      </c>
      <c r="Q1240" s="25">
        <v>54.0</v>
      </c>
      <c r="R1240" s="25">
        <v>99.0</v>
      </c>
      <c r="S1240" s="25">
        <v>99.0</v>
      </c>
    </row>
    <row r="1241">
      <c r="A1241" s="58" t="s">
        <v>41</v>
      </c>
      <c r="B1241" s="25" t="s">
        <v>1</v>
      </c>
      <c r="C1241" s="25" t="s">
        <v>242</v>
      </c>
      <c r="D1241" s="25" t="s">
        <v>240</v>
      </c>
      <c r="E1241" s="25">
        <v>200.0</v>
      </c>
      <c r="F1241" s="25">
        <v>114.0</v>
      </c>
      <c r="G1241" s="25">
        <v>0.0</v>
      </c>
      <c r="H1241" s="25">
        <v>49.0</v>
      </c>
      <c r="I1241" s="25">
        <v>0.0</v>
      </c>
      <c r="J1241" s="25">
        <v>0.0</v>
      </c>
      <c r="K1241" s="25">
        <v>0.0</v>
      </c>
      <c r="L1241" s="25">
        <v>0.0</v>
      </c>
      <c r="M1241" s="25">
        <v>0.0</v>
      </c>
      <c r="N1241" s="25">
        <v>0.16972</v>
      </c>
      <c r="O1241" s="25">
        <v>4.98583</v>
      </c>
      <c r="P1241" s="25">
        <v>7.46813</v>
      </c>
      <c r="Q1241" s="25">
        <v>88.0</v>
      </c>
      <c r="R1241" s="25">
        <v>99.0</v>
      </c>
      <c r="S1241" s="25">
        <v>99.0</v>
      </c>
    </row>
    <row r="1242">
      <c r="A1242" s="58" t="s">
        <v>41</v>
      </c>
      <c r="B1242" s="25" t="s">
        <v>1</v>
      </c>
      <c r="C1242" s="25" t="s">
        <v>242</v>
      </c>
      <c r="D1242" s="25" t="s">
        <v>257</v>
      </c>
      <c r="E1242" s="25">
        <v>227.0</v>
      </c>
      <c r="F1242" s="25">
        <v>68.0</v>
      </c>
      <c r="G1242" s="25">
        <v>0.0</v>
      </c>
      <c r="H1242" s="25">
        <v>56.0</v>
      </c>
      <c r="I1242" s="25">
        <v>0.0</v>
      </c>
      <c r="J1242" s="25">
        <v>0.0</v>
      </c>
      <c r="K1242" s="25">
        <v>0.0</v>
      </c>
      <c r="L1242" s="25">
        <v>0.0</v>
      </c>
      <c r="M1242" s="25">
        <v>0.0</v>
      </c>
      <c r="N1242" s="25">
        <v>0.41111</v>
      </c>
      <c r="O1242" s="25">
        <v>11.53917</v>
      </c>
      <c r="P1242" s="25">
        <v>7.08401</v>
      </c>
      <c r="Q1242" s="25">
        <v>36.0</v>
      </c>
      <c r="R1242" s="25">
        <v>99.0</v>
      </c>
      <c r="S1242" s="25">
        <v>99.0</v>
      </c>
    </row>
    <row r="1243">
      <c r="A1243" s="58" t="s">
        <v>41</v>
      </c>
      <c r="B1243" s="25" t="s">
        <v>1</v>
      </c>
      <c r="C1243" s="25" t="s">
        <v>242</v>
      </c>
      <c r="D1243" s="25" t="s">
        <v>223</v>
      </c>
      <c r="E1243" s="25">
        <v>738.0</v>
      </c>
      <c r="F1243" s="25">
        <v>106.0</v>
      </c>
      <c r="G1243" s="25">
        <v>3.0</v>
      </c>
      <c r="H1243" s="25">
        <v>164.0</v>
      </c>
      <c r="I1243" s="25">
        <v>0.0</v>
      </c>
      <c r="J1243" s="25">
        <v>0.0</v>
      </c>
      <c r="K1243" s="25">
        <v>0.0</v>
      </c>
      <c r="L1243" s="25">
        <v>0.0</v>
      </c>
      <c r="M1243" s="25">
        <v>0.0</v>
      </c>
      <c r="N1243" s="25">
        <v>0.26194</v>
      </c>
      <c r="O1243" s="25">
        <v>20.99556</v>
      </c>
      <c r="P1243" s="25">
        <v>11.00974</v>
      </c>
      <c r="Q1243" s="25">
        <v>76.0</v>
      </c>
      <c r="R1243" s="25">
        <v>99.0</v>
      </c>
      <c r="S1243" s="25">
        <v>99.0</v>
      </c>
    </row>
    <row r="1244">
      <c r="A1244" s="58" t="s">
        <v>41</v>
      </c>
      <c r="B1244" s="25" t="s">
        <v>1</v>
      </c>
      <c r="C1244" s="25" t="s">
        <v>242</v>
      </c>
      <c r="D1244" s="25" t="s">
        <v>212</v>
      </c>
      <c r="E1244" s="25">
        <v>431.0</v>
      </c>
      <c r="F1244" s="25">
        <v>170.0</v>
      </c>
      <c r="G1244" s="25">
        <v>4.0</v>
      </c>
      <c r="H1244" s="25">
        <v>86.0</v>
      </c>
      <c r="I1244" s="25">
        <v>0.0</v>
      </c>
      <c r="J1244" s="25">
        <v>0.0</v>
      </c>
      <c r="K1244" s="25">
        <v>0.0</v>
      </c>
      <c r="L1244" s="25">
        <v>0.0</v>
      </c>
      <c r="M1244" s="25">
        <v>0.0</v>
      </c>
      <c r="N1244" s="25">
        <v>0.34917</v>
      </c>
      <c r="O1244" s="25">
        <v>17.96472</v>
      </c>
      <c r="P1244" s="25">
        <v>9.63087</v>
      </c>
      <c r="Q1244" s="25">
        <v>115.0</v>
      </c>
      <c r="R1244" s="25">
        <v>99.0</v>
      </c>
      <c r="S1244" s="25">
        <v>99.0</v>
      </c>
    </row>
    <row r="1245">
      <c r="A1245" s="58" t="s">
        <v>41</v>
      </c>
      <c r="B1245" s="25" t="s">
        <v>1</v>
      </c>
      <c r="C1245" s="25" t="s">
        <v>242</v>
      </c>
      <c r="D1245" s="25" t="s">
        <v>226</v>
      </c>
      <c r="E1245" s="25">
        <v>547.0</v>
      </c>
      <c r="F1245" s="25">
        <v>215.0</v>
      </c>
      <c r="G1245" s="25">
        <v>10.0</v>
      </c>
      <c r="H1245" s="25">
        <v>133.0</v>
      </c>
      <c r="I1245" s="25">
        <v>0.0</v>
      </c>
      <c r="J1245" s="25">
        <v>0.0</v>
      </c>
      <c r="K1245" s="25">
        <v>0.0</v>
      </c>
      <c r="L1245" s="25">
        <v>0.0</v>
      </c>
      <c r="M1245" s="25">
        <v>0.0</v>
      </c>
      <c r="N1245" s="25">
        <v>0.32972</v>
      </c>
      <c r="O1245" s="25">
        <v>31.50833</v>
      </c>
      <c r="P1245" s="25">
        <v>23.4257</v>
      </c>
      <c r="Q1245" s="25">
        <v>133.0</v>
      </c>
      <c r="R1245" s="25">
        <v>99.0</v>
      </c>
      <c r="S1245" s="25">
        <v>99.0</v>
      </c>
    </row>
    <row r="1246">
      <c r="A1246" s="58" t="s">
        <v>41</v>
      </c>
      <c r="B1246" s="25" t="s">
        <v>1</v>
      </c>
      <c r="C1246" s="25" t="s">
        <v>242</v>
      </c>
      <c r="D1246" s="25" t="s">
        <v>237</v>
      </c>
      <c r="E1246" s="25">
        <v>283.0</v>
      </c>
      <c r="F1246" s="25">
        <v>58.0</v>
      </c>
      <c r="G1246" s="25">
        <v>2.0</v>
      </c>
      <c r="H1246" s="25">
        <v>69.0</v>
      </c>
      <c r="I1246" s="25">
        <v>0.0</v>
      </c>
      <c r="J1246" s="25">
        <v>0.0</v>
      </c>
      <c r="K1246" s="25">
        <v>0.0</v>
      </c>
      <c r="L1246" s="25">
        <v>0.0</v>
      </c>
      <c r="M1246" s="25">
        <v>0.0</v>
      </c>
      <c r="N1246" s="25">
        <v>0.16389</v>
      </c>
      <c r="O1246" s="25">
        <v>21.56083</v>
      </c>
      <c r="P1246" s="25">
        <v>16.30887</v>
      </c>
      <c r="Q1246" s="25">
        <v>48.0</v>
      </c>
      <c r="R1246" s="25">
        <v>99.0</v>
      </c>
      <c r="S1246" s="25">
        <v>99.0</v>
      </c>
    </row>
    <row r="1247">
      <c r="A1247" s="58" t="s">
        <v>41</v>
      </c>
      <c r="B1247" s="25" t="s">
        <v>1</v>
      </c>
      <c r="C1247" s="25" t="s">
        <v>242</v>
      </c>
      <c r="D1247" s="25" t="s">
        <v>103</v>
      </c>
      <c r="E1247" s="25">
        <v>478.0</v>
      </c>
      <c r="F1247" s="25">
        <v>102.0</v>
      </c>
      <c r="G1247" s="25">
        <v>0.0</v>
      </c>
      <c r="H1247" s="25">
        <v>88.0</v>
      </c>
      <c r="I1247" s="25">
        <v>0.0</v>
      </c>
      <c r="J1247" s="25">
        <v>0.0</v>
      </c>
      <c r="K1247" s="25">
        <v>0.0</v>
      </c>
      <c r="L1247" s="25">
        <v>0.0</v>
      </c>
      <c r="M1247" s="25">
        <v>0.0</v>
      </c>
      <c r="N1247" s="25">
        <v>0.71028</v>
      </c>
      <c r="O1247" s="25">
        <v>16.94222</v>
      </c>
      <c r="P1247" s="25">
        <v>8.08517</v>
      </c>
      <c r="Q1247" s="25">
        <v>76.0</v>
      </c>
      <c r="R1247" s="25">
        <v>99.0</v>
      </c>
      <c r="S1247" s="25">
        <v>99.0</v>
      </c>
    </row>
    <row r="1248">
      <c r="A1248" s="58" t="s">
        <v>41</v>
      </c>
      <c r="B1248" s="25" t="s">
        <v>1</v>
      </c>
      <c r="C1248" s="25" t="s">
        <v>242</v>
      </c>
      <c r="D1248" s="25" t="s">
        <v>225</v>
      </c>
      <c r="E1248" s="25">
        <v>535.0</v>
      </c>
      <c r="F1248" s="25">
        <v>70.0</v>
      </c>
      <c r="G1248" s="25">
        <v>0.0</v>
      </c>
      <c r="H1248" s="25">
        <v>181.0</v>
      </c>
      <c r="I1248" s="25">
        <v>0.0</v>
      </c>
      <c r="J1248" s="25">
        <v>0.0</v>
      </c>
      <c r="K1248" s="25">
        <v>0.0</v>
      </c>
      <c r="L1248" s="25">
        <v>0.0</v>
      </c>
      <c r="M1248" s="25">
        <v>0.0</v>
      </c>
      <c r="N1248" s="25">
        <v>0.0675</v>
      </c>
      <c r="O1248" s="25">
        <v>8.96417</v>
      </c>
      <c r="P1248" s="25">
        <v>8.314</v>
      </c>
      <c r="Q1248" s="25">
        <v>65.0</v>
      </c>
      <c r="R1248" s="25">
        <v>99.0</v>
      </c>
      <c r="S1248" s="25">
        <v>99.0</v>
      </c>
    </row>
    <row r="1249">
      <c r="A1249" s="58" t="s">
        <v>41</v>
      </c>
      <c r="B1249" s="25" t="s">
        <v>1</v>
      </c>
      <c r="C1249" s="25" t="s">
        <v>242</v>
      </c>
      <c r="D1249" s="25" t="s">
        <v>202</v>
      </c>
      <c r="E1249" s="25">
        <v>494.0</v>
      </c>
      <c r="F1249" s="25">
        <v>108.0</v>
      </c>
      <c r="G1249" s="25">
        <v>0.0</v>
      </c>
      <c r="H1249" s="25">
        <v>205.0</v>
      </c>
      <c r="I1249" s="25">
        <v>0.0</v>
      </c>
      <c r="J1249" s="25">
        <v>0.0</v>
      </c>
      <c r="K1249" s="25">
        <v>0.0</v>
      </c>
      <c r="L1249" s="25">
        <v>0.0</v>
      </c>
      <c r="M1249" s="25">
        <v>0.0</v>
      </c>
      <c r="N1249" s="25">
        <v>0.03278</v>
      </c>
      <c r="O1249" s="25">
        <v>3.61278</v>
      </c>
      <c r="P1249" s="25">
        <v>10.7453</v>
      </c>
      <c r="Q1249" s="25">
        <v>69.0</v>
      </c>
      <c r="R1249" s="25">
        <v>99.0</v>
      </c>
      <c r="S1249" s="25">
        <v>99.0</v>
      </c>
    </row>
    <row r="1250">
      <c r="A1250" s="58" t="s">
        <v>41</v>
      </c>
      <c r="B1250" s="25" t="s">
        <v>1</v>
      </c>
      <c r="C1250" s="25" t="s">
        <v>242</v>
      </c>
      <c r="D1250" s="25" t="s">
        <v>218</v>
      </c>
      <c r="E1250" s="25">
        <v>380.0</v>
      </c>
      <c r="F1250" s="25">
        <v>136.0</v>
      </c>
      <c r="G1250" s="25">
        <v>0.0</v>
      </c>
      <c r="H1250" s="25">
        <v>102.0</v>
      </c>
      <c r="I1250" s="25">
        <v>0.0</v>
      </c>
      <c r="J1250" s="25">
        <v>0.0</v>
      </c>
      <c r="K1250" s="25">
        <v>0.0</v>
      </c>
      <c r="L1250" s="25">
        <v>0.0</v>
      </c>
      <c r="M1250" s="25">
        <v>0.0</v>
      </c>
      <c r="N1250" s="25">
        <v>0.18417</v>
      </c>
      <c r="O1250" s="25">
        <v>17.55417</v>
      </c>
      <c r="P1250" s="25">
        <v>10.8272</v>
      </c>
      <c r="Q1250" s="25">
        <v>82.0</v>
      </c>
      <c r="R1250" s="25">
        <v>99.0</v>
      </c>
      <c r="S1250" s="25">
        <v>99.0</v>
      </c>
    </row>
    <row r="1251">
      <c r="A1251" s="58" t="s">
        <v>41</v>
      </c>
      <c r="B1251" s="25" t="s">
        <v>1</v>
      </c>
      <c r="C1251" s="25" t="s">
        <v>242</v>
      </c>
      <c r="D1251" s="25" t="s">
        <v>224</v>
      </c>
      <c r="E1251" s="25">
        <v>473.0</v>
      </c>
      <c r="F1251" s="25">
        <v>94.0</v>
      </c>
      <c r="G1251" s="25">
        <v>0.0</v>
      </c>
      <c r="H1251" s="25">
        <v>110.0</v>
      </c>
      <c r="I1251" s="25">
        <v>0.0</v>
      </c>
      <c r="J1251" s="25">
        <v>0.0</v>
      </c>
      <c r="K1251" s="25">
        <v>0.0</v>
      </c>
      <c r="L1251" s="25">
        <v>0.0</v>
      </c>
      <c r="M1251" s="25">
        <v>0.0</v>
      </c>
      <c r="N1251" s="25">
        <v>0.25806</v>
      </c>
      <c r="O1251" s="25">
        <v>11.76194</v>
      </c>
      <c r="P1251" s="25">
        <v>5.32372</v>
      </c>
      <c r="Q1251" s="25">
        <v>56.0</v>
      </c>
      <c r="R1251" s="25">
        <v>99.0</v>
      </c>
      <c r="S1251" s="25">
        <v>99.0</v>
      </c>
    </row>
    <row r="1252">
      <c r="A1252" s="58" t="s">
        <v>41</v>
      </c>
      <c r="B1252" s="25" t="s">
        <v>1</v>
      </c>
      <c r="C1252" s="25" t="s">
        <v>242</v>
      </c>
      <c r="D1252" s="25" t="s">
        <v>216</v>
      </c>
      <c r="E1252" s="25">
        <v>1368.0</v>
      </c>
      <c r="F1252" s="25">
        <v>163.0</v>
      </c>
      <c r="G1252" s="25">
        <v>0.0</v>
      </c>
      <c r="H1252" s="25">
        <v>491.0</v>
      </c>
      <c r="I1252" s="25">
        <v>0.0</v>
      </c>
      <c r="J1252" s="25">
        <v>0.0</v>
      </c>
      <c r="K1252" s="25">
        <v>0.0</v>
      </c>
      <c r="L1252" s="25">
        <v>0.0</v>
      </c>
      <c r="M1252" s="25">
        <v>0.0</v>
      </c>
      <c r="N1252" s="25">
        <v>0.05444</v>
      </c>
      <c r="O1252" s="25">
        <v>2.075</v>
      </c>
      <c r="P1252" s="25">
        <v>2.50968</v>
      </c>
      <c r="Q1252" s="25">
        <v>121.0</v>
      </c>
      <c r="R1252" s="25">
        <v>99.0</v>
      </c>
      <c r="S1252" s="25">
        <v>99.0</v>
      </c>
    </row>
    <row r="1253">
      <c r="A1253" s="58" t="s">
        <v>41</v>
      </c>
      <c r="B1253" s="25" t="s">
        <v>1</v>
      </c>
      <c r="C1253" s="25" t="s">
        <v>242</v>
      </c>
      <c r="D1253" s="25" t="s">
        <v>229</v>
      </c>
      <c r="E1253" s="25">
        <v>146.0</v>
      </c>
      <c r="F1253" s="25">
        <v>52.0</v>
      </c>
      <c r="G1253" s="25">
        <v>1.0</v>
      </c>
      <c r="H1253" s="25">
        <v>34.0</v>
      </c>
      <c r="I1253" s="25">
        <v>0.0</v>
      </c>
      <c r="J1253" s="25">
        <v>0.0</v>
      </c>
      <c r="K1253" s="25">
        <v>0.0</v>
      </c>
      <c r="L1253" s="25">
        <v>0.0</v>
      </c>
      <c r="M1253" s="25">
        <v>0.0</v>
      </c>
      <c r="N1253" s="25">
        <v>0.19167</v>
      </c>
      <c r="O1253" s="25">
        <v>33.81778</v>
      </c>
      <c r="P1253" s="25">
        <v>21.13699</v>
      </c>
      <c r="Q1253" s="25">
        <v>34.0</v>
      </c>
      <c r="R1253" s="25">
        <v>99.0</v>
      </c>
      <c r="S1253" s="25">
        <v>99.0</v>
      </c>
    </row>
    <row r="1254">
      <c r="A1254" s="58" t="s">
        <v>41</v>
      </c>
      <c r="B1254" s="25" t="s">
        <v>1</v>
      </c>
      <c r="C1254" s="25" t="s">
        <v>242</v>
      </c>
      <c r="D1254" s="25" t="s">
        <v>137</v>
      </c>
      <c r="E1254" s="25">
        <v>152.0</v>
      </c>
      <c r="F1254" s="25">
        <v>53.0</v>
      </c>
      <c r="G1254" s="25">
        <v>1.0</v>
      </c>
      <c r="H1254" s="25">
        <v>34.0</v>
      </c>
      <c r="I1254" s="25">
        <v>0.0</v>
      </c>
      <c r="J1254" s="25">
        <v>0.0</v>
      </c>
      <c r="K1254" s="25">
        <v>0.0</v>
      </c>
      <c r="L1254" s="25">
        <v>0.0</v>
      </c>
      <c r="M1254" s="25">
        <v>0.0</v>
      </c>
      <c r="N1254" s="25">
        <v>0.11722</v>
      </c>
      <c r="O1254" s="25">
        <v>10.71167</v>
      </c>
      <c r="P1254" s="25">
        <v>12.721</v>
      </c>
      <c r="Q1254" s="25">
        <v>35.0</v>
      </c>
      <c r="R1254" s="25">
        <v>99.0</v>
      </c>
      <c r="S1254" s="25">
        <v>99.0</v>
      </c>
    </row>
    <row r="1255">
      <c r="A1255" s="58" t="s">
        <v>41</v>
      </c>
      <c r="B1255" s="25" t="s">
        <v>1</v>
      </c>
      <c r="C1255" s="25" t="s">
        <v>242</v>
      </c>
      <c r="D1255" s="25" t="s">
        <v>258</v>
      </c>
      <c r="E1255" s="25">
        <v>189.0</v>
      </c>
      <c r="F1255" s="25">
        <v>38.0</v>
      </c>
      <c r="G1255" s="25">
        <v>1.0</v>
      </c>
      <c r="H1255" s="25">
        <v>50.0</v>
      </c>
      <c r="I1255" s="25">
        <v>0.0</v>
      </c>
      <c r="J1255" s="25">
        <v>0.0</v>
      </c>
      <c r="K1255" s="25">
        <v>0.0</v>
      </c>
      <c r="L1255" s="25">
        <v>0.0</v>
      </c>
      <c r="M1255" s="25">
        <v>0.0</v>
      </c>
      <c r="N1255" s="25">
        <v>0.3775</v>
      </c>
      <c r="O1255" s="25">
        <v>4.58472</v>
      </c>
      <c r="P1255" s="25">
        <v>4.91662</v>
      </c>
      <c r="Q1255" s="25">
        <v>29.0</v>
      </c>
      <c r="R1255" s="25">
        <v>99.0</v>
      </c>
      <c r="S1255" s="25">
        <v>99.0</v>
      </c>
    </row>
    <row r="1256">
      <c r="A1256" s="58" t="s">
        <v>41</v>
      </c>
      <c r="B1256" s="25" t="s">
        <v>1</v>
      </c>
      <c r="C1256" s="25" t="s">
        <v>242</v>
      </c>
      <c r="D1256" s="25" t="s">
        <v>179</v>
      </c>
      <c r="E1256" s="25">
        <v>377.0</v>
      </c>
      <c r="F1256" s="25">
        <v>60.0</v>
      </c>
      <c r="G1256" s="25">
        <v>1.0</v>
      </c>
      <c r="H1256" s="25">
        <v>63.0</v>
      </c>
      <c r="I1256" s="25">
        <v>0.0</v>
      </c>
      <c r="J1256" s="25">
        <v>0.0</v>
      </c>
      <c r="K1256" s="25">
        <v>0.0</v>
      </c>
      <c r="L1256" s="25">
        <v>0.0</v>
      </c>
      <c r="M1256" s="25">
        <v>0.0</v>
      </c>
      <c r="N1256" s="25">
        <v>0.25083</v>
      </c>
      <c r="O1256" s="25">
        <v>17.27444</v>
      </c>
      <c r="P1256" s="25">
        <v>13.44527</v>
      </c>
      <c r="Q1256" s="25">
        <v>46.0</v>
      </c>
      <c r="R1256" s="25">
        <v>99.0</v>
      </c>
      <c r="S1256" s="25">
        <v>99.0</v>
      </c>
    </row>
    <row r="1257">
      <c r="A1257" s="58" t="s">
        <v>41</v>
      </c>
      <c r="B1257" s="25" t="s">
        <v>1</v>
      </c>
      <c r="C1257" s="25" t="s">
        <v>242</v>
      </c>
      <c r="D1257" s="25" t="s">
        <v>220</v>
      </c>
      <c r="E1257" s="25">
        <v>132.0</v>
      </c>
      <c r="F1257" s="25">
        <v>64.0</v>
      </c>
      <c r="G1257" s="25">
        <v>1.0</v>
      </c>
      <c r="H1257" s="25">
        <v>33.0</v>
      </c>
      <c r="I1257" s="25">
        <v>0.0</v>
      </c>
      <c r="J1257" s="25">
        <v>0.0</v>
      </c>
      <c r="K1257" s="25">
        <v>0.0</v>
      </c>
      <c r="L1257" s="25">
        <v>0.0</v>
      </c>
      <c r="M1257" s="25">
        <v>0.0</v>
      </c>
      <c r="N1257" s="25">
        <v>0.14611</v>
      </c>
      <c r="O1257" s="25">
        <v>16.21528</v>
      </c>
      <c r="P1257" s="25">
        <v>5.48682</v>
      </c>
      <c r="Q1257" s="25">
        <v>31.0</v>
      </c>
      <c r="R1257" s="25">
        <v>99.0</v>
      </c>
      <c r="S1257" s="25">
        <v>99.0</v>
      </c>
    </row>
    <row r="1258">
      <c r="A1258" s="58" t="s">
        <v>41</v>
      </c>
      <c r="B1258" s="25" t="s">
        <v>1</v>
      </c>
      <c r="C1258" s="25" t="s">
        <v>259</v>
      </c>
      <c r="D1258" s="25" t="s">
        <v>10</v>
      </c>
      <c r="E1258" s="25">
        <v>3.0</v>
      </c>
      <c r="F1258" s="25">
        <v>0.0</v>
      </c>
      <c r="G1258" s="25">
        <v>0.0</v>
      </c>
      <c r="H1258" s="25">
        <v>3.0</v>
      </c>
      <c r="I1258" s="25">
        <v>0.0</v>
      </c>
      <c r="J1258" s="25">
        <v>0.0</v>
      </c>
      <c r="K1258" s="25">
        <v>0.0</v>
      </c>
      <c r="L1258" s="25">
        <v>0.0</v>
      </c>
      <c r="M1258" s="25">
        <v>0.0</v>
      </c>
      <c r="N1258" s="25">
        <v>0.005</v>
      </c>
      <c r="O1258" s="25">
        <v>0.00556</v>
      </c>
      <c r="P1258" s="25">
        <v>0.00444</v>
      </c>
      <c r="Q1258" s="25">
        <v>0.0</v>
      </c>
      <c r="R1258" s="25">
        <v>99.0</v>
      </c>
      <c r="S1258" s="25">
        <v>1.0</v>
      </c>
    </row>
    <row r="1259">
      <c r="A1259" s="58" t="s">
        <v>41</v>
      </c>
      <c r="B1259" s="25" t="s">
        <v>1</v>
      </c>
      <c r="C1259" s="25" t="s">
        <v>260</v>
      </c>
      <c r="D1259" s="25" t="s">
        <v>10</v>
      </c>
      <c r="E1259" s="25">
        <v>3.0</v>
      </c>
      <c r="F1259" s="25">
        <v>0.0</v>
      </c>
      <c r="G1259" s="25">
        <v>0.0</v>
      </c>
      <c r="H1259" s="25">
        <v>2.0</v>
      </c>
      <c r="I1259" s="25">
        <v>0.0</v>
      </c>
      <c r="J1259" s="25">
        <v>0.0</v>
      </c>
      <c r="K1259" s="25">
        <v>0.0</v>
      </c>
      <c r="L1259" s="25">
        <v>0.0</v>
      </c>
      <c r="M1259" s="25">
        <v>0.0</v>
      </c>
      <c r="N1259" s="25">
        <v>0.00472</v>
      </c>
      <c r="O1259" s="25">
        <v>1.09583</v>
      </c>
      <c r="P1259" s="25">
        <v>0.36778</v>
      </c>
      <c r="Q1259" s="25">
        <v>0.0</v>
      </c>
      <c r="R1259" s="25">
        <v>99.0</v>
      </c>
      <c r="S1259" s="25">
        <v>1.0</v>
      </c>
    </row>
    <row r="1260">
      <c r="A1260" s="58" t="s">
        <v>41</v>
      </c>
      <c r="B1260" s="25" t="s">
        <v>1</v>
      </c>
      <c r="C1260" s="25" t="s">
        <v>261</v>
      </c>
      <c r="D1260" s="25" t="s">
        <v>10</v>
      </c>
      <c r="E1260" s="25">
        <v>2.0</v>
      </c>
      <c r="F1260" s="25">
        <v>0.0</v>
      </c>
      <c r="G1260" s="25">
        <v>0.0</v>
      </c>
      <c r="H1260" s="25">
        <v>0.0</v>
      </c>
      <c r="I1260" s="25">
        <v>0.0</v>
      </c>
      <c r="J1260" s="25">
        <v>0.0</v>
      </c>
      <c r="K1260" s="25">
        <v>0.0</v>
      </c>
      <c r="L1260" s="25">
        <v>0.0</v>
      </c>
      <c r="M1260" s="25">
        <v>0.0</v>
      </c>
      <c r="N1260" s="25">
        <v>0.32139</v>
      </c>
      <c r="O1260" s="25">
        <v>0.32139</v>
      </c>
      <c r="P1260" s="25">
        <v>0.32139</v>
      </c>
      <c r="Q1260" s="25">
        <v>0.0</v>
      </c>
      <c r="R1260" s="25">
        <v>99.0</v>
      </c>
      <c r="S1260" s="25">
        <v>1.0</v>
      </c>
    </row>
    <row r="1261">
      <c r="A1261" s="58" t="s">
        <v>41</v>
      </c>
      <c r="B1261" s="25" t="s">
        <v>1</v>
      </c>
      <c r="C1261" s="25" t="s">
        <v>262</v>
      </c>
      <c r="D1261" s="25" t="s">
        <v>10</v>
      </c>
      <c r="E1261" s="25">
        <v>6.0</v>
      </c>
      <c r="F1261" s="25">
        <v>0.0</v>
      </c>
      <c r="G1261" s="25">
        <v>0.0</v>
      </c>
      <c r="H1261" s="25">
        <v>3.0</v>
      </c>
      <c r="I1261" s="25">
        <v>0.0</v>
      </c>
      <c r="J1261" s="25">
        <v>0.0</v>
      </c>
      <c r="K1261" s="25">
        <v>0.0</v>
      </c>
      <c r="L1261" s="25">
        <v>0.0</v>
      </c>
      <c r="M1261" s="25">
        <v>0.0</v>
      </c>
      <c r="N1261" s="25">
        <v>0.00556</v>
      </c>
      <c r="O1261" s="25">
        <v>30.22861</v>
      </c>
      <c r="P1261" s="25">
        <v>5.05556</v>
      </c>
      <c r="Q1261" s="25">
        <v>0.0</v>
      </c>
      <c r="R1261" s="25">
        <v>99.0</v>
      </c>
      <c r="S1261" s="25">
        <v>1.0</v>
      </c>
    </row>
    <row r="1262">
      <c r="A1262" s="58" t="s">
        <v>41</v>
      </c>
      <c r="B1262" s="25" t="s">
        <v>1</v>
      </c>
      <c r="C1262" s="25" t="s">
        <v>253</v>
      </c>
      <c r="D1262" s="25" t="s">
        <v>235</v>
      </c>
      <c r="E1262" s="25">
        <v>16.0</v>
      </c>
      <c r="F1262" s="25">
        <v>0.0</v>
      </c>
      <c r="G1262" s="25">
        <v>0.0</v>
      </c>
      <c r="H1262" s="25">
        <v>1.0</v>
      </c>
      <c r="I1262" s="25">
        <v>0.0</v>
      </c>
      <c r="J1262" s="25">
        <v>0.0</v>
      </c>
      <c r="K1262" s="25">
        <v>0.0</v>
      </c>
      <c r="L1262" s="25">
        <v>0.0</v>
      </c>
      <c r="M1262" s="25">
        <v>0.0</v>
      </c>
      <c r="N1262" s="25">
        <v>2.95972</v>
      </c>
      <c r="O1262" s="25">
        <v>46.12556</v>
      </c>
      <c r="P1262" s="25">
        <v>21.74297</v>
      </c>
      <c r="Q1262" s="25">
        <v>0.0</v>
      </c>
      <c r="R1262" s="25">
        <v>99.0</v>
      </c>
      <c r="S1262" s="25">
        <v>2.0</v>
      </c>
    </row>
    <row r="1263">
      <c r="A1263" s="58" t="s">
        <v>41</v>
      </c>
      <c r="B1263" s="25" t="s">
        <v>1</v>
      </c>
      <c r="C1263" s="25" t="s">
        <v>260</v>
      </c>
      <c r="D1263" s="25" t="s">
        <v>235</v>
      </c>
      <c r="E1263" s="25">
        <v>1.0</v>
      </c>
      <c r="F1263" s="25">
        <v>0.0</v>
      </c>
      <c r="G1263" s="25">
        <v>0.0</v>
      </c>
      <c r="H1263" s="25">
        <v>0.0</v>
      </c>
      <c r="I1263" s="25">
        <v>0.0</v>
      </c>
      <c r="J1263" s="25">
        <v>0.0</v>
      </c>
      <c r="K1263" s="25">
        <v>0.0</v>
      </c>
      <c r="L1263" s="25">
        <v>0.0</v>
      </c>
      <c r="M1263" s="25">
        <v>0.0</v>
      </c>
      <c r="N1263" s="25">
        <v>0.44611</v>
      </c>
      <c r="O1263" s="25">
        <v>0.44611</v>
      </c>
      <c r="P1263" s="25">
        <v>0.44611</v>
      </c>
      <c r="Q1263" s="25">
        <v>0.0</v>
      </c>
      <c r="R1263" s="25">
        <v>99.0</v>
      </c>
      <c r="S1263" s="25">
        <v>2.0</v>
      </c>
    </row>
    <row r="1264">
      <c r="A1264" s="58" t="s">
        <v>41</v>
      </c>
      <c r="B1264" s="25" t="s">
        <v>1</v>
      </c>
      <c r="C1264" s="25" t="s">
        <v>122</v>
      </c>
      <c r="D1264" s="25" t="s">
        <v>235</v>
      </c>
      <c r="E1264" s="25">
        <v>2.0</v>
      </c>
      <c r="F1264" s="25">
        <v>0.0</v>
      </c>
      <c r="G1264" s="25">
        <v>0.0</v>
      </c>
      <c r="H1264" s="25">
        <v>0.0</v>
      </c>
      <c r="I1264" s="25">
        <v>0.0</v>
      </c>
      <c r="J1264" s="25">
        <v>0.0</v>
      </c>
      <c r="K1264" s="25">
        <v>0.0</v>
      </c>
      <c r="L1264" s="25">
        <v>0.0</v>
      </c>
      <c r="M1264" s="25">
        <v>0.0</v>
      </c>
      <c r="N1264" s="25">
        <v>0.21528</v>
      </c>
      <c r="O1264" s="25">
        <v>0.21528</v>
      </c>
      <c r="P1264" s="25">
        <v>0.21528</v>
      </c>
      <c r="Q1264" s="25">
        <v>0.0</v>
      </c>
      <c r="R1264" s="25">
        <v>99.0</v>
      </c>
      <c r="S1264" s="25">
        <v>2.0</v>
      </c>
    </row>
    <row r="1265">
      <c r="A1265" s="58" t="s">
        <v>41</v>
      </c>
      <c r="B1265" s="25" t="s">
        <v>1</v>
      </c>
      <c r="C1265" s="25" t="s">
        <v>259</v>
      </c>
      <c r="D1265" s="25" t="s">
        <v>235</v>
      </c>
      <c r="E1265" s="25">
        <v>2.0</v>
      </c>
      <c r="F1265" s="25">
        <v>0.0</v>
      </c>
      <c r="G1265" s="25">
        <v>0.0</v>
      </c>
      <c r="H1265" s="25">
        <v>0.0</v>
      </c>
      <c r="I1265" s="25">
        <v>0.0</v>
      </c>
      <c r="J1265" s="25">
        <v>0.0</v>
      </c>
      <c r="K1265" s="25">
        <v>0.0</v>
      </c>
      <c r="L1265" s="25">
        <v>0.0</v>
      </c>
      <c r="M1265" s="25">
        <v>0.0</v>
      </c>
      <c r="N1265" s="25">
        <v>14.8375</v>
      </c>
      <c r="O1265" s="25">
        <v>14.8375</v>
      </c>
      <c r="P1265" s="25">
        <v>14.8375</v>
      </c>
      <c r="Q1265" s="25">
        <v>0.0</v>
      </c>
      <c r="R1265" s="25">
        <v>99.0</v>
      </c>
      <c r="S1265" s="25">
        <v>2.0</v>
      </c>
    </row>
    <row r="1266">
      <c r="A1266" s="58" t="s">
        <v>41</v>
      </c>
      <c r="B1266" s="25" t="s">
        <v>1</v>
      </c>
      <c r="C1266" s="25" t="s">
        <v>263</v>
      </c>
      <c r="D1266" s="25" t="s">
        <v>235</v>
      </c>
      <c r="E1266" s="25">
        <v>4.0</v>
      </c>
      <c r="F1266" s="25">
        <v>0.0</v>
      </c>
      <c r="G1266" s="25">
        <v>0.0</v>
      </c>
      <c r="H1266" s="25">
        <v>0.0</v>
      </c>
      <c r="I1266" s="25">
        <v>0.0</v>
      </c>
      <c r="J1266" s="25">
        <v>0.0</v>
      </c>
      <c r="K1266" s="25">
        <v>0.0</v>
      </c>
      <c r="L1266" s="25">
        <v>0.0</v>
      </c>
      <c r="M1266" s="25">
        <v>0.0</v>
      </c>
      <c r="N1266" s="25">
        <v>0.01056</v>
      </c>
      <c r="O1266" s="25">
        <v>0.93389</v>
      </c>
      <c r="P1266" s="25">
        <v>0.24424</v>
      </c>
      <c r="Q1266" s="25">
        <v>0.0</v>
      </c>
      <c r="R1266" s="25">
        <v>99.0</v>
      </c>
      <c r="S1266" s="25">
        <v>2.0</v>
      </c>
    </row>
    <row r="1267">
      <c r="A1267" s="58" t="s">
        <v>41</v>
      </c>
      <c r="B1267" s="25" t="s">
        <v>1</v>
      </c>
      <c r="C1267" s="25" t="s">
        <v>261</v>
      </c>
      <c r="D1267" s="25" t="s">
        <v>235</v>
      </c>
      <c r="E1267" s="25">
        <v>1.0</v>
      </c>
      <c r="F1267" s="25">
        <v>0.0</v>
      </c>
      <c r="G1267" s="25">
        <v>0.0</v>
      </c>
      <c r="H1267" s="25">
        <v>0.0</v>
      </c>
      <c r="I1267" s="25">
        <v>0.0</v>
      </c>
      <c r="J1267" s="25">
        <v>0.0</v>
      </c>
      <c r="K1267" s="25">
        <v>0.0</v>
      </c>
      <c r="L1267" s="25">
        <v>0.0</v>
      </c>
      <c r="M1267" s="25">
        <v>0.0</v>
      </c>
      <c r="N1267" s="25">
        <v>0.06056</v>
      </c>
      <c r="O1267" s="25">
        <v>0.06056</v>
      </c>
      <c r="P1267" s="25">
        <v>0.06056</v>
      </c>
      <c r="Q1267" s="25">
        <v>0.0</v>
      </c>
      <c r="R1267" s="25">
        <v>99.0</v>
      </c>
      <c r="S1267" s="25">
        <v>2.0</v>
      </c>
    </row>
    <row r="1268">
      <c r="A1268" s="58" t="s">
        <v>41</v>
      </c>
      <c r="B1268" s="25" t="s">
        <v>1</v>
      </c>
      <c r="C1268" s="25" t="s">
        <v>264</v>
      </c>
      <c r="D1268" s="25" t="s">
        <v>235</v>
      </c>
      <c r="E1268" s="25">
        <v>5.0</v>
      </c>
      <c r="F1268" s="25">
        <v>0.0</v>
      </c>
      <c r="G1268" s="25">
        <v>0.0</v>
      </c>
      <c r="H1268" s="25">
        <v>0.0</v>
      </c>
      <c r="I1268" s="25">
        <v>0.0</v>
      </c>
      <c r="J1268" s="25">
        <v>0.0</v>
      </c>
      <c r="K1268" s="25">
        <v>0.0</v>
      </c>
      <c r="L1268" s="25">
        <v>0.0</v>
      </c>
      <c r="M1268" s="25">
        <v>0.0</v>
      </c>
      <c r="N1268" s="25">
        <v>0.02556</v>
      </c>
      <c r="O1268" s="25">
        <v>0.15889</v>
      </c>
      <c r="P1268" s="25">
        <v>0.05039</v>
      </c>
      <c r="Q1268" s="25">
        <v>0.0</v>
      </c>
      <c r="R1268" s="25">
        <v>99.0</v>
      </c>
      <c r="S1268" s="25">
        <v>2.0</v>
      </c>
    </row>
    <row r="1269">
      <c r="A1269" s="58" t="s">
        <v>41</v>
      </c>
      <c r="B1269" s="25" t="s">
        <v>1</v>
      </c>
      <c r="C1269" s="25" t="s">
        <v>265</v>
      </c>
      <c r="D1269" s="25" t="s">
        <v>235</v>
      </c>
      <c r="E1269" s="25">
        <v>1.0</v>
      </c>
      <c r="F1269" s="25">
        <v>0.0</v>
      </c>
      <c r="G1269" s="25">
        <v>0.0</v>
      </c>
      <c r="H1269" s="25">
        <v>0.0</v>
      </c>
      <c r="I1269" s="25">
        <v>0.0</v>
      </c>
      <c r="J1269" s="25">
        <v>0.0</v>
      </c>
      <c r="K1269" s="25">
        <v>0.0</v>
      </c>
      <c r="L1269" s="25">
        <v>0.0</v>
      </c>
      <c r="M1269" s="25">
        <v>0.0</v>
      </c>
      <c r="N1269" s="25">
        <v>6.015</v>
      </c>
      <c r="O1269" s="25">
        <v>6.015</v>
      </c>
      <c r="P1269" s="25">
        <v>6.015</v>
      </c>
      <c r="Q1269" s="25">
        <v>0.0</v>
      </c>
      <c r="R1269" s="25">
        <v>99.0</v>
      </c>
      <c r="S1269" s="25">
        <v>2.0</v>
      </c>
    </row>
    <row r="1270">
      <c r="A1270" s="58" t="s">
        <v>41</v>
      </c>
      <c r="B1270" s="25" t="s">
        <v>1</v>
      </c>
      <c r="C1270" s="25" t="s">
        <v>266</v>
      </c>
      <c r="D1270" s="25" t="s">
        <v>235</v>
      </c>
      <c r="E1270" s="25">
        <v>6.0</v>
      </c>
      <c r="F1270" s="25">
        <v>0.0</v>
      </c>
      <c r="G1270" s="25">
        <v>0.0</v>
      </c>
      <c r="H1270" s="25">
        <v>0.0</v>
      </c>
      <c r="I1270" s="25">
        <v>0.0</v>
      </c>
      <c r="J1270" s="25">
        <v>0.0</v>
      </c>
      <c r="K1270" s="25">
        <v>0.0</v>
      </c>
      <c r="L1270" s="25">
        <v>0.0</v>
      </c>
      <c r="M1270" s="25">
        <v>0.0</v>
      </c>
      <c r="N1270" s="25">
        <v>0.39833</v>
      </c>
      <c r="O1270" s="25">
        <v>1.13167</v>
      </c>
      <c r="P1270" s="25">
        <v>0.40329</v>
      </c>
      <c r="Q1270" s="25">
        <v>0.0</v>
      </c>
      <c r="R1270" s="25">
        <v>99.0</v>
      </c>
      <c r="S1270" s="25">
        <v>2.0</v>
      </c>
    </row>
    <row r="1271">
      <c r="A1271" s="58" t="s">
        <v>41</v>
      </c>
      <c r="B1271" s="25" t="s">
        <v>1</v>
      </c>
      <c r="C1271" s="25" t="s">
        <v>267</v>
      </c>
      <c r="D1271" s="25" t="s">
        <v>235</v>
      </c>
      <c r="E1271" s="25">
        <v>2.0</v>
      </c>
      <c r="F1271" s="25">
        <v>0.0</v>
      </c>
      <c r="G1271" s="25">
        <v>0.0</v>
      </c>
      <c r="H1271" s="25">
        <v>0.0</v>
      </c>
      <c r="I1271" s="25">
        <v>0.0</v>
      </c>
      <c r="J1271" s="25">
        <v>0.0</v>
      </c>
      <c r="K1271" s="25">
        <v>0.0</v>
      </c>
      <c r="L1271" s="25">
        <v>0.0</v>
      </c>
      <c r="M1271" s="25">
        <v>0.0</v>
      </c>
      <c r="N1271" s="25">
        <v>2.92944</v>
      </c>
      <c r="O1271" s="25">
        <v>2.92944</v>
      </c>
      <c r="P1271" s="25">
        <v>2.92944</v>
      </c>
      <c r="Q1271" s="25">
        <v>0.0</v>
      </c>
      <c r="R1271" s="25">
        <v>99.0</v>
      </c>
      <c r="S1271" s="25">
        <v>2.0</v>
      </c>
    </row>
    <row r="1272">
      <c r="A1272" s="58" t="s">
        <v>41</v>
      </c>
      <c r="B1272" s="25" t="s">
        <v>1</v>
      </c>
      <c r="C1272" s="25" t="s">
        <v>262</v>
      </c>
      <c r="D1272" s="25" t="s">
        <v>235</v>
      </c>
      <c r="E1272" s="25">
        <v>3.0</v>
      </c>
      <c r="F1272" s="25">
        <v>0.0</v>
      </c>
      <c r="G1272" s="25">
        <v>0.0</v>
      </c>
      <c r="H1272" s="25">
        <v>0.0</v>
      </c>
      <c r="I1272" s="25">
        <v>0.0</v>
      </c>
      <c r="J1272" s="25">
        <v>0.0</v>
      </c>
      <c r="K1272" s="25">
        <v>0.0</v>
      </c>
      <c r="L1272" s="25">
        <v>0.0</v>
      </c>
      <c r="M1272" s="25">
        <v>0.0</v>
      </c>
      <c r="N1272" s="25">
        <v>0.03528</v>
      </c>
      <c r="O1272" s="25">
        <v>0.18167</v>
      </c>
      <c r="P1272" s="25">
        <v>0.07574</v>
      </c>
      <c r="Q1272" s="25">
        <v>0.0</v>
      </c>
      <c r="R1272" s="25">
        <v>99.0</v>
      </c>
      <c r="S1272" s="25">
        <v>2.0</v>
      </c>
    </row>
    <row r="1273">
      <c r="A1273" s="58" t="s">
        <v>41</v>
      </c>
      <c r="B1273" s="25" t="s">
        <v>1</v>
      </c>
      <c r="C1273" s="25" t="s">
        <v>268</v>
      </c>
      <c r="D1273" s="25" t="s">
        <v>235</v>
      </c>
      <c r="E1273" s="25">
        <v>1.0</v>
      </c>
      <c r="F1273" s="25">
        <v>0.0</v>
      </c>
      <c r="G1273" s="25">
        <v>0.0</v>
      </c>
      <c r="H1273" s="25">
        <v>0.0</v>
      </c>
      <c r="I1273" s="25">
        <v>0.0</v>
      </c>
      <c r="J1273" s="25">
        <v>0.0</v>
      </c>
      <c r="K1273" s="25">
        <v>0.0</v>
      </c>
      <c r="L1273" s="25">
        <v>0.0</v>
      </c>
      <c r="M1273" s="25">
        <v>0.0</v>
      </c>
      <c r="N1273" s="25">
        <v>0.28333</v>
      </c>
      <c r="O1273" s="25">
        <v>0.28333</v>
      </c>
      <c r="P1273" s="25">
        <v>0.28333</v>
      </c>
      <c r="Q1273" s="25">
        <v>0.0</v>
      </c>
      <c r="R1273" s="25">
        <v>99.0</v>
      </c>
      <c r="S1273" s="25">
        <v>2.0</v>
      </c>
    </row>
    <row r="1274">
      <c r="A1274" s="58" t="s">
        <v>41</v>
      </c>
      <c r="B1274" s="25" t="s">
        <v>1</v>
      </c>
      <c r="C1274" s="25" t="s">
        <v>269</v>
      </c>
      <c r="D1274" s="25" t="s">
        <v>235</v>
      </c>
      <c r="E1274" s="25">
        <v>1.0</v>
      </c>
      <c r="F1274" s="25">
        <v>0.0</v>
      </c>
      <c r="G1274" s="25">
        <v>0.0</v>
      </c>
      <c r="H1274" s="25">
        <v>0.0</v>
      </c>
      <c r="I1274" s="25">
        <v>0.0</v>
      </c>
      <c r="J1274" s="25">
        <v>0.0</v>
      </c>
      <c r="K1274" s="25">
        <v>0.0</v>
      </c>
      <c r="L1274" s="25">
        <v>0.0</v>
      </c>
      <c r="M1274" s="25">
        <v>0.0</v>
      </c>
      <c r="N1274" s="25">
        <v>0.52361</v>
      </c>
      <c r="O1274" s="25">
        <v>0.52361</v>
      </c>
      <c r="P1274" s="25">
        <v>0.52361</v>
      </c>
      <c r="Q1274" s="25">
        <v>0.0</v>
      </c>
      <c r="R1274" s="25">
        <v>99.0</v>
      </c>
      <c r="S1274" s="25">
        <v>2.0</v>
      </c>
    </row>
    <row r="1275">
      <c r="A1275" s="58" t="s">
        <v>41</v>
      </c>
      <c r="B1275" s="25" t="s">
        <v>1</v>
      </c>
      <c r="C1275" s="25" t="s">
        <v>250</v>
      </c>
      <c r="D1275" s="25" t="s">
        <v>235</v>
      </c>
      <c r="E1275" s="25">
        <v>11.0</v>
      </c>
      <c r="F1275" s="25">
        <v>0.0</v>
      </c>
      <c r="G1275" s="25">
        <v>0.0</v>
      </c>
      <c r="H1275" s="25">
        <v>0.0</v>
      </c>
      <c r="I1275" s="25">
        <v>0.0</v>
      </c>
      <c r="J1275" s="25">
        <v>0.0</v>
      </c>
      <c r="K1275" s="25">
        <v>0.0</v>
      </c>
      <c r="L1275" s="25">
        <v>0.0</v>
      </c>
      <c r="M1275" s="25">
        <v>0.0</v>
      </c>
      <c r="N1275" s="25">
        <v>0.42944</v>
      </c>
      <c r="O1275" s="25">
        <v>6.65611</v>
      </c>
      <c r="P1275" s="25">
        <v>3.14707</v>
      </c>
      <c r="Q1275" s="25">
        <v>0.0</v>
      </c>
      <c r="R1275" s="25">
        <v>99.0</v>
      </c>
      <c r="S1275" s="25">
        <v>2.0</v>
      </c>
    </row>
    <row r="1276">
      <c r="A1276" s="58" t="s">
        <v>41</v>
      </c>
      <c r="B1276" s="25" t="s">
        <v>1</v>
      </c>
      <c r="C1276" s="25" t="s">
        <v>270</v>
      </c>
      <c r="D1276" s="25" t="s">
        <v>235</v>
      </c>
      <c r="E1276" s="25">
        <v>4.0</v>
      </c>
      <c r="F1276" s="25">
        <v>0.0</v>
      </c>
      <c r="G1276" s="25">
        <v>0.0</v>
      </c>
      <c r="H1276" s="25">
        <v>0.0</v>
      </c>
      <c r="I1276" s="25">
        <v>0.0</v>
      </c>
      <c r="J1276" s="25">
        <v>0.0</v>
      </c>
      <c r="K1276" s="25">
        <v>0.0</v>
      </c>
      <c r="L1276" s="25">
        <v>0.0</v>
      </c>
      <c r="M1276" s="25">
        <v>0.0</v>
      </c>
      <c r="N1276" s="25">
        <v>2.80333</v>
      </c>
      <c r="O1276" s="25">
        <v>6.76861</v>
      </c>
      <c r="P1276" s="25">
        <v>3.48417</v>
      </c>
      <c r="Q1276" s="25">
        <v>0.0</v>
      </c>
      <c r="R1276" s="25">
        <v>99.0</v>
      </c>
      <c r="S1276" s="25">
        <v>2.0</v>
      </c>
    </row>
    <row r="1277">
      <c r="A1277" s="58" t="s">
        <v>41</v>
      </c>
      <c r="B1277" s="25" t="s">
        <v>1</v>
      </c>
      <c r="C1277" s="25" t="s">
        <v>271</v>
      </c>
      <c r="D1277" s="25" t="s">
        <v>235</v>
      </c>
      <c r="E1277" s="25">
        <v>1.0</v>
      </c>
      <c r="F1277" s="25">
        <v>0.0</v>
      </c>
      <c r="G1277" s="25">
        <v>0.0</v>
      </c>
      <c r="H1277" s="25">
        <v>0.0</v>
      </c>
      <c r="I1277" s="25">
        <v>0.0</v>
      </c>
      <c r="J1277" s="25">
        <v>0.0</v>
      </c>
      <c r="K1277" s="25">
        <v>0.0</v>
      </c>
      <c r="L1277" s="25">
        <v>0.0</v>
      </c>
      <c r="M1277" s="25">
        <v>0.0</v>
      </c>
      <c r="N1277" s="25">
        <v>0.02528</v>
      </c>
      <c r="O1277" s="25">
        <v>0.02528</v>
      </c>
      <c r="P1277" s="25">
        <v>0.02528</v>
      </c>
      <c r="Q1277" s="25">
        <v>0.0</v>
      </c>
      <c r="R1277" s="25">
        <v>99.0</v>
      </c>
      <c r="S1277" s="25">
        <v>2.0</v>
      </c>
    </row>
    <row r="1278">
      <c r="A1278" s="58" t="s">
        <v>41</v>
      </c>
      <c r="B1278" s="25" t="s">
        <v>1</v>
      </c>
      <c r="C1278" s="25" t="s">
        <v>272</v>
      </c>
      <c r="D1278" s="25" t="s">
        <v>11</v>
      </c>
      <c r="E1278" s="25">
        <v>6.0</v>
      </c>
      <c r="F1278" s="25">
        <v>0.0</v>
      </c>
      <c r="G1278" s="25">
        <v>0.0</v>
      </c>
      <c r="H1278" s="25">
        <v>2.0</v>
      </c>
      <c r="I1278" s="25">
        <v>0.0</v>
      </c>
      <c r="J1278" s="25">
        <v>0.0</v>
      </c>
      <c r="K1278" s="25">
        <v>0.0</v>
      </c>
      <c r="L1278" s="25">
        <v>0.0</v>
      </c>
      <c r="M1278" s="25">
        <v>0.0</v>
      </c>
      <c r="N1278" s="25">
        <v>0.535</v>
      </c>
      <c r="O1278" s="25">
        <v>24.12389</v>
      </c>
      <c r="P1278" s="25">
        <v>9.73361</v>
      </c>
      <c r="Q1278" s="25">
        <v>0.0</v>
      </c>
      <c r="R1278" s="25">
        <v>99.0</v>
      </c>
      <c r="S1278" s="25">
        <v>3.0</v>
      </c>
    </row>
    <row r="1279">
      <c r="A1279" s="58" t="s">
        <v>41</v>
      </c>
      <c r="B1279" s="25" t="s">
        <v>1</v>
      </c>
      <c r="C1279" s="25" t="s">
        <v>273</v>
      </c>
      <c r="D1279" s="25" t="s">
        <v>11</v>
      </c>
      <c r="E1279" s="25">
        <v>1.0</v>
      </c>
      <c r="F1279" s="25">
        <v>0.0</v>
      </c>
      <c r="G1279" s="25">
        <v>0.0</v>
      </c>
      <c r="H1279" s="25">
        <v>1.0</v>
      </c>
      <c r="I1279" s="25">
        <v>0.0</v>
      </c>
      <c r="J1279" s="25">
        <v>0.0</v>
      </c>
      <c r="K1279" s="25">
        <v>0.0</v>
      </c>
      <c r="L1279" s="25">
        <v>0.0</v>
      </c>
      <c r="M1279" s="25">
        <v>0.0</v>
      </c>
      <c r="N1279" s="25">
        <v>0.00139</v>
      </c>
      <c r="O1279" s="25">
        <v>0.00139</v>
      </c>
      <c r="P1279" s="25">
        <v>0.00139</v>
      </c>
      <c r="Q1279" s="25">
        <v>0.0</v>
      </c>
      <c r="R1279" s="25">
        <v>99.0</v>
      </c>
      <c r="S1279" s="25">
        <v>3.0</v>
      </c>
    </row>
    <row r="1280">
      <c r="A1280" s="58" t="s">
        <v>41</v>
      </c>
      <c r="B1280" s="25" t="s">
        <v>1</v>
      </c>
      <c r="C1280" s="25" t="s">
        <v>274</v>
      </c>
      <c r="D1280" s="25" t="s">
        <v>11</v>
      </c>
      <c r="E1280" s="25">
        <v>1.0</v>
      </c>
      <c r="F1280" s="25">
        <v>0.0</v>
      </c>
      <c r="G1280" s="25">
        <v>0.0</v>
      </c>
      <c r="H1280" s="25">
        <v>0.0</v>
      </c>
      <c r="I1280" s="25">
        <v>0.0</v>
      </c>
      <c r="J1280" s="25">
        <v>0.0</v>
      </c>
      <c r="K1280" s="25">
        <v>0.0</v>
      </c>
      <c r="L1280" s="25">
        <v>0.0</v>
      </c>
      <c r="M1280" s="25">
        <v>0.0</v>
      </c>
      <c r="N1280" s="25">
        <v>0.03556</v>
      </c>
      <c r="O1280" s="25">
        <v>0.03556</v>
      </c>
      <c r="P1280" s="25">
        <v>0.03556</v>
      </c>
      <c r="Q1280" s="25">
        <v>0.0</v>
      </c>
      <c r="R1280" s="25">
        <v>99.0</v>
      </c>
      <c r="S1280" s="25">
        <v>3.0</v>
      </c>
    </row>
    <row r="1281">
      <c r="A1281" s="58" t="s">
        <v>41</v>
      </c>
      <c r="B1281" s="25" t="s">
        <v>1</v>
      </c>
      <c r="C1281" s="25" t="s">
        <v>261</v>
      </c>
      <c r="D1281" s="25" t="s">
        <v>11</v>
      </c>
      <c r="E1281" s="25">
        <v>28.0</v>
      </c>
      <c r="F1281" s="25">
        <v>0.0</v>
      </c>
      <c r="G1281" s="25">
        <v>0.0</v>
      </c>
      <c r="H1281" s="25">
        <v>21.0</v>
      </c>
      <c r="I1281" s="25">
        <v>0.0</v>
      </c>
      <c r="J1281" s="25">
        <v>0.0</v>
      </c>
      <c r="K1281" s="25">
        <v>0.0</v>
      </c>
      <c r="L1281" s="25">
        <v>0.0</v>
      </c>
      <c r="M1281" s="25">
        <v>0.0</v>
      </c>
      <c r="N1281" s="25">
        <v>0.00167</v>
      </c>
      <c r="O1281" s="25">
        <v>2.52528</v>
      </c>
      <c r="P1281" s="25">
        <v>0.59124</v>
      </c>
      <c r="Q1281" s="25">
        <v>0.0</v>
      </c>
      <c r="R1281" s="25">
        <v>99.0</v>
      </c>
      <c r="S1281" s="25">
        <v>3.0</v>
      </c>
    </row>
    <row r="1282">
      <c r="A1282" s="58" t="s">
        <v>41</v>
      </c>
      <c r="B1282" s="25" t="s">
        <v>1</v>
      </c>
      <c r="C1282" s="25" t="s">
        <v>275</v>
      </c>
      <c r="D1282" s="25" t="s">
        <v>11</v>
      </c>
      <c r="E1282" s="25">
        <v>1.0</v>
      </c>
      <c r="F1282" s="25">
        <v>0.0</v>
      </c>
      <c r="G1282" s="25">
        <v>0.0</v>
      </c>
      <c r="H1282" s="25">
        <v>0.0</v>
      </c>
      <c r="I1282" s="25">
        <v>0.0</v>
      </c>
      <c r="J1282" s="25">
        <v>0.0</v>
      </c>
      <c r="K1282" s="25">
        <v>0.0</v>
      </c>
      <c r="L1282" s="25">
        <v>0.0</v>
      </c>
      <c r="M1282" s="25">
        <v>0.0</v>
      </c>
      <c r="N1282" s="25">
        <v>0.06639</v>
      </c>
      <c r="O1282" s="25">
        <v>0.06639</v>
      </c>
      <c r="P1282" s="25">
        <v>0.06639</v>
      </c>
      <c r="Q1282" s="25">
        <v>0.0</v>
      </c>
      <c r="R1282" s="25">
        <v>99.0</v>
      </c>
      <c r="S1282" s="25">
        <v>3.0</v>
      </c>
    </row>
    <row r="1283">
      <c r="A1283" s="58" t="s">
        <v>41</v>
      </c>
      <c r="B1283" s="25" t="s">
        <v>1</v>
      </c>
      <c r="C1283" s="25" t="s">
        <v>276</v>
      </c>
      <c r="D1283" s="25" t="s">
        <v>11</v>
      </c>
      <c r="E1283" s="25">
        <v>1.0</v>
      </c>
      <c r="F1283" s="25">
        <v>0.0</v>
      </c>
      <c r="G1283" s="25">
        <v>0.0</v>
      </c>
      <c r="H1283" s="25">
        <v>0.0</v>
      </c>
      <c r="I1283" s="25">
        <v>0.0</v>
      </c>
      <c r="J1283" s="25">
        <v>0.0</v>
      </c>
      <c r="K1283" s="25">
        <v>0.0</v>
      </c>
      <c r="L1283" s="25">
        <v>0.0</v>
      </c>
      <c r="M1283" s="25">
        <v>0.0</v>
      </c>
      <c r="N1283" s="25">
        <v>1.25417</v>
      </c>
      <c r="O1283" s="25">
        <v>1.25417</v>
      </c>
      <c r="P1283" s="25">
        <v>1.25417</v>
      </c>
      <c r="Q1283" s="25">
        <v>0.0</v>
      </c>
      <c r="R1283" s="25">
        <v>99.0</v>
      </c>
      <c r="S1283" s="25">
        <v>3.0</v>
      </c>
    </row>
    <row r="1284">
      <c r="A1284" s="58" t="s">
        <v>41</v>
      </c>
      <c r="B1284" s="25" t="s">
        <v>1</v>
      </c>
      <c r="C1284" s="25" t="s">
        <v>277</v>
      </c>
      <c r="D1284" s="25" t="s">
        <v>11</v>
      </c>
      <c r="E1284" s="25">
        <v>3.0</v>
      </c>
      <c r="F1284" s="25">
        <v>0.0</v>
      </c>
      <c r="G1284" s="25">
        <v>0.0</v>
      </c>
      <c r="H1284" s="25">
        <v>1.0</v>
      </c>
      <c r="I1284" s="25">
        <v>0.0</v>
      </c>
      <c r="J1284" s="25">
        <v>0.0</v>
      </c>
      <c r="K1284" s="25">
        <v>0.0</v>
      </c>
      <c r="L1284" s="25">
        <v>0.0</v>
      </c>
      <c r="M1284" s="25">
        <v>0.0</v>
      </c>
      <c r="N1284" s="25">
        <v>0.00556</v>
      </c>
      <c r="O1284" s="25">
        <v>0.43278</v>
      </c>
      <c r="P1284" s="25">
        <v>0.14657</v>
      </c>
      <c r="Q1284" s="25">
        <v>0.0</v>
      </c>
      <c r="R1284" s="25">
        <v>99.0</v>
      </c>
      <c r="S1284" s="25">
        <v>3.0</v>
      </c>
    </row>
    <row r="1285">
      <c r="A1285" s="58" t="s">
        <v>41</v>
      </c>
      <c r="B1285" s="25" t="s">
        <v>1</v>
      </c>
      <c r="C1285" s="25" t="s">
        <v>271</v>
      </c>
      <c r="D1285" s="25" t="s">
        <v>11</v>
      </c>
      <c r="E1285" s="25">
        <v>2.0</v>
      </c>
      <c r="F1285" s="25">
        <v>0.0</v>
      </c>
      <c r="G1285" s="25">
        <v>0.0</v>
      </c>
      <c r="H1285" s="25">
        <v>1.0</v>
      </c>
      <c r="I1285" s="25">
        <v>0.0</v>
      </c>
      <c r="J1285" s="25">
        <v>0.0</v>
      </c>
      <c r="K1285" s="25">
        <v>0.0</v>
      </c>
      <c r="L1285" s="25">
        <v>0.0</v>
      </c>
      <c r="M1285" s="25">
        <v>0.0</v>
      </c>
      <c r="N1285" s="25">
        <v>0.02042</v>
      </c>
      <c r="O1285" s="25">
        <v>0.02042</v>
      </c>
      <c r="P1285" s="25">
        <v>0.02042</v>
      </c>
      <c r="Q1285" s="25">
        <v>0.0</v>
      </c>
      <c r="R1285" s="25">
        <v>99.0</v>
      </c>
      <c r="S1285" s="25">
        <v>3.0</v>
      </c>
    </row>
    <row r="1286">
      <c r="A1286" s="58" t="s">
        <v>41</v>
      </c>
      <c r="B1286" s="25" t="s">
        <v>1</v>
      </c>
      <c r="C1286" s="25" t="s">
        <v>204</v>
      </c>
      <c r="D1286" s="25" t="s">
        <v>12</v>
      </c>
      <c r="E1286" s="25">
        <v>21.0</v>
      </c>
      <c r="F1286" s="25">
        <v>0.0</v>
      </c>
      <c r="G1286" s="25">
        <v>0.0</v>
      </c>
      <c r="H1286" s="25">
        <v>10.0</v>
      </c>
      <c r="I1286" s="25">
        <v>0.0</v>
      </c>
      <c r="J1286" s="25">
        <v>0.0</v>
      </c>
      <c r="K1286" s="25">
        <v>0.0</v>
      </c>
      <c r="L1286" s="25">
        <v>0.0</v>
      </c>
      <c r="M1286" s="25">
        <v>0.0</v>
      </c>
      <c r="N1286" s="25">
        <v>0.00917</v>
      </c>
      <c r="O1286" s="25">
        <v>0.91556</v>
      </c>
      <c r="P1286" s="25">
        <v>4.78226</v>
      </c>
      <c r="Q1286" s="25">
        <v>0.0</v>
      </c>
      <c r="R1286" s="25">
        <v>99.0</v>
      </c>
      <c r="S1286" s="25">
        <v>4.0</v>
      </c>
    </row>
    <row r="1287">
      <c r="A1287" s="58" t="s">
        <v>41</v>
      </c>
      <c r="B1287" s="25" t="s">
        <v>1</v>
      </c>
      <c r="C1287" s="25" t="s">
        <v>268</v>
      </c>
      <c r="D1287" s="25" t="s">
        <v>12</v>
      </c>
      <c r="E1287" s="25">
        <v>2.0</v>
      </c>
      <c r="F1287" s="25">
        <v>0.0</v>
      </c>
      <c r="G1287" s="25">
        <v>0.0</v>
      </c>
      <c r="H1287" s="25">
        <v>0.0</v>
      </c>
      <c r="I1287" s="25">
        <v>0.0</v>
      </c>
      <c r="J1287" s="25">
        <v>0.0</v>
      </c>
      <c r="K1287" s="25">
        <v>0.0</v>
      </c>
      <c r="L1287" s="25">
        <v>0.0</v>
      </c>
      <c r="M1287" s="25">
        <v>0.0</v>
      </c>
      <c r="N1287" s="25">
        <v>0.85972</v>
      </c>
      <c r="O1287" s="25">
        <v>0.85972</v>
      </c>
      <c r="P1287" s="25">
        <v>0.85972</v>
      </c>
      <c r="Q1287" s="25">
        <v>0.0</v>
      </c>
      <c r="R1287" s="25">
        <v>99.0</v>
      </c>
      <c r="S1287" s="25">
        <v>4.0</v>
      </c>
    </row>
    <row r="1288">
      <c r="A1288" s="58" t="s">
        <v>41</v>
      </c>
      <c r="B1288" s="25" t="s">
        <v>1</v>
      </c>
      <c r="C1288" s="25" t="s">
        <v>278</v>
      </c>
      <c r="D1288" s="25" t="s">
        <v>12</v>
      </c>
      <c r="E1288" s="25">
        <v>11.0</v>
      </c>
      <c r="F1288" s="25">
        <v>0.0</v>
      </c>
      <c r="G1288" s="25">
        <v>0.0</v>
      </c>
      <c r="H1288" s="25">
        <v>4.0</v>
      </c>
      <c r="I1288" s="25">
        <v>0.0</v>
      </c>
      <c r="J1288" s="25">
        <v>0.0</v>
      </c>
      <c r="K1288" s="25">
        <v>0.0</v>
      </c>
      <c r="L1288" s="25">
        <v>0.0</v>
      </c>
      <c r="M1288" s="25">
        <v>0.0</v>
      </c>
      <c r="N1288" s="25">
        <v>0.02722</v>
      </c>
      <c r="O1288" s="25">
        <v>1.18056</v>
      </c>
      <c r="P1288" s="25">
        <v>2.10601</v>
      </c>
      <c r="Q1288" s="25">
        <v>0.0</v>
      </c>
      <c r="R1288" s="25">
        <v>99.0</v>
      </c>
      <c r="S1288" s="25">
        <v>4.0</v>
      </c>
    </row>
    <row r="1289">
      <c r="A1289" s="58" t="s">
        <v>41</v>
      </c>
      <c r="B1289" s="25" t="s">
        <v>1</v>
      </c>
      <c r="C1289" s="25" t="s">
        <v>279</v>
      </c>
      <c r="D1289" s="25" t="s">
        <v>12</v>
      </c>
      <c r="E1289" s="25">
        <v>3.0</v>
      </c>
      <c r="F1289" s="25">
        <v>0.0</v>
      </c>
      <c r="G1289" s="25">
        <v>0.0</v>
      </c>
      <c r="H1289" s="25">
        <v>0.0</v>
      </c>
      <c r="I1289" s="25">
        <v>0.0</v>
      </c>
      <c r="J1289" s="25">
        <v>0.0</v>
      </c>
      <c r="K1289" s="25">
        <v>0.0</v>
      </c>
      <c r="L1289" s="25">
        <v>0.0</v>
      </c>
      <c r="M1289" s="25">
        <v>0.0</v>
      </c>
      <c r="N1289" s="25">
        <v>1.1225</v>
      </c>
      <c r="O1289" s="25">
        <v>23.82083</v>
      </c>
      <c r="P1289" s="25">
        <v>8.45481</v>
      </c>
      <c r="Q1289" s="25">
        <v>0.0</v>
      </c>
      <c r="R1289" s="25">
        <v>99.0</v>
      </c>
      <c r="S1289" s="25">
        <v>4.0</v>
      </c>
    </row>
    <row r="1290">
      <c r="A1290" s="58" t="s">
        <v>41</v>
      </c>
      <c r="B1290" s="25" t="s">
        <v>1</v>
      </c>
      <c r="C1290" s="25" t="s">
        <v>270</v>
      </c>
      <c r="D1290" s="25" t="s">
        <v>12</v>
      </c>
      <c r="E1290" s="25">
        <v>5.0</v>
      </c>
      <c r="F1290" s="25">
        <v>0.0</v>
      </c>
      <c r="G1290" s="25">
        <v>0.0</v>
      </c>
      <c r="H1290" s="25">
        <v>1.0</v>
      </c>
      <c r="I1290" s="25">
        <v>0.0</v>
      </c>
      <c r="J1290" s="25">
        <v>0.0</v>
      </c>
      <c r="K1290" s="25">
        <v>0.0</v>
      </c>
      <c r="L1290" s="25">
        <v>0.0</v>
      </c>
      <c r="M1290" s="25">
        <v>0.0</v>
      </c>
      <c r="N1290" s="25">
        <v>0.55139</v>
      </c>
      <c r="O1290" s="25">
        <v>48.20056</v>
      </c>
      <c r="P1290" s="25">
        <v>9.92333</v>
      </c>
      <c r="Q1290" s="25">
        <v>0.0</v>
      </c>
      <c r="R1290" s="25">
        <v>99.0</v>
      </c>
      <c r="S1290" s="25">
        <v>4.0</v>
      </c>
    </row>
    <row r="1291">
      <c r="A1291" s="58" t="s">
        <v>41</v>
      </c>
      <c r="B1291" s="25" t="s">
        <v>1</v>
      </c>
      <c r="C1291" s="25" t="s">
        <v>280</v>
      </c>
      <c r="D1291" s="25" t="s">
        <v>12</v>
      </c>
      <c r="E1291" s="25">
        <v>22.0</v>
      </c>
      <c r="F1291" s="25">
        <v>0.0</v>
      </c>
      <c r="G1291" s="25">
        <v>0.0</v>
      </c>
      <c r="H1291" s="25">
        <v>8.0</v>
      </c>
      <c r="I1291" s="25">
        <v>0.0</v>
      </c>
      <c r="J1291" s="25">
        <v>0.0</v>
      </c>
      <c r="K1291" s="25">
        <v>0.0</v>
      </c>
      <c r="L1291" s="25">
        <v>0.0</v>
      </c>
      <c r="M1291" s="25">
        <v>0.0</v>
      </c>
      <c r="N1291" s="25">
        <v>0.04222</v>
      </c>
      <c r="O1291" s="25">
        <v>0.94611</v>
      </c>
      <c r="P1291" s="25">
        <v>0.33461</v>
      </c>
      <c r="Q1291" s="25">
        <v>0.0</v>
      </c>
      <c r="R1291" s="25">
        <v>99.0</v>
      </c>
      <c r="S1291" s="25">
        <v>4.0</v>
      </c>
    </row>
    <row r="1292">
      <c r="A1292" s="58" t="s">
        <v>41</v>
      </c>
      <c r="B1292" s="25" t="s">
        <v>1</v>
      </c>
      <c r="C1292" s="25" t="s">
        <v>138</v>
      </c>
      <c r="D1292" s="25" t="s">
        <v>12</v>
      </c>
      <c r="E1292" s="25">
        <v>25.0</v>
      </c>
      <c r="F1292" s="25">
        <v>0.0</v>
      </c>
      <c r="G1292" s="25">
        <v>0.0</v>
      </c>
      <c r="H1292" s="25">
        <v>6.0</v>
      </c>
      <c r="I1292" s="25">
        <v>0.0</v>
      </c>
      <c r="J1292" s="25">
        <v>0.0</v>
      </c>
      <c r="K1292" s="25">
        <v>0.0</v>
      </c>
      <c r="L1292" s="25">
        <v>0.0</v>
      </c>
      <c r="M1292" s="25">
        <v>0.0</v>
      </c>
      <c r="N1292" s="25">
        <v>0.36833</v>
      </c>
      <c r="O1292" s="25">
        <v>8.76222</v>
      </c>
      <c r="P1292" s="25">
        <v>2.40292</v>
      </c>
      <c r="Q1292" s="25">
        <v>0.0</v>
      </c>
      <c r="R1292" s="25">
        <v>99.0</v>
      </c>
      <c r="S1292" s="25">
        <v>4.0</v>
      </c>
    </row>
    <row r="1293">
      <c r="A1293" s="58" t="s">
        <v>41</v>
      </c>
      <c r="B1293" s="25" t="s">
        <v>1</v>
      </c>
      <c r="C1293" s="25" t="s">
        <v>253</v>
      </c>
      <c r="D1293" s="25" t="s">
        <v>12</v>
      </c>
      <c r="E1293" s="25">
        <v>8.0</v>
      </c>
      <c r="F1293" s="25">
        <v>0.0</v>
      </c>
      <c r="G1293" s="25">
        <v>0.0</v>
      </c>
      <c r="H1293" s="25">
        <v>2.0</v>
      </c>
      <c r="I1293" s="25">
        <v>0.0</v>
      </c>
      <c r="J1293" s="25">
        <v>0.0</v>
      </c>
      <c r="K1293" s="25">
        <v>0.0</v>
      </c>
      <c r="L1293" s="25">
        <v>0.0</v>
      </c>
      <c r="M1293" s="25">
        <v>0.0</v>
      </c>
      <c r="N1293" s="25">
        <v>0.02694</v>
      </c>
      <c r="O1293" s="25">
        <v>6.31</v>
      </c>
      <c r="P1293" s="25">
        <v>1.21372</v>
      </c>
      <c r="Q1293" s="25">
        <v>0.0</v>
      </c>
      <c r="R1293" s="25">
        <v>99.0</v>
      </c>
      <c r="S1293" s="25">
        <v>4.0</v>
      </c>
    </row>
    <row r="1294">
      <c r="A1294" s="58" t="s">
        <v>41</v>
      </c>
      <c r="B1294" s="25" t="s">
        <v>1</v>
      </c>
      <c r="C1294" s="25" t="s">
        <v>275</v>
      </c>
      <c r="D1294" s="25" t="s">
        <v>12</v>
      </c>
      <c r="E1294" s="25">
        <v>1.0</v>
      </c>
      <c r="F1294" s="25">
        <v>0.0</v>
      </c>
      <c r="G1294" s="25">
        <v>0.0</v>
      </c>
      <c r="H1294" s="25">
        <v>0.0</v>
      </c>
      <c r="I1294" s="25">
        <v>0.0</v>
      </c>
      <c r="J1294" s="25">
        <v>0.0</v>
      </c>
      <c r="K1294" s="25">
        <v>0.0</v>
      </c>
      <c r="L1294" s="25">
        <v>0.0</v>
      </c>
      <c r="M1294" s="25">
        <v>0.0</v>
      </c>
      <c r="N1294" s="25">
        <v>0.22528</v>
      </c>
      <c r="O1294" s="25">
        <v>0.22528</v>
      </c>
      <c r="P1294" s="25">
        <v>0.22528</v>
      </c>
      <c r="Q1294" s="25">
        <v>0.0</v>
      </c>
      <c r="R1294" s="25">
        <v>99.0</v>
      </c>
      <c r="S1294" s="25">
        <v>4.0</v>
      </c>
    </row>
    <row r="1295">
      <c r="A1295" s="58" t="s">
        <v>41</v>
      </c>
      <c r="B1295" s="25" t="s">
        <v>1</v>
      </c>
      <c r="C1295" s="25" t="s">
        <v>281</v>
      </c>
      <c r="D1295" s="25" t="s">
        <v>12</v>
      </c>
      <c r="E1295" s="25">
        <v>1.0</v>
      </c>
      <c r="F1295" s="25">
        <v>0.0</v>
      </c>
      <c r="G1295" s="25">
        <v>0.0</v>
      </c>
      <c r="H1295" s="25">
        <v>0.0</v>
      </c>
      <c r="I1295" s="25">
        <v>0.0</v>
      </c>
      <c r="J1295" s="25">
        <v>0.0</v>
      </c>
      <c r="K1295" s="25">
        <v>0.0</v>
      </c>
      <c r="L1295" s="25">
        <v>0.0</v>
      </c>
      <c r="M1295" s="25">
        <v>0.0</v>
      </c>
      <c r="N1295" s="25">
        <v>17.14972</v>
      </c>
      <c r="O1295" s="25">
        <v>17.14972</v>
      </c>
      <c r="P1295" s="25">
        <v>17.14972</v>
      </c>
      <c r="Q1295" s="25">
        <v>0.0</v>
      </c>
      <c r="R1295" s="25">
        <v>99.0</v>
      </c>
      <c r="S1295" s="25">
        <v>4.0</v>
      </c>
    </row>
    <row r="1296">
      <c r="A1296" s="58" t="s">
        <v>41</v>
      </c>
      <c r="B1296" s="25" t="s">
        <v>1</v>
      </c>
      <c r="C1296" s="25" t="s">
        <v>215</v>
      </c>
      <c r="D1296" s="25" t="s">
        <v>12</v>
      </c>
      <c r="E1296" s="25">
        <v>16.0</v>
      </c>
      <c r="F1296" s="25">
        <v>0.0</v>
      </c>
      <c r="G1296" s="25">
        <v>0.0</v>
      </c>
      <c r="H1296" s="25">
        <v>4.0</v>
      </c>
      <c r="I1296" s="25">
        <v>0.0</v>
      </c>
      <c r="J1296" s="25">
        <v>0.0</v>
      </c>
      <c r="K1296" s="25">
        <v>0.0</v>
      </c>
      <c r="L1296" s="25">
        <v>0.0</v>
      </c>
      <c r="M1296" s="25">
        <v>0.0</v>
      </c>
      <c r="N1296" s="25">
        <v>0.04139</v>
      </c>
      <c r="O1296" s="25">
        <v>21.99639</v>
      </c>
      <c r="P1296" s="25">
        <v>4.30535</v>
      </c>
      <c r="Q1296" s="25">
        <v>0.0</v>
      </c>
      <c r="R1296" s="25">
        <v>99.0</v>
      </c>
      <c r="S1296" s="25">
        <v>4.0</v>
      </c>
    </row>
    <row r="1297">
      <c r="A1297" s="58" t="s">
        <v>41</v>
      </c>
      <c r="B1297" s="25" t="s">
        <v>1</v>
      </c>
      <c r="C1297" s="25" t="s">
        <v>179</v>
      </c>
      <c r="D1297" s="25" t="s">
        <v>12</v>
      </c>
      <c r="E1297" s="25">
        <v>14.0</v>
      </c>
      <c r="F1297" s="25">
        <v>0.0</v>
      </c>
      <c r="G1297" s="25">
        <v>0.0</v>
      </c>
      <c r="H1297" s="25">
        <v>1.0</v>
      </c>
      <c r="I1297" s="25">
        <v>0.0</v>
      </c>
      <c r="J1297" s="25">
        <v>0.0</v>
      </c>
      <c r="K1297" s="25">
        <v>0.0</v>
      </c>
      <c r="L1297" s="25">
        <v>0.0</v>
      </c>
      <c r="M1297" s="25">
        <v>0.0</v>
      </c>
      <c r="N1297" s="25">
        <v>1.63222</v>
      </c>
      <c r="O1297" s="25">
        <v>28.92167</v>
      </c>
      <c r="P1297" s="25">
        <v>10.28438</v>
      </c>
      <c r="Q1297" s="25">
        <v>0.0</v>
      </c>
      <c r="R1297" s="25">
        <v>99.0</v>
      </c>
      <c r="S1297" s="25">
        <v>4.0</v>
      </c>
    </row>
    <row r="1298">
      <c r="A1298" s="58" t="s">
        <v>41</v>
      </c>
      <c r="B1298" s="25" t="s">
        <v>1</v>
      </c>
      <c r="C1298" s="25" t="s">
        <v>240</v>
      </c>
      <c r="D1298" s="25" t="s">
        <v>12</v>
      </c>
      <c r="E1298" s="25">
        <v>2.0</v>
      </c>
      <c r="F1298" s="25">
        <v>0.0</v>
      </c>
      <c r="G1298" s="25">
        <v>0.0</v>
      </c>
      <c r="H1298" s="25">
        <v>2.0</v>
      </c>
      <c r="I1298" s="25">
        <v>0.0</v>
      </c>
      <c r="J1298" s="25">
        <v>0.0</v>
      </c>
      <c r="K1298" s="25">
        <v>0.0</v>
      </c>
      <c r="L1298" s="25">
        <v>0.0</v>
      </c>
      <c r="M1298" s="25">
        <v>0.0</v>
      </c>
      <c r="N1298" s="25">
        <v>0.00667</v>
      </c>
      <c r="O1298" s="25">
        <v>0.00667</v>
      </c>
      <c r="P1298" s="25">
        <v>0.00667</v>
      </c>
      <c r="Q1298" s="25">
        <v>0.0</v>
      </c>
      <c r="R1298" s="25">
        <v>99.0</v>
      </c>
      <c r="S1298" s="25">
        <v>4.0</v>
      </c>
    </row>
    <row r="1299">
      <c r="A1299" s="58" t="s">
        <v>41</v>
      </c>
      <c r="B1299" s="25" t="s">
        <v>1</v>
      </c>
      <c r="C1299" s="25" t="s">
        <v>254</v>
      </c>
      <c r="D1299" s="25" t="s">
        <v>12</v>
      </c>
      <c r="E1299" s="25">
        <v>14.0</v>
      </c>
      <c r="F1299" s="25">
        <v>0.0</v>
      </c>
      <c r="G1299" s="25">
        <v>0.0</v>
      </c>
      <c r="H1299" s="25">
        <v>2.0</v>
      </c>
      <c r="I1299" s="25">
        <v>0.0</v>
      </c>
      <c r="J1299" s="25">
        <v>0.0</v>
      </c>
      <c r="K1299" s="25">
        <v>0.0</v>
      </c>
      <c r="L1299" s="25">
        <v>0.0</v>
      </c>
      <c r="M1299" s="25">
        <v>0.0</v>
      </c>
      <c r="N1299" s="25">
        <v>0.56972</v>
      </c>
      <c r="O1299" s="25">
        <v>12.46417</v>
      </c>
      <c r="P1299" s="25">
        <v>3.73339</v>
      </c>
      <c r="Q1299" s="25">
        <v>0.0</v>
      </c>
      <c r="R1299" s="25">
        <v>99.0</v>
      </c>
      <c r="S1299" s="25">
        <v>4.0</v>
      </c>
    </row>
    <row r="1300">
      <c r="A1300" s="58" t="s">
        <v>41</v>
      </c>
      <c r="B1300" s="25" t="s">
        <v>1</v>
      </c>
      <c r="C1300" s="25" t="s">
        <v>261</v>
      </c>
      <c r="D1300" s="25" t="s">
        <v>12</v>
      </c>
      <c r="E1300" s="25">
        <v>2.0</v>
      </c>
      <c r="F1300" s="25">
        <v>0.0</v>
      </c>
      <c r="G1300" s="25">
        <v>0.0</v>
      </c>
      <c r="H1300" s="25">
        <v>1.0</v>
      </c>
      <c r="I1300" s="25">
        <v>0.0</v>
      </c>
      <c r="J1300" s="25">
        <v>0.0</v>
      </c>
      <c r="K1300" s="25">
        <v>0.0</v>
      </c>
      <c r="L1300" s="25">
        <v>0.0</v>
      </c>
      <c r="M1300" s="25">
        <v>0.0</v>
      </c>
      <c r="N1300" s="25">
        <v>10.21097</v>
      </c>
      <c r="O1300" s="25">
        <v>10.21097</v>
      </c>
      <c r="P1300" s="25">
        <v>10.21097</v>
      </c>
      <c r="Q1300" s="25">
        <v>0.0</v>
      </c>
      <c r="R1300" s="25">
        <v>99.0</v>
      </c>
      <c r="S1300" s="25">
        <v>4.0</v>
      </c>
    </row>
    <row r="1301">
      <c r="A1301" s="58" t="s">
        <v>41</v>
      </c>
      <c r="B1301" s="25" t="s">
        <v>1</v>
      </c>
      <c r="C1301" s="25" t="s">
        <v>214</v>
      </c>
      <c r="D1301" s="25" t="s">
        <v>12</v>
      </c>
      <c r="E1301" s="25">
        <v>29.0</v>
      </c>
      <c r="F1301" s="25">
        <v>0.0</v>
      </c>
      <c r="G1301" s="25">
        <v>1.0</v>
      </c>
      <c r="H1301" s="25">
        <v>5.0</v>
      </c>
      <c r="I1301" s="25">
        <v>0.0</v>
      </c>
      <c r="J1301" s="25">
        <v>0.0</v>
      </c>
      <c r="K1301" s="25">
        <v>0.0</v>
      </c>
      <c r="L1301" s="25">
        <v>0.0</v>
      </c>
      <c r="M1301" s="25">
        <v>0.0</v>
      </c>
      <c r="N1301" s="25">
        <v>0.29167</v>
      </c>
      <c r="O1301" s="25">
        <v>16.41056</v>
      </c>
      <c r="P1301" s="25">
        <v>4.30957</v>
      </c>
      <c r="Q1301" s="25">
        <v>0.0</v>
      </c>
      <c r="R1301" s="25">
        <v>99.0</v>
      </c>
      <c r="S1301" s="25">
        <v>4.0</v>
      </c>
    </row>
    <row r="1302">
      <c r="A1302" s="58" t="s">
        <v>41</v>
      </c>
      <c r="B1302" s="25" t="s">
        <v>1</v>
      </c>
      <c r="C1302" s="25" t="s">
        <v>282</v>
      </c>
      <c r="D1302" s="25" t="s">
        <v>12</v>
      </c>
      <c r="E1302" s="25">
        <v>3.0</v>
      </c>
      <c r="F1302" s="25">
        <v>0.0</v>
      </c>
      <c r="G1302" s="25">
        <v>0.0</v>
      </c>
      <c r="H1302" s="25">
        <v>1.0</v>
      </c>
      <c r="I1302" s="25">
        <v>0.0</v>
      </c>
      <c r="J1302" s="25">
        <v>0.0</v>
      </c>
      <c r="K1302" s="25">
        <v>0.0</v>
      </c>
      <c r="L1302" s="25">
        <v>0.0</v>
      </c>
      <c r="M1302" s="25">
        <v>0.0</v>
      </c>
      <c r="N1302" s="25">
        <v>0.36278</v>
      </c>
      <c r="O1302" s="25">
        <v>0.8925</v>
      </c>
      <c r="P1302" s="25">
        <v>0.41991</v>
      </c>
      <c r="Q1302" s="25">
        <v>0.0</v>
      </c>
      <c r="R1302" s="25">
        <v>99.0</v>
      </c>
      <c r="S1302" s="25">
        <v>4.0</v>
      </c>
    </row>
    <row r="1303">
      <c r="A1303" s="58" t="s">
        <v>41</v>
      </c>
      <c r="B1303" s="25" t="s">
        <v>1</v>
      </c>
      <c r="C1303" s="25" t="s">
        <v>283</v>
      </c>
      <c r="D1303" s="25" t="s">
        <v>12</v>
      </c>
      <c r="E1303" s="25">
        <v>1.0</v>
      </c>
      <c r="F1303" s="25">
        <v>0.0</v>
      </c>
      <c r="G1303" s="25">
        <v>0.0</v>
      </c>
      <c r="H1303" s="25">
        <v>0.0</v>
      </c>
      <c r="I1303" s="25">
        <v>0.0</v>
      </c>
      <c r="J1303" s="25">
        <v>0.0</v>
      </c>
      <c r="K1303" s="25">
        <v>0.0</v>
      </c>
      <c r="L1303" s="25">
        <v>0.0</v>
      </c>
      <c r="M1303" s="25">
        <v>0.0</v>
      </c>
      <c r="N1303" s="25">
        <v>0.28722</v>
      </c>
      <c r="O1303" s="25">
        <v>0.28722</v>
      </c>
      <c r="P1303" s="25">
        <v>0.28722</v>
      </c>
      <c r="Q1303" s="25">
        <v>0.0</v>
      </c>
      <c r="R1303" s="25">
        <v>99.0</v>
      </c>
      <c r="S1303" s="25">
        <v>4.0</v>
      </c>
    </row>
    <row r="1304">
      <c r="A1304" s="58" t="s">
        <v>41</v>
      </c>
      <c r="B1304" s="25" t="s">
        <v>1</v>
      </c>
      <c r="C1304" s="25" t="s">
        <v>208</v>
      </c>
      <c r="D1304" s="25" t="s">
        <v>12</v>
      </c>
      <c r="E1304" s="25">
        <v>12.0</v>
      </c>
      <c r="F1304" s="25">
        <v>0.0</v>
      </c>
      <c r="G1304" s="25">
        <v>0.0</v>
      </c>
      <c r="H1304" s="25">
        <v>2.0</v>
      </c>
      <c r="I1304" s="25">
        <v>0.0</v>
      </c>
      <c r="J1304" s="25">
        <v>0.0</v>
      </c>
      <c r="K1304" s="25">
        <v>0.0</v>
      </c>
      <c r="L1304" s="25">
        <v>0.0</v>
      </c>
      <c r="M1304" s="25">
        <v>0.0</v>
      </c>
      <c r="N1304" s="25">
        <v>0.96722</v>
      </c>
      <c r="O1304" s="25">
        <v>8.0875</v>
      </c>
      <c r="P1304" s="25">
        <v>2.47669</v>
      </c>
      <c r="Q1304" s="25">
        <v>0.0</v>
      </c>
      <c r="R1304" s="25">
        <v>99.0</v>
      </c>
      <c r="S1304" s="25">
        <v>4.0</v>
      </c>
    </row>
    <row r="1305">
      <c r="A1305" s="58" t="s">
        <v>41</v>
      </c>
      <c r="B1305" s="25" t="s">
        <v>1</v>
      </c>
      <c r="C1305" s="25" t="s">
        <v>284</v>
      </c>
      <c r="D1305" s="25" t="s">
        <v>12</v>
      </c>
      <c r="E1305" s="25">
        <v>5.0</v>
      </c>
      <c r="F1305" s="25">
        <v>0.0</v>
      </c>
      <c r="G1305" s="25">
        <v>0.0</v>
      </c>
      <c r="H1305" s="25">
        <v>3.0</v>
      </c>
      <c r="I1305" s="25">
        <v>0.0</v>
      </c>
      <c r="J1305" s="25">
        <v>0.0</v>
      </c>
      <c r="K1305" s="25">
        <v>0.0</v>
      </c>
      <c r="L1305" s="25">
        <v>0.0</v>
      </c>
      <c r="M1305" s="25">
        <v>0.0</v>
      </c>
      <c r="N1305" s="25">
        <v>0.00722</v>
      </c>
      <c r="O1305" s="25">
        <v>1.93694</v>
      </c>
      <c r="P1305" s="25">
        <v>0.6315</v>
      </c>
      <c r="Q1305" s="25">
        <v>0.0</v>
      </c>
      <c r="R1305" s="25">
        <v>99.0</v>
      </c>
      <c r="S1305" s="25">
        <v>4.0</v>
      </c>
    </row>
    <row r="1306">
      <c r="A1306" s="58" t="s">
        <v>41</v>
      </c>
      <c r="B1306" s="25" t="s">
        <v>1</v>
      </c>
      <c r="C1306" s="25" t="s">
        <v>266</v>
      </c>
      <c r="D1306" s="25" t="s">
        <v>12</v>
      </c>
      <c r="E1306" s="25">
        <v>3.0</v>
      </c>
      <c r="F1306" s="25">
        <v>0.0</v>
      </c>
      <c r="G1306" s="25">
        <v>0.0</v>
      </c>
      <c r="H1306" s="25">
        <v>0.0</v>
      </c>
      <c r="I1306" s="25">
        <v>0.0</v>
      </c>
      <c r="J1306" s="25">
        <v>0.0</v>
      </c>
      <c r="K1306" s="25">
        <v>0.0</v>
      </c>
      <c r="L1306" s="25">
        <v>0.0</v>
      </c>
      <c r="M1306" s="25">
        <v>0.0</v>
      </c>
      <c r="N1306" s="25">
        <v>14.52444</v>
      </c>
      <c r="O1306" s="25">
        <v>17.50389</v>
      </c>
      <c r="P1306" s="25">
        <v>10.73935</v>
      </c>
      <c r="Q1306" s="25">
        <v>0.0</v>
      </c>
      <c r="R1306" s="25">
        <v>99.0</v>
      </c>
      <c r="S1306" s="25">
        <v>4.0</v>
      </c>
    </row>
    <row r="1307">
      <c r="A1307" s="58" t="s">
        <v>41</v>
      </c>
      <c r="B1307" s="25" t="s">
        <v>1</v>
      </c>
      <c r="C1307" s="25" t="s">
        <v>252</v>
      </c>
      <c r="D1307" s="25" t="s">
        <v>12</v>
      </c>
      <c r="E1307" s="25">
        <v>2.0</v>
      </c>
      <c r="F1307" s="25">
        <v>0.0</v>
      </c>
      <c r="G1307" s="25">
        <v>0.0</v>
      </c>
      <c r="H1307" s="25">
        <v>1.0</v>
      </c>
      <c r="I1307" s="25">
        <v>0.0</v>
      </c>
      <c r="J1307" s="25">
        <v>0.0</v>
      </c>
      <c r="K1307" s="25">
        <v>0.0</v>
      </c>
      <c r="L1307" s="25">
        <v>0.0</v>
      </c>
      <c r="M1307" s="25">
        <v>0.0</v>
      </c>
      <c r="N1307" s="25">
        <v>1.65514</v>
      </c>
      <c r="O1307" s="25">
        <v>1.65514</v>
      </c>
      <c r="P1307" s="25">
        <v>1.65514</v>
      </c>
      <c r="Q1307" s="25">
        <v>0.0</v>
      </c>
      <c r="R1307" s="25">
        <v>99.0</v>
      </c>
      <c r="S1307" s="25">
        <v>4.0</v>
      </c>
    </row>
    <row r="1308">
      <c r="A1308" s="58" t="s">
        <v>41</v>
      </c>
      <c r="B1308" s="25" t="s">
        <v>1</v>
      </c>
      <c r="C1308" s="25" t="s">
        <v>269</v>
      </c>
      <c r="D1308" s="25" t="s">
        <v>12</v>
      </c>
      <c r="E1308" s="25">
        <v>3.0</v>
      </c>
      <c r="F1308" s="25">
        <v>0.0</v>
      </c>
      <c r="G1308" s="25">
        <v>0.0</v>
      </c>
      <c r="H1308" s="25">
        <v>0.0</v>
      </c>
      <c r="I1308" s="25">
        <v>0.0</v>
      </c>
      <c r="J1308" s="25">
        <v>0.0</v>
      </c>
      <c r="K1308" s="25">
        <v>0.0</v>
      </c>
      <c r="L1308" s="25">
        <v>0.0</v>
      </c>
      <c r="M1308" s="25">
        <v>0.0</v>
      </c>
      <c r="N1308" s="25">
        <v>2.26972</v>
      </c>
      <c r="O1308" s="25">
        <v>4.49556</v>
      </c>
      <c r="P1308" s="25">
        <v>2.46306</v>
      </c>
      <c r="Q1308" s="25">
        <v>0.0</v>
      </c>
      <c r="R1308" s="25">
        <v>99.0</v>
      </c>
      <c r="S1308" s="25">
        <v>4.0</v>
      </c>
    </row>
    <row r="1309">
      <c r="A1309" s="58" t="s">
        <v>41</v>
      </c>
      <c r="B1309" s="25" t="s">
        <v>1</v>
      </c>
      <c r="C1309" s="25" t="s">
        <v>263</v>
      </c>
      <c r="D1309" s="25" t="s">
        <v>12</v>
      </c>
      <c r="E1309" s="25">
        <v>2.0</v>
      </c>
      <c r="F1309" s="25">
        <v>0.0</v>
      </c>
      <c r="G1309" s="25">
        <v>0.0</v>
      </c>
      <c r="H1309" s="25">
        <v>1.0</v>
      </c>
      <c r="I1309" s="25">
        <v>0.0</v>
      </c>
      <c r="J1309" s="25">
        <v>0.0</v>
      </c>
      <c r="K1309" s="25">
        <v>0.0</v>
      </c>
      <c r="L1309" s="25">
        <v>0.0</v>
      </c>
      <c r="M1309" s="25">
        <v>0.0</v>
      </c>
      <c r="N1309" s="25">
        <v>5.33278</v>
      </c>
      <c r="O1309" s="25">
        <v>5.33278</v>
      </c>
      <c r="P1309" s="25">
        <v>5.33278</v>
      </c>
      <c r="Q1309" s="25">
        <v>0.0</v>
      </c>
      <c r="R1309" s="25">
        <v>99.0</v>
      </c>
      <c r="S1309" s="25">
        <v>4.0</v>
      </c>
    </row>
    <row r="1310">
      <c r="A1310" s="58" t="s">
        <v>41</v>
      </c>
      <c r="B1310" s="25" t="s">
        <v>1</v>
      </c>
      <c r="C1310" s="25" t="s">
        <v>251</v>
      </c>
      <c r="D1310" s="25" t="s">
        <v>12</v>
      </c>
      <c r="E1310" s="25">
        <v>14.0</v>
      </c>
      <c r="F1310" s="25">
        <v>0.0</v>
      </c>
      <c r="G1310" s="25">
        <v>0.0</v>
      </c>
      <c r="H1310" s="25">
        <v>4.0</v>
      </c>
      <c r="I1310" s="25">
        <v>0.0</v>
      </c>
      <c r="J1310" s="25">
        <v>0.0</v>
      </c>
      <c r="K1310" s="25">
        <v>0.0</v>
      </c>
      <c r="L1310" s="25">
        <v>0.0</v>
      </c>
      <c r="M1310" s="25">
        <v>0.0</v>
      </c>
      <c r="N1310" s="25">
        <v>0.21889</v>
      </c>
      <c r="O1310" s="25">
        <v>15.08389</v>
      </c>
      <c r="P1310" s="25">
        <v>4.15813</v>
      </c>
      <c r="Q1310" s="25">
        <v>0.0</v>
      </c>
      <c r="R1310" s="25">
        <v>99.0</v>
      </c>
      <c r="S1310" s="25">
        <v>4.0</v>
      </c>
    </row>
    <row r="1311">
      <c r="A1311" s="58" t="s">
        <v>41</v>
      </c>
      <c r="B1311" s="25" t="s">
        <v>1</v>
      </c>
      <c r="C1311" s="25" t="s">
        <v>225</v>
      </c>
      <c r="D1311" s="25" t="s">
        <v>12</v>
      </c>
      <c r="E1311" s="25">
        <v>20.0</v>
      </c>
      <c r="F1311" s="25">
        <v>0.0</v>
      </c>
      <c r="G1311" s="25">
        <v>0.0</v>
      </c>
      <c r="H1311" s="25">
        <v>4.0</v>
      </c>
      <c r="I1311" s="25">
        <v>0.0</v>
      </c>
      <c r="J1311" s="25">
        <v>0.0</v>
      </c>
      <c r="K1311" s="25">
        <v>0.0</v>
      </c>
      <c r="L1311" s="25">
        <v>0.0</v>
      </c>
      <c r="M1311" s="25">
        <v>0.0</v>
      </c>
      <c r="N1311" s="25">
        <v>0.0675</v>
      </c>
      <c r="O1311" s="25">
        <v>5.09139</v>
      </c>
      <c r="P1311" s="25">
        <v>1.53503</v>
      </c>
      <c r="Q1311" s="25">
        <v>0.0</v>
      </c>
      <c r="R1311" s="25">
        <v>99.0</v>
      </c>
      <c r="S1311" s="25">
        <v>4.0</v>
      </c>
    </row>
    <row r="1312">
      <c r="A1312" s="58" t="s">
        <v>41</v>
      </c>
      <c r="B1312" s="25" t="s">
        <v>1</v>
      </c>
      <c r="C1312" s="25" t="s">
        <v>272</v>
      </c>
      <c r="D1312" s="25" t="s">
        <v>12</v>
      </c>
      <c r="E1312" s="25">
        <v>1.0</v>
      </c>
      <c r="F1312" s="25">
        <v>0.0</v>
      </c>
      <c r="G1312" s="25">
        <v>0.0</v>
      </c>
      <c r="H1312" s="25">
        <v>0.0</v>
      </c>
      <c r="I1312" s="25">
        <v>0.0</v>
      </c>
      <c r="J1312" s="25">
        <v>0.0</v>
      </c>
      <c r="K1312" s="25">
        <v>0.0</v>
      </c>
      <c r="L1312" s="25">
        <v>0.0</v>
      </c>
      <c r="M1312" s="25">
        <v>0.0</v>
      </c>
      <c r="N1312" s="25">
        <v>0.17222</v>
      </c>
      <c r="O1312" s="25">
        <v>0.17222</v>
      </c>
      <c r="P1312" s="25">
        <v>0.17222</v>
      </c>
      <c r="Q1312" s="25">
        <v>0.0</v>
      </c>
      <c r="R1312" s="25">
        <v>99.0</v>
      </c>
      <c r="S1312" s="25">
        <v>4.0</v>
      </c>
    </row>
    <row r="1313">
      <c r="A1313" s="58" t="s">
        <v>41</v>
      </c>
      <c r="B1313" s="25" t="s">
        <v>1</v>
      </c>
      <c r="C1313" s="25" t="s">
        <v>265</v>
      </c>
      <c r="D1313" s="25" t="s">
        <v>12</v>
      </c>
      <c r="E1313" s="25">
        <v>2.0</v>
      </c>
      <c r="F1313" s="25">
        <v>0.0</v>
      </c>
      <c r="G1313" s="25">
        <v>0.0</v>
      </c>
      <c r="H1313" s="25">
        <v>1.0</v>
      </c>
      <c r="I1313" s="25">
        <v>0.0</v>
      </c>
      <c r="J1313" s="25">
        <v>0.0</v>
      </c>
      <c r="K1313" s="25">
        <v>0.0</v>
      </c>
      <c r="L1313" s="25">
        <v>0.0</v>
      </c>
      <c r="M1313" s="25">
        <v>0.0</v>
      </c>
      <c r="N1313" s="25">
        <v>0.24069</v>
      </c>
      <c r="O1313" s="25">
        <v>0.24069</v>
      </c>
      <c r="P1313" s="25">
        <v>0.24069</v>
      </c>
      <c r="Q1313" s="25">
        <v>0.0</v>
      </c>
      <c r="R1313" s="25">
        <v>99.0</v>
      </c>
      <c r="S1313" s="25">
        <v>4.0</v>
      </c>
    </row>
    <row r="1314">
      <c r="A1314" s="58" t="s">
        <v>41</v>
      </c>
      <c r="B1314" s="25" t="s">
        <v>1</v>
      </c>
      <c r="C1314" s="25" t="s">
        <v>285</v>
      </c>
      <c r="D1314" s="25" t="s">
        <v>12</v>
      </c>
      <c r="E1314" s="25">
        <v>1.0</v>
      </c>
      <c r="F1314" s="25">
        <v>0.0</v>
      </c>
      <c r="G1314" s="25">
        <v>0.0</v>
      </c>
      <c r="H1314" s="25">
        <v>0.0</v>
      </c>
      <c r="I1314" s="25">
        <v>0.0</v>
      </c>
      <c r="J1314" s="25">
        <v>0.0</v>
      </c>
      <c r="K1314" s="25">
        <v>0.0</v>
      </c>
      <c r="L1314" s="25">
        <v>0.0</v>
      </c>
      <c r="M1314" s="25">
        <v>0.0</v>
      </c>
      <c r="N1314" s="25">
        <v>1.29083</v>
      </c>
      <c r="O1314" s="25">
        <v>1.29083</v>
      </c>
      <c r="P1314" s="25">
        <v>1.29083</v>
      </c>
      <c r="Q1314" s="25">
        <v>0.0</v>
      </c>
      <c r="R1314" s="25">
        <v>99.0</v>
      </c>
      <c r="S1314" s="25">
        <v>4.0</v>
      </c>
    </row>
    <row r="1315">
      <c r="A1315" s="58" t="s">
        <v>41</v>
      </c>
      <c r="B1315" s="25" t="s">
        <v>1</v>
      </c>
      <c r="C1315" s="25" t="s">
        <v>286</v>
      </c>
      <c r="D1315" s="25" t="s">
        <v>12</v>
      </c>
      <c r="E1315" s="25">
        <v>1.0</v>
      </c>
      <c r="F1315" s="25">
        <v>0.0</v>
      </c>
      <c r="G1315" s="25">
        <v>0.0</v>
      </c>
      <c r="H1315" s="25">
        <v>0.0</v>
      </c>
      <c r="I1315" s="25">
        <v>0.0</v>
      </c>
      <c r="J1315" s="25">
        <v>0.0</v>
      </c>
      <c r="K1315" s="25">
        <v>0.0</v>
      </c>
      <c r="L1315" s="25">
        <v>0.0</v>
      </c>
      <c r="M1315" s="25">
        <v>0.0</v>
      </c>
      <c r="N1315" s="25">
        <v>0.47417</v>
      </c>
      <c r="O1315" s="25">
        <v>0.47417</v>
      </c>
      <c r="P1315" s="25">
        <v>0.47417</v>
      </c>
      <c r="Q1315" s="25">
        <v>0.0</v>
      </c>
      <c r="R1315" s="25">
        <v>99.0</v>
      </c>
      <c r="S1315" s="25">
        <v>4.0</v>
      </c>
    </row>
    <row r="1316">
      <c r="A1316" s="58" t="s">
        <v>41</v>
      </c>
      <c r="B1316" s="25" t="s">
        <v>1</v>
      </c>
      <c r="C1316" s="25" t="s">
        <v>262</v>
      </c>
      <c r="D1316" s="25" t="s">
        <v>12</v>
      </c>
      <c r="E1316" s="25">
        <v>1.0</v>
      </c>
      <c r="F1316" s="25">
        <v>0.0</v>
      </c>
      <c r="G1316" s="25">
        <v>0.0</v>
      </c>
      <c r="H1316" s="25">
        <v>0.0</v>
      </c>
      <c r="I1316" s="25">
        <v>0.0</v>
      </c>
      <c r="J1316" s="25">
        <v>0.0</v>
      </c>
      <c r="K1316" s="25">
        <v>0.0</v>
      </c>
      <c r="L1316" s="25">
        <v>0.0</v>
      </c>
      <c r="M1316" s="25">
        <v>0.0</v>
      </c>
      <c r="N1316" s="25">
        <v>3.62333</v>
      </c>
      <c r="O1316" s="25">
        <v>3.62333</v>
      </c>
      <c r="P1316" s="25">
        <v>3.62333</v>
      </c>
      <c r="Q1316" s="25">
        <v>0.0</v>
      </c>
      <c r="R1316" s="25">
        <v>99.0</v>
      </c>
      <c r="S1316" s="25">
        <v>4.0</v>
      </c>
    </row>
    <row r="1317">
      <c r="A1317" s="58" t="s">
        <v>41</v>
      </c>
      <c r="B1317" s="25" t="s">
        <v>1</v>
      </c>
      <c r="C1317" s="25" t="s">
        <v>264</v>
      </c>
      <c r="D1317" s="25" t="s">
        <v>12</v>
      </c>
      <c r="E1317" s="25">
        <v>1.0</v>
      </c>
      <c r="F1317" s="25">
        <v>0.0</v>
      </c>
      <c r="G1317" s="25">
        <v>0.0</v>
      </c>
      <c r="H1317" s="25">
        <v>1.0</v>
      </c>
      <c r="I1317" s="25">
        <v>0.0</v>
      </c>
      <c r="J1317" s="25">
        <v>0.0</v>
      </c>
      <c r="K1317" s="25">
        <v>0.0</v>
      </c>
      <c r="L1317" s="25">
        <v>0.0</v>
      </c>
      <c r="M1317" s="25">
        <v>0.0</v>
      </c>
      <c r="N1317" s="25">
        <v>0.00444</v>
      </c>
      <c r="O1317" s="25">
        <v>0.00444</v>
      </c>
      <c r="P1317" s="25">
        <v>0.00444</v>
      </c>
      <c r="Q1317" s="25">
        <v>0.0</v>
      </c>
      <c r="R1317" s="25">
        <v>99.0</v>
      </c>
      <c r="S1317" s="25">
        <v>4.0</v>
      </c>
    </row>
    <row r="1318">
      <c r="A1318" s="58" t="s">
        <v>41</v>
      </c>
      <c r="B1318" s="25" t="s">
        <v>1</v>
      </c>
      <c r="C1318" s="25" t="s">
        <v>191</v>
      </c>
      <c r="D1318" s="25" t="s">
        <v>12</v>
      </c>
      <c r="E1318" s="25">
        <v>7.0</v>
      </c>
      <c r="F1318" s="25">
        <v>0.0</v>
      </c>
      <c r="G1318" s="25">
        <v>0.0</v>
      </c>
      <c r="H1318" s="25">
        <v>3.0</v>
      </c>
      <c r="I1318" s="25">
        <v>0.0</v>
      </c>
      <c r="J1318" s="25">
        <v>0.0</v>
      </c>
      <c r="K1318" s="25">
        <v>0.0</v>
      </c>
      <c r="L1318" s="25">
        <v>0.0</v>
      </c>
      <c r="M1318" s="25">
        <v>0.0</v>
      </c>
      <c r="N1318" s="25">
        <v>0.05778</v>
      </c>
      <c r="O1318" s="25">
        <v>3.37583</v>
      </c>
      <c r="P1318" s="25">
        <v>0.78476</v>
      </c>
      <c r="Q1318" s="25">
        <v>0.0</v>
      </c>
      <c r="R1318" s="25">
        <v>99.0</v>
      </c>
      <c r="S1318" s="25">
        <v>4.0</v>
      </c>
    </row>
    <row r="1319">
      <c r="A1319" s="58" t="s">
        <v>41</v>
      </c>
      <c r="B1319" s="25" t="s">
        <v>1</v>
      </c>
      <c r="C1319" s="25" t="s">
        <v>237</v>
      </c>
      <c r="D1319" s="25" t="s">
        <v>12</v>
      </c>
      <c r="E1319" s="25">
        <v>21.0</v>
      </c>
      <c r="F1319" s="25">
        <v>0.0</v>
      </c>
      <c r="G1319" s="25">
        <v>0.0</v>
      </c>
      <c r="H1319" s="25">
        <v>5.0</v>
      </c>
      <c r="I1319" s="25">
        <v>0.0</v>
      </c>
      <c r="J1319" s="25">
        <v>0.0</v>
      </c>
      <c r="K1319" s="25">
        <v>0.0</v>
      </c>
      <c r="L1319" s="25">
        <v>0.0</v>
      </c>
      <c r="M1319" s="25">
        <v>0.0</v>
      </c>
      <c r="N1319" s="25">
        <v>0.96639</v>
      </c>
      <c r="O1319" s="25">
        <v>29.56639</v>
      </c>
      <c r="P1319" s="25">
        <v>9.34407</v>
      </c>
      <c r="Q1319" s="25">
        <v>0.0</v>
      </c>
      <c r="R1319" s="25">
        <v>99.0</v>
      </c>
      <c r="S1319" s="25">
        <v>4.0</v>
      </c>
    </row>
    <row r="1320">
      <c r="A1320" s="58" t="s">
        <v>41</v>
      </c>
      <c r="B1320" s="25" t="s">
        <v>1</v>
      </c>
      <c r="C1320" s="25" t="s">
        <v>236</v>
      </c>
      <c r="D1320" s="25" t="s">
        <v>12</v>
      </c>
      <c r="E1320" s="25">
        <v>16.0</v>
      </c>
      <c r="F1320" s="25">
        <v>0.0</v>
      </c>
      <c r="G1320" s="25">
        <v>0.0</v>
      </c>
      <c r="H1320" s="25">
        <v>0.0</v>
      </c>
      <c r="I1320" s="25">
        <v>0.0</v>
      </c>
      <c r="J1320" s="25">
        <v>0.0</v>
      </c>
      <c r="K1320" s="25">
        <v>0.0</v>
      </c>
      <c r="L1320" s="25">
        <v>0.0</v>
      </c>
      <c r="M1320" s="25">
        <v>0.0</v>
      </c>
      <c r="N1320" s="25">
        <v>0.73278</v>
      </c>
      <c r="O1320" s="25">
        <v>9.81194</v>
      </c>
      <c r="P1320" s="25">
        <v>2.77</v>
      </c>
      <c r="Q1320" s="25">
        <v>0.0</v>
      </c>
      <c r="R1320" s="25">
        <v>99.0</v>
      </c>
      <c r="S1320" s="25">
        <v>4.0</v>
      </c>
    </row>
    <row r="1321">
      <c r="A1321" s="58" t="s">
        <v>41</v>
      </c>
      <c r="B1321" s="25" t="s">
        <v>1</v>
      </c>
      <c r="C1321" s="25" t="s">
        <v>287</v>
      </c>
      <c r="D1321" s="25" t="s">
        <v>12</v>
      </c>
      <c r="E1321" s="25">
        <v>6.0</v>
      </c>
      <c r="F1321" s="25">
        <v>0.0</v>
      </c>
      <c r="G1321" s="25">
        <v>0.0</v>
      </c>
      <c r="H1321" s="25">
        <v>0.0</v>
      </c>
      <c r="I1321" s="25">
        <v>0.0</v>
      </c>
      <c r="J1321" s="25">
        <v>0.0</v>
      </c>
      <c r="K1321" s="25">
        <v>0.0</v>
      </c>
      <c r="L1321" s="25">
        <v>0.0</v>
      </c>
      <c r="M1321" s="25">
        <v>0.0</v>
      </c>
      <c r="N1321" s="25">
        <v>0.30389</v>
      </c>
      <c r="O1321" s="25">
        <v>78.00694</v>
      </c>
      <c r="P1321" s="25">
        <v>13.43181</v>
      </c>
      <c r="Q1321" s="25">
        <v>0.0</v>
      </c>
      <c r="R1321" s="25">
        <v>99.0</v>
      </c>
      <c r="S1321" s="25">
        <v>4.0</v>
      </c>
    </row>
    <row r="1322">
      <c r="A1322" s="58" t="s">
        <v>41</v>
      </c>
      <c r="B1322" s="25" t="s">
        <v>1</v>
      </c>
      <c r="C1322" s="25" t="s">
        <v>288</v>
      </c>
      <c r="D1322" s="25" t="s">
        <v>12</v>
      </c>
      <c r="E1322" s="25">
        <v>1.0</v>
      </c>
      <c r="F1322" s="25">
        <v>0.0</v>
      </c>
      <c r="G1322" s="25">
        <v>0.0</v>
      </c>
      <c r="H1322" s="25">
        <v>0.0</v>
      </c>
      <c r="I1322" s="25">
        <v>0.0</v>
      </c>
      <c r="J1322" s="25">
        <v>0.0</v>
      </c>
      <c r="K1322" s="25">
        <v>0.0</v>
      </c>
      <c r="L1322" s="25">
        <v>0.0</v>
      </c>
      <c r="M1322" s="25">
        <v>0.0</v>
      </c>
      <c r="N1322" s="25">
        <v>0.23361</v>
      </c>
      <c r="O1322" s="25">
        <v>0.23361</v>
      </c>
      <c r="P1322" s="25">
        <v>0.23361</v>
      </c>
      <c r="Q1322" s="25">
        <v>0.0</v>
      </c>
      <c r="R1322" s="25">
        <v>99.0</v>
      </c>
      <c r="S1322" s="25">
        <v>4.0</v>
      </c>
    </row>
    <row r="1323">
      <c r="A1323" s="58" t="s">
        <v>41</v>
      </c>
      <c r="B1323" s="25" t="s">
        <v>1</v>
      </c>
      <c r="C1323" s="25" t="s">
        <v>257</v>
      </c>
      <c r="D1323" s="25" t="s">
        <v>12</v>
      </c>
      <c r="E1323" s="25">
        <v>11.0</v>
      </c>
      <c r="F1323" s="25">
        <v>0.0</v>
      </c>
      <c r="G1323" s="25">
        <v>0.0</v>
      </c>
      <c r="H1323" s="25">
        <v>4.0</v>
      </c>
      <c r="I1323" s="25">
        <v>0.0</v>
      </c>
      <c r="J1323" s="25">
        <v>0.0</v>
      </c>
      <c r="K1323" s="25">
        <v>0.0</v>
      </c>
      <c r="L1323" s="25">
        <v>0.0</v>
      </c>
      <c r="M1323" s="25">
        <v>0.0</v>
      </c>
      <c r="N1323" s="25">
        <v>0.72389</v>
      </c>
      <c r="O1323" s="25">
        <v>39.86083</v>
      </c>
      <c r="P1323" s="25">
        <v>9.76813</v>
      </c>
      <c r="Q1323" s="25">
        <v>0.0</v>
      </c>
      <c r="R1323" s="25">
        <v>99.0</v>
      </c>
      <c r="S1323" s="25">
        <v>4.0</v>
      </c>
    </row>
    <row r="1324">
      <c r="A1324" s="58" t="s">
        <v>41</v>
      </c>
      <c r="B1324" s="25" t="s">
        <v>1</v>
      </c>
      <c r="C1324" s="25" t="s">
        <v>259</v>
      </c>
      <c r="D1324" s="25" t="s">
        <v>12</v>
      </c>
      <c r="E1324" s="25">
        <v>3.0</v>
      </c>
      <c r="F1324" s="25">
        <v>0.0</v>
      </c>
      <c r="G1324" s="25">
        <v>0.0</v>
      </c>
      <c r="H1324" s="25">
        <v>0.0</v>
      </c>
      <c r="I1324" s="25">
        <v>0.0</v>
      </c>
      <c r="J1324" s="25">
        <v>0.0</v>
      </c>
      <c r="K1324" s="25">
        <v>0.0</v>
      </c>
      <c r="L1324" s="25">
        <v>0.0</v>
      </c>
      <c r="M1324" s="25">
        <v>0.0</v>
      </c>
      <c r="N1324" s="25">
        <v>0.20722</v>
      </c>
      <c r="O1324" s="25">
        <v>0.32528</v>
      </c>
      <c r="P1324" s="25">
        <v>0.23352</v>
      </c>
      <c r="Q1324" s="25">
        <v>0.0</v>
      </c>
      <c r="R1324" s="25">
        <v>99.0</v>
      </c>
      <c r="S1324" s="25">
        <v>4.0</v>
      </c>
    </row>
    <row r="1325">
      <c r="A1325" s="58" t="s">
        <v>41</v>
      </c>
      <c r="B1325" s="25" t="s">
        <v>1</v>
      </c>
      <c r="C1325" s="25" t="s">
        <v>267</v>
      </c>
      <c r="D1325" s="25" t="s">
        <v>12</v>
      </c>
      <c r="E1325" s="25">
        <v>1.0</v>
      </c>
      <c r="F1325" s="25">
        <v>0.0</v>
      </c>
      <c r="G1325" s="25">
        <v>0.0</v>
      </c>
      <c r="H1325" s="25">
        <v>0.0</v>
      </c>
      <c r="I1325" s="25">
        <v>0.0</v>
      </c>
      <c r="J1325" s="25">
        <v>0.0</v>
      </c>
      <c r="K1325" s="25">
        <v>0.0</v>
      </c>
      <c r="L1325" s="25">
        <v>0.0</v>
      </c>
      <c r="M1325" s="25">
        <v>0.0</v>
      </c>
      <c r="N1325" s="25">
        <v>25.855</v>
      </c>
      <c r="O1325" s="25">
        <v>25.855</v>
      </c>
      <c r="P1325" s="25">
        <v>25.855</v>
      </c>
      <c r="Q1325" s="25">
        <v>0.0</v>
      </c>
      <c r="R1325" s="25">
        <v>99.0</v>
      </c>
      <c r="S1325" s="25">
        <v>4.0</v>
      </c>
    </row>
    <row r="1326">
      <c r="A1326" s="58" t="s">
        <v>41</v>
      </c>
      <c r="B1326" s="25" t="s">
        <v>1</v>
      </c>
      <c r="C1326" s="25" t="s">
        <v>203</v>
      </c>
      <c r="D1326" s="25" t="s">
        <v>13</v>
      </c>
      <c r="E1326" s="25">
        <v>28.0</v>
      </c>
      <c r="F1326" s="25">
        <v>0.0</v>
      </c>
      <c r="G1326" s="25">
        <v>0.0</v>
      </c>
      <c r="H1326" s="25">
        <v>0.0</v>
      </c>
      <c r="I1326" s="25">
        <v>0.0</v>
      </c>
      <c r="J1326" s="25">
        <v>0.0</v>
      </c>
      <c r="K1326" s="25">
        <v>0.0</v>
      </c>
      <c r="L1326" s="25">
        <v>0.0</v>
      </c>
      <c r="M1326" s="25">
        <v>0.0</v>
      </c>
      <c r="N1326" s="25">
        <v>1.01694</v>
      </c>
      <c r="O1326" s="25">
        <v>10.58556</v>
      </c>
      <c r="P1326" s="25">
        <v>2.86388</v>
      </c>
      <c r="Q1326" s="25">
        <v>0.0</v>
      </c>
      <c r="R1326" s="25">
        <v>99.0</v>
      </c>
      <c r="S1326" s="25">
        <v>5.0</v>
      </c>
    </row>
    <row r="1327">
      <c r="A1327" s="58" t="s">
        <v>41</v>
      </c>
      <c r="B1327" s="25" t="s">
        <v>1</v>
      </c>
      <c r="C1327" s="25" t="s">
        <v>212</v>
      </c>
      <c r="D1327" s="25" t="s">
        <v>13</v>
      </c>
      <c r="E1327" s="25">
        <v>4.0</v>
      </c>
      <c r="F1327" s="25">
        <v>0.0</v>
      </c>
      <c r="G1327" s="25">
        <v>0.0</v>
      </c>
      <c r="H1327" s="25">
        <v>1.0</v>
      </c>
      <c r="I1327" s="25">
        <v>0.0</v>
      </c>
      <c r="J1327" s="25">
        <v>0.0</v>
      </c>
      <c r="K1327" s="25">
        <v>0.0</v>
      </c>
      <c r="L1327" s="25">
        <v>0.0</v>
      </c>
      <c r="M1327" s="25">
        <v>0.0</v>
      </c>
      <c r="N1327" s="25">
        <v>0.22194</v>
      </c>
      <c r="O1327" s="25">
        <v>100.07361</v>
      </c>
      <c r="P1327" s="25">
        <v>25.43368</v>
      </c>
      <c r="Q1327" s="25">
        <v>0.0</v>
      </c>
      <c r="R1327" s="25">
        <v>99.0</v>
      </c>
      <c r="S1327" s="25">
        <v>5.0</v>
      </c>
    </row>
    <row r="1328">
      <c r="A1328" s="58" t="s">
        <v>41</v>
      </c>
      <c r="B1328" s="25" t="s">
        <v>1</v>
      </c>
      <c r="C1328" s="25" t="s">
        <v>130</v>
      </c>
      <c r="D1328" s="25" t="s">
        <v>13</v>
      </c>
      <c r="E1328" s="25">
        <v>13.0</v>
      </c>
      <c r="F1328" s="25">
        <v>0.0</v>
      </c>
      <c r="G1328" s="25">
        <v>0.0</v>
      </c>
      <c r="H1328" s="25">
        <v>1.0</v>
      </c>
      <c r="I1328" s="25">
        <v>0.0</v>
      </c>
      <c r="J1328" s="25">
        <v>0.0</v>
      </c>
      <c r="K1328" s="25">
        <v>0.0</v>
      </c>
      <c r="L1328" s="25">
        <v>0.0</v>
      </c>
      <c r="M1328" s="25">
        <v>0.0</v>
      </c>
      <c r="N1328" s="25">
        <v>0.72778</v>
      </c>
      <c r="O1328" s="25">
        <v>16.89278</v>
      </c>
      <c r="P1328" s="25">
        <v>4.03716</v>
      </c>
      <c r="Q1328" s="25">
        <v>0.0</v>
      </c>
      <c r="R1328" s="25">
        <v>99.0</v>
      </c>
      <c r="S1328" s="25">
        <v>5.0</v>
      </c>
    </row>
    <row r="1329">
      <c r="A1329" s="58" t="s">
        <v>41</v>
      </c>
      <c r="B1329" s="25" t="s">
        <v>1</v>
      </c>
      <c r="C1329" s="25" t="s">
        <v>257</v>
      </c>
      <c r="D1329" s="25" t="s">
        <v>13</v>
      </c>
      <c r="E1329" s="25">
        <v>1.0</v>
      </c>
      <c r="F1329" s="25">
        <v>0.0</v>
      </c>
      <c r="G1329" s="25">
        <v>0.0</v>
      </c>
      <c r="H1329" s="25">
        <v>0.0</v>
      </c>
      <c r="I1329" s="25">
        <v>0.0</v>
      </c>
      <c r="J1329" s="25">
        <v>0.0</v>
      </c>
      <c r="K1329" s="25">
        <v>0.0</v>
      </c>
      <c r="L1329" s="25">
        <v>0.0</v>
      </c>
      <c r="M1329" s="25">
        <v>0.0</v>
      </c>
      <c r="N1329" s="25">
        <v>0.08917</v>
      </c>
      <c r="O1329" s="25">
        <v>0.08917</v>
      </c>
      <c r="P1329" s="25">
        <v>0.08917</v>
      </c>
      <c r="Q1329" s="25">
        <v>0.0</v>
      </c>
      <c r="R1329" s="25">
        <v>99.0</v>
      </c>
      <c r="S1329" s="25">
        <v>5.0</v>
      </c>
    </row>
    <row r="1330">
      <c r="A1330" s="58" t="s">
        <v>41</v>
      </c>
      <c r="B1330" s="25" t="s">
        <v>1</v>
      </c>
      <c r="C1330" s="25" t="s">
        <v>147</v>
      </c>
      <c r="D1330" s="25" t="s">
        <v>13</v>
      </c>
      <c r="E1330" s="25">
        <v>3.0</v>
      </c>
      <c r="F1330" s="25">
        <v>0.0</v>
      </c>
      <c r="G1330" s="25">
        <v>0.0</v>
      </c>
      <c r="H1330" s="25">
        <v>0.0</v>
      </c>
      <c r="I1330" s="25">
        <v>0.0</v>
      </c>
      <c r="J1330" s="25">
        <v>0.0</v>
      </c>
      <c r="K1330" s="25">
        <v>0.0</v>
      </c>
      <c r="L1330" s="25">
        <v>0.0</v>
      </c>
      <c r="M1330" s="25">
        <v>0.0</v>
      </c>
      <c r="N1330" s="25">
        <v>0.02083</v>
      </c>
      <c r="O1330" s="25">
        <v>10.42917</v>
      </c>
      <c r="P1330" s="25">
        <v>3.48806</v>
      </c>
      <c r="Q1330" s="25">
        <v>0.0</v>
      </c>
      <c r="R1330" s="25">
        <v>99.0</v>
      </c>
      <c r="S1330" s="25">
        <v>5.0</v>
      </c>
    </row>
    <row r="1331">
      <c r="A1331" s="58" t="s">
        <v>41</v>
      </c>
      <c r="B1331" s="25" t="s">
        <v>1</v>
      </c>
      <c r="C1331" s="25" t="s">
        <v>256</v>
      </c>
      <c r="D1331" s="25" t="s">
        <v>13</v>
      </c>
      <c r="E1331" s="25">
        <v>3.0</v>
      </c>
      <c r="F1331" s="25">
        <v>0.0</v>
      </c>
      <c r="G1331" s="25">
        <v>0.0</v>
      </c>
      <c r="H1331" s="25">
        <v>0.0</v>
      </c>
      <c r="I1331" s="25">
        <v>0.0</v>
      </c>
      <c r="J1331" s="25">
        <v>0.0</v>
      </c>
      <c r="K1331" s="25">
        <v>0.0</v>
      </c>
      <c r="L1331" s="25">
        <v>0.0</v>
      </c>
      <c r="M1331" s="25">
        <v>0.0</v>
      </c>
      <c r="N1331" s="25">
        <v>1.48694</v>
      </c>
      <c r="O1331" s="25">
        <v>2.40222</v>
      </c>
      <c r="P1331" s="25">
        <v>1.60472</v>
      </c>
      <c r="Q1331" s="25">
        <v>0.0</v>
      </c>
      <c r="R1331" s="25">
        <v>99.0</v>
      </c>
      <c r="S1331" s="25">
        <v>5.0</v>
      </c>
    </row>
    <row r="1332">
      <c r="A1332" s="58" t="s">
        <v>41</v>
      </c>
      <c r="B1332" s="25" t="s">
        <v>1</v>
      </c>
      <c r="C1332" s="25" t="s">
        <v>265</v>
      </c>
      <c r="D1332" s="25" t="s">
        <v>13</v>
      </c>
      <c r="E1332" s="25">
        <v>1.0</v>
      </c>
      <c r="F1332" s="25">
        <v>0.0</v>
      </c>
      <c r="G1332" s="25">
        <v>0.0</v>
      </c>
      <c r="H1332" s="25">
        <v>0.0</v>
      </c>
      <c r="I1332" s="25">
        <v>0.0</v>
      </c>
      <c r="J1332" s="25">
        <v>0.0</v>
      </c>
      <c r="K1332" s="25">
        <v>0.0</v>
      </c>
      <c r="L1332" s="25">
        <v>0.0</v>
      </c>
      <c r="M1332" s="25">
        <v>0.0</v>
      </c>
      <c r="N1332" s="25">
        <v>0.07222</v>
      </c>
      <c r="O1332" s="25">
        <v>0.07222</v>
      </c>
      <c r="P1332" s="25">
        <v>0.07222</v>
      </c>
      <c r="Q1332" s="25">
        <v>0.0</v>
      </c>
      <c r="R1332" s="25">
        <v>99.0</v>
      </c>
      <c r="S1332" s="25">
        <v>5.0</v>
      </c>
    </row>
    <row r="1333">
      <c r="A1333" s="58" t="s">
        <v>41</v>
      </c>
      <c r="B1333" s="25" t="s">
        <v>1</v>
      </c>
      <c r="C1333" s="25" t="s">
        <v>193</v>
      </c>
      <c r="D1333" s="25" t="s">
        <v>13</v>
      </c>
      <c r="E1333" s="25">
        <v>1.0</v>
      </c>
      <c r="F1333" s="25">
        <v>0.0</v>
      </c>
      <c r="G1333" s="25">
        <v>0.0</v>
      </c>
      <c r="H1333" s="25">
        <v>0.0</v>
      </c>
      <c r="I1333" s="25">
        <v>0.0</v>
      </c>
      <c r="J1333" s="25">
        <v>0.0</v>
      </c>
      <c r="K1333" s="25">
        <v>0.0</v>
      </c>
      <c r="L1333" s="25">
        <v>0.0</v>
      </c>
      <c r="M1333" s="25">
        <v>0.0</v>
      </c>
      <c r="N1333" s="25">
        <v>0.31</v>
      </c>
      <c r="O1333" s="25">
        <v>0.31</v>
      </c>
      <c r="P1333" s="25">
        <v>0.31</v>
      </c>
      <c r="Q1333" s="25">
        <v>0.0</v>
      </c>
      <c r="R1333" s="25">
        <v>99.0</v>
      </c>
      <c r="S1333" s="25">
        <v>5.0</v>
      </c>
    </row>
    <row r="1334">
      <c r="A1334" s="58" t="s">
        <v>41</v>
      </c>
      <c r="B1334" s="25" t="s">
        <v>1</v>
      </c>
      <c r="C1334" s="25" t="s">
        <v>156</v>
      </c>
      <c r="D1334" s="25" t="s">
        <v>13</v>
      </c>
      <c r="E1334" s="25">
        <v>12.0</v>
      </c>
      <c r="F1334" s="25">
        <v>0.0</v>
      </c>
      <c r="G1334" s="25">
        <v>0.0</v>
      </c>
      <c r="H1334" s="25">
        <v>0.0</v>
      </c>
      <c r="I1334" s="25">
        <v>0.0</v>
      </c>
      <c r="J1334" s="25">
        <v>0.0</v>
      </c>
      <c r="K1334" s="25">
        <v>0.0</v>
      </c>
      <c r="L1334" s="25">
        <v>0.0</v>
      </c>
      <c r="M1334" s="25">
        <v>0.0</v>
      </c>
      <c r="N1334" s="25">
        <v>0.6575</v>
      </c>
      <c r="O1334" s="25">
        <v>2.07083</v>
      </c>
      <c r="P1334" s="25">
        <v>1.04836</v>
      </c>
      <c r="Q1334" s="25">
        <v>0.0</v>
      </c>
      <c r="R1334" s="25">
        <v>99.0</v>
      </c>
      <c r="S1334" s="25">
        <v>5.0</v>
      </c>
    </row>
    <row r="1335">
      <c r="A1335" s="58" t="s">
        <v>41</v>
      </c>
      <c r="B1335" s="25" t="s">
        <v>1</v>
      </c>
      <c r="C1335" s="25" t="s">
        <v>85</v>
      </c>
      <c r="D1335" s="25" t="s">
        <v>13</v>
      </c>
      <c r="E1335" s="25">
        <v>17.0</v>
      </c>
      <c r="F1335" s="25">
        <v>0.0</v>
      </c>
      <c r="G1335" s="25">
        <v>0.0</v>
      </c>
      <c r="H1335" s="25">
        <v>0.0</v>
      </c>
      <c r="I1335" s="25">
        <v>0.0</v>
      </c>
      <c r="J1335" s="25">
        <v>0.0</v>
      </c>
      <c r="K1335" s="25">
        <v>0.0</v>
      </c>
      <c r="L1335" s="25">
        <v>0.0</v>
      </c>
      <c r="M1335" s="25">
        <v>0.0</v>
      </c>
      <c r="N1335" s="25">
        <v>1.20778</v>
      </c>
      <c r="O1335" s="25">
        <v>19.46056</v>
      </c>
      <c r="P1335" s="25">
        <v>4.76503</v>
      </c>
      <c r="Q1335" s="25">
        <v>0.0</v>
      </c>
      <c r="R1335" s="25">
        <v>99.0</v>
      </c>
      <c r="S1335" s="25">
        <v>5.0</v>
      </c>
    </row>
    <row r="1336">
      <c r="A1336" s="58" t="s">
        <v>41</v>
      </c>
      <c r="B1336" s="25" t="s">
        <v>1</v>
      </c>
      <c r="C1336" s="25" t="s">
        <v>150</v>
      </c>
      <c r="D1336" s="25" t="s">
        <v>13</v>
      </c>
      <c r="E1336" s="25">
        <v>10.0</v>
      </c>
      <c r="F1336" s="25">
        <v>0.0</v>
      </c>
      <c r="G1336" s="25">
        <v>0.0</v>
      </c>
      <c r="H1336" s="25">
        <v>0.0</v>
      </c>
      <c r="I1336" s="25">
        <v>0.0</v>
      </c>
      <c r="J1336" s="25">
        <v>0.0</v>
      </c>
      <c r="K1336" s="25">
        <v>0.0</v>
      </c>
      <c r="L1336" s="25">
        <v>0.0</v>
      </c>
      <c r="M1336" s="25">
        <v>0.0</v>
      </c>
      <c r="N1336" s="25">
        <v>0.34139</v>
      </c>
      <c r="O1336" s="25">
        <v>5.97222</v>
      </c>
      <c r="P1336" s="25">
        <v>11.77681</v>
      </c>
      <c r="Q1336" s="25">
        <v>0.0</v>
      </c>
      <c r="R1336" s="25">
        <v>99.0</v>
      </c>
      <c r="S1336" s="25">
        <v>5.0</v>
      </c>
    </row>
    <row r="1337">
      <c r="A1337" s="58" t="s">
        <v>41</v>
      </c>
      <c r="B1337" s="25" t="s">
        <v>1</v>
      </c>
      <c r="C1337" s="25" t="s">
        <v>254</v>
      </c>
      <c r="D1337" s="25" t="s">
        <v>13</v>
      </c>
      <c r="E1337" s="25">
        <v>1.0</v>
      </c>
      <c r="F1337" s="25">
        <v>0.0</v>
      </c>
      <c r="G1337" s="25">
        <v>0.0</v>
      </c>
      <c r="H1337" s="25">
        <v>0.0</v>
      </c>
      <c r="I1337" s="25">
        <v>0.0</v>
      </c>
      <c r="J1337" s="25">
        <v>0.0</v>
      </c>
      <c r="K1337" s="25">
        <v>0.0</v>
      </c>
      <c r="L1337" s="25">
        <v>0.0</v>
      </c>
      <c r="M1337" s="25">
        <v>0.0</v>
      </c>
      <c r="N1337" s="25">
        <v>0.04306</v>
      </c>
      <c r="O1337" s="25">
        <v>0.04306</v>
      </c>
      <c r="P1337" s="25">
        <v>0.04306</v>
      </c>
      <c r="Q1337" s="25">
        <v>0.0</v>
      </c>
      <c r="R1337" s="25">
        <v>99.0</v>
      </c>
      <c r="S1337" s="25">
        <v>5.0</v>
      </c>
    </row>
    <row r="1338">
      <c r="A1338" s="58" t="s">
        <v>41</v>
      </c>
      <c r="B1338" s="25" t="s">
        <v>1</v>
      </c>
      <c r="C1338" s="25" t="s">
        <v>215</v>
      </c>
      <c r="D1338" s="25" t="s">
        <v>13</v>
      </c>
      <c r="E1338" s="25">
        <v>1.0</v>
      </c>
      <c r="F1338" s="25">
        <v>0.0</v>
      </c>
      <c r="G1338" s="25">
        <v>0.0</v>
      </c>
      <c r="H1338" s="25">
        <v>0.0</v>
      </c>
      <c r="I1338" s="25">
        <v>0.0</v>
      </c>
      <c r="J1338" s="25">
        <v>0.0</v>
      </c>
      <c r="K1338" s="25">
        <v>0.0</v>
      </c>
      <c r="L1338" s="25">
        <v>0.0</v>
      </c>
      <c r="M1338" s="25">
        <v>0.0</v>
      </c>
      <c r="N1338" s="25">
        <v>0.17361</v>
      </c>
      <c r="O1338" s="25">
        <v>0.17361</v>
      </c>
      <c r="P1338" s="25">
        <v>0.17361</v>
      </c>
      <c r="Q1338" s="25">
        <v>0.0</v>
      </c>
      <c r="R1338" s="25">
        <v>99.0</v>
      </c>
      <c r="S1338" s="25">
        <v>5.0</v>
      </c>
    </row>
    <row r="1339">
      <c r="A1339" s="58" t="s">
        <v>41</v>
      </c>
      <c r="B1339" s="25" t="s">
        <v>1</v>
      </c>
      <c r="C1339" s="25" t="s">
        <v>251</v>
      </c>
      <c r="D1339" s="25" t="s">
        <v>13</v>
      </c>
      <c r="E1339" s="25">
        <v>2.0</v>
      </c>
      <c r="F1339" s="25">
        <v>0.0</v>
      </c>
      <c r="G1339" s="25">
        <v>0.0</v>
      </c>
      <c r="H1339" s="25">
        <v>0.0</v>
      </c>
      <c r="I1339" s="25">
        <v>0.0</v>
      </c>
      <c r="J1339" s="25">
        <v>0.0</v>
      </c>
      <c r="K1339" s="25">
        <v>0.0</v>
      </c>
      <c r="L1339" s="25">
        <v>0.0</v>
      </c>
      <c r="M1339" s="25">
        <v>0.0</v>
      </c>
      <c r="N1339" s="25">
        <v>5.08167</v>
      </c>
      <c r="O1339" s="25">
        <v>5.08167</v>
      </c>
      <c r="P1339" s="25">
        <v>5.08167</v>
      </c>
      <c r="Q1339" s="25">
        <v>0.0</v>
      </c>
      <c r="R1339" s="25">
        <v>99.0</v>
      </c>
      <c r="S1339" s="25">
        <v>5.0</v>
      </c>
    </row>
    <row r="1340">
      <c r="A1340" s="58" t="s">
        <v>41</v>
      </c>
      <c r="B1340" s="25" t="s">
        <v>1</v>
      </c>
      <c r="C1340" s="25" t="s">
        <v>179</v>
      </c>
      <c r="D1340" s="25" t="s">
        <v>13</v>
      </c>
      <c r="E1340" s="25">
        <v>2.0</v>
      </c>
      <c r="F1340" s="25">
        <v>0.0</v>
      </c>
      <c r="G1340" s="25">
        <v>0.0</v>
      </c>
      <c r="H1340" s="25">
        <v>0.0</v>
      </c>
      <c r="I1340" s="25">
        <v>0.0</v>
      </c>
      <c r="J1340" s="25">
        <v>0.0</v>
      </c>
      <c r="K1340" s="25">
        <v>0.0</v>
      </c>
      <c r="L1340" s="25">
        <v>0.0</v>
      </c>
      <c r="M1340" s="25">
        <v>0.0</v>
      </c>
      <c r="N1340" s="25">
        <v>31.03569</v>
      </c>
      <c r="O1340" s="25">
        <v>31.03569</v>
      </c>
      <c r="P1340" s="25">
        <v>31.03569</v>
      </c>
      <c r="Q1340" s="25">
        <v>0.0</v>
      </c>
      <c r="R1340" s="25">
        <v>99.0</v>
      </c>
      <c r="S1340" s="25">
        <v>5.0</v>
      </c>
    </row>
    <row r="1341">
      <c r="A1341" s="58" t="s">
        <v>41</v>
      </c>
      <c r="B1341" s="25" t="s">
        <v>1</v>
      </c>
      <c r="C1341" s="25" t="s">
        <v>280</v>
      </c>
      <c r="D1341" s="25" t="s">
        <v>13</v>
      </c>
      <c r="E1341" s="25">
        <v>8.0</v>
      </c>
      <c r="F1341" s="25">
        <v>0.0</v>
      </c>
      <c r="G1341" s="25">
        <v>0.0</v>
      </c>
      <c r="H1341" s="25">
        <v>0.0</v>
      </c>
      <c r="I1341" s="25">
        <v>0.0</v>
      </c>
      <c r="J1341" s="25">
        <v>0.0</v>
      </c>
      <c r="K1341" s="25">
        <v>0.0</v>
      </c>
      <c r="L1341" s="25">
        <v>0.0</v>
      </c>
      <c r="M1341" s="25">
        <v>0.0</v>
      </c>
      <c r="N1341" s="25">
        <v>0.59944</v>
      </c>
      <c r="O1341" s="25">
        <v>1.275</v>
      </c>
      <c r="P1341" s="25">
        <v>0.62104</v>
      </c>
      <c r="Q1341" s="25">
        <v>0.0</v>
      </c>
      <c r="R1341" s="25">
        <v>99.0</v>
      </c>
      <c r="S1341" s="25">
        <v>5.0</v>
      </c>
    </row>
    <row r="1342">
      <c r="A1342" s="58" t="s">
        <v>41</v>
      </c>
      <c r="B1342" s="25" t="s">
        <v>1</v>
      </c>
      <c r="C1342" s="25" t="s">
        <v>208</v>
      </c>
      <c r="D1342" s="25" t="s">
        <v>13</v>
      </c>
      <c r="E1342" s="25">
        <v>1.0</v>
      </c>
      <c r="F1342" s="25">
        <v>0.0</v>
      </c>
      <c r="G1342" s="25">
        <v>0.0</v>
      </c>
      <c r="H1342" s="25">
        <v>0.0</v>
      </c>
      <c r="I1342" s="25">
        <v>0.0</v>
      </c>
      <c r="J1342" s="25">
        <v>0.0</v>
      </c>
      <c r="K1342" s="25">
        <v>0.0</v>
      </c>
      <c r="L1342" s="25">
        <v>0.0</v>
      </c>
      <c r="M1342" s="25">
        <v>0.0</v>
      </c>
      <c r="N1342" s="25">
        <v>0.58972</v>
      </c>
      <c r="O1342" s="25">
        <v>0.58972</v>
      </c>
      <c r="P1342" s="25">
        <v>0.58972</v>
      </c>
      <c r="Q1342" s="25">
        <v>0.0</v>
      </c>
      <c r="R1342" s="25">
        <v>99.0</v>
      </c>
      <c r="S1342" s="25">
        <v>5.0</v>
      </c>
    </row>
    <row r="1343">
      <c r="A1343" s="58" t="s">
        <v>41</v>
      </c>
      <c r="B1343" s="25" t="s">
        <v>1</v>
      </c>
      <c r="C1343" s="25" t="s">
        <v>224</v>
      </c>
      <c r="D1343" s="25" t="s">
        <v>13</v>
      </c>
      <c r="E1343" s="25">
        <v>1.0</v>
      </c>
      <c r="F1343" s="25">
        <v>0.0</v>
      </c>
      <c r="G1343" s="25">
        <v>0.0</v>
      </c>
      <c r="H1343" s="25">
        <v>0.0</v>
      </c>
      <c r="I1343" s="25">
        <v>0.0</v>
      </c>
      <c r="J1343" s="25">
        <v>0.0</v>
      </c>
      <c r="K1343" s="25">
        <v>0.0</v>
      </c>
      <c r="L1343" s="25">
        <v>0.0</v>
      </c>
      <c r="M1343" s="25">
        <v>0.0</v>
      </c>
      <c r="N1343" s="25">
        <v>18.63694</v>
      </c>
      <c r="O1343" s="25">
        <v>18.63694</v>
      </c>
      <c r="P1343" s="25">
        <v>18.63694</v>
      </c>
      <c r="Q1343" s="25">
        <v>0.0</v>
      </c>
      <c r="R1343" s="25">
        <v>99.0</v>
      </c>
      <c r="S1343" s="25">
        <v>5.0</v>
      </c>
    </row>
    <row r="1344">
      <c r="A1344" s="58" t="s">
        <v>41</v>
      </c>
      <c r="B1344" s="25" t="s">
        <v>1</v>
      </c>
      <c r="C1344" s="25" t="s">
        <v>228</v>
      </c>
      <c r="D1344" s="25" t="s">
        <v>13</v>
      </c>
      <c r="E1344" s="25">
        <v>1.0</v>
      </c>
      <c r="F1344" s="25">
        <v>0.0</v>
      </c>
      <c r="G1344" s="25">
        <v>0.0</v>
      </c>
      <c r="H1344" s="25">
        <v>0.0</v>
      </c>
      <c r="I1344" s="25">
        <v>0.0</v>
      </c>
      <c r="J1344" s="25">
        <v>0.0</v>
      </c>
      <c r="K1344" s="25">
        <v>0.0</v>
      </c>
      <c r="L1344" s="25">
        <v>0.0</v>
      </c>
      <c r="M1344" s="25">
        <v>0.0</v>
      </c>
      <c r="N1344" s="25">
        <v>0.97889</v>
      </c>
      <c r="O1344" s="25">
        <v>0.97889</v>
      </c>
      <c r="P1344" s="25">
        <v>0.97889</v>
      </c>
      <c r="Q1344" s="25">
        <v>0.0</v>
      </c>
      <c r="R1344" s="25">
        <v>99.0</v>
      </c>
      <c r="S1344" s="25">
        <v>5.0</v>
      </c>
    </row>
    <row r="1345">
      <c r="A1345" s="58" t="s">
        <v>41</v>
      </c>
      <c r="B1345" s="25" t="s">
        <v>1</v>
      </c>
      <c r="C1345" s="25" t="s">
        <v>269</v>
      </c>
      <c r="D1345" s="25" t="s">
        <v>13</v>
      </c>
      <c r="E1345" s="25">
        <v>1.0</v>
      </c>
      <c r="F1345" s="25">
        <v>0.0</v>
      </c>
      <c r="G1345" s="25">
        <v>0.0</v>
      </c>
      <c r="H1345" s="25">
        <v>0.0</v>
      </c>
      <c r="I1345" s="25">
        <v>0.0</v>
      </c>
      <c r="J1345" s="25">
        <v>0.0</v>
      </c>
      <c r="K1345" s="25">
        <v>0.0</v>
      </c>
      <c r="L1345" s="25">
        <v>0.0</v>
      </c>
      <c r="M1345" s="25">
        <v>0.0</v>
      </c>
      <c r="N1345" s="25">
        <v>6.49528</v>
      </c>
      <c r="O1345" s="25">
        <v>6.49528</v>
      </c>
      <c r="P1345" s="25">
        <v>6.49528</v>
      </c>
      <c r="Q1345" s="25">
        <v>0.0</v>
      </c>
      <c r="R1345" s="25">
        <v>99.0</v>
      </c>
      <c r="S1345" s="25">
        <v>5.0</v>
      </c>
    </row>
    <row r="1346">
      <c r="A1346" s="58" t="s">
        <v>41</v>
      </c>
      <c r="B1346" s="25" t="s">
        <v>1</v>
      </c>
      <c r="C1346" s="25" t="s">
        <v>225</v>
      </c>
      <c r="D1346" s="25" t="s">
        <v>13</v>
      </c>
      <c r="E1346" s="25">
        <v>3.0</v>
      </c>
      <c r="F1346" s="25">
        <v>0.0</v>
      </c>
      <c r="G1346" s="25">
        <v>0.0</v>
      </c>
      <c r="H1346" s="25">
        <v>0.0</v>
      </c>
      <c r="I1346" s="25">
        <v>0.0</v>
      </c>
      <c r="J1346" s="25">
        <v>0.0</v>
      </c>
      <c r="K1346" s="25">
        <v>0.0</v>
      </c>
      <c r="L1346" s="25">
        <v>0.0</v>
      </c>
      <c r="M1346" s="25">
        <v>0.0</v>
      </c>
      <c r="N1346" s="25">
        <v>0.37694</v>
      </c>
      <c r="O1346" s="25">
        <v>1.19583</v>
      </c>
      <c r="P1346" s="25">
        <v>0.64083</v>
      </c>
      <c r="Q1346" s="25">
        <v>0.0</v>
      </c>
      <c r="R1346" s="25">
        <v>99.0</v>
      </c>
      <c r="S1346" s="25">
        <v>5.0</v>
      </c>
    </row>
    <row r="1347">
      <c r="A1347" s="58" t="s">
        <v>41</v>
      </c>
      <c r="B1347" s="25" t="s">
        <v>1</v>
      </c>
      <c r="C1347" s="25" t="s">
        <v>250</v>
      </c>
      <c r="D1347" s="25" t="s">
        <v>13</v>
      </c>
      <c r="E1347" s="25">
        <v>5.0</v>
      </c>
      <c r="F1347" s="25">
        <v>0.0</v>
      </c>
      <c r="G1347" s="25">
        <v>0.0</v>
      </c>
      <c r="H1347" s="25">
        <v>0.0</v>
      </c>
      <c r="I1347" s="25">
        <v>0.0</v>
      </c>
      <c r="J1347" s="25">
        <v>0.0</v>
      </c>
      <c r="K1347" s="25">
        <v>0.0</v>
      </c>
      <c r="L1347" s="25">
        <v>0.0</v>
      </c>
      <c r="M1347" s="25">
        <v>0.0</v>
      </c>
      <c r="N1347" s="25">
        <v>2.62028</v>
      </c>
      <c r="O1347" s="25">
        <v>105.51333</v>
      </c>
      <c r="P1347" s="25">
        <v>25.02261</v>
      </c>
      <c r="Q1347" s="25">
        <v>0.0</v>
      </c>
      <c r="R1347" s="25">
        <v>99.0</v>
      </c>
      <c r="S1347" s="25">
        <v>5.0</v>
      </c>
    </row>
    <row r="1348">
      <c r="A1348" s="58" t="s">
        <v>41</v>
      </c>
      <c r="B1348" s="25" t="s">
        <v>1</v>
      </c>
      <c r="C1348" s="25" t="s">
        <v>139</v>
      </c>
      <c r="D1348" s="25" t="s">
        <v>13</v>
      </c>
      <c r="E1348" s="25">
        <v>3.0</v>
      </c>
      <c r="F1348" s="25">
        <v>0.0</v>
      </c>
      <c r="G1348" s="25">
        <v>0.0</v>
      </c>
      <c r="H1348" s="25">
        <v>0.0</v>
      </c>
      <c r="I1348" s="25">
        <v>0.0</v>
      </c>
      <c r="J1348" s="25">
        <v>0.0</v>
      </c>
      <c r="K1348" s="25">
        <v>0.0</v>
      </c>
      <c r="L1348" s="25">
        <v>0.0</v>
      </c>
      <c r="M1348" s="25">
        <v>0.0</v>
      </c>
      <c r="N1348" s="25">
        <v>0.50778</v>
      </c>
      <c r="O1348" s="25">
        <v>1.67</v>
      </c>
      <c r="P1348" s="25">
        <v>0.75472</v>
      </c>
      <c r="Q1348" s="25">
        <v>0.0</v>
      </c>
      <c r="R1348" s="25">
        <v>99.0</v>
      </c>
      <c r="S1348" s="25">
        <v>5.0</v>
      </c>
    </row>
    <row r="1349">
      <c r="A1349" s="58" t="s">
        <v>41</v>
      </c>
      <c r="B1349" s="25" t="s">
        <v>1</v>
      </c>
      <c r="C1349" s="25" t="s">
        <v>237</v>
      </c>
      <c r="D1349" s="25" t="s">
        <v>13</v>
      </c>
      <c r="E1349" s="25">
        <v>3.0</v>
      </c>
      <c r="F1349" s="25">
        <v>0.0</v>
      </c>
      <c r="G1349" s="25">
        <v>0.0</v>
      </c>
      <c r="H1349" s="25">
        <v>0.0</v>
      </c>
      <c r="I1349" s="25">
        <v>0.0</v>
      </c>
      <c r="J1349" s="25">
        <v>0.0</v>
      </c>
      <c r="K1349" s="25">
        <v>0.0</v>
      </c>
      <c r="L1349" s="25">
        <v>0.0</v>
      </c>
      <c r="M1349" s="25">
        <v>0.0</v>
      </c>
      <c r="N1349" s="25">
        <v>7.24417</v>
      </c>
      <c r="O1349" s="25">
        <v>12.99556</v>
      </c>
      <c r="P1349" s="25">
        <v>6.84306</v>
      </c>
      <c r="Q1349" s="25">
        <v>0.0</v>
      </c>
      <c r="R1349" s="25">
        <v>99.0</v>
      </c>
      <c r="S1349" s="25">
        <v>5.0</v>
      </c>
    </row>
    <row r="1350">
      <c r="A1350" s="58" t="s">
        <v>41</v>
      </c>
      <c r="B1350" s="25" t="s">
        <v>1</v>
      </c>
      <c r="C1350" s="25" t="s">
        <v>137</v>
      </c>
      <c r="D1350" s="25" t="s">
        <v>13</v>
      </c>
      <c r="E1350" s="25">
        <v>2.0</v>
      </c>
      <c r="F1350" s="25">
        <v>0.0</v>
      </c>
      <c r="G1350" s="25">
        <v>0.0</v>
      </c>
      <c r="H1350" s="25">
        <v>0.0</v>
      </c>
      <c r="I1350" s="25">
        <v>0.0</v>
      </c>
      <c r="J1350" s="25">
        <v>0.0</v>
      </c>
      <c r="K1350" s="25">
        <v>0.0</v>
      </c>
      <c r="L1350" s="25">
        <v>0.0</v>
      </c>
      <c r="M1350" s="25">
        <v>0.0</v>
      </c>
      <c r="N1350" s="25">
        <v>0.22694</v>
      </c>
      <c r="O1350" s="25">
        <v>0.22694</v>
      </c>
      <c r="P1350" s="25">
        <v>0.22694</v>
      </c>
      <c r="Q1350" s="25">
        <v>0.0</v>
      </c>
      <c r="R1350" s="25">
        <v>99.0</v>
      </c>
      <c r="S1350" s="25">
        <v>5.0</v>
      </c>
    </row>
    <row r="1351">
      <c r="A1351" s="58" t="s">
        <v>41</v>
      </c>
      <c r="B1351" s="25" t="s">
        <v>1</v>
      </c>
      <c r="C1351" s="25" t="s">
        <v>230</v>
      </c>
      <c r="D1351" s="25" t="s">
        <v>13</v>
      </c>
      <c r="E1351" s="25">
        <v>23.0</v>
      </c>
      <c r="F1351" s="25">
        <v>0.0</v>
      </c>
      <c r="G1351" s="25">
        <v>0.0</v>
      </c>
      <c r="H1351" s="25">
        <v>1.0</v>
      </c>
      <c r="I1351" s="25">
        <v>0.0</v>
      </c>
      <c r="J1351" s="25">
        <v>0.0</v>
      </c>
      <c r="K1351" s="25">
        <v>0.0</v>
      </c>
      <c r="L1351" s="25">
        <v>0.0</v>
      </c>
      <c r="M1351" s="25">
        <v>0.0</v>
      </c>
      <c r="N1351" s="25">
        <v>1.66861</v>
      </c>
      <c r="O1351" s="25">
        <v>22.87139</v>
      </c>
      <c r="P1351" s="25">
        <v>13.52366</v>
      </c>
      <c r="Q1351" s="25">
        <v>0.0</v>
      </c>
      <c r="R1351" s="25">
        <v>99.0</v>
      </c>
      <c r="S1351" s="25">
        <v>5.0</v>
      </c>
    </row>
    <row r="1352">
      <c r="A1352" s="58" t="s">
        <v>41</v>
      </c>
      <c r="B1352" s="25" t="s">
        <v>1</v>
      </c>
      <c r="C1352" s="25" t="s">
        <v>196</v>
      </c>
      <c r="D1352" s="25" t="s">
        <v>13</v>
      </c>
      <c r="E1352" s="25">
        <v>6.0</v>
      </c>
      <c r="F1352" s="25">
        <v>0.0</v>
      </c>
      <c r="G1352" s="25">
        <v>0.0</v>
      </c>
      <c r="H1352" s="25">
        <v>0.0</v>
      </c>
      <c r="I1352" s="25">
        <v>0.0</v>
      </c>
      <c r="J1352" s="25">
        <v>0.0</v>
      </c>
      <c r="K1352" s="25">
        <v>0.0</v>
      </c>
      <c r="L1352" s="25">
        <v>0.0</v>
      </c>
      <c r="M1352" s="25">
        <v>0.0</v>
      </c>
      <c r="N1352" s="25">
        <v>0.37583</v>
      </c>
      <c r="O1352" s="25">
        <v>4.74694</v>
      </c>
      <c r="P1352" s="25">
        <v>1.32352</v>
      </c>
      <c r="Q1352" s="25">
        <v>0.0</v>
      </c>
      <c r="R1352" s="25">
        <v>99.0</v>
      </c>
      <c r="S1352" s="25">
        <v>5.0</v>
      </c>
    </row>
    <row r="1353">
      <c r="A1353" s="58" t="s">
        <v>41</v>
      </c>
      <c r="B1353" s="25" t="s">
        <v>1</v>
      </c>
      <c r="C1353" s="25" t="s">
        <v>99</v>
      </c>
      <c r="D1353" s="25" t="s">
        <v>13</v>
      </c>
      <c r="E1353" s="25">
        <v>26.0</v>
      </c>
      <c r="F1353" s="25">
        <v>0.0</v>
      </c>
      <c r="G1353" s="25">
        <v>0.0</v>
      </c>
      <c r="H1353" s="25">
        <v>0.0</v>
      </c>
      <c r="I1353" s="25">
        <v>0.0</v>
      </c>
      <c r="J1353" s="25">
        <v>0.0</v>
      </c>
      <c r="K1353" s="25">
        <v>0.0</v>
      </c>
      <c r="L1353" s="25">
        <v>0.0</v>
      </c>
      <c r="M1353" s="25">
        <v>0.0</v>
      </c>
      <c r="N1353" s="25">
        <v>0.55556</v>
      </c>
      <c r="O1353" s="25">
        <v>1.51806</v>
      </c>
      <c r="P1353" s="25">
        <v>2.66302</v>
      </c>
      <c r="Q1353" s="25">
        <v>0.0</v>
      </c>
      <c r="R1353" s="25">
        <v>99.0</v>
      </c>
      <c r="S1353" s="25">
        <v>5.0</v>
      </c>
    </row>
    <row r="1354">
      <c r="A1354" s="58" t="s">
        <v>41</v>
      </c>
      <c r="B1354" s="25" t="s">
        <v>1</v>
      </c>
      <c r="C1354" s="25" t="s">
        <v>207</v>
      </c>
      <c r="D1354" s="25" t="s">
        <v>13</v>
      </c>
      <c r="E1354" s="25">
        <v>69.0</v>
      </c>
      <c r="F1354" s="25">
        <v>0.0</v>
      </c>
      <c r="G1354" s="25">
        <v>0.0</v>
      </c>
      <c r="H1354" s="25">
        <v>1.0</v>
      </c>
      <c r="I1354" s="25">
        <v>0.0</v>
      </c>
      <c r="J1354" s="25">
        <v>0.0</v>
      </c>
      <c r="K1354" s="25">
        <v>0.0</v>
      </c>
      <c r="L1354" s="25">
        <v>0.0</v>
      </c>
      <c r="M1354" s="25">
        <v>0.0</v>
      </c>
      <c r="N1354" s="25">
        <v>0.70778</v>
      </c>
      <c r="O1354" s="25">
        <v>2.2475</v>
      </c>
      <c r="P1354" s="25">
        <v>2.135</v>
      </c>
      <c r="Q1354" s="25">
        <v>0.0</v>
      </c>
      <c r="R1354" s="25">
        <v>99.0</v>
      </c>
      <c r="S1354" s="25">
        <v>5.0</v>
      </c>
    </row>
    <row r="1355">
      <c r="A1355" s="58" t="s">
        <v>41</v>
      </c>
      <c r="B1355" s="25" t="s">
        <v>1</v>
      </c>
      <c r="C1355" s="25" t="s">
        <v>145</v>
      </c>
      <c r="D1355" s="25" t="s">
        <v>13</v>
      </c>
      <c r="E1355" s="25">
        <v>7.0</v>
      </c>
      <c r="F1355" s="25">
        <v>0.0</v>
      </c>
      <c r="G1355" s="25">
        <v>0.0</v>
      </c>
      <c r="H1355" s="25">
        <v>0.0</v>
      </c>
      <c r="I1355" s="25">
        <v>0.0</v>
      </c>
      <c r="J1355" s="25">
        <v>0.0</v>
      </c>
      <c r="K1355" s="25">
        <v>0.0</v>
      </c>
      <c r="L1355" s="25">
        <v>0.0</v>
      </c>
      <c r="M1355" s="25">
        <v>0.0</v>
      </c>
      <c r="N1355" s="25">
        <v>0.34861</v>
      </c>
      <c r="O1355" s="25">
        <v>34.82028</v>
      </c>
      <c r="P1355" s="25">
        <v>5.37766</v>
      </c>
      <c r="Q1355" s="25">
        <v>0.0</v>
      </c>
      <c r="R1355" s="25">
        <v>99.0</v>
      </c>
      <c r="S1355" s="25">
        <v>5.0</v>
      </c>
    </row>
    <row r="1356">
      <c r="A1356" s="58" t="s">
        <v>41</v>
      </c>
      <c r="B1356" s="25" t="s">
        <v>1</v>
      </c>
      <c r="C1356" s="25" t="s">
        <v>122</v>
      </c>
      <c r="D1356" s="25" t="s">
        <v>13</v>
      </c>
      <c r="E1356" s="25">
        <v>3.0</v>
      </c>
      <c r="F1356" s="25">
        <v>0.0</v>
      </c>
      <c r="G1356" s="25">
        <v>0.0</v>
      </c>
      <c r="H1356" s="25">
        <v>0.0</v>
      </c>
      <c r="I1356" s="25">
        <v>0.0</v>
      </c>
      <c r="J1356" s="25">
        <v>0.0</v>
      </c>
      <c r="K1356" s="25">
        <v>0.0</v>
      </c>
      <c r="L1356" s="25">
        <v>0.0</v>
      </c>
      <c r="M1356" s="25">
        <v>0.0</v>
      </c>
      <c r="N1356" s="25">
        <v>0.43861</v>
      </c>
      <c r="O1356" s="25">
        <v>1.10056</v>
      </c>
      <c r="P1356" s="25">
        <v>0.53</v>
      </c>
      <c r="Q1356" s="25">
        <v>0.0</v>
      </c>
      <c r="R1356" s="25">
        <v>99.0</v>
      </c>
      <c r="S1356" s="25">
        <v>5.0</v>
      </c>
    </row>
    <row r="1357">
      <c r="A1357" s="58" t="s">
        <v>41</v>
      </c>
      <c r="B1357" s="25" t="s">
        <v>1</v>
      </c>
      <c r="C1357" s="25" t="s">
        <v>261</v>
      </c>
      <c r="D1357" s="25" t="s">
        <v>13</v>
      </c>
      <c r="E1357" s="25">
        <v>1.0</v>
      </c>
      <c r="F1357" s="25">
        <v>0.0</v>
      </c>
      <c r="G1357" s="25">
        <v>0.0</v>
      </c>
      <c r="H1357" s="25">
        <v>0.0</v>
      </c>
      <c r="I1357" s="25">
        <v>0.0</v>
      </c>
      <c r="J1357" s="25">
        <v>0.0</v>
      </c>
      <c r="K1357" s="25">
        <v>0.0</v>
      </c>
      <c r="L1357" s="25">
        <v>0.0</v>
      </c>
      <c r="M1357" s="25">
        <v>0.0</v>
      </c>
      <c r="N1357" s="25">
        <v>0.35556</v>
      </c>
      <c r="O1357" s="25">
        <v>0.35556</v>
      </c>
      <c r="P1357" s="25">
        <v>0.35556</v>
      </c>
      <c r="Q1357" s="25">
        <v>0.0</v>
      </c>
      <c r="R1357" s="25">
        <v>99.0</v>
      </c>
      <c r="S1357" s="25">
        <v>5.0</v>
      </c>
    </row>
    <row r="1358">
      <c r="A1358" s="58" t="s">
        <v>41</v>
      </c>
      <c r="B1358" s="25" t="s">
        <v>1</v>
      </c>
      <c r="C1358" s="25" t="s">
        <v>194</v>
      </c>
      <c r="D1358" s="25" t="s">
        <v>13</v>
      </c>
      <c r="E1358" s="25">
        <v>6.0</v>
      </c>
      <c r="F1358" s="25">
        <v>0.0</v>
      </c>
      <c r="G1358" s="25">
        <v>0.0</v>
      </c>
      <c r="H1358" s="25">
        <v>0.0</v>
      </c>
      <c r="I1358" s="25">
        <v>0.0</v>
      </c>
      <c r="J1358" s="25">
        <v>0.0</v>
      </c>
      <c r="K1358" s="25">
        <v>0.0</v>
      </c>
      <c r="L1358" s="25">
        <v>0.0</v>
      </c>
      <c r="M1358" s="25">
        <v>0.0</v>
      </c>
      <c r="N1358" s="25">
        <v>1.38667</v>
      </c>
      <c r="O1358" s="25">
        <v>24.18667</v>
      </c>
      <c r="P1358" s="25">
        <v>6.95032</v>
      </c>
      <c r="Q1358" s="25">
        <v>0.0</v>
      </c>
      <c r="R1358" s="25">
        <v>99.0</v>
      </c>
      <c r="S1358" s="25">
        <v>5.0</v>
      </c>
    </row>
    <row r="1359">
      <c r="A1359" s="58" t="s">
        <v>41</v>
      </c>
      <c r="B1359" s="25" t="s">
        <v>1</v>
      </c>
      <c r="C1359" s="25" t="s">
        <v>178</v>
      </c>
      <c r="D1359" s="25" t="s">
        <v>13</v>
      </c>
      <c r="E1359" s="25">
        <v>11.0</v>
      </c>
      <c r="F1359" s="25">
        <v>0.0</v>
      </c>
      <c r="G1359" s="25">
        <v>0.0</v>
      </c>
      <c r="H1359" s="25">
        <v>0.0</v>
      </c>
      <c r="I1359" s="25">
        <v>0.0</v>
      </c>
      <c r="J1359" s="25">
        <v>0.0</v>
      </c>
      <c r="K1359" s="25">
        <v>0.0</v>
      </c>
      <c r="L1359" s="25">
        <v>0.0</v>
      </c>
      <c r="M1359" s="25">
        <v>0.0</v>
      </c>
      <c r="N1359" s="25">
        <v>0.64778</v>
      </c>
      <c r="O1359" s="25">
        <v>5.51528</v>
      </c>
      <c r="P1359" s="25">
        <v>1.83351</v>
      </c>
      <c r="Q1359" s="25">
        <v>0.0</v>
      </c>
      <c r="R1359" s="25">
        <v>99.0</v>
      </c>
      <c r="S1359" s="25">
        <v>5.0</v>
      </c>
    </row>
    <row r="1360">
      <c r="A1360" s="58" t="s">
        <v>41</v>
      </c>
      <c r="B1360" s="25" t="s">
        <v>1</v>
      </c>
      <c r="C1360" s="25" t="s">
        <v>163</v>
      </c>
      <c r="D1360" s="25" t="s">
        <v>13</v>
      </c>
      <c r="E1360" s="25">
        <v>11.0</v>
      </c>
      <c r="F1360" s="25">
        <v>0.0</v>
      </c>
      <c r="G1360" s="25">
        <v>0.0</v>
      </c>
      <c r="H1360" s="25">
        <v>1.0</v>
      </c>
      <c r="I1360" s="25">
        <v>0.0</v>
      </c>
      <c r="J1360" s="25">
        <v>0.0</v>
      </c>
      <c r="K1360" s="25">
        <v>0.0</v>
      </c>
      <c r="L1360" s="25">
        <v>0.0</v>
      </c>
      <c r="M1360" s="25">
        <v>0.0</v>
      </c>
      <c r="N1360" s="25">
        <v>1.40528</v>
      </c>
      <c r="O1360" s="25">
        <v>3.09389</v>
      </c>
      <c r="P1360" s="25">
        <v>3.53636</v>
      </c>
      <c r="Q1360" s="25">
        <v>0.0</v>
      </c>
      <c r="R1360" s="25">
        <v>99.0</v>
      </c>
      <c r="S1360" s="25">
        <v>5.0</v>
      </c>
    </row>
    <row r="1361">
      <c r="A1361" s="58" t="s">
        <v>41</v>
      </c>
      <c r="B1361" s="25" t="s">
        <v>1</v>
      </c>
      <c r="C1361" s="25" t="s">
        <v>202</v>
      </c>
      <c r="D1361" s="25" t="s">
        <v>13</v>
      </c>
      <c r="E1361" s="25">
        <v>3.0</v>
      </c>
      <c r="F1361" s="25">
        <v>0.0</v>
      </c>
      <c r="G1361" s="25">
        <v>0.0</v>
      </c>
      <c r="H1361" s="25">
        <v>0.0</v>
      </c>
      <c r="I1361" s="25">
        <v>0.0</v>
      </c>
      <c r="J1361" s="25">
        <v>0.0</v>
      </c>
      <c r="K1361" s="25">
        <v>0.0</v>
      </c>
      <c r="L1361" s="25">
        <v>0.0</v>
      </c>
      <c r="M1361" s="25">
        <v>0.0</v>
      </c>
      <c r="N1361" s="25">
        <v>0.23694</v>
      </c>
      <c r="O1361" s="25">
        <v>0.35556</v>
      </c>
      <c r="P1361" s="25">
        <v>0.21009</v>
      </c>
      <c r="Q1361" s="25">
        <v>0.0</v>
      </c>
      <c r="R1361" s="25">
        <v>99.0</v>
      </c>
      <c r="S1361" s="25">
        <v>5.0</v>
      </c>
    </row>
    <row r="1362">
      <c r="A1362" s="58" t="s">
        <v>41</v>
      </c>
      <c r="B1362" s="25" t="s">
        <v>1</v>
      </c>
      <c r="C1362" s="25" t="s">
        <v>227</v>
      </c>
      <c r="D1362" s="25" t="s">
        <v>13</v>
      </c>
      <c r="E1362" s="25">
        <v>2.0</v>
      </c>
      <c r="F1362" s="25">
        <v>0.0</v>
      </c>
      <c r="G1362" s="25">
        <v>0.0</v>
      </c>
      <c r="H1362" s="25">
        <v>0.0</v>
      </c>
      <c r="I1362" s="25">
        <v>0.0</v>
      </c>
      <c r="J1362" s="25">
        <v>0.0</v>
      </c>
      <c r="K1362" s="25">
        <v>0.0</v>
      </c>
      <c r="L1362" s="25">
        <v>0.0</v>
      </c>
      <c r="M1362" s="25">
        <v>0.0</v>
      </c>
      <c r="N1362" s="25">
        <v>1.05819</v>
      </c>
      <c r="O1362" s="25">
        <v>1.05819</v>
      </c>
      <c r="P1362" s="25">
        <v>1.05819</v>
      </c>
      <c r="Q1362" s="25">
        <v>0.0</v>
      </c>
      <c r="R1362" s="25">
        <v>99.0</v>
      </c>
      <c r="S1362" s="25">
        <v>5.0</v>
      </c>
    </row>
    <row r="1363">
      <c r="A1363" s="58" t="s">
        <v>41</v>
      </c>
      <c r="B1363" s="25" t="s">
        <v>1</v>
      </c>
      <c r="C1363" s="25" t="s">
        <v>259</v>
      </c>
      <c r="D1363" s="25" t="s">
        <v>13</v>
      </c>
      <c r="E1363" s="25">
        <v>1.0</v>
      </c>
      <c r="F1363" s="25">
        <v>0.0</v>
      </c>
      <c r="G1363" s="25">
        <v>0.0</v>
      </c>
      <c r="H1363" s="25">
        <v>0.0</v>
      </c>
      <c r="I1363" s="25">
        <v>0.0</v>
      </c>
      <c r="J1363" s="25">
        <v>0.0</v>
      </c>
      <c r="K1363" s="25">
        <v>0.0</v>
      </c>
      <c r="L1363" s="25">
        <v>0.0</v>
      </c>
      <c r="M1363" s="25">
        <v>0.0</v>
      </c>
      <c r="N1363" s="25">
        <v>2.7</v>
      </c>
      <c r="O1363" s="25">
        <v>2.7</v>
      </c>
      <c r="P1363" s="25">
        <v>2.7</v>
      </c>
      <c r="Q1363" s="25">
        <v>0.0</v>
      </c>
      <c r="R1363" s="25">
        <v>99.0</v>
      </c>
      <c r="S1363" s="25">
        <v>5.0</v>
      </c>
    </row>
    <row r="1364">
      <c r="A1364" s="58" t="s">
        <v>41</v>
      </c>
      <c r="B1364" s="25" t="s">
        <v>1</v>
      </c>
      <c r="C1364" s="25" t="s">
        <v>149</v>
      </c>
      <c r="D1364" s="25" t="s">
        <v>13</v>
      </c>
      <c r="E1364" s="25">
        <v>25.0</v>
      </c>
      <c r="F1364" s="25">
        <v>0.0</v>
      </c>
      <c r="G1364" s="25">
        <v>0.0</v>
      </c>
      <c r="H1364" s="25">
        <v>0.0</v>
      </c>
      <c r="I1364" s="25">
        <v>0.0</v>
      </c>
      <c r="J1364" s="25">
        <v>0.0</v>
      </c>
      <c r="K1364" s="25">
        <v>0.0</v>
      </c>
      <c r="L1364" s="25">
        <v>0.0</v>
      </c>
      <c r="M1364" s="25">
        <v>0.0</v>
      </c>
      <c r="N1364" s="25">
        <v>1.04444</v>
      </c>
      <c r="O1364" s="25">
        <v>10.30111</v>
      </c>
      <c r="P1364" s="25">
        <v>3.7037</v>
      </c>
      <c r="Q1364" s="25">
        <v>0.0</v>
      </c>
      <c r="R1364" s="25">
        <v>99.0</v>
      </c>
      <c r="S1364" s="25">
        <v>5.0</v>
      </c>
    </row>
    <row r="1365">
      <c r="A1365" s="58" t="s">
        <v>41</v>
      </c>
      <c r="B1365" s="25" t="s">
        <v>1</v>
      </c>
      <c r="C1365" s="25" t="s">
        <v>204</v>
      </c>
      <c r="D1365" s="25" t="s">
        <v>13</v>
      </c>
      <c r="E1365" s="25">
        <v>4.0</v>
      </c>
      <c r="F1365" s="25">
        <v>0.0</v>
      </c>
      <c r="G1365" s="25">
        <v>0.0</v>
      </c>
      <c r="H1365" s="25">
        <v>0.0</v>
      </c>
      <c r="I1365" s="25">
        <v>0.0</v>
      </c>
      <c r="J1365" s="25">
        <v>0.0</v>
      </c>
      <c r="K1365" s="25">
        <v>0.0</v>
      </c>
      <c r="L1365" s="25">
        <v>0.0</v>
      </c>
      <c r="M1365" s="25">
        <v>0.0</v>
      </c>
      <c r="N1365" s="25">
        <v>1.02889</v>
      </c>
      <c r="O1365" s="25">
        <v>107.67972</v>
      </c>
      <c r="P1365" s="25">
        <v>27.74097</v>
      </c>
      <c r="Q1365" s="25">
        <v>0.0</v>
      </c>
      <c r="R1365" s="25">
        <v>99.0</v>
      </c>
      <c r="S1365" s="25">
        <v>5.0</v>
      </c>
    </row>
    <row r="1366">
      <c r="A1366" s="58" t="s">
        <v>41</v>
      </c>
      <c r="B1366" s="25" t="s">
        <v>1</v>
      </c>
      <c r="C1366" s="25" t="s">
        <v>249</v>
      </c>
      <c r="D1366" s="25" t="s">
        <v>13</v>
      </c>
      <c r="E1366" s="25">
        <v>1.0</v>
      </c>
      <c r="F1366" s="25">
        <v>0.0</v>
      </c>
      <c r="G1366" s="25">
        <v>0.0</v>
      </c>
      <c r="H1366" s="25">
        <v>0.0</v>
      </c>
      <c r="I1366" s="25">
        <v>0.0</v>
      </c>
      <c r="J1366" s="25">
        <v>0.0</v>
      </c>
      <c r="K1366" s="25">
        <v>0.0</v>
      </c>
      <c r="L1366" s="25">
        <v>0.0</v>
      </c>
      <c r="M1366" s="25">
        <v>0.0</v>
      </c>
      <c r="N1366" s="25">
        <v>0.1625</v>
      </c>
      <c r="O1366" s="25">
        <v>0.1625</v>
      </c>
      <c r="P1366" s="25">
        <v>0.1625</v>
      </c>
      <c r="Q1366" s="25">
        <v>0.0</v>
      </c>
      <c r="R1366" s="25">
        <v>99.0</v>
      </c>
      <c r="S1366" s="25">
        <v>5.0</v>
      </c>
    </row>
    <row r="1367">
      <c r="A1367" s="58" t="s">
        <v>41</v>
      </c>
      <c r="B1367" s="25" t="s">
        <v>1</v>
      </c>
      <c r="C1367" s="25" t="s">
        <v>278</v>
      </c>
      <c r="D1367" s="25" t="s">
        <v>13</v>
      </c>
      <c r="E1367" s="25">
        <v>3.0</v>
      </c>
      <c r="F1367" s="25">
        <v>0.0</v>
      </c>
      <c r="G1367" s="25">
        <v>0.0</v>
      </c>
      <c r="H1367" s="25">
        <v>0.0</v>
      </c>
      <c r="I1367" s="25">
        <v>0.0</v>
      </c>
      <c r="J1367" s="25">
        <v>0.0</v>
      </c>
      <c r="K1367" s="25">
        <v>0.0</v>
      </c>
      <c r="L1367" s="25">
        <v>0.0</v>
      </c>
      <c r="M1367" s="25">
        <v>0.0</v>
      </c>
      <c r="N1367" s="25">
        <v>0.70861</v>
      </c>
      <c r="O1367" s="25">
        <v>2.15944</v>
      </c>
      <c r="P1367" s="25">
        <v>0.96222</v>
      </c>
      <c r="Q1367" s="25">
        <v>0.0</v>
      </c>
      <c r="R1367" s="25">
        <v>99.0</v>
      </c>
      <c r="S1367" s="25">
        <v>5.0</v>
      </c>
    </row>
    <row r="1368">
      <c r="A1368" s="58" t="s">
        <v>41</v>
      </c>
      <c r="B1368" s="25" t="s">
        <v>1</v>
      </c>
      <c r="C1368" s="25" t="s">
        <v>184</v>
      </c>
      <c r="D1368" s="25" t="s">
        <v>13</v>
      </c>
      <c r="E1368" s="25">
        <v>14.0</v>
      </c>
      <c r="F1368" s="25">
        <v>0.0</v>
      </c>
      <c r="G1368" s="25">
        <v>0.0</v>
      </c>
      <c r="H1368" s="25">
        <v>0.0</v>
      </c>
      <c r="I1368" s="25">
        <v>0.0</v>
      </c>
      <c r="J1368" s="25">
        <v>0.0</v>
      </c>
      <c r="K1368" s="25">
        <v>0.0</v>
      </c>
      <c r="L1368" s="25">
        <v>0.0</v>
      </c>
      <c r="M1368" s="25">
        <v>0.0</v>
      </c>
      <c r="N1368" s="25">
        <v>1.35111</v>
      </c>
      <c r="O1368" s="25">
        <v>10.49667</v>
      </c>
      <c r="P1368" s="25">
        <v>3.3953</v>
      </c>
      <c r="Q1368" s="25">
        <v>0.0</v>
      </c>
      <c r="R1368" s="25">
        <v>99.0</v>
      </c>
      <c r="S1368" s="25">
        <v>5.0</v>
      </c>
    </row>
    <row r="1369">
      <c r="A1369" s="58" t="s">
        <v>41</v>
      </c>
      <c r="B1369" s="25" t="s">
        <v>1</v>
      </c>
      <c r="C1369" s="25" t="s">
        <v>253</v>
      </c>
      <c r="D1369" s="25" t="s">
        <v>13</v>
      </c>
      <c r="E1369" s="25">
        <v>3.0</v>
      </c>
      <c r="F1369" s="25">
        <v>0.0</v>
      </c>
      <c r="G1369" s="25">
        <v>0.0</v>
      </c>
      <c r="H1369" s="25">
        <v>0.0</v>
      </c>
      <c r="I1369" s="25">
        <v>0.0</v>
      </c>
      <c r="J1369" s="25">
        <v>0.0</v>
      </c>
      <c r="K1369" s="25">
        <v>0.0</v>
      </c>
      <c r="L1369" s="25">
        <v>0.0</v>
      </c>
      <c r="M1369" s="25">
        <v>0.0</v>
      </c>
      <c r="N1369" s="25">
        <v>0.96306</v>
      </c>
      <c r="O1369" s="25">
        <v>6.58639</v>
      </c>
      <c r="P1369" s="25">
        <v>2.53537</v>
      </c>
      <c r="Q1369" s="25">
        <v>0.0</v>
      </c>
      <c r="R1369" s="25">
        <v>99.0</v>
      </c>
      <c r="S1369" s="25">
        <v>5.0</v>
      </c>
    </row>
    <row r="1370">
      <c r="A1370" s="58" t="s">
        <v>41</v>
      </c>
      <c r="B1370" s="25" t="s">
        <v>1</v>
      </c>
      <c r="C1370" s="25" t="s">
        <v>117</v>
      </c>
      <c r="D1370" s="25" t="s">
        <v>13</v>
      </c>
      <c r="E1370" s="25">
        <v>13.0</v>
      </c>
      <c r="F1370" s="25">
        <v>0.0</v>
      </c>
      <c r="G1370" s="25">
        <v>0.0</v>
      </c>
      <c r="H1370" s="25">
        <v>0.0</v>
      </c>
      <c r="I1370" s="25">
        <v>0.0</v>
      </c>
      <c r="J1370" s="25">
        <v>0.0</v>
      </c>
      <c r="K1370" s="25">
        <v>0.0</v>
      </c>
      <c r="L1370" s="25">
        <v>0.0</v>
      </c>
      <c r="M1370" s="25">
        <v>0.0</v>
      </c>
      <c r="N1370" s="25">
        <v>0.13806</v>
      </c>
      <c r="O1370" s="25">
        <v>0.81528</v>
      </c>
      <c r="P1370" s="25">
        <v>0.29393</v>
      </c>
      <c r="Q1370" s="25">
        <v>0.0</v>
      </c>
      <c r="R1370" s="25">
        <v>99.0</v>
      </c>
      <c r="S1370" s="25">
        <v>5.0</v>
      </c>
    </row>
    <row r="1371">
      <c r="A1371" s="58" t="s">
        <v>41</v>
      </c>
      <c r="B1371" s="25" t="s">
        <v>1</v>
      </c>
      <c r="C1371" s="25" t="s">
        <v>252</v>
      </c>
      <c r="D1371" s="25" t="s">
        <v>13</v>
      </c>
      <c r="E1371" s="25">
        <v>1.0</v>
      </c>
      <c r="F1371" s="25">
        <v>0.0</v>
      </c>
      <c r="G1371" s="25">
        <v>0.0</v>
      </c>
      <c r="H1371" s="25">
        <v>0.0</v>
      </c>
      <c r="I1371" s="25">
        <v>0.0</v>
      </c>
      <c r="J1371" s="25">
        <v>0.0</v>
      </c>
      <c r="K1371" s="25">
        <v>0.0</v>
      </c>
      <c r="L1371" s="25">
        <v>0.0</v>
      </c>
      <c r="M1371" s="25">
        <v>0.0</v>
      </c>
      <c r="N1371" s="25">
        <v>1.75556</v>
      </c>
      <c r="O1371" s="25">
        <v>1.75556</v>
      </c>
      <c r="P1371" s="25">
        <v>1.75556</v>
      </c>
      <c r="Q1371" s="25">
        <v>0.0</v>
      </c>
      <c r="R1371" s="25">
        <v>99.0</v>
      </c>
      <c r="S1371" s="25">
        <v>5.0</v>
      </c>
    </row>
    <row r="1372">
      <c r="A1372" s="58" t="s">
        <v>41</v>
      </c>
      <c r="B1372" s="25" t="s">
        <v>1</v>
      </c>
      <c r="C1372" s="25" t="s">
        <v>115</v>
      </c>
      <c r="D1372" s="25" t="s">
        <v>13</v>
      </c>
      <c r="E1372" s="25">
        <v>20.0</v>
      </c>
      <c r="F1372" s="25">
        <v>0.0</v>
      </c>
      <c r="G1372" s="25">
        <v>0.0</v>
      </c>
      <c r="H1372" s="25">
        <v>0.0</v>
      </c>
      <c r="I1372" s="25">
        <v>0.0</v>
      </c>
      <c r="J1372" s="25">
        <v>0.0</v>
      </c>
      <c r="K1372" s="25">
        <v>0.0</v>
      </c>
      <c r="L1372" s="25">
        <v>0.0</v>
      </c>
      <c r="M1372" s="25">
        <v>0.0</v>
      </c>
      <c r="N1372" s="25">
        <v>1.01417</v>
      </c>
      <c r="O1372" s="25">
        <v>5.33833</v>
      </c>
      <c r="P1372" s="25">
        <v>2.32649</v>
      </c>
      <c r="Q1372" s="25">
        <v>0.0</v>
      </c>
      <c r="R1372" s="25">
        <v>99.0</v>
      </c>
      <c r="S1372" s="25">
        <v>5.0</v>
      </c>
    </row>
    <row r="1373">
      <c r="A1373" s="58" t="s">
        <v>41</v>
      </c>
      <c r="B1373" s="25" t="s">
        <v>1</v>
      </c>
      <c r="C1373" s="25" t="s">
        <v>59</v>
      </c>
      <c r="D1373" s="25" t="s">
        <v>13</v>
      </c>
      <c r="E1373" s="25">
        <v>20.0</v>
      </c>
      <c r="F1373" s="25">
        <v>0.0</v>
      </c>
      <c r="G1373" s="25">
        <v>0.0</v>
      </c>
      <c r="H1373" s="25">
        <v>0.0</v>
      </c>
      <c r="I1373" s="25">
        <v>0.0</v>
      </c>
      <c r="J1373" s="25">
        <v>0.0</v>
      </c>
      <c r="K1373" s="25">
        <v>0.0</v>
      </c>
      <c r="L1373" s="25">
        <v>0.0</v>
      </c>
      <c r="M1373" s="25">
        <v>0.0</v>
      </c>
      <c r="N1373" s="25">
        <v>0.36944</v>
      </c>
      <c r="O1373" s="25">
        <v>3.17278</v>
      </c>
      <c r="P1373" s="25">
        <v>4.15557</v>
      </c>
      <c r="Q1373" s="25">
        <v>0.0</v>
      </c>
      <c r="R1373" s="25">
        <v>99.0</v>
      </c>
      <c r="S1373" s="25">
        <v>5.0</v>
      </c>
    </row>
    <row r="1374">
      <c r="A1374" s="58" t="s">
        <v>41</v>
      </c>
      <c r="B1374" s="25" t="s">
        <v>1</v>
      </c>
      <c r="C1374" s="25" t="s">
        <v>127</v>
      </c>
      <c r="D1374" s="25" t="s">
        <v>13</v>
      </c>
      <c r="E1374" s="25">
        <v>6.0</v>
      </c>
      <c r="F1374" s="25">
        <v>0.0</v>
      </c>
      <c r="G1374" s="25">
        <v>0.0</v>
      </c>
      <c r="H1374" s="25">
        <v>0.0</v>
      </c>
      <c r="I1374" s="25">
        <v>0.0</v>
      </c>
      <c r="J1374" s="25">
        <v>0.0</v>
      </c>
      <c r="K1374" s="25">
        <v>0.0</v>
      </c>
      <c r="L1374" s="25">
        <v>0.0</v>
      </c>
      <c r="M1374" s="25">
        <v>0.0</v>
      </c>
      <c r="N1374" s="25">
        <v>0.42556</v>
      </c>
      <c r="O1374" s="25">
        <v>8.65389</v>
      </c>
      <c r="P1374" s="25">
        <v>1.83884</v>
      </c>
      <c r="Q1374" s="25">
        <v>0.0</v>
      </c>
      <c r="R1374" s="25">
        <v>99.0</v>
      </c>
      <c r="S1374" s="25">
        <v>5.0</v>
      </c>
    </row>
    <row r="1375">
      <c r="A1375" s="58" t="s">
        <v>41</v>
      </c>
      <c r="B1375" s="25" t="s">
        <v>1</v>
      </c>
      <c r="C1375" s="25" t="s">
        <v>236</v>
      </c>
      <c r="D1375" s="25" t="s">
        <v>13</v>
      </c>
      <c r="E1375" s="25">
        <v>3.0</v>
      </c>
      <c r="F1375" s="25">
        <v>0.0</v>
      </c>
      <c r="G1375" s="25">
        <v>0.0</v>
      </c>
      <c r="H1375" s="25">
        <v>0.0</v>
      </c>
      <c r="I1375" s="25">
        <v>0.0</v>
      </c>
      <c r="J1375" s="25">
        <v>0.0</v>
      </c>
      <c r="K1375" s="25">
        <v>0.0</v>
      </c>
      <c r="L1375" s="25">
        <v>0.0</v>
      </c>
      <c r="M1375" s="25">
        <v>0.0</v>
      </c>
      <c r="N1375" s="25">
        <v>0.23528</v>
      </c>
      <c r="O1375" s="25">
        <v>1.62889</v>
      </c>
      <c r="P1375" s="25">
        <v>0.66583</v>
      </c>
      <c r="Q1375" s="25">
        <v>0.0</v>
      </c>
      <c r="R1375" s="25">
        <v>99.0</v>
      </c>
      <c r="S1375" s="25">
        <v>5.0</v>
      </c>
    </row>
    <row r="1376">
      <c r="A1376" s="58" t="s">
        <v>41</v>
      </c>
      <c r="B1376" s="25" t="s">
        <v>1</v>
      </c>
      <c r="C1376" s="25" t="s">
        <v>148</v>
      </c>
      <c r="D1376" s="25" t="s">
        <v>13</v>
      </c>
      <c r="E1376" s="25">
        <v>13.0</v>
      </c>
      <c r="F1376" s="25">
        <v>0.0</v>
      </c>
      <c r="G1376" s="25">
        <v>0.0</v>
      </c>
      <c r="H1376" s="25">
        <v>0.0</v>
      </c>
      <c r="I1376" s="25">
        <v>0.0</v>
      </c>
      <c r="J1376" s="25">
        <v>0.0</v>
      </c>
      <c r="K1376" s="25">
        <v>0.0</v>
      </c>
      <c r="L1376" s="25">
        <v>0.0</v>
      </c>
      <c r="M1376" s="25">
        <v>0.0</v>
      </c>
      <c r="N1376" s="25">
        <v>1.035</v>
      </c>
      <c r="O1376" s="25">
        <v>9.74722</v>
      </c>
      <c r="P1376" s="25">
        <v>4.86615</v>
      </c>
      <c r="Q1376" s="25">
        <v>0.0</v>
      </c>
      <c r="R1376" s="25">
        <v>99.0</v>
      </c>
      <c r="S1376" s="25">
        <v>5.0</v>
      </c>
    </row>
    <row r="1377">
      <c r="A1377" s="58" t="s">
        <v>41</v>
      </c>
      <c r="B1377" s="25" t="s">
        <v>1</v>
      </c>
      <c r="C1377" s="25" t="s">
        <v>223</v>
      </c>
      <c r="D1377" s="25" t="s">
        <v>13</v>
      </c>
      <c r="E1377" s="25">
        <v>3.0</v>
      </c>
      <c r="F1377" s="25">
        <v>0.0</v>
      </c>
      <c r="G1377" s="25">
        <v>0.0</v>
      </c>
      <c r="H1377" s="25">
        <v>0.0</v>
      </c>
      <c r="I1377" s="25">
        <v>0.0</v>
      </c>
      <c r="J1377" s="25">
        <v>0.0</v>
      </c>
      <c r="K1377" s="25">
        <v>0.0</v>
      </c>
      <c r="L1377" s="25">
        <v>0.0</v>
      </c>
      <c r="M1377" s="25">
        <v>0.0</v>
      </c>
      <c r="N1377" s="25">
        <v>0.46972</v>
      </c>
      <c r="O1377" s="25">
        <v>20.84944</v>
      </c>
      <c r="P1377" s="25">
        <v>7.10917</v>
      </c>
      <c r="Q1377" s="25">
        <v>0.0</v>
      </c>
      <c r="R1377" s="25">
        <v>99.0</v>
      </c>
      <c r="S1377" s="25">
        <v>5.0</v>
      </c>
    </row>
    <row r="1378">
      <c r="A1378" s="58" t="s">
        <v>41</v>
      </c>
      <c r="B1378" s="25" t="s">
        <v>1</v>
      </c>
      <c r="C1378" s="25" t="s">
        <v>232</v>
      </c>
      <c r="D1378" s="25" t="s">
        <v>13</v>
      </c>
      <c r="E1378" s="25">
        <v>2.0</v>
      </c>
      <c r="F1378" s="25">
        <v>0.0</v>
      </c>
      <c r="G1378" s="25">
        <v>0.0</v>
      </c>
      <c r="H1378" s="25">
        <v>0.0</v>
      </c>
      <c r="I1378" s="25">
        <v>0.0</v>
      </c>
      <c r="J1378" s="25">
        <v>0.0</v>
      </c>
      <c r="K1378" s="25">
        <v>0.0</v>
      </c>
      <c r="L1378" s="25">
        <v>0.0</v>
      </c>
      <c r="M1378" s="25">
        <v>0.0</v>
      </c>
      <c r="N1378" s="25">
        <v>0.22458</v>
      </c>
      <c r="O1378" s="25">
        <v>0.22458</v>
      </c>
      <c r="P1378" s="25">
        <v>0.22458</v>
      </c>
      <c r="Q1378" s="25">
        <v>0.0</v>
      </c>
      <c r="R1378" s="25">
        <v>99.0</v>
      </c>
      <c r="S1378" s="25">
        <v>5.0</v>
      </c>
    </row>
    <row r="1379">
      <c r="A1379" s="58" t="s">
        <v>41</v>
      </c>
      <c r="B1379" s="25" t="s">
        <v>1</v>
      </c>
      <c r="C1379" s="25" t="s">
        <v>271</v>
      </c>
      <c r="D1379" s="25" t="s">
        <v>13</v>
      </c>
      <c r="E1379" s="25">
        <v>1.0</v>
      </c>
      <c r="F1379" s="25">
        <v>0.0</v>
      </c>
      <c r="G1379" s="25">
        <v>0.0</v>
      </c>
      <c r="H1379" s="25">
        <v>0.0</v>
      </c>
      <c r="I1379" s="25">
        <v>0.0</v>
      </c>
      <c r="J1379" s="25">
        <v>0.0</v>
      </c>
      <c r="K1379" s="25">
        <v>0.0</v>
      </c>
      <c r="L1379" s="25">
        <v>0.0</v>
      </c>
      <c r="M1379" s="25">
        <v>0.0</v>
      </c>
      <c r="N1379" s="25">
        <v>0.48222</v>
      </c>
      <c r="O1379" s="25">
        <v>0.48222</v>
      </c>
      <c r="P1379" s="25">
        <v>0.48222</v>
      </c>
      <c r="Q1379" s="25">
        <v>0.0</v>
      </c>
      <c r="R1379" s="25">
        <v>99.0</v>
      </c>
      <c r="S1379" s="25">
        <v>5.0</v>
      </c>
    </row>
    <row r="1380">
      <c r="A1380" s="58" t="s">
        <v>41</v>
      </c>
      <c r="B1380" s="25" t="s">
        <v>1</v>
      </c>
      <c r="C1380" s="25" t="s">
        <v>57</v>
      </c>
      <c r="D1380" s="25" t="s">
        <v>13</v>
      </c>
      <c r="E1380" s="25">
        <v>6.0</v>
      </c>
      <c r="F1380" s="25">
        <v>0.0</v>
      </c>
      <c r="G1380" s="25">
        <v>0.0</v>
      </c>
      <c r="H1380" s="25">
        <v>0.0</v>
      </c>
      <c r="I1380" s="25">
        <v>0.0</v>
      </c>
      <c r="J1380" s="25">
        <v>0.0</v>
      </c>
      <c r="K1380" s="25">
        <v>0.0</v>
      </c>
      <c r="L1380" s="25">
        <v>0.0</v>
      </c>
      <c r="M1380" s="25">
        <v>0.0</v>
      </c>
      <c r="N1380" s="25">
        <v>0.07056</v>
      </c>
      <c r="O1380" s="25">
        <v>1.21278</v>
      </c>
      <c r="P1380" s="25">
        <v>0.48301</v>
      </c>
      <c r="Q1380" s="25">
        <v>0.0</v>
      </c>
      <c r="R1380" s="25">
        <v>99.0</v>
      </c>
      <c r="S1380" s="25">
        <v>5.0</v>
      </c>
    </row>
    <row r="1381">
      <c r="A1381" s="58" t="s">
        <v>41</v>
      </c>
      <c r="B1381" s="25" t="s">
        <v>1</v>
      </c>
      <c r="C1381" s="25" t="s">
        <v>169</v>
      </c>
      <c r="D1381" s="25" t="s">
        <v>13</v>
      </c>
      <c r="E1381" s="25">
        <v>36.0</v>
      </c>
      <c r="F1381" s="25">
        <v>0.0</v>
      </c>
      <c r="G1381" s="25">
        <v>0.0</v>
      </c>
      <c r="H1381" s="25">
        <v>1.0</v>
      </c>
      <c r="I1381" s="25">
        <v>0.0</v>
      </c>
      <c r="J1381" s="25">
        <v>0.0</v>
      </c>
      <c r="K1381" s="25">
        <v>0.0</v>
      </c>
      <c r="L1381" s="25">
        <v>0.0</v>
      </c>
      <c r="M1381" s="25">
        <v>0.0</v>
      </c>
      <c r="N1381" s="25">
        <v>0.88389</v>
      </c>
      <c r="O1381" s="25">
        <v>13.2525</v>
      </c>
      <c r="P1381" s="25">
        <v>2.76723</v>
      </c>
      <c r="Q1381" s="25">
        <v>0.0</v>
      </c>
      <c r="R1381" s="25">
        <v>99.0</v>
      </c>
      <c r="S1381" s="25">
        <v>5.0</v>
      </c>
    </row>
    <row r="1382">
      <c r="A1382" s="58" t="s">
        <v>41</v>
      </c>
      <c r="B1382" s="25" t="s">
        <v>1</v>
      </c>
      <c r="C1382" s="25" t="s">
        <v>189</v>
      </c>
      <c r="D1382" s="25" t="s">
        <v>14</v>
      </c>
      <c r="E1382" s="25">
        <v>34.0</v>
      </c>
      <c r="F1382" s="25">
        <v>0.0</v>
      </c>
      <c r="G1382" s="25">
        <v>0.0</v>
      </c>
      <c r="H1382" s="25">
        <v>2.0</v>
      </c>
      <c r="I1382" s="25">
        <v>0.0</v>
      </c>
      <c r="J1382" s="25">
        <v>0.0</v>
      </c>
      <c r="K1382" s="25">
        <v>0.0</v>
      </c>
      <c r="L1382" s="25">
        <v>0.0</v>
      </c>
      <c r="M1382" s="25">
        <v>0.0</v>
      </c>
      <c r="N1382" s="25">
        <v>0.48028</v>
      </c>
      <c r="O1382" s="25">
        <v>10.66417</v>
      </c>
      <c r="P1382" s="25">
        <v>3.99434</v>
      </c>
      <c r="Q1382" s="25">
        <v>0.0</v>
      </c>
      <c r="R1382" s="25">
        <v>99.0</v>
      </c>
      <c r="S1382" s="25">
        <v>6.0</v>
      </c>
    </row>
    <row r="1383">
      <c r="A1383" s="58" t="s">
        <v>41</v>
      </c>
      <c r="B1383" s="25" t="s">
        <v>1</v>
      </c>
      <c r="C1383" s="25" t="s">
        <v>99</v>
      </c>
      <c r="D1383" s="25" t="s">
        <v>14</v>
      </c>
      <c r="E1383" s="25">
        <v>173.0</v>
      </c>
      <c r="F1383" s="25">
        <v>0.0</v>
      </c>
      <c r="G1383" s="25">
        <v>0.0</v>
      </c>
      <c r="H1383" s="25">
        <v>2.0</v>
      </c>
      <c r="I1383" s="25">
        <v>0.0</v>
      </c>
      <c r="J1383" s="25">
        <v>0.0</v>
      </c>
      <c r="K1383" s="25">
        <v>0.0</v>
      </c>
      <c r="L1383" s="25">
        <v>0.0</v>
      </c>
      <c r="M1383" s="25">
        <v>0.0</v>
      </c>
      <c r="N1383" s="25">
        <v>0.28972</v>
      </c>
      <c r="O1383" s="25">
        <v>4.3825</v>
      </c>
      <c r="P1383" s="25">
        <v>1.54127</v>
      </c>
      <c r="Q1383" s="25">
        <v>0.0</v>
      </c>
      <c r="R1383" s="25">
        <v>99.0</v>
      </c>
      <c r="S1383" s="25">
        <v>6.0</v>
      </c>
    </row>
    <row r="1384">
      <c r="A1384" s="58" t="s">
        <v>41</v>
      </c>
      <c r="B1384" s="25" t="s">
        <v>1</v>
      </c>
      <c r="C1384" s="25" t="s">
        <v>128</v>
      </c>
      <c r="D1384" s="25" t="s">
        <v>14</v>
      </c>
      <c r="E1384" s="25">
        <v>370.0</v>
      </c>
      <c r="F1384" s="25">
        <v>0.0</v>
      </c>
      <c r="G1384" s="25">
        <v>0.0</v>
      </c>
      <c r="H1384" s="25">
        <v>16.0</v>
      </c>
      <c r="I1384" s="25">
        <v>0.0</v>
      </c>
      <c r="J1384" s="25">
        <v>0.0</v>
      </c>
      <c r="K1384" s="25">
        <v>0.0</v>
      </c>
      <c r="L1384" s="25">
        <v>0.0</v>
      </c>
      <c r="M1384" s="25">
        <v>0.0</v>
      </c>
      <c r="N1384" s="25">
        <v>0.26972</v>
      </c>
      <c r="O1384" s="25">
        <v>2.51806</v>
      </c>
      <c r="P1384" s="25">
        <v>1.96073</v>
      </c>
      <c r="Q1384" s="25">
        <v>0.0</v>
      </c>
      <c r="R1384" s="25">
        <v>99.0</v>
      </c>
      <c r="S1384" s="25">
        <v>6.0</v>
      </c>
    </row>
    <row r="1385">
      <c r="A1385" s="58" t="s">
        <v>41</v>
      </c>
      <c r="B1385" s="25" t="s">
        <v>1</v>
      </c>
      <c r="C1385" s="25" t="s">
        <v>142</v>
      </c>
      <c r="D1385" s="25" t="s">
        <v>14</v>
      </c>
      <c r="E1385" s="25">
        <v>111.0</v>
      </c>
      <c r="F1385" s="25">
        <v>0.0</v>
      </c>
      <c r="G1385" s="25">
        <v>0.0</v>
      </c>
      <c r="H1385" s="25">
        <v>5.0</v>
      </c>
      <c r="I1385" s="25">
        <v>0.0</v>
      </c>
      <c r="J1385" s="25">
        <v>0.0</v>
      </c>
      <c r="K1385" s="25">
        <v>0.0</v>
      </c>
      <c r="L1385" s="25">
        <v>0.0</v>
      </c>
      <c r="M1385" s="25">
        <v>0.0</v>
      </c>
      <c r="N1385" s="25">
        <v>0.0925</v>
      </c>
      <c r="O1385" s="25">
        <v>1.22083</v>
      </c>
      <c r="P1385" s="25">
        <v>1.17166</v>
      </c>
      <c r="Q1385" s="25">
        <v>0.0</v>
      </c>
      <c r="R1385" s="25">
        <v>99.0</v>
      </c>
      <c r="S1385" s="25">
        <v>6.0</v>
      </c>
    </row>
    <row r="1386">
      <c r="A1386" s="58" t="s">
        <v>41</v>
      </c>
      <c r="B1386" s="25" t="s">
        <v>1</v>
      </c>
      <c r="C1386" s="25" t="s">
        <v>130</v>
      </c>
      <c r="D1386" s="25" t="s">
        <v>14</v>
      </c>
      <c r="E1386" s="25">
        <v>38.0</v>
      </c>
      <c r="F1386" s="25">
        <v>0.0</v>
      </c>
      <c r="G1386" s="25">
        <v>0.0</v>
      </c>
      <c r="H1386" s="25">
        <v>1.0</v>
      </c>
      <c r="I1386" s="25">
        <v>0.0</v>
      </c>
      <c r="J1386" s="25">
        <v>0.0</v>
      </c>
      <c r="K1386" s="25">
        <v>0.0</v>
      </c>
      <c r="L1386" s="25">
        <v>0.0</v>
      </c>
      <c r="M1386" s="25">
        <v>0.0</v>
      </c>
      <c r="N1386" s="25">
        <v>0.10056</v>
      </c>
      <c r="O1386" s="25">
        <v>3.63778</v>
      </c>
      <c r="P1386" s="25">
        <v>1.45746</v>
      </c>
      <c r="Q1386" s="25">
        <v>0.0</v>
      </c>
      <c r="R1386" s="25">
        <v>99.0</v>
      </c>
      <c r="S1386" s="25">
        <v>6.0</v>
      </c>
    </row>
    <row r="1387">
      <c r="A1387" s="58" t="s">
        <v>41</v>
      </c>
      <c r="B1387" s="25" t="s">
        <v>1</v>
      </c>
      <c r="C1387" s="25" t="s">
        <v>164</v>
      </c>
      <c r="D1387" s="25" t="s">
        <v>14</v>
      </c>
      <c r="E1387" s="25">
        <v>90.0</v>
      </c>
      <c r="F1387" s="25">
        <v>0.0</v>
      </c>
      <c r="G1387" s="25">
        <v>0.0</v>
      </c>
      <c r="H1387" s="25">
        <v>1.0</v>
      </c>
      <c r="I1387" s="25">
        <v>0.0</v>
      </c>
      <c r="J1387" s="25">
        <v>0.0</v>
      </c>
      <c r="K1387" s="25">
        <v>0.0</v>
      </c>
      <c r="L1387" s="25">
        <v>0.0</v>
      </c>
      <c r="M1387" s="25">
        <v>0.0</v>
      </c>
      <c r="N1387" s="25">
        <v>0.28583</v>
      </c>
      <c r="O1387" s="25">
        <v>1.44306</v>
      </c>
      <c r="P1387" s="25">
        <v>1.06327</v>
      </c>
      <c r="Q1387" s="25">
        <v>0.0</v>
      </c>
      <c r="R1387" s="25">
        <v>99.0</v>
      </c>
      <c r="S1387" s="25">
        <v>6.0</v>
      </c>
    </row>
    <row r="1388">
      <c r="A1388" s="58" t="s">
        <v>41</v>
      </c>
      <c r="B1388" s="25" t="s">
        <v>1</v>
      </c>
      <c r="C1388" s="25" t="s">
        <v>115</v>
      </c>
      <c r="D1388" s="25" t="s">
        <v>14</v>
      </c>
      <c r="E1388" s="25">
        <v>192.0</v>
      </c>
      <c r="F1388" s="25">
        <v>0.0</v>
      </c>
      <c r="G1388" s="25">
        <v>0.0</v>
      </c>
      <c r="H1388" s="25">
        <v>3.0</v>
      </c>
      <c r="I1388" s="25">
        <v>0.0</v>
      </c>
      <c r="J1388" s="25">
        <v>0.0</v>
      </c>
      <c r="K1388" s="25">
        <v>0.0</v>
      </c>
      <c r="L1388" s="25">
        <v>0.0</v>
      </c>
      <c r="M1388" s="25">
        <v>0.0</v>
      </c>
      <c r="N1388" s="25">
        <v>0.33472</v>
      </c>
      <c r="O1388" s="25">
        <v>1.47972</v>
      </c>
      <c r="P1388" s="25">
        <v>1.5264</v>
      </c>
      <c r="Q1388" s="25">
        <v>0.0</v>
      </c>
      <c r="R1388" s="25">
        <v>99.0</v>
      </c>
      <c r="S1388" s="25">
        <v>6.0</v>
      </c>
    </row>
    <row r="1389">
      <c r="A1389" s="58" t="s">
        <v>41</v>
      </c>
      <c r="B1389" s="25" t="s">
        <v>1</v>
      </c>
      <c r="C1389" s="25" t="s">
        <v>211</v>
      </c>
      <c r="D1389" s="25" t="s">
        <v>14</v>
      </c>
      <c r="E1389" s="25">
        <v>42.0</v>
      </c>
      <c r="F1389" s="25">
        <v>0.0</v>
      </c>
      <c r="G1389" s="25">
        <v>0.0</v>
      </c>
      <c r="H1389" s="25">
        <v>0.0</v>
      </c>
      <c r="I1389" s="25">
        <v>0.0</v>
      </c>
      <c r="J1389" s="25">
        <v>0.0</v>
      </c>
      <c r="K1389" s="25">
        <v>0.0</v>
      </c>
      <c r="L1389" s="25">
        <v>0.0</v>
      </c>
      <c r="M1389" s="25">
        <v>0.0</v>
      </c>
      <c r="N1389" s="25">
        <v>0.28972</v>
      </c>
      <c r="O1389" s="25">
        <v>1.67444</v>
      </c>
      <c r="P1389" s="25">
        <v>1.40925</v>
      </c>
      <c r="Q1389" s="25">
        <v>0.0</v>
      </c>
      <c r="R1389" s="25">
        <v>99.0</v>
      </c>
      <c r="S1389" s="25">
        <v>6.0</v>
      </c>
    </row>
    <row r="1390">
      <c r="A1390" s="58" t="s">
        <v>41</v>
      </c>
      <c r="B1390" s="25" t="s">
        <v>1</v>
      </c>
      <c r="C1390" s="25" t="s">
        <v>214</v>
      </c>
      <c r="D1390" s="25" t="s">
        <v>14</v>
      </c>
      <c r="E1390" s="25">
        <v>15.0</v>
      </c>
      <c r="F1390" s="25">
        <v>0.0</v>
      </c>
      <c r="G1390" s="25">
        <v>0.0</v>
      </c>
      <c r="H1390" s="25">
        <v>0.0</v>
      </c>
      <c r="I1390" s="25">
        <v>0.0</v>
      </c>
      <c r="J1390" s="25">
        <v>0.0</v>
      </c>
      <c r="K1390" s="25">
        <v>0.0</v>
      </c>
      <c r="L1390" s="25">
        <v>0.0</v>
      </c>
      <c r="M1390" s="25">
        <v>0.0</v>
      </c>
      <c r="N1390" s="25">
        <v>0.33111</v>
      </c>
      <c r="O1390" s="25">
        <v>1.83472</v>
      </c>
      <c r="P1390" s="25">
        <v>0.64352</v>
      </c>
      <c r="Q1390" s="25">
        <v>0.0</v>
      </c>
      <c r="R1390" s="25">
        <v>99.0</v>
      </c>
      <c r="S1390" s="25">
        <v>6.0</v>
      </c>
    </row>
    <row r="1391">
      <c r="A1391" s="58" t="s">
        <v>41</v>
      </c>
      <c r="B1391" s="25" t="s">
        <v>1</v>
      </c>
      <c r="C1391" s="25" t="s">
        <v>212</v>
      </c>
      <c r="D1391" s="25" t="s">
        <v>14</v>
      </c>
      <c r="E1391" s="25">
        <v>2.0</v>
      </c>
      <c r="F1391" s="25">
        <v>0.0</v>
      </c>
      <c r="G1391" s="25">
        <v>0.0</v>
      </c>
      <c r="H1391" s="25">
        <v>0.0</v>
      </c>
      <c r="I1391" s="25">
        <v>0.0</v>
      </c>
      <c r="J1391" s="25">
        <v>0.0</v>
      </c>
      <c r="K1391" s="25">
        <v>0.0</v>
      </c>
      <c r="L1391" s="25">
        <v>0.0</v>
      </c>
      <c r="M1391" s="25">
        <v>0.0</v>
      </c>
      <c r="N1391" s="25">
        <v>4.05111</v>
      </c>
      <c r="O1391" s="25">
        <v>4.05111</v>
      </c>
      <c r="P1391" s="25">
        <v>4.05111</v>
      </c>
      <c r="Q1391" s="25">
        <v>0.0</v>
      </c>
      <c r="R1391" s="25">
        <v>99.0</v>
      </c>
      <c r="S1391" s="25">
        <v>6.0</v>
      </c>
    </row>
    <row r="1392">
      <c r="A1392" s="58" t="s">
        <v>41</v>
      </c>
      <c r="B1392" s="25" t="s">
        <v>1</v>
      </c>
      <c r="C1392" s="25" t="s">
        <v>153</v>
      </c>
      <c r="D1392" s="25" t="s">
        <v>14</v>
      </c>
      <c r="E1392" s="25">
        <v>51.0</v>
      </c>
      <c r="F1392" s="25">
        <v>0.0</v>
      </c>
      <c r="G1392" s="25">
        <v>0.0</v>
      </c>
      <c r="H1392" s="25">
        <v>1.0</v>
      </c>
      <c r="I1392" s="25">
        <v>0.0</v>
      </c>
      <c r="J1392" s="25">
        <v>0.0</v>
      </c>
      <c r="K1392" s="25">
        <v>0.0</v>
      </c>
      <c r="L1392" s="25">
        <v>0.0</v>
      </c>
      <c r="M1392" s="25">
        <v>0.0</v>
      </c>
      <c r="N1392" s="25">
        <v>0.10333</v>
      </c>
      <c r="O1392" s="25">
        <v>0.92667</v>
      </c>
      <c r="P1392" s="25">
        <v>0.99139</v>
      </c>
      <c r="Q1392" s="25">
        <v>0.0</v>
      </c>
      <c r="R1392" s="25">
        <v>99.0</v>
      </c>
      <c r="S1392" s="25">
        <v>6.0</v>
      </c>
    </row>
    <row r="1393">
      <c r="A1393" s="58" t="s">
        <v>41</v>
      </c>
      <c r="B1393" s="25" t="s">
        <v>1</v>
      </c>
      <c r="C1393" s="25" t="s">
        <v>288</v>
      </c>
      <c r="D1393" s="25" t="s">
        <v>14</v>
      </c>
      <c r="E1393" s="25">
        <v>4.0</v>
      </c>
      <c r="F1393" s="25">
        <v>0.0</v>
      </c>
      <c r="G1393" s="25">
        <v>0.0</v>
      </c>
      <c r="H1393" s="25">
        <v>0.0</v>
      </c>
      <c r="I1393" s="25">
        <v>0.0</v>
      </c>
      <c r="J1393" s="25">
        <v>0.0</v>
      </c>
      <c r="K1393" s="25">
        <v>0.0</v>
      </c>
      <c r="L1393" s="25">
        <v>0.0</v>
      </c>
      <c r="M1393" s="25">
        <v>0.0</v>
      </c>
      <c r="N1393" s="25">
        <v>0.17722</v>
      </c>
      <c r="O1393" s="25">
        <v>10.92056</v>
      </c>
      <c r="P1393" s="25">
        <v>3.01778</v>
      </c>
      <c r="Q1393" s="25">
        <v>0.0</v>
      </c>
      <c r="R1393" s="25">
        <v>99.0</v>
      </c>
      <c r="S1393" s="25">
        <v>6.0</v>
      </c>
    </row>
    <row r="1394">
      <c r="A1394" s="58" t="s">
        <v>41</v>
      </c>
      <c r="B1394" s="25" t="s">
        <v>1</v>
      </c>
      <c r="C1394" s="25" t="s">
        <v>194</v>
      </c>
      <c r="D1394" s="25" t="s">
        <v>14</v>
      </c>
      <c r="E1394" s="25">
        <v>22.0</v>
      </c>
      <c r="F1394" s="25">
        <v>0.0</v>
      </c>
      <c r="G1394" s="25">
        <v>0.0</v>
      </c>
      <c r="H1394" s="25">
        <v>1.0</v>
      </c>
      <c r="I1394" s="25">
        <v>0.0</v>
      </c>
      <c r="J1394" s="25">
        <v>0.0</v>
      </c>
      <c r="K1394" s="25">
        <v>0.0</v>
      </c>
      <c r="L1394" s="25">
        <v>0.0</v>
      </c>
      <c r="M1394" s="25">
        <v>0.0</v>
      </c>
      <c r="N1394" s="25">
        <v>0.15944</v>
      </c>
      <c r="O1394" s="25">
        <v>2.0075</v>
      </c>
      <c r="P1394" s="25">
        <v>1.69977</v>
      </c>
      <c r="Q1394" s="25">
        <v>0.0</v>
      </c>
      <c r="R1394" s="25">
        <v>99.0</v>
      </c>
      <c r="S1394" s="25">
        <v>6.0</v>
      </c>
    </row>
    <row r="1395">
      <c r="A1395" s="58" t="s">
        <v>41</v>
      </c>
      <c r="B1395" s="25" t="s">
        <v>1</v>
      </c>
      <c r="C1395" s="25" t="s">
        <v>279</v>
      </c>
      <c r="D1395" s="25" t="s">
        <v>14</v>
      </c>
      <c r="E1395" s="25">
        <v>3.0</v>
      </c>
      <c r="F1395" s="25">
        <v>0.0</v>
      </c>
      <c r="G1395" s="25">
        <v>0.0</v>
      </c>
      <c r="H1395" s="25">
        <v>0.0</v>
      </c>
      <c r="I1395" s="25">
        <v>0.0</v>
      </c>
      <c r="J1395" s="25">
        <v>0.0</v>
      </c>
      <c r="K1395" s="25">
        <v>0.0</v>
      </c>
      <c r="L1395" s="25">
        <v>0.0</v>
      </c>
      <c r="M1395" s="25">
        <v>0.0</v>
      </c>
      <c r="N1395" s="25">
        <v>0.19139</v>
      </c>
      <c r="O1395" s="25">
        <v>0.33528</v>
      </c>
      <c r="P1395" s="25">
        <v>0.20963</v>
      </c>
      <c r="Q1395" s="25">
        <v>0.0</v>
      </c>
      <c r="R1395" s="25">
        <v>99.0</v>
      </c>
      <c r="S1395" s="25">
        <v>6.0</v>
      </c>
    </row>
    <row r="1396">
      <c r="A1396" s="58" t="s">
        <v>41</v>
      </c>
      <c r="B1396" s="25" t="s">
        <v>1</v>
      </c>
      <c r="C1396" s="25" t="s">
        <v>188</v>
      </c>
      <c r="D1396" s="25" t="s">
        <v>14</v>
      </c>
      <c r="E1396" s="25">
        <v>290.0</v>
      </c>
      <c r="F1396" s="25">
        <v>0.0</v>
      </c>
      <c r="G1396" s="25">
        <v>0.0</v>
      </c>
      <c r="H1396" s="25">
        <v>4.0</v>
      </c>
      <c r="I1396" s="25">
        <v>0.0</v>
      </c>
      <c r="J1396" s="25">
        <v>0.0</v>
      </c>
      <c r="K1396" s="25">
        <v>0.0</v>
      </c>
      <c r="L1396" s="25">
        <v>0.0</v>
      </c>
      <c r="M1396" s="25">
        <v>0.0</v>
      </c>
      <c r="N1396" s="25">
        <v>0.30361</v>
      </c>
      <c r="O1396" s="25">
        <v>1.69167</v>
      </c>
      <c r="P1396" s="25">
        <v>1.01541</v>
      </c>
      <c r="Q1396" s="25">
        <v>0.0</v>
      </c>
      <c r="R1396" s="25">
        <v>99.0</v>
      </c>
      <c r="S1396" s="25">
        <v>6.0</v>
      </c>
    </row>
    <row r="1397">
      <c r="A1397" s="58" t="s">
        <v>41</v>
      </c>
      <c r="B1397" s="25" t="s">
        <v>1</v>
      </c>
      <c r="C1397" s="25" t="s">
        <v>120</v>
      </c>
      <c r="D1397" s="25" t="s">
        <v>14</v>
      </c>
      <c r="E1397" s="25">
        <v>516.0</v>
      </c>
      <c r="F1397" s="25">
        <v>0.0</v>
      </c>
      <c r="G1397" s="25">
        <v>0.0</v>
      </c>
      <c r="H1397" s="25">
        <v>31.0</v>
      </c>
      <c r="I1397" s="25">
        <v>0.0</v>
      </c>
      <c r="J1397" s="25">
        <v>0.0</v>
      </c>
      <c r="K1397" s="25">
        <v>0.0</v>
      </c>
      <c r="L1397" s="25">
        <v>0.0</v>
      </c>
      <c r="M1397" s="25">
        <v>0.0</v>
      </c>
      <c r="N1397" s="25">
        <v>0.10111</v>
      </c>
      <c r="O1397" s="25">
        <v>1.16056</v>
      </c>
      <c r="P1397" s="25">
        <v>0.85583</v>
      </c>
      <c r="Q1397" s="25">
        <v>0.0</v>
      </c>
      <c r="R1397" s="25">
        <v>99.0</v>
      </c>
      <c r="S1397" s="25">
        <v>6.0</v>
      </c>
    </row>
    <row r="1398">
      <c r="A1398" s="58" t="s">
        <v>41</v>
      </c>
      <c r="B1398" s="25" t="s">
        <v>1</v>
      </c>
      <c r="C1398" s="25" t="s">
        <v>155</v>
      </c>
      <c r="D1398" s="25" t="s">
        <v>14</v>
      </c>
      <c r="E1398" s="25">
        <v>426.0</v>
      </c>
      <c r="F1398" s="25">
        <v>0.0</v>
      </c>
      <c r="G1398" s="25">
        <v>0.0</v>
      </c>
      <c r="H1398" s="25">
        <v>11.0</v>
      </c>
      <c r="I1398" s="25">
        <v>0.0</v>
      </c>
      <c r="J1398" s="25">
        <v>0.0</v>
      </c>
      <c r="K1398" s="25">
        <v>0.0</v>
      </c>
      <c r="L1398" s="25">
        <v>0.0</v>
      </c>
      <c r="M1398" s="25">
        <v>0.0</v>
      </c>
      <c r="N1398" s="25">
        <v>0.0725</v>
      </c>
      <c r="O1398" s="25">
        <v>0.78417</v>
      </c>
      <c r="P1398" s="25">
        <v>0.70227</v>
      </c>
      <c r="Q1398" s="25">
        <v>0.0</v>
      </c>
      <c r="R1398" s="25">
        <v>99.0</v>
      </c>
      <c r="S1398" s="25">
        <v>6.0</v>
      </c>
    </row>
    <row r="1399">
      <c r="A1399" s="58" t="s">
        <v>41</v>
      </c>
      <c r="B1399" s="25" t="s">
        <v>1</v>
      </c>
      <c r="C1399" s="25" t="s">
        <v>104</v>
      </c>
      <c r="D1399" s="25" t="s">
        <v>14</v>
      </c>
      <c r="E1399" s="25">
        <v>371.0</v>
      </c>
      <c r="F1399" s="25">
        <v>0.0</v>
      </c>
      <c r="G1399" s="25">
        <v>0.0</v>
      </c>
      <c r="H1399" s="25">
        <v>10.0</v>
      </c>
      <c r="I1399" s="25">
        <v>0.0</v>
      </c>
      <c r="J1399" s="25">
        <v>0.0</v>
      </c>
      <c r="K1399" s="25">
        <v>0.0</v>
      </c>
      <c r="L1399" s="25">
        <v>0.0</v>
      </c>
      <c r="M1399" s="25">
        <v>0.0</v>
      </c>
      <c r="N1399" s="25">
        <v>0.09833</v>
      </c>
      <c r="O1399" s="25">
        <v>1.13944</v>
      </c>
      <c r="P1399" s="25">
        <v>0.65724</v>
      </c>
      <c r="Q1399" s="25">
        <v>0.0</v>
      </c>
      <c r="R1399" s="25">
        <v>99.0</v>
      </c>
      <c r="S1399" s="25">
        <v>6.0</v>
      </c>
    </row>
    <row r="1400">
      <c r="A1400" s="58" t="s">
        <v>41</v>
      </c>
      <c r="B1400" s="25" t="s">
        <v>1</v>
      </c>
      <c r="C1400" s="25" t="s">
        <v>198</v>
      </c>
      <c r="D1400" s="25" t="s">
        <v>14</v>
      </c>
      <c r="E1400" s="25">
        <v>45.0</v>
      </c>
      <c r="F1400" s="25">
        <v>0.0</v>
      </c>
      <c r="G1400" s="25">
        <v>0.0</v>
      </c>
      <c r="H1400" s="25">
        <v>0.0</v>
      </c>
      <c r="I1400" s="25">
        <v>0.0</v>
      </c>
      <c r="J1400" s="25">
        <v>0.0</v>
      </c>
      <c r="K1400" s="25">
        <v>0.0</v>
      </c>
      <c r="L1400" s="25">
        <v>0.0</v>
      </c>
      <c r="M1400" s="25">
        <v>0.0</v>
      </c>
      <c r="N1400" s="25">
        <v>0.2025</v>
      </c>
      <c r="O1400" s="25">
        <v>12.84556</v>
      </c>
      <c r="P1400" s="25">
        <v>2.49651</v>
      </c>
      <c r="Q1400" s="25">
        <v>0.0</v>
      </c>
      <c r="R1400" s="25">
        <v>99.0</v>
      </c>
      <c r="S1400" s="25">
        <v>6.0</v>
      </c>
    </row>
    <row r="1401">
      <c r="A1401" s="58" t="s">
        <v>41</v>
      </c>
      <c r="B1401" s="25" t="s">
        <v>1</v>
      </c>
      <c r="C1401" s="25" t="s">
        <v>163</v>
      </c>
      <c r="D1401" s="25" t="s">
        <v>14</v>
      </c>
      <c r="E1401" s="25">
        <v>117.0</v>
      </c>
      <c r="F1401" s="25">
        <v>0.0</v>
      </c>
      <c r="G1401" s="25">
        <v>0.0</v>
      </c>
      <c r="H1401" s="25">
        <v>4.0</v>
      </c>
      <c r="I1401" s="25">
        <v>0.0</v>
      </c>
      <c r="J1401" s="25">
        <v>0.0</v>
      </c>
      <c r="K1401" s="25">
        <v>0.0</v>
      </c>
      <c r="L1401" s="25">
        <v>0.0</v>
      </c>
      <c r="M1401" s="25">
        <v>0.0</v>
      </c>
      <c r="N1401" s="25">
        <v>0.56556</v>
      </c>
      <c r="O1401" s="25">
        <v>8.99694</v>
      </c>
      <c r="P1401" s="25">
        <v>2.87953</v>
      </c>
      <c r="Q1401" s="25">
        <v>0.0</v>
      </c>
      <c r="R1401" s="25">
        <v>99.0</v>
      </c>
      <c r="S1401" s="25">
        <v>6.0</v>
      </c>
    </row>
    <row r="1402">
      <c r="A1402" s="58" t="s">
        <v>41</v>
      </c>
      <c r="B1402" s="25" t="s">
        <v>1</v>
      </c>
      <c r="C1402" s="25" t="s">
        <v>238</v>
      </c>
      <c r="D1402" s="25" t="s">
        <v>14</v>
      </c>
      <c r="E1402" s="25">
        <v>10.0</v>
      </c>
      <c r="F1402" s="25">
        <v>0.0</v>
      </c>
      <c r="G1402" s="25">
        <v>0.0</v>
      </c>
      <c r="H1402" s="25">
        <v>0.0</v>
      </c>
      <c r="I1402" s="25">
        <v>0.0</v>
      </c>
      <c r="J1402" s="25">
        <v>0.0</v>
      </c>
      <c r="K1402" s="25">
        <v>0.0</v>
      </c>
      <c r="L1402" s="25">
        <v>0.0</v>
      </c>
      <c r="M1402" s="25">
        <v>0.0</v>
      </c>
      <c r="N1402" s="25">
        <v>0.48861</v>
      </c>
      <c r="O1402" s="25">
        <v>2.4375</v>
      </c>
      <c r="P1402" s="25">
        <v>8.04358</v>
      </c>
      <c r="Q1402" s="25">
        <v>0.0</v>
      </c>
      <c r="R1402" s="25">
        <v>99.0</v>
      </c>
      <c r="S1402" s="25">
        <v>6.0</v>
      </c>
    </row>
    <row r="1403">
      <c r="A1403" s="58" t="s">
        <v>41</v>
      </c>
      <c r="B1403" s="25" t="s">
        <v>1</v>
      </c>
      <c r="C1403" s="25" t="s">
        <v>231</v>
      </c>
      <c r="D1403" s="25" t="s">
        <v>14</v>
      </c>
      <c r="E1403" s="25">
        <v>7.0</v>
      </c>
      <c r="F1403" s="25">
        <v>0.0</v>
      </c>
      <c r="G1403" s="25">
        <v>0.0</v>
      </c>
      <c r="H1403" s="25">
        <v>0.0</v>
      </c>
      <c r="I1403" s="25">
        <v>0.0</v>
      </c>
      <c r="J1403" s="25">
        <v>0.0</v>
      </c>
      <c r="K1403" s="25">
        <v>0.0</v>
      </c>
      <c r="L1403" s="25">
        <v>0.0</v>
      </c>
      <c r="M1403" s="25">
        <v>0.0</v>
      </c>
      <c r="N1403" s="25">
        <v>0.05361</v>
      </c>
      <c r="O1403" s="25">
        <v>1.29528</v>
      </c>
      <c r="P1403" s="25">
        <v>0.25246</v>
      </c>
      <c r="Q1403" s="25">
        <v>0.0</v>
      </c>
      <c r="R1403" s="25">
        <v>99.0</v>
      </c>
      <c r="S1403" s="25">
        <v>6.0</v>
      </c>
    </row>
    <row r="1404">
      <c r="A1404" s="58" t="s">
        <v>41</v>
      </c>
      <c r="B1404" s="25" t="s">
        <v>1</v>
      </c>
      <c r="C1404" s="25" t="s">
        <v>160</v>
      </c>
      <c r="D1404" s="25" t="s">
        <v>14</v>
      </c>
      <c r="E1404" s="25">
        <v>458.0</v>
      </c>
      <c r="F1404" s="25">
        <v>0.0</v>
      </c>
      <c r="G1404" s="25">
        <v>0.0</v>
      </c>
      <c r="H1404" s="25">
        <v>162.0</v>
      </c>
      <c r="I1404" s="25">
        <v>0.0</v>
      </c>
      <c r="J1404" s="25">
        <v>0.0</v>
      </c>
      <c r="K1404" s="25">
        <v>0.0</v>
      </c>
      <c r="L1404" s="25">
        <v>0.0</v>
      </c>
      <c r="M1404" s="25">
        <v>0.0</v>
      </c>
      <c r="N1404" s="25">
        <v>0.03778</v>
      </c>
      <c r="O1404" s="25">
        <v>0.56806</v>
      </c>
      <c r="P1404" s="25">
        <v>1.04316</v>
      </c>
      <c r="Q1404" s="25">
        <v>0.0</v>
      </c>
      <c r="R1404" s="25">
        <v>99.0</v>
      </c>
      <c r="S1404" s="25">
        <v>6.0</v>
      </c>
    </row>
    <row r="1405">
      <c r="A1405" s="58" t="s">
        <v>41</v>
      </c>
      <c r="B1405" s="25" t="s">
        <v>1</v>
      </c>
      <c r="C1405" s="25" t="s">
        <v>146</v>
      </c>
      <c r="D1405" s="25" t="s">
        <v>14</v>
      </c>
      <c r="E1405" s="25">
        <v>55.0</v>
      </c>
      <c r="F1405" s="25">
        <v>0.0</v>
      </c>
      <c r="G1405" s="25">
        <v>0.0</v>
      </c>
      <c r="H1405" s="25">
        <v>1.0</v>
      </c>
      <c r="I1405" s="25">
        <v>0.0</v>
      </c>
      <c r="J1405" s="25">
        <v>0.0</v>
      </c>
      <c r="K1405" s="25">
        <v>0.0</v>
      </c>
      <c r="L1405" s="25">
        <v>0.0</v>
      </c>
      <c r="M1405" s="25">
        <v>0.0</v>
      </c>
      <c r="N1405" s="25">
        <v>0.50917</v>
      </c>
      <c r="O1405" s="25">
        <v>12.30722</v>
      </c>
      <c r="P1405" s="25">
        <v>2.30994</v>
      </c>
      <c r="Q1405" s="25">
        <v>0.0</v>
      </c>
      <c r="R1405" s="25">
        <v>99.0</v>
      </c>
      <c r="S1405" s="25">
        <v>6.0</v>
      </c>
    </row>
    <row r="1406">
      <c r="A1406" s="58" t="s">
        <v>41</v>
      </c>
      <c r="B1406" s="25" t="s">
        <v>1</v>
      </c>
      <c r="C1406" s="25" t="s">
        <v>205</v>
      </c>
      <c r="D1406" s="25" t="s">
        <v>14</v>
      </c>
      <c r="E1406" s="25">
        <v>35.0</v>
      </c>
      <c r="F1406" s="25">
        <v>0.0</v>
      </c>
      <c r="G1406" s="25">
        <v>0.0</v>
      </c>
      <c r="H1406" s="25">
        <v>0.0</v>
      </c>
      <c r="I1406" s="25">
        <v>0.0</v>
      </c>
      <c r="J1406" s="25">
        <v>0.0</v>
      </c>
      <c r="K1406" s="25">
        <v>0.0</v>
      </c>
      <c r="L1406" s="25">
        <v>0.0</v>
      </c>
      <c r="M1406" s="25">
        <v>0.0</v>
      </c>
      <c r="N1406" s="25">
        <v>0.06806</v>
      </c>
      <c r="O1406" s="25">
        <v>1.52472</v>
      </c>
      <c r="P1406" s="25">
        <v>0.39302</v>
      </c>
      <c r="Q1406" s="25">
        <v>0.0</v>
      </c>
      <c r="R1406" s="25">
        <v>99.0</v>
      </c>
      <c r="S1406" s="25">
        <v>6.0</v>
      </c>
    </row>
    <row r="1407">
      <c r="A1407" s="58" t="s">
        <v>41</v>
      </c>
      <c r="B1407" s="25" t="s">
        <v>1</v>
      </c>
      <c r="C1407" s="25" t="s">
        <v>182</v>
      </c>
      <c r="D1407" s="25" t="s">
        <v>14</v>
      </c>
      <c r="E1407" s="25">
        <v>13.0</v>
      </c>
      <c r="F1407" s="25">
        <v>0.0</v>
      </c>
      <c r="G1407" s="25">
        <v>0.0</v>
      </c>
      <c r="H1407" s="25">
        <v>1.0</v>
      </c>
      <c r="I1407" s="25">
        <v>0.0</v>
      </c>
      <c r="J1407" s="25">
        <v>0.0</v>
      </c>
      <c r="K1407" s="25">
        <v>0.0</v>
      </c>
      <c r="L1407" s="25">
        <v>0.0</v>
      </c>
      <c r="M1407" s="25">
        <v>0.0</v>
      </c>
      <c r="N1407" s="25">
        <v>0.18528</v>
      </c>
      <c r="O1407" s="25">
        <v>0.90667</v>
      </c>
      <c r="P1407" s="25">
        <v>1.44036</v>
      </c>
      <c r="Q1407" s="25">
        <v>0.0</v>
      </c>
      <c r="R1407" s="25">
        <v>99.0</v>
      </c>
      <c r="S1407" s="25">
        <v>6.0</v>
      </c>
    </row>
    <row r="1408">
      <c r="A1408" s="58" t="s">
        <v>41</v>
      </c>
      <c r="B1408" s="25" t="s">
        <v>1</v>
      </c>
      <c r="C1408" s="25" t="s">
        <v>265</v>
      </c>
      <c r="D1408" s="25" t="s">
        <v>14</v>
      </c>
      <c r="E1408" s="25">
        <v>3.0</v>
      </c>
      <c r="F1408" s="25">
        <v>0.0</v>
      </c>
      <c r="G1408" s="25">
        <v>0.0</v>
      </c>
      <c r="H1408" s="25">
        <v>0.0</v>
      </c>
      <c r="I1408" s="25">
        <v>0.0</v>
      </c>
      <c r="J1408" s="25">
        <v>0.0</v>
      </c>
      <c r="K1408" s="25">
        <v>0.0</v>
      </c>
      <c r="L1408" s="25">
        <v>0.0</v>
      </c>
      <c r="M1408" s="25">
        <v>0.0</v>
      </c>
      <c r="N1408" s="25">
        <v>0.04639</v>
      </c>
      <c r="O1408" s="25">
        <v>16.05361</v>
      </c>
      <c r="P1408" s="25">
        <v>5.37657</v>
      </c>
      <c r="Q1408" s="25">
        <v>0.0</v>
      </c>
      <c r="R1408" s="25">
        <v>99.0</v>
      </c>
      <c r="S1408" s="25">
        <v>6.0</v>
      </c>
    </row>
    <row r="1409">
      <c r="A1409" s="58" t="s">
        <v>41</v>
      </c>
      <c r="B1409" s="25" t="s">
        <v>1</v>
      </c>
      <c r="C1409" s="25" t="s">
        <v>287</v>
      </c>
      <c r="D1409" s="25" t="s">
        <v>14</v>
      </c>
      <c r="E1409" s="25">
        <v>2.0</v>
      </c>
      <c r="F1409" s="25">
        <v>0.0</v>
      </c>
      <c r="G1409" s="25">
        <v>0.0</v>
      </c>
      <c r="H1409" s="25">
        <v>0.0</v>
      </c>
      <c r="I1409" s="25">
        <v>0.0</v>
      </c>
      <c r="J1409" s="25">
        <v>0.0</v>
      </c>
      <c r="K1409" s="25">
        <v>0.0</v>
      </c>
      <c r="L1409" s="25">
        <v>0.0</v>
      </c>
      <c r="M1409" s="25">
        <v>0.0</v>
      </c>
      <c r="N1409" s="25">
        <v>0.80278</v>
      </c>
      <c r="O1409" s="25">
        <v>0.80278</v>
      </c>
      <c r="P1409" s="25">
        <v>0.80278</v>
      </c>
      <c r="Q1409" s="25">
        <v>0.0</v>
      </c>
      <c r="R1409" s="25">
        <v>99.0</v>
      </c>
      <c r="S1409" s="25">
        <v>6.0</v>
      </c>
    </row>
    <row r="1410">
      <c r="A1410" s="58" t="s">
        <v>41</v>
      </c>
      <c r="B1410" s="25" t="s">
        <v>1</v>
      </c>
      <c r="C1410" s="25" t="s">
        <v>162</v>
      </c>
      <c r="D1410" s="25" t="s">
        <v>14</v>
      </c>
      <c r="E1410" s="25">
        <v>1026.0</v>
      </c>
      <c r="F1410" s="25">
        <v>0.0</v>
      </c>
      <c r="G1410" s="25">
        <v>0.0</v>
      </c>
      <c r="H1410" s="25">
        <v>32.0</v>
      </c>
      <c r="I1410" s="25">
        <v>0.0</v>
      </c>
      <c r="J1410" s="25">
        <v>0.0</v>
      </c>
      <c r="K1410" s="25">
        <v>0.0</v>
      </c>
      <c r="L1410" s="25">
        <v>0.0</v>
      </c>
      <c r="M1410" s="25">
        <v>0.0</v>
      </c>
      <c r="N1410" s="25">
        <v>0.09361</v>
      </c>
      <c r="O1410" s="25">
        <v>0.80278</v>
      </c>
      <c r="P1410" s="25">
        <v>0.4237</v>
      </c>
      <c r="Q1410" s="25">
        <v>0.0</v>
      </c>
      <c r="R1410" s="25">
        <v>99.0</v>
      </c>
      <c r="S1410" s="25">
        <v>6.0</v>
      </c>
    </row>
    <row r="1411">
      <c r="A1411" s="58" t="s">
        <v>41</v>
      </c>
      <c r="B1411" s="25" t="s">
        <v>1</v>
      </c>
      <c r="C1411" s="25" t="s">
        <v>101</v>
      </c>
      <c r="D1411" s="25" t="s">
        <v>14</v>
      </c>
      <c r="E1411" s="25">
        <v>201.0</v>
      </c>
      <c r="F1411" s="25">
        <v>0.0</v>
      </c>
      <c r="G1411" s="25">
        <v>0.0</v>
      </c>
      <c r="H1411" s="25">
        <v>0.0</v>
      </c>
      <c r="I1411" s="25">
        <v>0.0</v>
      </c>
      <c r="J1411" s="25">
        <v>0.0</v>
      </c>
      <c r="K1411" s="25">
        <v>0.0</v>
      </c>
      <c r="L1411" s="25">
        <v>0.0</v>
      </c>
      <c r="M1411" s="25">
        <v>0.0</v>
      </c>
      <c r="N1411" s="25">
        <v>0.64861</v>
      </c>
      <c r="O1411" s="25">
        <v>2.75778</v>
      </c>
      <c r="P1411" s="25">
        <v>2.43696</v>
      </c>
      <c r="Q1411" s="25">
        <v>0.0</v>
      </c>
      <c r="R1411" s="25">
        <v>99.0</v>
      </c>
      <c r="S1411" s="25">
        <v>6.0</v>
      </c>
    </row>
    <row r="1412">
      <c r="A1412" s="58" t="s">
        <v>41</v>
      </c>
      <c r="B1412" s="25" t="s">
        <v>1</v>
      </c>
      <c r="C1412" s="25" t="s">
        <v>117</v>
      </c>
      <c r="D1412" s="25" t="s">
        <v>14</v>
      </c>
      <c r="E1412" s="25">
        <v>78.0</v>
      </c>
      <c r="F1412" s="25">
        <v>0.0</v>
      </c>
      <c r="G1412" s="25">
        <v>0.0</v>
      </c>
      <c r="H1412" s="25">
        <v>1.0</v>
      </c>
      <c r="I1412" s="25">
        <v>0.0</v>
      </c>
      <c r="J1412" s="25">
        <v>0.0</v>
      </c>
      <c r="K1412" s="25">
        <v>0.0</v>
      </c>
      <c r="L1412" s="25">
        <v>0.0</v>
      </c>
      <c r="M1412" s="25">
        <v>0.0</v>
      </c>
      <c r="N1412" s="25">
        <v>0.12722</v>
      </c>
      <c r="O1412" s="25">
        <v>0.9175</v>
      </c>
      <c r="P1412" s="25">
        <v>0.56859</v>
      </c>
      <c r="Q1412" s="25">
        <v>0.0</v>
      </c>
      <c r="R1412" s="25">
        <v>99.0</v>
      </c>
      <c r="S1412" s="25">
        <v>6.0</v>
      </c>
    </row>
    <row r="1413">
      <c r="A1413" s="58" t="s">
        <v>41</v>
      </c>
      <c r="B1413" s="25" t="s">
        <v>1</v>
      </c>
      <c r="C1413" s="25" t="s">
        <v>207</v>
      </c>
      <c r="D1413" s="25" t="s">
        <v>14</v>
      </c>
      <c r="E1413" s="25">
        <v>338.0</v>
      </c>
      <c r="F1413" s="25">
        <v>0.0</v>
      </c>
      <c r="G1413" s="25">
        <v>0.0</v>
      </c>
      <c r="H1413" s="25">
        <v>3.0</v>
      </c>
      <c r="I1413" s="25">
        <v>0.0</v>
      </c>
      <c r="J1413" s="25">
        <v>0.0</v>
      </c>
      <c r="K1413" s="25">
        <v>0.0</v>
      </c>
      <c r="L1413" s="25">
        <v>0.0</v>
      </c>
      <c r="M1413" s="25">
        <v>0.0</v>
      </c>
      <c r="N1413" s="25">
        <v>0.09833</v>
      </c>
      <c r="O1413" s="25">
        <v>1.30917</v>
      </c>
      <c r="P1413" s="25">
        <v>1.06292</v>
      </c>
      <c r="Q1413" s="25">
        <v>0.0</v>
      </c>
      <c r="R1413" s="25">
        <v>99.0</v>
      </c>
      <c r="S1413" s="25">
        <v>6.0</v>
      </c>
    </row>
    <row r="1414">
      <c r="A1414" s="58" t="s">
        <v>41</v>
      </c>
      <c r="B1414" s="25" t="s">
        <v>1</v>
      </c>
      <c r="C1414" s="25" t="s">
        <v>110</v>
      </c>
      <c r="D1414" s="25" t="s">
        <v>14</v>
      </c>
      <c r="E1414" s="25">
        <v>31.0</v>
      </c>
      <c r="F1414" s="25">
        <v>0.0</v>
      </c>
      <c r="G1414" s="25">
        <v>0.0</v>
      </c>
      <c r="H1414" s="25">
        <v>1.0</v>
      </c>
      <c r="I1414" s="25">
        <v>0.0</v>
      </c>
      <c r="J1414" s="25">
        <v>0.0</v>
      </c>
      <c r="K1414" s="25">
        <v>0.0</v>
      </c>
      <c r="L1414" s="25">
        <v>0.0</v>
      </c>
      <c r="M1414" s="25">
        <v>0.0</v>
      </c>
      <c r="N1414" s="25">
        <v>0.41944</v>
      </c>
      <c r="O1414" s="25">
        <v>9.89389</v>
      </c>
      <c r="P1414" s="25">
        <v>1.89565</v>
      </c>
      <c r="Q1414" s="25">
        <v>0.0</v>
      </c>
      <c r="R1414" s="25">
        <v>99.0</v>
      </c>
      <c r="S1414" s="25">
        <v>6.0</v>
      </c>
    </row>
    <row r="1415">
      <c r="A1415" s="58" t="s">
        <v>41</v>
      </c>
      <c r="B1415" s="25" t="s">
        <v>1</v>
      </c>
      <c r="C1415" s="25" t="s">
        <v>204</v>
      </c>
      <c r="D1415" s="25" t="s">
        <v>14</v>
      </c>
      <c r="E1415" s="25">
        <v>29.0</v>
      </c>
      <c r="F1415" s="25">
        <v>0.0</v>
      </c>
      <c r="G1415" s="25">
        <v>0.0</v>
      </c>
      <c r="H1415" s="25">
        <v>0.0</v>
      </c>
      <c r="I1415" s="25">
        <v>0.0</v>
      </c>
      <c r="J1415" s="25">
        <v>0.0</v>
      </c>
      <c r="K1415" s="25">
        <v>0.0</v>
      </c>
      <c r="L1415" s="25">
        <v>0.0</v>
      </c>
      <c r="M1415" s="25">
        <v>0.0</v>
      </c>
      <c r="N1415" s="25">
        <v>0.13139</v>
      </c>
      <c r="O1415" s="25">
        <v>2.98583</v>
      </c>
      <c r="P1415" s="25">
        <v>0.79672</v>
      </c>
      <c r="Q1415" s="25">
        <v>0.0</v>
      </c>
      <c r="R1415" s="25">
        <v>99.0</v>
      </c>
      <c r="S1415" s="25">
        <v>6.0</v>
      </c>
    </row>
    <row r="1416">
      <c r="A1416" s="58" t="s">
        <v>41</v>
      </c>
      <c r="B1416" s="25" t="s">
        <v>1</v>
      </c>
      <c r="C1416" s="25" t="s">
        <v>121</v>
      </c>
      <c r="D1416" s="25" t="s">
        <v>14</v>
      </c>
      <c r="E1416" s="25">
        <v>136.0</v>
      </c>
      <c r="F1416" s="25">
        <v>0.0</v>
      </c>
      <c r="G1416" s="25">
        <v>0.0</v>
      </c>
      <c r="H1416" s="25">
        <v>9.0</v>
      </c>
      <c r="I1416" s="25">
        <v>0.0</v>
      </c>
      <c r="J1416" s="25">
        <v>0.0</v>
      </c>
      <c r="K1416" s="25">
        <v>0.0</v>
      </c>
      <c r="L1416" s="25">
        <v>0.0</v>
      </c>
      <c r="M1416" s="25">
        <v>0.0</v>
      </c>
      <c r="N1416" s="25">
        <v>0.1725</v>
      </c>
      <c r="O1416" s="25">
        <v>1.71028</v>
      </c>
      <c r="P1416" s="25">
        <v>1.54356</v>
      </c>
      <c r="Q1416" s="25">
        <v>0.0</v>
      </c>
      <c r="R1416" s="25">
        <v>99.0</v>
      </c>
      <c r="S1416" s="25">
        <v>6.0</v>
      </c>
    </row>
    <row r="1417">
      <c r="A1417" s="58" t="s">
        <v>41</v>
      </c>
      <c r="B1417" s="25" t="s">
        <v>1</v>
      </c>
      <c r="C1417" s="25" t="s">
        <v>57</v>
      </c>
      <c r="D1417" s="25" t="s">
        <v>14</v>
      </c>
      <c r="E1417" s="25">
        <v>46.0</v>
      </c>
      <c r="F1417" s="25">
        <v>0.0</v>
      </c>
      <c r="G1417" s="25">
        <v>0.0</v>
      </c>
      <c r="H1417" s="25">
        <v>3.0</v>
      </c>
      <c r="I1417" s="25">
        <v>0.0</v>
      </c>
      <c r="J1417" s="25">
        <v>0.0</v>
      </c>
      <c r="K1417" s="25">
        <v>0.0</v>
      </c>
      <c r="L1417" s="25">
        <v>0.0</v>
      </c>
      <c r="M1417" s="25">
        <v>0.0</v>
      </c>
      <c r="N1417" s="25">
        <v>0.33722</v>
      </c>
      <c r="O1417" s="25">
        <v>7.19361</v>
      </c>
      <c r="P1417" s="25">
        <v>3.48732</v>
      </c>
      <c r="Q1417" s="25">
        <v>0.0</v>
      </c>
      <c r="R1417" s="25">
        <v>99.0</v>
      </c>
      <c r="S1417" s="25">
        <v>6.0</v>
      </c>
    </row>
    <row r="1418">
      <c r="A1418" s="58" t="s">
        <v>41</v>
      </c>
      <c r="B1418" s="25" t="s">
        <v>1</v>
      </c>
      <c r="C1418" s="25" t="s">
        <v>210</v>
      </c>
      <c r="D1418" s="25" t="s">
        <v>14</v>
      </c>
      <c r="E1418" s="25">
        <v>112.0</v>
      </c>
      <c r="F1418" s="25">
        <v>0.0</v>
      </c>
      <c r="G1418" s="25">
        <v>0.0</v>
      </c>
      <c r="H1418" s="25">
        <v>1.0</v>
      </c>
      <c r="I1418" s="25">
        <v>0.0</v>
      </c>
      <c r="J1418" s="25">
        <v>0.0</v>
      </c>
      <c r="K1418" s="25">
        <v>0.0</v>
      </c>
      <c r="L1418" s="25">
        <v>0.0</v>
      </c>
      <c r="M1418" s="25">
        <v>0.0</v>
      </c>
      <c r="N1418" s="25">
        <v>0.12861</v>
      </c>
      <c r="O1418" s="25">
        <v>1.80833</v>
      </c>
      <c r="P1418" s="25">
        <v>1.22213</v>
      </c>
      <c r="Q1418" s="25">
        <v>0.0</v>
      </c>
      <c r="R1418" s="25">
        <v>99.0</v>
      </c>
      <c r="S1418" s="25">
        <v>6.0</v>
      </c>
    </row>
    <row r="1419">
      <c r="A1419" s="58" t="s">
        <v>41</v>
      </c>
      <c r="B1419" s="25" t="s">
        <v>1</v>
      </c>
      <c r="C1419" s="25" t="s">
        <v>222</v>
      </c>
      <c r="D1419" s="25" t="s">
        <v>14</v>
      </c>
      <c r="E1419" s="25">
        <v>25.0</v>
      </c>
      <c r="F1419" s="25">
        <v>0.0</v>
      </c>
      <c r="G1419" s="25">
        <v>0.0</v>
      </c>
      <c r="H1419" s="25">
        <v>2.0</v>
      </c>
      <c r="I1419" s="25">
        <v>0.0</v>
      </c>
      <c r="J1419" s="25">
        <v>0.0</v>
      </c>
      <c r="K1419" s="25">
        <v>0.0</v>
      </c>
      <c r="L1419" s="25">
        <v>0.0</v>
      </c>
      <c r="M1419" s="25">
        <v>0.0</v>
      </c>
      <c r="N1419" s="25">
        <v>1.06417</v>
      </c>
      <c r="O1419" s="25">
        <v>16.18083</v>
      </c>
      <c r="P1419" s="25">
        <v>7.3592</v>
      </c>
      <c r="Q1419" s="25">
        <v>0.0</v>
      </c>
      <c r="R1419" s="25">
        <v>99.0</v>
      </c>
      <c r="S1419" s="25">
        <v>6.0</v>
      </c>
    </row>
    <row r="1420">
      <c r="A1420" s="58" t="s">
        <v>41</v>
      </c>
      <c r="B1420" s="25" t="s">
        <v>1</v>
      </c>
      <c r="C1420" s="25" t="s">
        <v>283</v>
      </c>
      <c r="D1420" s="25" t="s">
        <v>14</v>
      </c>
      <c r="E1420" s="25">
        <v>1.0</v>
      </c>
      <c r="F1420" s="25">
        <v>0.0</v>
      </c>
      <c r="G1420" s="25">
        <v>0.0</v>
      </c>
      <c r="H1420" s="25">
        <v>1.0</v>
      </c>
      <c r="I1420" s="25">
        <v>0.0</v>
      </c>
      <c r="J1420" s="25">
        <v>0.0</v>
      </c>
      <c r="K1420" s="25">
        <v>0.0</v>
      </c>
      <c r="L1420" s="25">
        <v>0.0</v>
      </c>
      <c r="M1420" s="25">
        <v>0.0</v>
      </c>
      <c r="N1420" s="25">
        <v>0.00472</v>
      </c>
      <c r="O1420" s="25">
        <v>0.00472</v>
      </c>
      <c r="P1420" s="25">
        <v>0.00472</v>
      </c>
      <c r="Q1420" s="25">
        <v>0.0</v>
      </c>
      <c r="R1420" s="25">
        <v>99.0</v>
      </c>
      <c r="S1420" s="25">
        <v>6.0</v>
      </c>
    </row>
    <row r="1421">
      <c r="A1421" s="58" t="s">
        <v>41</v>
      </c>
      <c r="B1421" s="25" t="s">
        <v>1</v>
      </c>
      <c r="C1421" s="25" t="s">
        <v>208</v>
      </c>
      <c r="D1421" s="25" t="s">
        <v>14</v>
      </c>
      <c r="E1421" s="25">
        <v>5.0</v>
      </c>
      <c r="F1421" s="25">
        <v>0.0</v>
      </c>
      <c r="G1421" s="25">
        <v>0.0</v>
      </c>
      <c r="H1421" s="25">
        <v>0.0</v>
      </c>
      <c r="I1421" s="25">
        <v>0.0</v>
      </c>
      <c r="J1421" s="25">
        <v>0.0</v>
      </c>
      <c r="K1421" s="25">
        <v>0.0</v>
      </c>
      <c r="L1421" s="25">
        <v>0.0</v>
      </c>
      <c r="M1421" s="25">
        <v>0.0</v>
      </c>
      <c r="N1421" s="25">
        <v>1.29194</v>
      </c>
      <c r="O1421" s="25">
        <v>5.44139</v>
      </c>
      <c r="P1421" s="25">
        <v>1.67089</v>
      </c>
      <c r="Q1421" s="25">
        <v>0.0</v>
      </c>
      <c r="R1421" s="25">
        <v>99.0</v>
      </c>
      <c r="S1421" s="25">
        <v>6.0</v>
      </c>
    </row>
    <row r="1422">
      <c r="A1422" s="58" t="s">
        <v>41</v>
      </c>
      <c r="B1422" s="25" t="s">
        <v>1</v>
      </c>
      <c r="C1422" s="25" t="s">
        <v>269</v>
      </c>
      <c r="D1422" s="25" t="s">
        <v>14</v>
      </c>
      <c r="E1422" s="25">
        <v>2.0</v>
      </c>
      <c r="F1422" s="25">
        <v>0.0</v>
      </c>
      <c r="G1422" s="25">
        <v>0.0</v>
      </c>
      <c r="H1422" s="25">
        <v>0.0</v>
      </c>
      <c r="I1422" s="25">
        <v>0.0</v>
      </c>
      <c r="J1422" s="25">
        <v>0.0</v>
      </c>
      <c r="K1422" s="25">
        <v>0.0</v>
      </c>
      <c r="L1422" s="25">
        <v>0.0</v>
      </c>
      <c r="M1422" s="25">
        <v>0.0</v>
      </c>
      <c r="N1422" s="25">
        <v>0.01111</v>
      </c>
      <c r="O1422" s="25">
        <v>0.01111</v>
      </c>
      <c r="P1422" s="25">
        <v>0.01111</v>
      </c>
      <c r="Q1422" s="25">
        <v>0.0</v>
      </c>
      <c r="R1422" s="25">
        <v>99.0</v>
      </c>
      <c r="S1422" s="25">
        <v>6.0</v>
      </c>
    </row>
    <row r="1423">
      <c r="A1423" s="58" t="s">
        <v>41</v>
      </c>
      <c r="B1423" s="25" t="s">
        <v>1</v>
      </c>
      <c r="C1423" s="25" t="s">
        <v>113</v>
      </c>
      <c r="D1423" s="25" t="s">
        <v>14</v>
      </c>
      <c r="E1423" s="25">
        <v>431.0</v>
      </c>
      <c r="F1423" s="25">
        <v>0.0</v>
      </c>
      <c r="G1423" s="25">
        <v>0.0</v>
      </c>
      <c r="H1423" s="25">
        <v>18.0</v>
      </c>
      <c r="I1423" s="25">
        <v>0.0</v>
      </c>
      <c r="J1423" s="25">
        <v>0.0</v>
      </c>
      <c r="K1423" s="25">
        <v>0.0</v>
      </c>
      <c r="L1423" s="25">
        <v>0.0</v>
      </c>
      <c r="M1423" s="25">
        <v>0.0</v>
      </c>
      <c r="N1423" s="25">
        <v>0.51167</v>
      </c>
      <c r="O1423" s="25">
        <v>10.46306</v>
      </c>
      <c r="P1423" s="25">
        <v>2.75827</v>
      </c>
      <c r="Q1423" s="25">
        <v>0.0</v>
      </c>
      <c r="R1423" s="25">
        <v>99.0</v>
      </c>
      <c r="S1423" s="25">
        <v>6.0</v>
      </c>
    </row>
    <row r="1424">
      <c r="A1424" s="58" t="s">
        <v>41</v>
      </c>
      <c r="B1424" s="25" t="s">
        <v>1</v>
      </c>
      <c r="C1424" s="25" t="s">
        <v>169</v>
      </c>
      <c r="D1424" s="25" t="s">
        <v>14</v>
      </c>
      <c r="E1424" s="25">
        <v>177.0</v>
      </c>
      <c r="F1424" s="25">
        <v>0.0</v>
      </c>
      <c r="G1424" s="25">
        <v>0.0</v>
      </c>
      <c r="H1424" s="25">
        <v>3.0</v>
      </c>
      <c r="I1424" s="25">
        <v>0.0</v>
      </c>
      <c r="J1424" s="25">
        <v>0.0</v>
      </c>
      <c r="K1424" s="25">
        <v>0.0</v>
      </c>
      <c r="L1424" s="25">
        <v>0.0</v>
      </c>
      <c r="M1424" s="25">
        <v>0.0</v>
      </c>
      <c r="N1424" s="25">
        <v>0.165</v>
      </c>
      <c r="O1424" s="25">
        <v>0.91917</v>
      </c>
      <c r="P1424" s="25">
        <v>0.66774</v>
      </c>
      <c r="Q1424" s="25">
        <v>0.0</v>
      </c>
      <c r="R1424" s="25">
        <v>99.0</v>
      </c>
      <c r="S1424" s="25">
        <v>6.0</v>
      </c>
    </row>
    <row r="1425">
      <c r="A1425" s="58" t="s">
        <v>41</v>
      </c>
      <c r="B1425" s="25" t="s">
        <v>1</v>
      </c>
      <c r="C1425" s="25" t="s">
        <v>170</v>
      </c>
      <c r="D1425" s="25" t="s">
        <v>14</v>
      </c>
      <c r="E1425" s="25">
        <v>632.0</v>
      </c>
      <c r="F1425" s="25">
        <v>0.0</v>
      </c>
      <c r="G1425" s="25">
        <v>0.0</v>
      </c>
      <c r="H1425" s="25">
        <v>44.0</v>
      </c>
      <c r="I1425" s="25">
        <v>0.0</v>
      </c>
      <c r="J1425" s="25">
        <v>0.0</v>
      </c>
      <c r="K1425" s="25">
        <v>0.0</v>
      </c>
      <c r="L1425" s="25">
        <v>0.0</v>
      </c>
      <c r="M1425" s="25">
        <v>0.0</v>
      </c>
      <c r="N1425" s="25">
        <v>0.22778</v>
      </c>
      <c r="O1425" s="25">
        <v>1.64333</v>
      </c>
      <c r="P1425" s="25">
        <v>1.46775</v>
      </c>
      <c r="Q1425" s="25">
        <v>0.0</v>
      </c>
      <c r="R1425" s="25">
        <v>99.0</v>
      </c>
      <c r="S1425" s="25">
        <v>6.0</v>
      </c>
    </row>
    <row r="1426">
      <c r="A1426" s="58" t="s">
        <v>41</v>
      </c>
      <c r="B1426" s="25" t="s">
        <v>1</v>
      </c>
      <c r="C1426" s="25" t="s">
        <v>149</v>
      </c>
      <c r="D1426" s="25" t="s">
        <v>14</v>
      </c>
      <c r="E1426" s="25">
        <v>115.0</v>
      </c>
      <c r="F1426" s="25">
        <v>0.0</v>
      </c>
      <c r="G1426" s="25">
        <v>0.0</v>
      </c>
      <c r="H1426" s="25">
        <v>3.0</v>
      </c>
      <c r="I1426" s="25">
        <v>0.0</v>
      </c>
      <c r="J1426" s="25">
        <v>0.0</v>
      </c>
      <c r="K1426" s="25">
        <v>0.0</v>
      </c>
      <c r="L1426" s="25">
        <v>0.0</v>
      </c>
      <c r="M1426" s="25">
        <v>0.0</v>
      </c>
      <c r="N1426" s="25">
        <v>0.44222</v>
      </c>
      <c r="O1426" s="25">
        <v>7.62833</v>
      </c>
      <c r="P1426" s="25">
        <v>2.42778</v>
      </c>
      <c r="Q1426" s="25">
        <v>0.0</v>
      </c>
      <c r="R1426" s="25">
        <v>99.0</v>
      </c>
      <c r="S1426" s="25">
        <v>6.0</v>
      </c>
    </row>
    <row r="1427">
      <c r="A1427" s="58" t="s">
        <v>41</v>
      </c>
      <c r="B1427" s="25" t="s">
        <v>1</v>
      </c>
      <c r="C1427" s="25" t="s">
        <v>256</v>
      </c>
      <c r="D1427" s="25" t="s">
        <v>14</v>
      </c>
      <c r="E1427" s="25">
        <v>8.0</v>
      </c>
      <c r="F1427" s="25">
        <v>0.0</v>
      </c>
      <c r="G1427" s="25">
        <v>0.0</v>
      </c>
      <c r="H1427" s="25">
        <v>0.0</v>
      </c>
      <c r="I1427" s="25">
        <v>0.0</v>
      </c>
      <c r="J1427" s="25">
        <v>0.0</v>
      </c>
      <c r="K1427" s="25">
        <v>0.0</v>
      </c>
      <c r="L1427" s="25">
        <v>0.0</v>
      </c>
      <c r="M1427" s="25">
        <v>0.0</v>
      </c>
      <c r="N1427" s="25">
        <v>0.14611</v>
      </c>
      <c r="O1427" s="25">
        <v>16.06139</v>
      </c>
      <c r="P1427" s="25">
        <v>2.20417</v>
      </c>
      <c r="Q1427" s="25">
        <v>0.0</v>
      </c>
      <c r="R1427" s="25">
        <v>99.0</v>
      </c>
      <c r="S1427" s="25">
        <v>6.0</v>
      </c>
    </row>
    <row r="1428">
      <c r="A1428" s="58" t="s">
        <v>41</v>
      </c>
      <c r="B1428" s="25" t="s">
        <v>1</v>
      </c>
      <c r="C1428" s="25" t="s">
        <v>224</v>
      </c>
      <c r="D1428" s="25" t="s">
        <v>14</v>
      </c>
      <c r="E1428" s="25">
        <v>14.0</v>
      </c>
      <c r="F1428" s="25">
        <v>0.0</v>
      </c>
      <c r="G1428" s="25">
        <v>0.0</v>
      </c>
      <c r="H1428" s="25">
        <v>0.0</v>
      </c>
      <c r="I1428" s="25">
        <v>0.0</v>
      </c>
      <c r="J1428" s="25">
        <v>0.0</v>
      </c>
      <c r="K1428" s="25">
        <v>0.0</v>
      </c>
      <c r="L1428" s="25">
        <v>0.0</v>
      </c>
      <c r="M1428" s="25">
        <v>0.0</v>
      </c>
      <c r="N1428" s="25">
        <v>0.46083</v>
      </c>
      <c r="O1428" s="25">
        <v>3.77667</v>
      </c>
      <c r="P1428" s="25">
        <v>1.53724</v>
      </c>
      <c r="Q1428" s="25">
        <v>0.0</v>
      </c>
      <c r="R1428" s="25">
        <v>99.0</v>
      </c>
      <c r="S1428" s="25">
        <v>6.0</v>
      </c>
    </row>
    <row r="1429">
      <c r="A1429" s="58" t="s">
        <v>41</v>
      </c>
      <c r="B1429" s="25" t="s">
        <v>1</v>
      </c>
      <c r="C1429" s="25" t="s">
        <v>219</v>
      </c>
      <c r="D1429" s="25" t="s">
        <v>14</v>
      </c>
      <c r="E1429" s="25">
        <v>8.0</v>
      </c>
      <c r="F1429" s="25">
        <v>0.0</v>
      </c>
      <c r="G1429" s="25">
        <v>0.0</v>
      </c>
      <c r="H1429" s="25">
        <v>2.0</v>
      </c>
      <c r="I1429" s="25">
        <v>0.0</v>
      </c>
      <c r="J1429" s="25">
        <v>0.0</v>
      </c>
      <c r="K1429" s="25">
        <v>0.0</v>
      </c>
      <c r="L1429" s="25">
        <v>0.0</v>
      </c>
      <c r="M1429" s="25">
        <v>0.0</v>
      </c>
      <c r="N1429" s="25">
        <v>0.03139</v>
      </c>
      <c r="O1429" s="25">
        <v>2.00361</v>
      </c>
      <c r="P1429" s="25">
        <v>0.43063</v>
      </c>
      <c r="Q1429" s="25">
        <v>0.0</v>
      </c>
      <c r="R1429" s="25">
        <v>99.0</v>
      </c>
      <c r="S1429" s="25">
        <v>6.0</v>
      </c>
    </row>
    <row r="1430">
      <c r="A1430" s="58" t="s">
        <v>41</v>
      </c>
      <c r="B1430" s="25" t="s">
        <v>1</v>
      </c>
      <c r="C1430" s="25" t="s">
        <v>216</v>
      </c>
      <c r="D1430" s="25" t="s">
        <v>14</v>
      </c>
      <c r="E1430" s="25">
        <v>58.0</v>
      </c>
      <c r="F1430" s="25">
        <v>0.0</v>
      </c>
      <c r="G1430" s="25">
        <v>0.0</v>
      </c>
      <c r="H1430" s="25">
        <v>2.0</v>
      </c>
      <c r="I1430" s="25">
        <v>0.0</v>
      </c>
      <c r="J1430" s="25">
        <v>0.0</v>
      </c>
      <c r="K1430" s="25">
        <v>0.0</v>
      </c>
      <c r="L1430" s="25">
        <v>0.0</v>
      </c>
      <c r="M1430" s="25">
        <v>0.0</v>
      </c>
      <c r="N1430" s="25">
        <v>0.15694</v>
      </c>
      <c r="O1430" s="25">
        <v>8.62056</v>
      </c>
      <c r="P1430" s="25">
        <v>2.78088</v>
      </c>
      <c r="Q1430" s="25">
        <v>0.0</v>
      </c>
      <c r="R1430" s="25">
        <v>99.0</v>
      </c>
      <c r="S1430" s="25">
        <v>6.0</v>
      </c>
    </row>
    <row r="1431">
      <c r="A1431" s="58" t="s">
        <v>41</v>
      </c>
      <c r="B1431" s="25" t="s">
        <v>1</v>
      </c>
      <c r="C1431" s="25" t="s">
        <v>166</v>
      </c>
      <c r="D1431" s="25" t="s">
        <v>14</v>
      </c>
      <c r="E1431" s="25">
        <v>13.0</v>
      </c>
      <c r="F1431" s="25">
        <v>0.0</v>
      </c>
      <c r="G1431" s="25">
        <v>0.0</v>
      </c>
      <c r="H1431" s="25">
        <v>0.0</v>
      </c>
      <c r="I1431" s="25">
        <v>0.0</v>
      </c>
      <c r="J1431" s="25">
        <v>0.0</v>
      </c>
      <c r="K1431" s="25">
        <v>0.0</v>
      </c>
      <c r="L1431" s="25">
        <v>0.0</v>
      </c>
      <c r="M1431" s="25">
        <v>0.0</v>
      </c>
      <c r="N1431" s="25">
        <v>0.21778</v>
      </c>
      <c r="O1431" s="25">
        <v>0.74917</v>
      </c>
      <c r="P1431" s="25">
        <v>0.28344</v>
      </c>
      <c r="Q1431" s="25">
        <v>0.0</v>
      </c>
      <c r="R1431" s="25">
        <v>99.0</v>
      </c>
      <c r="S1431" s="25">
        <v>6.0</v>
      </c>
    </row>
    <row r="1432">
      <c r="A1432" s="58" t="s">
        <v>41</v>
      </c>
      <c r="B1432" s="25" t="s">
        <v>1</v>
      </c>
      <c r="C1432" s="25" t="s">
        <v>202</v>
      </c>
      <c r="D1432" s="25" t="s">
        <v>14</v>
      </c>
      <c r="E1432" s="25">
        <v>9.0</v>
      </c>
      <c r="F1432" s="25">
        <v>0.0</v>
      </c>
      <c r="G1432" s="25">
        <v>0.0</v>
      </c>
      <c r="H1432" s="25">
        <v>0.0</v>
      </c>
      <c r="I1432" s="25">
        <v>0.0</v>
      </c>
      <c r="J1432" s="25">
        <v>0.0</v>
      </c>
      <c r="K1432" s="25">
        <v>0.0</v>
      </c>
      <c r="L1432" s="25">
        <v>0.0</v>
      </c>
      <c r="M1432" s="25">
        <v>0.0</v>
      </c>
      <c r="N1432" s="25">
        <v>0.02111</v>
      </c>
      <c r="O1432" s="25">
        <v>1.39667</v>
      </c>
      <c r="P1432" s="25">
        <v>0.36531</v>
      </c>
      <c r="Q1432" s="25">
        <v>0.0</v>
      </c>
      <c r="R1432" s="25">
        <v>99.0</v>
      </c>
      <c r="S1432" s="25">
        <v>6.0</v>
      </c>
    </row>
    <row r="1433">
      <c r="A1433" s="58" t="s">
        <v>41</v>
      </c>
      <c r="B1433" s="25" t="s">
        <v>1</v>
      </c>
      <c r="C1433" s="25" t="s">
        <v>151</v>
      </c>
      <c r="D1433" s="25" t="s">
        <v>14</v>
      </c>
      <c r="E1433" s="25">
        <v>245.0</v>
      </c>
      <c r="F1433" s="25">
        <v>0.0</v>
      </c>
      <c r="G1433" s="25">
        <v>0.0</v>
      </c>
      <c r="H1433" s="25">
        <v>17.0</v>
      </c>
      <c r="I1433" s="25">
        <v>0.0</v>
      </c>
      <c r="J1433" s="25">
        <v>0.0</v>
      </c>
      <c r="K1433" s="25">
        <v>0.0</v>
      </c>
      <c r="L1433" s="25">
        <v>0.0</v>
      </c>
      <c r="M1433" s="25">
        <v>0.0</v>
      </c>
      <c r="N1433" s="25">
        <v>0.28944</v>
      </c>
      <c r="O1433" s="25">
        <v>10.75056</v>
      </c>
      <c r="P1433" s="25">
        <v>3.436</v>
      </c>
      <c r="Q1433" s="25">
        <v>0.0</v>
      </c>
      <c r="R1433" s="25">
        <v>99.0</v>
      </c>
      <c r="S1433" s="25">
        <v>6.0</v>
      </c>
    </row>
    <row r="1434">
      <c r="A1434" s="58" t="s">
        <v>41</v>
      </c>
      <c r="B1434" s="25" t="s">
        <v>1</v>
      </c>
      <c r="C1434" s="25" t="s">
        <v>254</v>
      </c>
      <c r="D1434" s="25" t="s">
        <v>14</v>
      </c>
      <c r="E1434" s="25">
        <v>10.0</v>
      </c>
      <c r="F1434" s="25">
        <v>0.0</v>
      </c>
      <c r="G1434" s="25">
        <v>0.0</v>
      </c>
      <c r="H1434" s="25">
        <v>0.0</v>
      </c>
      <c r="I1434" s="25">
        <v>0.0</v>
      </c>
      <c r="J1434" s="25">
        <v>0.0</v>
      </c>
      <c r="K1434" s="25">
        <v>0.0</v>
      </c>
      <c r="L1434" s="25">
        <v>0.0</v>
      </c>
      <c r="M1434" s="25">
        <v>0.0</v>
      </c>
      <c r="N1434" s="25">
        <v>0.09639</v>
      </c>
      <c r="O1434" s="25">
        <v>1.81056</v>
      </c>
      <c r="P1434" s="25">
        <v>0.85136</v>
      </c>
      <c r="Q1434" s="25">
        <v>0.0</v>
      </c>
      <c r="R1434" s="25">
        <v>99.0</v>
      </c>
      <c r="S1434" s="25">
        <v>6.0</v>
      </c>
    </row>
    <row r="1435">
      <c r="A1435" s="58" t="s">
        <v>41</v>
      </c>
      <c r="B1435" s="25" t="s">
        <v>1</v>
      </c>
      <c r="C1435" s="25" t="s">
        <v>186</v>
      </c>
      <c r="D1435" s="25" t="s">
        <v>14</v>
      </c>
      <c r="E1435" s="25">
        <v>253.0</v>
      </c>
      <c r="F1435" s="25">
        <v>0.0</v>
      </c>
      <c r="G1435" s="25">
        <v>0.0</v>
      </c>
      <c r="H1435" s="25">
        <v>2.0</v>
      </c>
      <c r="I1435" s="25">
        <v>0.0</v>
      </c>
      <c r="J1435" s="25">
        <v>0.0</v>
      </c>
      <c r="K1435" s="25">
        <v>0.0</v>
      </c>
      <c r="L1435" s="25">
        <v>0.0</v>
      </c>
      <c r="M1435" s="25">
        <v>0.0</v>
      </c>
      <c r="N1435" s="25">
        <v>0.19861</v>
      </c>
      <c r="O1435" s="25">
        <v>1.38111</v>
      </c>
      <c r="P1435" s="25">
        <v>1.13841</v>
      </c>
      <c r="Q1435" s="25">
        <v>0.0</v>
      </c>
      <c r="R1435" s="25">
        <v>99.0</v>
      </c>
      <c r="S1435" s="25">
        <v>6.0</v>
      </c>
    </row>
    <row r="1436">
      <c r="A1436" s="58" t="s">
        <v>41</v>
      </c>
      <c r="B1436" s="25" t="s">
        <v>1</v>
      </c>
      <c r="C1436" s="25" t="s">
        <v>134</v>
      </c>
      <c r="D1436" s="25" t="s">
        <v>14</v>
      </c>
      <c r="E1436" s="25">
        <v>578.0</v>
      </c>
      <c r="F1436" s="25">
        <v>0.0</v>
      </c>
      <c r="G1436" s="25">
        <v>0.0</v>
      </c>
      <c r="H1436" s="25">
        <v>6.0</v>
      </c>
      <c r="I1436" s="25">
        <v>0.0</v>
      </c>
      <c r="J1436" s="25">
        <v>0.0</v>
      </c>
      <c r="K1436" s="25">
        <v>0.0</v>
      </c>
      <c r="L1436" s="25">
        <v>0.0</v>
      </c>
      <c r="M1436" s="25">
        <v>0.0</v>
      </c>
      <c r="N1436" s="25">
        <v>0.31306</v>
      </c>
      <c r="O1436" s="25">
        <v>1.24556</v>
      </c>
      <c r="P1436" s="25">
        <v>1.05457</v>
      </c>
      <c r="Q1436" s="25">
        <v>0.0</v>
      </c>
      <c r="R1436" s="25">
        <v>99.0</v>
      </c>
      <c r="S1436" s="25">
        <v>6.0</v>
      </c>
    </row>
    <row r="1437">
      <c r="A1437" s="58" t="s">
        <v>41</v>
      </c>
      <c r="B1437" s="25" t="s">
        <v>1</v>
      </c>
      <c r="C1437" s="25" t="s">
        <v>192</v>
      </c>
      <c r="D1437" s="25" t="s">
        <v>14</v>
      </c>
      <c r="E1437" s="25">
        <v>138.0</v>
      </c>
      <c r="F1437" s="25">
        <v>0.0</v>
      </c>
      <c r="G1437" s="25">
        <v>0.0</v>
      </c>
      <c r="H1437" s="25">
        <v>4.0</v>
      </c>
      <c r="I1437" s="25">
        <v>0.0</v>
      </c>
      <c r="J1437" s="25">
        <v>0.0</v>
      </c>
      <c r="K1437" s="25">
        <v>0.0</v>
      </c>
      <c r="L1437" s="25">
        <v>0.0</v>
      </c>
      <c r="M1437" s="25">
        <v>0.0</v>
      </c>
      <c r="N1437" s="25">
        <v>0.48333</v>
      </c>
      <c r="O1437" s="25">
        <v>13.30722</v>
      </c>
      <c r="P1437" s="25">
        <v>3.2694</v>
      </c>
      <c r="Q1437" s="25">
        <v>0.0</v>
      </c>
      <c r="R1437" s="25">
        <v>99.0</v>
      </c>
      <c r="S1437" s="25">
        <v>6.0</v>
      </c>
    </row>
    <row r="1438">
      <c r="A1438" s="58" t="s">
        <v>41</v>
      </c>
      <c r="B1438" s="25" t="s">
        <v>1</v>
      </c>
      <c r="C1438" s="25" t="s">
        <v>148</v>
      </c>
      <c r="D1438" s="25" t="s">
        <v>14</v>
      </c>
      <c r="E1438" s="25">
        <v>23.0</v>
      </c>
      <c r="F1438" s="25">
        <v>0.0</v>
      </c>
      <c r="G1438" s="25">
        <v>0.0</v>
      </c>
      <c r="H1438" s="25">
        <v>0.0</v>
      </c>
      <c r="I1438" s="25">
        <v>0.0</v>
      </c>
      <c r="J1438" s="25">
        <v>0.0</v>
      </c>
      <c r="K1438" s="25">
        <v>0.0</v>
      </c>
      <c r="L1438" s="25">
        <v>0.0</v>
      </c>
      <c r="M1438" s="25">
        <v>0.0</v>
      </c>
      <c r="N1438" s="25">
        <v>0.24972</v>
      </c>
      <c r="O1438" s="25">
        <v>1.14417</v>
      </c>
      <c r="P1438" s="25">
        <v>0.49984</v>
      </c>
      <c r="Q1438" s="25">
        <v>0.0</v>
      </c>
      <c r="R1438" s="25">
        <v>99.0</v>
      </c>
      <c r="S1438" s="25">
        <v>6.0</v>
      </c>
    </row>
    <row r="1439">
      <c r="A1439" s="58" t="s">
        <v>41</v>
      </c>
      <c r="B1439" s="25" t="s">
        <v>1</v>
      </c>
      <c r="C1439" s="25" t="s">
        <v>158</v>
      </c>
      <c r="D1439" s="25" t="s">
        <v>14</v>
      </c>
      <c r="E1439" s="25">
        <v>159.0</v>
      </c>
      <c r="F1439" s="25">
        <v>0.0</v>
      </c>
      <c r="G1439" s="25">
        <v>0.0</v>
      </c>
      <c r="H1439" s="25">
        <v>3.0</v>
      </c>
      <c r="I1439" s="25">
        <v>0.0</v>
      </c>
      <c r="J1439" s="25">
        <v>0.0</v>
      </c>
      <c r="K1439" s="25">
        <v>0.0</v>
      </c>
      <c r="L1439" s="25">
        <v>0.0</v>
      </c>
      <c r="M1439" s="25">
        <v>0.0</v>
      </c>
      <c r="N1439" s="25">
        <v>0.24139</v>
      </c>
      <c r="O1439" s="25">
        <v>1.455</v>
      </c>
      <c r="P1439" s="25">
        <v>1.08765</v>
      </c>
      <c r="Q1439" s="25">
        <v>0.0</v>
      </c>
      <c r="R1439" s="25">
        <v>99.0</v>
      </c>
      <c r="S1439" s="25">
        <v>6.0</v>
      </c>
    </row>
    <row r="1440">
      <c r="A1440" s="58" t="s">
        <v>41</v>
      </c>
      <c r="B1440" s="25" t="s">
        <v>1</v>
      </c>
      <c r="C1440" s="25" t="s">
        <v>233</v>
      </c>
      <c r="D1440" s="25" t="s">
        <v>14</v>
      </c>
      <c r="E1440" s="25">
        <v>56.0</v>
      </c>
      <c r="F1440" s="25">
        <v>0.0</v>
      </c>
      <c r="G1440" s="25">
        <v>0.0</v>
      </c>
      <c r="H1440" s="25">
        <v>1.0</v>
      </c>
      <c r="I1440" s="25">
        <v>0.0</v>
      </c>
      <c r="J1440" s="25">
        <v>0.0</v>
      </c>
      <c r="K1440" s="25">
        <v>0.0</v>
      </c>
      <c r="L1440" s="25">
        <v>0.0</v>
      </c>
      <c r="M1440" s="25">
        <v>0.0</v>
      </c>
      <c r="N1440" s="25">
        <v>0.27139</v>
      </c>
      <c r="O1440" s="25">
        <v>6.2</v>
      </c>
      <c r="P1440" s="25">
        <v>1.36537</v>
      </c>
      <c r="Q1440" s="25">
        <v>0.0</v>
      </c>
      <c r="R1440" s="25">
        <v>99.0</v>
      </c>
      <c r="S1440" s="25">
        <v>6.0</v>
      </c>
    </row>
    <row r="1441">
      <c r="A1441" s="58" t="s">
        <v>41</v>
      </c>
      <c r="B1441" s="25" t="s">
        <v>1</v>
      </c>
      <c r="C1441" s="25" t="s">
        <v>232</v>
      </c>
      <c r="D1441" s="25" t="s">
        <v>14</v>
      </c>
      <c r="E1441" s="25">
        <v>12.0</v>
      </c>
      <c r="F1441" s="25">
        <v>0.0</v>
      </c>
      <c r="G1441" s="25">
        <v>0.0</v>
      </c>
      <c r="H1441" s="25">
        <v>0.0</v>
      </c>
      <c r="I1441" s="25">
        <v>0.0</v>
      </c>
      <c r="J1441" s="25">
        <v>0.0</v>
      </c>
      <c r="K1441" s="25">
        <v>0.0</v>
      </c>
      <c r="L1441" s="25">
        <v>0.0</v>
      </c>
      <c r="M1441" s="25">
        <v>0.0</v>
      </c>
      <c r="N1441" s="25">
        <v>0.34694</v>
      </c>
      <c r="O1441" s="25">
        <v>1.31444</v>
      </c>
      <c r="P1441" s="25">
        <v>0.57493</v>
      </c>
      <c r="Q1441" s="25">
        <v>0.0</v>
      </c>
      <c r="R1441" s="25">
        <v>99.0</v>
      </c>
      <c r="S1441" s="25">
        <v>6.0</v>
      </c>
    </row>
    <row r="1442">
      <c r="A1442" s="58" t="s">
        <v>41</v>
      </c>
      <c r="B1442" s="25" t="s">
        <v>1</v>
      </c>
      <c r="C1442" s="25" t="s">
        <v>240</v>
      </c>
      <c r="D1442" s="25" t="s">
        <v>14</v>
      </c>
      <c r="E1442" s="25">
        <v>1.0</v>
      </c>
      <c r="F1442" s="25">
        <v>0.0</v>
      </c>
      <c r="G1442" s="25">
        <v>0.0</v>
      </c>
      <c r="H1442" s="25">
        <v>0.0</v>
      </c>
      <c r="I1442" s="25">
        <v>0.0</v>
      </c>
      <c r="J1442" s="25">
        <v>0.0</v>
      </c>
      <c r="K1442" s="25">
        <v>0.0</v>
      </c>
      <c r="L1442" s="25">
        <v>0.0</v>
      </c>
      <c r="M1442" s="25">
        <v>0.0</v>
      </c>
      <c r="N1442" s="25">
        <v>1.08417</v>
      </c>
      <c r="O1442" s="25">
        <v>1.08417</v>
      </c>
      <c r="P1442" s="25">
        <v>1.08417</v>
      </c>
      <c r="Q1442" s="25">
        <v>0.0</v>
      </c>
      <c r="R1442" s="25">
        <v>99.0</v>
      </c>
      <c r="S1442" s="25">
        <v>6.0</v>
      </c>
    </row>
    <row r="1443">
      <c r="A1443" s="58" t="s">
        <v>41</v>
      </c>
      <c r="B1443" s="25" t="s">
        <v>1</v>
      </c>
      <c r="C1443" s="25" t="s">
        <v>90</v>
      </c>
      <c r="D1443" s="25" t="s">
        <v>14</v>
      </c>
      <c r="E1443" s="25">
        <v>35.0</v>
      </c>
      <c r="F1443" s="25">
        <v>0.0</v>
      </c>
      <c r="G1443" s="25">
        <v>0.0</v>
      </c>
      <c r="H1443" s="25">
        <v>7.0</v>
      </c>
      <c r="I1443" s="25">
        <v>0.0</v>
      </c>
      <c r="J1443" s="25">
        <v>0.0</v>
      </c>
      <c r="K1443" s="25">
        <v>0.0</v>
      </c>
      <c r="L1443" s="25">
        <v>0.0</v>
      </c>
      <c r="M1443" s="25">
        <v>0.0</v>
      </c>
      <c r="N1443" s="25">
        <v>0.28611</v>
      </c>
      <c r="O1443" s="25">
        <v>5.57583</v>
      </c>
      <c r="P1443" s="25">
        <v>1.6896</v>
      </c>
      <c r="Q1443" s="25">
        <v>0.0</v>
      </c>
      <c r="R1443" s="25">
        <v>99.0</v>
      </c>
      <c r="S1443" s="25">
        <v>6.0</v>
      </c>
    </row>
    <row r="1444">
      <c r="A1444" s="58" t="s">
        <v>41</v>
      </c>
      <c r="B1444" s="25" t="s">
        <v>1</v>
      </c>
      <c r="C1444" s="25" t="s">
        <v>239</v>
      </c>
      <c r="D1444" s="25" t="s">
        <v>14</v>
      </c>
      <c r="E1444" s="25">
        <v>4.0</v>
      </c>
      <c r="F1444" s="25">
        <v>0.0</v>
      </c>
      <c r="G1444" s="25">
        <v>0.0</v>
      </c>
      <c r="H1444" s="25">
        <v>0.0</v>
      </c>
      <c r="I1444" s="25">
        <v>0.0</v>
      </c>
      <c r="J1444" s="25">
        <v>0.0</v>
      </c>
      <c r="K1444" s="25">
        <v>0.0</v>
      </c>
      <c r="L1444" s="25">
        <v>0.0</v>
      </c>
      <c r="M1444" s="25">
        <v>0.0</v>
      </c>
      <c r="N1444" s="25">
        <v>0.02306</v>
      </c>
      <c r="O1444" s="25">
        <v>22.84528</v>
      </c>
      <c r="P1444" s="25">
        <v>5.73174</v>
      </c>
      <c r="Q1444" s="25">
        <v>0.0</v>
      </c>
      <c r="R1444" s="25">
        <v>99.0</v>
      </c>
      <c r="S1444" s="25">
        <v>6.0</v>
      </c>
    </row>
    <row r="1445">
      <c r="A1445" s="58" t="s">
        <v>41</v>
      </c>
      <c r="B1445" s="25" t="s">
        <v>1</v>
      </c>
      <c r="C1445" s="25" t="s">
        <v>258</v>
      </c>
      <c r="D1445" s="25" t="s">
        <v>14</v>
      </c>
      <c r="E1445" s="25">
        <v>15.0</v>
      </c>
      <c r="F1445" s="25">
        <v>0.0</v>
      </c>
      <c r="G1445" s="25">
        <v>0.0</v>
      </c>
      <c r="H1445" s="25">
        <v>0.0</v>
      </c>
      <c r="I1445" s="25">
        <v>0.0</v>
      </c>
      <c r="J1445" s="25">
        <v>0.0</v>
      </c>
      <c r="K1445" s="25">
        <v>0.0</v>
      </c>
      <c r="L1445" s="25">
        <v>0.0</v>
      </c>
      <c r="M1445" s="25">
        <v>0.0</v>
      </c>
      <c r="N1445" s="25">
        <v>0.38222</v>
      </c>
      <c r="O1445" s="25">
        <v>1.56083</v>
      </c>
      <c r="P1445" s="25">
        <v>0.85559</v>
      </c>
      <c r="Q1445" s="25">
        <v>0.0</v>
      </c>
      <c r="R1445" s="25">
        <v>99.0</v>
      </c>
      <c r="S1445" s="25">
        <v>6.0</v>
      </c>
    </row>
    <row r="1446">
      <c r="A1446" s="58" t="s">
        <v>41</v>
      </c>
      <c r="B1446" s="25" t="s">
        <v>1</v>
      </c>
      <c r="C1446" s="25" t="s">
        <v>181</v>
      </c>
      <c r="D1446" s="25" t="s">
        <v>14</v>
      </c>
      <c r="E1446" s="25">
        <v>859.0</v>
      </c>
      <c r="F1446" s="25">
        <v>0.0</v>
      </c>
      <c r="G1446" s="25">
        <v>0.0</v>
      </c>
      <c r="H1446" s="25">
        <v>5.0</v>
      </c>
      <c r="I1446" s="25">
        <v>0.0</v>
      </c>
      <c r="J1446" s="25">
        <v>0.0</v>
      </c>
      <c r="K1446" s="25">
        <v>0.0</v>
      </c>
      <c r="L1446" s="25">
        <v>0.0</v>
      </c>
      <c r="M1446" s="25">
        <v>0.0</v>
      </c>
      <c r="N1446" s="25">
        <v>0.22694</v>
      </c>
      <c r="O1446" s="25">
        <v>1.32417</v>
      </c>
      <c r="P1446" s="25">
        <v>0.91016</v>
      </c>
      <c r="Q1446" s="25">
        <v>0.0</v>
      </c>
      <c r="R1446" s="25">
        <v>99.0</v>
      </c>
      <c r="S1446" s="25">
        <v>6.0</v>
      </c>
    </row>
    <row r="1447">
      <c r="A1447" s="58" t="s">
        <v>41</v>
      </c>
      <c r="B1447" s="25" t="s">
        <v>1</v>
      </c>
      <c r="C1447" s="25" t="s">
        <v>223</v>
      </c>
      <c r="D1447" s="25" t="s">
        <v>14</v>
      </c>
      <c r="E1447" s="25">
        <v>20.0</v>
      </c>
      <c r="F1447" s="25">
        <v>0.0</v>
      </c>
      <c r="G1447" s="25">
        <v>0.0</v>
      </c>
      <c r="H1447" s="25">
        <v>0.0</v>
      </c>
      <c r="I1447" s="25">
        <v>0.0</v>
      </c>
      <c r="J1447" s="25">
        <v>0.0</v>
      </c>
      <c r="K1447" s="25">
        <v>0.0</v>
      </c>
      <c r="L1447" s="25">
        <v>0.0</v>
      </c>
      <c r="M1447" s="25">
        <v>0.0</v>
      </c>
      <c r="N1447" s="25">
        <v>0.49806</v>
      </c>
      <c r="O1447" s="25">
        <v>6.11222</v>
      </c>
      <c r="P1447" s="25">
        <v>2.52928</v>
      </c>
      <c r="Q1447" s="25">
        <v>0.0</v>
      </c>
      <c r="R1447" s="25">
        <v>99.0</v>
      </c>
      <c r="S1447" s="25">
        <v>6.0</v>
      </c>
    </row>
    <row r="1448">
      <c r="A1448" s="58" t="s">
        <v>41</v>
      </c>
      <c r="B1448" s="25" t="s">
        <v>1</v>
      </c>
      <c r="C1448" s="25" t="s">
        <v>127</v>
      </c>
      <c r="D1448" s="25" t="s">
        <v>14</v>
      </c>
      <c r="E1448" s="25">
        <v>27.0</v>
      </c>
      <c r="F1448" s="25">
        <v>0.0</v>
      </c>
      <c r="G1448" s="25">
        <v>0.0</v>
      </c>
      <c r="H1448" s="25">
        <v>4.0</v>
      </c>
      <c r="I1448" s="25">
        <v>0.0</v>
      </c>
      <c r="J1448" s="25">
        <v>0.0</v>
      </c>
      <c r="K1448" s="25">
        <v>0.0</v>
      </c>
      <c r="L1448" s="25">
        <v>0.0</v>
      </c>
      <c r="M1448" s="25">
        <v>0.0</v>
      </c>
      <c r="N1448" s="25">
        <v>0.15</v>
      </c>
      <c r="O1448" s="25">
        <v>3.96917</v>
      </c>
      <c r="P1448" s="25">
        <v>1.54406</v>
      </c>
      <c r="Q1448" s="25">
        <v>0.0</v>
      </c>
      <c r="R1448" s="25">
        <v>99.0</v>
      </c>
      <c r="S1448" s="25">
        <v>6.0</v>
      </c>
    </row>
    <row r="1449">
      <c r="A1449" s="58" t="s">
        <v>41</v>
      </c>
      <c r="B1449" s="25" t="s">
        <v>1</v>
      </c>
      <c r="C1449" s="25" t="s">
        <v>237</v>
      </c>
      <c r="D1449" s="25" t="s">
        <v>14</v>
      </c>
      <c r="E1449" s="25">
        <v>1.0</v>
      </c>
      <c r="F1449" s="25">
        <v>0.0</v>
      </c>
      <c r="G1449" s="25">
        <v>0.0</v>
      </c>
      <c r="H1449" s="25">
        <v>0.0</v>
      </c>
      <c r="I1449" s="25">
        <v>0.0</v>
      </c>
      <c r="J1449" s="25">
        <v>0.0</v>
      </c>
      <c r="K1449" s="25">
        <v>0.0</v>
      </c>
      <c r="L1449" s="25">
        <v>0.0</v>
      </c>
      <c r="M1449" s="25">
        <v>0.0</v>
      </c>
      <c r="N1449" s="25">
        <v>0.05333</v>
      </c>
      <c r="O1449" s="25">
        <v>0.05333</v>
      </c>
      <c r="P1449" s="25">
        <v>0.05333</v>
      </c>
      <c r="Q1449" s="25">
        <v>0.0</v>
      </c>
      <c r="R1449" s="25">
        <v>99.0</v>
      </c>
      <c r="S1449" s="25">
        <v>6.0</v>
      </c>
    </row>
    <row r="1450">
      <c r="A1450" s="58" t="s">
        <v>41</v>
      </c>
      <c r="B1450" s="25" t="s">
        <v>1</v>
      </c>
      <c r="C1450" s="25" t="s">
        <v>139</v>
      </c>
      <c r="D1450" s="25" t="s">
        <v>14</v>
      </c>
      <c r="E1450" s="25">
        <v>11.0</v>
      </c>
      <c r="F1450" s="25">
        <v>0.0</v>
      </c>
      <c r="G1450" s="25">
        <v>0.0</v>
      </c>
      <c r="H1450" s="25">
        <v>1.0</v>
      </c>
      <c r="I1450" s="25">
        <v>0.0</v>
      </c>
      <c r="J1450" s="25">
        <v>0.0</v>
      </c>
      <c r="K1450" s="25">
        <v>0.0</v>
      </c>
      <c r="L1450" s="25">
        <v>0.0</v>
      </c>
      <c r="M1450" s="25">
        <v>0.0</v>
      </c>
      <c r="N1450" s="25">
        <v>0.24722</v>
      </c>
      <c r="O1450" s="25">
        <v>0.90611</v>
      </c>
      <c r="P1450" s="25">
        <v>2.6804</v>
      </c>
      <c r="Q1450" s="25">
        <v>0.0</v>
      </c>
      <c r="R1450" s="25">
        <v>99.0</v>
      </c>
      <c r="S1450" s="25">
        <v>6.0</v>
      </c>
    </row>
    <row r="1451">
      <c r="A1451" s="58" t="s">
        <v>41</v>
      </c>
      <c r="B1451" s="25" t="s">
        <v>1</v>
      </c>
      <c r="C1451" s="25" t="s">
        <v>236</v>
      </c>
      <c r="D1451" s="25" t="s">
        <v>14</v>
      </c>
      <c r="E1451" s="25">
        <v>5.0</v>
      </c>
      <c r="F1451" s="25">
        <v>0.0</v>
      </c>
      <c r="G1451" s="25">
        <v>0.0</v>
      </c>
      <c r="H1451" s="25">
        <v>1.0</v>
      </c>
      <c r="I1451" s="25">
        <v>0.0</v>
      </c>
      <c r="J1451" s="25">
        <v>0.0</v>
      </c>
      <c r="K1451" s="25">
        <v>0.0</v>
      </c>
      <c r="L1451" s="25">
        <v>0.0</v>
      </c>
      <c r="M1451" s="25">
        <v>0.0</v>
      </c>
      <c r="N1451" s="25">
        <v>0.15361</v>
      </c>
      <c r="O1451" s="25">
        <v>5.97361</v>
      </c>
      <c r="P1451" s="25">
        <v>1.41683</v>
      </c>
      <c r="Q1451" s="25">
        <v>0.0</v>
      </c>
      <c r="R1451" s="25">
        <v>99.0</v>
      </c>
      <c r="S1451" s="25">
        <v>6.0</v>
      </c>
    </row>
    <row r="1452">
      <c r="A1452" s="58" t="s">
        <v>41</v>
      </c>
      <c r="B1452" s="25" t="s">
        <v>1</v>
      </c>
      <c r="C1452" s="25" t="s">
        <v>234</v>
      </c>
      <c r="D1452" s="25" t="s">
        <v>14</v>
      </c>
      <c r="E1452" s="25">
        <v>14.0</v>
      </c>
      <c r="F1452" s="25">
        <v>0.0</v>
      </c>
      <c r="G1452" s="25">
        <v>0.0</v>
      </c>
      <c r="H1452" s="25">
        <v>1.0</v>
      </c>
      <c r="I1452" s="25">
        <v>0.0</v>
      </c>
      <c r="J1452" s="25">
        <v>0.0</v>
      </c>
      <c r="K1452" s="25">
        <v>0.0</v>
      </c>
      <c r="L1452" s="25">
        <v>0.0</v>
      </c>
      <c r="M1452" s="25">
        <v>0.0</v>
      </c>
      <c r="N1452" s="25">
        <v>0.39472</v>
      </c>
      <c r="O1452" s="25">
        <v>1.25972</v>
      </c>
      <c r="P1452" s="25">
        <v>2.88288</v>
      </c>
      <c r="Q1452" s="25">
        <v>0.0</v>
      </c>
      <c r="R1452" s="25">
        <v>99.0</v>
      </c>
      <c r="S1452" s="25">
        <v>6.0</v>
      </c>
    </row>
    <row r="1453">
      <c r="A1453" s="58" t="s">
        <v>41</v>
      </c>
      <c r="B1453" s="25" t="s">
        <v>1</v>
      </c>
      <c r="C1453" s="25" t="s">
        <v>252</v>
      </c>
      <c r="D1453" s="25" t="s">
        <v>14</v>
      </c>
      <c r="E1453" s="25">
        <v>1.0</v>
      </c>
      <c r="F1453" s="25">
        <v>0.0</v>
      </c>
      <c r="G1453" s="25">
        <v>0.0</v>
      </c>
      <c r="H1453" s="25">
        <v>0.0</v>
      </c>
      <c r="I1453" s="25">
        <v>0.0</v>
      </c>
      <c r="J1453" s="25">
        <v>0.0</v>
      </c>
      <c r="K1453" s="25">
        <v>0.0</v>
      </c>
      <c r="L1453" s="25">
        <v>0.0</v>
      </c>
      <c r="M1453" s="25">
        <v>0.0</v>
      </c>
      <c r="N1453" s="25">
        <v>0.61667</v>
      </c>
      <c r="O1453" s="25">
        <v>0.61667</v>
      </c>
      <c r="P1453" s="25">
        <v>0.61667</v>
      </c>
      <c r="Q1453" s="25">
        <v>0.0</v>
      </c>
      <c r="R1453" s="25">
        <v>99.0</v>
      </c>
      <c r="S1453" s="25">
        <v>6.0</v>
      </c>
    </row>
    <row r="1454">
      <c r="A1454" s="58" t="s">
        <v>41</v>
      </c>
      <c r="B1454" s="25" t="s">
        <v>1</v>
      </c>
      <c r="C1454" s="25" t="s">
        <v>85</v>
      </c>
      <c r="D1454" s="25" t="s">
        <v>14</v>
      </c>
      <c r="E1454" s="25">
        <v>105.0</v>
      </c>
      <c r="F1454" s="25">
        <v>0.0</v>
      </c>
      <c r="G1454" s="25">
        <v>0.0</v>
      </c>
      <c r="H1454" s="25">
        <v>3.0</v>
      </c>
      <c r="I1454" s="25">
        <v>0.0</v>
      </c>
      <c r="J1454" s="25">
        <v>0.0</v>
      </c>
      <c r="K1454" s="25">
        <v>0.0</v>
      </c>
      <c r="L1454" s="25">
        <v>0.0</v>
      </c>
      <c r="M1454" s="25">
        <v>0.0</v>
      </c>
      <c r="N1454" s="25">
        <v>0.54111</v>
      </c>
      <c r="O1454" s="25">
        <v>7.90889</v>
      </c>
      <c r="P1454" s="25">
        <v>2.61311</v>
      </c>
      <c r="Q1454" s="25">
        <v>0.0</v>
      </c>
      <c r="R1454" s="25">
        <v>99.0</v>
      </c>
      <c r="S1454" s="25">
        <v>6.0</v>
      </c>
    </row>
    <row r="1455">
      <c r="A1455" s="58" t="s">
        <v>41</v>
      </c>
      <c r="B1455" s="25" t="s">
        <v>1</v>
      </c>
      <c r="C1455" s="25" t="s">
        <v>136</v>
      </c>
      <c r="D1455" s="25" t="s">
        <v>14</v>
      </c>
      <c r="E1455" s="25">
        <v>778.0</v>
      </c>
      <c r="F1455" s="25">
        <v>0.0</v>
      </c>
      <c r="G1455" s="25">
        <v>0.0</v>
      </c>
      <c r="H1455" s="25">
        <v>10.0</v>
      </c>
      <c r="I1455" s="25">
        <v>0.0</v>
      </c>
      <c r="J1455" s="25">
        <v>0.0</v>
      </c>
      <c r="K1455" s="25">
        <v>0.0</v>
      </c>
      <c r="L1455" s="25">
        <v>0.0</v>
      </c>
      <c r="M1455" s="25">
        <v>0.0</v>
      </c>
      <c r="N1455" s="25">
        <v>0.10278</v>
      </c>
      <c r="O1455" s="25">
        <v>1.17028</v>
      </c>
      <c r="P1455" s="25">
        <v>0.89945</v>
      </c>
      <c r="Q1455" s="25">
        <v>0.0</v>
      </c>
      <c r="R1455" s="25">
        <v>99.0</v>
      </c>
      <c r="S1455" s="25">
        <v>6.0</v>
      </c>
    </row>
    <row r="1456">
      <c r="A1456" s="58" t="s">
        <v>41</v>
      </c>
      <c r="B1456" s="25" t="s">
        <v>1</v>
      </c>
      <c r="C1456" s="25" t="s">
        <v>179</v>
      </c>
      <c r="D1456" s="25" t="s">
        <v>14</v>
      </c>
      <c r="E1456" s="25">
        <v>7.0</v>
      </c>
      <c r="F1456" s="25">
        <v>0.0</v>
      </c>
      <c r="G1456" s="25">
        <v>0.0</v>
      </c>
      <c r="H1456" s="25">
        <v>0.0</v>
      </c>
      <c r="I1456" s="25">
        <v>0.0</v>
      </c>
      <c r="J1456" s="25">
        <v>0.0</v>
      </c>
      <c r="K1456" s="25">
        <v>0.0</v>
      </c>
      <c r="L1456" s="25">
        <v>0.0</v>
      </c>
      <c r="M1456" s="25">
        <v>0.0</v>
      </c>
      <c r="N1456" s="25">
        <v>0.17722</v>
      </c>
      <c r="O1456" s="25">
        <v>1.42861</v>
      </c>
      <c r="P1456" s="25">
        <v>0.43464</v>
      </c>
      <c r="Q1456" s="25">
        <v>0.0</v>
      </c>
      <c r="R1456" s="25">
        <v>99.0</v>
      </c>
      <c r="S1456" s="25">
        <v>6.0</v>
      </c>
    </row>
    <row r="1457">
      <c r="A1457" s="58" t="s">
        <v>41</v>
      </c>
      <c r="B1457" s="25" t="s">
        <v>1</v>
      </c>
      <c r="C1457" s="25" t="s">
        <v>54</v>
      </c>
      <c r="D1457" s="25" t="s">
        <v>14</v>
      </c>
      <c r="E1457" s="25">
        <v>477.0</v>
      </c>
      <c r="F1457" s="25">
        <v>0.0</v>
      </c>
      <c r="G1457" s="25">
        <v>0.0</v>
      </c>
      <c r="H1457" s="25">
        <v>15.0</v>
      </c>
      <c r="I1457" s="25">
        <v>0.0</v>
      </c>
      <c r="J1457" s="25">
        <v>0.0</v>
      </c>
      <c r="K1457" s="25">
        <v>0.0</v>
      </c>
      <c r="L1457" s="25">
        <v>0.0</v>
      </c>
      <c r="M1457" s="25">
        <v>0.0</v>
      </c>
      <c r="N1457" s="25">
        <v>0.31917</v>
      </c>
      <c r="O1457" s="25">
        <v>8.12472</v>
      </c>
      <c r="P1457" s="25">
        <v>2.60161</v>
      </c>
      <c r="Q1457" s="25">
        <v>0.0</v>
      </c>
      <c r="R1457" s="25">
        <v>99.0</v>
      </c>
      <c r="S1457" s="25">
        <v>6.0</v>
      </c>
    </row>
    <row r="1458">
      <c r="A1458" s="58" t="s">
        <v>41</v>
      </c>
      <c r="B1458" s="25" t="s">
        <v>1</v>
      </c>
      <c r="C1458" s="25" t="s">
        <v>145</v>
      </c>
      <c r="D1458" s="25" t="s">
        <v>14</v>
      </c>
      <c r="E1458" s="25">
        <v>95.0</v>
      </c>
      <c r="F1458" s="25">
        <v>0.0</v>
      </c>
      <c r="G1458" s="25">
        <v>0.0</v>
      </c>
      <c r="H1458" s="25">
        <v>2.0</v>
      </c>
      <c r="I1458" s="25">
        <v>0.0</v>
      </c>
      <c r="J1458" s="25">
        <v>0.0</v>
      </c>
      <c r="K1458" s="25">
        <v>0.0</v>
      </c>
      <c r="L1458" s="25">
        <v>0.0</v>
      </c>
      <c r="M1458" s="25">
        <v>0.0</v>
      </c>
      <c r="N1458" s="25">
        <v>0.34111</v>
      </c>
      <c r="O1458" s="25">
        <v>1.14722</v>
      </c>
      <c r="P1458" s="25">
        <v>0.66813</v>
      </c>
      <c r="Q1458" s="25">
        <v>0.0</v>
      </c>
      <c r="R1458" s="25">
        <v>99.0</v>
      </c>
      <c r="S1458" s="25">
        <v>6.0</v>
      </c>
    </row>
    <row r="1459">
      <c r="A1459" s="58" t="s">
        <v>41</v>
      </c>
      <c r="B1459" s="25" t="s">
        <v>1</v>
      </c>
      <c r="C1459" s="25" t="s">
        <v>144</v>
      </c>
      <c r="D1459" s="25" t="s">
        <v>14</v>
      </c>
      <c r="E1459" s="25">
        <v>12.0</v>
      </c>
      <c r="F1459" s="25">
        <v>0.0</v>
      </c>
      <c r="G1459" s="25">
        <v>0.0</v>
      </c>
      <c r="H1459" s="25">
        <v>0.0</v>
      </c>
      <c r="I1459" s="25">
        <v>0.0</v>
      </c>
      <c r="J1459" s="25">
        <v>0.0</v>
      </c>
      <c r="K1459" s="25">
        <v>0.0</v>
      </c>
      <c r="L1459" s="25">
        <v>0.0</v>
      </c>
      <c r="M1459" s="25">
        <v>0.0</v>
      </c>
      <c r="N1459" s="25">
        <v>0.1025</v>
      </c>
      <c r="O1459" s="25">
        <v>3.96028</v>
      </c>
      <c r="P1459" s="25">
        <v>2.63951</v>
      </c>
      <c r="Q1459" s="25">
        <v>0.0</v>
      </c>
      <c r="R1459" s="25">
        <v>99.0</v>
      </c>
      <c r="S1459" s="25">
        <v>6.0</v>
      </c>
    </row>
    <row r="1460">
      <c r="A1460" s="58" t="s">
        <v>41</v>
      </c>
      <c r="B1460" s="25" t="s">
        <v>1</v>
      </c>
      <c r="C1460" s="25" t="s">
        <v>187</v>
      </c>
      <c r="D1460" s="25" t="s">
        <v>14</v>
      </c>
      <c r="E1460" s="25">
        <v>117.0</v>
      </c>
      <c r="F1460" s="25">
        <v>0.0</v>
      </c>
      <c r="G1460" s="25">
        <v>0.0</v>
      </c>
      <c r="H1460" s="25">
        <v>1.0</v>
      </c>
      <c r="I1460" s="25">
        <v>0.0</v>
      </c>
      <c r="J1460" s="25">
        <v>0.0</v>
      </c>
      <c r="K1460" s="25">
        <v>0.0</v>
      </c>
      <c r="L1460" s="25">
        <v>0.0</v>
      </c>
      <c r="M1460" s="25">
        <v>0.0</v>
      </c>
      <c r="N1460" s="25">
        <v>0.2575</v>
      </c>
      <c r="O1460" s="25">
        <v>1.86083</v>
      </c>
      <c r="P1460" s="25">
        <v>1.65555</v>
      </c>
      <c r="Q1460" s="25">
        <v>0.0</v>
      </c>
      <c r="R1460" s="25">
        <v>99.0</v>
      </c>
      <c r="S1460" s="25">
        <v>6.0</v>
      </c>
    </row>
    <row r="1461">
      <c r="A1461" s="58" t="s">
        <v>41</v>
      </c>
      <c r="B1461" s="25" t="s">
        <v>1</v>
      </c>
      <c r="C1461" s="25" t="s">
        <v>46</v>
      </c>
      <c r="D1461" s="25" t="s">
        <v>14</v>
      </c>
      <c r="E1461" s="25">
        <v>54.0</v>
      </c>
      <c r="F1461" s="25">
        <v>0.0</v>
      </c>
      <c r="G1461" s="25">
        <v>0.0</v>
      </c>
      <c r="H1461" s="25">
        <v>0.0</v>
      </c>
      <c r="I1461" s="25">
        <v>0.0</v>
      </c>
      <c r="J1461" s="25">
        <v>0.0</v>
      </c>
      <c r="K1461" s="25">
        <v>0.0</v>
      </c>
      <c r="L1461" s="25">
        <v>0.0</v>
      </c>
      <c r="M1461" s="25">
        <v>0.0</v>
      </c>
      <c r="N1461" s="25">
        <v>0.39361</v>
      </c>
      <c r="O1461" s="25">
        <v>3.58</v>
      </c>
      <c r="P1461" s="25">
        <v>1.62825</v>
      </c>
      <c r="Q1461" s="25">
        <v>0.0</v>
      </c>
      <c r="R1461" s="25">
        <v>99.0</v>
      </c>
      <c r="S1461" s="25">
        <v>6.0</v>
      </c>
    </row>
    <row r="1462">
      <c r="A1462" s="58" t="s">
        <v>41</v>
      </c>
      <c r="B1462" s="25" t="s">
        <v>1</v>
      </c>
      <c r="C1462" s="25" t="s">
        <v>59</v>
      </c>
      <c r="D1462" s="25" t="s">
        <v>14</v>
      </c>
      <c r="E1462" s="25">
        <v>88.0</v>
      </c>
      <c r="F1462" s="25">
        <v>0.0</v>
      </c>
      <c r="G1462" s="25">
        <v>0.0</v>
      </c>
      <c r="H1462" s="25">
        <v>0.0</v>
      </c>
      <c r="I1462" s="25">
        <v>0.0</v>
      </c>
      <c r="J1462" s="25">
        <v>0.0</v>
      </c>
      <c r="K1462" s="25">
        <v>0.0</v>
      </c>
      <c r="L1462" s="25">
        <v>0.0</v>
      </c>
      <c r="M1462" s="25">
        <v>0.0</v>
      </c>
      <c r="N1462" s="25">
        <v>0.33222</v>
      </c>
      <c r="O1462" s="25">
        <v>6.54028</v>
      </c>
      <c r="P1462" s="25">
        <v>3.75035</v>
      </c>
      <c r="Q1462" s="25">
        <v>0.0</v>
      </c>
      <c r="R1462" s="25">
        <v>99.0</v>
      </c>
      <c r="S1462" s="25">
        <v>6.0</v>
      </c>
    </row>
    <row r="1463">
      <c r="A1463" s="58" t="s">
        <v>41</v>
      </c>
      <c r="B1463" s="25" t="s">
        <v>1</v>
      </c>
      <c r="C1463" s="25" t="s">
        <v>227</v>
      </c>
      <c r="D1463" s="25" t="s">
        <v>14</v>
      </c>
      <c r="E1463" s="25">
        <v>13.0</v>
      </c>
      <c r="F1463" s="25">
        <v>0.0</v>
      </c>
      <c r="G1463" s="25">
        <v>0.0</v>
      </c>
      <c r="H1463" s="25">
        <v>0.0</v>
      </c>
      <c r="I1463" s="25">
        <v>0.0</v>
      </c>
      <c r="J1463" s="25">
        <v>0.0</v>
      </c>
      <c r="K1463" s="25">
        <v>0.0</v>
      </c>
      <c r="L1463" s="25">
        <v>0.0</v>
      </c>
      <c r="M1463" s="25">
        <v>0.0</v>
      </c>
      <c r="N1463" s="25">
        <v>0.04833</v>
      </c>
      <c r="O1463" s="25">
        <v>0.46611</v>
      </c>
      <c r="P1463" s="25">
        <v>0.15998</v>
      </c>
      <c r="Q1463" s="25">
        <v>0.0</v>
      </c>
      <c r="R1463" s="25">
        <v>99.0</v>
      </c>
      <c r="S1463" s="25">
        <v>6.0</v>
      </c>
    </row>
    <row r="1464">
      <c r="A1464" s="58" t="s">
        <v>41</v>
      </c>
      <c r="B1464" s="25" t="s">
        <v>1</v>
      </c>
      <c r="C1464" s="25" t="s">
        <v>280</v>
      </c>
      <c r="D1464" s="25" t="s">
        <v>14</v>
      </c>
      <c r="E1464" s="25">
        <v>7.0</v>
      </c>
      <c r="F1464" s="25">
        <v>0.0</v>
      </c>
      <c r="G1464" s="25">
        <v>0.0</v>
      </c>
      <c r="H1464" s="25">
        <v>0.0</v>
      </c>
      <c r="I1464" s="25">
        <v>0.0</v>
      </c>
      <c r="J1464" s="25">
        <v>0.0</v>
      </c>
      <c r="K1464" s="25">
        <v>0.0</v>
      </c>
      <c r="L1464" s="25">
        <v>0.0</v>
      </c>
      <c r="M1464" s="25">
        <v>0.0</v>
      </c>
      <c r="N1464" s="25">
        <v>0.33861</v>
      </c>
      <c r="O1464" s="25">
        <v>25.83306</v>
      </c>
      <c r="P1464" s="25">
        <v>3.89623</v>
      </c>
      <c r="Q1464" s="25">
        <v>0.0</v>
      </c>
      <c r="R1464" s="25">
        <v>99.0</v>
      </c>
      <c r="S1464" s="25">
        <v>6.0</v>
      </c>
    </row>
    <row r="1465">
      <c r="A1465" s="58" t="s">
        <v>41</v>
      </c>
      <c r="B1465" s="25" t="s">
        <v>1</v>
      </c>
      <c r="C1465" s="25" t="s">
        <v>289</v>
      </c>
      <c r="D1465" s="25" t="s">
        <v>14</v>
      </c>
      <c r="E1465" s="25">
        <v>1.0</v>
      </c>
      <c r="F1465" s="25">
        <v>0.0</v>
      </c>
      <c r="G1465" s="25">
        <v>0.0</v>
      </c>
      <c r="H1465" s="25">
        <v>0.0</v>
      </c>
      <c r="I1465" s="25">
        <v>0.0</v>
      </c>
      <c r="J1465" s="25">
        <v>0.0</v>
      </c>
      <c r="K1465" s="25">
        <v>0.0</v>
      </c>
      <c r="L1465" s="25">
        <v>0.0</v>
      </c>
      <c r="M1465" s="25">
        <v>0.0</v>
      </c>
      <c r="N1465" s="25">
        <v>0.135</v>
      </c>
      <c r="O1465" s="25">
        <v>0.135</v>
      </c>
      <c r="P1465" s="25">
        <v>0.135</v>
      </c>
      <c r="Q1465" s="25">
        <v>0.0</v>
      </c>
      <c r="R1465" s="25">
        <v>99.0</v>
      </c>
      <c r="S1465" s="25">
        <v>6.0</v>
      </c>
    </row>
    <row r="1466">
      <c r="A1466" s="58" t="s">
        <v>41</v>
      </c>
      <c r="B1466" s="25" t="s">
        <v>1</v>
      </c>
      <c r="C1466" s="25" t="s">
        <v>172</v>
      </c>
      <c r="D1466" s="25" t="s">
        <v>14</v>
      </c>
      <c r="E1466" s="25">
        <v>44.0</v>
      </c>
      <c r="F1466" s="25">
        <v>0.0</v>
      </c>
      <c r="G1466" s="25">
        <v>0.0</v>
      </c>
      <c r="H1466" s="25">
        <v>4.0</v>
      </c>
      <c r="I1466" s="25">
        <v>0.0</v>
      </c>
      <c r="J1466" s="25">
        <v>0.0</v>
      </c>
      <c r="K1466" s="25">
        <v>0.0</v>
      </c>
      <c r="L1466" s="25">
        <v>0.0</v>
      </c>
      <c r="M1466" s="25">
        <v>0.0</v>
      </c>
      <c r="N1466" s="25">
        <v>0.26694</v>
      </c>
      <c r="O1466" s="25">
        <v>8.49361</v>
      </c>
      <c r="P1466" s="25">
        <v>1.96698</v>
      </c>
      <c r="Q1466" s="25">
        <v>0.0</v>
      </c>
      <c r="R1466" s="25">
        <v>99.0</v>
      </c>
      <c r="S1466" s="25">
        <v>6.0</v>
      </c>
    </row>
    <row r="1467">
      <c r="A1467" s="58" t="s">
        <v>41</v>
      </c>
      <c r="B1467" s="25" t="s">
        <v>1</v>
      </c>
      <c r="C1467" s="25" t="s">
        <v>159</v>
      </c>
      <c r="D1467" s="25" t="s">
        <v>14</v>
      </c>
      <c r="E1467" s="25">
        <v>261.0</v>
      </c>
      <c r="F1467" s="25">
        <v>0.0</v>
      </c>
      <c r="G1467" s="25">
        <v>0.0</v>
      </c>
      <c r="H1467" s="25">
        <v>14.0</v>
      </c>
      <c r="I1467" s="25">
        <v>0.0</v>
      </c>
      <c r="J1467" s="25">
        <v>0.0</v>
      </c>
      <c r="K1467" s="25">
        <v>0.0</v>
      </c>
      <c r="L1467" s="25">
        <v>0.0</v>
      </c>
      <c r="M1467" s="25">
        <v>0.0</v>
      </c>
      <c r="N1467" s="25">
        <v>0.13611</v>
      </c>
      <c r="O1467" s="25">
        <v>1.74861</v>
      </c>
      <c r="P1467" s="25">
        <v>0.89575</v>
      </c>
      <c r="Q1467" s="25">
        <v>0.0</v>
      </c>
      <c r="R1467" s="25">
        <v>99.0</v>
      </c>
      <c r="S1467" s="25">
        <v>6.0</v>
      </c>
    </row>
    <row r="1468">
      <c r="A1468" s="58" t="s">
        <v>41</v>
      </c>
      <c r="B1468" s="25" t="s">
        <v>1</v>
      </c>
      <c r="C1468" s="25" t="s">
        <v>203</v>
      </c>
      <c r="D1468" s="25" t="s">
        <v>14</v>
      </c>
      <c r="E1468" s="25">
        <v>116.0</v>
      </c>
      <c r="F1468" s="25">
        <v>0.0</v>
      </c>
      <c r="G1468" s="25">
        <v>0.0</v>
      </c>
      <c r="H1468" s="25">
        <v>1.0</v>
      </c>
      <c r="I1468" s="25">
        <v>0.0</v>
      </c>
      <c r="J1468" s="25">
        <v>0.0</v>
      </c>
      <c r="K1468" s="25">
        <v>0.0</v>
      </c>
      <c r="L1468" s="25">
        <v>0.0</v>
      </c>
      <c r="M1468" s="25">
        <v>0.0</v>
      </c>
      <c r="N1468" s="25">
        <v>0.36028</v>
      </c>
      <c r="O1468" s="25">
        <v>2.35306</v>
      </c>
      <c r="P1468" s="25">
        <v>1.33187</v>
      </c>
      <c r="Q1468" s="25">
        <v>0.0</v>
      </c>
      <c r="R1468" s="25">
        <v>99.0</v>
      </c>
      <c r="S1468" s="25">
        <v>6.0</v>
      </c>
    </row>
    <row r="1469">
      <c r="A1469" s="58" t="s">
        <v>41</v>
      </c>
      <c r="B1469" s="25" t="s">
        <v>1</v>
      </c>
      <c r="C1469" s="25" t="s">
        <v>174</v>
      </c>
      <c r="D1469" s="25" t="s">
        <v>14</v>
      </c>
      <c r="E1469" s="25">
        <v>95.0</v>
      </c>
      <c r="F1469" s="25">
        <v>0.0</v>
      </c>
      <c r="G1469" s="25">
        <v>0.0</v>
      </c>
      <c r="H1469" s="25">
        <v>9.0</v>
      </c>
      <c r="I1469" s="25">
        <v>0.0</v>
      </c>
      <c r="J1469" s="25">
        <v>0.0</v>
      </c>
      <c r="K1469" s="25">
        <v>0.0</v>
      </c>
      <c r="L1469" s="25">
        <v>0.0</v>
      </c>
      <c r="M1469" s="25">
        <v>0.0</v>
      </c>
      <c r="N1469" s="25">
        <v>0.33528</v>
      </c>
      <c r="O1469" s="25">
        <v>1.54583</v>
      </c>
      <c r="P1469" s="25">
        <v>1.0524</v>
      </c>
      <c r="Q1469" s="25">
        <v>0.0</v>
      </c>
      <c r="R1469" s="25">
        <v>99.0</v>
      </c>
      <c r="S1469" s="25">
        <v>6.0</v>
      </c>
    </row>
    <row r="1470">
      <c r="A1470" s="58" t="s">
        <v>41</v>
      </c>
      <c r="B1470" s="25" t="s">
        <v>1</v>
      </c>
      <c r="C1470" s="25" t="s">
        <v>140</v>
      </c>
      <c r="D1470" s="25" t="s">
        <v>14</v>
      </c>
      <c r="E1470" s="25">
        <v>30.0</v>
      </c>
      <c r="F1470" s="25">
        <v>0.0</v>
      </c>
      <c r="G1470" s="25">
        <v>0.0</v>
      </c>
      <c r="H1470" s="25">
        <v>1.0</v>
      </c>
      <c r="I1470" s="25">
        <v>0.0</v>
      </c>
      <c r="J1470" s="25">
        <v>0.0</v>
      </c>
      <c r="K1470" s="25">
        <v>0.0</v>
      </c>
      <c r="L1470" s="25">
        <v>0.0</v>
      </c>
      <c r="M1470" s="25">
        <v>0.0</v>
      </c>
      <c r="N1470" s="25">
        <v>0.61806</v>
      </c>
      <c r="O1470" s="25">
        <v>8.06111</v>
      </c>
      <c r="P1470" s="25">
        <v>2.18012</v>
      </c>
      <c r="Q1470" s="25">
        <v>0.0</v>
      </c>
      <c r="R1470" s="25">
        <v>99.0</v>
      </c>
      <c r="S1470" s="25">
        <v>6.0</v>
      </c>
    </row>
    <row r="1471">
      <c r="A1471" s="58" t="s">
        <v>41</v>
      </c>
      <c r="B1471" s="25" t="s">
        <v>1</v>
      </c>
      <c r="C1471" s="25" t="s">
        <v>156</v>
      </c>
      <c r="D1471" s="25" t="s">
        <v>14</v>
      </c>
      <c r="E1471" s="25">
        <v>23.0</v>
      </c>
      <c r="F1471" s="25">
        <v>0.0</v>
      </c>
      <c r="G1471" s="25">
        <v>0.0</v>
      </c>
      <c r="H1471" s="25">
        <v>1.0</v>
      </c>
      <c r="I1471" s="25">
        <v>0.0</v>
      </c>
      <c r="J1471" s="25">
        <v>0.0</v>
      </c>
      <c r="K1471" s="25">
        <v>0.0</v>
      </c>
      <c r="L1471" s="25">
        <v>0.0</v>
      </c>
      <c r="M1471" s="25">
        <v>0.0</v>
      </c>
      <c r="N1471" s="25">
        <v>0.26944</v>
      </c>
      <c r="O1471" s="25">
        <v>1.63722</v>
      </c>
      <c r="P1471" s="25">
        <v>0.55597</v>
      </c>
      <c r="Q1471" s="25">
        <v>0.0</v>
      </c>
      <c r="R1471" s="25">
        <v>99.0</v>
      </c>
      <c r="S1471" s="25">
        <v>6.0</v>
      </c>
    </row>
    <row r="1472">
      <c r="A1472" s="58" t="s">
        <v>41</v>
      </c>
      <c r="B1472" s="25" t="s">
        <v>1</v>
      </c>
      <c r="C1472" s="25" t="s">
        <v>171</v>
      </c>
      <c r="D1472" s="25" t="s">
        <v>14</v>
      </c>
      <c r="E1472" s="25">
        <v>32.0</v>
      </c>
      <c r="F1472" s="25">
        <v>0.0</v>
      </c>
      <c r="G1472" s="25">
        <v>0.0</v>
      </c>
      <c r="H1472" s="25">
        <v>0.0</v>
      </c>
      <c r="I1472" s="25">
        <v>0.0</v>
      </c>
      <c r="J1472" s="25">
        <v>0.0</v>
      </c>
      <c r="K1472" s="25">
        <v>0.0</v>
      </c>
      <c r="L1472" s="25">
        <v>0.0</v>
      </c>
      <c r="M1472" s="25">
        <v>0.0</v>
      </c>
      <c r="N1472" s="25">
        <v>0.22694</v>
      </c>
      <c r="O1472" s="25">
        <v>5.72806</v>
      </c>
      <c r="P1472" s="25">
        <v>3.73092</v>
      </c>
      <c r="Q1472" s="25">
        <v>0.0</v>
      </c>
      <c r="R1472" s="25">
        <v>99.0</v>
      </c>
      <c r="S1472" s="25">
        <v>6.0</v>
      </c>
    </row>
    <row r="1473">
      <c r="A1473" s="58" t="s">
        <v>41</v>
      </c>
      <c r="B1473" s="25" t="s">
        <v>1</v>
      </c>
      <c r="C1473" s="25" t="s">
        <v>184</v>
      </c>
      <c r="D1473" s="25" t="s">
        <v>14</v>
      </c>
      <c r="E1473" s="25">
        <v>45.0</v>
      </c>
      <c r="F1473" s="25">
        <v>0.0</v>
      </c>
      <c r="G1473" s="25">
        <v>0.0</v>
      </c>
      <c r="H1473" s="25">
        <v>7.0</v>
      </c>
      <c r="I1473" s="25">
        <v>0.0</v>
      </c>
      <c r="J1473" s="25">
        <v>0.0</v>
      </c>
      <c r="K1473" s="25">
        <v>0.0</v>
      </c>
      <c r="L1473" s="25">
        <v>0.0</v>
      </c>
      <c r="M1473" s="25">
        <v>0.0</v>
      </c>
      <c r="N1473" s="25">
        <v>0.66667</v>
      </c>
      <c r="O1473" s="25">
        <v>10.75028</v>
      </c>
      <c r="P1473" s="25">
        <v>3.16049</v>
      </c>
      <c r="Q1473" s="25">
        <v>0.0</v>
      </c>
      <c r="R1473" s="25">
        <v>99.0</v>
      </c>
      <c r="S1473" s="25">
        <v>6.0</v>
      </c>
    </row>
    <row r="1474">
      <c r="A1474" s="58" t="s">
        <v>41</v>
      </c>
      <c r="B1474" s="25" t="s">
        <v>1</v>
      </c>
      <c r="C1474" s="25" t="s">
        <v>278</v>
      </c>
      <c r="D1474" s="25" t="s">
        <v>14</v>
      </c>
      <c r="E1474" s="25">
        <v>17.0</v>
      </c>
      <c r="F1474" s="25">
        <v>0.0</v>
      </c>
      <c r="G1474" s="25">
        <v>0.0</v>
      </c>
      <c r="H1474" s="25">
        <v>0.0</v>
      </c>
      <c r="I1474" s="25">
        <v>0.0</v>
      </c>
      <c r="J1474" s="25">
        <v>0.0</v>
      </c>
      <c r="K1474" s="25">
        <v>0.0</v>
      </c>
      <c r="L1474" s="25">
        <v>0.0</v>
      </c>
      <c r="M1474" s="25">
        <v>0.0</v>
      </c>
      <c r="N1474" s="25">
        <v>0.50056</v>
      </c>
      <c r="O1474" s="25">
        <v>1.59083</v>
      </c>
      <c r="P1474" s="25">
        <v>0.6868</v>
      </c>
      <c r="Q1474" s="25">
        <v>0.0</v>
      </c>
      <c r="R1474" s="25">
        <v>99.0</v>
      </c>
      <c r="S1474" s="25">
        <v>6.0</v>
      </c>
    </row>
    <row r="1475">
      <c r="A1475" s="58" t="s">
        <v>41</v>
      </c>
      <c r="B1475" s="25" t="s">
        <v>1</v>
      </c>
      <c r="C1475" s="25" t="s">
        <v>206</v>
      </c>
      <c r="D1475" s="25" t="s">
        <v>14</v>
      </c>
      <c r="E1475" s="25">
        <v>8.0</v>
      </c>
      <c r="F1475" s="25">
        <v>0.0</v>
      </c>
      <c r="G1475" s="25">
        <v>0.0</v>
      </c>
      <c r="H1475" s="25">
        <v>0.0</v>
      </c>
      <c r="I1475" s="25">
        <v>0.0</v>
      </c>
      <c r="J1475" s="25">
        <v>0.0</v>
      </c>
      <c r="K1475" s="25">
        <v>0.0</v>
      </c>
      <c r="L1475" s="25">
        <v>0.0</v>
      </c>
      <c r="M1475" s="25">
        <v>0.0</v>
      </c>
      <c r="N1475" s="25">
        <v>0.31333</v>
      </c>
      <c r="O1475" s="25">
        <v>0.99139</v>
      </c>
      <c r="P1475" s="25">
        <v>0.37479</v>
      </c>
      <c r="Q1475" s="25">
        <v>0.0</v>
      </c>
      <c r="R1475" s="25">
        <v>99.0</v>
      </c>
      <c r="S1475" s="25">
        <v>6.0</v>
      </c>
    </row>
    <row r="1476">
      <c r="A1476" s="58" t="s">
        <v>41</v>
      </c>
      <c r="B1476" s="25" t="s">
        <v>1</v>
      </c>
      <c r="C1476" s="25" t="s">
        <v>218</v>
      </c>
      <c r="D1476" s="25" t="s">
        <v>14</v>
      </c>
      <c r="E1476" s="25">
        <v>10.0</v>
      </c>
      <c r="F1476" s="25">
        <v>0.0</v>
      </c>
      <c r="G1476" s="25">
        <v>0.0</v>
      </c>
      <c r="H1476" s="25">
        <v>1.0</v>
      </c>
      <c r="I1476" s="25">
        <v>0.0</v>
      </c>
      <c r="J1476" s="25">
        <v>0.0</v>
      </c>
      <c r="K1476" s="25">
        <v>0.0</v>
      </c>
      <c r="L1476" s="25">
        <v>0.0</v>
      </c>
      <c r="M1476" s="25">
        <v>0.0</v>
      </c>
      <c r="N1476" s="25">
        <v>0.12417</v>
      </c>
      <c r="O1476" s="25">
        <v>4.9275</v>
      </c>
      <c r="P1476" s="25">
        <v>1.18836</v>
      </c>
      <c r="Q1476" s="25">
        <v>0.0</v>
      </c>
      <c r="R1476" s="25">
        <v>99.0</v>
      </c>
      <c r="S1476" s="25">
        <v>6.0</v>
      </c>
    </row>
    <row r="1477">
      <c r="A1477" s="58" t="s">
        <v>41</v>
      </c>
      <c r="B1477" s="25" t="s">
        <v>1</v>
      </c>
      <c r="C1477" s="25" t="s">
        <v>253</v>
      </c>
      <c r="D1477" s="25" t="s">
        <v>14</v>
      </c>
      <c r="E1477" s="25">
        <v>6.0</v>
      </c>
      <c r="F1477" s="25">
        <v>0.0</v>
      </c>
      <c r="G1477" s="25">
        <v>0.0</v>
      </c>
      <c r="H1477" s="25">
        <v>0.0</v>
      </c>
      <c r="I1477" s="25">
        <v>0.0</v>
      </c>
      <c r="J1477" s="25">
        <v>0.0</v>
      </c>
      <c r="K1477" s="25">
        <v>0.0</v>
      </c>
      <c r="L1477" s="25">
        <v>0.0</v>
      </c>
      <c r="M1477" s="25">
        <v>0.0</v>
      </c>
      <c r="N1477" s="25">
        <v>0.24917</v>
      </c>
      <c r="O1477" s="25">
        <v>6.69167</v>
      </c>
      <c r="P1477" s="25">
        <v>1.51116</v>
      </c>
      <c r="Q1477" s="25">
        <v>0.0</v>
      </c>
      <c r="R1477" s="25">
        <v>99.0</v>
      </c>
      <c r="S1477" s="25">
        <v>6.0</v>
      </c>
    </row>
    <row r="1478">
      <c r="A1478" s="58" t="s">
        <v>41</v>
      </c>
      <c r="B1478" s="25" t="s">
        <v>1</v>
      </c>
      <c r="C1478" s="25" t="s">
        <v>286</v>
      </c>
      <c r="D1478" s="25" t="s">
        <v>14</v>
      </c>
      <c r="E1478" s="25">
        <v>1.0</v>
      </c>
      <c r="F1478" s="25">
        <v>0.0</v>
      </c>
      <c r="G1478" s="25">
        <v>0.0</v>
      </c>
      <c r="H1478" s="25">
        <v>0.0</v>
      </c>
      <c r="I1478" s="25">
        <v>0.0</v>
      </c>
      <c r="J1478" s="25">
        <v>0.0</v>
      </c>
      <c r="K1478" s="25">
        <v>0.0</v>
      </c>
      <c r="L1478" s="25">
        <v>0.0</v>
      </c>
      <c r="M1478" s="25">
        <v>0.0</v>
      </c>
      <c r="N1478" s="25">
        <v>0.93583</v>
      </c>
      <c r="O1478" s="25">
        <v>0.93583</v>
      </c>
      <c r="P1478" s="25">
        <v>0.93583</v>
      </c>
      <c r="Q1478" s="25">
        <v>0.0</v>
      </c>
      <c r="R1478" s="25">
        <v>99.0</v>
      </c>
      <c r="S1478" s="25">
        <v>6.0</v>
      </c>
    </row>
    <row r="1479">
      <c r="A1479" s="58" t="s">
        <v>41</v>
      </c>
      <c r="B1479" s="25" t="s">
        <v>1</v>
      </c>
      <c r="C1479" s="25" t="s">
        <v>282</v>
      </c>
      <c r="D1479" s="25" t="s">
        <v>14</v>
      </c>
      <c r="E1479" s="25">
        <v>3.0</v>
      </c>
      <c r="F1479" s="25">
        <v>0.0</v>
      </c>
      <c r="G1479" s="25">
        <v>0.0</v>
      </c>
      <c r="H1479" s="25">
        <v>0.0</v>
      </c>
      <c r="I1479" s="25">
        <v>0.0</v>
      </c>
      <c r="J1479" s="25">
        <v>0.0</v>
      </c>
      <c r="K1479" s="25">
        <v>0.0</v>
      </c>
      <c r="L1479" s="25">
        <v>0.0</v>
      </c>
      <c r="M1479" s="25">
        <v>0.0</v>
      </c>
      <c r="N1479" s="25">
        <v>0.13056</v>
      </c>
      <c r="O1479" s="25">
        <v>0.19861</v>
      </c>
      <c r="P1479" s="25">
        <v>0.12491</v>
      </c>
      <c r="Q1479" s="25">
        <v>0.0</v>
      </c>
      <c r="R1479" s="25">
        <v>99.0</v>
      </c>
      <c r="S1479" s="25">
        <v>6.0</v>
      </c>
    </row>
    <row r="1480">
      <c r="A1480" s="58" t="s">
        <v>41</v>
      </c>
      <c r="B1480" s="25" t="s">
        <v>1</v>
      </c>
      <c r="C1480" s="25" t="s">
        <v>228</v>
      </c>
      <c r="D1480" s="25" t="s">
        <v>14</v>
      </c>
      <c r="E1480" s="25">
        <v>3.0</v>
      </c>
      <c r="F1480" s="25">
        <v>0.0</v>
      </c>
      <c r="G1480" s="25">
        <v>0.0</v>
      </c>
      <c r="H1480" s="25">
        <v>0.0</v>
      </c>
      <c r="I1480" s="25">
        <v>0.0</v>
      </c>
      <c r="J1480" s="25">
        <v>0.0</v>
      </c>
      <c r="K1480" s="25">
        <v>0.0</v>
      </c>
      <c r="L1480" s="25">
        <v>0.0</v>
      </c>
      <c r="M1480" s="25">
        <v>0.0</v>
      </c>
      <c r="N1480" s="25">
        <v>0.04556</v>
      </c>
      <c r="O1480" s="25">
        <v>0.1225</v>
      </c>
      <c r="P1480" s="25">
        <v>0.0712</v>
      </c>
      <c r="Q1480" s="25">
        <v>0.0</v>
      </c>
      <c r="R1480" s="25">
        <v>99.0</v>
      </c>
      <c r="S1480" s="25">
        <v>6.0</v>
      </c>
    </row>
    <row r="1481">
      <c r="A1481" s="58" t="s">
        <v>41</v>
      </c>
      <c r="B1481" s="25" t="s">
        <v>1</v>
      </c>
      <c r="C1481" s="25" t="s">
        <v>81</v>
      </c>
      <c r="D1481" s="25" t="s">
        <v>14</v>
      </c>
      <c r="E1481" s="25">
        <v>228.0</v>
      </c>
      <c r="F1481" s="25">
        <v>0.0</v>
      </c>
      <c r="G1481" s="25">
        <v>0.0</v>
      </c>
      <c r="H1481" s="25">
        <v>10.0</v>
      </c>
      <c r="I1481" s="25">
        <v>0.0</v>
      </c>
      <c r="J1481" s="25">
        <v>0.0</v>
      </c>
      <c r="K1481" s="25">
        <v>0.0</v>
      </c>
      <c r="L1481" s="25">
        <v>0.0</v>
      </c>
      <c r="M1481" s="25">
        <v>0.0</v>
      </c>
      <c r="N1481" s="25">
        <v>0.45667</v>
      </c>
      <c r="O1481" s="25">
        <v>9.23306</v>
      </c>
      <c r="P1481" s="25">
        <v>3.1137</v>
      </c>
      <c r="Q1481" s="25">
        <v>0.0</v>
      </c>
      <c r="R1481" s="25">
        <v>99.0</v>
      </c>
      <c r="S1481" s="25">
        <v>6.0</v>
      </c>
    </row>
    <row r="1482">
      <c r="A1482" s="58" t="s">
        <v>41</v>
      </c>
      <c r="B1482" s="25" t="s">
        <v>1</v>
      </c>
      <c r="C1482" s="25" t="s">
        <v>150</v>
      </c>
      <c r="D1482" s="25" t="s">
        <v>14</v>
      </c>
      <c r="E1482" s="25">
        <v>25.0</v>
      </c>
      <c r="F1482" s="25">
        <v>0.0</v>
      </c>
      <c r="G1482" s="25">
        <v>0.0</v>
      </c>
      <c r="H1482" s="25">
        <v>1.0</v>
      </c>
      <c r="I1482" s="25">
        <v>0.0</v>
      </c>
      <c r="J1482" s="25">
        <v>0.0</v>
      </c>
      <c r="K1482" s="25">
        <v>0.0</v>
      </c>
      <c r="L1482" s="25">
        <v>0.0</v>
      </c>
      <c r="M1482" s="25">
        <v>0.0</v>
      </c>
      <c r="N1482" s="25">
        <v>0.1275</v>
      </c>
      <c r="O1482" s="25">
        <v>2.03889</v>
      </c>
      <c r="P1482" s="25">
        <v>1.25669</v>
      </c>
      <c r="Q1482" s="25">
        <v>0.0</v>
      </c>
      <c r="R1482" s="25">
        <v>99.0</v>
      </c>
      <c r="S1482" s="25">
        <v>6.0</v>
      </c>
    </row>
    <row r="1483">
      <c r="A1483" s="58" t="s">
        <v>41</v>
      </c>
      <c r="B1483" s="25" t="s">
        <v>1</v>
      </c>
      <c r="C1483" s="25" t="s">
        <v>178</v>
      </c>
      <c r="D1483" s="25" t="s">
        <v>14</v>
      </c>
      <c r="E1483" s="25">
        <v>109.0</v>
      </c>
      <c r="F1483" s="25">
        <v>0.0</v>
      </c>
      <c r="G1483" s="25">
        <v>0.0</v>
      </c>
      <c r="H1483" s="25">
        <v>1.0</v>
      </c>
      <c r="I1483" s="25">
        <v>0.0</v>
      </c>
      <c r="J1483" s="25">
        <v>0.0</v>
      </c>
      <c r="K1483" s="25">
        <v>0.0</v>
      </c>
      <c r="L1483" s="25">
        <v>0.0</v>
      </c>
      <c r="M1483" s="25">
        <v>0.0</v>
      </c>
      <c r="N1483" s="25">
        <v>0.33278</v>
      </c>
      <c r="O1483" s="25">
        <v>1.44583</v>
      </c>
      <c r="P1483" s="25">
        <v>1.07801</v>
      </c>
      <c r="Q1483" s="25">
        <v>0.0</v>
      </c>
      <c r="R1483" s="25">
        <v>99.0</v>
      </c>
      <c r="S1483" s="25">
        <v>6.0</v>
      </c>
    </row>
    <row r="1484">
      <c r="A1484" s="58" t="s">
        <v>41</v>
      </c>
      <c r="B1484" s="25" t="s">
        <v>1</v>
      </c>
      <c r="C1484" s="25" t="s">
        <v>97</v>
      </c>
      <c r="D1484" s="25" t="s">
        <v>14</v>
      </c>
      <c r="E1484" s="25">
        <v>66.0</v>
      </c>
      <c r="F1484" s="25">
        <v>0.0</v>
      </c>
      <c r="G1484" s="25">
        <v>0.0</v>
      </c>
      <c r="H1484" s="25">
        <v>7.0</v>
      </c>
      <c r="I1484" s="25">
        <v>0.0</v>
      </c>
      <c r="J1484" s="25">
        <v>0.0</v>
      </c>
      <c r="K1484" s="25">
        <v>0.0</v>
      </c>
      <c r="L1484" s="25">
        <v>0.0</v>
      </c>
      <c r="M1484" s="25">
        <v>0.0</v>
      </c>
      <c r="N1484" s="25">
        <v>0.41611</v>
      </c>
      <c r="O1484" s="25">
        <v>8.18667</v>
      </c>
      <c r="P1484" s="25">
        <v>1.95806</v>
      </c>
      <c r="Q1484" s="25">
        <v>0.0</v>
      </c>
      <c r="R1484" s="25">
        <v>99.0</v>
      </c>
      <c r="S1484" s="25">
        <v>6.0</v>
      </c>
    </row>
    <row r="1485">
      <c r="A1485" s="58" t="s">
        <v>41</v>
      </c>
      <c r="B1485" s="25" t="s">
        <v>1</v>
      </c>
      <c r="C1485" s="25" t="s">
        <v>290</v>
      </c>
      <c r="D1485" s="25" t="s">
        <v>14</v>
      </c>
      <c r="E1485" s="25">
        <v>5.0</v>
      </c>
      <c r="F1485" s="25">
        <v>0.0</v>
      </c>
      <c r="G1485" s="25">
        <v>0.0</v>
      </c>
      <c r="H1485" s="25">
        <v>0.0</v>
      </c>
      <c r="I1485" s="25">
        <v>0.0</v>
      </c>
      <c r="J1485" s="25">
        <v>0.0</v>
      </c>
      <c r="K1485" s="25">
        <v>0.0</v>
      </c>
      <c r="L1485" s="25">
        <v>0.0</v>
      </c>
      <c r="M1485" s="25">
        <v>0.0</v>
      </c>
      <c r="N1485" s="25">
        <v>0.53694</v>
      </c>
      <c r="O1485" s="25">
        <v>1.68833</v>
      </c>
      <c r="P1485" s="25">
        <v>0.68556</v>
      </c>
      <c r="Q1485" s="25">
        <v>0.0</v>
      </c>
      <c r="R1485" s="25">
        <v>99.0</v>
      </c>
      <c r="S1485" s="25">
        <v>6.0</v>
      </c>
    </row>
    <row r="1486">
      <c r="A1486" s="58" t="s">
        <v>41</v>
      </c>
      <c r="B1486" s="25" t="s">
        <v>1</v>
      </c>
      <c r="C1486" s="25" t="s">
        <v>124</v>
      </c>
      <c r="D1486" s="25" t="s">
        <v>14</v>
      </c>
      <c r="E1486" s="25">
        <v>3.0</v>
      </c>
      <c r="F1486" s="25">
        <v>0.0</v>
      </c>
      <c r="G1486" s="25">
        <v>0.0</v>
      </c>
      <c r="H1486" s="25">
        <v>0.0</v>
      </c>
      <c r="I1486" s="25">
        <v>0.0</v>
      </c>
      <c r="J1486" s="25">
        <v>0.0</v>
      </c>
      <c r="K1486" s="25">
        <v>0.0</v>
      </c>
      <c r="L1486" s="25">
        <v>0.0</v>
      </c>
      <c r="M1486" s="25">
        <v>0.0</v>
      </c>
      <c r="N1486" s="25">
        <v>0.55083</v>
      </c>
      <c r="O1486" s="25">
        <v>0.56944</v>
      </c>
      <c r="P1486" s="25">
        <v>0.38843</v>
      </c>
      <c r="Q1486" s="25">
        <v>0.0</v>
      </c>
      <c r="R1486" s="25">
        <v>99.0</v>
      </c>
      <c r="S1486" s="25">
        <v>6.0</v>
      </c>
    </row>
    <row r="1487">
      <c r="A1487" s="58" t="s">
        <v>41</v>
      </c>
      <c r="B1487" s="25" t="s">
        <v>1</v>
      </c>
      <c r="C1487" s="25" t="s">
        <v>213</v>
      </c>
      <c r="D1487" s="25" t="s">
        <v>14</v>
      </c>
      <c r="E1487" s="25">
        <v>46.0</v>
      </c>
      <c r="F1487" s="25">
        <v>0.0</v>
      </c>
      <c r="G1487" s="25">
        <v>0.0</v>
      </c>
      <c r="H1487" s="25">
        <v>0.0</v>
      </c>
      <c r="I1487" s="25">
        <v>0.0</v>
      </c>
      <c r="J1487" s="25">
        <v>0.0</v>
      </c>
      <c r="K1487" s="25">
        <v>0.0</v>
      </c>
      <c r="L1487" s="25">
        <v>0.0</v>
      </c>
      <c r="M1487" s="25">
        <v>0.0</v>
      </c>
      <c r="N1487" s="25">
        <v>0.85389</v>
      </c>
      <c r="O1487" s="25">
        <v>18.98</v>
      </c>
      <c r="P1487" s="25">
        <v>5.25632</v>
      </c>
      <c r="Q1487" s="25">
        <v>0.0</v>
      </c>
      <c r="R1487" s="25">
        <v>99.0</v>
      </c>
      <c r="S1487" s="25">
        <v>6.0</v>
      </c>
    </row>
    <row r="1488">
      <c r="A1488" s="58" t="s">
        <v>41</v>
      </c>
      <c r="B1488" s="25" t="s">
        <v>1</v>
      </c>
      <c r="C1488" s="25" t="s">
        <v>249</v>
      </c>
      <c r="D1488" s="25" t="s">
        <v>14</v>
      </c>
      <c r="E1488" s="25">
        <v>6.0</v>
      </c>
      <c r="F1488" s="25">
        <v>0.0</v>
      </c>
      <c r="G1488" s="25">
        <v>0.0</v>
      </c>
      <c r="H1488" s="25">
        <v>0.0</v>
      </c>
      <c r="I1488" s="25">
        <v>0.0</v>
      </c>
      <c r="J1488" s="25">
        <v>0.0</v>
      </c>
      <c r="K1488" s="25">
        <v>0.0</v>
      </c>
      <c r="L1488" s="25">
        <v>0.0</v>
      </c>
      <c r="M1488" s="25">
        <v>0.0</v>
      </c>
      <c r="N1488" s="25">
        <v>0.07778</v>
      </c>
      <c r="O1488" s="25">
        <v>6.59806</v>
      </c>
      <c r="P1488" s="25">
        <v>1.29819</v>
      </c>
      <c r="Q1488" s="25">
        <v>0.0</v>
      </c>
      <c r="R1488" s="25">
        <v>99.0</v>
      </c>
      <c r="S1488" s="25">
        <v>6.0</v>
      </c>
    </row>
    <row r="1489">
      <c r="A1489" s="58" t="s">
        <v>41</v>
      </c>
      <c r="B1489" s="25" t="s">
        <v>1</v>
      </c>
      <c r="C1489" s="25" t="s">
        <v>251</v>
      </c>
      <c r="D1489" s="25" t="s">
        <v>14</v>
      </c>
      <c r="E1489" s="25">
        <v>9.0</v>
      </c>
      <c r="F1489" s="25">
        <v>0.0</v>
      </c>
      <c r="G1489" s="25">
        <v>0.0</v>
      </c>
      <c r="H1489" s="25">
        <v>0.0</v>
      </c>
      <c r="I1489" s="25">
        <v>0.0</v>
      </c>
      <c r="J1489" s="25">
        <v>0.0</v>
      </c>
      <c r="K1489" s="25">
        <v>0.0</v>
      </c>
      <c r="L1489" s="25">
        <v>0.0</v>
      </c>
      <c r="M1489" s="25">
        <v>0.0</v>
      </c>
      <c r="N1489" s="25">
        <v>0.03</v>
      </c>
      <c r="O1489" s="25">
        <v>13.21333</v>
      </c>
      <c r="P1489" s="25">
        <v>1.53417</v>
      </c>
      <c r="Q1489" s="25">
        <v>0.0</v>
      </c>
      <c r="R1489" s="25">
        <v>99.0</v>
      </c>
      <c r="S1489" s="25">
        <v>6.0</v>
      </c>
    </row>
    <row r="1490">
      <c r="A1490" s="58" t="s">
        <v>41</v>
      </c>
      <c r="B1490" s="25" t="s">
        <v>1</v>
      </c>
      <c r="C1490" s="25" t="s">
        <v>126</v>
      </c>
      <c r="D1490" s="25" t="s">
        <v>14</v>
      </c>
      <c r="E1490" s="25">
        <v>141.0</v>
      </c>
      <c r="F1490" s="25">
        <v>0.0</v>
      </c>
      <c r="G1490" s="25">
        <v>0.0</v>
      </c>
      <c r="H1490" s="25">
        <v>10.0</v>
      </c>
      <c r="I1490" s="25">
        <v>0.0</v>
      </c>
      <c r="J1490" s="25">
        <v>0.0</v>
      </c>
      <c r="K1490" s="25">
        <v>0.0</v>
      </c>
      <c r="L1490" s="25">
        <v>0.0</v>
      </c>
      <c r="M1490" s="25">
        <v>0.0</v>
      </c>
      <c r="N1490" s="25">
        <v>0.17056</v>
      </c>
      <c r="O1490" s="25">
        <v>6.19472</v>
      </c>
      <c r="P1490" s="25">
        <v>1.92567</v>
      </c>
      <c r="Q1490" s="25">
        <v>0.0</v>
      </c>
      <c r="R1490" s="25">
        <v>99.0</v>
      </c>
      <c r="S1490" s="25">
        <v>6.0</v>
      </c>
    </row>
    <row r="1491">
      <c r="A1491" s="58" t="s">
        <v>41</v>
      </c>
      <c r="B1491" s="25" t="s">
        <v>1</v>
      </c>
      <c r="C1491" s="25" t="s">
        <v>226</v>
      </c>
      <c r="D1491" s="25" t="s">
        <v>14</v>
      </c>
      <c r="E1491" s="25">
        <v>10.0</v>
      </c>
      <c r="F1491" s="25">
        <v>0.0</v>
      </c>
      <c r="G1491" s="25">
        <v>0.0</v>
      </c>
      <c r="H1491" s="25">
        <v>0.0</v>
      </c>
      <c r="I1491" s="25">
        <v>0.0</v>
      </c>
      <c r="J1491" s="25">
        <v>0.0</v>
      </c>
      <c r="K1491" s="25">
        <v>0.0</v>
      </c>
      <c r="L1491" s="25">
        <v>0.0</v>
      </c>
      <c r="M1491" s="25">
        <v>0.0</v>
      </c>
      <c r="N1491" s="25">
        <v>0.16556</v>
      </c>
      <c r="O1491" s="25">
        <v>1.17583</v>
      </c>
      <c r="P1491" s="25">
        <v>0.34617</v>
      </c>
      <c r="Q1491" s="25">
        <v>0.0</v>
      </c>
      <c r="R1491" s="25">
        <v>99.0</v>
      </c>
      <c r="S1491" s="25">
        <v>6.0</v>
      </c>
    </row>
    <row r="1492">
      <c r="A1492" s="58" t="s">
        <v>41</v>
      </c>
      <c r="B1492" s="25" t="s">
        <v>1</v>
      </c>
      <c r="C1492" s="25" t="s">
        <v>200</v>
      </c>
      <c r="D1492" s="25" t="s">
        <v>14</v>
      </c>
      <c r="E1492" s="25">
        <v>77.0</v>
      </c>
      <c r="F1492" s="25">
        <v>0.0</v>
      </c>
      <c r="G1492" s="25">
        <v>0.0</v>
      </c>
      <c r="H1492" s="25">
        <v>1.0</v>
      </c>
      <c r="I1492" s="25">
        <v>0.0</v>
      </c>
      <c r="J1492" s="25">
        <v>0.0</v>
      </c>
      <c r="K1492" s="25">
        <v>0.0</v>
      </c>
      <c r="L1492" s="25">
        <v>0.0</v>
      </c>
      <c r="M1492" s="25">
        <v>0.0</v>
      </c>
      <c r="N1492" s="25">
        <v>0.48778</v>
      </c>
      <c r="O1492" s="25">
        <v>10.3825</v>
      </c>
      <c r="P1492" s="25">
        <v>3.261</v>
      </c>
      <c r="Q1492" s="25">
        <v>0.0</v>
      </c>
      <c r="R1492" s="25">
        <v>99.0</v>
      </c>
      <c r="S1492" s="25">
        <v>6.0</v>
      </c>
    </row>
    <row r="1493">
      <c r="A1493" s="58" t="s">
        <v>41</v>
      </c>
      <c r="B1493" s="25" t="s">
        <v>1</v>
      </c>
      <c r="C1493" s="25" t="s">
        <v>56</v>
      </c>
      <c r="D1493" s="25" t="s">
        <v>14</v>
      </c>
      <c r="E1493" s="25">
        <v>49.0</v>
      </c>
      <c r="F1493" s="25">
        <v>0.0</v>
      </c>
      <c r="G1493" s="25">
        <v>0.0</v>
      </c>
      <c r="H1493" s="25">
        <v>2.0</v>
      </c>
      <c r="I1493" s="25">
        <v>0.0</v>
      </c>
      <c r="J1493" s="25">
        <v>0.0</v>
      </c>
      <c r="K1493" s="25">
        <v>0.0</v>
      </c>
      <c r="L1493" s="25">
        <v>0.0</v>
      </c>
      <c r="M1493" s="25">
        <v>0.0</v>
      </c>
      <c r="N1493" s="25">
        <v>0.4725</v>
      </c>
      <c r="O1493" s="25">
        <v>1.65972</v>
      </c>
      <c r="P1493" s="25">
        <v>0.87784</v>
      </c>
      <c r="Q1493" s="25">
        <v>0.0</v>
      </c>
      <c r="R1493" s="25">
        <v>99.0</v>
      </c>
      <c r="S1493" s="25">
        <v>6.0</v>
      </c>
    </row>
    <row r="1494">
      <c r="A1494" s="58" t="s">
        <v>41</v>
      </c>
      <c r="B1494" s="25" t="s">
        <v>1</v>
      </c>
      <c r="C1494" s="25" t="s">
        <v>201</v>
      </c>
      <c r="D1494" s="25" t="s">
        <v>14</v>
      </c>
      <c r="E1494" s="25">
        <v>48.0</v>
      </c>
      <c r="F1494" s="25">
        <v>0.0</v>
      </c>
      <c r="G1494" s="25">
        <v>0.0</v>
      </c>
      <c r="H1494" s="25">
        <v>0.0</v>
      </c>
      <c r="I1494" s="25">
        <v>0.0</v>
      </c>
      <c r="J1494" s="25">
        <v>0.0</v>
      </c>
      <c r="K1494" s="25">
        <v>0.0</v>
      </c>
      <c r="L1494" s="25">
        <v>0.0</v>
      </c>
      <c r="M1494" s="25">
        <v>0.0</v>
      </c>
      <c r="N1494" s="25">
        <v>0.65111</v>
      </c>
      <c r="O1494" s="25">
        <v>11.12</v>
      </c>
      <c r="P1494" s="25">
        <v>2.49492</v>
      </c>
      <c r="Q1494" s="25">
        <v>0.0</v>
      </c>
      <c r="R1494" s="25">
        <v>99.0</v>
      </c>
      <c r="S1494" s="25">
        <v>6.0</v>
      </c>
    </row>
    <row r="1495">
      <c r="A1495" s="58" t="s">
        <v>41</v>
      </c>
      <c r="B1495" s="25" t="s">
        <v>1</v>
      </c>
      <c r="C1495" s="25" t="s">
        <v>225</v>
      </c>
      <c r="D1495" s="25" t="s">
        <v>14</v>
      </c>
      <c r="E1495" s="25">
        <v>23.0</v>
      </c>
      <c r="F1495" s="25">
        <v>0.0</v>
      </c>
      <c r="G1495" s="25">
        <v>0.0</v>
      </c>
      <c r="H1495" s="25">
        <v>0.0</v>
      </c>
      <c r="I1495" s="25">
        <v>0.0</v>
      </c>
      <c r="J1495" s="25">
        <v>0.0</v>
      </c>
      <c r="K1495" s="25">
        <v>0.0</v>
      </c>
      <c r="L1495" s="25">
        <v>0.0</v>
      </c>
      <c r="M1495" s="25">
        <v>0.0</v>
      </c>
      <c r="N1495" s="25">
        <v>0.16167</v>
      </c>
      <c r="O1495" s="25">
        <v>1.15389</v>
      </c>
      <c r="P1495" s="25">
        <v>1.6169</v>
      </c>
      <c r="Q1495" s="25">
        <v>0.0</v>
      </c>
      <c r="R1495" s="25">
        <v>99.0</v>
      </c>
      <c r="S1495" s="25">
        <v>6.0</v>
      </c>
    </row>
    <row r="1496">
      <c r="A1496" s="58" t="s">
        <v>41</v>
      </c>
      <c r="B1496" s="25" t="s">
        <v>1</v>
      </c>
      <c r="C1496" s="25" t="s">
        <v>257</v>
      </c>
      <c r="D1496" s="25" t="s">
        <v>14</v>
      </c>
      <c r="E1496" s="25">
        <v>7.0</v>
      </c>
      <c r="F1496" s="25">
        <v>0.0</v>
      </c>
      <c r="G1496" s="25">
        <v>0.0</v>
      </c>
      <c r="H1496" s="25">
        <v>0.0</v>
      </c>
      <c r="I1496" s="25">
        <v>0.0</v>
      </c>
      <c r="J1496" s="25">
        <v>0.0</v>
      </c>
      <c r="K1496" s="25">
        <v>0.0</v>
      </c>
      <c r="L1496" s="25">
        <v>0.0</v>
      </c>
      <c r="M1496" s="25">
        <v>0.0</v>
      </c>
      <c r="N1496" s="25">
        <v>0.09639</v>
      </c>
      <c r="O1496" s="25">
        <v>1.16472</v>
      </c>
      <c r="P1496" s="25">
        <v>0.45992</v>
      </c>
      <c r="Q1496" s="25">
        <v>0.0</v>
      </c>
      <c r="R1496" s="25">
        <v>99.0</v>
      </c>
      <c r="S1496" s="25">
        <v>6.0</v>
      </c>
    </row>
    <row r="1497">
      <c r="A1497" s="58" t="s">
        <v>41</v>
      </c>
      <c r="B1497" s="25" t="s">
        <v>1</v>
      </c>
      <c r="C1497" s="25" t="s">
        <v>191</v>
      </c>
      <c r="D1497" s="25" t="s">
        <v>14</v>
      </c>
      <c r="E1497" s="25">
        <v>5.0</v>
      </c>
      <c r="F1497" s="25">
        <v>0.0</v>
      </c>
      <c r="G1497" s="25">
        <v>0.0</v>
      </c>
      <c r="H1497" s="25">
        <v>0.0</v>
      </c>
      <c r="I1497" s="25">
        <v>0.0</v>
      </c>
      <c r="J1497" s="25">
        <v>0.0</v>
      </c>
      <c r="K1497" s="25">
        <v>0.0</v>
      </c>
      <c r="L1497" s="25">
        <v>0.0</v>
      </c>
      <c r="M1497" s="25">
        <v>0.0</v>
      </c>
      <c r="N1497" s="25">
        <v>0.29556</v>
      </c>
      <c r="O1497" s="25">
        <v>0.80139</v>
      </c>
      <c r="P1497" s="25">
        <v>0.36789</v>
      </c>
      <c r="Q1497" s="25">
        <v>0.0</v>
      </c>
      <c r="R1497" s="25">
        <v>99.0</v>
      </c>
      <c r="S1497" s="25">
        <v>6.0</v>
      </c>
    </row>
    <row r="1498">
      <c r="A1498" s="58" t="s">
        <v>41</v>
      </c>
      <c r="B1498" s="25" t="s">
        <v>1</v>
      </c>
      <c r="C1498" s="25" t="s">
        <v>107</v>
      </c>
      <c r="D1498" s="25" t="s">
        <v>14</v>
      </c>
      <c r="E1498" s="25">
        <v>1454.0</v>
      </c>
      <c r="F1498" s="25">
        <v>0.0</v>
      </c>
      <c r="G1498" s="25">
        <v>0.0</v>
      </c>
      <c r="H1498" s="25">
        <v>14.0</v>
      </c>
      <c r="I1498" s="25">
        <v>0.0</v>
      </c>
      <c r="J1498" s="25">
        <v>0.0</v>
      </c>
      <c r="K1498" s="25">
        <v>0.0</v>
      </c>
      <c r="L1498" s="25">
        <v>0.0</v>
      </c>
      <c r="M1498" s="25">
        <v>0.0</v>
      </c>
      <c r="N1498" s="25">
        <v>0.09222</v>
      </c>
      <c r="O1498" s="25">
        <v>0.85917</v>
      </c>
      <c r="P1498" s="25">
        <v>0.47268</v>
      </c>
      <c r="Q1498" s="25">
        <v>0.0</v>
      </c>
      <c r="R1498" s="25">
        <v>99.0</v>
      </c>
      <c r="S1498" s="25">
        <v>6.0</v>
      </c>
    </row>
    <row r="1499">
      <c r="A1499" s="58" t="s">
        <v>41</v>
      </c>
      <c r="B1499" s="25" t="s">
        <v>1</v>
      </c>
      <c r="C1499" s="25" t="s">
        <v>92</v>
      </c>
      <c r="D1499" s="25" t="s">
        <v>14</v>
      </c>
      <c r="E1499" s="25">
        <v>745.0</v>
      </c>
      <c r="F1499" s="25">
        <v>0.0</v>
      </c>
      <c r="G1499" s="25">
        <v>0.0</v>
      </c>
      <c r="H1499" s="25">
        <v>21.0</v>
      </c>
      <c r="I1499" s="25">
        <v>0.0</v>
      </c>
      <c r="J1499" s="25">
        <v>0.0</v>
      </c>
      <c r="K1499" s="25">
        <v>0.0</v>
      </c>
      <c r="L1499" s="25">
        <v>0.0</v>
      </c>
      <c r="M1499" s="25">
        <v>0.0</v>
      </c>
      <c r="N1499" s="25">
        <v>0.53778</v>
      </c>
      <c r="O1499" s="25">
        <v>8.26972</v>
      </c>
      <c r="P1499" s="25">
        <v>2.76628</v>
      </c>
      <c r="Q1499" s="25">
        <v>0.0</v>
      </c>
      <c r="R1499" s="25">
        <v>99.0</v>
      </c>
      <c r="S1499" s="25">
        <v>6.0</v>
      </c>
    </row>
    <row r="1500">
      <c r="A1500" s="58" t="s">
        <v>41</v>
      </c>
      <c r="B1500" s="25" t="s">
        <v>1</v>
      </c>
      <c r="C1500" s="25" t="s">
        <v>221</v>
      </c>
      <c r="D1500" s="25" t="s">
        <v>14</v>
      </c>
      <c r="E1500" s="25">
        <v>255.0</v>
      </c>
      <c r="F1500" s="25">
        <v>0.0</v>
      </c>
      <c r="G1500" s="25">
        <v>0.0</v>
      </c>
      <c r="H1500" s="25">
        <v>2.0</v>
      </c>
      <c r="I1500" s="25">
        <v>0.0</v>
      </c>
      <c r="J1500" s="25">
        <v>0.0</v>
      </c>
      <c r="K1500" s="25">
        <v>0.0</v>
      </c>
      <c r="L1500" s="25">
        <v>0.0</v>
      </c>
      <c r="M1500" s="25">
        <v>0.0</v>
      </c>
      <c r="N1500" s="25">
        <v>0.08667</v>
      </c>
      <c r="O1500" s="25">
        <v>0.82333</v>
      </c>
      <c r="P1500" s="25">
        <v>0.44784</v>
      </c>
      <c r="Q1500" s="25">
        <v>0.0</v>
      </c>
      <c r="R1500" s="25">
        <v>99.0</v>
      </c>
      <c r="S1500" s="25">
        <v>6.0</v>
      </c>
    </row>
    <row r="1501">
      <c r="A1501" s="58" t="s">
        <v>41</v>
      </c>
      <c r="B1501" s="25" t="s">
        <v>1</v>
      </c>
      <c r="C1501" s="25" t="s">
        <v>152</v>
      </c>
      <c r="D1501" s="25" t="s">
        <v>14</v>
      </c>
      <c r="E1501" s="25">
        <v>90.0</v>
      </c>
      <c r="F1501" s="25">
        <v>0.0</v>
      </c>
      <c r="G1501" s="25">
        <v>0.0</v>
      </c>
      <c r="H1501" s="25">
        <v>6.0</v>
      </c>
      <c r="I1501" s="25">
        <v>0.0</v>
      </c>
      <c r="J1501" s="25">
        <v>0.0</v>
      </c>
      <c r="K1501" s="25">
        <v>0.0</v>
      </c>
      <c r="L1501" s="25">
        <v>0.0</v>
      </c>
      <c r="M1501" s="25">
        <v>0.0</v>
      </c>
      <c r="N1501" s="25">
        <v>0.10833</v>
      </c>
      <c r="O1501" s="25">
        <v>3.91028</v>
      </c>
      <c r="P1501" s="25">
        <v>2.01241</v>
      </c>
      <c r="Q1501" s="25">
        <v>0.0</v>
      </c>
      <c r="R1501" s="25">
        <v>99.0</v>
      </c>
      <c r="S1501" s="25">
        <v>6.0</v>
      </c>
    </row>
    <row r="1502">
      <c r="A1502" s="58" t="s">
        <v>41</v>
      </c>
      <c r="B1502" s="25" t="s">
        <v>1</v>
      </c>
      <c r="C1502" s="25" t="s">
        <v>147</v>
      </c>
      <c r="D1502" s="25" t="s">
        <v>14</v>
      </c>
      <c r="E1502" s="25">
        <v>20.0</v>
      </c>
      <c r="F1502" s="25">
        <v>0.0</v>
      </c>
      <c r="G1502" s="25">
        <v>0.0</v>
      </c>
      <c r="H1502" s="25">
        <v>2.0</v>
      </c>
      <c r="I1502" s="25">
        <v>0.0</v>
      </c>
      <c r="J1502" s="25">
        <v>0.0</v>
      </c>
      <c r="K1502" s="25">
        <v>0.0</v>
      </c>
      <c r="L1502" s="25">
        <v>0.0</v>
      </c>
      <c r="M1502" s="25">
        <v>0.0</v>
      </c>
      <c r="N1502" s="25">
        <v>0.26083</v>
      </c>
      <c r="O1502" s="25">
        <v>11.86444</v>
      </c>
      <c r="P1502" s="25">
        <v>3.15678</v>
      </c>
      <c r="Q1502" s="25">
        <v>0.0</v>
      </c>
      <c r="R1502" s="25">
        <v>99.0</v>
      </c>
      <c r="S1502" s="25">
        <v>6.0</v>
      </c>
    </row>
    <row r="1503">
      <c r="A1503" s="58" t="s">
        <v>41</v>
      </c>
      <c r="B1503" s="25" t="s">
        <v>1</v>
      </c>
      <c r="C1503" s="25" t="s">
        <v>193</v>
      </c>
      <c r="D1503" s="25" t="s">
        <v>14</v>
      </c>
      <c r="E1503" s="25">
        <v>15.0</v>
      </c>
      <c r="F1503" s="25">
        <v>0.0</v>
      </c>
      <c r="G1503" s="25">
        <v>0.0</v>
      </c>
      <c r="H1503" s="25">
        <v>0.0</v>
      </c>
      <c r="I1503" s="25">
        <v>0.0</v>
      </c>
      <c r="J1503" s="25">
        <v>0.0</v>
      </c>
      <c r="K1503" s="25">
        <v>0.0</v>
      </c>
      <c r="L1503" s="25">
        <v>0.0</v>
      </c>
      <c r="M1503" s="25">
        <v>0.0</v>
      </c>
      <c r="N1503" s="25">
        <v>0.28528</v>
      </c>
      <c r="O1503" s="25">
        <v>7.91722</v>
      </c>
      <c r="P1503" s="25">
        <v>1.78363</v>
      </c>
      <c r="Q1503" s="25">
        <v>0.0</v>
      </c>
      <c r="R1503" s="25">
        <v>99.0</v>
      </c>
      <c r="S1503" s="25">
        <v>6.0</v>
      </c>
    </row>
    <row r="1504">
      <c r="A1504" s="58" t="s">
        <v>41</v>
      </c>
      <c r="B1504" s="25" t="s">
        <v>1</v>
      </c>
      <c r="C1504" s="25" t="s">
        <v>123</v>
      </c>
      <c r="D1504" s="25" t="s">
        <v>14</v>
      </c>
      <c r="E1504" s="25">
        <v>33.0</v>
      </c>
      <c r="F1504" s="25">
        <v>0.0</v>
      </c>
      <c r="G1504" s="25">
        <v>0.0</v>
      </c>
      <c r="H1504" s="25">
        <v>1.0</v>
      </c>
      <c r="I1504" s="25">
        <v>0.0</v>
      </c>
      <c r="J1504" s="25">
        <v>0.0</v>
      </c>
      <c r="K1504" s="25">
        <v>0.0</v>
      </c>
      <c r="L1504" s="25">
        <v>0.0</v>
      </c>
      <c r="M1504" s="25">
        <v>0.0</v>
      </c>
      <c r="N1504" s="25">
        <v>0.53667</v>
      </c>
      <c r="O1504" s="25">
        <v>1.21</v>
      </c>
      <c r="P1504" s="25">
        <v>1.7387</v>
      </c>
      <c r="Q1504" s="25">
        <v>0.0</v>
      </c>
      <c r="R1504" s="25">
        <v>99.0</v>
      </c>
      <c r="S1504" s="25">
        <v>6.0</v>
      </c>
    </row>
    <row r="1505">
      <c r="A1505" s="58" t="s">
        <v>41</v>
      </c>
      <c r="B1505" s="25" t="s">
        <v>1</v>
      </c>
      <c r="C1505" s="25" t="s">
        <v>263</v>
      </c>
      <c r="D1505" s="25" t="s">
        <v>14</v>
      </c>
      <c r="E1505" s="25">
        <v>1.0</v>
      </c>
      <c r="F1505" s="25">
        <v>0.0</v>
      </c>
      <c r="G1505" s="25">
        <v>0.0</v>
      </c>
      <c r="H1505" s="25">
        <v>0.0</v>
      </c>
      <c r="I1505" s="25">
        <v>0.0</v>
      </c>
      <c r="J1505" s="25">
        <v>0.0</v>
      </c>
      <c r="K1505" s="25">
        <v>0.0</v>
      </c>
      <c r="L1505" s="25">
        <v>0.0</v>
      </c>
      <c r="M1505" s="25">
        <v>0.0</v>
      </c>
      <c r="N1505" s="25">
        <v>0.23306</v>
      </c>
      <c r="O1505" s="25">
        <v>0.23306</v>
      </c>
      <c r="P1505" s="25">
        <v>0.23306</v>
      </c>
      <c r="Q1505" s="25">
        <v>0.0</v>
      </c>
      <c r="R1505" s="25">
        <v>99.0</v>
      </c>
      <c r="S1505" s="25">
        <v>6.0</v>
      </c>
    </row>
    <row r="1506">
      <c r="A1506" s="58" t="s">
        <v>41</v>
      </c>
      <c r="B1506" s="25" t="s">
        <v>1</v>
      </c>
      <c r="C1506" s="25" t="s">
        <v>250</v>
      </c>
      <c r="D1506" s="25" t="s">
        <v>14</v>
      </c>
      <c r="E1506" s="25">
        <v>11.0</v>
      </c>
      <c r="F1506" s="25">
        <v>0.0</v>
      </c>
      <c r="G1506" s="25">
        <v>0.0</v>
      </c>
      <c r="H1506" s="25">
        <v>0.0</v>
      </c>
      <c r="I1506" s="25">
        <v>0.0</v>
      </c>
      <c r="J1506" s="25">
        <v>0.0</v>
      </c>
      <c r="K1506" s="25">
        <v>0.0</v>
      </c>
      <c r="L1506" s="25">
        <v>0.0</v>
      </c>
      <c r="M1506" s="25">
        <v>0.0</v>
      </c>
      <c r="N1506" s="25">
        <v>0.41306</v>
      </c>
      <c r="O1506" s="25">
        <v>1.37694</v>
      </c>
      <c r="P1506" s="25">
        <v>3.90361</v>
      </c>
      <c r="Q1506" s="25">
        <v>0.0</v>
      </c>
      <c r="R1506" s="25">
        <v>99.0</v>
      </c>
      <c r="S1506" s="25">
        <v>6.0</v>
      </c>
    </row>
    <row r="1507">
      <c r="A1507" s="58" t="s">
        <v>41</v>
      </c>
      <c r="B1507" s="25" t="s">
        <v>1</v>
      </c>
      <c r="C1507" s="25" t="s">
        <v>209</v>
      </c>
      <c r="D1507" s="25" t="s">
        <v>14</v>
      </c>
      <c r="E1507" s="25">
        <v>28.0</v>
      </c>
      <c r="F1507" s="25">
        <v>0.0</v>
      </c>
      <c r="G1507" s="25">
        <v>0.0</v>
      </c>
      <c r="H1507" s="25">
        <v>0.0</v>
      </c>
      <c r="I1507" s="25">
        <v>0.0</v>
      </c>
      <c r="J1507" s="25">
        <v>0.0</v>
      </c>
      <c r="K1507" s="25">
        <v>0.0</v>
      </c>
      <c r="L1507" s="25">
        <v>0.0</v>
      </c>
      <c r="M1507" s="25">
        <v>0.0</v>
      </c>
      <c r="N1507" s="25">
        <v>0.45667</v>
      </c>
      <c r="O1507" s="25">
        <v>3.43306</v>
      </c>
      <c r="P1507" s="25">
        <v>1.77372</v>
      </c>
      <c r="Q1507" s="25">
        <v>0.0</v>
      </c>
      <c r="R1507" s="25">
        <v>99.0</v>
      </c>
      <c r="S1507" s="25">
        <v>6.0</v>
      </c>
    </row>
    <row r="1508">
      <c r="A1508" s="58" t="s">
        <v>41</v>
      </c>
      <c r="B1508" s="25" t="s">
        <v>1</v>
      </c>
      <c r="C1508" s="25" t="s">
        <v>173</v>
      </c>
      <c r="D1508" s="25" t="s">
        <v>14</v>
      </c>
      <c r="E1508" s="25">
        <v>77.0</v>
      </c>
      <c r="F1508" s="25">
        <v>0.0</v>
      </c>
      <c r="G1508" s="25">
        <v>0.0</v>
      </c>
      <c r="H1508" s="25">
        <v>1.0</v>
      </c>
      <c r="I1508" s="25">
        <v>0.0</v>
      </c>
      <c r="J1508" s="25">
        <v>0.0</v>
      </c>
      <c r="K1508" s="25">
        <v>0.0</v>
      </c>
      <c r="L1508" s="25">
        <v>0.0</v>
      </c>
      <c r="M1508" s="25">
        <v>0.0</v>
      </c>
      <c r="N1508" s="25">
        <v>0.38</v>
      </c>
      <c r="O1508" s="25">
        <v>6.62833</v>
      </c>
      <c r="P1508" s="25">
        <v>2.82343</v>
      </c>
      <c r="Q1508" s="25">
        <v>0.0</v>
      </c>
      <c r="R1508" s="25">
        <v>99.0</v>
      </c>
      <c r="S1508" s="25">
        <v>6.0</v>
      </c>
    </row>
    <row r="1509">
      <c r="A1509" s="58" t="s">
        <v>41</v>
      </c>
      <c r="B1509" s="25" t="s">
        <v>1</v>
      </c>
      <c r="C1509" s="25" t="s">
        <v>215</v>
      </c>
      <c r="D1509" s="25" t="s">
        <v>14</v>
      </c>
      <c r="E1509" s="25">
        <v>11.0</v>
      </c>
      <c r="F1509" s="25">
        <v>0.0</v>
      </c>
      <c r="G1509" s="25">
        <v>0.0</v>
      </c>
      <c r="H1509" s="25">
        <v>0.0</v>
      </c>
      <c r="I1509" s="25">
        <v>0.0</v>
      </c>
      <c r="J1509" s="25">
        <v>0.0</v>
      </c>
      <c r="K1509" s="25">
        <v>0.0</v>
      </c>
      <c r="L1509" s="25">
        <v>0.0</v>
      </c>
      <c r="M1509" s="25">
        <v>0.0</v>
      </c>
      <c r="N1509" s="25">
        <v>0.23611</v>
      </c>
      <c r="O1509" s="25">
        <v>0.73111</v>
      </c>
      <c r="P1509" s="25">
        <v>0.32497</v>
      </c>
      <c r="Q1509" s="25">
        <v>0.0</v>
      </c>
      <c r="R1509" s="25">
        <v>99.0</v>
      </c>
      <c r="S1509" s="25">
        <v>6.0</v>
      </c>
    </row>
    <row r="1510">
      <c r="A1510" s="58" t="s">
        <v>41</v>
      </c>
      <c r="B1510" s="25" t="s">
        <v>1</v>
      </c>
      <c r="C1510" s="25" t="s">
        <v>137</v>
      </c>
      <c r="D1510" s="25" t="s">
        <v>14</v>
      </c>
      <c r="E1510" s="25">
        <v>2.0</v>
      </c>
      <c r="F1510" s="25">
        <v>0.0</v>
      </c>
      <c r="G1510" s="25">
        <v>0.0</v>
      </c>
      <c r="H1510" s="25">
        <v>0.0</v>
      </c>
      <c r="I1510" s="25">
        <v>0.0</v>
      </c>
      <c r="J1510" s="25">
        <v>0.0</v>
      </c>
      <c r="K1510" s="25">
        <v>0.0</v>
      </c>
      <c r="L1510" s="25">
        <v>0.0</v>
      </c>
      <c r="M1510" s="25">
        <v>0.0</v>
      </c>
      <c r="N1510" s="25">
        <v>0.38583</v>
      </c>
      <c r="O1510" s="25">
        <v>0.38583</v>
      </c>
      <c r="P1510" s="25">
        <v>0.38583</v>
      </c>
      <c r="Q1510" s="25">
        <v>0.0</v>
      </c>
      <c r="R1510" s="25">
        <v>99.0</v>
      </c>
      <c r="S1510" s="25">
        <v>6.0</v>
      </c>
    </row>
    <row r="1511">
      <c r="A1511" s="58" t="s">
        <v>41</v>
      </c>
      <c r="B1511" s="25" t="s">
        <v>1</v>
      </c>
      <c r="C1511" s="25" t="s">
        <v>268</v>
      </c>
      <c r="D1511" s="25" t="s">
        <v>14</v>
      </c>
      <c r="E1511" s="25">
        <v>1.0</v>
      </c>
      <c r="F1511" s="25">
        <v>0.0</v>
      </c>
      <c r="G1511" s="25">
        <v>0.0</v>
      </c>
      <c r="H1511" s="25">
        <v>0.0</v>
      </c>
      <c r="I1511" s="25">
        <v>0.0</v>
      </c>
      <c r="J1511" s="25">
        <v>0.0</v>
      </c>
      <c r="K1511" s="25">
        <v>0.0</v>
      </c>
      <c r="L1511" s="25">
        <v>0.0</v>
      </c>
      <c r="M1511" s="25">
        <v>0.0</v>
      </c>
      <c r="N1511" s="25">
        <v>1.21139</v>
      </c>
      <c r="O1511" s="25">
        <v>1.21139</v>
      </c>
      <c r="P1511" s="25">
        <v>1.21139</v>
      </c>
      <c r="Q1511" s="25">
        <v>0.0</v>
      </c>
      <c r="R1511" s="25">
        <v>99.0</v>
      </c>
      <c r="S1511" s="25">
        <v>6.0</v>
      </c>
    </row>
    <row r="1512">
      <c r="A1512" s="58" t="s">
        <v>41</v>
      </c>
      <c r="B1512" s="25" t="s">
        <v>1</v>
      </c>
      <c r="C1512" s="25" t="s">
        <v>48</v>
      </c>
      <c r="D1512" s="25" t="s">
        <v>14</v>
      </c>
      <c r="E1512" s="25">
        <v>141.0</v>
      </c>
      <c r="F1512" s="25">
        <v>0.0</v>
      </c>
      <c r="G1512" s="25">
        <v>0.0</v>
      </c>
      <c r="H1512" s="25">
        <v>13.0</v>
      </c>
      <c r="I1512" s="25">
        <v>0.0</v>
      </c>
      <c r="J1512" s="25">
        <v>0.0</v>
      </c>
      <c r="K1512" s="25">
        <v>0.0</v>
      </c>
      <c r="L1512" s="25">
        <v>0.0</v>
      </c>
      <c r="M1512" s="25">
        <v>0.0</v>
      </c>
      <c r="N1512" s="25">
        <v>0.17583</v>
      </c>
      <c r="O1512" s="25">
        <v>4.0625</v>
      </c>
      <c r="P1512" s="25">
        <v>1.56265</v>
      </c>
      <c r="Q1512" s="25">
        <v>0.0</v>
      </c>
      <c r="R1512" s="25">
        <v>99.0</v>
      </c>
      <c r="S1512" s="25">
        <v>6.0</v>
      </c>
    </row>
    <row r="1513">
      <c r="A1513" s="58" t="s">
        <v>41</v>
      </c>
      <c r="B1513" s="25" t="s">
        <v>1</v>
      </c>
      <c r="C1513" s="25" t="s">
        <v>177</v>
      </c>
      <c r="D1513" s="25" t="s">
        <v>14</v>
      </c>
      <c r="E1513" s="25">
        <v>170.0</v>
      </c>
      <c r="F1513" s="25">
        <v>0.0</v>
      </c>
      <c r="G1513" s="25">
        <v>0.0</v>
      </c>
      <c r="H1513" s="25">
        <v>10.0</v>
      </c>
      <c r="I1513" s="25">
        <v>0.0</v>
      </c>
      <c r="J1513" s="25">
        <v>0.0</v>
      </c>
      <c r="K1513" s="25">
        <v>0.0</v>
      </c>
      <c r="L1513" s="25">
        <v>0.0</v>
      </c>
      <c r="M1513" s="25">
        <v>0.0</v>
      </c>
      <c r="N1513" s="25">
        <v>0.21861</v>
      </c>
      <c r="O1513" s="25">
        <v>1.87</v>
      </c>
      <c r="P1513" s="25">
        <v>1.34277</v>
      </c>
      <c r="Q1513" s="25">
        <v>0.0</v>
      </c>
      <c r="R1513" s="25">
        <v>99.0</v>
      </c>
      <c r="S1513" s="25">
        <v>6.0</v>
      </c>
    </row>
    <row r="1514">
      <c r="A1514" s="58" t="s">
        <v>41</v>
      </c>
      <c r="B1514" s="25" t="s">
        <v>1</v>
      </c>
      <c r="C1514" s="25" t="s">
        <v>291</v>
      </c>
      <c r="D1514" s="25" t="s">
        <v>14</v>
      </c>
      <c r="E1514" s="25">
        <v>3.0</v>
      </c>
      <c r="F1514" s="25">
        <v>0.0</v>
      </c>
      <c r="G1514" s="25">
        <v>0.0</v>
      </c>
      <c r="H1514" s="25">
        <v>0.0</v>
      </c>
      <c r="I1514" s="25">
        <v>0.0</v>
      </c>
      <c r="J1514" s="25">
        <v>0.0</v>
      </c>
      <c r="K1514" s="25">
        <v>0.0</v>
      </c>
      <c r="L1514" s="25">
        <v>0.0</v>
      </c>
      <c r="M1514" s="25">
        <v>0.0</v>
      </c>
      <c r="N1514" s="25">
        <v>0.08278</v>
      </c>
      <c r="O1514" s="25">
        <v>0.13361</v>
      </c>
      <c r="P1514" s="25">
        <v>0.08593</v>
      </c>
      <c r="Q1514" s="25">
        <v>0.0</v>
      </c>
      <c r="R1514" s="25">
        <v>99.0</v>
      </c>
      <c r="S1514" s="25">
        <v>6.0</v>
      </c>
    </row>
    <row r="1515">
      <c r="A1515" s="58" t="s">
        <v>41</v>
      </c>
      <c r="B1515" s="25" t="s">
        <v>1</v>
      </c>
      <c r="C1515" s="25" t="s">
        <v>185</v>
      </c>
      <c r="D1515" s="25" t="s">
        <v>14</v>
      </c>
      <c r="E1515" s="25">
        <v>77.0</v>
      </c>
      <c r="F1515" s="25">
        <v>0.0</v>
      </c>
      <c r="G1515" s="25">
        <v>0.0</v>
      </c>
      <c r="H1515" s="25">
        <v>6.0</v>
      </c>
      <c r="I1515" s="25">
        <v>0.0</v>
      </c>
      <c r="J1515" s="25">
        <v>0.0</v>
      </c>
      <c r="K1515" s="25">
        <v>0.0</v>
      </c>
      <c r="L1515" s="25">
        <v>0.0</v>
      </c>
      <c r="M1515" s="25">
        <v>0.0</v>
      </c>
      <c r="N1515" s="25">
        <v>0.26833</v>
      </c>
      <c r="O1515" s="25">
        <v>8.955</v>
      </c>
      <c r="P1515" s="25">
        <v>2.94246</v>
      </c>
      <c r="Q1515" s="25">
        <v>0.0</v>
      </c>
      <c r="R1515" s="25">
        <v>99.0</v>
      </c>
      <c r="S1515" s="25">
        <v>6.0</v>
      </c>
    </row>
    <row r="1516">
      <c r="A1516" s="58" t="s">
        <v>41</v>
      </c>
      <c r="B1516" s="25" t="s">
        <v>1</v>
      </c>
      <c r="C1516" s="25" t="s">
        <v>103</v>
      </c>
      <c r="D1516" s="25" t="s">
        <v>14</v>
      </c>
      <c r="E1516" s="25">
        <v>11.0</v>
      </c>
      <c r="F1516" s="25">
        <v>0.0</v>
      </c>
      <c r="G1516" s="25">
        <v>0.0</v>
      </c>
      <c r="H1516" s="25">
        <v>0.0</v>
      </c>
      <c r="I1516" s="25">
        <v>0.0</v>
      </c>
      <c r="J1516" s="25">
        <v>0.0</v>
      </c>
      <c r="K1516" s="25">
        <v>0.0</v>
      </c>
      <c r="L1516" s="25">
        <v>0.0</v>
      </c>
      <c r="M1516" s="25">
        <v>0.0</v>
      </c>
      <c r="N1516" s="25">
        <v>4.56583</v>
      </c>
      <c r="O1516" s="25">
        <v>9.10111</v>
      </c>
      <c r="P1516" s="25">
        <v>5.67732</v>
      </c>
      <c r="Q1516" s="25">
        <v>0.0</v>
      </c>
      <c r="R1516" s="25">
        <v>99.0</v>
      </c>
      <c r="S1516" s="25">
        <v>6.0</v>
      </c>
    </row>
    <row r="1517">
      <c r="A1517" s="58" t="s">
        <v>41</v>
      </c>
      <c r="B1517" s="25" t="s">
        <v>1</v>
      </c>
      <c r="C1517" s="25" t="s">
        <v>196</v>
      </c>
      <c r="D1517" s="25" t="s">
        <v>14</v>
      </c>
      <c r="E1517" s="25">
        <v>20.0</v>
      </c>
      <c r="F1517" s="25">
        <v>0.0</v>
      </c>
      <c r="G1517" s="25">
        <v>0.0</v>
      </c>
      <c r="H1517" s="25">
        <v>0.0</v>
      </c>
      <c r="I1517" s="25">
        <v>0.0</v>
      </c>
      <c r="J1517" s="25">
        <v>0.0</v>
      </c>
      <c r="K1517" s="25">
        <v>0.0</v>
      </c>
      <c r="L1517" s="25">
        <v>0.0</v>
      </c>
      <c r="M1517" s="25">
        <v>0.0</v>
      </c>
      <c r="N1517" s="25">
        <v>0.16806</v>
      </c>
      <c r="O1517" s="25">
        <v>0.46806</v>
      </c>
      <c r="P1517" s="25">
        <v>0.21183</v>
      </c>
      <c r="Q1517" s="25">
        <v>0.0</v>
      </c>
      <c r="R1517" s="25">
        <v>99.0</v>
      </c>
      <c r="S1517" s="25">
        <v>6.0</v>
      </c>
    </row>
    <row r="1518">
      <c r="A1518" s="58" t="s">
        <v>41</v>
      </c>
      <c r="B1518" s="25" t="s">
        <v>1</v>
      </c>
      <c r="C1518" s="25" t="s">
        <v>183</v>
      </c>
      <c r="D1518" s="25" t="s">
        <v>14</v>
      </c>
      <c r="E1518" s="25">
        <v>67.0</v>
      </c>
      <c r="F1518" s="25">
        <v>0.0</v>
      </c>
      <c r="G1518" s="25">
        <v>0.0</v>
      </c>
      <c r="H1518" s="25">
        <v>2.0</v>
      </c>
      <c r="I1518" s="25">
        <v>0.0</v>
      </c>
      <c r="J1518" s="25">
        <v>0.0</v>
      </c>
      <c r="K1518" s="25">
        <v>0.0</v>
      </c>
      <c r="L1518" s="25">
        <v>0.0</v>
      </c>
      <c r="M1518" s="25">
        <v>0.0</v>
      </c>
      <c r="N1518" s="25">
        <v>0.33139</v>
      </c>
      <c r="O1518" s="25">
        <v>5.71</v>
      </c>
      <c r="P1518" s="25">
        <v>2.04604</v>
      </c>
      <c r="Q1518" s="25">
        <v>0.0</v>
      </c>
      <c r="R1518" s="25">
        <v>99.0</v>
      </c>
      <c r="S1518" s="25">
        <v>6.0</v>
      </c>
    </row>
    <row r="1519">
      <c r="A1519" s="58" t="s">
        <v>41</v>
      </c>
      <c r="B1519" s="25" t="s">
        <v>1</v>
      </c>
      <c r="C1519" s="25" t="s">
        <v>138</v>
      </c>
      <c r="D1519" s="25" t="s">
        <v>14</v>
      </c>
      <c r="E1519" s="25">
        <v>52.0</v>
      </c>
      <c r="F1519" s="25">
        <v>0.0</v>
      </c>
      <c r="G1519" s="25">
        <v>0.0</v>
      </c>
      <c r="H1519" s="25">
        <v>4.0</v>
      </c>
      <c r="I1519" s="25">
        <v>0.0</v>
      </c>
      <c r="J1519" s="25">
        <v>0.0</v>
      </c>
      <c r="K1519" s="25">
        <v>0.0</v>
      </c>
      <c r="L1519" s="25">
        <v>0.0</v>
      </c>
      <c r="M1519" s="25">
        <v>0.0</v>
      </c>
      <c r="N1519" s="25">
        <v>0.4175</v>
      </c>
      <c r="O1519" s="25">
        <v>3.02556</v>
      </c>
      <c r="P1519" s="25">
        <v>3.00709</v>
      </c>
      <c r="Q1519" s="25">
        <v>0.0</v>
      </c>
      <c r="R1519" s="25">
        <v>99.0</v>
      </c>
      <c r="S1519" s="25">
        <v>6.0</v>
      </c>
    </row>
    <row r="1520">
      <c r="A1520" s="58" t="s">
        <v>41</v>
      </c>
      <c r="B1520" s="25" t="s">
        <v>1</v>
      </c>
      <c r="C1520" s="25" t="s">
        <v>217</v>
      </c>
      <c r="D1520" s="25" t="s">
        <v>14</v>
      </c>
      <c r="E1520" s="25">
        <v>80.0</v>
      </c>
      <c r="F1520" s="25">
        <v>0.0</v>
      </c>
      <c r="G1520" s="25">
        <v>0.0</v>
      </c>
      <c r="H1520" s="25">
        <v>1.0</v>
      </c>
      <c r="I1520" s="25">
        <v>0.0</v>
      </c>
      <c r="J1520" s="25">
        <v>0.0</v>
      </c>
      <c r="K1520" s="25">
        <v>0.0</v>
      </c>
      <c r="L1520" s="25">
        <v>0.0</v>
      </c>
      <c r="M1520" s="25">
        <v>0.0</v>
      </c>
      <c r="N1520" s="25">
        <v>0.34472</v>
      </c>
      <c r="O1520" s="25">
        <v>5.45278</v>
      </c>
      <c r="P1520" s="25">
        <v>1.63622</v>
      </c>
      <c r="Q1520" s="25">
        <v>0.0</v>
      </c>
      <c r="R1520" s="25">
        <v>99.0</v>
      </c>
      <c r="S1520" s="25">
        <v>6.0</v>
      </c>
    </row>
    <row r="1521">
      <c r="A1521" s="58" t="s">
        <v>41</v>
      </c>
      <c r="B1521" s="25" t="s">
        <v>1</v>
      </c>
      <c r="C1521" s="25" t="s">
        <v>229</v>
      </c>
      <c r="D1521" s="25" t="s">
        <v>14</v>
      </c>
      <c r="E1521" s="25">
        <v>1.0</v>
      </c>
      <c r="F1521" s="25">
        <v>0.0</v>
      </c>
      <c r="G1521" s="25">
        <v>0.0</v>
      </c>
      <c r="H1521" s="25">
        <v>0.0</v>
      </c>
      <c r="I1521" s="25">
        <v>0.0</v>
      </c>
      <c r="J1521" s="25">
        <v>0.0</v>
      </c>
      <c r="K1521" s="25">
        <v>0.0</v>
      </c>
      <c r="L1521" s="25">
        <v>0.0</v>
      </c>
      <c r="M1521" s="25">
        <v>0.0</v>
      </c>
      <c r="N1521" s="25">
        <v>0.04194</v>
      </c>
      <c r="O1521" s="25">
        <v>0.04194</v>
      </c>
      <c r="P1521" s="25">
        <v>0.04194</v>
      </c>
      <c r="Q1521" s="25">
        <v>0.0</v>
      </c>
      <c r="R1521" s="25">
        <v>99.0</v>
      </c>
      <c r="S1521" s="25">
        <v>6.0</v>
      </c>
    </row>
    <row r="1522">
      <c r="A1522" s="58" t="s">
        <v>41</v>
      </c>
      <c r="B1522" s="25" t="s">
        <v>1</v>
      </c>
      <c r="C1522" s="25" t="s">
        <v>117</v>
      </c>
      <c r="D1522" s="25" t="s">
        <v>15</v>
      </c>
      <c r="E1522" s="25">
        <v>38.0</v>
      </c>
      <c r="F1522" s="25">
        <v>0.0</v>
      </c>
      <c r="G1522" s="25">
        <v>0.0</v>
      </c>
      <c r="H1522" s="25">
        <v>13.0</v>
      </c>
      <c r="I1522" s="25">
        <v>0.0</v>
      </c>
      <c r="J1522" s="25">
        <v>0.0</v>
      </c>
      <c r="K1522" s="25">
        <v>0.0</v>
      </c>
      <c r="L1522" s="25">
        <v>0.0</v>
      </c>
      <c r="M1522" s="25">
        <v>0.0</v>
      </c>
      <c r="N1522" s="25">
        <v>0.03583</v>
      </c>
      <c r="O1522" s="25">
        <v>0.63889</v>
      </c>
      <c r="P1522" s="25">
        <v>0.25423</v>
      </c>
      <c r="Q1522" s="25">
        <v>0.0</v>
      </c>
      <c r="R1522" s="25">
        <v>99.0</v>
      </c>
      <c r="S1522" s="25">
        <v>7.0</v>
      </c>
    </row>
    <row r="1523">
      <c r="A1523" s="58" t="s">
        <v>41</v>
      </c>
      <c r="B1523" s="25" t="s">
        <v>1</v>
      </c>
      <c r="C1523" s="25" t="s">
        <v>280</v>
      </c>
      <c r="D1523" s="25" t="s">
        <v>15</v>
      </c>
      <c r="E1523" s="25">
        <v>13.0</v>
      </c>
      <c r="F1523" s="25">
        <v>0.0</v>
      </c>
      <c r="G1523" s="25">
        <v>0.0</v>
      </c>
      <c r="H1523" s="25">
        <v>1.0</v>
      </c>
      <c r="I1523" s="25">
        <v>0.0</v>
      </c>
      <c r="J1523" s="25">
        <v>0.0</v>
      </c>
      <c r="K1523" s="25">
        <v>0.0</v>
      </c>
      <c r="L1523" s="25">
        <v>0.0</v>
      </c>
      <c r="M1523" s="25">
        <v>0.0</v>
      </c>
      <c r="N1523" s="25">
        <v>0.09111</v>
      </c>
      <c r="O1523" s="25">
        <v>0.85917</v>
      </c>
      <c r="P1523" s="25">
        <v>0.25346</v>
      </c>
      <c r="Q1523" s="25">
        <v>0.0</v>
      </c>
      <c r="R1523" s="25">
        <v>99.0</v>
      </c>
      <c r="S1523" s="25">
        <v>7.0</v>
      </c>
    </row>
    <row r="1524">
      <c r="A1524" s="58" t="s">
        <v>41</v>
      </c>
      <c r="B1524" s="25" t="s">
        <v>1</v>
      </c>
      <c r="C1524" s="25" t="s">
        <v>250</v>
      </c>
      <c r="D1524" s="25" t="s">
        <v>15</v>
      </c>
      <c r="E1524" s="25">
        <v>7.0</v>
      </c>
      <c r="F1524" s="25">
        <v>0.0</v>
      </c>
      <c r="G1524" s="25">
        <v>0.0</v>
      </c>
      <c r="H1524" s="25">
        <v>1.0</v>
      </c>
      <c r="I1524" s="25">
        <v>0.0</v>
      </c>
      <c r="J1524" s="25">
        <v>0.0</v>
      </c>
      <c r="K1524" s="25">
        <v>0.0</v>
      </c>
      <c r="L1524" s="25">
        <v>0.0</v>
      </c>
      <c r="M1524" s="25">
        <v>0.0</v>
      </c>
      <c r="N1524" s="25">
        <v>0.13972</v>
      </c>
      <c r="O1524" s="25">
        <v>0.47111</v>
      </c>
      <c r="P1524" s="25">
        <v>0.17306</v>
      </c>
      <c r="Q1524" s="25">
        <v>0.0</v>
      </c>
      <c r="R1524" s="25">
        <v>99.0</v>
      </c>
      <c r="S1524" s="25">
        <v>7.0</v>
      </c>
    </row>
    <row r="1525">
      <c r="A1525" s="58" t="s">
        <v>41</v>
      </c>
      <c r="B1525" s="25" t="s">
        <v>1</v>
      </c>
      <c r="C1525" s="25" t="s">
        <v>258</v>
      </c>
      <c r="D1525" s="25" t="s">
        <v>15</v>
      </c>
      <c r="E1525" s="25">
        <v>3.0</v>
      </c>
      <c r="F1525" s="25">
        <v>0.0</v>
      </c>
      <c r="G1525" s="25">
        <v>0.0</v>
      </c>
      <c r="H1525" s="25">
        <v>0.0</v>
      </c>
      <c r="I1525" s="25">
        <v>0.0</v>
      </c>
      <c r="J1525" s="25">
        <v>0.0</v>
      </c>
      <c r="K1525" s="25">
        <v>0.0</v>
      </c>
      <c r="L1525" s="25">
        <v>0.0</v>
      </c>
      <c r="M1525" s="25">
        <v>0.0</v>
      </c>
      <c r="N1525" s="25">
        <v>0.60917</v>
      </c>
      <c r="O1525" s="25">
        <v>4.00028</v>
      </c>
      <c r="P1525" s="25">
        <v>1.5913</v>
      </c>
      <c r="Q1525" s="25">
        <v>0.0</v>
      </c>
      <c r="R1525" s="25">
        <v>99.0</v>
      </c>
      <c r="S1525" s="25">
        <v>7.0</v>
      </c>
    </row>
    <row r="1526">
      <c r="A1526" s="58" t="s">
        <v>41</v>
      </c>
      <c r="B1526" s="25" t="s">
        <v>1</v>
      </c>
      <c r="C1526" s="25" t="s">
        <v>237</v>
      </c>
      <c r="D1526" s="25" t="s">
        <v>15</v>
      </c>
      <c r="E1526" s="25">
        <v>11.0</v>
      </c>
      <c r="F1526" s="25">
        <v>0.0</v>
      </c>
      <c r="G1526" s="25">
        <v>0.0</v>
      </c>
      <c r="H1526" s="25">
        <v>4.0</v>
      </c>
      <c r="I1526" s="25">
        <v>0.0</v>
      </c>
      <c r="J1526" s="25">
        <v>0.0</v>
      </c>
      <c r="K1526" s="25">
        <v>0.0</v>
      </c>
      <c r="L1526" s="25">
        <v>0.0</v>
      </c>
      <c r="M1526" s="25">
        <v>0.0</v>
      </c>
      <c r="N1526" s="25">
        <v>0.0075</v>
      </c>
      <c r="O1526" s="25">
        <v>1.74889</v>
      </c>
      <c r="P1526" s="25">
        <v>0.69937</v>
      </c>
      <c r="Q1526" s="25">
        <v>0.0</v>
      </c>
      <c r="R1526" s="25">
        <v>99.0</v>
      </c>
      <c r="S1526" s="25">
        <v>7.0</v>
      </c>
    </row>
    <row r="1527">
      <c r="A1527" s="58" t="s">
        <v>41</v>
      </c>
      <c r="B1527" s="25" t="s">
        <v>1</v>
      </c>
      <c r="C1527" s="25" t="s">
        <v>218</v>
      </c>
      <c r="D1527" s="25" t="s">
        <v>15</v>
      </c>
      <c r="E1527" s="25">
        <v>11.0</v>
      </c>
      <c r="F1527" s="25">
        <v>0.0</v>
      </c>
      <c r="G1527" s="25">
        <v>0.0</v>
      </c>
      <c r="H1527" s="25">
        <v>6.0</v>
      </c>
      <c r="I1527" s="25">
        <v>0.0</v>
      </c>
      <c r="J1527" s="25">
        <v>0.0</v>
      </c>
      <c r="K1527" s="25">
        <v>0.0</v>
      </c>
      <c r="L1527" s="25">
        <v>0.0</v>
      </c>
      <c r="M1527" s="25">
        <v>0.0</v>
      </c>
      <c r="N1527" s="25">
        <v>0.02667</v>
      </c>
      <c r="O1527" s="25">
        <v>1.96389</v>
      </c>
      <c r="P1527" s="25">
        <v>0.46904</v>
      </c>
      <c r="Q1527" s="25">
        <v>0.0</v>
      </c>
      <c r="R1527" s="25">
        <v>99.0</v>
      </c>
      <c r="S1527" s="25">
        <v>7.0</v>
      </c>
    </row>
    <row r="1528">
      <c r="A1528" s="58" t="s">
        <v>41</v>
      </c>
      <c r="B1528" s="25" t="s">
        <v>1</v>
      </c>
      <c r="C1528" s="25" t="s">
        <v>208</v>
      </c>
      <c r="D1528" s="25" t="s">
        <v>15</v>
      </c>
      <c r="E1528" s="25">
        <v>9.0</v>
      </c>
      <c r="F1528" s="25">
        <v>0.0</v>
      </c>
      <c r="G1528" s="25">
        <v>0.0</v>
      </c>
      <c r="H1528" s="25">
        <v>3.0</v>
      </c>
      <c r="I1528" s="25">
        <v>0.0</v>
      </c>
      <c r="J1528" s="25">
        <v>0.0</v>
      </c>
      <c r="K1528" s="25">
        <v>0.0</v>
      </c>
      <c r="L1528" s="25">
        <v>0.0</v>
      </c>
      <c r="M1528" s="25">
        <v>0.0</v>
      </c>
      <c r="N1528" s="25">
        <v>0.29389</v>
      </c>
      <c r="O1528" s="25">
        <v>2.40556</v>
      </c>
      <c r="P1528" s="25">
        <v>0.74077</v>
      </c>
      <c r="Q1528" s="25">
        <v>0.0</v>
      </c>
      <c r="R1528" s="25">
        <v>99.0</v>
      </c>
      <c r="S1528" s="25">
        <v>7.0</v>
      </c>
    </row>
    <row r="1529">
      <c r="A1529" s="58" t="s">
        <v>41</v>
      </c>
      <c r="B1529" s="25" t="s">
        <v>1</v>
      </c>
      <c r="C1529" s="25" t="s">
        <v>252</v>
      </c>
      <c r="D1529" s="25" t="s">
        <v>15</v>
      </c>
      <c r="E1529" s="25">
        <v>6.0</v>
      </c>
      <c r="F1529" s="25">
        <v>0.0</v>
      </c>
      <c r="G1529" s="25">
        <v>0.0</v>
      </c>
      <c r="H1529" s="25">
        <v>3.0</v>
      </c>
      <c r="I1529" s="25">
        <v>0.0</v>
      </c>
      <c r="J1529" s="25">
        <v>0.0</v>
      </c>
      <c r="K1529" s="25">
        <v>0.0</v>
      </c>
      <c r="L1529" s="25">
        <v>0.0</v>
      </c>
      <c r="M1529" s="25">
        <v>0.0</v>
      </c>
      <c r="N1529" s="25">
        <v>0.00222</v>
      </c>
      <c r="O1529" s="25">
        <v>2.09639</v>
      </c>
      <c r="P1529" s="25">
        <v>0.47088</v>
      </c>
      <c r="Q1529" s="25">
        <v>0.0</v>
      </c>
      <c r="R1529" s="25">
        <v>99.0</v>
      </c>
      <c r="S1529" s="25">
        <v>7.0</v>
      </c>
    </row>
    <row r="1530">
      <c r="A1530" s="58" t="s">
        <v>41</v>
      </c>
      <c r="B1530" s="25" t="s">
        <v>1</v>
      </c>
      <c r="C1530" s="25" t="s">
        <v>236</v>
      </c>
      <c r="D1530" s="25" t="s">
        <v>15</v>
      </c>
      <c r="E1530" s="25">
        <v>5.0</v>
      </c>
      <c r="F1530" s="25">
        <v>0.0</v>
      </c>
      <c r="G1530" s="25">
        <v>0.0</v>
      </c>
      <c r="H1530" s="25">
        <v>4.0</v>
      </c>
      <c r="I1530" s="25">
        <v>0.0</v>
      </c>
      <c r="J1530" s="25">
        <v>0.0</v>
      </c>
      <c r="K1530" s="25">
        <v>0.0</v>
      </c>
      <c r="L1530" s="25">
        <v>0.0</v>
      </c>
      <c r="M1530" s="25">
        <v>0.0</v>
      </c>
      <c r="N1530" s="25">
        <v>0.00111</v>
      </c>
      <c r="O1530" s="25">
        <v>0.34361</v>
      </c>
      <c r="P1530" s="25">
        <v>0.0695</v>
      </c>
      <c r="Q1530" s="25">
        <v>0.0</v>
      </c>
      <c r="R1530" s="25">
        <v>99.0</v>
      </c>
      <c r="S1530" s="25">
        <v>7.0</v>
      </c>
    </row>
    <row r="1531">
      <c r="A1531" s="58" t="s">
        <v>41</v>
      </c>
      <c r="B1531" s="25" t="s">
        <v>1</v>
      </c>
      <c r="C1531" s="25" t="s">
        <v>148</v>
      </c>
      <c r="D1531" s="25" t="s">
        <v>15</v>
      </c>
      <c r="E1531" s="25">
        <v>40.0</v>
      </c>
      <c r="F1531" s="25">
        <v>0.0</v>
      </c>
      <c r="G1531" s="25">
        <v>0.0</v>
      </c>
      <c r="H1531" s="25">
        <v>15.0</v>
      </c>
      <c r="I1531" s="25">
        <v>0.0</v>
      </c>
      <c r="J1531" s="25">
        <v>0.0</v>
      </c>
      <c r="K1531" s="25">
        <v>0.0</v>
      </c>
      <c r="L1531" s="25">
        <v>0.0</v>
      </c>
      <c r="M1531" s="25">
        <v>0.0</v>
      </c>
      <c r="N1531" s="25">
        <v>0.01389</v>
      </c>
      <c r="O1531" s="25">
        <v>0.57917</v>
      </c>
      <c r="P1531" s="25">
        <v>0.2056</v>
      </c>
      <c r="Q1531" s="25">
        <v>0.0</v>
      </c>
      <c r="R1531" s="25">
        <v>99.0</v>
      </c>
      <c r="S1531" s="25">
        <v>7.0</v>
      </c>
    </row>
    <row r="1532">
      <c r="A1532" s="58" t="s">
        <v>41</v>
      </c>
      <c r="B1532" s="25" t="s">
        <v>1</v>
      </c>
      <c r="C1532" s="25" t="s">
        <v>164</v>
      </c>
      <c r="D1532" s="25" t="s">
        <v>15</v>
      </c>
      <c r="E1532" s="25">
        <v>95.0</v>
      </c>
      <c r="F1532" s="25">
        <v>0.0</v>
      </c>
      <c r="G1532" s="25">
        <v>0.0</v>
      </c>
      <c r="H1532" s="25">
        <v>52.0</v>
      </c>
      <c r="I1532" s="25">
        <v>0.0</v>
      </c>
      <c r="J1532" s="25">
        <v>0.0</v>
      </c>
      <c r="K1532" s="25">
        <v>0.0</v>
      </c>
      <c r="L1532" s="25">
        <v>0.0</v>
      </c>
      <c r="M1532" s="25">
        <v>0.0</v>
      </c>
      <c r="N1532" s="25">
        <v>0.00444</v>
      </c>
      <c r="O1532" s="25">
        <v>0.47</v>
      </c>
      <c r="P1532" s="25">
        <v>0.20679</v>
      </c>
      <c r="Q1532" s="25">
        <v>0.0</v>
      </c>
      <c r="R1532" s="25">
        <v>99.0</v>
      </c>
      <c r="S1532" s="25">
        <v>7.0</v>
      </c>
    </row>
    <row r="1533">
      <c r="A1533" s="58" t="s">
        <v>41</v>
      </c>
      <c r="B1533" s="25" t="s">
        <v>1</v>
      </c>
      <c r="C1533" s="25" t="s">
        <v>221</v>
      </c>
      <c r="D1533" s="25" t="s">
        <v>15</v>
      </c>
      <c r="E1533" s="25">
        <v>128.0</v>
      </c>
      <c r="F1533" s="25">
        <v>0.0</v>
      </c>
      <c r="G1533" s="25">
        <v>0.0</v>
      </c>
      <c r="H1533" s="25">
        <v>31.0</v>
      </c>
      <c r="I1533" s="25">
        <v>0.0</v>
      </c>
      <c r="J1533" s="25">
        <v>0.0</v>
      </c>
      <c r="K1533" s="25">
        <v>0.0</v>
      </c>
      <c r="L1533" s="25">
        <v>0.0</v>
      </c>
      <c r="M1533" s="25">
        <v>0.0</v>
      </c>
      <c r="N1533" s="25">
        <v>0.07917</v>
      </c>
      <c r="O1533" s="25">
        <v>0.67528</v>
      </c>
      <c r="P1533" s="25">
        <v>0.24176</v>
      </c>
      <c r="Q1533" s="25">
        <v>0.0</v>
      </c>
      <c r="R1533" s="25">
        <v>99.0</v>
      </c>
      <c r="S1533" s="25">
        <v>7.0</v>
      </c>
    </row>
    <row r="1534">
      <c r="A1534" s="58" t="s">
        <v>41</v>
      </c>
      <c r="B1534" s="25" t="s">
        <v>1</v>
      </c>
      <c r="C1534" s="25" t="s">
        <v>59</v>
      </c>
      <c r="D1534" s="25" t="s">
        <v>15</v>
      </c>
      <c r="E1534" s="25">
        <v>79.0</v>
      </c>
      <c r="F1534" s="25">
        <v>0.0</v>
      </c>
      <c r="G1534" s="25">
        <v>0.0</v>
      </c>
      <c r="H1534" s="25">
        <v>16.0</v>
      </c>
      <c r="I1534" s="25">
        <v>0.0</v>
      </c>
      <c r="J1534" s="25">
        <v>0.0</v>
      </c>
      <c r="K1534" s="25">
        <v>0.0</v>
      </c>
      <c r="L1534" s="25">
        <v>0.0</v>
      </c>
      <c r="M1534" s="25">
        <v>0.0</v>
      </c>
      <c r="N1534" s="25">
        <v>0.18278</v>
      </c>
      <c r="O1534" s="25">
        <v>1.44306</v>
      </c>
      <c r="P1534" s="25">
        <v>0.64902</v>
      </c>
      <c r="Q1534" s="25">
        <v>0.0</v>
      </c>
      <c r="R1534" s="25">
        <v>99.0</v>
      </c>
      <c r="S1534" s="25">
        <v>7.0</v>
      </c>
    </row>
    <row r="1535">
      <c r="A1535" s="58" t="s">
        <v>41</v>
      </c>
      <c r="B1535" s="25" t="s">
        <v>1</v>
      </c>
      <c r="C1535" s="25" t="s">
        <v>210</v>
      </c>
      <c r="D1535" s="25" t="s">
        <v>15</v>
      </c>
      <c r="E1535" s="25">
        <v>137.0</v>
      </c>
      <c r="F1535" s="25">
        <v>0.0</v>
      </c>
      <c r="G1535" s="25">
        <v>0.0</v>
      </c>
      <c r="H1535" s="25">
        <v>40.0</v>
      </c>
      <c r="I1535" s="25">
        <v>0.0</v>
      </c>
      <c r="J1535" s="25">
        <v>0.0</v>
      </c>
      <c r="K1535" s="25">
        <v>0.0</v>
      </c>
      <c r="L1535" s="25">
        <v>0.0</v>
      </c>
      <c r="M1535" s="25">
        <v>0.0</v>
      </c>
      <c r="N1535" s="25">
        <v>0.08</v>
      </c>
      <c r="O1535" s="25">
        <v>1.18944</v>
      </c>
      <c r="P1535" s="25">
        <v>0.43465</v>
      </c>
      <c r="Q1535" s="25">
        <v>0.0</v>
      </c>
      <c r="R1535" s="25">
        <v>99.0</v>
      </c>
      <c r="S1535" s="25">
        <v>7.0</v>
      </c>
    </row>
    <row r="1536">
      <c r="A1536" s="58" t="s">
        <v>41</v>
      </c>
      <c r="B1536" s="25" t="s">
        <v>1</v>
      </c>
      <c r="C1536" s="25" t="s">
        <v>199</v>
      </c>
      <c r="D1536" s="25" t="s">
        <v>15</v>
      </c>
      <c r="E1536" s="25">
        <v>47.0</v>
      </c>
      <c r="F1536" s="25">
        <v>0.0</v>
      </c>
      <c r="G1536" s="25">
        <v>0.0</v>
      </c>
      <c r="H1536" s="25">
        <v>15.0</v>
      </c>
      <c r="I1536" s="25">
        <v>0.0</v>
      </c>
      <c r="J1536" s="25">
        <v>0.0</v>
      </c>
      <c r="K1536" s="25">
        <v>0.0</v>
      </c>
      <c r="L1536" s="25">
        <v>0.0</v>
      </c>
      <c r="M1536" s="25">
        <v>0.0</v>
      </c>
      <c r="N1536" s="25">
        <v>0.05361</v>
      </c>
      <c r="O1536" s="25">
        <v>0.66056</v>
      </c>
      <c r="P1536" s="25">
        <v>0.20219</v>
      </c>
      <c r="Q1536" s="25">
        <v>0.0</v>
      </c>
      <c r="R1536" s="25">
        <v>99.0</v>
      </c>
      <c r="S1536" s="25">
        <v>7.0</v>
      </c>
    </row>
    <row r="1537">
      <c r="A1537" s="58" t="s">
        <v>41</v>
      </c>
      <c r="B1537" s="25" t="s">
        <v>1</v>
      </c>
      <c r="C1537" s="25" t="s">
        <v>292</v>
      </c>
      <c r="D1537" s="25" t="s">
        <v>15</v>
      </c>
      <c r="E1537" s="25">
        <v>1.0</v>
      </c>
      <c r="F1537" s="25">
        <v>0.0</v>
      </c>
      <c r="G1537" s="25">
        <v>0.0</v>
      </c>
      <c r="H1537" s="25">
        <v>0.0</v>
      </c>
      <c r="I1537" s="25">
        <v>0.0</v>
      </c>
      <c r="J1537" s="25">
        <v>0.0</v>
      </c>
      <c r="K1537" s="25">
        <v>0.0</v>
      </c>
      <c r="L1537" s="25">
        <v>0.0</v>
      </c>
      <c r="M1537" s="25">
        <v>0.0</v>
      </c>
      <c r="N1537" s="25">
        <v>0.18528</v>
      </c>
      <c r="O1537" s="25">
        <v>0.18528</v>
      </c>
      <c r="P1537" s="25">
        <v>0.18528</v>
      </c>
      <c r="Q1537" s="25">
        <v>0.0</v>
      </c>
      <c r="R1537" s="25">
        <v>99.0</v>
      </c>
      <c r="S1537" s="25">
        <v>7.0</v>
      </c>
    </row>
    <row r="1538">
      <c r="A1538" s="58" t="s">
        <v>41</v>
      </c>
      <c r="B1538" s="25" t="s">
        <v>1</v>
      </c>
      <c r="C1538" s="25" t="s">
        <v>223</v>
      </c>
      <c r="D1538" s="25" t="s">
        <v>15</v>
      </c>
      <c r="E1538" s="25">
        <v>37.0</v>
      </c>
      <c r="F1538" s="25">
        <v>0.0</v>
      </c>
      <c r="G1538" s="25">
        <v>0.0</v>
      </c>
      <c r="H1538" s="25">
        <v>13.0</v>
      </c>
      <c r="I1538" s="25">
        <v>0.0</v>
      </c>
      <c r="J1538" s="25">
        <v>0.0</v>
      </c>
      <c r="K1538" s="25">
        <v>0.0</v>
      </c>
      <c r="L1538" s="25">
        <v>0.0</v>
      </c>
      <c r="M1538" s="25">
        <v>0.0</v>
      </c>
      <c r="N1538" s="25">
        <v>0.05806</v>
      </c>
      <c r="O1538" s="25">
        <v>0.57694</v>
      </c>
      <c r="P1538" s="25">
        <v>0.22703</v>
      </c>
      <c r="Q1538" s="25">
        <v>0.0</v>
      </c>
      <c r="R1538" s="25">
        <v>99.0</v>
      </c>
      <c r="S1538" s="25">
        <v>7.0</v>
      </c>
    </row>
    <row r="1539">
      <c r="A1539" s="58" t="s">
        <v>41</v>
      </c>
      <c r="B1539" s="25" t="s">
        <v>1</v>
      </c>
      <c r="C1539" s="25" t="s">
        <v>138</v>
      </c>
      <c r="D1539" s="25" t="s">
        <v>15</v>
      </c>
      <c r="E1539" s="25">
        <v>22.0</v>
      </c>
      <c r="F1539" s="25">
        <v>0.0</v>
      </c>
      <c r="G1539" s="25">
        <v>0.0</v>
      </c>
      <c r="H1539" s="25">
        <v>8.0</v>
      </c>
      <c r="I1539" s="25">
        <v>0.0</v>
      </c>
      <c r="J1539" s="25">
        <v>0.0</v>
      </c>
      <c r="K1539" s="25">
        <v>0.0</v>
      </c>
      <c r="L1539" s="25">
        <v>0.0</v>
      </c>
      <c r="M1539" s="25">
        <v>0.0</v>
      </c>
      <c r="N1539" s="25">
        <v>0.04028</v>
      </c>
      <c r="O1539" s="25">
        <v>0.27028</v>
      </c>
      <c r="P1539" s="25">
        <v>0.0987</v>
      </c>
      <c r="Q1539" s="25">
        <v>0.0</v>
      </c>
      <c r="R1539" s="25">
        <v>99.0</v>
      </c>
      <c r="S1539" s="25">
        <v>7.0</v>
      </c>
    </row>
    <row r="1540">
      <c r="A1540" s="58" t="s">
        <v>41</v>
      </c>
      <c r="B1540" s="25" t="s">
        <v>1</v>
      </c>
      <c r="C1540" s="25" t="s">
        <v>229</v>
      </c>
      <c r="D1540" s="25" t="s">
        <v>15</v>
      </c>
      <c r="E1540" s="25">
        <v>11.0</v>
      </c>
      <c r="F1540" s="25">
        <v>0.0</v>
      </c>
      <c r="G1540" s="25">
        <v>0.0</v>
      </c>
      <c r="H1540" s="25">
        <v>2.0</v>
      </c>
      <c r="I1540" s="25">
        <v>0.0</v>
      </c>
      <c r="J1540" s="25">
        <v>0.0</v>
      </c>
      <c r="K1540" s="25">
        <v>0.0</v>
      </c>
      <c r="L1540" s="25">
        <v>0.0</v>
      </c>
      <c r="M1540" s="25">
        <v>0.0</v>
      </c>
      <c r="N1540" s="25">
        <v>0.1325</v>
      </c>
      <c r="O1540" s="25">
        <v>0.37306</v>
      </c>
      <c r="P1540" s="25">
        <v>0.68278</v>
      </c>
      <c r="Q1540" s="25">
        <v>0.0</v>
      </c>
      <c r="R1540" s="25">
        <v>99.0</v>
      </c>
      <c r="S1540" s="25">
        <v>7.0</v>
      </c>
    </row>
    <row r="1541">
      <c r="A1541" s="58" t="s">
        <v>41</v>
      </c>
      <c r="B1541" s="25" t="s">
        <v>1</v>
      </c>
      <c r="C1541" s="25" t="s">
        <v>263</v>
      </c>
      <c r="D1541" s="25" t="s">
        <v>15</v>
      </c>
      <c r="E1541" s="25">
        <v>1.0</v>
      </c>
      <c r="F1541" s="25">
        <v>0.0</v>
      </c>
      <c r="G1541" s="25">
        <v>0.0</v>
      </c>
      <c r="H1541" s="25">
        <v>0.0</v>
      </c>
      <c r="I1541" s="25">
        <v>0.0</v>
      </c>
      <c r="J1541" s="25">
        <v>0.0</v>
      </c>
      <c r="K1541" s="25">
        <v>0.0</v>
      </c>
      <c r="L1541" s="25">
        <v>0.0</v>
      </c>
      <c r="M1541" s="25">
        <v>0.0</v>
      </c>
      <c r="N1541" s="25">
        <v>0.10778</v>
      </c>
      <c r="O1541" s="25">
        <v>0.10778</v>
      </c>
      <c r="P1541" s="25">
        <v>0.10778</v>
      </c>
      <c r="Q1541" s="25">
        <v>0.0</v>
      </c>
      <c r="R1541" s="25">
        <v>99.0</v>
      </c>
      <c r="S1541" s="25">
        <v>7.0</v>
      </c>
    </row>
    <row r="1542">
      <c r="A1542" s="58" t="s">
        <v>41</v>
      </c>
      <c r="B1542" s="25" t="s">
        <v>1</v>
      </c>
      <c r="C1542" s="25" t="s">
        <v>193</v>
      </c>
      <c r="D1542" s="25" t="s">
        <v>15</v>
      </c>
      <c r="E1542" s="25">
        <v>14.0</v>
      </c>
      <c r="F1542" s="25">
        <v>0.0</v>
      </c>
      <c r="G1542" s="25">
        <v>0.0</v>
      </c>
      <c r="H1542" s="25">
        <v>3.0</v>
      </c>
      <c r="I1542" s="25">
        <v>0.0</v>
      </c>
      <c r="J1542" s="25">
        <v>0.0</v>
      </c>
      <c r="K1542" s="25">
        <v>0.0</v>
      </c>
      <c r="L1542" s="25">
        <v>0.0</v>
      </c>
      <c r="M1542" s="25">
        <v>0.0</v>
      </c>
      <c r="N1542" s="25">
        <v>0.15139</v>
      </c>
      <c r="O1542" s="25">
        <v>0.85639</v>
      </c>
      <c r="P1542" s="25">
        <v>0.26014</v>
      </c>
      <c r="Q1542" s="25">
        <v>0.0</v>
      </c>
      <c r="R1542" s="25">
        <v>99.0</v>
      </c>
      <c r="S1542" s="25">
        <v>7.0</v>
      </c>
    </row>
    <row r="1543">
      <c r="A1543" s="58" t="s">
        <v>41</v>
      </c>
      <c r="B1543" s="25" t="s">
        <v>1</v>
      </c>
      <c r="C1543" s="25" t="s">
        <v>289</v>
      </c>
      <c r="D1543" s="25" t="s">
        <v>15</v>
      </c>
      <c r="E1543" s="25">
        <v>2.0</v>
      </c>
      <c r="F1543" s="25">
        <v>0.0</v>
      </c>
      <c r="G1543" s="25">
        <v>0.0</v>
      </c>
      <c r="H1543" s="25">
        <v>1.0</v>
      </c>
      <c r="I1543" s="25">
        <v>0.0</v>
      </c>
      <c r="J1543" s="25">
        <v>0.0</v>
      </c>
      <c r="K1543" s="25">
        <v>0.0</v>
      </c>
      <c r="L1543" s="25">
        <v>0.0</v>
      </c>
      <c r="M1543" s="25">
        <v>0.0</v>
      </c>
      <c r="N1543" s="25">
        <v>0.10597</v>
      </c>
      <c r="O1543" s="25">
        <v>0.10597</v>
      </c>
      <c r="P1543" s="25">
        <v>0.10597</v>
      </c>
      <c r="Q1543" s="25">
        <v>0.0</v>
      </c>
      <c r="R1543" s="25">
        <v>99.0</v>
      </c>
      <c r="S1543" s="25">
        <v>7.0</v>
      </c>
    </row>
    <row r="1544">
      <c r="A1544" s="58" t="s">
        <v>41</v>
      </c>
      <c r="B1544" s="25" t="s">
        <v>1</v>
      </c>
      <c r="C1544" s="25" t="s">
        <v>254</v>
      </c>
      <c r="D1544" s="25" t="s">
        <v>15</v>
      </c>
      <c r="E1544" s="25">
        <v>3.0</v>
      </c>
      <c r="F1544" s="25">
        <v>0.0</v>
      </c>
      <c r="G1544" s="25">
        <v>0.0</v>
      </c>
      <c r="H1544" s="25">
        <v>0.0</v>
      </c>
      <c r="I1544" s="25">
        <v>0.0</v>
      </c>
      <c r="J1544" s="25">
        <v>0.0</v>
      </c>
      <c r="K1544" s="25">
        <v>0.0</v>
      </c>
      <c r="L1544" s="25">
        <v>0.0</v>
      </c>
      <c r="M1544" s="25">
        <v>0.0</v>
      </c>
      <c r="N1544" s="25">
        <v>0.33917</v>
      </c>
      <c r="O1544" s="25">
        <v>1.01111</v>
      </c>
      <c r="P1544" s="25">
        <v>0.46056</v>
      </c>
      <c r="Q1544" s="25">
        <v>0.0</v>
      </c>
      <c r="R1544" s="25">
        <v>99.0</v>
      </c>
      <c r="S1544" s="25">
        <v>7.0</v>
      </c>
    </row>
    <row r="1545">
      <c r="A1545" s="58" t="s">
        <v>41</v>
      </c>
      <c r="B1545" s="25" t="s">
        <v>1</v>
      </c>
      <c r="C1545" s="25" t="s">
        <v>139</v>
      </c>
      <c r="D1545" s="25" t="s">
        <v>15</v>
      </c>
      <c r="E1545" s="25">
        <v>12.0</v>
      </c>
      <c r="F1545" s="25">
        <v>0.0</v>
      </c>
      <c r="G1545" s="25">
        <v>0.0</v>
      </c>
      <c r="H1545" s="25">
        <v>3.0</v>
      </c>
      <c r="I1545" s="25">
        <v>0.0</v>
      </c>
      <c r="J1545" s="25">
        <v>0.0</v>
      </c>
      <c r="K1545" s="25">
        <v>0.0</v>
      </c>
      <c r="L1545" s="25">
        <v>0.0</v>
      </c>
      <c r="M1545" s="25">
        <v>0.0</v>
      </c>
      <c r="N1545" s="25">
        <v>0.02694</v>
      </c>
      <c r="O1545" s="25">
        <v>1.065</v>
      </c>
      <c r="P1545" s="25">
        <v>0.30465</v>
      </c>
      <c r="Q1545" s="25">
        <v>0.0</v>
      </c>
      <c r="R1545" s="25">
        <v>99.0</v>
      </c>
      <c r="S1545" s="25">
        <v>7.0</v>
      </c>
    </row>
    <row r="1546">
      <c r="A1546" s="58" t="s">
        <v>41</v>
      </c>
      <c r="B1546" s="25" t="s">
        <v>1</v>
      </c>
      <c r="C1546" s="25" t="s">
        <v>269</v>
      </c>
      <c r="D1546" s="25" t="s">
        <v>15</v>
      </c>
      <c r="E1546" s="25">
        <v>8.0</v>
      </c>
      <c r="F1546" s="25">
        <v>0.0</v>
      </c>
      <c r="G1546" s="25">
        <v>0.0</v>
      </c>
      <c r="H1546" s="25">
        <v>3.0</v>
      </c>
      <c r="I1546" s="25">
        <v>0.0</v>
      </c>
      <c r="J1546" s="25">
        <v>0.0</v>
      </c>
      <c r="K1546" s="25">
        <v>0.0</v>
      </c>
      <c r="L1546" s="25">
        <v>0.0</v>
      </c>
      <c r="M1546" s="25">
        <v>0.0</v>
      </c>
      <c r="N1546" s="25">
        <v>0.00583</v>
      </c>
      <c r="O1546" s="25">
        <v>0.22194</v>
      </c>
      <c r="P1546" s="25">
        <v>0.06052</v>
      </c>
      <c r="Q1546" s="25">
        <v>0.0</v>
      </c>
      <c r="R1546" s="25">
        <v>99.0</v>
      </c>
      <c r="S1546" s="25">
        <v>7.0</v>
      </c>
    </row>
    <row r="1547">
      <c r="A1547" s="58" t="s">
        <v>41</v>
      </c>
      <c r="B1547" s="25" t="s">
        <v>1</v>
      </c>
      <c r="C1547" s="25" t="s">
        <v>268</v>
      </c>
      <c r="D1547" s="25" t="s">
        <v>15</v>
      </c>
      <c r="E1547" s="25">
        <v>3.0</v>
      </c>
      <c r="F1547" s="25">
        <v>0.0</v>
      </c>
      <c r="G1547" s="25">
        <v>0.0</v>
      </c>
      <c r="H1547" s="25">
        <v>1.0</v>
      </c>
      <c r="I1547" s="25">
        <v>0.0</v>
      </c>
      <c r="J1547" s="25">
        <v>0.0</v>
      </c>
      <c r="K1547" s="25">
        <v>0.0</v>
      </c>
      <c r="L1547" s="25">
        <v>0.0</v>
      </c>
      <c r="M1547" s="25">
        <v>0.0</v>
      </c>
      <c r="N1547" s="25">
        <v>0.01361</v>
      </c>
      <c r="O1547" s="25">
        <v>0.01667</v>
      </c>
      <c r="P1547" s="25">
        <v>0.01111</v>
      </c>
      <c r="Q1547" s="25">
        <v>0.0</v>
      </c>
      <c r="R1547" s="25">
        <v>99.0</v>
      </c>
      <c r="S1547" s="25">
        <v>7.0</v>
      </c>
    </row>
    <row r="1548">
      <c r="A1548" s="58" t="s">
        <v>41</v>
      </c>
      <c r="B1548" s="25" t="s">
        <v>1</v>
      </c>
      <c r="C1548" s="25" t="s">
        <v>291</v>
      </c>
      <c r="D1548" s="25" t="s">
        <v>15</v>
      </c>
      <c r="E1548" s="25">
        <v>1.0</v>
      </c>
      <c r="F1548" s="25">
        <v>0.0</v>
      </c>
      <c r="G1548" s="25">
        <v>0.0</v>
      </c>
      <c r="H1548" s="25">
        <v>0.0</v>
      </c>
      <c r="I1548" s="25">
        <v>0.0</v>
      </c>
      <c r="J1548" s="25">
        <v>0.0</v>
      </c>
      <c r="K1548" s="25">
        <v>0.0</v>
      </c>
      <c r="L1548" s="25">
        <v>0.0</v>
      </c>
      <c r="M1548" s="25">
        <v>0.0</v>
      </c>
      <c r="N1548" s="25">
        <v>0.03472</v>
      </c>
      <c r="O1548" s="25">
        <v>0.03472</v>
      </c>
      <c r="P1548" s="25">
        <v>0.03472</v>
      </c>
      <c r="Q1548" s="25">
        <v>0.0</v>
      </c>
      <c r="R1548" s="25">
        <v>99.0</v>
      </c>
      <c r="S1548" s="25">
        <v>7.0</v>
      </c>
    </row>
    <row r="1549">
      <c r="A1549" s="58" t="s">
        <v>41</v>
      </c>
      <c r="B1549" s="25" t="s">
        <v>1</v>
      </c>
      <c r="C1549" s="25" t="s">
        <v>212</v>
      </c>
      <c r="D1549" s="25" t="s">
        <v>15</v>
      </c>
      <c r="E1549" s="25">
        <v>9.0</v>
      </c>
      <c r="F1549" s="25">
        <v>0.0</v>
      </c>
      <c r="G1549" s="25">
        <v>0.0</v>
      </c>
      <c r="H1549" s="25">
        <v>3.0</v>
      </c>
      <c r="I1549" s="25">
        <v>0.0</v>
      </c>
      <c r="J1549" s="25">
        <v>0.0</v>
      </c>
      <c r="K1549" s="25">
        <v>0.0</v>
      </c>
      <c r="L1549" s="25">
        <v>0.0</v>
      </c>
      <c r="M1549" s="25">
        <v>0.0</v>
      </c>
      <c r="N1549" s="25">
        <v>0.11472</v>
      </c>
      <c r="O1549" s="25">
        <v>0.33944</v>
      </c>
      <c r="P1549" s="25">
        <v>0.12951</v>
      </c>
      <c r="Q1549" s="25">
        <v>0.0</v>
      </c>
      <c r="R1549" s="25">
        <v>99.0</v>
      </c>
      <c r="S1549" s="25">
        <v>7.0</v>
      </c>
    </row>
    <row r="1550">
      <c r="A1550" s="58" t="s">
        <v>41</v>
      </c>
      <c r="B1550" s="25" t="s">
        <v>1</v>
      </c>
      <c r="C1550" s="25" t="s">
        <v>228</v>
      </c>
      <c r="D1550" s="25" t="s">
        <v>15</v>
      </c>
      <c r="E1550" s="25">
        <v>2.0</v>
      </c>
      <c r="F1550" s="25">
        <v>0.0</v>
      </c>
      <c r="G1550" s="25">
        <v>0.0</v>
      </c>
      <c r="H1550" s="25">
        <v>0.0</v>
      </c>
      <c r="I1550" s="25">
        <v>0.0</v>
      </c>
      <c r="J1550" s="25">
        <v>0.0</v>
      </c>
      <c r="K1550" s="25">
        <v>0.0</v>
      </c>
      <c r="L1550" s="25">
        <v>0.0</v>
      </c>
      <c r="M1550" s="25">
        <v>0.0</v>
      </c>
      <c r="N1550" s="25">
        <v>0.13347</v>
      </c>
      <c r="O1550" s="25">
        <v>0.13347</v>
      </c>
      <c r="P1550" s="25">
        <v>0.13347</v>
      </c>
      <c r="Q1550" s="25">
        <v>0.0</v>
      </c>
      <c r="R1550" s="25">
        <v>99.0</v>
      </c>
      <c r="S1550" s="25">
        <v>7.0</v>
      </c>
    </row>
    <row r="1551">
      <c r="A1551" s="58" t="s">
        <v>41</v>
      </c>
      <c r="B1551" s="25" t="s">
        <v>1</v>
      </c>
      <c r="C1551" s="25" t="s">
        <v>238</v>
      </c>
      <c r="D1551" s="25" t="s">
        <v>15</v>
      </c>
      <c r="E1551" s="25">
        <v>13.0</v>
      </c>
      <c r="F1551" s="25">
        <v>0.0</v>
      </c>
      <c r="G1551" s="25">
        <v>0.0</v>
      </c>
      <c r="H1551" s="25">
        <v>1.0</v>
      </c>
      <c r="I1551" s="25">
        <v>0.0</v>
      </c>
      <c r="J1551" s="25">
        <v>0.0</v>
      </c>
      <c r="K1551" s="25">
        <v>0.0</v>
      </c>
      <c r="L1551" s="25">
        <v>0.0</v>
      </c>
      <c r="M1551" s="25">
        <v>0.0</v>
      </c>
      <c r="N1551" s="25">
        <v>0.15222</v>
      </c>
      <c r="O1551" s="25">
        <v>2.06</v>
      </c>
      <c r="P1551" s="25">
        <v>0.61006</v>
      </c>
      <c r="Q1551" s="25">
        <v>0.0</v>
      </c>
      <c r="R1551" s="25">
        <v>99.0</v>
      </c>
      <c r="S1551" s="25">
        <v>7.0</v>
      </c>
    </row>
    <row r="1552">
      <c r="A1552" s="58" t="s">
        <v>41</v>
      </c>
      <c r="B1552" s="25" t="s">
        <v>1</v>
      </c>
      <c r="C1552" s="25" t="s">
        <v>287</v>
      </c>
      <c r="D1552" s="25" t="s">
        <v>15</v>
      </c>
      <c r="E1552" s="25">
        <v>5.0</v>
      </c>
      <c r="F1552" s="25">
        <v>0.0</v>
      </c>
      <c r="G1552" s="25">
        <v>0.0</v>
      </c>
      <c r="H1552" s="25">
        <v>1.0</v>
      </c>
      <c r="I1552" s="25">
        <v>0.0</v>
      </c>
      <c r="J1552" s="25">
        <v>0.0</v>
      </c>
      <c r="K1552" s="25">
        <v>0.0</v>
      </c>
      <c r="L1552" s="25">
        <v>0.0</v>
      </c>
      <c r="M1552" s="25">
        <v>0.0</v>
      </c>
      <c r="N1552" s="25">
        <v>0.77694</v>
      </c>
      <c r="O1552" s="25">
        <v>8.42083</v>
      </c>
      <c r="P1552" s="25">
        <v>2.67767</v>
      </c>
      <c r="Q1552" s="25">
        <v>0.0</v>
      </c>
      <c r="R1552" s="25">
        <v>99.0</v>
      </c>
      <c r="S1552" s="25">
        <v>7.0</v>
      </c>
    </row>
    <row r="1553">
      <c r="A1553" s="58" t="s">
        <v>41</v>
      </c>
      <c r="B1553" s="25" t="s">
        <v>1</v>
      </c>
      <c r="C1553" s="25" t="s">
        <v>144</v>
      </c>
      <c r="D1553" s="25" t="s">
        <v>15</v>
      </c>
      <c r="E1553" s="25">
        <v>29.0</v>
      </c>
      <c r="F1553" s="25">
        <v>0.0</v>
      </c>
      <c r="G1553" s="25">
        <v>0.0</v>
      </c>
      <c r="H1553" s="25">
        <v>6.0</v>
      </c>
      <c r="I1553" s="25">
        <v>0.0</v>
      </c>
      <c r="J1553" s="25">
        <v>0.0</v>
      </c>
      <c r="K1553" s="25">
        <v>0.0</v>
      </c>
      <c r="L1553" s="25">
        <v>0.0</v>
      </c>
      <c r="M1553" s="25">
        <v>0.0</v>
      </c>
      <c r="N1553" s="25">
        <v>0.04472</v>
      </c>
      <c r="O1553" s="25">
        <v>2.05361</v>
      </c>
      <c r="P1553" s="25">
        <v>0.59117</v>
      </c>
      <c r="Q1553" s="25">
        <v>0.0</v>
      </c>
      <c r="R1553" s="25">
        <v>99.0</v>
      </c>
      <c r="S1553" s="25">
        <v>7.0</v>
      </c>
    </row>
    <row r="1554">
      <c r="A1554" s="58" t="s">
        <v>41</v>
      </c>
      <c r="B1554" s="25" t="s">
        <v>1</v>
      </c>
      <c r="C1554" s="25" t="s">
        <v>224</v>
      </c>
      <c r="D1554" s="25" t="s">
        <v>15</v>
      </c>
      <c r="E1554" s="25">
        <v>21.0</v>
      </c>
      <c r="F1554" s="25">
        <v>0.0</v>
      </c>
      <c r="G1554" s="25">
        <v>0.0</v>
      </c>
      <c r="H1554" s="25">
        <v>11.0</v>
      </c>
      <c r="I1554" s="25">
        <v>0.0</v>
      </c>
      <c r="J1554" s="25">
        <v>0.0</v>
      </c>
      <c r="K1554" s="25">
        <v>0.0</v>
      </c>
      <c r="L1554" s="25">
        <v>0.0</v>
      </c>
      <c r="M1554" s="25">
        <v>0.0</v>
      </c>
      <c r="N1554" s="25">
        <v>0.04833</v>
      </c>
      <c r="O1554" s="25">
        <v>0.46972</v>
      </c>
      <c r="P1554" s="25">
        <v>0.14534</v>
      </c>
      <c r="Q1554" s="25">
        <v>0.0</v>
      </c>
      <c r="R1554" s="25">
        <v>99.0</v>
      </c>
      <c r="S1554" s="25">
        <v>7.0</v>
      </c>
    </row>
    <row r="1555">
      <c r="A1555" s="58" t="s">
        <v>41</v>
      </c>
      <c r="B1555" s="25" t="s">
        <v>1</v>
      </c>
      <c r="C1555" s="25" t="s">
        <v>288</v>
      </c>
      <c r="D1555" s="25" t="s">
        <v>15</v>
      </c>
      <c r="E1555" s="25">
        <v>2.0</v>
      </c>
      <c r="F1555" s="25">
        <v>0.0</v>
      </c>
      <c r="G1555" s="25">
        <v>0.0</v>
      </c>
      <c r="H1555" s="25">
        <v>1.0</v>
      </c>
      <c r="I1555" s="25">
        <v>0.0</v>
      </c>
      <c r="J1555" s="25">
        <v>0.0</v>
      </c>
      <c r="K1555" s="25">
        <v>0.0</v>
      </c>
      <c r="L1555" s="25">
        <v>0.0</v>
      </c>
      <c r="M1555" s="25">
        <v>0.0</v>
      </c>
      <c r="N1555" s="25">
        <v>0.08333</v>
      </c>
      <c r="O1555" s="25">
        <v>0.08333</v>
      </c>
      <c r="P1555" s="25">
        <v>0.08333</v>
      </c>
      <c r="Q1555" s="25">
        <v>0.0</v>
      </c>
      <c r="R1555" s="25">
        <v>99.0</v>
      </c>
      <c r="S1555" s="25">
        <v>7.0</v>
      </c>
    </row>
    <row r="1556">
      <c r="A1556" s="58" t="s">
        <v>41</v>
      </c>
      <c r="B1556" s="25" t="s">
        <v>1</v>
      </c>
      <c r="C1556" s="25" t="s">
        <v>257</v>
      </c>
      <c r="D1556" s="25" t="s">
        <v>15</v>
      </c>
      <c r="E1556" s="25">
        <v>5.0</v>
      </c>
      <c r="F1556" s="25">
        <v>0.0</v>
      </c>
      <c r="G1556" s="25">
        <v>0.0</v>
      </c>
      <c r="H1556" s="25">
        <v>1.0</v>
      </c>
      <c r="I1556" s="25">
        <v>0.0</v>
      </c>
      <c r="J1556" s="25">
        <v>0.0</v>
      </c>
      <c r="K1556" s="25">
        <v>0.0</v>
      </c>
      <c r="L1556" s="25">
        <v>0.0</v>
      </c>
      <c r="M1556" s="25">
        <v>0.0</v>
      </c>
      <c r="N1556" s="25">
        <v>0.13528</v>
      </c>
      <c r="O1556" s="25">
        <v>1.08694</v>
      </c>
      <c r="P1556" s="25">
        <v>0.30611</v>
      </c>
      <c r="Q1556" s="25">
        <v>0.0</v>
      </c>
      <c r="R1556" s="25">
        <v>99.0</v>
      </c>
      <c r="S1556" s="25">
        <v>7.0</v>
      </c>
    </row>
    <row r="1557">
      <c r="A1557" s="58" t="s">
        <v>41</v>
      </c>
      <c r="B1557" s="25" t="s">
        <v>1</v>
      </c>
      <c r="C1557" s="25" t="s">
        <v>234</v>
      </c>
      <c r="D1557" s="25" t="s">
        <v>15</v>
      </c>
      <c r="E1557" s="25">
        <v>22.0</v>
      </c>
      <c r="F1557" s="25">
        <v>0.0</v>
      </c>
      <c r="G1557" s="25">
        <v>0.0</v>
      </c>
      <c r="H1557" s="25">
        <v>6.0</v>
      </c>
      <c r="I1557" s="25">
        <v>0.0</v>
      </c>
      <c r="J1557" s="25">
        <v>0.0</v>
      </c>
      <c r="K1557" s="25">
        <v>0.0</v>
      </c>
      <c r="L1557" s="25">
        <v>0.0</v>
      </c>
      <c r="M1557" s="25">
        <v>0.0</v>
      </c>
      <c r="N1557" s="25">
        <v>0.0675</v>
      </c>
      <c r="O1557" s="25">
        <v>1.51611</v>
      </c>
      <c r="P1557" s="25">
        <v>0.38398</v>
      </c>
      <c r="Q1557" s="25">
        <v>0.0</v>
      </c>
      <c r="R1557" s="25">
        <v>99.0</v>
      </c>
      <c r="S1557" s="25">
        <v>7.0</v>
      </c>
    </row>
    <row r="1558">
      <c r="A1558" s="58" t="s">
        <v>41</v>
      </c>
      <c r="B1558" s="25" t="s">
        <v>1</v>
      </c>
      <c r="C1558" s="25" t="s">
        <v>283</v>
      </c>
      <c r="D1558" s="25" t="s">
        <v>15</v>
      </c>
      <c r="E1558" s="25">
        <v>2.0</v>
      </c>
      <c r="F1558" s="25">
        <v>0.0</v>
      </c>
      <c r="G1558" s="25">
        <v>0.0</v>
      </c>
      <c r="H1558" s="25">
        <v>1.0</v>
      </c>
      <c r="I1558" s="25">
        <v>0.0</v>
      </c>
      <c r="J1558" s="25">
        <v>0.0</v>
      </c>
      <c r="K1558" s="25">
        <v>0.0</v>
      </c>
      <c r="L1558" s="25">
        <v>0.0</v>
      </c>
      <c r="M1558" s="25">
        <v>0.0</v>
      </c>
      <c r="N1558" s="25">
        <v>0.05333</v>
      </c>
      <c r="O1558" s="25">
        <v>0.05333</v>
      </c>
      <c r="P1558" s="25">
        <v>0.05333</v>
      </c>
      <c r="Q1558" s="25">
        <v>0.0</v>
      </c>
      <c r="R1558" s="25">
        <v>99.0</v>
      </c>
      <c r="S1558" s="25">
        <v>7.0</v>
      </c>
    </row>
    <row r="1559">
      <c r="A1559" s="58" t="s">
        <v>41</v>
      </c>
      <c r="B1559" s="25" t="s">
        <v>1</v>
      </c>
      <c r="C1559" s="25" t="s">
        <v>124</v>
      </c>
      <c r="D1559" s="25" t="s">
        <v>15</v>
      </c>
      <c r="E1559" s="25">
        <v>5.0</v>
      </c>
      <c r="F1559" s="25">
        <v>0.0</v>
      </c>
      <c r="G1559" s="25">
        <v>0.0</v>
      </c>
      <c r="H1559" s="25">
        <v>2.0</v>
      </c>
      <c r="I1559" s="25">
        <v>0.0</v>
      </c>
      <c r="J1559" s="25">
        <v>0.0</v>
      </c>
      <c r="K1559" s="25">
        <v>0.0</v>
      </c>
      <c r="L1559" s="25">
        <v>0.0</v>
      </c>
      <c r="M1559" s="25">
        <v>0.0</v>
      </c>
      <c r="N1559" s="25">
        <v>0.26833</v>
      </c>
      <c r="O1559" s="25">
        <v>0.86556</v>
      </c>
      <c r="P1559" s="25">
        <v>0.31411</v>
      </c>
      <c r="Q1559" s="25">
        <v>0.0</v>
      </c>
      <c r="R1559" s="25">
        <v>99.0</v>
      </c>
      <c r="S1559" s="25">
        <v>7.0</v>
      </c>
    </row>
    <row r="1560">
      <c r="A1560" s="58" t="s">
        <v>41</v>
      </c>
      <c r="B1560" s="25" t="s">
        <v>1</v>
      </c>
      <c r="C1560" s="25" t="s">
        <v>267</v>
      </c>
      <c r="D1560" s="25" t="s">
        <v>15</v>
      </c>
      <c r="E1560" s="25">
        <v>1.0</v>
      </c>
      <c r="F1560" s="25">
        <v>0.0</v>
      </c>
      <c r="G1560" s="25">
        <v>0.0</v>
      </c>
      <c r="H1560" s="25">
        <v>0.0</v>
      </c>
      <c r="I1560" s="25">
        <v>0.0</v>
      </c>
      <c r="J1560" s="25">
        <v>0.0</v>
      </c>
      <c r="K1560" s="25">
        <v>0.0</v>
      </c>
      <c r="L1560" s="25">
        <v>0.0</v>
      </c>
      <c r="M1560" s="25">
        <v>0.0</v>
      </c>
      <c r="N1560" s="25">
        <v>0.10194</v>
      </c>
      <c r="O1560" s="25">
        <v>0.10194</v>
      </c>
      <c r="P1560" s="25">
        <v>0.10194</v>
      </c>
      <c r="Q1560" s="25">
        <v>0.0</v>
      </c>
      <c r="R1560" s="25">
        <v>99.0</v>
      </c>
      <c r="S1560" s="25">
        <v>7.0</v>
      </c>
    </row>
    <row r="1561">
      <c r="A1561" s="58" t="s">
        <v>41</v>
      </c>
      <c r="B1561" s="25" t="s">
        <v>1</v>
      </c>
      <c r="C1561" s="25" t="s">
        <v>150</v>
      </c>
      <c r="D1561" s="25" t="s">
        <v>15</v>
      </c>
      <c r="E1561" s="25">
        <v>63.0</v>
      </c>
      <c r="F1561" s="25">
        <v>0.0</v>
      </c>
      <c r="G1561" s="25">
        <v>0.0</v>
      </c>
      <c r="H1561" s="25">
        <v>35.0</v>
      </c>
      <c r="I1561" s="25">
        <v>0.0</v>
      </c>
      <c r="J1561" s="25">
        <v>0.0</v>
      </c>
      <c r="K1561" s="25">
        <v>0.0</v>
      </c>
      <c r="L1561" s="25">
        <v>0.0</v>
      </c>
      <c r="M1561" s="25">
        <v>0.0</v>
      </c>
      <c r="N1561" s="25">
        <v>0.00333</v>
      </c>
      <c r="O1561" s="25">
        <v>1.00278</v>
      </c>
      <c r="P1561" s="25">
        <v>0.27454</v>
      </c>
      <c r="Q1561" s="25">
        <v>0.0</v>
      </c>
      <c r="R1561" s="25">
        <v>99.0</v>
      </c>
      <c r="S1561" s="25">
        <v>7.0</v>
      </c>
    </row>
    <row r="1562">
      <c r="A1562" s="58" t="s">
        <v>41</v>
      </c>
      <c r="B1562" s="25" t="s">
        <v>1</v>
      </c>
      <c r="C1562" s="25" t="s">
        <v>186</v>
      </c>
      <c r="D1562" s="25" t="s">
        <v>15</v>
      </c>
      <c r="E1562" s="25">
        <v>115.0</v>
      </c>
      <c r="F1562" s="25">
        <v>0.0</v>
      </c>
      <c r="G1562" s="25">
        <v>0.0</v>
      </c>
      <c r="H1562" s="25">
        <v>39.0</v>
      </c>
      <c r="I1562" s="25">
        <v>0.0</v>
      </c>
      <c r="J1562" s="25">
        <v>0.0</v>
      </c>
      <c r="K1562" s="25">
        <v>0.0</v>
      </c>
      <c r="L1562" s="25">
        <v>0.0</v>
      </c>
      <c r="M1562" s="25">
        <v>0.0</v>
      </c>
      <c r="N1562" s="25">
        <v>0.06472</v>
      </c>
      <c r="O1562" s="25">
        <v>0.82639</v>
      </c>
      <c r="P1562" s="25">
        <v>0.39239</v>
      </c>
      <c r="Q1562" s="25">
        <v>0.0</v>
      </c>
      <c r="R1562" s="25">
        <v>99.0</v>
      </c>
      <c r="S1562" s="25">
        <v>7.0</v>
      </c>
    </row>
    <row r="1563">
      <c r="A1563" s="58" t="s">
        <v>41</v>
      </c>
      <c r="B1563" s="25" t="s">
        <v>1</v>
      </c>
      <c r="C1563" s="25" t="s">
        <v>147</v>
      </c>
      <c r="D1563" s="25" t="s">
        <v>15</v>
      </c>
      <c r="E1563" s="25">
        <v>57.0</v>
      </c>
      <c r="F1563" s="25">
        <v>0.0</v>
      </c>
      <c r="G1563" s="25">
        <v>0.0</v>
      </c>
      <c r="H1563" s="25">
        <v>33.0</v>
      </c>
      <c r="I1563" s="25">
        <v>0.0</v>
      </c>
      <c r="J1563" s="25">
        <v>0.0</v>
      </c>
      <c r="K1563" s="25">
        <v>0.0</v>
      </c>
      <c r="L1563" s="25">
        <v>0.0</v>
      </c>
      <c r="M1563" s="25">
        <v>0.0</v>
      </c>
      <c r="N1563" s="25">
        <v>0.00417</v>
      </c>
      <c r="O1563" s="25">
        <v>0.47528</v>
      </c>
      <c r="P1563" s="25">
        <v>0.30455</v>
      </c>
      <c r="Q1563" s="25">
        <v>0.0</v>
      </c>
      <c r="R1563" s="25">
        <v>99.0</v>
      </c>
      <c r="S1563" s="25">
        <v>7.0</v>
      </c>
    </row>
    <row r="1564">
      <c r="A1564" s="58" t="s">
        <v>41</v>
      </c>
      <c r="B1564" s="25" t="s">
        <v>1</v>
      </c>
      <c r="C1564" s="25" t="s">
        <v>255</v>
      </c>
      <c r="D1564" s="25" t="s">
        <v>15</v>
      </c>
      <c r="E1564" s="25">
        <v>2.0</v>
      </c>
      <c r="F1564" s="25">
        <v>0.0</v>
      </c>
      <c r="G1564" s="25">
        <v>0.0</v>
      </c>
      <c r="H1564" s="25">
        <v>0.0</v>
      </c>
      <c r="I1564" s="25">
        <v>0.0</v>
      </c>
      <c r="J1564" s="25">
        <v>0.0</v>
      </c>
      <c r="K1564" s="25">
        <v>0.0</v>
      </c>
      <c r="L1564" s="25">
        <v>0.0</v>
      </c>
      <c r="M1564" s="25">
        <v>0.0</v>
      </c>
      <c r="N1564" s="25">
        <v>0.04208</v>
      </c>
      <c r="O1564" s="25">
        <v>0.04208</v>
      </c>
      <c r="P1564" s="25">
        <v>0.04208</v>
      </c>
      <c r="Q1564" s="25">
        <v>0.0</v>
      </c>
      <c r="R1564" s="25">
        <v>99.0</v>
      </c>
      <c r="S1564" s="25">
        <v>7.0</v>
      </c>
    </row>
    <row r="1565">
      <c r="A1565" s="58" t="s">
        <v>41</v>
      </c>
      <c r="B1565" s="25" t="s">
        <v>1</v>
      </c>
      <c r="C1565" s="25" t="s">
        <v>286</v>
      </c>
      <c r="D1565" s="25" t="s">
        <v>15</v>
      </c>
      <c r="E1565" s="25">
        <v>5.0</v>
      </c>
      <c r="F1565" s="25">
        <v>0.0</v>
      </c>
      <c r="G1565" s="25">
        <v>0.0</v>
      </c>
      <c r="H1565" s="25">
        <v>2.0</v>
      </c>
      <c r="I1565" s="25">
        <v>0.0</v>
      </c>
      <c r="J1565" s="25">
        <v>0.0</v>
      </c>
      <c r="K1565" s="25">
        <v>0.0</v>
      </c>
      <c r="L1565" s="25">
        <v>0.0</v>
      </c>
      <c r="M1565" s="25">
        <v>0.0</v>
      </c>
      <c r="N1565" s="25">
        <v>0.06083</v>
      </c>
      <c r="O1565" s="25">
        <v>0.44306</v>
      </c>
      <c r="P1565" s="25">
        <v>0.13828</v>
      </c>
      <c r="Q1565" s="25">
        <v>0.0</v>
      </c>
      <c r="R1565" s="25">
        <v>99.0</v>
      </c>
      <c r="S1565" s="25">
        <v>7.0</v>
      </c>
    </row>
    <row r="1566">
      <c r="A1566" s="58" t="s">
        <v>41</v>
      </c>
      <c r="B1566" s="25" t="s">
        <v>1</v>
      </c>
      <c r="C1566" s="25" t="s">
        <v>293</v>
      </c>
      <c r="D1566" s="25" t="s">
        <v>15</v>
      </c>
      <c r="E1566" s="25">
        <v>1.0</v>
      </c>
      <c r="F1566" s="25">
        <v>0.0</v>
      </c>
      <c r="G1566" s="25">
        <v>0.0</v>
      </c>
      <c r="H1566" s="25">
        <v>0.0</v>
      </c>
      <c r="I1566" s="25">
        <v>0.0</v>
      </c>
      <c r="J1566" s="25">
        <v>0.0</v>
      </c>
      <c r="K1566" s="25">
        <v>0.0</v>
      </c>
      <c r="L1566" s="25">
        <v>0.0</v>
      </c>
      <c r="M1566" s="25">
        <v>0.0</v>
      </c>
      <c r="N1566" s="25">
        <v>0.055</v>
      </c>
      <c r="O1566" s="25">
        <v>0.055</v>
      </c>
      <c r="P1566" s="25">
        <v>0.055</v>
      </c>
      <c r="Q1566" s="25">
        <v>0.0</v>
      </c>
      <c r="R1566" s="25">
        <v>99.0</v>
      </c>
      <c r="S1566" s="25">
        <v>7.0</v>
      </c>
    </row>
    <row r="1567">
      <c r="A1567" s="58" t="s">
        <v>41</v>
      </c>
      <c r="B1567" s="25" t="s">
        <v>1</v>
      </c>
      <c r="C1567" s="25" t="s">
        <v>191</v>
      </c>
      <c r="D1567" s="25" t="s">
        <v>15</v>
      </c>
      <c r="E1567" s="25">
        <v>23.0</v>
      </c>
      <c r="F1567" s="25">
        <v>0.0</v>
      </c>
      <c r="G1567" s="25">
        <v>0.0</v>
      </c>
      <c r="H1567" s="25">
        <v>8.0</v>
      </c>
      <c r="I1567" s="25">
        <v>0.0</v>
      </c>
      <c r="J1567" s="25">
        <v>0.0</v>
      </c>
      <c r="K1567" s="25">
        <v>0.0</v>
      </c>
      <c r="L1567" s="25">
        <v>0.0</v>
      </c>
      <c r="M1567" s="25">
        <v>0.0</v>
      </c>
      <c r="N1567" s="25">
        <v>0.04806</v>
      </c>
      <c r="O1567" s="25">
        <v>0.22944</v>
      </c>
      <c r="P1567" s="25">
        <v>0.08903</v>
      </c>
      <c r="Q1567" s="25">
        <v>0.0</v>
      </c>
      <c r="R1567" s="25">
        <v>99.0</v>
      </c>
      <c r="S1567" s="25">
        <v>7.0</v>
      </c>
    </row>
    <row r="1568">
      <c r="A1568" s="58" t="s">
        <v>41</v>
      </c>
      <c r="B1568" s="25" t="s">
        <v>1</v>
      </c>
      <c r="C1568" s="25" t="s">
        <v>122</v>
      </c>
      <c r="D1568" s="25" t="s">
        <v>15</v>
      </c>
      <c r="E1568" s="25">
        <v>8.0</v>
      </c>
      <c r="F1568" s="25">
        <v>0.0</v>
      </c>
      <c r="G1568" s="25">
        <v>0.0</v>
      </c>
      <c r="H1568" s="25">
        <v>4.0</v>
      </c>
      <c r="I1568" s="25">
        <v>0.0</v>
      </c>
      <c r="J1568" s="25">
        <v>0.0</v>
      </c>
      <c r="K1568" s="25">
        <v>0.0</v>
      </c>
      <c r="L1568" s="25">
        <v>0.0</v>
      </c>
      <c r="M1568" s="25">
        <v>0.0</v>
      </c>
      <c r="N1568" s="25">
        <v>0.00222</v>
      </c>
      <c r="O1568" s="25">
        <v>0.46639</v>
      </c>
      <c r="P1568" s="25">
        <v>0.12715</v>
      </c>
      <c r="Q1568" s="25">
        <v>0.0</v>
      </c>
      <c r="R1568" s="25">
        <v>99.0</v>
      </c>
      <c r="S1568" s="25">
        <v>7.0</v>
      </c>
    </row>
    <row r="1569">
      <c r="A1569" s="58" t="s">
        <v>41</v>
      </c>
      <c r="B1569" s="25" t="s">
        <v>1</v>
      </c>
      <c r="C1569" s="25" t="s">
        <v>253</v>
      </c>
      <c r="D1569" s="25" t="s">
        <v>15</v>
      </c>
      <c r="E1569" s="25">
        <v>5.0</v>
      </c>
      <c r="F1569" s="25">
        <v>0.0</v>
      </c>
      <c r="G1569" s="25">
        <v>0.0</v>
      </c>
      <c r="H1569" s="25">
        <v>2.0</v>
      </c>
      <c r="I1569" s="25">
        <v>0.0</v>
      </c>
      <c r="J1569" s="25">
        <v>0.0</v>
      </c>
      <c r="K1569" s="25">
        <v>0.0</v>
      </c>
      <c r="L1569" s="25">
        <v>0.0</v>
      </c>
      <c r="M1569" s="25">
        <v>0.0</v>
      </c>
      <c r="N1569" s="25">
        <v>0.05472</v>
      </c>
      <c r="O1569" s="25">
        <v>0.43361</v>
      </c>
      <c r="P1569" s="25">
        <v>0.11378</v>
      </c>
      <c r="Q1569" s="25">
        <v>0.0</v>
      </c>
      <c r="R1569" s="25">
        <v>99.0</v>
      </c>
      <c r="S1569" s="25">
        <v>7.0</v>
      </c>
    </row>
    <row r="1570">
      <c r="A1570" s="58" t="s">
        <v>41</v>
      </c>
      <c r="B1570" s="25" t="s">
        <v>1</v>
      </c>
      <c r="C1570" s="25" t="s">
        <v>262</v>
      </c>
      <c r="D1570" s="25" t="s">
        <v>15</v>
      </c>
      <c r="E1570" s="25">
        <v>2.0</v>
      </c>
      <c r="F1570" s="25">
        <v>0.0</v>
      </c>
      <c r="G1570" s="25">
        <v>0.0</v>
      </c>
      <c r="H1570" s="25">
        <v>1.0</v>
      </c>
      <c r="I1570" s="25">
        <v>0.0</v>
      </c>
      <c r="J1570" s="25">
        <v>0.0</v>
      </c>
      <c r="K1570" s="25">
        <v>0.0</v>
      </c>
      <c r="L1570" s="25">
        <v>0.0</v>
      </c>
      <c r="M1570" s="25">
        <v>0.0</v>
      </c>
      <c r="N1570" s="25">
        <v>0.34722</v>
      </c>
      <c r="O1570" s="25">
        <v>0.34722</v>
      </c>
      <c r="P1570" s="25">
        <v>0.34722</v>
      </c>
      <c r="Q1570" s="25">
        <v>0.0</v>
      </c>
      <c r="R1570" s="25">
        <v>99.0</v>
      </c>
      <c r="S1570" s="25">
        <v>7.0</v>
      </c>
    </row>
    <row r="1571">
      <c r="A1571" s="58" t="s">
        <v>41</v>
      </c>
      <c r="B1571" s="25" t="s">
        <v>1</v>
      </c>
      <c r="C1571" s="25" t="s">
        <v>219</v>
      </c>
      <c r="D1571" s="25" t="s">
        <v>15</v>
      </c>
      <c r="E1571" s="25">
        <v>17.0</v>
      </c>
      <c r="F1571" s="25">
        <v>0.0</v>
      </c>
      <c r="G1571" s="25">
        <v>0.0</v>
      </c>
      <c r="H1571" s="25">
        <v>3.0</v>
      </c>
      <c r="I1571" s="25">
        <v>0.0</v>
      </c>
      <c r="J1571" s="25">
        <v>0.0</v>
      </c>
      <c r="K1571" s="25">
        <v>0.0</v>
      </c>
      <c r="L1571" s="25">
        <v>0.0</v>
      </c>
      <c r="M1571" s="25">
        <v>0.0</v>
      </c>
      <c r="N1571" s="25">
        <v>0.06472</v>
      </c>
      <c r="O1571" s="25">
        <v>0.37806</v>
      </c>
      <c r="P1571" s="25">
        <v>0.13753</v>
      </c>
      <c r="Q1571" s="25">
        <v>0.0</v>
      </c>
      <c r="R1571" s="25">
        <v>99.0</v>
      </c>
      <c r="S1571" s="25">
        <v>7.0</v>
      </c>
    </row>
    <row r="1572">
      <c r="A1572" s="58" t="s">
        <v>41</v>
      </c>
      <c r="B1572" s="25" t="s">
        <v>1</v>
      </c>
      <c r="C1572" s="25" t="s">
        <v>240</v>
      </c>
      <c r="D1572" s="25" t="s">
        <v>15</v>
      </c>
      <c r="E1572" s="25">
        <v>2.0</v>
      </c>
      <c r="F1572" s="25">
        <v>0.0</v>
      </c>
      <c r="G1572" s="25">
        <v>0.0</v>
      </c>
      <c r="H1572" s="25">
        <v>2.0</v>
      </c>
      <c r="I1572" s="25">
        <v>0.0</v>
      </c>
      <c r="J1572" s="25">
        <v>0.0</v>
      </c>
      <c r="K1572" s="25">
        <v>0.0</v>
      </c>
      <c r="L1572" s="25">
        <v>0.0</v>
      </c>
      <c r="M1572" s="25">
        <v>0.0</v>
      </c>
      <c r="N1572" s="25">
        <v>0.12611</v>
      </c>
      <c r="O1572" s="25">
        <v>0.12611</v>
      </c>
      <c r="P1572" s="25">
        <v>0.12611</v>
      </c>
      <c r="Q1572" s="25">
        <v>0.0</v>
      </c>
      <c r="R1572" s="25">
        <v>99.0</v>
      </c>
      <c r="S1572" s="25">
        <v>7.0</v>
      </c>
    </row>
    <row r="1573">
      <c r="A1573" s="58" t="s">
        <v>41</v>
      </c>
      <c r="B1573" s="25" t="s">
        <v>1</v>
      </c>
      <c r="C1573" s="25" t="s">
        <v>226</v>
      </c>
      <c r="D1573" s="25" t="s">
        <v>15</v>
      </c>
      <c r="E1573" s="25">
        <v>11.0</v>
      </c>
      <c r="F1573" s="25">
        <v>0.0</v>
      </c>
      <c r="G1573" s="25">
        <v>0.0</v>
      </c>
      <c r="H1573" s="25">
        <v>5.0</v>
      </c>
      <c r="I1573" s="25">
        <v>0.0</v>
      </c>
      <c r="J1573" s="25">
        <v>0.0</v>
      </c>
      <c r="K1573" s="25">
        <v>0.0</v>
      </c>
      <c r="L1573" s="25">
        <v>0.0</v>
      </c>
      <c r="M1573" s="25">
        <v>0.0</v>
      </c>
      <c r="N1573" s="25">
        <v>0.02222</v>
      </c>
      <c r="O1573" s="25">
        <v>0.38028</v>
      </c>
      <c r="P1573" s="25">
        <v>0.19669</v>
      </c>
      <c r="Q1573" s="25">
        <v>0.0</v>
      </c>
      <c r="R1573" s="25">
        <v>99.0</v>
      </c>
      <c r="S1573" s="25">
        <v>7.0</v>
      </c>
    </row>
    <row r="1574">
      <c r="A1574" s="58" t="s">
        <v>41</v>
      </c>
      <c r="B1574" s="25" t="s">
        <v>1</v>
      </c>
      <c r="C1574" s="25" t="s">
        <v>202</v>
      </c>
      <c r="D1574" s="25" t="s">
        <v>15</v>
      </c>
      <c r="E1574" s="25">
        <v>9.0</v>
      </c>
      <c r="F1574" s="25">
        <v>0.0</v>
      </c>
      <c r="G1574" s="25">
        <v>0.0</v>
      </c>
      <c r="H1574" s="25">
        <v>2.0</v>
      </c>
      <c r="I1574" s="25">
        <v>0.0</v>
      </c>
      <c r="J1574" s="25">
        <v>0.0</v>
      </c>
      <c r="K1574" s="25">
        <v>0.0</v>
      </c>
      <c r="L1574" s="25">
        <v>0.0</v>
      </c>
      <c r="M1574" s="25">
        <v>0.0</v>
      </c>
      <c r="N1574" s="25">
        <v>0.14139</v>
      </c>
      <c r="O1574" s="25">
        <v>1.70056</v>
      </c>
      <c r="P1574" s="25">
        <v>0.56506</v>
      </c>
      <c r="Q1574" s="25">
        <v>0.0</v>
      </c>
      <c r="R1574" s="25">
        <v>99.0</v>
      </c>
      <c r="S1574" s="25">
        <v>7.0</v>
      </c>
    </row>
    <row r="1575">
      <c r="A1575" s="58" t="s">
        <v>41</v>
      </c>
      <c r="B1575" s="25" t="s">
        <v>1</v>
      </c>
      <c r="C1575" s="25" t="s">
        <v>249</v>
      </c>
      <c r="D1575" s="25" t="s">
        <v>15</v>
      </c>
      <c r="E1575" s="25">
        <v>2.0</v>
      </c>
      <c r="F1575" s="25">
        <v>0.0</v>
      </c>
      <c r="G1575" s="25">
        <v>0.0</v>
      </c>
      <c r="H1575" s="25">
        <v>1.0</v>
      </c>
      <c r="I1575" s="25">
        <v>0.0</v>
      </c>
      <c r="J1575" s="25">
        <v>0.0</v>
      </c>
      <c r="K1575" s="25">
        <v>0.0</v>
      </c>
      <c r="L1575" s="25">
        <v>0.0</v>
      </c>
      <c r="M1575" s="25">
        <v>0.0</v>
      </c>
      <c r="N1575" s="25">
        <v>0.04597</v>
      </c>
      <c r="O1575" s="25">
        <v>0.04597</v>
      </c>
      <c r="P1575" s="25">
        <v>0.04597</v>
      </c>
      <c r="Q1575" s="25">
        <v>0.0</v>
      </c>
      <c r="R1575" s="25">
        <v>99.0</v>
      </c>
      <c r="S1575" s="25">
        <v>7.0</v>
      </c>
    </row>
    <row r="1576">
      <c r="A1576" s="58" t="s">
        <v>41</v>
      </c>
      <c r="B1576" s="25" t="s">
        <v>1</v>
      </c>
      <c r="C1576" s="25" t="s">
        <v>284</v>
      </c>
      <c r="D1576" s="25" t="s">
        <v>15</v>
      </c>
      <c r="E1576" s="25">
        <v>5.0</v>
      </c>
      <c r="F1576" s="25">
        <v>0.0</v>
      </c>
      <c r="G1576" s="25">
        <v>0.0</v>
      </c>
      <c r="H1576" s="25">
        <v>0.0</v>
      </c>
      <c r="I1576" s="25">
        <v>0.0</v>
      </c>
      <c r="J1576" s="25">
        <v>0.0</v>
      </c>
      <c r="K1576" s="25">
        <v>0.0</v>
      </c>
      <c r="L1576" s="25">
        <v>0.0</v>
      </c>
      <c r="M1576" s="25">
        <v>0.0</v>
      </c>
      <c r="N1576" s="25">
        <v>0.23361</v>
      </c>
      <c r="O1576" s="25">
        <v>1.595</v>
      </c>
      <c r="P1576" s="25">
        <v>0.52244</v>
      </c>
      <c r="Q1576" s="25">
        <v>0.0</v>
      </c>
      <c r="R1576" s="25">
        <v>99.0</v>
      </c>
      <c r="S1576" s="25">
        <v>7.0</v>
      </c>
    </row>
    <row r="1577">
      <c r="A1577" s="58" t="s">
        <v>41</v>
      </c>
      <c r="B1577" s="25" t="s">
        <v>1</v>
      </c>
      <c r="C1577" s="25" t="s">
        <v>266</v>
      </c>
      <c r="D1577" s="25" t="s">
        <v>15</v>
      </c>
      <c r="E1577" s="25">
        <v>7.0</v>
      </c>
      <c r="F1577" s="25">
        <v>0.0</v>
      </c>
      <c r="G1577" s="25">
        <v>0.0</v>
      </c>
      <c r="H1577" s="25">
        <v>2.0</v>
      </c>
      <c r="I1577" s="25">
        <v>0.0</v>
      </c>
      <c r="J1577" s="25">
        <v>0.0</v>
      </c>
      <c r="K1577" s="25">
        <v>0.0</v>
      </c>
      <c r="L1577" s="25">
        <v>0.0</v>
      </c>
      <c r="M1577" s="25">
        <v>0.0</v>
      </c>
      <c r="N1577" s="25">
        <v>0.02361</v>
      </c>
      <c r="O1577" s="25">
        <v>0.4075</v>
      </c>
      <c r="P1577" s="25">
        <v>0.12163</v>
      </c>
      <c r="Q1577" s="25">
        <v>0.0</v>
      </c>
      <c r="R1577" s="25">
        <v>99.0</v>
      </c>
      <c r="S1577" s="25">
        <v>7.0</v>
      </c>
    </row>
    <row r="1578">
      <c r="A1578" s="58" t="s">
        <v>41</v>
      </c>
      <c r="B1578" s="25" t="s">
        <v>1</v>
      </c>
      <c r="C1578" s="25" t="s">
        <v>220</v>
      </c>
      <c r="D1578" s="25" t="s">
        <v>15</v>
      </c>
      <c r="E1578" s="25">
        <v>3.0</v>
      </c>
      <c r="F1578" s="25">
        <v>0.0</v>
      </c>
      <c r="G1578" s="25">
        <v>0.0</v>
      </c>
      <c r="H1578" s="25">
        <v>0.0</v>
      </c>
      <c r="I1578" s="25">
        <v>0.0</v>
      </c>
      <c r="J1578" s="25">
        <v>0.0</v>
      </c>
      <c r="K1578" s="25">
        <v>0.0</v>
      </c>
      <c r="L1578" s="25">
        <v>0.0</v>
      </c>
      <c r="M1578" s="25">
        <v>0.0</v>
      </c>
      <c r="N1578" s="25">
        <v>0.24778</v>
      </c>
      <c r="O1578" s="25">
        <v>0.26444</v>
      </c>
      <c r="P1578" s="25">
        <v>0.20722</v>
      </c>
      <c r="Q1578" s="25">
        <v>0.0</v>
      </c>
      <c r="R1578" s="25">
        <v>99.0</v>
      </c>
      <c r="S1578" s="25">
        <v>7.0</v>
      </c>
    </row>
    <row r="1579">
      <c r="A1579" s="58" t="s">
        <v>41</v>
      </c>
      <c r="B1579" s="25" t="s">
        <v>1</v>
      </c>
      <c r="C1579" s="25" t="s">
        <v>273</v>
      </c>
      <c r="D1579" s="25" t="s">
        <v>15</v>
      </c>
      <c r="E1579" s="25">
        <v>1.0</v>
      </c>
      <c r="F1579" s="25">
        <v>0.0</v>
      </c>
      <c r="G1579" s="25">
        <v>0.0</v>
      </c>
      <c r="H1579" s="25">
        <v>1.0</v>
      </c>
      <c r="I1579" s="25">
        <v>0.0</v>
      </c>
      <c r="J1579" s="25">
        <v>0.0</v>
      </c>
      <c r="K1579" s="25">
        <v>0.0</v>
      </c>
      <c r="L1579" s="25">
        <v>0.0</v>
      </c>
      <c r="M1579" s="25">
        <v>0.0</v>
      </c>
      <c r="N1579" s="25">
        <v>0.00139</v>
      </c>
      <c r="O1579" s="25">
        <v>0.00139</v>
      </c>
      <c r="P1579" s="25">
        <v>0.00139</v>
      </c>
      <c r="Q1579" s="25">
        <v>0.0</v>
      </c>
      <c r="R1579" s="25">
        <v>99.0</v>
      </c>
      <c r="S1579" s="25">
        <v>7.0</v>
      </c>
    </row>
    <row r="1580">
      <c r="A1580" s="58" t="s">
        <v>41</v>
      </c>
      <c r="B1580" s="25" t="s">
        <v>1</v>
      </c>
      <c r="C1580" s="25" t="s">
        <v>137</v>
      </c>
      <c r="D1580" s="25" t="s">
        <v>15</v>
      </c>
      <c r="E1580" s="25">
        <v>4.0</v>
      </c>
      <c r="F1580" s="25">
        <v>0.0</v>
      </c>
      <c r="G1580" s="25">
        <v>0.0</v>
      </c>
      <c r="H1580" s="25">
        <v>0.0</v>
      </c>
      <c r="I1580" s="25">
        <v>0.0</v>
      </c>
      <c r="J1580" s="25">
        <v>0.0</v>
      </c>
      <c r="K1580" s="25">
        <v>0.0</v>
      </c>
      <c r="L1580" s="25">
        <v>0.0</v>
      </c>
      <c r="M1580" s="25">
        <v>0.0</v>
      </c>
      <c r="N1580" s="25">
        <v>0.08806</v>
      </c>
      <c r="O1580" s="25">
        <v>0.12944</v>
      </c>
      <c r="P1580" s="25">
        <v>0.09264</v>
      </c>
      <c r="Q1580" s="25">
        <v>0.0</v>
      </c>
      <c r="R1580" s="25">
        <v>99.0</v>
      </c>
      <c r="S1580" s="25">
        <v>7.0</v>
      </c>
    </row>
    <row r="1581">
      <c r="A1581" s="58" t="s">
        <v>41</v>
      </c>
      <c r="B1581" s="25" t="s">
        <v>1</v>
      </c>
      <c r="C1581" s="25" t="s">
        <v>279</v>
      </c>
      <c r="D1581" s="25" t="s">
        <v>15</v>
      </c>
      <c r="E1581" s="25">
        <v>3.0</v>
      </c>
      <c r="F1581" s="25">
        <v>0.0</v>
      </c>
      <c r="G1581" s="25">
        <v>0.0</v>
      </c>
      <c r="H1581" s="25">
        <v>2.0</v>
      </c>
      <c r="I1581" s="25">
        <v>0.0</v>
      </c>
      <c r="J1581" s="25">
        <v>0.0</v>
      </c>
      <c r="K1581" s="25">
        <v>0.0</v>
      </c>
      <c r="L1581" s="25">
        <v>0.0</v>
      </c>
      <c r="M1581" s="25">
        <v>0.0</v>
      </c>
      <c r="N1581" s="25">
        <v>0.0025</v>
      </c>
      <c r="O1581" s="25">
        <v>0.00806</v>
      </c>
      <c r="P1581" s="25">
        <v>0.0038</v>
      </c>
      <c r="Q1581" s="25">
        <v>0.0</v>
      </c>
      <c r="R1581" s="25">
        <v>99.0</v>
      </c>
      <c r="S1581" s="25">
        <v>7.0</v>
      </c>
    </row>
    <row r="1582">
      <c r="A1582" s="58" t="s">
        <v>41</v>
      </c>
      <c r="B1582" s="25" t="s">
        <v>1</v>
      </c>
      <c r="C1582" s="25" t="s">
        <v>123</v>
      </c>
      <c r="D1582" s="25" t="s">
        <v>15</v>
      </c>
      <c r="E1582" s="25">
        <v>15.0</v>
      </c>
      <c r="F1582" s="25">
        <v>0.0</v>
      </c>
      <c r="G1582" s="25">
        <v>0.0</v>
      </c>
      <c r="H1582" s="25">
        <v>6.0</v>
      </c>
      <c r="I1582" s="25">
        <v>0.0</v>
      </c>
      <c r="J1582" s="25">
        <v>0.0</v>
      </c>
      <c r="K1582" s="25">
        <v>0.0</v>
      </c>
      <c r="L1582" s="25">
        <v>0.0</v>
      </c>
      <c r="M1582" s="25">
        <v>0.0</v>
      </c>
      <c r="N1582" s="25">
        <v>0.0225</v>
      </c>
      <c r="O1582" s="25">
        <v>0.62139</v>
      </c>
      <c r="P1582" s="25">
        <v>0.15707</v>
      </c>
      <c r="Q1582" s="25">
        <v>0.0</v>
      </c>
      <c r="R1582" s="25">
        <v>99.0</v>
      </c>
      <c r="S1582" s="25">
        <v>7.0</v>
      </c>
    </row>
    <row r="1583">
      <c r="A1583" s="58" t="s">
        <v>41</v>
      </c>
      <c r="B1583" s="25" t="s">
        <v>1</v>
      </c>
      <c r="C1583" s="25" t="s">
        <v>227</v>
      </c>
      <c r="D1583" s="25" t="s">
        <v>16</v>
      </c>
      <c r="E1583" s="25">
        <v>42.0</v>
      </c>
      <c r="F1583" s="25">
        <v>0.0</v>
      </c>
      <c r="G1583" s="25">
        <v>0.0</v>
      </c>
      <c r="H1583" s="25">
        <v>6.0</v>
      </c>
      <c r="I1583" s="25">
        <v>0.0</v>
      </c>
      <c r="J1583" s="25">
        <v>0.0</v>
      </c>
      <c r="K1583" s="25">
        <v>0.0</v>
      </c>
      <c r="L1583" s="25">
        <v>0.0</v>
      </c>
      <c r="M1583" s="25">
        <v>0.0</v>
      </c>
      <c r="N1583" s="25">
        <v>0.20944</v>
      </c>
      <c r="O1583" s="25">
        <v>3.2475</v>
      </c>
      <c r="P1583" s="25">
        <v>2.17716</v>
      </c>
      <c r="Q1583" s="25">
        <v>0.0</v>
      </c>
      <c r="R1583" s="25">
        <v>99.0</v>
      </c>
      <c r="S1583" s="25">
        <v>8.0</v>
      </c>
    </row>
    <row r="1584">
      <c r="A1584" s="58" t="s">
        <v>41</v>
      </c>
      <c r="B1584" s="25" t="s">
        <v>1</v>
      </c>
      <c r="C1584" s="25" t="s">
        <v>103</v>
      </c>
      <c r="D1584" s="25" t="s">
        <v>16</v>
      </c>
      <c r="E1584" s="25">
        <v>16.0</v>
      </c>
      <c r="F1584" s="25">
        <v>0.0</v>
      </c>
      <c r="G1584" s="25">
        <v>0.0</v>
      </c>
      <c r="H1584" s="25">
        <v>4.0</v>
      </c>
      <c r="I1584" s="25">
        <v>0.0</v>
      </c>
      <c r="J1584" s="25">
        <v>0.0</v>
      </c>
      <c r="K1584" s="25">
        <v>0.0</v>
      </c>
      <c r="L1584" s="25">
        <v>0.0</v>
      </c>
      <c r="M1584" s="25">
        <v>0.0</v>
      </c>
      <c r="N1584" s="25">
        <v>0.21444</v>
      </c>
      <c r="O1584" s="25">
        <v>4.95889</v>
      </c>
      <c r="P1584" s="25">
        <v>1.52667</v>
      </c>
      <c r="Q1584" s="25">
        <v>0.0</v>
      </c>
      <c r="R1584" s="25">
        <v>99.0</v>
      </c>
      <c r="S1584" s="25">
        <v>8.0</v>
      </c>
    </row>
    <row r="1585">
      <c r="A1585" s="58" t="s">
        <v>41</v>
      </c>
      <c r="B1585" s="25" t="s">
        <v>1</v>
      </c>
      <c r="C1585" s="25" t="s">
        <v>208</v>
      </c>
      <c r="D1585" s="25" t="s">
        <v>16</v>
      </c>
      <c r="E1585" s="25">
        <v>12.0</v>
      </c>
      <c r="F1585" s="25">
        <v>0.0</v>
      </c>
      <c r="G1585" s="25">
        <v>0.0</v>
      </c>
      <c r="H1585" s="25">
        <v>7.0</v>
      </c>
      <c r="I1585" s="25">
        <v>0.0</v>
      </c>
      <c r="J1585" s="25">
        <v>0.0</v>
      </c>
      <c r="K1585" s="25">
        <v>0.0</v>
      </c>
      <c r="L1585" s="25">
        <v>0.0</v>
      </c>
      <c r="M1585" s="25">
        <v>0.0</v>
      </c>
      <c r="N1585" s="25">
        <v>0.00528</v>
      </c>
      <c r="O1585" s="25">
        <v>0.94306</v>
      </c>
      <c r="P1585" s="25">
        <v>0.19947</v>
      </c>
      <c r="Q1585" s="25">
        <v>0.0</v>
      </c>
      <c r="R1585" s="25">
        <v>99.0</v>
      </c>
      <c r="S1585" s="25">
        <v>8.0</v>
      </c>
    </row>
    <row r="1586">
      <c r="A1586" s="58" t="s">
        <v>41</v>
      </c>
      <c r="B1586" s="25" t="s">
        <v>1</v>
      </c>
      <c r="C1586" s="25" t="s">
        <v>270</v>
      </c>
      <c r="D1586" s="25" t="s">
        <v>16</v>
      </c>
      <c r="E1586" s="25">
        <v>5.0</v>
      </c>
      <c r="F1586" s="25">
        <v>0.0</v>
      </c>
      <c r="G1586" s="25">
        <v>0.0</v>
      </c>
      <c r="H1586" s="25">
        <v>2.0</v>
      </c>
      <c r="I1586" s="25">
        <v>0.0</v>
      </c>
      <c r="J1586" s="25">
        <v>0.0</v>
      </c>
      <c r="K1586" s="25">
        <v>0.0</v>
      </c>
      <c r="L1586" s="25">
        <v>0.0</v>
      </c>
      <c r="M1586" s="25">
        <v>0.0</v>
      </c>
      <c r="N1586" s="25">
        <v>1.43278</v>
      </c>
      <c r="O1586" s="25">
        <v>9.20472</v>
      </c>
      <c r="P1586" s="25">
        <v>2.812</v>
      </c>
      <c r="Q1586" s="25">
        <v>0.0</v>
      </c>
      <c r="R1586" s="25">
        <v>99.0</v>
      </c>
      <c r="S1586" s="25">
        <v>8.0</v>
      </c>
    </row>
    <row r="1587">
      <c r="A1587" s="58" t="s">
        <v>41</v>
      </c>
      <c r="B1587" s="25" t="s">
        <v>1</v>
      </c>
      <c r="C1587" s="25" t="s">
        <v>283</v>
      </c>
      <c r="D1587" s="25" t="s">
        <v>16</v>
      </c>
      <c r="E1587" s="25">
        <v>1.0</v>
      </c>
      <c r="F1587" s="25">
        <v>0.0</v>
      </c>
      <c r="G1587" s="25">
        <v>0.0</v>
      </c>
      <c r="H1587" s="25">
        <v>1.0</v>
      </c>
      <c r="I1587" s="25">
        <v>0.0</v>
      </c>
      <c r="J1587" s="25">
        <v>0.0</v>
      </c>
      <c r="K1587" s="25">
        <v>0.0</v>
      </c>
      <c r="L1587" s="25">
        <v>0.0</v>
      </c>
      <c r="M1587" s="25">
        <v>0.0</v>
      </c>
      <c r="N1587" s="25">
        <v>0.00667</v>
      </c>
      <c r="O1587" s="25">
        <v>0.00667</v>
      </c>
      <c r="P1587" s="25">
        <v>0.00667</v>
      </c>
      <c r="Q1587" s="25">
        <v>0.0</v>
      </c>
      <c r="R1587" s="25">
        <v>99.0</v>
      </c>
      <c r="S1587" s="25">
        <v>8.0</v>
      </c>
    </row>
    <row r="1588">
      <c r="A1588" s="58" t="s">
        <v>41</v>
      </c>
      <c r="B1588" s="25" t="s">
        <v>1</v>
      </c>
      <c r="C1588" s="25" t="s">
        <v>284</v>
      </c>
      <c r="D1588" s="25" t="s">
        <v>16</v>
      </c>
      <c r="E1588" s="25">
        <v>3.0</v>
      </c>
      <c r="F1588" s="25">
        <v>0.0</v>
      </c>
      <c r="G1588" s="25">
        <v>0.0</v>
      </c>
      <c r="H1588" s="25">
        <v>0.0</v>
      </c>
      <c r="I1588" s="25">
        <v>0.0</v>
      </c>
      <c r="J1588" s="25">
        <v>0.0</v>
      </c>
      <c r="K1588" s="25">
        <v>0.0</v>
      </c>
      <c r="L1588" s="25">
        <v>0.0</v>
      </c>
      <c r="M1588" s="25">
        <v>0.0</v>
      </c>
      <c r="N1588" s="25">
        <v>0.0825</v>
      </c>
      <c r="O1588" s="25">
        <v>2.35083</v>
      </c>
      <c r="P1588" s="25">
        <v>0.83259</v>
      </c>
      <c r="Q1588" s="25">
        <v>0.0</v>
      </c>
      <c r="R1588" s="25">
        <v>99.0</v>
      </c>
      <c r="S1588" s="25">
        <v>8.0</v>
      </c>
    </row>
    <row r="1589">
      <c r="A1589" s="58" t="s">
        <v>41</v>
      </c>
      <c r="B1589" s="25" t="s">
        <v>1</v>
      </c>
      <c r="C1589" s="25" t="s">
        <v>268</v>
      </c>
      <c r="D1589" s="25" t="s">
        <v>16</v>
      </c>
      <c r="E1589" s="25">
        <v>1.0</v>
      </c>
      <c r="F1589" s="25">
        <v>0.0</v>
      </c>
      <c r="G1589" s="25">
        <v>0.0</v>
      </c>
      <c r="H1589" s="25">
        <v>0.0</v>
      </c>
      <c r="I1589" s="25">
        <v>0.0</v>
      </c>
      <c r="J1589" s="25">
        <v>0.0</v>
      </c>
      <c r="K1589" s="25">
        <v>0.0</v>
      </c>
      <c r="L1589" s="25">
        <v>0.0</v>
      </c>
      <c r="M1589" s="25">
        <v>0.0</v>
      </c>
      <c r="N1589" s="25">
        <v>0.13972</v>
      </c>
      <c r="O1589" s="25">
        <v>0.13972</v>
      </c>
      <c r="P1589" s="25">
        <v>0.13972</v>
      </c>
      <c r="Q1589" s="25">
        <v>0.0</v>
      </c>
      <c r="R1589" s="25">
        <v>99.0</v>
      </c>
      <c r="S1589" s="25">
        <v>8.0</v>
      </c>
    </row>
    <row r="1590">
      <c r="A1590" s="58" t="s">
        <v>41</v>
      </c>
      <c r="B1590" s="25" t="s">
        <v>1</v>
      </c>
      <c r="C1590" s="25" t="s">
        <v>231</v>
      </c>
      <c r="D1590" s="25" t="s">
        <v>16</v>
      </c>
      <c r="E1590" s="25">
        <v>34.0</v>
      </c>
      <c r="F1590" s="25">
        <v>0.0</v>
      </c>
      <c r="G1590" s="25">
        <v>0.0</v>
      </c>
      <c r="H1590" s="25">
        <v>11.0</v>
      </c>
      <c r="I1590" s="25">
        <v>0.0</v>
      </c>
      <c r="J1590" s="25">
        <v>0.0</v>
      </c>
      <c r="K1590" s="25">
        <v>0.0</v>
      </c>
      <c r="L1590" s="25">
        <v>0.0</v>
      </c>
      <c r="M1590" s="25">
        <v>0.0</v>
      </c>
      <c r="N1590" s="25">
        <v>0.09111</v>
      </c>
      <c r="O1590" s="25">
        <v>11.59472</v>
      </c>
      <c r="P1590" s="25">
        <v>2.69177</v>
      </c>
      <c r="Q1590" s="25">
        <v>0.0</v>
      </c>
      <c r="R1590" s="25">
        <v>99.0</v>
      </c>
      <c r="S1590" s="25">
        <v>8.0</v>
      </c>
    </row>
    <row r="1591">
      <c r="A1591" s="58" t="s">
        <v>41</v>
      </c>
      <c r="B1591" s="25" t="s">
        <v>1</v>
      </c>
      <c r="C1591" s="25" t="s">
        <v>267</v>
      </c>
      <c r="D1591" s="25" t="s">
        <v>16</v>
      </c>
      <c r="E1591" s="25">
        <v>2.0</v>
      </c>
      <c r="F1591" s="25">
        <v>0.0</v>
      </c>
      <c r="G1591" s="25">
        <v>0.0</v>
      </c>
      <c r="H1591" s="25">
        <v>2.0</v>
      </c>
      <c r="I1591" s="25">
        <v>0.0</v>
      </c>
      <c r="J1591" s="25">
        <v>0.0</v>
      </c>
      <c r="K1591" s="25">
        <v>0.0</v>
      </c>
      <c r="L1591" s="25">
        <v>0.0</v>
      </c>
      <c r="M1591" s="25">
        <v>0.0</v>
      </c>
      <c r="N1591" s="25">
        <v>0.00375</v>
      </c>
      <c r="O1591" s="25">
        <v>0.00375</v>
      </c>
      <c r="P1591" s="25">
        <v>0.00375</v>
      </c>
      <c r="Q1591" s="25">
        <v>0.0</v>
      </c>
      <c r="R1591" s="25">
        <v>99.0</v>
      </c>
      <c r="S1591" s="25">
        <v>8.0</v>
      </c>
    </row>
    <row r="1592">
      <c r="A1592" s="58" t="s">
        <v>41</v>
      </c>
      <c r="B1592" s="25" t="s">
        <v>1</v>
      </c>
      <c r="C1592" s="25" t="s">
        <v>273</v>
      </c>
      <c r="D1592" s="25" t="s">
        <v>16</v>
      </c>
      <c r="E1592" s="25">
        <v>1.0</v>
      </c>
      <c r="F1592" s="25">
        <v>0.0</v>
      </c>
      <c r="G1592" s="25">
        <v>0.0</v>
      </c>
      <c r="H1592" s="25">
        <v>0.0</v>
      </c>
      <c r="I1592" s="25">
        <v>0.0</v>
      </c>
      <c r="J1592" s="25">
        <v>0.0</v>
      </c>
      <c r="K1592" s="25">
        <v>0.0</v>
      </c>
      <c r="L1592" s="25">
        <v>0.0</v>
      </c>
      <c r="M1592" s="25">
        <v>0.0</v>
      </c>
      <c r="N1592" s="25">
        <v>2.12639</v>
      </c>
      <c r="O1592" s="25">
        <v>2.12639</v>
      </c>
      <c r="P1592" s="25">
        <v>2.12639</v>
      </c>
      <c r="Q1592" s="25">
        <v>0.0</v>
      </c>
      <c r="R1592" s="25">
        <v>99.0</v>
      </c>
      <c r="S1592" s="25">
        <v>8.0</v>
      </c>
    </row>
    <row r="1593">
      <c r="A1593" s="58" t="s">
        <v>41</v>
      </c>
      <c r="B1593" s="25" t="s">
        <v>1</v>
      </c>
      <c r="C1593" s="25" t="s">
        <v>191</v>
      </c>
      <c r="D1593" s="25" t="s">
        <v>16</v>
      </c>
      <c r="E1593" s="25">
        <v>10.0</v>
      </c>
      <c r="F1593" s="25">
        <v>0.0</v>
      </c>
      <c r="G1593" s="25">
        <v>0.0</v>
      </c>
      <c r="H1593" s="25">
        <v>5.0</v>
      </c>
      <c r="I1593" s="25">
        <v>0.0</v>
      </c>
      <c r="J1593" s="25">
        <v>0.0</v>
      </c>
      <c r="K1593" s="25">
        <v>0.0</v>
      </c>
      <c r="L1593" s="25">
        <v>0.0</v>
      </c>
      <c r="M1593" s="25">
        <v>0.0</v>
      </c>
      <c r="N1593" s="25">
        <v>0.00944</v>
      </c>
      <c r="O1593" s="25">
        <v>1.88778</v>
      </c>
      <c r="P1593" s="25">
        <v>0.47175</v>
      </c>
      <c r="Q1593" s="25">
        <v>0.0</v>
      </c>
      <c r="R1593" s="25">
        <v>99.0</v>
      </c>
      <c r="S1593" s="25">
        <v>8.0</v>
      </c>
    </row>
    <row r="1594">
      <c r="A1594" s="58" t="s">
        <v>41</v>
      </c>
      <c r="B1594" s="25" t="s">
        <v>1</v>
      </c>
      <c r="C1594" s="25" t="s">
        <v>266</v>
      </c>
      <c r="D1594" s="25" t="s">
        <v>16</v>
      </c>
      <c r="E1594" s="25">
        <v>1.0</v>
      </c>
      <c r="F1594" s="25">
        <v>0.0</v>
      </c>
      <c r="G1594" s="25">
        <v>0.0</v>
      </c>
      <c r="H1594" s="25">
        <v>0.0</v>
      </c>
      <c r="I1594" s="25">
        <v>0.0</v>
      </c>
      <c r="J1594" s="25">
        <v>0.0</v>
      </c>
      <c r="K1594" s="25">
        <v>0.0</v>
      </c>
      <c r="L1594" s="25">
        <v>0.0</v>
      </c>
      <c r="M1594" s="25">
        <v>0.0</v>
      </c>
      <c r="N1594" s="25">
        <v>9.38694</v>
      </c>
      <c r="O1594" s="25">
        <v>9.38694</v>
      </c>
      <c r="P1594" s="25">
        <v>9.38694</v>
      </c>
      <c r="Q1594" s="25">
        <v>0.0</v>
      </c>
      <c r="R1594" s="25">
        <v>99.0</v>
      </c>
      <c r="S1594" s="25">
        <v>8.0</v>
      </c>
    </row>
    <row r="1595">
      <c r="A1595" s="58" t="s">
        <v>41</v>
      </c>
      <c r="B1595" s="25" t="s">
        <v>1</v>
      </c>
      <c r="C1595" s="25" t="s">
        <v>145</v>
      </c>
      <c r="D1595" s="25" t="s">
        <v>16</v>
      </c>
      <c r="E1595" s="25">
        <v>72.0</v>
      </c>
      <c r="F1595" s="25">
        <v>0.0</v>
      </c>
      <c r="G1595" s="25">
        <v>0.0</v>
      </c>
      <c r="H1595" s="25">
        <v>38.0</v>
      </c>
      <c r="I1595" s="25">
        <v>0.0</v>
      </c>
      <c r="J1595" s="25">
        <v>0.0</v>
      </c>
      <c r="K1595" s="25">
        <v>0.0</v>
      </c>
      <c r="L1595" s="25">
        <v>0.0</v>
      </c>
      <c r="M1595" s="25">
        <v>0.0</v>
      </c>
      <c r="N1595" s="25">
        <v>0.01</v>
      </c>
      <c r="O1595" s="25">
        <v>1.335</v>
      </c>
      <c r="P1595" s="25">
        <v>0.88496</v>
      </c>
      <c r="Q1595" s="25">
        <v>0.0</v>
      </c>
      <c r="R1595" s="25">
        <v>99.0</v>
      </c>
      <c r="S1595" s="25">
        <v>8.0</v>
      </c>
    </row>
    <row r="1596">
      <c r="A1596" s="58" t="s">
        <v>41</v>
      </c>
      <c r="B1596" s="25" t="s">
        <v>1</v>
      </c>
      <c r="C1596" s="25" t="s">
        <v>252</v>
      </c>
      <c r="D1596" s="25" t="s">
        <v>16</v>
      </c>
      <c r="E1596" s="25">
        <v>5.0</v>
      </c>
      <c r="F1596" s="25">
        <v>0.0</v>
      </c>
      <c r="G1596" s="25">
        <v>0.0</v>
      </c>
      <c r="H1596" s="25">
        <v>2.0</v>
      </c>
      <c r="I1596" s="25">
        <v>0.0</v>
      </c>
      <c r="J1596" s="25">
        <v>0.0</v>
      </c>
      <c r="K1596" s="25">
        <v>0.0</v>
      </c>
      <c r="L1596" s="25">
        <v>0.0</v>
      </c>
      <c r="M1596" s="25">
        <v>0.0</v>
      </c>
      <c r="N1596" s="25">
        <v>0.16389</v>
      </c>
      <c r="O1596" s="25">
        <v>5.36444</v>
      </c>
      <c r="P1596" s="25">
        <v>1.16528</v>
      </c>
      <c r="Q1596" s="25">
        <v>0.0</v>
      </c>
      <c r="R1596" s="25">
        <v>99.0</v>
      </c>
      <c r="S1596" s="25">
        <v>8.0</v>
      </c>
    </row>
    <row r="1597">
      <c r="A1597" s="58" t="s">
        <v>41</v>
      </c>
      <c r="B1597" s="25" t="s">
        <v>1</v>
      </c>
      <c r="C1597" s="25" t="s">
        <v>264</v>
      </c>
      <c r="D1597" s="25" t="s">
        <v>16</v>
      </c>
      <c r="E1597" s="25">
        <v>2.0</v>
      </c>
      <c r="F1597" s="25">
        <v>0.0</v>
      </c>
      <c r="G1597" s="25">
        <v>0.0</v>
      </c>
      <c r="H1597" s="25">
        <v>1.0</v>
      </c>
      <c r="I1597" s="25">
        <v>0.0</v>
      </c>
      <c r="J1597" s="25">
        <v>0.0</v>
      </c>
      <c r="K1597" s="25">
        <v>0.0</v>
      </c>
      <c r="L1597" s="25">
        <v>0.0</v>
      </c>
      <c r="M1597" s="25">
        <v>0.0</v>
      </c>
      <c r="N1597" s="25">
        <v>0.01514</v>
      </c>
      <c r="O1597" s="25">
        <v>0.01514</v>
      </c>
      <c r="P1597" s="25">
        <v>0.01514</v>
      </c>
      <c r="Q1597" s="25">
        <v>0.0</v>
      </c>
      <c r="R1597" s="25">
        <v>99.0</v>
      </c>
      <c r="S1597" s="25">
        <v>8.0</v>
      </c>
    </row>
    <row r="1598">
      <c r="A1598" s="58" t="s">
        <v>41</v>
      </c>
      <c r="B1598" s="25" t="s">
        <v>1</v>
      </c>
      <c r="C1598" s="25" t="s">
        <v>229</v>
      </c>
      <c r="D1598" s="25" t="s">
        <v>16</v>
      </c>
      <c r="E1598" s="25">
        <v>9.0</v>
      </c>
      <c r="F1598" s="25">
        <v>0.0</v>
      </c>
      <c r="G1598" s="25">
        <v>0.0</v>
      </c>
      <c r="H1598" s="25">
        <v>3.0</v>
      </c>
      <c r="I1598" s="25">
        <v>0.0</v>
      </c>
      <c r="J1598" s="25">
        <v>0.0</v>
      </c>
      <c r="K1598" s="25">
        <v>0.0</v>
      </c>
      <c r="L1598" s="25">
        <v>0.0</v>
      </c>
      <c r="M1598" s="25">
        <v>0.0</v>
      </c>
      <c r="N1598" s="25">
        <v>0.36861</v>
      </c>
      <c r="O1598" s="25">
        <v>25.30417</v>
      </c>
      <c r="P1598" s="25">
        <v>3.58198</v>
      </c>
      <c r="Q1598" s="25">
        <v>0.0</v>
      </c>
      <c r="R1598" s="25">
        <v>99.0</v>
      </c>
      <c r="S1598" s="25">
        <v>8.0</v>
      </c>
    </row>
    <row r="1599">
      <c r="A1599" s="58" t="s">
        <v>41</v>
      </c>
      <c r="B1599" s="25" t="s">
        <v>1</v>
      </c>
      <c r="C1599" s="25" t="s">
        <v>228</v>
      </c>
      <c r="D1599" s="25" t="s">
        <v>16</v>
      </c>
      <c r="E1599" s="25">
        <v>5.0</v>
      </c>
      <c r="F1599" s="25">
        <v>0.0</v>
      </c>
      <c r="G1599" s="25">
        <v>0.0</v>
      </c>
      <c r="H1599" s="25">
        <v>0.0</v>
      </c>
      <c r="I1599" s="25">
        <v>0.0</v>
      </c>
      <c r="J1599" s="25">
        <v>0.0</v>
      </c>
      <c r="K1599" s="25">
        <v>0.0</v>
      </c>
      <c r="L1599" s="25">
        <v>0.0</v>
      </c>
      <c r="M1599" s="25">
        <v>0.0</v>
      </c>
      <c r="N1599" s="25">
        <v>1.4875</v>
      </c>
      <c r="O1599" s="25">
        <v>46.20833</v>
      </c>
      <c r="P1599" s="25">
        <v>16.33572</v>
      </c>
      <c r="Q1599" s="25">
        <v>0.0</v>
      </c>
      <c r="R1599" s="25">
        <v>99.0</v>
      </c>
      <c r="S1599" s="25">
        <v>8.0</v>
      </c>
    </row>
    <row r="1600">
      <c r="A1600" s="58" t="s">
        <v>41</v>
      </c>
      <c r="B1600" s="25" t="s">
        <v>1</v>
      </c>
      <c r="C1600" s="25" t="s">
        <v>249</v>
      </c>
      <c r="D1600" s="25" t="s">
        <v>16</v>
      </c>
      <c r="E1600" s="25">
        <v>6.0</v>
      </c>
      <c r="F1600" s="25">
        <v>0.0</v>
      </c>
      <c r="G1600" s="25">
        <v>0.0</v>
      </c>
      <c r="H1600" s="25">
        <v>1.0</v>
      </c>
      <c r="I1600" s="25">
        <v>0.0</v>
      </c>
      <c r="J1600" s="25">
        <v>0.0</v>
      </c>
      <c r="K1600" s="25">
        <v>0.0</v>
      </c>
      <c r="L1600" s="25">
        <v>0.0</v>
      </c>
      <c r="M1600" s="25">
        <v>0.0</v>
      </c>
      <c r="N1600" s="25">
        <v>0.01889</v>
      </c>
      <c r="O1600" s="25">
        <v>1.97333</v>
      </c>
      <c r="P1600" s="25">
        <v>0.5037</v>
      </c>
      <c r="Q1600" s="25">
        <v>0.0</v>
      </c>
      <c r="R1600" s="25">
        <v>99.0</v>
      </c>
      <c r="S1600" s="25">
        <v>8.0</v>
      </c>
    </row>
    <row r="1601">
      <c r="A1601" s="58" t="s">
        <v>41</v>
      </c>
      <c r="B1601" s="25" t="s">
        <v>1</v>
      </c>
      <c r="C1601" s="25" t="s">
        <v>238</v>
      </c>
      <c r="D1601" s="25" t="s">
        <v>16</v>
      </c>
      <c r="E1601" s="25">
        <v>13.0</v>
      </c>
      <c r="F1601" s="25">
        <v>0.0</v>
      </c>
      <c r="G1601" s="25">
        <v>0.0</v>
      </c>
      <c r="H1601" s="25">
        <v>3.0</v>
      </c>
      <c r="I1601" s="25">
        <v>0.0</v>
      </c>
      <c r="J1601" s="25">
        <v>0.0</v>
      </c>
      <c r="K1601" s="25">
        <v>0.0</v>
      </c>
      <c r="L1601" s="25">
        <v>0.0</v>
      </c>
      <c r="M1601" s="25">
        <v>0.0</v>
      </c>
      <c r="N1601" s="25">
        <v>0.03917</v>
      </c>
      <c r="O1601" s="25">
        <v>0.28194</v>
      </c>
      <c r="P1601" s="25">
        <v>1.58797</v>
      </c>
      <c r="Q1601" s="25">
        <v>0.0</v>
      </c>
      <c r="R1601" s="25">
        <v>99.0</v>
      </c>
      <c r="S1601" s="25">
        <v>8.0</v>
      </c>
    </row>
    <row r="1602">
      <c r="A1602" s="58" t="s">
        <v>41</v>
      </c>
      <c r="B1602" s="25" t="s">
        <v>1</v>
      </c>
      <c r="C1602" s="25" t="s">
        <v>279</v>
      </c>
      <c r="D1602" s="25" t="s">
        <v>16</v>
      </c>
      <c r="E1602" s="25">
        <v>3.0</v>
      </c>
      <c r="F1602" s="25">
        <v>0.0</v>
      </c>
      <c r="G1602" s="25">
        <v>0.0</v>
      </c>
      <c r="H1602" s="25">
        <v>1.0</v>
      </c>
      <c r="I1602" s="25">
        <v>0.0</v>
      </c>
      <c r="J1602" s="25">
        <v>0.0</v>
      </c>
      <c r="K1602" s="25">
        <v>0.0</v>
      </c>
      <c r="L1602" s="25">
        <v>0.0</v>
      </c>
      <c r="M1602" s="25">
        <v>0.0</v>
      </c>
      <c r="N1602" s="25">
        <v>0.08583</v>
      </c>
      <c r="O1602" s="25">
        <v>1.77944</v>
      </c>
      <c r="P1602" s="25">
        <v>0.62417</v>
      </c>
      <c r="Q1602" s="25">
        <v>0.0</v>
      </c>
      <c r="R1602" s="25">
        <v>99.0</v>
      </c>
      <c r="S1602" s="25">
        <v>8.0</v>
      </c>
    </row>
    <row r="1603">
      <c r="A1603" s="58" t="s">
        <v>41</v>
      </c>
      <c r="B1603" s="25" t="s">
        <v>1</v>
      </c>
      <c r="C1603" s="25" t="s">
        <v>291</v>
      </c>
      <c r="D1603" s="25" t="s">
        <v>16</v>
      </c>
      <c r="E1603" s="25">
        <v>1.0</v>
      </c>
      <c r="F1603" s="25">
        <v>0.0</v>
      </c>
      <c r="G1603" s="25">
        <v>0.0</v>
      </c>
      <c r="H1603" s="25">
        <v>0.0</v>
      </c>
      <c r="I1603" s="25">
        <v>0.0</v>
      </c>
      <c r="J1603" s="25">
        <v>0.0</v>
      </c>
      <c r="K1603" s="25">
        <v>0.0</v>
      </c>
      <c r="L1603" s="25">
        <v>0.0</v>
      </c>
      <c r="M1603" s="25">
        <v>0.0</v>
      </c>
      <c r="N1603" s="25">
        <v>0.08778</v>
      </c>
      <c r="O1603" s="25">
        <v>0.08778</v>
      </c>
      <c r="P1603" s="25">
        <v>0.08778</v>
      </c>
      <c r="Q1603" s="25">
        <v>0.0</v>
      </c>
      <c r="R1603" s="25">
        <v>99.0</v>
      </c>
      <c r="S1603" s="25">
        <v>8.0</v>
      </c>
    </row>
    <row r="1604">
      <c r="A1604" s="58" t="s">
        <v>41</v>
      </c>
      <c r="B1604" s="25" t="s">
        <v>1</v>
      </c>
      <c r="C1604" s="25" t="s">
        <v>289</v>
      </c>
      <c r="D1604" s="25" t="s">
        <v>16</v>
      </c>
      <c r="E1604" s="25">
        <v>1.0</v>
      </c>
      <c r="F1604" s="25">
        <v>0.0</v>
      </c>
      <c r="G1604" s="25">
        <v>0.0</v>
      </c>
      <c r="H1604" s="25">
        <v>0.0</v>
      </c>
      <c r="I1604" s="25">
        <v>0.0</v>
      </c>
      <c r="J1604" s="25">
        <v>0.0</v>
      </c>
      <c r="K1604" s="25">
        <v>0.0</v>
      </c>
      <c r="L1604" s="25">
        <v>0.0</v>
      </c>
      <c r="M1604" s="25">
        <v>0.0</v>
      </c>
      <c r="N1604" s="25">
        <v>0.11639</v>
      </c>
      <c r="O1604" s="25">
        <v>0.11639</v>
      </c>
      <c r="P1604" s="25">
        <v>0.11639</v>
      </c>
      <c r="Q1604" s="25">
        <v>0.0</v>
      </c>
      <c r="R1604" s="25">
        <v>99.0</v>
      </c>
      <c r="S1604" s="25">
        <v>8.0</v>
      </c>
    </row>
    <row r="1605">
      <c r="A1605" s="58" t="s">
        <v>41</v>
      </c>
      <c r="B1605" s="25" t="s">
        <v>1</v>
      </c>
      <c r="C1605" s="25" t="s">
        <v>174</v>
      </c>
      <c r="D1605" s="25" t="s">
        <v>17</v>
      </c>
      <c r="E1605" s="25">
        <v>10.0</v>
      </c>
      <c r="F1605" s="25">
        <v>0.0</v>
      </c>
      <c r="G1605" s="25">
        <v>0.0</v>
      </c>
      <c r="H1605" s="25">
        <v>1.0</v>
      </c>
      <c r="I1605" s="25">
        <v>0.0</v>
      </c>
      <c r="J1605" s="25">
        <v>0.0</v>
      </c>
      <c r="K1605" s="25">
        <v>0.0</v>
      </c>
      <c r="L1605" s="25">
        <v>0.0</v>
      </c>
      <c r="M1605" s="25">
        <v>0.0</v>
      </c>
      <c r="N1605" s="25">
        <v>2.31944</v>
      </c>
      <c r="O1605" s="25">
        <v>14.85944</v>
      </c>
      <c r="P1605" s="25">
        <v>5.811</v>
      </c>
      <c r="Q1605" s="25">
        <v>0.0</v>
      </c>
      <c r="R1605" s="25">
        <v>99.0</v>
      </c>
      <c r="S1605" s="25">
        <v>9.0</v>
      </c>
    </row>
    <row r="1606">
      <c r="A1606" s="58" t="s">
        <v>41</v>
      </c>
      <c r="B1606" s="25" t="s">
        <v>1</v>
      </c>
      <c r="C1606" s="25" t="s">
        <v>227</v>
      </c>
      <c r="D1606" s="25" t="s">
        <v>17</v>
      </c>
      <c r="E1606" s="25">
        <v>4.0</v>
      </c>
      <c r="F1606" s="25">
        <v>0.0</v>
      </c>
      <c r="G1606" s="25">
        <v>0.0</v>
      </c>
      <c r="H1606" s="25">
        <v>0.0</v>
      </c>
      <c r="I1606" s="25">
        <v>0.0</v>
      </c>
      <c r="J1606" s="25">
        <v>0.0</v>
      </c>
      <c r="K1606" s="25">
        <v>0.0</v>
      </c>
      <c r="L1606" s="25">
        <v>0.0</v>
      </c>
      <c r="M1606" s="25">
        <v>0.0</v>
      </c>
      <c r="N1606" s="25">
        <v>3.19389</v>
      </c>
      <c r="O1606" s="25">
        <v>47.38389</v>
      </c>
      <c r="P1606" s="25">
        <v>16.26181</v>
      </c>
      <c r="Q1606" s="25">
        <v>0.0</v>
      </c>
      <c r="R1606" s="25">
        <v>99.0</v>
      </c>
      <c r="S1606" s="25">
        <v>9.0</v>
      </c>
    </row>
    <row r="1607">
      <c r="A1607" s="58" t="s">
        <v>41</v>
      </c>
      <c r="B1607" s="25" t="s">
        <v>1</v>
      </c>
      <c r="C1607" s="25" t="s">
        <v>231</v>
      </c>
      <c r="D1607" s="25" t="s">
        <v>17</v>
      </c>
      <c r="E1607" s="25">
        <v>2.0</v>
      </c>
      <c r="F1607" s="25">
        <v>0.0</v>
      </c>
      <c r="G1607" s="25">
        <v>0.0</v>
      </c>
      <c r="H1607" s="25">
        <v>0.0</v>
      </c>
      <c r="I1607" s="25">
        <v>0.0</v>
      </c>
      <c r="J1607" s="25">
        <v>0.0</v>
      </c>
      <c r="K1607" s="25">
        <v>0.0</v>
      </c>
      <c r="L1607" s="25">
        <v>0.0</v>
      </c>
      <c r="M1607" s="25">
        <v>0.0</v>
      </c>
      <c r="N1607" s="25">
        <v>16.17</v>
      </c>
      <c r="O1607" s="25">
        <v>16.17</v>
      </c>
      <c r="P1607" s="25">
        <v>16.17</v>
      </c>
      <c r="Q1607" s="25">
        <v>0.0</v>
      </c>
      <c r="R1607" s="25">
        <v>99.0</v>
      </c>
      <c r="S1607" s="25">
        <v>9.0</v>
      </c>
    </row>
    <row r="1608">
      <c r="A1608" s="58" t="s">
        <v>41</v>
      </c>
      <c r="B1608" s="25" t="s">
        <v>1</v>
      </c>
      <c r="C1608" s="25" t="s">
        <v>206</v>
      </c>
      <c r="D1608" s="25" t="s">
        <v>17</v>
      </c>
      <c r="E1608" s="25">
        <v>2.0</v>
      </c>
      <c r="F1608" s="25">
        <v>0.0</v>
      </c>
      <c r="G1608" s="25">
        <v>0.0</v>
      </c>
      <c r="H1608" s="25">
        <v>0.0</v>
      </c>
      <c r="I1608" s="25">
        <v>0.0</v>
      </c>
      <c r="J1608" s="25">
        <v>0.0</v>
      </c>
      <c r="K1608" s="25">
        <v>0.0</v>
      </c>
      <c r="L1608" s="25">
        <v>0.0</v>
      </c>
      <c r="M1608" s="25">
        <v>0.0</v>
      </c>
      <c r="N1608" s="25">
        <v>9.06236</v>
      </c>
      <c r="O1608" s="25">
        <v>9.06236</v>
      </c>
      <c r="P1608" s="25">
        <v>9.06236</v>
      </c>
      <c r="Q1608" s="25">
        <v>0.0</v>
      </c>
      <c r="R1608" s="25">
        <v>99.0</v>
      </c>
      <c r="S1608" s="25">
        <v>9.0</v>
      </c>
    </row>
    <row r="1609">
      <c r="A1609" s="58" t="s">
        <v>41</v>
      </c>
      <c r="B1609" s="25" t="s">
        <v>1</v>
      </c>
      <c r="C1609" s="25" t="s">
        <v>57</v>
      </c>
      <c r="D1609" s="25" t="s">
        <v>17</v>
      </c>
      <c r="E1609" s="25">
        <v>1.0</v>
      </c>
      <c r="F1609" s="25">
        <v>0.0</v>
      </c>
      <c r="G1609" s="25">
        <v>0.0</v>
      </c>
      <c r="H1609" s="25">
        <v>0.0</v>
      </c>
      <c r="I1609" s="25">
        <v>0.0</v>
      </c>
      <c r="J1609" s="25">
        <v>0.0</v>
      </c>
      <c r="K1609" s="25">
        <v>0.0</v>
      </c>
      <c r="L1609" s="25">
        <v>0.0</v>
      </c>
      <c r="M1609" s="25">
        <v>0.0</v>
      </c>
      <c r="N1609" s="25">
        <v>1.125</v>
      </c>
      <c r="O1609" s="25">
        <v>1.125</v>
      </c>
      <c r="P1609" s="25">
        <v>1.125</v>
      </c>
      <c r="Q1609" s="25">
        <v>0.0</v>
      </c>
      <c r="R1609" s="25">
        <v>99.0</v>
      </c>
      <c r="S1609" s="25">
        <v>9.0</v>
      </c>
    </row>
    <row r="1610">
      <c r="A1610" s="58" t="s">
        <v>41</v>
      </c>
      <c r="B1610" s="25" t="s">
        <v>1</v>
      </c>
      <c r="C1610" s="25" t="s">
        <v>256</v>
      </c>
      <c r="D1610" s="25" t="s">
        <v>17</v>
      </c>
      <c r="E1610" s="25">
        <v>4.0</v>
      </c>
      <c r="F1610" s="25">
        <v>0.0</v>
      </c>
      <c r="G1610" s="25">
        <v>0.0</v>
      </c>
      <c r="H1610" s="25">
        <v>2.0</v>
      </c>
      <c r="I1610" s="25">
        <v>0.0</v>
      </c>
      <c r="J1610" s="25">
        <v>0.0</v>
      </c>
      <c r="K1610" s="25">
        <v>0.0</v>
      </c>
      <c r="L1610" s="25">
        <v>0.0</v>
      </c>
      <c r="M1610" s="25">
        <v>0.0</v>
      </c>
      <c r="N1610" s="25">
        <v>0.00611</v>
      </c>
      <c r="O1610" s="25">
        <v>12.365</v>
      </c>
      <c r="P1610" s="25">
        <v>3.12868</v>
      </c>
      <c r="Q1610" s="25">
        <v>0.0</v>
      </c>
      <c r="R1610" s="25">
        <v>99.0</v>
      </c>
      <c r="S1610" s="25">
        <v>9.0</v>
      </c>
    </row>
    <row r="1611">
      <c r="A1611" s="58" t="s">
        <v>41</v>
      </c>
      <c r="B1611" s="25" t="s">
        <v>1</v>
      </c>
      <c r="C1611" s="25" t="s">
        <v>130</v>
      </c>
      <c r="D1611" s="25" t="s">
        <v>17</v>
      </c>
      <c r="E1611" s="25">
        <v>6.0</v>
      </c>
      <c r="F1611" s="25">
        <v>0.0</v>
      </c>
      <c r="G1611" s="25">
        <v>0.0</v>
      </c>
      <c r="H1611" s="25">
        <v>1.0</v>
      </c>
      <c r="I1611" s="25">
        <v>0.0</v>
      </c>
      <c r="J1611" s="25">
        <v>0.0</v>
      </c>
      <c r="K1611" s="25">
        <v>0.0</v>
      </c>
      <c r="L1611" s="25">
        <v>0.0</v>
      </c>
      <c r="M1611" s="25">
        <v>0.0</v>
      </c>
      <c r="N1611" s="25">
        <v>0.14556</v>
      </c>
      <c r="O1611" s="25">
        <v>17.52861</v>
      </c>
      <c r="P1611" s="25">
        <v>4.77556</v>
      </c>
      <c r="Q1611" s="25">
        <v>0.0</v>
      </c>
      <c r="R1611" s="25">
        <v>99.0</v>
      </c>
      <c r="S1611" s="25">
        <v>9.0</v>
      </c>
    </row>
    <row r="1612">
      <c r="A1612" s="58" t="s">
        <v>41</v>
      </c>
      <c r="B1612" s="25" t="s">
        <v>1</v>
      </c>
      <c r="C1612" s="25" t="s">
        <v>254</v>
      </c>
      <c r="D1612" s="25" t="s">
        <v>17</v>
      </c>
      <c r="E1612" s="25">
        <v>1.0</v>
      </c>
      <c r="F1612" s="25">
        <v>0.0</v>
      </c>
      <c r="G1612" s="25">
        <v>0.0</v>
      </c>
      <c r="H1612" s="25">
        <v>0.0</v>
      </c>
      <c r="I1612" s="25">
        <v>0.0</v>
      </c>
      <c r="J1612" s="25">
        <v>0.0</v>
      </c>
      <c r="K1612" s="25">
        <v>0.0</v>
      </c>
      <c r="L1612" s="25">
        <v>0.0</v>
      </c>
      <c r="M1612" s="25">
        <v>0.0</v>
      </c>
      <c r="N1612" s="25">
        <v>0.18972</v>
      </c>
      <c r="O1612" s="25">
        <v>0.18972</v>
      </c>
      <c r="P1612" s="25">
        <v>0.18972</v>
      </c>
      <c r="Q1612" s="25">
        <v>0.0</v>
      </c>
      <c r="R1612" s="25">
        <v>99.0</v>
      </c>
      <c r="S1612" s="25">
        <v>9.0</v>
      </c>
    </row>
    <row r="1613">
      <c r="A1613" s="58" t="s">
        <v>41</v>
      </c>
      <c r="B1613" s="25" t="s">
        <v>1</v>
      </c>
      <c r="C1613" s="25" t="s">
        <v>196</v>
      </c>
      <c r="D1613" s="25" t="s">
        <v>17</v>
      </c>
      <c r="E1613" s="25">
        <v>3.0</v>
      </c>
      <c r="F1613" s="25">
        <v>0.0</v>
      </c>
      <c r="G1613" s="25">
        <v>0.0</v>
      </c>
      <c r="H1613" s="25">
        <v>1.0</v>
      </c>
      <c r="I1613" s="25">
        <v>0.0</v>
      </c>
      <c r="J1613" s="25">
        <v>0.0</v>
      </c>
      <c r="K1613" s="25">
        <v>0.0</v>
      </c>
      <c r="L1613" s="25">
        <v>0.0</v>
      </c>
      <c r="M1613" s="25">
        <v>0.0</v>
      </c>
      <c r="N1613" s="25">
        <v>32.93306</v>
      </c>
      <c r="O1613" s="25">
        <v>84.84389</v>
      </c>
      <c r="P1613" s="25">
        <v>39.25991</v>
      </c>
      <c r="Q1613" s="25">
        <v>0.0</v>
      </c>
      <c r="R1613" s="25">
        <v>99.0</v>
      </c>
      <c r="S1613" s="25">
        <v>9.0</v>
      </c>
    </row>
    <row r="1614">
      <c r="A1614" s="58" t="s">
        <v>41</v>
      </c>
      <c r="B1614" s="25" t="s">
        <v>1</v>
      </c>
      <c r="C1614" s="25" t="s">
        <v>260</v>
      </c>
      <c r="D1614" s="25" t="s">
        <v>17</v>
      </c>
      <c r="E1614" s="25">
        <v>1.0</v>
      </c>
      <c r="F1614" s="25">
        <v>0.0</v>
      </c>
      <c r="G1614" s="25">
        <v>0.0</v>
      </c>
      <c r="H1614" s="25">
        <v>1.0</v>
      </c>
      <c r="I1614" s="25">
        <v>0.0</v>
      </c>
      <c r="J1614" s="25">
        <v>0.0</v>
      </c>
      <c r="K1614" s="25">
        <v>0.0</v>
      </c>
      <c r="L1614" s="25">
        <v>0.0</v>
      </c>
      <c r="M1614" s="25">
        <v>0.0</v>
      </c>
      <c r="N1614" s="25">
        <v>0.00667</v>
      </c>
      <c r="O1614" s="25">
        <v>0.00667</v>
      </c>
      <c r="P1614" s="25">
        <v>0.00667</v>
      </c>
      <c r="Q1614" s="25">
        <v>0.0</v>
      </c>
      <c r="R1614" s="25">
        <v>99.0</v>
      </c>
      <c r="S1614" s="25">
        <v>9.0</v>
      </c>
    </row>
    <row r="1615">
      <c r="A1615" s="58" t="s">
        <v>41</v>
      </c>
      <c r="B1615" s="25" t="s">
        <v>1</v>
      </c>
      <c r="C1615" s="25" t="s">
        <v>226</v>
      </c>
      <c r="D1615" s="25" t="s">
        <v>17</v>
      </c>
      <c r="E1615" s="25">
        <v>1.0</v>
      </c>
      <c r="F1615" s="25">
        <v>0.0</v>
      </c>
      <c r="G1615" s="25">
        <v>0.0</v>
      </c>
      <c r="H1615" s="25">
        <v>0.0</v>
      </c>
      <c r="I1615" s="25">
        <v>0.0</v>
      </c>
      <c r="J1615" s="25">
        <v>0.0</v>
      </c>
      <c r="K1615" s="25">
        <v>0.0</v>
      </c>
      <c r="L1615" s="25">
        <v>0.0</v>
      </c>
      <c r="M1615" s="25">
        <v>0.0</v>
      </c>
      <c r="N1615" s="25">
        <v>2.735</v>
      </c>
      <c r="O1615" s="25">
        <v>2.735</v>
      </c>
      <c r="P1615" s="25">
        <v>2.735</v>
      </c>
      <c r="Q1615" s="25">
        <v>0.0</v>
      </c>
      <c r="R1615" s="25">
        <v>99.0</v>
      </c>
      <c r="S1615" s="25">
        <v>9.0</v>
      </c>
    </row>
    <row r="1616">
      <c r="A1616" s="58" t="s">
        <v>41</v>
      </c>
      <c r="B1616" s="25" t="s">
        <v>1</v>
      </c>
      <c r="C1616" s="25" t="s">
        <v>280</v>
      </c>
      <c r="D1616" s="25" t="s">
        <v>17</v>
      </c>
      <c r="E1616" s="25">
        <v>1.0</v>
      </c>
      <c r="F1616" s="25">
        <v>0.0</v>
      </c>
      <c r="G1616" s="25">
        <v>0.0</v>
      </c>
      <c r="H1616" s="25">
        <v>0.0</v>
      </c>
      <c r="I1616" s="25">
        <v>0.0</v>
      </c>
      <c r="J1616" s="25">
        <v>0.0</v>
      </c>
      <c r="K1616" s="25">
        <v>0.0</v>
      </c>
      <c r="L1616" s="25">
        <v>0.0</v>
      </c>
      <c r="M1616" s="25">
        <v>0.0</v>
      </c>
      <c r="N1616" s="25">
        <v>0.08167</v>
      </c>
      <c r="O1616" s="25">
        <v>0.08167</v>
      </c>
      <c r="P1616" s="25">
        <v>0.08167</v>
      </c>
      <c r="Q1616" s="25">
        <v>0.0</v>
      </c>
      <c r="R1616" s="25">
        <v>99.0</v>
      </c>
      <c r="S1616" s="25">
        <v>9.0</v>
      </c>
    </row>
    <row r="1617">
      <c r="A1617" s="58" t="s">
        <v>41</v>
      </c>
      <c r="B1617" s="25" t="s">
        <v>1</v>
      </c>
      <c r="C1617" s="25" t="s">
        <v>218</v>
      </c>
      <c r="D1617" s="25" t="s">
        <v>17</v>
      </c>
      <c r="E1617" s="25">
        <v>1.0</v>
      </c>
      <c r="F1617" s="25">
        <v>0.0</v>
      </c>
      <c r="G1617" s="25">
        <v>0.0</v>
      </c>
      <c r="H1617" s="25">
        <v>0.0</v>
      </c>
      <c r="I1617" s="25">
        <v>0.0</v>
      </c>
      <c r="J1617" s="25">
        <v>0.0</v>
      </c>
      <c r="K1617" s="25">
        <v>0.0</v>
      </c>
      <c r="L1617" s="25">
        <v>0.0</v>
      </c>
      <c r="M1617" s="25">
        <v>0.0</v>
      </c>
      <c r="N1617" s="25">
        <v>0.12167</v>
      </c>
      <c r="O1617" s="25">
        <v>0.12167</v>
      </c>
      <c r="P1617" s="25">
        <v>0.12167</v>
      </c>
      <c r="Q1617" s="25">
        <v>0.0</v>
      </c>
      <c r="R1617" s="25">
        <v>99.0</v>
      </c>
      <c r="S1617" s="25">
        <v>9.0</v>
      </c>
    </row>
    <row r="1618">
      <c r="A1618" s="58" t="s">
        <v>41</v>
      </c>
      <c r="B1618" s="25" t="s">
        <v>1</v>
      </c>
      <c r="C1618" s="25" t="s">
        <v>138</v>
      </c>
      <c r="D1618" s="25" t="s">
        <v>17</v>
      </c>
      <c r="E1618" s="25">
        <v>2.0</v>
      </c>
      <c r="F1618" s="25">
        <v>0.0</v>
      </c>
      <c r="G1618" s="25">
        <v>0.0</v>
      </c>
      <c r="H1618" s="25">
        <v>0.0</v>
      </c>
      <c r="I1618" s="25">
        <v>0.0</v>
      </c>
      <c r="J1618" s="25">
        <v>0.0</v>
      </c>
      <c r="K1618" s="25">
        <v>0.0</v>
      </c>
      <c r="L1618" s="25">
        <v>0.0</v>
      </c>
      <c r="M1618" s="25">
        <v>0.0</v>
      </c>
      <c r="N1618" s="25">
        <v>10.11111</v>
      </c>
      <c r="O1618" s="25">
        <v>10.11111</v>
      </c>
      <c r="P1618" s="25">
        <v>10.11111</v>
      </c>
      <c r="Q1618" s="25">
        <v>0.0</v>
      </c>
      <c r="R1618" s="25">
        <v>99.0</v>
      </c>
      <c r="S1618" s="25">
        <v>9.0</v>
      </c>
    </row>
    <row r="1619">
      <c r="A1619" s="58" t="s">
        <v>41</v>
      </c>
      <c r="B1619" s="25" t="s">
        <v>1</v>
      </c>
      <c r="C1619" s="25" t="s">
        <v>279</v>
      </c>
      <c r="D1619" s="25" t="s">
        <v>17</v>
      </c>
      <c r="E1619" s="25">
        <v>1.0</v>
      </c>
      <c r="F1619" s="25">
        <v>0.0</v>
      </c>
      <c r="G1619" s="25">
        <v>0.0</v>
      </c>
      <c r="H1619" s="25">
        <v>0.0</v>
      </c>
      <c r="I1619" s="25">
        <v>0.0</v>
      </c>
      <c r="J1619" s="25">
        <v>0.0</v>
      </c>
      <c r="K1619" s="25">
        <v>0.0</v>
      </c>
      <c r="L1619" s="25">
        <v>0.0</v>
      </c>
      <c r="M1619" s="25">
        <v>0.0</v>
      </c>
      <c r="N1619" s="25">
        <v>0.12</v>
      </c>
      <c r="O1619" s="25">
        <v>0.12</v>
      </c>
      <c r="P1619" s="25">
        <v>0.12</v>
      </c>
      <c r="Q1619" s="25">
        <v>0.0</v>
      </c>
      <c r="R1619" s="25">
        <v>99.0</v>
      </c>
      <c r="S1619" s="25">
        <v>9.0</v>
      </c>
    </row>
    <row r="1620">
      <c r="A1620" s="58" t="s">
        <v>41</v>
      </c>
      <c r="B1620" s="25" t="s">
        <v>1</v>
      </c>
      <c r="C1620" s="25" t="s">
        <v>122</v>
      </c>
      <c r="D1620" s="25" t="s">
        <v>17</v>
      </c>
      <c r="E1620" s="25">
        <v>2.0</v>
      </c>
      <c r="F1620" s="25">
        <v>0.0</v>
      </c>
      <c r="G1620" s="25">
        <v>0.0</v>
      </c>
      <c r="H1620" s="25">
        <v>0.0</v>
      </c>
      <c r="I1620" s="25">
        <v>0.0</v>
      </c>
      <c r="J1620" s="25">
        <v>0.0</v>
      </c>
      <c r="K1620" s="25">
        <v>0.0</v>
      </c>
      <c r="L1620" s="25">
        <v>0.0</v>
      </c>
      <c r="M1620" s="25">
        <v>0.0</v>
      </c>
      <c r="N1620" s="25">
        <v>10.05278</v>
      </c>
      <c r="O1620" s="25">
        <v>10.05278</v>
      </c>
      <c r="P1620" s="25">
        <v>10.05278</v>
      </c>
      <c r="Q1620" s="25">
        <v>0.0</v>
      </c>
      <c r="R1620" s="25">
        <v>99.0</v>
      </c>
      <c r="S1620" s="25">
        <v>9.0</v>
      </c>
    </row>
    <row r="1621">
      <c r="A1621" s="58" t="s">
        <v>41</v>
      </c>
      <c r="B1621" s="25" t="s">
        <v>1</v>
      </c>
      <c r="C1621" s="25" t="s">
        <v>219</v>
      </c>
      <c r="D1621" s="25" t="s">
        <v>17</v>
      </c>
      <c r="E1621" s="25">
        <v>2.0</v>
      </c>
      <c r="F1621" s="25">
        <v>0.0</v>
      </c>
      <c r="G1621" s="25">
        <v>0.0</v>
      </c>
      <c r="H1621" s="25">
        <v>0.0</v>
      </c>
      <c r="I1621" s="25">
        <v>0.0</v>
      </c>
      <c r="J1621" s="25">
        <v>0.0</v>
      </c>
      <c r="K1621" s="25">
        <v>0.0</v>
      </c>
      <c r="L1621" s="25">
        <v>0.0</v>
      </c>
      <c r="M1621" s="25">
        <v>0.0</v>
      </c>
      <c r="N1621" s="25">
        <v>12.58889</v>
      </c>
      <c r="O1621" s="25">
        <v>12.58889</v>
      </c>
      <c r="P1621" s="25">
        <v>12.58889</v>
      </c>
      <c r="Q1621" s="25">
        <v>0.0</v>
      </c>
      <c r="R1621" s="25">
        <v>99.0</v>
      </c>
      <c r="S1621" s="25">
        <v>9.0</v>
      </c>
    </row>
    <row r="1622">
      <c r="A1622" s="58" t="s">
        <v>41</v>
      </c>
      <c r="B1622" s="25" t="s">
        <v>1</v>
      </c>
      <c r="C1622" s="25" t="s">
        <v>257</v>
      </c>
      <c r="D1622" s="25" t="s">
        <v>17</v>
      </c>
      <c r="E1622" s="25">
        <v>1.0</v>
      </c>
      <c r="F1622" s="25">
        <v>0.0</v>
      </c>
      <c r="G1622" s="25">
        <v>0.0</v>
      </c>
      <c r="H1622" s="25">
        <v>0.0</v>
      </c>
      <c r="I1622" s="25">
        <v>0.0</v>
      </c>
      <c r="J1622" s="25">
        <v>0.0</v>
      </c>
      <c r="K1622" s="25">
        <v>0.0</v>
      </c>
      <c r="L1622" s="25">
        <v>0.0</v>
      </c>
      <c r="M1622" s="25">
        <v>0.0</v>
      </c>
      <c r="N1622" s="25">
        <v>8.94417</v>
      </c>
      <c r="O1622" s="25">
        <v>8.94417</v>
      </c>
      <c r="P1622" s="25">
        <v>8.94417</v>
      </c>
      <c r="Q1622" s="25">
        <v>0.0</v>
      </c>
      <c r="R1622" s="25">
        <v>99.0</v>
      </c>
      <c r="S1622" s="25">
        <v>9.0</v>
      </c>
    </row>
    <row r="1623">
      <c r="A1623" s="58" t="s">
        <v>41</v>
      </c>
      <c r="B1623" s="25" t="s">
        <v>1</v>
      </c>
      <c r="C1623" s="25" t="s">
        <v>220</v>
      </c>
      <c r="D1623" s="25" t="s">
        <v>17</v>
      </c>
      <c r="E1623" s="25">
        <v>1.0</v>
      </c>
      <c r="F1623" s="25">
        <v>0.0</v>
      </c>
      <c r="G1623" s="25">
        <v>0.0</v>
      </c>
      <c r="H1623" s="25">
        <v>0.0</v>
      </c>
      <c r="I1623" s="25">
        <v>0.0</v>
      </c>
      <c r="J1623" s="25">
        <v>0.0</v>
      </c>
      <c r="K1623" s="25">
        <v>0.0</v>
      </c>
      <c r="L1623" s="25">
        <v>0.0</v>
      </c>
      <c r="M1623" s="25">
        <v>0.0</v>
      </c>
      <c r="N1623" s="25">
        <v>16.21528</v>
      </c>
      <c r="O1623" s="25">
        <v>16.21528</v>
      </c>
      <c r="P1623" s="25">
        <v>16.21528</v>
      </c>
      <c r="Q1623" s="25">
        <v>0.0</v>
      </c>
      <c r="R1623" s="25">
        <v>99.0</v>
      </c>
      <c r="S1623" s="25">
        <v>9.0</v>
      </c>
    </row>
    <row r="1624">
      <c r="A1624" s="58" t="s">
        <v>41</v>
      </c>
      <c r="B1624" s="25" t="s">
        <v>1</v>
      </c>
      <c r="C1624" s="25" t="s">
        <v>225</v>
      </c>
      <c r="D1624" s="25" t="s">
        <v>17</v>
      </c>
      <c r="E1624" s="25">
        <v>2.0</v>
      </c>
      <c r="F1624" s="25">
        <v>0.0</v>
      </c>
      <c r="G1624" s="25">
        <v>0.0</v>
      </c>
      <c r="H1624" s="25">
        <v>0.0</v>
      </c>
      <c r="I1624" s="25">
        <v>0.0</v>
      </c>
      <c r="J1624" s="25">
        <v>0.0</v>
      </c>
      <c r="K1624" s="25">
        <v>0.0</v>
      </c>
      <c r="L1624" s="25">
        <v>0.0</v>
      </c>
      <c r="M1624" s="25">
        <v>0.0</v>
      </c>
      <c r="N1624" s="25">
        <v>11.45486</v>
      </c>
      <c r="O1624" s="25">
        <v>11.45486</v>
      </c>
      <c r="P1624" s="25">
        <v>11.45486</v>
      </c>
      <c r="Q1624" s="25">
        <v>0.0</v>
      </c>
      <c r="R1624" s="25">
        <v>99.0</v>
      </c>
      <c r="S1624" s="25">
        <v>9.0</v>
      </c>
    </row>
    <row r="1625">
      <c r="A1625" s="58" t="s">
        <v>41</v>
      </c>
      <c r="B1625" s="25" t="s">
        <v>1</v>
      </c>
      <c r="C1625" s="25" t="s">
        <v>207</v>
      </c>
      <c r="D1625" s="25" t="s">
        <v>17</v>
      </c>
      <c r="E1625" s="25">
        <v>18.0</v>
      </c>
      <c r="F1625" s="25">
        <v>0.0</v>
      </c>
      <c r="G1625" s="25">
        <v>0.0</v>
      </c>
      <c r="H1625" s="25">
        <v>0.0</v>
      </c>
      <c r="I1625" s="25">
        <v>0.0</v>
      </c>
      <c r="J1625" s="25">
        <v>0.0</v>
      </c>
      <c r="K1625" s="25">
        <v>0.0</v>
      </c>
      <c r="L1625" s="25">
        <v>0.0</v>
      </c>
      <c r="M1625" s="25">
        <v>0.0</v>
      </c>
      <c r="N1625" s="25">
        <v>1.64583</v>
      </c>
      <c r="O1625" s="25">
        <v>18.86417</v>
      </c>
      <c r="P1625" s="25">
        <v>6.77042</v>
      </c>
      <c r="Q1625" s="25">
        <v>0.0</v>
      </c>
      <c r="R1625" s="25">
        <v>99.0</v>
      </c>
      <c r="S1625" s="25">
        <v>9.0</v>
      </c>
    </row>
    <row r="1626">
      <c r="A1626" s="58" t="s">
        <v>41</v>
      </c>
      <c r="B1626" s="25" t="s">
        <v>1</v>
      </c>
      <c r="C1626" s="25" t="s">
        <v>212</v>
      </c>
      <c r="D1626" s="25" t="s">
        <v>17</v>
      </c>
      <c r="E1626" s="25">
        <v>2.0</v>
      </c>
      <c r="F1626" s="25">
        <v>0.0</v>
      </c>
      <c r="G1626" s="25">
        <v>0.0</v>
      </c>
      <c r="H1626" s="25">
        <v>0.0</v>
      </c>
      <c r="I1626" s="25">
        <v>0.0</v>
      </c>
      <c r="J1626" s="25">
        <v>0.0</v>
      </c>
      <c r="K1626" s="25">
        <v>0.0</v>
      </c>
      <c r="L1626" s="25">
        <v>0.0</v>
      </c>
      <c r="M1626" s="25">
        <v>0.0</v>
      </c>
      <c r="N1626" s="25">
        <v>33.95722</v>
      </c>
      <c r="O1626" s="25">
        <v>33.95722</v>
      </c>
      <c r="P1626" s="25">
        <v>33.95722</v>
      </c>
      <c r="Q1626" s="25">
        <v>0.0</v>
      </c>
      <c r="R1626" s="25">
        <v>99.0</v>
      </c>
      <c r="S1626" s="25">
        <v>9.0</v>
      </c>
    </row>
    <row r="1627">
      <c r="A1627" s="58" t="s">
        <v>41</v>
      </c>
      <c r="B1627" s="25" t="s">
        <v>1</v>
      </c>
      <c r="C1627" s="25" t="s">
        <v>288</v>
      </c>
      <c r="D1627" s="25" t="s">
        <v>17</v>
      </c>
      <c r="E1627" s="25">
        <v>1.0</v>
      </c>
      <c r="F1627" s="25">
        <v>0.0</v>
      </c>
      <c r="G1627" s="25">
        <v>0.0</v>
      </c>
      <c r="H1627" s="25">
        <v>0.0</v>
      </c>
      <c r="I1627" s="25">
        <v>0.0</v>
      </c>
      <c r="J1627" s="25">
        <v>0.0</v>
      </c>
      <c r="K1627" s="25">
        <v>0.0</v>
      </c>
      <c r="L1627" s="25">
        <v>0.0</v>
      </c>
      <c r="M1627" s="25">
        <v>0.0</v>
      </c>
      <c r="N1627" s="25">
        <v>0.11889</v>
      </c>
      <c r="O1627" s="25">
        <v>0.11889</v>
      </c>
      <c r="P1627" s="25">
        <v>0.11889</v>
      </c>
      <c r="Q1627" s="25">
        <v>0.0</v>
      </c>
      <c r="R1627" s="25">
        <v>99.0</v>
      </c>
      <c r="S1627" s="25">
        <v>9.0</v>
      </c>
    </row>
    <row r="1628">
      <c r="A1628" s="58" t="s">
        <v>41</v>
      </c>
      <c r="B1628" s="25" t="s">
        <v>1</v>
      </c>
      <c r="C1628" s="25" t="s">
        <v>289</v>
      </c>
      <c r="D1628" s="25" t="s">
        <v>17</v>
      </c>
      <c r="E1628" s="25">
        <v>1.0</v>
      </c>
      <c r="F1628" s="25">
        <v>0.0</v>
      </c>
      <c r="G1628" s="25">
        <v>0.0</v>
      </c>
      <c r="H1628" s="25">
        <v>0.0</v>
      </c>
      <c r="I1628" s="25">
        <v>0.0</v>
      </c>
      <c r="J1628" s="25">
        <v>0.0</v>
      </c>
      <c r="K1628" s="25">
        <v>0.0</v>
      </c>
      <c r="L1628" s="25">
        <v>0.0</v>
      </c>
      <c r="M1628" s="25">
        <v>0.0</v>
      </c>
      <c r="N1628" s="25">
        <v>4.82889</v>
      </c>
      <c r="O1628" s="25">
        <v>4.82889</v>
      </c>
      <c r="P1628" s="25">
        <v>4.82889</v>
      </c>
      <c r="Q1628" s="25">
        <v>0.0</v>
      </c>
      <c r="R1628" s="25">
        <v>99.0</v>
      </c>
      <c r="S1628" s="25">
        <v>9.0</v>
      </c>
    </row>
    <row r="1629">
      <c r="A1629" s="58" t="s">
        <v>41</v>
      </c>
      <c r="B1629" s="25" t="s">
        <v>1</v>
      </c>
      <c r="C1629" s="25" t="s">
        <v>223</v>
      </c>
      <c r="D1629" s="25" t="s">
        <v>17</v>
      </c>
      <c r="E1629" s="25">
        <v>2.0</v>
      </c>
      <c r="F1629" s="25">
        <v>0.0</v>
      </c>
      <c r="G1629" s="25">
        <v>0.0</v>
      </c>
      <c r="H1629" s="25">
        <v>0.0</v>
      </c>
      <c r="I1629" s="25">
        <v>0.0</v>
      </c>
      <c r="J1629" s="25">
        <v>0.0</v>
      </c>
      <c r="K1629" s="25">
        <v>0.0</v>
      </c>
      <c r="L1629" s="25">
        <v>0.0</v>
      </c>
      <c r="M1629" s="25">
        <v>0.0</v>
      </c>
      <c r="N1629" s="25">
        <v>54.73472</v>
      </c>
      <c r="O1629" s="25">
        <v>54.73472</v>
      </c>
      <c r="P1629" s="25">
        <v>54.73472</v>
      </c>
      <c r="Q1629" s="25">
        <v>0.0</v>
      </c>
      <c r="R1629" s="25">
        <v>99.0</v>
      </c>
      <c r="S1629" s="25">
        <v>9.0</v>
      </c>
    </row>
    <row r="1630">
      <c r="A1630" s="58" t="s">
        <v>41</v>
      </c>
      <c r="B1630" s="25" t="s">
        <v>1</v>
      </c>
      <c r="C1630" s="25" t="s">
        <v>268</v>
      </c>
      <c r="D1630" s="25" t="s">
        <v>17</v>
      </c>
      <c r="E1630" s="25">
        <v>2.0</v>
      </c>
      <c r="F1630" s="25">
        <v>0.0</v>
      </c>
      <c r="G1630" s="25">
        <v>0.0</v>
      </c>
      <c r="H1630" s="25">
        <v>0.0</v>
      </c>
      <c r="I1630" s="25">
        <v>0.0</v>
      </c>
      <c r="J1630" s="25">
        <v>0.0</v>
      </c>
      <c r="K1630" s="25">
        <v>0.0</v>
      </c>
      <c r="L1630" s="25">
        <v>0.0</v>
      </c>
      <c r="M1630" s="25">
        <v>0.0</v>
      </c>
      <c r="N1630" s="25">
        <v>8.43361</v>
      </c>
      <c r="O1630" s="25">
        <v>8.43361</v>
      </c>
      <c r="P1630" s="25">
        <v>8.43361</v>
      </c>
      <c r="Q1630" s="25">
        <v>0.0</v>
      </c>
      <c r="R1630" s="25">
        <v>99.0</v>
      </c>
      <c r="S1630" s="25">
        <v>9.0</v>
      </c>
    </row>
    <row r="1631">
      <c r="A1631" s="58" t="s">
        <v>41</v>
      </c>
      <c r="B1631" s="25" t="s">
        <v>1</v>
      </c>
      <c r="C1631" s="25" t="s">
        <v>202</v>
      </c>
      <c r="D1631" s="25" t="s">
        <v>17</v>
      </c>
      <c r="E1631" s="25">
        <v>2.0</v>
      </c>
      <c r="F1631" s="25">
        <v>0.0</v>
      </c>
      <c r="G1631" s="25">
        <v>0.0</v>
      </c>
      <c r="H1631" s="25">
        <v>0.0</v>
      </c>
      <c r="I1631" s="25">
        <v>0.0</v>
      </c>
      <c r="J1631" s="25">
        <v>0.0</v>
      </c>
      <c r="K1631" s="25">
        <v>0.0</v>
      </c>
      <c r="L1631" s="25">
        <v>0.0</v>
      </c>
      <c r="M1631" s="25">
        <v>0.0</v>
      </c>
      <c r="N1631" s="25">
        <v>2.07472</v>
      </c>
      <c r="O1631" s="25">
        <v>2.07472</v>
      </c>
      <c r="P1631" s="25">
        <v>2.07472</v>
      </c>
      <c r="Q1631" s="25">
        <v>0.0</v>
      </c>
      <c r="R1631" s="25">
        <v>99.0</v>
      </c>
      <c r="S1631" s="25">
        <v>9.0</v>
      </c>
    </row>
    <row r="1632">
      <c r="A1632" s="58" t="s">
        <v>41</v>
      </c>
      <c r="B1632" s="25" t="s">
        <v>1</v>
      </c>
      <c r="C1632" s="25" t="s">
        <v>146</v>
      </c>
      <c r="D1632" s="25" t="s">
        <v>17</v>
      </c>
      <c r="E1632" s="25">
        <v>9.0</v>
      </c>
      <c r="F1632" s="25">
        <v>0.0</v>
      </c>
      <c r="G1632" s="25">
        <v>0.0</v>
      </c>
      <c r="H1632" s="25">
        <v>1.0</v>
      </c>
      <c r="I1632" s="25">
        <v>0.0</v>
      </c>
      <c r="J1632" s="25">
        <v>0.0</v>
      </c>
      <c r="K1632" s="25">
        <v>0.0</v>
      </c>
      <c r="L1632" s="25">
        <v>0.0</v>
      </c>
      <c r="M1632" s="25">
        <v>0.0</v>
      </c>
      <c r="N1632" s="25">
        <v>1.13639</v>
      </c>
      <c r="O1632" s="25">
        <v>14.93</v>
      </c>
      <c r="P1632" s="25">
        <v>4.84852</v>
      </c>
      <c r="Q1632" s="25">
        <v>0.0</v>
      </c>
      <c r="R1632" s="25">
        <v>99.0</v>
      </c>
      <c r="S1632" s="25">
        <v>9.0</v>
      </c>
    </row>
    <row r="1633">
      <c r="A1633" s="58" t="s">
        <v>41</v>
      </c>
      <c r="B1633" s="25" t="s">
        <v>1</v>
      </c>
      <c r="C1633" s="25" t="s">
        <v>198</v>
      </c>
      <c r="D1633" s="25" t="s">
        <v>17</v>
      </c>
      <c r="E1633" s="25">
        <v>4.0</v>
      </c>
      <c r="F1633" s="25">
        <v>0.0</v>
      </c>
      <c r="G1633" s="25">
        <v>0.0</v>
      </c>
      <c r="H1633" s="25">
        <v>0.0</v>
      </c>
      <c r="I1633" s="25">
        <v>0.0</v>
      </c>
      <c r="J1633" s="25">
        <v>0.0</v>
      </c>
      <c r="K1633" s="25">
        <v>0.0</v>
      </c>
      <c r="L1633" s="25">
        <v>0.0</v>
      </c>
      <c r="M1633" s="25">
        <v>0.0</v>
      </c>
      <c r="N1633" s="25">
        <v>0.67</v>
      </c>
      <c r="O1633" s="25">
        <v>48.50056</v>
      </c>
      <c r="P1633" s="25">
        <v>12.55264</v>
      </c>
      <c r="Q1633" s="25">
        <v>0.0</v>
      </c>
      <c r="R1633" s="25">
        <v>99.0</v>
      </c>
      <c r="S1633" s="25">
        <v>9.0</v>
      </c>
    </row>
    <row r="1634">
      <c r="A1634" s="58" t="s">
        <v>41</v>
      </c>
      <c r="B1634" s="25" t="s">
        <v>1</v>
      </c>
      <c r="C1634" s="25" t="s">
        <v>239</v>
      </c>
      <c r="D1634" s="25" t="s">
        <v>17</v>
      </c>
      <c r="E1634" s="25">
        <v>4.0</v>
      </c>
      <c r="F1634" s="25">
        <v>0.0</v>
      </c>
      <c r="G1634" s="25">
        <v>0.0</v>
      </c>
      <c r="H1634" s="25">
        <v>0.0</v>
      </c>
      <c r="I1634" s="25">
        <v>0.0</v>
      </c>
      <c r="J1634" s="25">
        <v>0.0</v>
      </c>
      <c r="K1634" s="25">
        <v>0.0</v>
      </c>
      <c r="L1634" s="25">
        <v>0.0</v>
      </c>
      <c r="M1634" s="25">
        <v>0.0</v>
      </c>
      <c r="N1634" s="25">
        <v>13.46389</v>
      </c>
      <c r="O1634" s="25">
        <v>50.27667</v>
      </c>
      <c r="P1634" s="25">
        <v>23.61132</v>
      </c>
      <c r="Q1634" s="25">
        <v>0.0</v>
      </c>
      <c r="R1634" s="25">
        <v>99.0</v>
      </c>
      <c r="S1634" s="25">
        <v>9.0</v>
      </c>
    </row>
    <row r="1635">
      <c r="A1635" s="58" t="s">
        <v>41</v>
      </c>
      <c r="B1635" s="25" t="s">
        <v>1</v>
      </c>
      <c r="C1635" s="25" t="s">
        <v>281</v>
      </c>
      <c r="D1635" s="25" t="s">
        <v>17</v>
      </c>
      <c r="E1635" s="25">
        <v>1.0</v>
      </c>
      <c r="F1635" s="25">
        <v>0.0</v>
      </c>
      <c r="G1635" s="25">
        <v>0.0</v>
      </c>
      <c r="H1635" s="25">
        <v>0.0</v>
      </c>
      <c r="I1635" s="25">
        <v>0.0</v>
      </c>
      <c r="J1635" s="25">
        <v>0.0</v>
      </c>
      <c r="K1635" s="25">
        <v>0.0</v>
      </c>
      <c r="L1635" s="25">
        <v>0.0</v>
      </c>
      <c r="M1635" s="25">
        <v>0.0</v>
      </c>
      <c r="N1635" s="25">
        <v>0.16222</v>
      </c>
      <c r="O1635" s="25">
        <v>0.16222</v>
      </c>
      <c r="P1635" s="25">
        <v>0.16222</v>
      </c>
      <c r="Q1635" s="25">
        <v>0.0</v>
      </c>
      <c r="R1635" s="25">
        <v>99.0</v>
      </c>
      <c r="S1635" s="25">
        <v>9.0</v>
      </c>
    </row>
    <row r="1636">
      <c r="A1636" s="58" t="s">
        <v>41</v>
      </c>
      <c r="B1636" s="25" t="s">
        <v>1</v>
      </c>
      <c r="C1636" s="25" t="s">
        <v>250</v>
      </c>
      <c r="D1636" s="25" t="s">
        <v>17</v>
      </c>
      <c r="E1636" s="25">
        <v>2.0</v>
      </c>
      <c r="F1636" s="25">
        <v>0.0</v>
      </c>
      <c r="G1636" s="25">
        <v>0.0</v>
      </c>
      <c r="H1636" s="25">
        <v>0.0</v>
      </c>
      <c r="I1636" s="25">
        <v>0.0</v>
      </c>
      <c r="J1636" s="25">
        <v>0.0</v>
      </c>
      <c r="K1636" s="25">
        <v>0.0</v>
      </c>
      <c r="L1636" s="25">
        <v>0.0</v>
      </c>
      <c r="M1636" s="25">
        <v>0.0</v>
      </c>
      <c r="N1636" s="25">
        <v>7.29736</v>
      </c>
      <c r="O1636" s="25">
        <v>7.29736</v>
      </c>
      <c r="P1636" s="25">
        <v>7.29736</v>
      </c>
      <c r="Q1636" s="25">
        <v>0.0</v>
      </c>
      <c r="R1636" s="25">
        <v>99.0</v>
      </c>
      <c r="S1636" s="25">
        <v>9.0</v>
      </c>
    </row>
    <row r="1637">
      <c r="A1637" s="58" t="s">
        <v>41</v>
      </c>
      <c r="B1637" s="25" t="s">
        <v>1</v>
      </c>
      <c r="C1637" s="25" t="s">
        <v>164</v>
      </c>
      <c r="D1637" s="25" t="s">
        <v>17</v>
      </c>
      <c r="E1637" s="25">
        <v>7.0</v>
      </c>
      <c r="F1637" s="25">
        <v>0.0</v>
      </c>
      <c r="G1637" s="25">
        <v>1.0</v>
      </c>
      <c r="H1637" s="25">
        <v>0.0</v>
      </c>
      <c r="I1637" s="25">
        <v>0.0</v>
      </c>
      <c r="J1637" s="25">
        <v>0.0</v>
      </c>
      <c r="K1637" s="25">
        <v>0.0</v>
      </c>
      <c r="L1637" s="25">
        <v>0.0</v>
      </c>
      <c r="M1637" s="25">
        <v>0.0</v>
      </c>
      <c r="N1637" s="25">
        <v>3.51528</v>
      </c>
      <c r="O1637" s="25">
        <v>12.74028</v>
      </c>
      <c r="P1637" s="25">
        <v>5.42877</v>
      </c>
      <c r="Q1637" s="25">
        <v>0.0</v>
      </c>
      <c r="R1637" s="25">
        <v>99.0</v>
      </c>
      <c r="S1637" s="25">
        <v>9.0</v>
      </c>
    </row>
    <row r="1638">
      <c r="A1638" s="58" t="s">
        <v>41</v>
      </c>
      <c r="B1638" s="25" t="s">
        <v>1</v>
      </c>
      <c r="C1638" s="25" t="s">
        <v>110</v>
      </c>
      <c r="D1638" s="25" t="s">
        <v>17</v>
      </c>
      <c r="E1638" s="25">
        <v>9.0</v>
      </c>
      <c r="F1638" s="25">
        <v>0.0</v>
      </c>
      <c r="G1638" s="25">
        <v>0.0</v>
      </c>
      <c r="H1638" s="25">
        <v>1.0</v>
      </c>
      <c r="I1638" s="25">
        <v>0.0</v>
      </c>
      <c r="J1638" s="25">
        <v>0.0</v>
      </c>
      <c r="K1638" s="25">
        <v>0.0</v>
      </c>
      <c r="L1638" s="25">
        <v>0.0</v>
      </c>
      <c r="M1638" s="25">
        <v>0.0</v>
      </c>
      <c r="N1638" s="25">
        <v>1.13306</v>
      </c>
      <c r="O1638" s="25">
        <v>8.01944</v>
      </c>
      <c r="P1638" s="25">
        <v>1.60432</v>
      </c>
      <c r="Q1638" s="25">
        <v>0.0</v>
      </c>
      <c r="R1638" s="25">
        <v>99.0</v>
      </c>
      <c r="S1638" s="25">
        <v>9.0</v>
      </c>
    </row>
    <row r="1639">
      <c r="A1639" s="58" t="s">
        <v>41</v>
      </c>
      <c r="B1639" s="25" t="s">
        <v>1</v>
      </c>
      <c r="C1639" s="25" t="s">
        <v>251</v>
      </c>
      <c r="D1639" s="25" t="s">
        <v>17</v>
      </c>
      <c r="E1639" s="25">
        <v>6.0</v>
      </c>
      <c r="F1639" s="25">
        <v>0.0</v>
      </c>
      <c r="G1639" s="25">
        <v>0.0</v>
      </c>
      <c r="H1639" s="25">
        <v>0.0</v>
      </c>
      <c r="I1639" s="25">
        <v>0.0</v>
      </c>
      <c r="J1639" s="25">
        <v>0.0</v>
      </c>
      <c r="K1639" s="25">
        <v>0.0</v>
      </c>
      <c r="L1639" s="25">
        <v>0.0</v>
      </c>
      <c r="M1639" s="25">
        <v>0.0</v>
      </c>
      <c r="N1639" s="25">
        <v>5.15667</v>
      </c>
      <c r="O1639" s="25">
        <v>23.605</v>
      </c>
      <c r="P1639" s="25">
        <v>10.54981</v>
      </c>
      <c r="Q1639" s="25">
        <v>0.0</v>
      </c>
      <c r="R1639" s="25">
        <v>99.0</v>
      </c>
      <c r="S1639" s="25">
        <v>9.0</v>
      </c>
    </row>
    <row r="1640">
      <c r="A1640" s="58" t="s">
        <v>41</v>
      </c>
      <c r="B1640" s="25" t="s">
        <v>1</v>
      </c>
      <c r="C1640" s="25" t="s">
        <v>209</v>
      </c>
      <c r="D1640" s="25" t="s">
        <v>17</v>
      </c>
      <c r="E1640" s="25">
        <v>1.0</v>
      </c>
      <c r="F1640" s="25">
        <v>0.0</v>
      </c>
      <c r="G1640" s="25">
        <v>0.0</v>
      </c>
      <c r="H1640" s="25">
        <v>0.0</v>
      </c>
      <c r="I1640" s="25">
        <v>0.0</v>
      </c>
      <c r="J1640" s="25">
        <v>0.0</v>
      </c>
      <c r="K1640" s="25">
        <v>0.0</v>
      </c>
      <c r="L1640" s="25">
        <v>0.0</v>
      </c>
      <c r="M1640" s="25">
        <v>0.0</v>
      </c>
      <c r="N1640" s="25">
        <v>54.66667</v>
      </c>
      <c r="O1640" s="25">
        <v>54.66667</v>
      </c>
      <c r="P1640" s="25">
        <v>54.66667</v>
      </c>
      <c r="Q1640" s="25">
        <v>0.0</v>
      </c>
      <c r="R1640" s="25">
        <v>99.0</v>
      </c>
      <c r="S1640" s="25">
        <v>9.0</v>
      </c>
    </row>
    <row r="1641">
      <c r="A1641" s="58" t="s">
        <v>41</v>
      </c>
      <c r="B1641" s="25" t="s">
        <v>1</v>
      </c>
      <c r="C1641" s="25" t="s">
        <v>200</v>
      </c>
      <c r="D1641" s="25" t="s">
        <v>18</v>
      </c>
      <c r="E1641" s="25">
        <v>16.0</v>
      </c>
      <c r="F1641" s="25">
        <v>0.0</v>
      </c>
      <c r="G1641" s="25">
        <v>0.0</v>
      </c>
      <c r="H1641" s="25">
        <v>0.0</v>
      </c>
      <c r="I1641" s="25">
        <v>0.0</v>
      </c>
      <c r="J1641" s="25">
        <v>0.0</v>
      </c>
      <c r="K1641" s="25">
        <v>0.0</v>
      </c>
      <c r="L1641" s="25">
        <v>0.0</v>
      </c>
      <c r="M1641" s="25">
        <v>0.0</v>
      </c>
      <c r="N1641" s="25">
        <v>0.70111</v>
      </c>
      <c r="O1641" s="25">
        <v>8.61444</v>
      </c>
      <c r="P1641" s="25">
        <v>1.89337</v>
      </c>
      <c r="Q1641" s="25">
        <v>0.0</v>
      </c>
      <c r="R1641" s="25">
        <v>99.0</v>
      </c>
      <c r="S1641" s="25">
        <v>10.0</v>
      </c>
    </row>
    <row r="1642">
      <c r="A1642" s="58" t="s">
        <v>41</v>
      </c>
      <c r="B1642" s="25" t="s">
        <v>1</v>
      </c>
      <c r="C1642" s="25" t="s">
        <v>221</v>
      </c>
      <c r="D1642" s="25" t="s">
        <v>18</v>
      </c>
      <c r="E1642" s="25">
        <v>29.0</v>
      </c>
      <c r="F1642" s="25">
        <v>0.0</v>
      </c>
      <c r="G1642" s="25">
        <v>0.0</v>
      </c>
      <c r="H1642" s="25">
        <v>3.0</v>
      </c>
      <c r="I1642" s="25">
        <v>0.0</v>
      </c>
      <c r="J1642" s="25">
        <v>0.0</v>
      </c>
      <c r="K1642" s="25">
        <v>0.0</v>
      </c>
      <c r="L1642" s="25">
        <v>0.0</v>
      </c>
      <c r="M1642" s="25">
        <v>0.0</v>
      </c>
      <c r="N1642" s="25">
        <v>0.52306</v>
      </c>
      <c r="O1642" s="25">
        <v>6.07111</v>
      </c>
      <c r="P1642" s="25">
        <v>1.33983</v>
      </c>
      <c r="Q1642" s="25">
        <v>0.0</v>
      </c>
      <c r="R1642" s="25">
        <v>99.0</v>
      </c>
      <c r="S1642" s="25">
        <v>10.0</v>
      </c>
    </row>
    <row r="1643">
      <c r="A1643" s="58" t="s">
        <v>41</v>
      </c>
      <c r="B1643" s="25" t="s">
        <v>1</v>
      </c>
      <c r="C1643" s="25" t="s">
        <v>149</v>
      </c>
      <c r="D1643" s="25" t="s">
        <v>18</v>
      </c>
      <c r="E1643" s="25">
        <v>30.0</v>
      </c>
      <c r="F1643" s="25">
        <v>0.0</v>
      </c>
      <c r="G1643" s="25">
        <v>0.0</v>
      </c>
      <c r="H1643" s="25">
        <v>2.0</v>
      </c>
      <c r="I1643" s="25">
        <v>0.0</v>
      </c>
      <c r="J1643" s="25">
        <v>0.0</v>
      </c>
      <c r="K1643" s="25">
        <v>0.0</v>
      </c>
      <c r="L1643" s="25">
        <v>0.0</v>
      </c>
      <c r="M1643" s="25">
        <v>0.0</v>
      </c>
      <c r="N1643" s="25">
        <v>0.50694</v>
      </c>
      <c r="O1643" s="25">
        <v>6.27972</v>
      </c>
      <c r="P1643" s="25">
        <v>3.16394</v>
      </c>
      <c r="Q1643" s="25">
        <v>0.0</v>
      </c>
      <c r="R1643" s="25">
        <v>99.0</v>
      </c>
      <c r="S1643" s="25">
        <v>10.0</v>
      </c>
    </row>
    <row r="1644">
      <c r="A1644" s="58" t="s">
        <v>41</v>
      </c>
      <c r="B1644" s="25" t="s">
        <v>1</v>
      </c>
      <c r="C1644" s="25" t="s">
        <v>104</v>
      </c>
      <c r="D1644" s="25" t="s">
        <v>18</v>
      </c>
      <c r="E1644" s="25">
        <v>46.0</v>
      </c>
      <c r="F1644" s="25">
        <v>0.0</v>
      </c>
      <c r="G1644" s="25">
        <v>0.0</v>
      </c>
      <c r="H1644" s="25">
        <v>1.0</v>
      </c>
      <c r="I1644" s="25">
        <v>0.0</v>
      </c>
      <c r="J1644" s="25">
        <v>0.0</v>
      </c>
      <c r="K1644" s="25">
        <v>0.0</v>
      </c>
      <c r="L1644" s="25">
        <v>0.0</v>
      </c>
      <c r="M1644" s="25">
        <v>0.0</v>
      </c>
      <c r="N1644" s="25">
        <v>0.60722</v>
      </c>
      <c r="O1644" s="25">
        <v>1.79667</v>
      </c>
      <c r="P1644" s="25">
        <v>1.09967</v>
      </c>
      <c r="Q1644" s="25">
        <v>0.0</v>
      </c>
      <c r="R1644" s="25">
        <v>99.0</v>
      </c>
      <c r="S1644" s="25">
        <v>10.0</v>
      </c>
    </row>
    <row r="1645">
      <c r="A1645" s="58" t="s">
        <v>41</v>
      </c>
      <c r="B1645" s="25" t="s">
        <v>1</v>
      </c>
      <c r="C1645" s="25" t="s">
        <v>183</v>
      </c>
      <c r="D1645" s="25" t="s">
        <v>18</v>
      </c>
      <c r="E1645" s="25">
        <v>5.0</v>
      </c>
      <c r="F1645" s="25">
        <v>0.0</v>
      </c>
      <c r="G1645" s="25">
        <v>0.0</v>
      </c>
      <c r="H1645" s="25">
        <v>0.0</v>
      </c>
      <c r="I1645" s="25">
        <v>0.0</v>
      </c>
      <c r="J1645" s="25">
        <v>0.0</v>
      </c>
      <c r="K1645" s="25">
        <v>0.0</v>
      </c>
      <c r="L1645" s="25">
        <v>0.0</v>
      </c>
      <c r="M1645" s="25">
        <v>0.0</v>
      </c>
      <c r="N1645" s="25">
        <v>0.84333</v>
      </c>
      <c r="O1645" s="25">
        <v>13.89333</v>
      </c>
      <c r="P1645" s="25">
        <v>3.73322</v>
      </c>
      <c r="Q1645" s="25">
        <v>0.0</v>
      </c>
      <c r="R1645" s="25">
        <v>99.0</v>
      </c>
      <c r="S1645" s="25">
        <v>10.0</v>
      </c>
    </row>
    <row r="1646">
      <c r="A1646" s="58" t="s">
        <v>41</v>
      </c>
      <c r="B1646" s="25" t="s">
        <v>1</v>
      </c>
      <c r="C1646" s="25" t="s">
        <v>175</v>
      </c>
      <c r="D1646" s="25" t="s">
        <v>18</v>
      </c>
      <c r="E1646" s="25">
        <v>20.0</v>
      </c>
      <c r="F1646" s="25">
        <v>0.0</v>
      </c>
      <c r="G1646" s="25">
        <v>0.0</v>
      </c>
      <c r="H1646" s="25">
        <v>1.0</v>
      </c>
      <c r="I1646" s="25">
        <v>0.0</v>
      </c>
      <c r="J1646" s="25">
        <v>0.0</v>
      </c>
      <c r="K1646" s="25">
        <v>0.0</v>
      </c>
      <c r="L1646" s="25">
        <v>0.0</v>
      </c>
      <c r="M1646" s="25">
        <v>0.0</v>
      </c>
      <c r="N1646" s="25">
        <v>0.51528</v>
      </c>
      <c r="O1646" s="25">
        <v>2.16667</v>
      </c>
      <c r="P1646" s="25">
        <v>1.17269</v>
      </c>
      <c r="Q1646" s="25">
        <v>0.0</v>
      </c>
      <c r="R1646" s="25">
        <v>99.0</v>
      </c>
      <c r="S1646" s="25">
        <v>10.0</v>
      </c>
    </row>
    <row r="1647">
      <c r="A1647" s="58" t="s">
        <v>41</v>
      </c>
      <c r="B1647" s="25" t="s">
        <v>1</v>
      </c>
      <c r="C1647" s="25" t="s">
        <v>219</v>
      </c>
      <c r="D1647" s="25" t="s">
        <v>18</v>
      </c>
      <c r="E1647" s="25">
        <v>5.0</v>
      </c>
      <c r="F1647" s="25">
        <v>0.0</v>
      </c>
      <c r="G1647" s="25">
        <v>0.0</v>
      </c>
      <c r="H1647" s="25">
        <v>0.0</v>
      </c>
      <c r="I1647" s="25">
        <v>0.0</v>
      </c>
      <c r="J1647" s="25">
        <v>0.0</v>
      </c>
      <c r="K1647" s="25">
        <v>0.0</v>
      </c>
      <c r="L1647" s="25">
        <v>0.0</v>
      </c>
      <c r="M1647" s="25">
        <v>0.0</v>
      </c>
      <c r="N1647" s="25">
        <v>0.935</v>
      </c>
      <c r="O1647" s="25">
        <v>1.185</v>
      </c>
      <c r="P1647" s="25">
        <v>0.74961</v>
      </c>
      <c r="Q1647" s="25">
        <v>0.0</v>
      </c>
      <c r="R1647" s="25">
        <v>99.0</v>
      </c>
      <c r="S1647" s="25">
        <v>10.0</v>
      </c>
    </row>
    <row r="1648">
      <c r="A1648" s="58" t="s">
        <v>41</v>
      </c>
      <c r="B1648" s="25" t="s">
        <v>1</v>
      </c>
      <c r="C1648" s="25" t="s">
        <v>103</v>
      </c>
      <c r="D1648" s="25" t="s">
        <v>18</v>
      </c>
      <c r="E1648" s="25">
        <v>4.0</v>
      </c>
      <c r="F1648" s="25">
        <v>0.0</v>
      </c>
      <c r="G1648" s="25">
        <v>0.0</v>
      </c>
      <c r="H1648" s="25">
        <v>0.0</v>
      </c>
      <c r="I1648" s="25">
        <v>0.0</v>
      </c>
      <c r="J1648" s="25">
        <v>0.0</v>
      </c>
      <c r="K1648" s="25">
        <v>0.0</v>
      </c>
      <c r="L1648" s="25">
        <v>0.0</v>
      </c>
      <c r="M1648" s="25">
        <v>0.0</v>
      </c>
      <c r="N1648" s="25">
        <v>0.94472</v>
      </c>
      <c r="O1648" s="25">
        <v>1.6875</v>
      </c>
      <c r="P1648" s="25">
        <v>0.93708</v>
      </c>
      <c r="Q1648" s="25">
        <v>0.0</v>
      </c>
      <c r="R1648" s="25">
        <v>99.0</v>
      </c>
      <c r="S1648" s="25">
        <v>10.0</v>
      </c>
    </row>
    <row r="1649">
      <c r="A1649" s="58" t="s">
        <v>41</v>
      </c>
      <c r="B1649" s="25" t="s">
        <v>1</v>
      </c>
      <c r="C1649" s="25" t="s">
        <v>189</v>
      </c>
      <c r="D1649" s="25" t="s">
        <v>18</v>
      </c>
      <c r="E1649" s="25">
        <v>3.0</v>
      </c>
      <c r="F1649" s="25">
        <v>0.0</v>
      </c>
      <c r="G1649" s="25">
        <v>0.0</v>
      </c>
      <c r="H1649" s="25">
        <v>0.0</v>
      </c>
      <c r="I1649" s="25">
        <v>0.0</v>
      </c>
      <c r="J1649" s="25">
        <v>0.0</v>
      </c>
      <c r="K1649" s="25">
        <v>0.0</v>
      </c>
      <c r="L1649" s="25">
        <v>0.0</v>
      </c>
      <c r="M1649" s="25">
        <v>0.0</v>
      </c>
      <c r="N1649" s="25">
        <v>2.14472</v>
      </c>
      <c r="O1649" s="25">
        <v>2.91472</v>
      </c>
      <c r="P1649" s="25">
        <v>2.26204</v>
      </c>
      <c r="Q1649" s="25">
        <v>0.0</v>
      </c>
      <c r="R1649" s="25">
        <v>99.0</v>
      </c>
      <c r="S1649" s="25">
        <v>10.0</v>
      </c>
    </row>
    <row r="1650">
      <c r="A1650" s="58" t="s">
        <v>41</v>
      </c>
      <c r="B1650" s="25" t="s">
        <v>1</v>
      </c>
      <c r="C1650" s="25" t="s">
        <v>147</v>
      </c>
      <c r="D1650" s="25" t="s">
        <v>18</v>
      </c>
      <c r="E1650" s="25">
        <v>2.0</v>
      </c>
      <c r="F1650" s="25">
        <v>0.0</v>
      </c>
      <c r="G1650" s="25">
        <v>0.0</v>
      </c>
      <c r="H1650" s="25">
        <v>0.0</v>
      </c>
      <c r="I1650" s="25">
        <v>0.0</v>
      </c>
      <c r="J1650" s="25">
        <v>0.0</v>
      </c>
      <c r="K1650" s="25">
        <v>0.0</v>
      </c>
      <c r="L1650" s="25">
        <v>0.0</v>
      </c>
      <c r="M1650" s="25">
        <v>0.0</v>
      </c>
      <c r="N1650" s="25">
        <v>0.71694</v>
      </c>
      <c r="O1650" s="25">
        <v>0.71694</v>
      </c>
      <c r="P1650" s="25">
        <v>0.71694</v>
      </c>
      <c r="Q1650" s="25">
        <v>0.0</v>
      </c>
      <c r="R1650" s="25">
        <v>99.0</v>
      </c>
      <c r="S1650" s="25">
        <v>10.0</v>
      </c>
    </row>
    <row r="1651">
      <c r="A1651" s="58" t="s">
        <v>41</v>
      </c>
      <c r="B1651" s="25" t="s">
        <v>1</v>
      </c>
      <c r="C1651" s="25" t="s">
        <v>79</v>
      </c>
      <c r="D1651" s="25" t="s">
        <v>18</v>
      </c>
      <c r="E1651" s="25">
        <v>83.0</v>
      </c>
      <c r="F1651" s="25">
        <v>0.0</v>
      </c>
      <c r="G1651" s="25">
        <v>0.0</v>
      </c>
      <c r="H1651" s="25">
        <v>5.0</v>
      </c>
      <c r="I1651" s="25">
        <v>0.0</v>
      </c>
      <c r="J1651" s="25">
        <v>0.0</v>
      </c>
      <c r="K1651" s="25">
        <v>0.0</v>
      </c>
      <c r="L1651" s="25">
        <v>0.0</v>
      </c>
      <c r="M1651" s="25">
        <v>0.0</v>
      </c>
      <c r="N1651" s="25">
        <v>0.52111</v>
      </c>
      <c r="O1651" s="25">
        <v>13.34722</v>
      </c>
      <c r="P1651" s="25">
        <v>3.19604</v>
      </c>
      <c r="Q1651" s="25">
        <v>0.0</v>
      </c>
      <c r="R1651" s="25">
        <v>99.0</v>
      </c>
      <c r="S1651" s="25">
        <v>10.0</v>
      </c>
    </row>
    <row r="1652">
      <c r="A1652" s="58" t="s">
        <v>41</v>
      </c>
      <c r="B1652" s="25" t="s">
        <v>1</v>
      </c>
      <c r="C1652" s="25" t="s">
        <v>163</v>
      </c>
      <c r="D1652" s="25" t="s">
        <v>18</v>
      </c>
      <c r="E1652" s="25">
        <v>17.0</v>
      </c>
      <c r="F1652" s="25">
        <v>0.0</v>
      </c>
      <c r="G1652" s="25">
        <v>0.0</v>
      </c>
      <c r="H1652" s="25">
        <v>0.0</v>
      </c>
      <c r="I1652" s="25">
        <v>0.0</v>
      </c>
      <c r="J1652" s="25">
        <v>0.0</v>
      </c>
      <c r="K1652" s="25">
        <v>0.0</v>
      </c>
      <c r="L1652" s="25">
        <v>0.0</v>
      </c>
      <c r="M1652" s="25">
        <v>0.0</v>
      </c>
      <c r="N1652" s="25">
        <v>0.82639</v>
      </c>
      <c r="O1652" s="25">
        <v>4.17167</v>
      </c>
      <c r="P1652" s="25">
        <v>1.33214</v>
      </c>
      <c r="Q1652" s="25">
        <v>0.0</v>
      </c>
      <c r="R1652" s="25">
        <v>99.0</v>
      </c>
      <c r="S1652" s="25">
        <v>10.0</v>
      </c>
    </row>
    <row r="1653">
      <c r="A1653" s="58" t="s">
        <v>41</v>
      </c>
      <c r="B1653" s="25" t="s">
        <v>1</v>
      </c>
      <c r="C1653" s="25" t="s">
        <v>85</v>
      </c>
      <c r="D1653" s="25" t="s">
        <v>18</v>
      </c>
      <c r="E1653" s="25">
        <v>8.0</v>
      </c>
      <c r="F1653" s="25">
        <v>0.0</v>
      </c>
      <c r="G1653" s="25">
        <v>0.0</v>
      </c>
      <c r="H1653" s="25">
        <v>1.0</v>
      </c>
      <c r="I1653" s="25">
        <v>0.0</v>
      </c>
      <c r="J1653" s="25">
        <v>0.0</v>
      </c>
      <c r="K1653" s="25">
        <v>0.0</v>
      </c>
      <c r="L1653" s="25">
        <v>0.0</v>
      </c>
      <c r="M1653" s="25">
        <v>0.0</v>
      </c>
      <c r="N1653" s="25">
        <v>1.46667</v>
      </c>
      <c r="O1653" s="25">
        <v>10.63556</v>
      </c>
      <c r="P1653" s="25">
        <v>2.39219</v>
      </c>
      <c r="Q1653" s="25">
        <v>0.0</v>
      </c>
      <c r="R1653" s="25">
        <v>99.0</v>
      </c>
      <c r="S1653" s="25">
        <v>10.0</v>
      </c>
    </row>
    <row r="1654">
      <c r="A1654" s="58" t="s">
        <v>41</v>
      </c>
      <c r="B1654" s="25" t="s">
        <v>1</v>
      </c>
      <c r="C1654" s="25" t="s">
        <v>215</v>
      </c>
      <c r="D1654" s="25" t="s">
        <v>18</v>
      </c>
      <c r="E1654" s="25">
        <v>2.0</v>
      </c>
      <c r="F1654" s="25">
        <v>0.0</v>
      </c>
      <c r="G1654" s="25">
        <v>0.0</v>
      </c>
      <c r="H1654" s="25">
        <v>0.0</v>
      </c>
      <c r="I1654" s="25">
        <v>0.0</v>
      </c>
      <c r="J1654" s="25">
        <v>0.0</v>
      </c>
      <c r="K1654" s="25">
        <v>0.0</v>
      </c>
      <c r="L1654" s="25">
        <v>0.0</v>
      </c>
      <c r="M1654" s="25">
        <v>0.0</v>
      </c>
      <c r="N1654" s="25">
        <v>0.14542</v>
      </c>
      <c r="O1654" s="25">
        <v>0.14542</v>
      </c>
      <c r="P1654" s="25">
        <v>0.14542</v>
      </c>
      <c r="Q1654" s="25">
        <v>0.0</v>
      </c>
      <c r="R1654" s="25">
        <v>99.0</v>
      </c>
      <c r="S1654" s="25">
        <v>10.0</v>
      </c>
    </row>
    <row r="1655">
      <c r="A1655" s="58" t="s">
        <v>41</v>
      </c>
      <c r="B1655" s="25" t="s">
        <v>1</v>
      </c>
      <c r="C1655" s="25" t="s">
        <v>204</v>
      </c>
      <c r="D1655" s="25" t="s">
        <v>18</v>
      </c>
      <c r="E1655" s="25">
        <v>3.0</v>
      </c>
      <c r="F1655" s="25">
        <v>0.0</v>
      </c>
      <c r="G1655" s="25">
        <v>0.0</v>
      </c>
      <c r="H1655" s="25">
        <v>0.0</v>
      </c>
      <c r="I1655" s="25">
        <v>0.0</v>
      </c>
      <c r="J1655" s="25">
        <v>0.0</v>
      </c>
      <c r="K1655" s="25">
        <v>0.0</v>
      </c>
      <c r="L1655" s="25">
        <v>0.0</v>
      </c>
      <c r="M1655" s="25">
        <v>0.0</v>
      </c>
      <c r="N1655" s="25">
        <v>1.47361</v>
      </c>
      <c r="O1655" s="25">
        <v>1.90611</v>
      </c>
      <c r="P1655" s="25">
        <v>1.35065</v>
      </c>
      <c r="Q1655" s="25">
        <v>0.0</v>
      </c>
      <c r="R1655" s="25">
        <v>99.0</v>
      </c>
      <c r="S1655" s="25">
        <v>10.0</v>
      </c>
    </row>
    <row r="1656">
      <c r="A1656" s="58" t="s">
        <v>41</v>
      </c>
      <c r="B1656" s="25" t="s">
        <v>1</v>
      </c>
      <c r="C1656" s="25" t="s">
        <v>280</v>
      </c>
      <c r="D1656" s="25" t="s">
        <v>18</v>
      </c>
      <c r="E1656" s="25">
        <v>3.0</v>
      </c>
      <c r="F1656" s="25">
        <v>0.0</v>
      </c>
      <c r="G1656" s="25">
        <v>0.0</v>
      </c>
      <c r="H1656" s="25">
        <v>0.0</v>
      </c>
      <c r="I1656" s="25">
        <v>0.0</v>
      </c>
      <c r="J1656" s="25">
        <v>0.0</v>
      </c>
      <c r="K1656" s="25">
        <v>0.0</v>
      </c>
      <c r="L1656" s="25">
        <v>0.0</v>
      </c>
      <c r="M1656" s="25">
        <v>0.0</v>
      </c>
      <c r="N1656" s="25">
        <v>1.07944</v>
      </c>
      <c r="O1656" s="25">
        <v>7.98194</v>
      </c>
      <c r="P1656" s="25">
        <v>3.22583</v>
      </c>
      <c r="Q1656" s="25">
        <v>0.0</v>
      </c>
      <c r="R1656" s="25">
        <v>99.0</v>
      </c>
      <c r="S1656" s="25">
        <v>10.0</v>
      </c>
    </row>
    <row r="1657">
      <c r="A1657" s="58" t="s">
        <v>41</v>
      </c>
      <c r="B1657" s="25" t="s">
        <v>1</v>
      </c>
      <c r="C1657" s="25" t="s">
        <v>223</v>
      </c>
      <c r="D1657" s="25" t="s">
        <v>18</v>
      </c>
      <c r="E1657" s="25">
        <v>4.0</v>
      </c>
      <c r="F1657" s="25">
        <v>0.0</v>
      </c>
      <c r="G1657" s="25">
        <v>0.0</v>
      </c>
      <c r="H1657" s="25">
        <v>0.0</v>
      </c>
      <c r="I1657" s="25">
        <v>0.0</v>
      </c>
      <c r="J1657" s="25">
        <v>0.0</v>
      </c>
      <c r="K1657" s="25">
        <v>0.0</v>
      </c>
      <c r="L1657" s="25">
        <v>0.0</v>
      </c>
      <c r="M1657" s="25">
        <v>0.0</v>
      </c>
      <c r="N1657" s="25">
        <v>1.08833</v>
      </c>
      <c r="O1657" s="25">
        <v>1.58056</v>
      </c>
      <c r="P1657" s="25">
        <v>0.97653</v>
      </c>
      <c r="Q1657" s="25">
        <v>0.0</v>
      </c>
      <c r="R1657" s="25">
        <v>99.0</v>
      </c>
      <c r="S1657" s="25">
        <v>10.0</v>
      </c>
    </row>
    <row r="1658">
      <c r="A1658" s="58" t="s">
        <v>41</v>
      </c>
      <c r="B1658" s="25" t="s">
        <v>1</v>
      </c>
      <c r="C1658" s="25" t="s">
        <v>202</v>
      </c>
      <c r="D1658" s="25" t="s">
        <v>18</v>
      </c>
      <c r="E1658" s="25">
        <v>2.0</v>
      </c>
      <c r="F1658" s="25">
        <v>0.0</v>
      </c>
      <c r="G1658" s="25">
        <v>0.0</v>
      </c>
      <c r="H1658" s="25">
        <v>0.0</v>
      </c>
      <c r="I1658" s="25">
        <v>0.0</v>
      </c>
      <c r="J1658" s="25">
        <v>0.0</v>
      </c>
      <c r="K1658" s="25">
        <v>0.0</v>
      </c>
      <c r="L1658" s="25">
        <v>0.0</v>
      </c>
      <c r="M1658" s="25">
        <v>0.0</v>
      </c>
      <c r="N1658" s="25">
        <v>0.30319</v>
      </c>
      <c r="O1658" s="25">
        <v>0.30319</v>
      </c>
      <c r="P1658" s="25">
        <v>0.30319</v>
      </c>
      <c r="Q1658" s="25">
        <v>0.0</v>
      </c>
      <c r="R1658" s="25">
        <v>99.0</v>
      </c>
      <c r="S1658" s="25">
        <v>10.0</v>
      </c>
    </row>
    <row r="1659">
      <c r="A1659" s="58" t="s">
        <v>41</v>
      </c>
      <c r="B1659" s="25" t="s">
        <v>1</v>
      </c>
      <c r="C1659" s="25" t="s">
        <v>198</v>
      </c>
      <c r="D1659" s="25" t="s">
        <v>18</v>
      </c>
      <c r="E1659" s="25">
        <v>7.0</v>
      </c>
      <c r="F1659" s="25">
        <v>0.0</v>
      </c>
      <c r="G1659" s="25">
        <v>0.0</v>
      </c>
      <c r="H1659" s="25">
        <v>0.0</v>
      </c>
      <c r="I1659" s="25">
        <v>0.0</v>
      </c>
      <c r="J1659" s="25">
        <v>0.0</v>
      </c>
      <c r="K1659" s="25">
        <v>0.0</v>
      </c>
      <c r="L1659" s="25">
        <v>0.0</v>
      </c>
      <c r="M1659" s="25">
        <v>0.0</v>
      </c>
      <c r="N1659" s="25">
        <v>2.84944</v>
      </c>
      <c r="O1659" s="25">
        <v>36.18444</v>
      </c>
      <c r="P1659" s="25">
        <v>15.96333</v>
      </c>
      <c r="Q1659" s="25">
        <v>0.0</v>
      </c>
      <c r="R1659" s="25">
        <v>99.0</v>
      </c>
      <c r="S1659" s="25">
        <v>10.0</v>
      </c>
    </row>
    <row r="1660">
      <c r="A1660" s="58" t="s">
        <v>41</v>
      </c>
      <c r="B1660" s="25" t="s">
        <v>1</v>
      </c>
      <c r="C1660" s="25" t="s">
        <v>286</v>
      </c>
      <c r="D1660" s="25" t="s">
        <v>18</v>
      </c>
      <c r="E1660" s="25">
        <v>3.0</v>
      </c>
      <c r="F1660" s="25">
        <v>0.0</v>
      </c>
      <c r="G1660" s="25">
        <v>0.0</v>
      </c>
      <c r="H1660" s="25">
        <v>1.0</v>
      </c>
      <c r="I1660" s="25">
        <v>0.0</v>
      </c>
      <c r="J1660" s="25">
        <v>0.0</v>
      </c>
      <c r="K1660" s="25">
        <v>0.0</v>
      </c>
      <c r="L1660" s="25">
        <v>0.0</v>
      </c>
      <c r="M1660" s="25">
        <v>0.0</v>
      </c>
      <c r="N1660" s="25">
        <v>0.22444</v>
      </c>
      <c r="O1660" s="25">
        <v>0.82806</v>
      </c>
      <c r="P1660" s="25">
        <v>0.35213</v>
      </c>
      <c r="Q1660" s="25">
        <v>0.0</v>
      </c>
      <c r="R1660" s="25">
        <v>99.0</v>
      </c>
      <c r="S1660" s="25">
        <v>10.0</v>
      </c>
    </row>
    <row r="1661">
      <c r="A1661" s="58" t="s">
        <v>41</v>
      </c>
      <c r="B1661" s="25" t="s">
        <v>1</v>
      </c>
      <c r="C1661" s="25" t="s">
        <v>226</v>
      </c>
      <c r="D1661" s="25" t="s">
        <v>18</v>
      </c>
      <c r="E1661" s="25">
        <v>1.0</v>
      </c>
      <c r="F1661" s="25">
        <v>0.0</v>
      </c>
      <c r="G1661" s="25">
        <v>0.0</v>
      </c>
      <c r="H1661" s="25">
        <v>0.0</v>
      </c>
      <c r="I1661" s="25">
        <v>0.0</v>
      </c>
      <c r="J1661" s="25">
        <v>0.0</v>
      </c>
      <c r="K1661" s="25">
        <v>0.0</v>
      </c>
      <c r="L1661" s="25">
        <v>0.0</v>
      </c>
      <c r="M1661" s="25">
        <v>0.0</v>
      </c>
      <c r="N1661" s="25">
        <v>0.26556</v>
      </c>
      <c r="O1661" s="25">
        <v>0.26556</v>
      </c>
      <c r="P1661" s="25">
        <v>0.26556</v>
      </c>
      <c r="Q1661" s="25">
        <v>0.0</v>
      </c>
      <c r="R1661" s="25">
        <v>99.0</v>
      </c>
      <c r="S1661" s="25">
        <v>10.0</v>
      </c>
    </row>
    <row r="1662">
      <c r="A1662" s="58" t="s">
        <v>41</v>
      </c>
      <c r="B1662" s="25" t="s">
        <v>1</v>
      </c>
      <c r="C1662" s="25" t="s">
        <v>57</v>
      </c>
      <c r="D1662" s="25" t="s">
        <v>18</v>
      </c>
      <c r="E1662" s="25">
        <v>1.0</v>
      </c>
      <c r="F1662" s="25">
        <v>0.0</v>
      </c>
      <c r="G1662" s="25">
        <v>0.0</v>
      </c>
      <c r="H1662" s="25">
        <v>0.0</v>
      </c>
      <c r="I1662" s="25">
        <v>0.0</v>
      </c>
      <c r="J1662" s="25">
        <v>0.0</v>
      </c>
      <c r="K1662" s="25">
        <v>0.0</v>
      </c>
      <c r="L1662" s="25">
        <v>0.0</v>
      </c>
      <c r="M1662" s="25">
        <v>0.0</v>
      </c>
      <c r="N1662" s="25">
        <v>0.66194</v>
      </c>
      <c r="O1662" s="25">
        <v>0.66194</v>
      </c>
      <c r="P1662" s="25">
        <v>0.66194</v>
      </c>
      <c r="Q1662" s="25">
        <v>0.0</v>
      </c>
      <c r="R1662" s="25">
        <v>99.0</v>
      </c>
      <c r="S1662" s="25">
        <v>10.0</v>
      </c>
    </row>
    <row r="1663">
      <c r="A1663" s="58" t="s">
        <v>41</v>
      </c>
      <c r="B1663" s="25" t="s">
        <v>1</v>
      </c>
      <c r="C1663" s="25" t="s">
        <v>184</v>
      </c>
      <c r="D1663" s="25" t="s">
        <v>18</v>
      </c>
      <c r="E1663" s="25">
        <v>10.0</v>
      </c>
      <c r="F1663" s="25">
        <v>0.0</v>
      </c>
      <c r="G1663" s="25">
        <v>0.0</v>
      </c>
      <c r="H1663" s="25">
        <v>0.0</v>
      </c>
      <c r="I1663" s="25">
        <v>0.0</v>
      </c>
      <c r="J1663" s="25">
        <v>0.0</v>
      </c>
      <c r="K1663" s="25">
        <v>0.0</v>
      </c>
      <c r="L1663" s="25">
        <v>0.0</v>
      </c>
      <c r="M1663" s="25">
        <v>0.0</v>
      </c>
      <c r="N1663" s="25">
        <v>0.69556</v>
      </c>
      <c r="O1663" s="25">
        <v>1.11972</v>
      </c>
      <c r="P1663" s="25">
        <v>0.87436</v>
      </c>
      <c r="Q1663" s="25">
        <v>0.0</v>
      </c>
      <c r="R1663" s="25">
        <v>99.0</v>
      </c>
      <c r="S1663" s="25">
        <v>10.0</v>
      </c>
    </row>
    <row r="1664">
      <c r="A1664" s="58" t="s">
        <v>41</v>
      </c>
      <c r="B1664" s="25" t="s">
        <v>1</v>
      </c>
      <c r="C1664" s="25" t="s">
        <v>179</v>
      </c>
      <c r="D1664" s="25" t="s">
        <v>18</v>
      </c>
      <c r="E1664" s="25">
        <v>3.0</v>
      </c>
      <c r="F1664" s="25">
        <v>0.0</v>
      </c>
      <c r="G1664" s="25">
        <v>0.0</v>
      </c>
      <c r="H1664" s="25">
        <v>0.0</v>
      </c>
      <c r="I1664" s="25">
        <v>0.0</v>
      </c>
      <c r="J1664" s="25">
        <v>0.0</v>
      </c>
      <c r="K1664" s="25">
        <v>0.0</v>
      </c>
      <c r="L1664" s="25">
        <v>0.0</v>
      </c>
      <c r="M1664" s="25">
        <v>0.0</v>
      </c>
      <c r="N1664" s="25">
        <v>0.61</v>
      </c>
      <c r="O1664" s="25">
        <v>1.265</v>
      </c>
      <c r="P1664" s="25">
        <v>0.73435</v>
      </c>
      <c r="Q1664" s="25">
        <v>0.0</v>
      </c>
      <c r="R1664" s="25">
        <v>99.0</v>
      </c>
      <c r="S1664" s="25">
        <v>10.0</v>
      </c>
    </row>
    <row r="1665">
      <c r="A1665" s="58" t="s">
        <v>41</v>
      </c>
      <c r="B1665" s="25" t="s">
        <v>1</v>
      </c>
      <c r="C1665" s="25" t="s">
        <v>220</v>
      </c>
      <c r="D1665" s="25" t="s">
        <v>18</v>
      </c>
      <c r="E1665" s="25">
        <v>1.0</v>
      </c>
      <c r="F1665" s="25">
        <v>0.0</v>
      </c>
      <c r="G1665" s="25">
        <v>0.0</v>
      </c>
      <c r="H1665" s="25">
        <v>0.0</v>
      </c>
      <c r="I1665" s="25">
        <v>0.0</v>
      </c>
      <c r="J1665" s="25">
        <v>0.0</v>
      </c>
      <c r="K1665" s="25">
        <v>0.0</v>
      </c>
      <c r="L1665" s="25">
        <v>0.0</v>
      </c>
      <c r="M1665" s="25">
        <v>0.0</v>
      </c>
      <c r="N1665" s="25">
        <v>0.95139</v>
      </c>
      <c r="O1665" s="25">
        <v>0.95139</v>
      </c>
      <c r="P1665" s="25">
        <v>0.95139</v>
      </c>
      <c r="Q1665" s="25">
        <v>0.0</v>
      </c>
      <c r="R1665" s="25">
        <v>99.0</v>
      </c>
      <c r="S1665" s="25">
        <v>10.0</v>
      </c>
    </row>
    <row r="1666">
      <c r="A1666" s="58" t="s">
        <v>41</v>
      </c>
      <c r="B1666" s="25" t="s">
        <v>1</v>
      </c>
      <c r="C1666" s="25" t="s">
        <v>240</v>
      </c>
      <c r="D1666" s="25" t="s">
        <v>18</v>
      </c>
      <c r="E1666" s="25">
        <v>1.0</v>
      </c>
      <c r="F1666" s="25">
        <v>0.0</v>
      </c>
      <c r="G1666" s="25">
        <v>0.0</v>
      </c>
      <c r="H1666" s="25">
        <v>0.0</v>
      </c>
      <c r="I1666" s="25">
        <v>0.0</v>
      </c>
      <c r="J1666" s="25">
        <v>0.0</v>
      </c>
      <c r="K1666" s="25">
        <v>0.0</v>
      </c>
      <c r="L1666" s="25">
        <v>0.0</v>
      </c>
      <c r="M1666" s="25">
        <v>0.0</v>
      </c>
      <c r="N1666" s="25">
        <v>12.50583</v>
      </c>
      <c r="O1666" s="25">
        <v>12.50583</v>
      </c>
      <c r="P1666" s="25">
        <v>12.50583</v>
      </c>
      <c r="Q1666" s="25">
        <v>0.0</v>
      </c>
      <c r="R1666" s="25">
        <v>99.0</v>
      </c>
      <c r="S1666" s="25">
        <v>10.0</v>
      </c>
    </row>
    <row r="1667">
      <c r="A1667" s="58" t="s">
        <v>41</v>
      </c>
      <c r="B1667" s="25" t="s">
        <v>1</v>
      </c>
      <c r="C1667" s="25" t="s">
        <v>294</v>
      </c>
      <c r="D1667" s="25" t="s">
        <v>18</v>
      </c>
      <c r="E1667" s="25">
        <v>1.0</v>
      </c>
      <c r="F1667" s="25">
        <v>0.0</v>
      </c>
      <c r="G1667" s="25">
        <v>0.0</v>
      </c>
      <c r="H1667" s="25">
        <v>0.0</v>
      </c>
      <c r="I1667" s="25">
        <v>0.0</v>
      </c>
      <c r="J1667" s="25">
        <v>0.0</v>
      </c>
      <c r="K1667" s="25">
        <v>0.0</v>
      </c>
      <c r="L1667" s="25">
        <v>0.0</v>
      </c>
      <c r="M1667" s="25">
        <v>0.0</v>
      </c>
      <c r="N1667" s="25">
        <v>0.01333</v>
      </c>
      <c r="O1667" s="25">
        <v>0.01333</v>
      </c>
      <c r="P1667" s="25">
        <v>0.01333</v>
      </c>
      <c r="Q1667" s="25">
        <v>0.0</v>
      </c>
      <c r="R1667" s="25">
        <v>99.0</v>
      </c>
      <c r="S1667" s="25">
        <v>10.0</v>
      </c>
    </row>
    <row r="1668">
      <c r="A1668" s="58" t="s">
        <v>41</v>
      </c>
      <c r="B1668" s="25" t="s">
        <v>1</v>
      </c>
      <c r="C1668" s="25" t="s">
        <v>222</v>
      </c>
      <c r="D1668" s="25" t="s">
        <v>18</v>
      </c>
      <c r="E1668" s="25">
        <v>2.0</v>
      </c>
      <c r="F1668" s="25">
        <v>0.0</v>
      </c>
      <c r="G1668" s="25">
        <v>0.0</v>
      </c>
      <c r="H1668" s="25">
        <v>0.0</v>
      </c>
      <c r="I1668" s="25">
        <v>0.0</v>
      </c>
      <c r="J1668" s="25">
        <v>0.0</v>
      </c>
      <c r="K1668" s="25">
        <v>0.0</v>
      </c>
      <c r="L1668" s="25">
        <v>0.0</v>
      </c>
      <c r="M1668" s="25">
        <v>0.0</v>
      </c>
      <c r="N1668" s="25">
        <v>0.88778</v>
      </c>
      <c r="O1668" s="25">
        <v>0.88778</v>
      </c>
      <c r="P1668" s="25">
        <v>0.88778</v>
      </c>
      <c r="Q1668" s="25">
        <v>0.0</v>
      </c>
      <c r="R1668" s="25">
        <v>99.0</v>
      </c>
      <c r="S1668" s="25">
        <v>10.0</v>
      </c>
    </row>
    <row r="1669">
      <c r="A1669" s="58" t="s">
        <v>41</v>
      </c>
      <c r="B1669" s="25" t="s">
        <v>1</v>
      </c>
      <c r="C1669" s="25" t="s">
        <v>282</v>
      </c>
      <c r="D1669" s="25" t="s">
        <v>18</v>
      </c>
      <c r="E1669" s="25">
        <v>1.0</v>
      </c>
      <c r="F1669" s="25">
        <v>0.0</v>
      </c>
      <c r="G1669" s="25">
        <v>0.0</v>
      </c>
      <c r="H1669" s="25">
        <v>0.0</v>
      </c>
      <c r="I1669" s="25">
        <v>0.0</v>
      </c>
      <c r="J1669" s="25">
        <v>0.0</v>
      </c>
      <c r="K1669" s="25">
        <v>0.0</v>
      </c>
      <c r="L1669" s="25">
        <v>0.0</v>
      </c>
      <c r="M1669" s="25">
        <v>0.0</v>
      </c>
      <c r="N1669" s="25">
        <v>0.49722</v>
      </c>
      <c r="O1669" s="25">
        <v>0.49722</v>
      </c>
      <c r="P1669" s="25">
        <v>0.49722</v>
      </c>
      <c r="Q1669" s="25">
        <v>0.0</v>
      </c>
      <c r="R1669" s="25">
        <v>99.0</v>
      </c>
      <c r="S1669" s="25">
        <v>10.0</v>
      </c>
    </row>
    <row r="1670">
      <c r="A1670" s="58" t="s">
        <v>41</v>
      </c>
      <c r="B1670" s="25" t="s">
        <v>1</v>
      </c>
      <c r="C1670" s="25" t="s">
        <v>107</v>
      </c>
      <c r="D1670" s="25" t="s">
        <v>18</v>
      </c>
      <c r="E1670" s="25">
        <v>159.0</v>
      </c>
      <c r="F1670" s="25">
        <v>0.0</v>
      </c>
      <c r="G1670" s="25">
        <v>0.0</v>
      </c>
      <c r="H1670" s="25">
        <v>8.0</v>
      </c>
      <c r="I1670" s="25">
        <v>0.0</v>
      </c>
      <c r="J1670" s="25">
        <v>0.0</v>
      </c>
      <c r="K1670" s="25">
        <v>0.0</v>
      </c>
      <c r="L1670" s="25">
        <v>0.0</v>
      </c>
      <c r="M1670" s="25">
        <v>0.0</v>
      </c>
      <c r="N1670" s="25">
        <v>0.41028</v>
      </c>
      <c r="O1670" s="25">
        <v>1.61444</v>
      </c>
      <c r="P1670" s="25">
        <v>0.93047</v>
      </c>
      <c r="Q1670" s="25">
        <v>0.0</v>
      </c>
      <c r="R1670" s="25">
        <v>99.0</v>
      </c>
      <c r="S1670" s="25">
        <v>10.0</v>
      </c>
    </row>
    <row r="1671">
      <c r="A1671" s="58" t="s">
        <v>41</v>
      </c>
      <c r="B1671" s="25" t="s">
        <v>1</v>
      </c>
      <c r="C1671" s="25" t="s">
        <v>187</v>
      </c>
      <c r="D1671" s="25" t="s">
        <v>18</v>
      </c>
      <c r="E1671" s="25">
        <v>38.0</v>
      </c>
      <c r="F1671" s="25">
        <v>0.0</v>
      </c>
      <c r="G1671" s="25">
        <v>0.0</v>
      </c>
      <c r="H1671" s="25">
        <v>0.0</v>
      </c>
      <c r="I1671" s="25">
        <v>0.0</v>
      </c>
      <c r="J1671" s="25">
        <v>0.0</v>
      </c>
      <c r="K1671" s="25">
        <v>0.0</v>
      </c>
      <c r="L1671" s="25">
        <v>0.0</v>
      </c>
      <c r="M1671" s="25">
        <v>0.0</v>
      </c>
      <c r="N1671" s="25">
        <v>0.83694</v>
      </c>
      <c r="O1671" s="25">
        <v>10.70361</v>
      </c>
      <c r="P1671" s="25">
        <v>2.77301</v>
      </c>
      <c r="Q1671" s="25">
        <v>0.0</v>
      </c>
      <c r="R1671" s="25">
        <v>99.0</v>
      </c>
      <c r="S1671" s="25">
        <v>10.0</v>
      </c>
    </row>
    <row r="1672">
      <c r="A1672" s="58" t="s">
        <v>41</v>
      </c>
      <c r="B1672" s="25" t="s">
        <v>1</v>
      </c>
      <c r="C1672" s="25" t="s">
        <v>174</v>
      </c>
      <c r="D1672" s="25" t="s">
        <v>18</v>
      </c>
      <c r="E1672" s="25">
        <v>9.0</v>
      </c>
      <c r="F1672" s="25">
        <v>0.0</v>
      </c>
      <c r="G1672" s="25">
        <v>0.0</v>
      </c>
      <c r="H1672" s="25">
        <v>1.0</v>
      </c>
      <c r="I1672" s="25">
        <v>0.0</v>
      </c>
      <c r="J1672" s="25">
        <v>0.0</v>
      </c>
      <c r="K1672" s="25">
        <v>0.0</v>
      </c>
      <c r="L1672" s="25">
        <v>0.0</v>
      </c>
      <c r="M1672" s="25">
        <v>0.0</v>
      </c>
      <c r="N1672" s="25">
        <v>0.3875</v>
      </c>
      <c r="O1672" s="25">
        <v>9.41556</v>
      </c>
      <c r="P1672" s="25">
        <v>1.3233</v>
      </c>
      <c r="Q1672" s="25">
        <v>0.0</v>
      </c>
      <c r="R1672" s="25">
        <v>99.0</v>
      </c>
      <c r="S1672" s="25">
        <v>10.0</v>
      </c>
    </row>
    <row r="1673">
      <c r="A1673" s="58" t="s">
        <v>41</v>
      </c>
      <c r="B1673" s="25" t="s">
        <v>1</v>
      </c>
      <c r="C1673" s="25" t="s">
        <v>188</v>
      </c>
      <c r="D1673" s="25" t="s">
        <v>18</v>
      </c>
      <c r="E1673" s="25">
        <v>10.0</v>
      </c>
      <c r="F1673" s="25">
        <v>0.0</v>
      </c>
      <c r="G1673" s="25">
        <v>0.0</v>
      </c>
      <c r="H1673" s="25">
        <v>0.0</v>
      </c>
      <c r="I1673" s="25">
        <v>0.0</v>
      </c>
      <c r="J1673" s="25">
        <v>0.0</v>
      </c>
      <c r="K1673" s="25">
        <v>0.0</v>
      </c>
      <c r="L1673" s="25">
        <v>0.0</v>
      </c>
      <c r="M1673" s="25">
        <v>0.0</v>
      </c>
      <c r="N1673" s="25">
        <v>0.93556</v>
      </c>
      <c r="O1673" s="25">
        <v>1.73889</v>
      </c>
      <c r="P1673" s="25">
        <v>0.99853</v>
      </c>
      <c r="Q1673" s="25">
        <v>0.0</v>
      </c>
      <c r="R1673" s="25">
        <v>99.0</v>
      </c>
      <c r="S1673" s="25">
        <v>10.0</v>
      </c>
    </row>
    <row r="1674">
      <c r="A1674" s="58" t="s">
        <v>41</v>
      </c>
      <c r="B1674" s="25" t="s">
        <v>1</v>
      </c>
      <c r="C1674" s="25" t="s">
        <v>110</v>
      </c>
      <c r="D1674" s="25" t="s">
        <v>18</v>
      </c>
      <c r="E1674" s="25">
        <v>7.0</v>
      </c>
      <c r="F1674" s="25">
        <v>0.0</v>
      </c>
      <c r="G1674" s="25">
        <v>0.0</v>
      </c>
      <c r="H1674" s="25">
        <v>0.0</v>
      </c>
      <c r="I1674" s="25">
        <v>0.0</v>
      </c>
      <c r="J1674" s="25">
        <v>0.0</v>
      </c>
      <c r="K1674" s="25">
        <v>0.0</v>
      </c>
      <c r="L1674" s="25">
        <v>0.0</v>
      </c>
      <c r="M1674" s="25">
        <v>0.0</v>
      </c>
      <c r="N1674" s="25">
        <v>0.34333</v>
      </c>
      <c r="O1674" s="25">
        <v>6.71167</v>
      </c>
      <c r="P1674" s="25">
        <v>1.34869</v>
      </c>
      <c r="Q1674" s="25">
        <v>0.0</v>
      </c>
      <c r="R1674" s="25">
        <v>99.0</v>
      </c>
      <c r="S1674" s="25">
        <v>10.0</v>
      </c>
    </row>
    <row r="1675">
      <c r="A1675" s="58" t="s">
        <v>41</v>
      </c>
      <c r="B1675" s="25" t="s">
        <v>1</v>
      </c>
      <c r="C1675" s="25" t="s">
        <v>155</v>
      </c>
      <c r="D1675" s="25" t="s">
        <v>18</v>
      </c>
      <c r="E1675" s="25">
        <v>38.0</v>
      </c>
      <c r="F1675" s="25">
        <v>0.0</v>
      </c>
      <c r="G1675" s="25">
        <v>0.0</v>
      </c>
      <c r="H1675" s="25">
        <v>0.0</v>
      </c>
      <c r="I1675" s="25">
        <v>0.0</v>
      </c>
      <c r="J1675" s="25">
        <v>0.0</v>
      </c>
      <c r="K1675" s="25">
        <v>0.0</v>
      </c>
      <c r="L1675" s="25">
        <v>0.0</v>
      </c>
      <c r="M1675" s="25">
        <v>0.0</v>
      </c>
      <c r="N1675" s="25">
        <v>0.45028</v>
      </c>
      <c r="O1675" s="25">
        <v>6.665</v>
      </c>
      <c r="P1675" s="25">
        <v>1.56186</v>
      </c>
      <c r="Q1675" s="25">
        <v>0.0</v>
      </c>
      <c r="R1675" s="25">
        <v>99.0</v>
      </c>
      <c r="S1675" s="25">
        <v>10.0</v>
      </c>
    </row>
    <row r="1676">
      <c r="A1676" s="58" t="s">
        <v>41</v>
      </c>
      <c r="B1676" s="25" t="s">
        <v>1</v>
      </c>
      <c r="C1676" s="25" t="s">
        <v>210</v>
      </c>
      <c r="D1676" s="25" t="s">
        <v>18</v>
      </c>
      <c r="E1676" s="25">
        <v>42.0</v>
      </c>
      <c r="F1676" s="25">
        <v>0.0</v>
      </c>
      <c r="G1676" s="25">
        <v>0.0</v>
      </c>
      <c r="H1676" s="25">
        <v>2.0</v>
      </c>
      <c r="I1676" s="25">
        <v>0.0</v>
      </c>
      <c r="J1676" s="25">
        <v>0.0</v>
      </c>
      <c r="K1676" s="25">
        <v>0.0</v>
      </c>
      <c r="L1676" s="25">
        <v>0.0</v>
      </c>
      <c r="M1676" s="25">
        <v>0.0</v>
      </c>
      <c r="N1676" s="25">
        <v>1.34278</v>
      </c>
      <c r="O1676" s="25">
        <v>11.44889</v>
      </c>
      <c r="P1676" s="25">
        <v>5.20511</v>
      </c>
      <c r="Q1676" s="25">
        <v>0.0</v>
      </c>
      <c r="R1676" s="25">
        <v>99.0</v>
      </c>
      <c r="S1676" s="25">
        <v>10.0</v>
      </c>
    </row>
    <row r="1677">
      <c r="A1677" s="58" t="s">
        <v>41</v>
      </c>
      <c r="B1677" s="25" t="s">
        <v>1</v>
      </c>
      <c r="C1677" s="25" t="s">
        <v>172</v>
      </c>
      <c r="D1677" s="25" t="s">
        <v>18</v>
      </c>
      <c r="E1677" s="25">
        <v>6.0</v>
      </c>
      <c r="F1677" s="25">
        <v>0.0</v>
      </c>
      <c r="G1677" s="25">
        <v>0.0</v>
      </c>
      <c r="H1677" s="25">
        <v>0.0</v>
      </c>
      <c r="I1677" s="25">
        <v>0.0</v>
      </c>
      <c r="J1677" s="25">
        <v>0.0</v>
      </c>
      <c r="K1677" s="25">
        <v>0.0</v>
      </c>
      <c r="L1677" s="25">
        <v>0.0</v>
      </c>
      <c r="M1677" s="25">
        <v>0.0</v>
      </c>
      <c r="N1677" s="25">
        <v>1.18083</v>
      </c>
      <c r="O1677" s="25">
        <v>15.00139</v>
      </c>
      <c r="P1677" s="25">
        <v>3.49088</v>
      </c>
      <c r="Q1677" s="25">
        <v>0.0</v>
      </c>
      <c r="R1677" s="25">
        <v>99.0</v>
      </c>
      <c r="S1677" s="25">
        <v>10.0</v>
      </c>
    </row>
    <row r="1678">
      <c r="A1678" s="58" t="s">
        <v>41</v>
      </c>
      <c r="B1678" s="25" t="s">
        <v>1</v>
      </c>
      <c r="C1678" s="25" t="s">
        <v>128</v>
      </c>
      <c r="D1678" s="25" t="s">
        <v>18</v>
      </c>
      <c r="E1678" s="25">
        <v>30.0</v>
      </c>
      <c r="F1678" s="25">
        <v>0.0</v>
      </c>
      <c r="G1678" s="25">
        <v>0.0</v>
      </c>
      <c r="H1678" s="25">
        <v>1.0</v>
      </c>
      <c r="I1678" s="25">
        <v>0.0</v>
      </c>
      <c r="J1678" s="25">
        <v>0.0</v>
      </c>
      <c r="K1678" s="25">
        <v>0.0</v>
      </c>
      <c r="L1678" s="25">
        <v>0.0</v>
      </c>
      <c r="M1678" s="25">
        <v>0.0</v>
      </c>
      <c r="N1678" s="25">
        <v>0.54917</v>
      </c>
      <c r="O1678" s="25">
        <v>4.09778</v>
      </c>
      <c r="P1678" s="25">
        <v>1.14385</v>
      </c>
      <c r="Q1678" s="25">
        <v>0.0</v>
      </c>
      <c r="R1678" s="25">
        <v>99.0</v>
      </c>
      <c r="S1678" s="25">
        <v>10.0</v>
      </c>
    </row>
    <row r="1679">
      <c r="A1679" s="58" t="s">
        <v>41</v>
      </c>
      <c r="B1679" s="25" t="s">
        <v>1</v>
      </c>
      <c r="C1679" s="25" t="s">
        <v>193</v>
      </c>
      <c r="D1679" s="25" t="s">
        <v>18</v>
      </c>
      <c r="E1679" s="25">
        <v>1.0</v>
      </c>
      <c r="F1679" s="25">
        <v>0.0</v>
      </c>
      <c r="G1679" s="25">
        <v>0.0</v>
      </c>
      <c r="H1679" s="25">
        <v>0.0</v>
      </c>
      <c r="I1679" s="25">
        <v>0.0</v>
      </c>
      <c r="J1679" s="25">
        <v>0.0</v>
      </c>
      <c r="K1679" s="25">
        <v>0.0</v>
      </c>
      <c r="L1679" s="25">
        <v>0.0</v>
      </c>
      <c r="M1679" s="25">
        <v>0.0</v>
      </c>
      <c r="N1679" s="25">
        <v>1.38</v>
      </c>
      <c r="O1679" s="25">
        <v>1.38</v>
      </c>
      <c r="P1679" s="25">
        <v>1.38</v>
      </c>
      <c r="Q1679" s="25">
        <v>0.0</v>
      </c>
      <c r="R1679" s="25">
        <v>99.0</v>
      </c>
      <c r="S1679" s="25">
        <v>10.0</v>
      </c>
    </row>
    <row r="1680">
      <c r="A1680" s="58" t="s">
        <v>41</v>
      </c>
      <c r="B1680" s="25" t="s">
        <v>1</v>
      </c>
      <c r="C1680" s="25" t="s">
        <v>194</v>
      </c>
      <c r="D1680" s="25" t="s">
        <v>18</v>
      </c>
      <c r="E1680" s="25">
        <v>6.0</v>
      </c>
      <c r="F1680" s="25">
        <v>0.0</v>
      </c>
      <c r="G1680" s="25">
        <v>0.0</v>
      </c>
      <c r="H1680" s="25">
        <v>0.0</v>
      </c>
      <c r="I1680" s="25">
        <v>0.0</v>
      </c>
      <c r="J1680" s="25">
        <v>0.0</v>
      </c>
      <c r="K1680" s="25">
        <v>0.0</v>
      </c>
      <c r="L1680" s="25">
        <v>0.0</v>
      </c>
      <c r="M1680" s="25">
        <v>0.0</v>
      </c>
      <c r="N1680" s="25">
        <v>0.82278</v>
      </c>
      <c r="O1680" s="25">
        <v>25.05944</v>
      </c>
      <c r="P1680" s="25">
        <v>5.79977</v>
      </c>
      <c r="Q1680" s="25">
        <v>0.0</v>
      </c>
      <c r="R1680" s="25">
        <v>99.0</v>
      </c>
      <c r="S1680" s="25">
        <v>10.0</v>
      </c>
    </row>
    <row r="1681">
      <c r="A1681" s="58" t="s">
        <v>41</v>
      </c>
      <c r="B1681" s="25" t="s">
        <v>1</v>
      </c>
      <c r="C1681" s="25" t="s">
        <v>250</v>
      </c>
      <c r="D1681" s="25" t="s">
        <v>18</v>
      </c>
      <c r="E1681" s="25">
        <v>2.0</v>
      </c>
      <c r="F1681" s="25">
        <v>0.0</v>
      </c>
      <c r="G1681" s="25">
        <v>0.0</v>
      </c>
      <c r="H1681" s="25">
        <v>0.0</v>
      </c>
      <c r="I1681" s="25">
        <v>0.0</v>
      </c>
      <c r="J1681" s="25">
        <v>0.0</v>
      </c>
      <c r="K1681" s="25">
        <v>0.0</v>
      </c>
      <c r="L1681" s="25">
        <v>0.0</v>
      </c>
      <c r="M1681" s="25">
        <v>0.0</v>
      </c>
      <c r="N1681" s="25">
        <v>10.08833</v>
      </c>
      <c r="O1681" s="25">
        <v>10.08833</v>
      </c>
      <c r="P1681" s="25">
        <v>10.08833</v>
      </c>
      <c r="Q1681" s="25">
        <v>0.0</v>
      </c>
      <c r="R1681" s="25">
        <v>99.0</v>
      </c>
      <c r="S1681" s="25">
        <v>10.0</v>
      </c>
    </row>
    <row r="1682">
      <c r="A1682" s="58" t="s">
        <v>41</v>
      </c>
      <c r="B1682" s="25" t="s">
        <v>1</v>
      </c>
      <c r="C1682" s="25" t="s">
        <v>218</v>
      </c>
      <c r="D1682" s="25" t="s">
        <v>18</v>
      </c>
      <c r="E1682" s="25">
        <v>1.0</v>
      </c>
      <c r="F1682" s="25">
        <v>0.0</v>
      </c>
      <c r="G1682" s="25">
        <v>0.0</v>
      </c>
      <c r="H1682" s="25">
        <v>0.0</v>
      </c>
      <c r="I1682" s="25">
        <v>0.0</v>
      </c>
      <c r="J1682" s="25">
        <v>0.0</v>
      </c>
      <c r="K1682" s="25">
        <v>0.0</v>
      </c>
      <c r="L1682" s="25">
        <v>0.0</v>
      </c>
      <c r="M1682" s="25">
        <v>0.0</v>
      </c>
      <c r="N1682" s="25">
        <v>0.68306</v>
      </c>
      <c r="O1682" s="25">
        <v>0.68306</v>
      </c>
      <c r="P1682" s="25">
        <v>0.68306</v>
      </c>
      <c r="Q1682" s="25">
        <v>0.0</v>
      </c>
      <c r="R1682" s="25">
        <v>99.0</v>
      </c>
      <c r="S1682" s="25">
        <v>10.0</v>
      </c>
    </row>
    <row r="1683">
      <c r="A1683" s="58" t="s">
        <v>41</v>
      </c>
      <c r="B1683" s="25" t="s">
        <v>1</v>
      </c>
      <c r="C1683" s="25" t="s">
        <v>254</v>
      </c>
      <c r="D1683" s="25" t="s">
        <v>18</v>
      </c>
      <c r="E1683" s="25">
        <v>1.0</v>
      </c>
      <c r="F1683" s="25">
        <v>0.0</v>
      </c>
      <c r="G1683" s="25">
        <v>0.0</v>
      </c>
      <c r="H1683" s="25">
        <v>0.0</v>
      </c>
      <c r="I1683" s="25">
        <v>0.0</v>
      </c>
      <c r="J1683" s="25">
        <v>0.0</v>
      </c>
      <c r="K1683" s="25">
        <v>0.0</v>
      </c>
      <c r="L1683" s="25">
        <v>0.0</v>
      </c>
      <c r="M1683" s="25">
        <v>0.0</v>
      </c>
      <c r="N1683" s="25">
        <v>0.35139</v>
      </c>
      <c r="O1683" s="25">
        <v>0.35139</v>
      </c>
      <c r="P1683" s="25">
        <v>0.35139</v>
      </c>
      <c r="Q1683" s="25">
        <v>0.0</v>
      </c>
      <c r="R1683" s="25">
        <v>99.0</v>
      </c>
      <c r="S1683" s="25">
        <v>10.0</v>
      </c>
    </row>
    <row r="1684">
      <c r="A1684" s="58" t="s">
        <v>41</v>
      </c>
      <c r="B1684" s="25" t="s">
        <v>1</v>
      </c>
      <c r="C1684" s="25" t="s">
        <v>154</v>
      </c>
      <c r="D1684" s="25" t="s">
        <v>18</v>
      </c>
      <c r="E1684" s="25">
        <v>50.0</v>
      </c>
      <c r="F1684" s="25">
        <v>0.0</v>
      </c>
      <c r="G1684" s="25">
        <v>0.0</v>
      </c>
      <c r="H1684" s="25">
        <v>0.0</v>
      </c>
      <c r="I1684" s="25">
        <v>0.0</v>
      </c>
      <c r="J1684" s="25">
        <v>0.0</v>
      </c>
      <c r="K1684" s="25">
        <v>0.0</v>
      </c>
      <c r="L1684" s="25">
        <v>0.0</v>
      </c>
      <c r="M1684" s="25">
        <v>0.0</v>
      </c>
      <c r="N1684" s="25">
        <v>0.74306</v>
      </c>
      <c r="O1684" s="25">
        <v>8.37333</v>
      </c>
      <c r="P1684" s="25">
        <v>4.42354</v>
      </c>
      <c r="Q1684" s="25">
        <v>0.0</v>
      </c>
      <c r="R1684" s="25">
        <v>99.0</v>
      </c>
      <c r="S1684" s="25">
        <v>10.0</v>
      </c>
    </row>
    <row r="1685">
      <c r="A1685" s="58" t="s">
        <v>41</v>
      </c>
      <c r="B1685" s="25" t="s">
        <v>1</v>
      </c>
      <c r="C1685" s="25" t="s">
        <v>58</v>
      </c>
      <c r="D1685" s="25" t="s">
        <v>18</v>
      </c>
      <c r="E1685" s="25">
        <v>19.0</v>
      </c>
      <c r="F1685" s="25">
        <v>0.0</v>
      </c>
      <c r="G1685" s="25">
        <v>0.0</v>
      </c>
      <c r="H1685" s="25">
        <v>1.0</v>
      </c>
      <c r="I1685" s="25">
        <v>0.0</v>
      </c>
      <c r="J1685" s="25">
        <v>0.0</v>
      </c>
      <c r="K1685" s="25">
        <v>0.0</v>
      </c>
      <c r="L1685" s="25">
        <v>0.0</v>
      </c>
      <c r="M1685" s="25">
        <v>0.0</v>
      </c>
      <c r="N1685" s="25">
        <v>0.41611</v>
      </c>
      <c r="O1685" s="25">
        <v>9.19889</v>
      </c>
      <c r="P1685" s="25">
        <v>2.05506</v>
      </c>
      <c r="Q1685" s="25">
        <v>0.0</v>
      </c>
      <c r="R1685" s="25">
        <v>99.0</v>
      </c>
      <c r="S1685" s="25">
        <v>10.0</v>
      </c>
    </row>
    <row r="1686">
      <c r="A1686" s="58" t="s">
        <v>41</v>
      </c>
      <c r="B1686" s="25" t="s">
        <v>1</v>
      </c>
      <c r="C1686" s="25" t="s">
        <v>159</v>
      </c>
      <c r="D1686" s="25" t="s">
        <v>18</v>
      </c>
      <c r="E1686" s="25">
        <v>24.0</v>
      </c>
      <c r="F1686" s="25">
        <v>0.0</v>
      </c>
      <c r="G1686" s="25">
        <v>0.0</v>
      </c>
      <c r="H1686" s="25">
        <v>1.0</v>
      </c>
      <c r="I1686" s="25">
        <v>0.0</v>
      </c>
      <c r="J1686" s="25">
        <v>0.0</v>
      </c>
      <c r="K1686" s="25">
        <v>0.0</v>
      </c>
      <c r="L1686" s="25">
        <v>0.0</v>
      </c>
      <c r="M1686" s="25">
        <v>0.0</v>
      </c>
      <c r="N1686" s="25">
        <v>0.89222</v>
      </c>
      <c r="O1686" s="25">
        <v>5.695</v>
      </c>
      <c r="P1686" s="25">
        <v>3.34013</v>
      </c>
      <c r="Q1686" s="25">
        <v>0.0</v>
      </c>
      <c r="R1686" s="25">
        <v>99.0</v>
      </c>
      <c r="S1686" s="25">
        <v>10.0</v>
      </c>
    </row>
    <row r="1687">
      <c r="A1687" s="58" t="s">
        <v>41</v>
      </c>
      <c r="B1687" s="25" t="s">
        <v>1</v>
      </c>
      <c r="C1687" s="25" t="s">
        <v>287</v>
      </c>
      <c r="D1687" s="25" t="s">
        <v>18</v>
      </c>
      <c r="E1687" s="25">
        <v>1.0</v>
      </c>
      <c r="F1687" s="25">
        <v>0.0</v>
      </c>
      <c r="G1687" s="25">
        <v>0.0</v>
      </c>
      <c r="H1687" s="25">
        <v>0.0</v>
      </c>
      <c r="I1687" s="25">
        <v>0.0</v>
      </c>
      <c r="J1687" s="25">
        <v>0.0</v>
      </c>
      <c r="K1687" s="25">
        <v>0.0</v>
      </c>
      <c r="L1687" s="25">
        <v>0.0</v>
      </c>
      <c r="M1687" s="25">
        <v>0.0</v>
      </c>
      <c r="N1687" s="25">
        <v>7.63167</v>
      </c>
      <c r="O1687" s="25">
        <v>7.63167</v>
      </c>
      <c r="P1687" s="25">
        <v>7.63167</v>
      </c>
      <c r="Q1687" s="25">
        <v>0.0</v>
      </c>
      <c r="R1687" s="25">
        <v>99.0</v>
      </c>
      <c r="S1687" s="25">
        <v>10.0</v>
      </c>
    </row>
    <row r="1688">
      <c r="A1688" s="58" t="s">
        <v>41</v>
      </c>
      <c r="B1688" s="25" t="s">
        <v>1</v>
      </c>
      <c r="C1688" s="25" t="s">
        <v>213</v>
      </c>
      <c r="D1688" s="25" t="s">
        <v>18</v>
      </c>
      <c r="E1688" s="25">
        <v>3.0</v>
      </c>
      <c r="F1688" s="25">
        <v>0.0</v>
      </c>
      <c r="G1688" s="25">
        <v>0.0</v>
      </c>
      <c r="H1688" s="25">
        <v>0.0</v>
      </c>
      <c r="I1688" s="25">
        <v>0.0</v>
      </c>
      <c r="J1688" s="25">
        <v>0.0</v>
      </c>
      <c r="K1688" s="25">
        <v>0.0</v>
      </c>
      <c r="L1688" s="25">
        <v>0.0</v>
      </c>
      <c r="M1688" s="25">
        <v>0.0</v>
      </c>
      <c r="N1688" s="25">
        <v>0.90139</v>
      </c>
      <c r="O1688" s="25">
        <v>2.36028</v>
      </c>
      <c r="P1688" s="25">
        <v>1.32861</v>
      </c>
      <c r="Q1688" s="25">
        <v>0.0</v>
      </c>
      <c r="R1688" s="25">
        <v>99.0</v>
      </c>
      <c r="S1688" s="25">
        <v>10.0</v>
      </c>
    </row>
    <row r="1689">
      <c r="A1689" s="58" t="s">
        <v>41</v>
      </c>
      <c r="B1689" s="25" t="s">
        <v>1</v>
      </c>
      <c r="C1689" s="25" t="s">
        <v>121</v>
      </c>
      <c r="D1689" s="25" t="s">
        <v>18</v>
      </c>
      <c r="E1689" s="25">
        <v>12.0</v>
      </c>
      <c r="F1689" s="25">
        <v>0.0</v>
      </c>
      <c r="G1689" s="25">
        <v>0.0</v>
      </c>
      <c r="H1689" s="25">
        <v>0.0</v>
      </c>
      <c r="I1689" s="25">
        <v>0.0</v>
      </c>
      <c r="J1689" s="25">
        <v>0.0</v>
      </c>
      <c r="K1689" s="25">
        <v>0.0</v>
      </c>
      <c r="L1689" s="25">
        <v>0.0</v>
      </c>
      <c r="M1689" s="25">
        <v>0.0</v>
      </c>
      <c r="N1689" s="25">
        <v>1.32944</v>
      </c>
      <c r="O1689" s="25">
        <v>17.53306</v>
      </c>
      <c r="P1689" s="25">
        <v>5.09637</v>
      </c>
      <c r="Q1689" s="25">
        <v>0.0</v>
      </c>
      <c r="R1689" s="25">
        <v>99.0</v>
      </c>
      <c r="S1689" s="25">
        <v>10.0</v>
      </c>
    </row>
    <row r="1690">
      <c r="A1690" s="58" t="s">
        <v>41</v>
      </c>
      <c r="B1690" s="25" t="s">
        <v>1</v>
      </c>
      <c r="C1690" s="25" t="s">
        <v>93</v>
      </c>
      <c r="D1690" s="25" t="s">
        <v>18</v>
      </c>
      <c r="E1690" s="25">
        <v>38.0</v>
      </c>
      <c r="F1690" s="25">
        <v>0.0</v>
      </c>
      <c r="G1690" s="25">
        <v>0.0</v>
      </c>
      <c r="H1690" s="25">
        <v>2.0</v>
      </c>
      <c r="I1690" s="25">
        <v>0.0</v>
      </c>
      <c r="J1690" s="25">
        <v>0.0</v>
      </c>
      <c r="K1690" s="25">
        <v>0.0</v>
      </c>
      <c r="L1690" s="25">
        <v>0.0</v>
      </c>
      <c r="M1690" s="25">
        <v>0.0</v>
      </c>
      <c r="N1690" s="25">
        <v>0.97722</v>
      </c>
      <c r="O1690" s="25">
        <v>2.76639</v>
      </c>
      <c r="P1690" s="25">
        <v>2.39905</v>
      </c>
      <c r="Q1690" s="25">
        <v>0.0</v>
      </c>
      <c r="R1690" s="25">
        <v>99.0</v>
      </c>
      <c r="S1690" s="25">
        <v>10.0</v>
      </c>
    </row>
    <row r="1691">
      <c r="A1691" s="58" t="s">
        <v>41</v>
      </c>
      <c r="B1691" s="25" t="s">
        <v>1</v>
      </c>
      <c r="C1691" s="25" t="s">
        <v>195</v>
      </c>
      <c r="D1691" s="25" t="s">
        <v>18</v>
      </c>
      <c r="E1691" s="25">
        <v>13.0</v>
      </c>
      <c r="F1691" s="25">
        <v>0.0</v>
      </c>
      <c r="G1691" s="25">
        <v>0.0</v>
      </c>
      <c r="H1691" s="25">
        <v>1.0</v>
      </c>
      <c r="I1691" s="25">
        <v>0.0</v>
      </c>
      <c r="J1691" s="25">
        <v>0.0</v>
      </c>
      <c r="K1691" s="25">
        <v>0.0</v>
      </c>
      <c r="L1691" s="25">
        <v>0.0</v>
      </c>
      <c r="M1691" s="25">
        <v>0.0</v>
      </c>
      <c r="N1691" s="25">
        <v>0.19056</v>
      </c>
      <c r="O1691" s="25">
        <v>18.54833</v>
      </c>
      <c r="P1691" s="25">
        <v>3.47974</v>
      </c>
      <c r="Q1691" s="25">
        <v>0.0</v>
      </c>
      <c r="R1691" s="25">
        <v>99.0</v>
      </c>
      <c r="S1691" s="25">
        <v>10.0</v>
      </c>
    </row>
    <row r="1692">
      <c r="A1692" s="58" t="s">
        <v>41</v>
      </c>
      <c r="B1692" s="25" t="s">
        <v>1</v>
      </c>
      <c r="C1692" s="25" t="s">
        <v>146</v>
      </c>
      <c r="D1692" s="25" t="s">
        <v>18</v>
      </c>
      <c r="E1692" s="25">
        <v>10.0</v>
      </c>
      <c r="F1692" s="25">
        <v>0.0</v>
      </c>
      <c r="G1692" s="25">
        <v>0.0</v>
      </c>
      <c r="H1692" s="25">
        <v>0.0</v>
      </c>
      <c r="I1692" s="25">
        <v>0.0</v>
      </c>
      <c r="J1692" s="25">
        <v>0.0</v>
      </c>
      <c r="K1692" s="25">
        <v>0.0</v>
      </c>
      <c r="L1692" s="25">
        <v>0.0</v>
      </c>
      <c r="M1692" s="25">
        <v>0.0</v>
      </c>
      <c r="N1692" s="25">
        <v>0.93944</v>
      </c>
      <c r="O1692" s="25">
        <v>8.3175</v>
      </c>
      <c r="P1692" s="25">
        <v>3.054</v>
      </c>
      <c r="Q1692" s="25">
        <v>0.0</v>
      </c>
      <c r="R1692" s="25">
        <v>99.0</v>
      </c>
      <c r="S1692" s="25">
        <v>10.0</v>
      </c>
    </row>
    <row r="1693">
      <c r="A1693" s="58" t="s">
        <v>41</v>
      </c>
      <c r="B1693" s="25" t="s">
        <v>1</v>
      </c>
      <c r="C1693" s="25" t="s">
        <v>166</v>
      </c>
      <c r="D1693" s="25" t="s">
        <v>18</v>
      </c>
      <c r="E1693" s="25">
        <v>2.0</v>
      </c>
      <c r="F1693" s="25">
        <v>0.0</v>
      </c>
      <c r="G1693" s="25">
        <v>0.0</v>
      </c>
      <c r="H1693" s="25">
        <v>0.0</v>
      </c>
      <c r="I1693" s="25">
        <v>0.0</v>
      </c>
      <c r="J1693" s="25">
        <v>0.0</v>
      </c>
      <c r="K1693" s="25">
        <v>0.0</v>
      </c>
      <c r="L1693" s="25">
        <v>0.0</v>
      </c>
      <c r="M1693" s="25">
        <v>0.0</v>
      </c>
      <c r="N1693" s="25">
        <v>12.21639</v>
      </c>
      <c r="O1693" s="25">
        <v>12.21639</v>
      </c>
      <c r="P1693" s="25">
        <v>12.21639</v>
      </c>
      <c r="Q1693" s="25">
        <v>0.0</v>
      </c>
      <c r="R1693" s="25">
        <v>99.0</v>
      </c>
      <c r="S1693" s="25">
        <v>10.0</v>
      </c>
    </row>
    <row r="1694">
      <c r="A1694" s="58" t="s">
        <v>41</v>
      </c>
      <c r="B1694" s="25" t="s">
        <v>1</v>
      </c>
      <c r="C1694" s="25" t="s">
        <v>206</v>
      </c>
      <c r="D1694" s="25" t="s">
        <v>18</v>
      </c>
      <c r="E1694" s="25">
        <v>2.0</v>
      </c>
      <c r="F1694" s="25">
        <v>0.0</v>
      </c>
      <c r="G1694" s="25">
        <v>0.0</v>
      </c>
      <c r="H1694" s="25">
        <v>0.0</v>
      </c>
      <c r="I1694" s="25">
        <v>0.0</v>
      </c>
      <c r="J1694" s="25">
        <v>0.0</v>
      </c>
      <c r="K1694" s="25">
        <v>0.0</v>
      </c>
      <c r="L1694" s="25">
        <v>0.0</v>
      </c>
      <c r="M1694" s="25">
        <v>0.0</v>
      </c>
      <c r="N1694" s="25">
        <v>2.83139</v>
      </c>
      <c r="O1694" s="25">
        <v>2.83139</v>
      </c>
      <c r="P1694" s="25">
        <v>2.83139</v>
      </c>
      <c r="Q1694" s="25">
        <v>0.0</v>
      </c>
      <c r="R1694" s="25">
        <v>99.0</v>
      </c>
      <c r="S1694" s="25">
        <v>10.0</v>
      </c>
    </row>
    <row r="1695">
      <c r="A1695" s="58" t="s">
        <v>41</v>
      </c>
      <c r="B1695" s="25" t="s">
        <v>1</v>
      </c>
      <c r="C1695" s="25" t="s">
        <v>201</v>
      </c>
      <c r="D1695" s="25" t="s">
        <v>18</v>
      </c>
      <c r="E1695" s="25">
        <v>6.0</v>
      </c>
      <c r="F1695" s="25">
        <v>0.0</v>
      </c>
      <c r="G1695" s="25">
        <v>0.0</v>
      </c>
      <c r="H1695" s="25">
        <v>0.0</v>
      </c>
      <c r="I1695" s="25">
        <v>0.0</v>
      </c>
      <c r="J1695" s="25">
        <v>0.0</v>
      </c>
      <c r="K1695" s="25">
        <v>0.0</v>
      </c>
      <c r="L1695" s="25">
        <v>0.0</v>
      </c>
      <c r="M1695" s="25">
        <v>0.0</v>
      </c>
      <c r="N1695" s="25">
        <v>0.835</v>
      </c>
      <c r="O1695" s="25">
        <v>22.56806</v>
      </c>
      <c r="P1695" s="25">
        <v>4.76051</v>
      </c>
      <c r="Q1695" s="25">
        <v>0.0</v>
      </c>
      <c r="R1695" s="25">
        <v>99.0</v>
      </c>
      <c r="S1695" s="25">
        <v>10.0</v>
      </c>
    </row>
    <row r="1696">
      <c r="A1696" s="58" t="s">
        <v>41</v>
      </c>
      <c r="B1696" s="25" t="s">
        <v>1</v>
      </c>
      <c r="C1696" s="25" t="s">
        <v>98</v>
      </c>
      <c r="D1696" s="25" t="s">
        <v>18</v>
      </c>
      <c r="E1696" s="25">
        <v>50.0</v>
      </c>
      <c r="F1696" s="25">
        <v>0.0</v>
      </c>
      <c r="G1696" s="25">
        <v>0.0</v>
      </c>
      <c r="H1696" s="25">
        <v>1.0</v>
      </c>
      <c r="I1696" s="25">
        <v>0.0</v>
      </c>
      <c r="J1696" s="25">
        <v>0.0</v>
      </c>
      <c r="K1696" s="25">
        <v>0.0</v>
      </c>
      <c r="L1696" s="25">
        <v>0.0</v>
      </c>
      <c r="M1696" s="25">
        <v>0.0</v>
      </c>
      <c r="N1696" s="25">
        <v>1.08972</v>
      </c>
      <c r="O1696" s="25">
        <v>8.36889</v>
      </c>
      <c r="P1696" s="25">
        <v>2.53539</v>
      </c>
      <c r="Q1696" s="25">
        <v>0.0</v>
      </c>
      <c r="R1696" s="25">
        <v>99.0</v>
      </c>
      <c r="S1696" s="25">
        <v>10.0</v>
      </c>
    </row>
    <row r="1697">
      <c r="A1697" s="58" t="s">
        <v>41</v>
      </c>
      <c r="B1697" s="25" t="s">
        <v>1</v>
      </c>
      <c r="C1697" s="25" t="s">
        <v>205</v>
      </c>
      <c r="D1697" s="25" t="s">
        <v>18</v>
      </c>
      <c r="E1697" s="25">
        <v>12.0</v>
      </c>
      <c r="F1697" s="25">
        <v>0.0</v>
      </c>
      <c r="G1697" s="25">
        <v>0.0</v>
      </c>
      <c r="H1697" s="25">
        <v>1.0</v>
      </c>
      <c r="I1697" s="25">
        <v>0.0</v>
      </c>
      <c r="J1697" s="25">
        <v>0.0</v>
      </c>
      <c r="K1697" s="25">
        <v>0.0</v>
      </c>
      <c r="L1697" s="25">
        <v>0.0</v>
      </c>
      <c r="M1697" s="25">
        <v>0.0</v>
      </c>
      <c r="N1697" s="25">
        <v>0.42278</v>
      </c>
      <c r="O1697" s="25">
        <v>8.68889</v>
      </c>
      <c r="P1697" s="25">
        <v>2.08069</v>
      </c>
      <c r="Q1697" s="25">
        <v>0.0</v>
      </c>
      <c r="R1697" s="25">
        <v>99.0</v>
      </c>
      <c r="S1697" s="25">
        <v>10.0</v>
      </c>
    </row>
    <row r="1698">
      <c r="A1698" s="58" t="s">
        <v>41</v>
      </c>
      <c r="B1698" s="25" t="s">
        <v>1</v>
      </c>
      <c r="C1698" s="25" t="s">
        <v>158</v>
      </c>
      <c r="D1698" s="25" t="s">
        <v>18</v>
      </c>
      <c r="E1698" s="25">
        <v>14.0</v>
      </c>
      <c r="F1698" s="25">
        <v>0.0</v>
      </c>
      <c r="G1698" s="25">
        <v>0.0</v>
      </c>
      <c r="H1698" s="25">
        <v>0.0</v>
      </c>
      <c r="I1698" s="25">
        <v>0.0</v>
      </c>
      <c r="J1698" s="25">
        <v>0.0</v>
      </c>
      <c r="K1698" s="25">
        <v>0.0</v>
      </c>
      <c r="L1698" s="25">
        <v>0.0</v>
      </c>
      <c r="M1698" s="25">
        <v>0.0</v>
      </c>
      <c r="N1698" s="25">
        <v>0.22972</v>
      </c>
      <c r="O1698" s="25">
        <v>2.28167</v>
      </c>
      <c r="P1698" s="25">
        <v>0.67391</v>
      </c>
      <c r="Q1698" s="25">
        <v>0.0</v>
      </c>
      <c r="R1698" s="25">
        <v>99.0</v>
      </c>
      <c r="S1698" s="25">
        <v>10.0</v>
      </c>
    </row>
    <row r="1699">
      <c r="A1699" s="58" t="s">
        <v>41</v>
      </c>
      <c r="B1699" s="25" t="s">
        <v>1</v>
      </c>
      <c r="C1699" s="25" t="s">
        <v>97</v>
      </c>
      <c r="D1699" s="25" t="s">
        <v>18</v>
      </c>
      <c r="E1699" s="25">
        <v>19.0</v>
      </c>
      <c r="F1699" s="25">
        <v>0.0</v>
      </c>
      <c r="G1699" s="25">
        <v>1.0</v>
      </c>
      <c r="H1699" s="25">
        <v>6.0</v>
      </c>
      <c r="I1699" s="25">
        <v>0.0</v>
      </c>
      <c r="J1699" s="25">
        <v>0.0</v>
      </c>
      <c r="K1699" s="25">
        <v>0.0</v>
      </c>
      <c r="L1699" s="25">
        <v>0.0</v>
      </c>
      <c r="M1699" s="25">
        <v>0.0</v>
      </c>
      <c r="N1699" s="25">
        <v>0.29</v>
      </c>
      <c r="O1699" s="25">
        <v>9.08667</v>
      </c>
      <c r="P1699" s="25">
        <v>1.59016</v>
      </c>
      <c r="Q1699" s="25">
        <v>0.0</v>
      </c>
      <c r="R1699" s="25">
        <v>99.0</v>
      </c>
      <c r="S1699" s="25">
        <v>10.0</v>
      </c>
    </row>
    <row r="1700">
      <c r="A1700" s="58" t="s">
        <v>41</v>
      </c>
      <c r="B1700" s="25" t="s">
        <v>1</v>
      </c>
      <c r="C1700" s="25" t="s">
        <v>150</v>
      </c>
      <c r="D1700" s="25" t="s">
        <v>18</v>
      </c>
      <c r="E1700" s="25">
        <v>3.0</v>
      </c>
      <c r="F1700" s="25">
        <v>0.0</v>
      </c>
      <c r="G1700" s="25">
        <v>0.0</v>
      </c>
      <c r="H1700" s="25">
        <v>0.0</v>
      </c>
      <c r="I1700" s="25">
        <v>0.0</v>
      </c>
      <c r="J1700" s="25">
        <v>0.0</v>
      </c>
      <c r="K1700" s="25">
        <v>0.0</v>
      </c>
      <c r="L1700" s="25">
        <v>0.0</v>
      </c>
      <c r="M1700" s="25">
        <v>0.0</v>
      </c>
      <c r="N1700" s="25">
        <v>1.23639</v>
      </c>
      <c r="O1700" s="25">
        <v>1.29861</v>
      </c>
      <c r="P1700" s="25">
        <v>0.85694</v>
      </c>
      <c r="Q1700" s="25">
        <v>0.0</v>
      </c>
      <c r="R1700" s="25">
        <v>99.0</v>
      </c>
      <c r="S1700" s="25">
        <v>10.0</v>
      </c>
    </row>
    <row r="1701">
      <c r="A1701" s="58" t="s">
        <v>41</v>
      </c>
      <c r="B1701" s="25" t="s">
        <v>1</v>
      </c>
      <c r="C1701" s="25" t="s">
        <v>270</v>
      </c>
      <c r="D1701" s="25" t="s">
        <v>18</v>
      </c>
      <c r="E1701" s="25">
        <v>1.0</v>
      </c>
      <c r="F1701" s="25">
        <v>0.0</v>
      </c>
      <c r="G1701" s="25">
        <v>0.0</v>
      </c>
      <c r="H1701" s="25">
        <v>0.0</v>
      </c>
      <c r="I1701" s="25">
        <v>0.0</v>
      </c>
      <c r="J1701" s="25">
        <v>0.0</v>
      </c>
      <c r="K1701" s="25">
        <v>0.0</v>
      </c>
      <c r="L1701" s="25">
        <v>0.0</v>
      </c>
      <c r="M1701" s="25">
        <v>0.0</v>
      </c>
      <c r="N1701" s="25">
        <v>0.03333</v>
      </c>
      <c r="O1701" s="25">
        <v>0.03333</v>
      </c>
      <c r="P1701" s="25">
        <v>0.03333</v>
      </c>
      <c r="Q1701" s="25">
        <v>0.0</v>
      </c>
      <c r="R1701" s="25">
        <v>99.0</v>
      </c>
      <c r="S1701" s="25">
        <v>10.0</v>
      </c>
    </row>
    <row r="1702">
      <c r="A1702" s="58" t="s">
        <v>41</v>
      </c>
      <c r="B1702" s="25" t="s">
        <v>1</v>
      </c>
      <c r="C1702" s="25" t="s">
        <v>142</v>
      </c>
      <c r="D1702" s="25" t="s">
        <v>18</v>
      </c>
      <c r="E1702" s="25">
        <v>61.0</v>
      </c>
      <c r="F1702" s="25">
        <v>0.0</v>
      </c>
      <c r="G1702" s="25">
        <v>0.0</v>
      </c>
      <c r="H1702" s="25">
        <v>1.0</v>
      </c>
      <c r="I1702" s="25">
        <v>0.0</v>
      </c>
      <c r="J1702" s="25">
        <v>0.0</v>
      </c>
      <c r="K1702" s="25">
        <v>0.0</v>
      </c>
      <c r="L1702" s="25">
        <v>0.0</v>
      </c>
      <c r="M1702" s="25">
        <v>0.0</v>
      </c>
      <c r="N1702" s="25">
        <v>0.67444</v>
      </c>
      <c r="O1702" s="25">
        <v>8.98611</v>
      </c>
      <c r="P1702" s="25">
        <v>3.32284</v>
      </c>
      <c r="Q1702" s="25">
        <v>0.0</v>
      </c>
      <c r="R1702" s="25">
        <v>99.0</v>
      </c>
      <c r="S1702" s="25">
        <v>10.0</v>
      </c>
    </row>
    <row r="1703">
      <c r="A1703" s="58" t="s">
        <v>41</v>
      </c>
      <c r="B1703" s="25" t="s">
        <v>1</v>
      </c>
      <c r="C1703" s="25" t="s">
        <v>123</v>
      </c>
      <c r="D1703" s="25" t="s">
        <v>18</v>
      </c>
      <c r="E1703" s="25">
        <v>9.0</v>
      </c>
      <c r="F1703" s="25">
        <v>0.0</v>
      </c>
      <c r="G1703" s="25">
        <v>0.0</v>
      </c>
      <c r="H1703" s="25">
        <v>0.0</v>
      </c>
      <c r="I1703" s="25">
        <v>0.0</v>
      </c>
      <c r="J1703" s="25">
        <v>0.0</v>
      </c>
      <c r="K1703" s="25">
        <v>0.0</v>
      </c>
      <c r="L1703" s="25">
        <v>0.0</v>
      </c>
      <c r="M1703" s="25">
        <v>0.0</v>
      </c>
      <c r="N1703" s="25">
        <v>1.0125</v>
      </c>
      <c r="O1703" s="25">
        <v>5.43556</v>
      </c>
      <c r="P1703" s="25">
        <v>1.36481</v>
      </c>
      <c r="Q1703" s="25">
        <v>0.0</v>
      </c>
      <c r="R1703" s="25">
        <v>99.0</v>
      </c>
      <c r="S1703" s="25">
        <v>10.0</v>
      </c>
    </row>
    <row r="1704">
      <c r="A1704" s="58" t="s">
        <v>41</v>
      </c>
      <c r="B1704" s="25" t="s">
        <v>1</v>
      </c>
      <c r="C1704" s="25" t="s">
        <v>99</v>
      </c>
      <c r="D1704" s="25" t="s">
        <v>18</v>
      </c>
      <c r="E1704" s="25">
        <v>7.0</v>
      </c>
      <c r="F1704" s="25">
        <v>0.0</v>
      </c>
      <c r="G1704" s="25">
        <v>0.0</v>
      </c>
      <c r="H1704" s="25">
        <v>0.0</v>
      </c>
      <c r="I1704" s="25">
        <v>0.0</v>
      </c>
      <c r="J1704" s="25">
        <v>0.0</v>
      </c>
      <c r="K1704" s="25">
        <v>0.0</v>
      </c>
      <c r="L1704" s="25">
        <v>0.0</v>
      </c>
      <c r="M1704" s="25">
        <v>0.0</v>
      </c>
      <c r="N1704" s="25">
        <v>0.21111</v>
      </c>
      <c r="O1704" s="25">
        <v>19.50361</v>
      </c>
      <c r="P1704" s="25">
        <v>3.05901</v>
      </c>
      <c r="Q1704" s="25">
        <v>0.0</v>
      </c>
      <c r="R1704" s="25">
        <v>99.0</v>
      </c>
      <c r="S1704" s="25">
        <v>10.0</v>
      </c>
    </row>
    <row r="1705">
      <c r="A1705" s="58" t="s">
        <v>41</v>
      </c>
      <c r="B1705" s="25" t="s">
        <v>1</v>
      </c>
      <c r="C1705" s="25" t="s">
        <v>156</v>
      </c>
      <c r="D1705" s="25" t="s">
        <v>18</v>
      </c>
      <c r="E1705" s="25">
        <v>14.0</v>
      </c>
      <c r="F1705" s="25">
        <v>0.0</v>
      </c>
      <c r="G1705" s="25">
        <v>0.0</v>
      </c>
      <c r="H1705" s="25">
        <v>0.0</v>
      </c>
      <c r="I1705" s="25">
        <v>0.0</v>
      </c>
      <c r="J1705" s="25">
        <v>0.0</v>
      </c>
      <c r="K1705" s="25">
        <v>0.0</v>
      </c>
      <c r="L1705" s="25">
        <v>0.0</v>
      </c>
      <c r="M1705" s="25">
        <v>0.0</v>
      </c>
      <c r="N1705" s="25">
        <v>0.85167</v>
      </c>
      <c r="O1705" s="25">
        <v>5.85139</v>
      </c>
      <c r="P1705" s="25">
        <v>1.69097</v>
      </c>
      <c r="Q1705" s="25">
        <v>0.0</v>
      </c>
      <c r="R1705" s="25">
        <v>99.0</v>
      </c>
      <c r="S1705" s="25">
        <v>10.0</v>
      </c>
    </row>
    <row r="1706">
      <c r="A1706" s="58" t="s">
        <v>41</v>
      </c>
      <c r="B1706" s="25" t="s">
        <v>1</v>
      </c>
      <c r="C1706" s="25" t="s">
        <v>230</v>
      </c>
      <c r="D1706" s="25" t="s">
        <v>18</v>
      </c>
      <c r="E1706" s="25">
        <v>2.0</v>
      </c>
      <c r="F1706" s="25">
        <v>0.0</v>
      </c>
      <c r="G1706" s="25">
        <v>0.0</v>
      </c>
      <c r="H1706" s="25">
        <v>0.0</v>
      </c>
      <c r="I1706" s="25">
        <v>0.0</v>
      </c>
      <c r="J1706" s="25">
        <v>0.0</v>
      </c>
      <c r="K1706" s="25">
        <v>0.0</v>
      </c>
      <c r="L1706" s="25">
        <v>0.0</v>
      </c>
      <c r="M1706" s="25">
        <v>0.0</v>
      </c>
      <c r="N1706" s="25">
        <v>0.44861</v>
      </c>
      <c r="O1706" s="25">
        <v>0.44861</v>
      </c>
      <c r="P1706" s="25">
        <v>0.44861</v>
      </c>
      <c r="Q1706" s="25">
        <v>0.0</v>
      </c>
      <c r="R1706" s="25">
        <v>99.0</v>
      </c>
      <c r="S1706" s="25">
        <v>10.0</v>
      </c>
    </row>
    <row r="1707">
      <c r="A1707" s="58" t="s">
        <v>41</v>
      </c>
      <c r="B1707" s="25" t="s">
        <v>1</v>
      </c>
      <c r="C1707" s="25" t="s">
        <v>117</v>
      </c>
      <c r="D1707" s="25" t="s">
        <v>18</v>
      </c>
      <c r="E1707" s="25">
        <v>1.0</v>
      </c>
      <c r="F1707" s="25">
        <v>0.0</v>
      </c>
      <c r="G1707" s="25">
        <v>0.0</v>
      </c>
      <c r="H1707" s="25">
        <v>0.0</v>
      </c>
      <c r="I1707" s="25">
        <v>0.0</v>
      </c>
      <c r="J1707" s="25">
        <v>0.0</v>
      </c>
      <c r="K1707" s="25">
        <v>0.0</v>
      </c>
      <c r="L1707" s="25">
        <v>0.0</v>
      </c>
      <c r="M1707" s="25">
        <v>0.0</v>
      </c>
      <c r="N1707" s="25">
        <v>0.01194</v>
      </c>
      <c r="O1707" s="25">
        <v>0.01194</v>
      </c>
      <c r="P1707" s="25">
        <v>0.01194</v>
      </c>
      <c r="Q1707" s="25">
        <v>0.0</v>
      </c>
      <c r="R1707" s="25">
        <v>99.0</v>
      </c>
      <c r="S1707" s="25">
        <v>10.0</v>
      </c>
    </row>
    <row r="1708">
      <c r="A1708" s="58" t="s">
        <v>41</v>
      </c>
      <c r="B1708" s="25" t="s">
        <v>1</v>
      </c>
      <c r="C1708" s="25" t="s">
        <v>212</v>
      </c>
      <c r="D1708" s="25" t="s">
        <v>18</v>
      </c>
      <c r="E1708" s="25">
        <v>6.0</v>
      </c>
      <c r="F1708" s="25">
        <v>0.0</v>
      </c>
      <c r="G1708" s="25">
        <v>0.0</v>
      </c>
      <c r="H1708" s="25">
        <v>0.0</v>
      </c>
      <c r="I1708" s="25">
        <v>0.0</v>
      </c>
      <c r="J1708" s="25">
        <v>0.0</v>
      </c>
      <c r="K1708" s="25">
        <v>0.0</v>
      </c>
      <c r="L1708" s="25">
        <v>0.0</v>
      </c>
      <c r="M1708" s="25">
        <v>0.0</v>
      </c>
      <c r="N1708" s="25">
        <v>0.98028</v>
      </c>
      <c r="O1708" s="25">
        <v>4.62306</v>
      </c>
      <c r="P1708" s="25">
        <v>1.45019</v>
      </c>
      <c r="Q1708" s="25">
        <v>0.0</v>
      </c>
      <c r="R1708" s="25">
        <v>99.0</v>
      </c>
      <c r="S1708" s="25">
        <v>10.0</v>
      </c>
    </row>
    <row r="1709">
      <c r="A1709" s="58" t="s">
        <v>41</v>
      </c>
      <c r="B1709" s="25" t="s">
        <v>1</v>
      </c>
      <c r="C1709" s="25" t="s">
        <v>115</v>
      </c>
      <c r="D1709" s="25" t="s">
        <v>18</v>
      </c>
      <c r="E1709" s="25">
        <v>11.0</v>
      </c>
      <c r="F1709" s="25">
        <v>0.0</v>
      </c>
      <c r="G1709" s="25">
        <v>0.0</v>
      </c>
      <c r="H1709" s="25">
        <v>0.0</v>
      </c>
      <c r="I1709" s="25">
        <v>0.0</v>
      </c>
      <c r="J1709" s="25">
        <v>0.0</v>
      </c>
      <c r="K1709" s="25">
        <v>0.0</v>
      </c>
      <c r="L1709" s="25">
        <v>0.0</v>
      </c>
      <c r="M1709" s="25">
        <v>0.0</v>
      </c>
      <c r="N1709" s="25">
        <v>0.57944</v>
      </c>
      <c r="O1709" s="25">
        <v>13.09417</v>
      </c>
      <c r="P1709" s="25">
        <v>4.20402</v>
      </c>
      <c r="Q1709" s="25">
        <v>0.0</v>
      </c>
      <c r="R1709" s="25">
        <v>99.0</v>
      </c>
      <c r="S1709" s="25">
        <v>10.0</v>
      </c>
    </row>
    <row r="1710">
      <c r="A1710" s="58" t="s">
        <v>41</v>
      </c>
      <c r="B1710" s="25" t="s">
        <v>1</v>
      </c>
      <c r="C1710" s="25" t="s">
        <v>224</v>
      </c>
      <c r="D1710" s="25" t="s">
        <v>18</v>
      </c>
      <c r="E1710" s="25">
        <v>1.0</v>
      </c>
      <c r="F1710" s="25">
        <v>0.0</v>
      </c>
      <c r="G1710" s="25">
        <v>0.0</v>
      </c>
      <c r="H1710" s="25">
        <v>0.0</v>
      </c>
      <c r="I1710" s="25">
        <v>0.0</v>
      </c>
      <c r="J1710" s="25">
        <v>0.0</v>
      </c>
      <c r="K1710" s="25">
        <v>0.0</v>
      </c>
      <c r="L1710" s="25">
        <v>0.0</v>
      </c>
      <c r="M1710" s="25">
        <v>0.0</v>
      </c>
      <c r="N1710" s="25">
        <v>0.70556</v>
      </c>
      <c r="O1710" s="25">
        <v>0.70556</v>
      </c>
      <c r="P1710" s="25">
        <v>0.70556</v>
      </c>
      <c r="Q1710" s="25">
        <v>0.0</v>
      </c>
      <c r="R1710" s="25">
        <v>99.0</v>
      </c>
      <c r="S1710" s="25">
        <v>10.0</v>
      </c>
    </row>
    <row r="1711">
      <c r="A1711" s="58" t="s">
        <v>41</v>
      </c>
      <c r="B1711" s="25" t="s">
        <v>1</v>
      </c>
      <c r="C1711" s="25" t="s">
        <v>120</v>
      </c>
      <c r="D1711" s="25" t="s">
        <v>18</v>
      </c>
      <c r="E1711" s="25">
        <v>92.0</v>
      </c>
      <c r="F1711" s="25">
        <v>0.0</v>
      </c>
      <c r="G1711" s="25">
        <v>0.0</v>
      </c>
      <c r="H1711" s="25">
        <v>13.0</v>
      </c>
      <c r="I1711" s="25">
        <v>0.0</v>
      </c>
      <c r="J1711" s="25">
        <v>0.0</v>
      </c>
      <c r="K1711" s="25">
        <v>0.0</v>
      </c>
      <c r="L1711" s="25">
        <v>0.0</v>
      </c>
      <c r="M1711" s="25">
        <v>0.0</v>
      </c>
      <c r="N1711" s="25">
        <v>0.25306</v>
      </c>
      <c r="O1711" s="25">
        <v>1.59306</v>
      </c>
      <c r="P1711" s="25">
        <v>1.56079</v>
      </c>
      <c r="Q1711" s="25">
        <v>0.0</v>
      </c>
      <c r="R1711" s="25">
        <v>99.0</v>
      </c>
      <c r="S1711" s="25">
        <v>10.0</v>
      </c>
    </row>
    <row r="1712">
      <c r="A1712" s="58" t="s">
        <v>41</v>
      </c>
      <c r="B1712" s="25" t="s">
        <v>1</v>
      </c>
      <c r="C1712" s="25" t="s">
        <v>203</v>
      </c>
      <c r="D1712" s="25" t="s">
        <v>18</v>
      </c>
      <c r="E1712" s="25">
        <v>11.0</v>
      </c>
      <c r="F1712" s="25">
        <v>0.0</v>
      </c>
      <c r="G1712" s="25">
        <v>0.0</v>
      </c>
      <c r="H1712" s="25">
        <v>0.0</v>
      </c>
      <c r="I1712" s="25">
        <v>0.0</v>
      </c>
      <c r="J1712" s="25">
        <v>0.0</v>
      </c>
      <c r="K1712" s="25">
        <v>0.0</v>
      </c>
      <c r="L1712" s="25">
        <v>0.0</v>
      </c>
      <c r="M1712" s="25">
        <v>0.0</v>
      </c>
      <c r="N1712" s="25">
        <v>0.71556</v>
      </c>
      <c r="O1712" s="25">
        <v>15.00889</v>
      </c>
      <c r="P1712" s="25">
        <v>4.12013</v>
      </c>
      <c r="Q1712" s="25">
        <v>0.0</v>
      </c>
      <c r="R1712" s="25">
        <v>99.0</v>
      </c>
      <c r="S1712" s="25">
        <v>10.0</v>
      </c>
    </row>
    <row r="1713">
      <c r="A1713" s="58" t="s">
        <v>41</v>
      </c>
      <c r="B1713" s="25" t="s">
        <v>1</v>
      </c>
      <c r="C1713" s="25" t="s">
        <v>145</v>
      </c>
      <c r="D1713" s="25" t="s">
        <v>18</v>
      </c>
      <c r="E1713" s="25">
        <v>2.0</v>
      </c>
      <c r="F1713" s="25">
        <v>0.0</v>
      </c>
      <c r="G1713" s="25">
        <v>0.0</v>
      </c>
      <c r="H1713" s="25">
        <v>1.0</v>
      </c>
      <c r="I1713" s="25">
        <v>0.0</v>
      </c>
      <c r="J1713" s="25">
        <v>0.0</v>
      </c>
      <c r="K1713" s="25">
        <v>0.0</v>
      </c>
      <c r="L1713" s="25">
        <v>0.0</v>
      </c>
      <c r="M1713" s="25">
        <v>0.0</v>
      </c>
      <c r="N1713" s="25">
        <v>12.81889</v>
      </c>
      <c r="O1713" s="25">
        <v>12.81889</v>
      </c>
      <c r="P1713" s="25">
        <v>12.81889</v>
      </c>
      <c r="Q1713" s="25">
        <v>0.0</v>
      </c>
      <c r="R1713" s="25">
        <v>99.0</v>
      </c>
      <c r="S1713" s="25">
        <v>10.0</v>
      </c>
    </row>
    <row r="1714">
      <c r="A1714" s="58" t="s">
        <v>41</v>
      </c>
      <c r="B1714" s="25" t="s">
        <v>1</v>
      </c>
      <c r="C1714" s="25" t="s">
        <v>211</v>
      </c>
      <c r="D1714" s="25" t="s">
        <v>18</v>
      </c>
      <c r="E1714" s="25">
        <v>8.0</v>
      </c>
      <c r="F1714" s="25">
        <v>0.0</v>
      </c>
      <c r="G1714" s="25">
        <v>0.0</v>
      </c>
      <c r="H1714" s="25">
        <v>0.0</v>
      </c>
      <c r="I1714" s="25">
        <v>0.0</v>
      </c>
      <c r="J1714" s="25">
        <v>0.0</v>
      </c>
      <c r="K1714" s="25">
        <v>0.0</v>
      </c>
      <c r="L1714" s="25">
        <v>0.0</v>
      </c>
      <c r="M1714" s="25">
        <v>0.0</v>
      </c>
      <c r="N1714" s="25">
        <v>4.54389</v>
      </c>
      <c r="O1714" s="25">
        <v>19.4725</v>
      </c>
      <c r="P1714" s="25">
        <v>8.28451</v>
      </c>
      <c r="Q1714" s="25">
        <v>0.0</v>
      </c>
      <c r="R1714" s="25">
        <v>99.0</v>
      </c>
      <c r="S1714" s="25">
        <v>10.0</v>
      </c>
    </row>
    <row r="1715">
      <c r="A1715" s="58" t="s">
        <v>41</v>
      </c>
      <c r="B1715" s="25" t="s">
        <v>1</v>
      </c>
      <c r="C1715" s="25" t="s">
        <v>182</v>
      </c>
      <c r="D1715" s="25" t="s">
        <v>18</v>
      </c>
      <c r="E1715" s="25">
        <v>5.0</v>
      </c>
      <c r="F1715" s="25">
        <v>0.0</v>
      </c>
      <c r="G1715" s="25">
        <v>0.0</v>
      </c>
      <c r="H1715" s="25">
        <v>0.0</v>
      </c>
      <c r="I1715" s="25">
        <v>0.0</v>
      </c>
      <c r="J1715" s="25">
        <v>0.0</v>
      </c>
      <c r="K1715" s="25">
        <v>0.0</v>
      </c>
      <c r="L1715" s="25">
        <v>0.0</v>
      </c>
      <c r="M1715" s="25">
        <v>0.0</v>
      </c>
      <c r="N1715" s="25">
        <v>0.29222</v>
      </c>
      <c r="O1715" s="25">
        <v>3.25833</v>
      </c>
      <c r="P1715" s="25">
        <v>1.12867</v>
      </c>
      <c r="Q1715" s="25">
        <v>0.0</v>
      </c>
      <c r="R1715" s="25">
        <v>99.0</v>
      </c>
      <c r="S1715" s="25">
        <v>10.0</v>
      </c>
    </row>
    <row r="1716">
      <c r="A1716" s="58" t="s">
        <v>41</v>
      </c>
      <c r="B1716" s="25" t="s">
        <v>1</v>
      </c>
      <c r="C1716" s="25" t="s">
        <v>127</v>
      </c>
      <c r="D1716" s="25" t="s">
        <v>18</v>
      </c>
      <c r="E1716" s="25">
        <v>5.0</v>
      </c>
      <c r="F1716" s="25">
        <v>0.0</v>
      </c>
      <c r="G1716" s="25">
        <v>0.0</v>
      </c>
      <c r="H1716" s="25">
        <v>3.0</v>
      </c>
      <c r="I1716" s="25">
        <v>0.0</v>
      </c>
      <c r="J1716" s="25">
        <v>0.0</v>
      </c>
      <c r="K1716" s="25">
        <v>0.0</v>
      </c>
      <c r="L1716" s="25">
        <v>0.0</v>
      </c>
      <c r="M1716" s="25">
        <v>0.0</v>
      </c>
      <c r="N1716" s="25">
        <v>0.00778</v>
      </c>
      <c r="O1716" s="25">
        <v>1.49528</v>
      </c>
      <c r="P1716" s="25">
        <v>0.30772</v>
      </c>
      <c r="Q1716" s="25">
        <v>0.0</v>
      </c>
      <c r="R1716" s="25">
        <v>99.0</v>
      </c>
      <c r="S1716" s="25">
        <v>10.0</v>
      </c>
    </row>
    <row r="1717">
      <c r="A1717" s="58" t="s">
        <v>41</v>
      </c>
      <c r="B1717" s="25" t="s">
        <v>1</v>
      </c>
      <c r="C1717" s="25" t="s">
        <v>238</v>
      </c>
      <c r="D1717" s="25" t="s">
        <v>18</v>
      </c>
      <c r="E1717" s="25">
        <v>10.0</v>
      </c>
      <c r="F1717" s="25">
        <v>0.0</v>
      </c>
      <c r="G1717" s="25">
        <v>0.0</v>
      </c>
      <c r="H1717" s="25">
        <v>0.0</v>
      </c>
      <c r="I1717" s="25">
        <v>0.0</v>
      </c>
      <c r="J1717" s="25">
        <v>0.0</v>
      </c>
      <c r="K1717" s="25">
        <v>0.0</v>
      </c>
      <c r="L1717" s="25">
        <v>0.0</v>
      </c>
      <c r="M1717" s="25">
        <v>0.0</v>
      </c>
      <c r="N1717" s="25">
        <v>0.64194</v>
      </c>
      <c r="O1717" s="25">
        <v>1.49444</v>
      </c>
      <c r="P1717" s="25">
        <v>7.46725</v>
      </c>
      <c r="Q1717" s="25">
        <v>0.0</v>
      </c>
      <c r="R1717" s="25">
        <v>99.0</v>
      </c>
      <c r="S1717" s="25">
        <v>10.0</v>
      </c>
    </row>
    <row r="1718">
      <c r="A1718" s="58" t="s">
        <v>41</v>
      </c>
      <c r="B1718" s="25" t="s">
        <v>1</v>
      </c>
      <c r="C1718" s="25" t="s">
        <v>231</v>
      </c>
      <c r="D1718" s="25" t="s">
        <v>18</v>
      </c>
      <c r="E1718" s="25">
        <v>3.0</v>
      </c>
      <c r="F1718" s="25">
        <v>0.0</v>
      </c>
      <c r="G1718" s="25">
        <v>0.0</v>
      </c>
      <c r="H1718" s="25">
        <v>0.0</v>
      </c>
      <c r="I1718" s="25">
        <v>0.0</v>
      </c>
      <c r="J1718" s="25">
        <v>0.0</v>
      </c>
      <c r="K1718" s="25">
        <v>0.0</v>
      </c>
      <c r="L1718" s="25">
        <v>0.0</v>
      </c>
      <c r="M1718" s="25">
        <v>0.0</v>
      </c>
      <c r="N1718" s="25">
        <v>0.80444</v>
      </c>
      <c r="O1718" s="25">
        <v>6.80139</v>
      </c>
      <c r="P1718" s="25">
        <v>2.55491</v>
      </c>
      <c r="Q1718" s="25">
        <v>0.0</v>
      </c>
      <c r="R1718" s="25">
        <v>99.0</v>
      </c>
      <c r="S1718" s="25">
        <v>10.0</v>
      </c>
    </row>
    <row r="1719">
      <c r="A1719" s="58" t="s">
        <v>41</v>
      </c>
      <c r="B1719" s="25" t="s">
        <v>1</v>
      </c>
      <c r="C1719" s="25" t="s">
        <v>178</v>
      </c>
      <c r="D1719" s="25" t="s">
        <v>18</v>
      </c>
      <c r="E1719" s="25">
        <v>5.0</v>
      </c>
      <c r="F1719" s="25">
        <v>0.0</v>
      </c>
      <c r="G1719" s="25">
        <v>0.0</v>
      </c>
      <c r="H1719" s="25">
        <v>1.0</v>
      </c>
      <c r="I1719" s="25">
        <v>0.0</v>
      </c>
      <c r="J1719" s="25">
        <v>0.0</v>
      </c>
      <c r="K1719" s="25">
        <v>0.0</v>
      </c>
      <c r="L1719" s="25">
        <v>0.0</v>
      </c>
      <c r="M1719" s="25">
        <v>0.0</v>
      </c>
      <c r="N1719" s="25">
        <v>0.7125</v>
      </c>
      <c r="O1719" s="25">
        <v>18.65222</v>
      </c>
      <c r="P1719" s="25">
        <v>6.53339</v>
      </c>
      <c r="Q1719" s="25">
        <v>0.0</v>
      </c>
      <c r="R1719" s="25">
        <v>99.0</v>
      </c>
      <c r="S1719" s="25">
        <v>10.0</v>
      </c>
    </row>
    <row r="1720">
      <c r="A1720" s="58" t="s">
        <v>41</v>
      </c>
      <c r="B1720" s="25" t="s">
        <v>1</v>
      </c>
      <c r="C1720" s="25" t="s">
        <v>196</v>
      </c>
      <c r="D1720" s="25" t="s">
        <v>18</v>
      </c>
      <c r="E1720" s="25">
        <v>4.0</v>
      </c>
      <c r="F1720" s="25">
        <v>0.0</v>
      </c>
      <c r="G1720" s="25">
        <v>0.0</v>
      </c>
      <c r="H1720" s="25">
        <v>0.0</v>
      </c>
      <c r="I1720" s="25">
        <v>0.0</v>
      </c>
      <c r="J1720" s="25">
        <v>0.0</v>
      </c>
      <c r="K1720" s="25">
        <v>0.0</v>
      </c>
      <c r="L1720" s="25">
        <v>0.0</v>
      </c>
      <c r="M1720" s="25">
        <v>0.0</v>
      </c>
      <c r="N1720" s="25">
        <v>1.62417</v>
      </c>
      <c r="O1720" s="25">
        <v>8.57472</v>
      </c>
      <c r="P1720" s="25">
        <v>3.74063</v>
      </c>
      <c r="Q1720" s="25">
        <v>0.0</v>
      </c>
      <c r="R1720" s="25">
        <v>99.0</v>
      </c>
      <c r="S1720" s="25">
        <v>10.0</v>
      </c>
    </row>
    <row r="1721">
      <c r="A1721" s="58" t="s">
        <v>41</v>
      </c>
      <c r="B1721" s="25" t="s">
        <v>1</v>
      </c>
      <c r="C1721" s="25" t="s">
        <v>209</v>
      </c>
      <c r="D1721" s="25" t="s">
        <v>18</v>
      </c>
      <c r="E1721" s="25">
        <v>1.0</v>
      </c>
      <c r="F1721" s="25">
        <v>0.0</v>
      </c>
      <c r="G1721" s="25">
        <v>0.0</v>
      </c>
      <c r="H1721" s="25">
        <v>0.0</v>
      </c>
      <c r="I1721" s="25">
        <v>0.0</v>
      </c>
      <c r="J1721" s="25">
        <v>0.0</v>
      </c>
      <c r="K1721" s="25">
        <v>0.0</v>
      </c>
      <c r="L1721" s="25">
        <v>0.0</v>
      </c>
      <c r="M1721" s="25">
        <v>0.0</v>
      </c>
      <c r="N1721" s="25">
        <v>0.96889</v>
      </c>
      <c r="O1721" s="25">
        <v>0.96889</v>
      </c>
      <c r="P1721" s="25">
        <v>0.96889</v>
      </c>
      <c r="Q1721" s="25">
        <v>0.0</v>
      </c>
      <c r="R1721" s="25">
        <v>99.0</v>
      </c>
      <c r="S1721" s="25">
        <v>10.0</v>
      </c>
    </row>
    <row r="1722">
      <c r="A1722" s="58" t="s">
        <v>41</v>
      </c>
      <c r="B1722" s="25" t="s">
        <v>1</v>
      </c>
      <c r="C1722" s="25" t="s">
        <v>130</v>
      </c>
      <c r="D1722" s="25" t="s">
        <v>18</v>
      </c>
      <c r="E1722" s="25">
        <v>2.0</v>
      </c>
      <c r="F1722" s="25">
        <v>0.0</v>
      </c>
      <c r="G1722" s="25">
        <v>0.0</v>
      </c>
      <c r="H1722" s="25">
        <v>0.0</v>
      </c>
      <c r="I1722" s="25">
        <v>0.0</v>
      </c>
      <c r="J1722" s="25">
        <v>0.0</v>
      </c>
      <c r="K1722" s="25">
        <v>0.0</v>
      </c>
      <c r="L1722" s="25">
        <v>0.0</v>
      </c>
      <c r="M1722" s="25">
        <v>0.0</v>
      </c>
      <c r="N1722" s="25">
        <v>0.89792</v>
      </c>
      <c r="O1722" s="25">
        <v>0.89792</v>
      </c>
      <c r="P1722" s="25">
        <v>0.89792</v>
      </c>
      <c r="Q1722" s="25">
        <v>0.0</v>
      </c>
      <c r="R1722" s="25">
        <v>99.0</v>
      </c>
      <c r="S1722" s="25">
        <v>10.0</v>
      </c>
    </row>
    <row r="1723">
      <c r="A1723" s="58" t="s">
        <v>41</v>
      </c>
      <c r="B1723" s="25" t="s">
        <v>1</v>
      </c>
      <c r="C1723" s="25" t="s">
        <v>225</v>
      </c>
      <c r="D1723" s="25" t="s">
        <v>18</v>
      </c>
      <c r="E1723" s="25">
        <v>2.0</v>
      </c>
      <c r="F1723" s="25">
        <v>0.0</v>
      </c>
      <c r="G1723" s="25">
        <v>0.0</v>
      </c>
      <c r="H1723" s="25">
        <v>0.0</v>
      </c>
      <c r="I1723" s="25">
        <v>0.0</v>
      </c>
      <c r="J1723" s="25">
        <v>0.0</v>
      </c>
      <c r="K1723" s="25">
        <v>0.0</v>
      </c>
      <c r="L1723" s="25">
        <v>0.0</v>
      </c>
      <c r="M1723" s="25">
        <v>0.0</v>
      </c>
      <c r="N1723" s="25">
        <v>8.67444</v>
      </c>
      <c r="O1723" s="25">
        <v>8.67444</v>
      </c>
      <c r="P1723" s="25">
        <v>8.67444</v>
      </c>
      <c r="Q1723" s="25">
        <v>0.0</v>
      </c>
      <c r="R1723" s="25">
        <v>99.0</v>
      </c>
      <c r="S1723" s="25">
        <v>10.0</v>
      </c>
    </row>
    <row r="1724">
      <c r="A1724" s="58" t="s">
        <v>41</v>
      </c>
      <c r="B1724" s="25" t="s">
        <v>1</v>
      </c>
      <c r="C1724" s="25" t="s">
        <v>140</v>
      </c>
      <c r="D1724" s="25" t="s">
        <v>18</v>
      </c>
      <c r="E1724" s="25">
        <v>5.0</v>
      </c>
      <c r="F1724" s="25">
        <v>0.0</v>
      </c>
      <c r="G1724" s="25">
        <v>0.0</v>
      </c>
      <c r="H1724" s="25">
        <v>0.0</v>
      </c>
      <c r="I1724" s="25">
        <v>0.0</v>
      </c>
      <c r="J1724" s="25">
        <v>0.0</v>
      </c>
      <c r="K1724" s="25">
        <v>0.0</v>
      </c>
      <c r="L1724" s="25">
        <v>0.0</v>
      </c>
      <c r="M1724" s="25">
        <v>0.0</v>
      </c>
      <c r="N1724" s="25">
        <v>0.8075</v>
      </c>
      <c r="O1724" s="25">
        <v>7.98806</v>
      </c>
      <c r="P1724" s="25">
        <v>2.145</v>
      </c>
      <c r="Q1724" s="25">
        <v>0.0</v>
      </c>
      <c r="R1724" s="25">
        <v>99.0</v>
      </c>
      <c r="S1724" s="25">
        <v>10.0</v>
      </c>
    </row>
    <row r="1725">
      <c r="A1725" s="58" t="s">
        <v>41</v>
      </c>
      <c r="B1725" s="25" t="s">
        <v>1</v>
      </c>
      <c r="C1725" s="25" t="s">
        <v>290</v>
      </c>
      <c r="D1725" s="25" t="s">
        <v>18</v>
      </c>
      <c r="E1725" s="25">
        <v>1.0</v>
      </c>
      <c r="F1725" s="25">
        <v>0.0</v>
      </c>
      <c r="G1725" s="25">
        <v>0.0</v>
      </c>
      <c r="H1725" s="25">
        <v>0.0</v>
      </c>
      <c r="I1725" s="25">
        <v>0.0</v>
      </c>
      <c r="J1725" s="25">
        <v>0.0</v>
      </c>
      <c r="K1725" s="25">
        <v>0.0</v>
      </c>
      <c r="L1725" s="25">
        <v>0.0</v>
      </c>
      <c r="M1725" s="25">
        <v>0.0</v>
      </c>
      <c r="N1725" s="25">
        <v>0.11861</v>
      </c>
      <c r="O1725" s="25">
        <v>0.11861</v>
      </c>
      <c r="P1725" s="25">
        <v>0.11861</v>
      </c>
      <c r="Q1725" s="25">
        <v>0.0</v>
      </c>
      <c r="R1725" s="25">
        <v>99.0</v>
      </c>
      <c r="S1725" s="25">
        <v>10.0</v>
      </c>
    </row>
    <row r="1726">
      <c r="A1726" s="58" t="s">
        <v>41</v>
      </c>
      <c r="B1726" s="25" t="s">
        <v>1</v>
      </c>
      <c r="C1726" s="25" t="s">
        <v>52</v>
      </c>
      <c r="D1726" s="25" t="s">
        <v>18</v>
      </c>
      <c r="E1726" s="25">
        <v>131.0</v>
      </c>
      <c r="F1726" s="25">
        <v>0.0</v>
      </c>
      <c r="G1726" s="25">
        <v>0.0</v>
      </c>
      <c r="H1726" s="25">
        <v>3.0</v>
      </c>
      <c r="I1726" s="25">
        <v>0.0</v>
      </c>
      <c r="J1726" s="25">
        <v>0.0</v>
      </c>
      <c r="K1726" s="25">
        <v>0.0</v>
      </c>
      <c r="L1726" s="25">
        <v>0.0</v>
      </c>
      <c r="M1726" s="25">
        <v>0.0</v>
      </c>
      <c r="N1726" s="25">
        <v>1.01</v>
      </c>
      <c r="O1726" s="25">
        <v>8.4225</v>
      </c>
      <c r="P1726" s="25">
        <v>3.52212</v>
      </c>
      <c r="Q1726" s="25">
        <v>0.0</v>
      </c>
      <c r="R1726" s="25">
        <v>99.0</v>
      </c>
      <c r="S1726" s="25">
        <v>10.0</v>
      </c>
    </row>
    <row r="1727">
      <c r="A1727" s="58" t="s">
        <v>41</v>
      </c>
      <c r="B1727" s="25" t="s">
        <v>1</v>
      </c>
      <c r="C1727" s="25" t="s">
        <v>59</v>
      </c>
      <c r="D1727" s="25" t="s">
        <v>18</v>
      </c>
      <c r="E1727" s="25">
        <v>9.0</v>
      </c>
      <c r="F1727" s="25">
        <v>0.0</v>
      </c>
      <c r="G1727" s="25">
        <v>0.0</v>
      </c>
      <c r="H1727" s="25">
        <v>0.0</v>
      </c>
      <c r="I1727" s="25">
        <v>0.0</v>
      </c>
      <c r="J1727" s="25">
        <v>0.0</v>
      </c>
      <c r="K1727" s="25">
        <v>0.0</v>
      </c>
      <c r="L1727" s="25">
        <v>0.0</v>
      </c>
      <c r="M1727" s="25">
        <v>0.0</v>
      </c>
      <c r="N1727" s="25">
        <v>1.04028</v>
      </c>
      <c r="O1727" s="25">
        <v>12.59306</v>
      </c>
      <c r="P1727" s="25">
        <v>3.10506</v>
      </c>
      <c r="Q1727" s="25">
        <v>0.0</v>
      </c>
      <c r="R1727" s="25">
        <v>99.0</v>
      </c>
      <c r="S1727" s="25">
        <v>10.0</v>
      </c>
    </row>
    <row r="1728">
      <c r="A1728" s="58" t="s">
        <v>41</v>
      </c>
      <c r="B1728" s="25" t="s">
        <v>1</v>
      </c>
      <c r="C1728" s="25" t="s">
        <v>216</v>
      </c>
      <c r="D1728" s="25" t="s">
        <v>18</v>
      </c>
      <c r="E1728" s="25">
        <v>3.0</v>
      </c>
      <c r="F1728" s="25">
        <v>0.0</v>
      </c>
      <c r="G1728" s="25">
        <v>0.0</v>
      </c>
      <c r="H1728" s="25">
        <v>1.0</v>
      </c>
      <c r="I1728" s="25">
        <v>0.0</v>
      </c>
      <c r="J1728" s="25">
        <v>0.0</v>
      </c>
      <c r="K1728" s="25">
        <v>0.0</v>
      </c>
      <c r="L1728" s="25">
        <v>0.0</v>
      </c>
      <c r="M1728" s="25">
        <v>0.0</v>
      </c>
      <c r="N1728" s="25">
        <v>0.93056</v>
      </c>
      <c r="O1728" s="25">
        <v>2.58167</v>
      </c>
      <c r="P1728" s="25">
        <v>1.17148</v>
      </c>
      <c r="Q1728" s="25">
        <v>0.0</v>
      </c>
      <c r="R1728" s="25">
        <v>99.0</v>
      </c>
      <c r="S1728" s="25">
        <v>10.0</v>
      </c>
    </row>
    <row r="1729">
      <c r="A1729" s="58" t="s">
        <v>41</v>
      </c>
      <c r="B1729" s="25" t="s">
        <v>1</v>
      </c>
      <c r="C1729" s="25" t="s">
        <v>139</v>
      </c>
      <c r="D1729" s="25" t="s">
        <v>18</v>
      </c>
      <c r="E1729" s="25">
        <v>2.0</v>
      </c>
      <c r="F1729" s="25">
        <v>0.0</v>
      </c>
      <c r="G1729" s="25">
        <v>0.0</v>
      </c>
      <c r="H1729" s="25">
        <v>0.0</v>
      </c>
      <c r="I1729" s="25">
        <v>0.0</v>
      </c>
      <c r="J1729" s="25">
        <v>0.0</v>
      </c>
      <c r="K1729" s="25">
        <v>0.0</v>
      </c>
      <c r="L1729" s="25">
        <v>0.0</v>
      </c>
      <c r="M1729" s="25">
        <v>0.0</v>
      </c>
      <c r="N1729" s="25">
        <v>2.71819</v>
      </c>
      <c r="O1729" s="25">
        <v>2.71819</v>
      </c>
      <c r="P1729" s="25">
        <v>2.71819</v>
      </c>
      <c r="Q1729" s="25">
        <v>0.0</v>
      </c>
      <c r="R1729" s="25">
        <v>99.0</v>
      </c>
      <c r="S1729" s="25">
        <v>10.0</v>
      </c>
    </row>
    <row r="1730">
      <c r="A1730" s="58" t="s">
        <v>41</v>
      </c>
      <c r="B1730" s="25" t="s">
        <v>1</v>
      </c>
      <c r="C1730" s="25" t="s">
        <v>253</v>
      </c>
      <c r="D1730" s="25" t="s">
        <v>18</v>
      </c>
      <c r="E1730" s="25">
        <v>5.0</v>
      </c>
      <c r="F1730" s="25">
        <v>0.0</v>
      </c>
      <c r="G1730" s="25">
        <v>0.0</v>
      </c>
      <c r="H1730" s="25">
        <v>0.0</v>
      </c>
      <c r="I1730" s="25">
        <v>0.0</v>
      </c>
      <c r="J1730" s="25">
        <v>0.0</v>
      </c>
      <c r="K1730" s="25">
        <v>0.0</v>
      </c>
      <c r="L1730" s="25">
        <v>0.0</v>
      </c>
      <c r="M1730" s="25">
        <v>0.0</v>
      </c>
      <c r="N1730" s="25">
        <v>1.05611</v>
      </c>
      <c r="O1730" s="25">
        <v>10.05139</v>
      </c>
      <c r="P1730" s="25">
        <v>2.659</v>
      </c>
      <c r="Q1730" s="25">
        <v>0.0</v>
      </c>
      <c r="R1730" s="25">
        <v>99.0</v>
      </c>
      <c r="S1730" s="25">
        <v>10.0</v>
      </c>
    </row>
    <row r="1731">
      <c r="A1731" s="58" t="s">
        <v>41</v>
      </c>
      <c r="B1731" s="25" t="s">
        <v>1</v>
      </c>
      <c r="C1731" s="25" t="s">
        <v>256</v>
      </c>
      <c r="D1731" s="25" t="s">
        <v>18</v>
      </c>
      <c r="E1731" s="25">
        <v>1.0</v>
      </c>
      <c r="F1731" s="25">
        <v>0.0</v>
      </c>
      <c r="G1731" s="25">
        <v>0.0</v>
      </c>
      <c r="H1731" s="25">
        <v>0.0</v>
      </c>
      <c r="I1731" s="25">
        <v>0.0</v>
      </c>
      <c r="J1731" s="25">
        <v>0.0</v>
      </c>
      <c r="K1731" s="25">
        <v>0.0</v>
      </c>
      <c r="L1731" s="25">
        <v>0.0</v>
      </c>
      <c r="M1731" s="25">
        <v>0.0</v>
      </c>
      <c r="N1731" s="25">
        <v>1.90028</v>
      </c>
      <c r="O1731" s="25">
        <v>1.90028</v>
      </c>
      <c r="P1731" s="25">
        <v>1.90028</v>
      </c>
      <c r="Q1731" s="25">
        <v>0.0</v>
      </c>
      <c r="R1731" s="25">
        <v>99.0</v>
      </c>
      <c r="S1731" s="25">
        <v>10.0</v>
      </c>
    </row>
    <row r="1732">
      <c r="A1732" s="58" t="s">
        <v>41</v>
      </c>
      <c r="B1732" s="25" t="s">
        <v>1</v>
      </c>
      <c r="C1732" s="25" t="s">
        <v>214</v>
      </c>
      <c r="D1732" s="25" t="s">
        <v>18</v>
      </c>
      <c r="E1732" s="25">
        <v>3.0</v>
      </c>
      <c r="F1732" s="25">
        <v>0.0</v>
      </c>
      <c r="G1732" s="25">
        <v>0.0</v>
      </c>
      <c r="H1732" s="25">
        <v>0.0</v>
      </c>
      <c r="I1732" s="25">
        <v>0.0</v>
      </c>
      <c r="J1732" s="25">
        <v>0.0</v>
      </c>
      <c r="K1732" s="25">
        <v>0.0</v>
      </c>
      <c r="L1732" s="25">
        <v>0.0</v>
      </c>
      <c r="M1732" s="25">
        <v>0.0</v>
      </c>
      <c r="N1732" s="25">
        <v>0.76028</v>
      </c>
      <c r="O1732" s="25">
        <v>3.79194</v>
      </c>
      <c r="P1732" s="25">
        <v>1.52528</v>
      </c>
      <c r="Q1732" s="25">
        <v>0.0</v>
      </c>
      <c r="R1732" s="25">
        <v>99.0</v>
      </c>
      <c r="S1732" s="25">
        <v>10.0</v>
      </c>
    </row>
    <row r="1733">
      <c r="A1733" s="58" t="s">
        <v>41</v>
      </c>
      <c r="B1733" s="25" t="s">
        <v>1</v>
      </c>
      <c r="C1733" s="25" t="s">
        <v>199</v>
      </c>
      <c r="D1733" s="25" t="s">
        <v>18</v>
      </c>
      <c r="E1733" s="25">
        <v>10.0</v>
      </c>
      <c r="F1733" s="25">
        <v>0.0</v>
      </c>
      <c r="G1733" s="25">
        <v>0.0</v>
      </c>
      <c r="H1733" s="25">
        <v>0.0</v>
      </c>
      <c r="I1733" s="25">
        <v>0.0</v>
      </c>
      <c r="J1733" s="25">
        <v>0.0</v>
      </c>
      <c r="K1733" s="25">
        <v>0.0</v>
      </c>
      <c r="L1733" s="25">
        <v>0.0</v>
      </c>
      <c r="M1733" s="25">
        <v>0.0</v>
      </c>
      <c r="N1733" s="25">
        <v>1.005</v>
      </c>
      <c r="O1733" s="25">
        <v>1.58306</v>
      </c>
      <c r="P1733" s="25">
        <v>1.71094</v>
      </c>
      <c r="Q1733" s="25">
        <v>0.0</v>
      </c>
      <c r="R1733" s="25">
        <v>99.0</v>
      </c>
      <c r="S1733" s="25">
        <v>10.0</v>
      </c>
    </row>
    <row r="1734">
      <c r="A1734" s="58" t="s">
        <v>41</v>
      </c>
      <c r="B1734" s="25" t="s">
        <v>1</v>
      </c>
      <c r="C1734" s="25" t="s">
        <v>229</v>
      </c>
      <c r="D1734" s="25" t="s">
        <v>18</v>
      </c>
      <c r="E1734" s="25">
        <v>1.0</v>
      </c>
      <c r="F1734" s="25">
        <v>0.0</v>
      </c>
      <c r="G1734" s="25">
        <v>0.0</v>
      </c>
      <c r="H1734" s="25">
        <v>0.0</v>
      </c>
      <c r="I1734" s="25">
        <v>0.0</v>
      </c>
      <c r="J1734" s="25">
        <v>0.0</v>
      </c>
      <c r="K1734" s="25">
        <v>0.0</v>
      </c>
      <c r="L1734" s="25">
        <v>0.0</v>
      </c>
      <c r="M1734" s="25">
        <v>0.0</v>
      </c>
      <c r="N1734" s="25">
        <v>4.70056</v>
      </c>
      <c r="O1734" s="25">
        <v>4.70056</v>
      </c>
      <c r="P1734" s="25">
        <v>4.70056</v>
      </c>
      <c r="Q1734" s="25">
        <v>0.0</v>
      </c>
      <c r="R1734" s="25">
        <v>99.0</v>
      </c>
      <c r="S1734" s="25">
        <v>10.0</v>
      </c>
    </row>
    <row r="1735">
      <c r="A1735" s="58" t="s">
        <v>41</v>
      </c>
      <c r="B1735" s="25" t="s">
        <v>1</v>
      </c>
      <c r="C1735" s="25" t="s">
        <v>261</v>
      </c>
      <c r="D1735" s="25" t="s">
        <v>18</v>
      </c>
      <c r="E1735" s="25">
        <v>1.0</v>
      </c>
      <c r="F1735" s="25">
        <v>0.0</v>
      </c>
      <c r="G1735" s="25">
        <v>0.0</v>
      </c>
      <c r="H1735" s="25">
        <v>0.0</v>
      </c>
      <c r="I1735" s="25">
        <v>0.0</v>
      </c>
      <c r="J1735" s="25">
        <v>0.0</v>
      </c>
      <c r="K1735" s="25">
        <v>0.0</v>
      </c>
      <c r="L1735" s="25">
        <v>0.0</v>
      </c>
      <c r="M1735" s="25">
        <v>0.0</v>
      </c>
      <c r="N1735" s="25">
        <v>0.99083</v>
      </c>
      <c r="O1735" s="25">
        <v>0.99083</v>
      </c>
      <c r="P1735" s="25">
        <v>0.99083</v>
      </c>
      <c r="Q1735" s="25">
        <v>0.0</v>
      </c>
      <c r="R1735" s="25">
        <v>99.0</v>
      </c>
      <c r="S1735" s="25">
        <v>10.0</v>
      </c>
    </row>
    <row r="1736">
      <c r="A1736" s="58" t="s">
        <v>41</v>
      </c>
      <c r="B1736" s="25" t="s">
        <v>1</v>
      </c>
      <c r="C1736" s="25" t="s">
        <v>56</v>
      </c>
      <c r="D1736" s="25" t="s">
        <v>18</v>
      </c>
      <c r="E1736" s="25">
        <v>4.0</v>
      </c>
      <c r="F1736" s="25">
        <v>0.0</v>
      </c>
      <c r="G1736" s="25">
        <v>0.0</v>
      </c>
      <c r="H1736" s="25">
        <v>0.0</v>
      </c>
      <c r="I1736" s="25">
        <v>0.0</v>
      </c>
      <c r="J1736" s="25">
        <v>0.0</v>
      </c>
      <c r="K1736" s="25">
        <v>0.0</v>
      </c>
      <c r="L1736" s="25">
        <v>0.0</v>
      </c>
      <c r="M1736" s="25">
        <v>0.0</v>
      </c>
      <c r="N1736" s="25">
        <v>1.30083</v>
      </c>
      <c r="O1736" s="25">
        <v>9.74222</v>
      </c>
      <c r="P1736" s="25">
        <v>3.50812</v>
      </c>
      <c r="Q1736" s="25">
        <v>0.0</v>
      </c>
      <c r="R1736" s="25">
        <v>99.0</v>
      </c>
      <c r="S1736" s="25">
        <v>10.0</v>
      </c>
    </row>
    <row r="1737">
      <c r="A1737" s="58" t="s">
        <v>41</v>
      </c>
      <c r="B1737" s="25" t="s">
        <v>1</v>
      </c>
      <c r="C1737" s="25" t="s">
        <v>46</v>
      </c>
      <c r="D1737" s="25" t="s">
        <v>18</v>
      </c>
      <c r="E1737" s="25">
        <v>8.0</v>
      </c>
      <c r="F1737" s="25">
        <v>0.0</v>
      </c>
      <c r="G1737" s="25">
        <v>0.0</v>
      </c>
      <c r="H1737" s="25">
        <v>1.0</v>
      </c>
      <c r="I1737" s="25">
        <v>0.0</v>
      </c>
      <c r="J1737" s="25">
        <v>0.0</v>
      </c>
      <c r="K1737" s="25">
        <v>0.0</v>
      </c>
      <c r="L1737" s="25">
        <v>0.0</v>
      </c>
      <c r="M1737" s="25">
        <v>0.0</v>
      </c>
      <c r="N1737" s="25">
        <v>0.12333</v>
      </c>
      <c r="O1737" s="25">
        <v>7.74222</v>
      </c>
      <c r="P1737" s="25">
        <v>2.02365</v>
      </c>
      <c r="Q1737" s="25">
        <v>0.0</v>
      </c>
      <c r="R1737" s="25">
        <v>99.0</v>
      </c>
      <c r="S1737" s="25">
        <v>10.0</v>
      </c>
    </row>
    <row r="1738">
      <c r="A1738" s="58" t="s">
        <v>41</v>
      </c>
      <c r="B1738" s="25" t="s">
        <v>1</v>
      </c>
      <c r="C1738" s="25" t="s">
        <v>186</v>
      </c>
      <c r="D1738" s="25" t="s">
        <v>18</v>
      </c>
      <c r="E1738" s="25">
        <v>8.0</v>
      </c>
      <c r="F1738" s="25">
        <v>0.0</v>
      </c>
      <c r="G1738" s="25">
        <v>0.0</v>
      </c>
      <c r="H1738" s="25">
        <v>0.0</v>
      </c>
      <c r="I1738" s="25">
        <v>0.0</v>
      </c>
      <c r="J1738" s="25">
        <v>0.0</v>
      </c>
      <c r="K1738" s="25">
        <v>0.0</v>
      </c>
      <c r="L1738" s="25">
        <v>0.0</v>
      </c>
      <c r="M1738" s="25">
        <v>0.0</v>
      </c>
      <c r="N1738" s="25">
        <v>1.17056</v>
      </c>
      <c r="O1738" s="25">
        <v>3.54083</v>
      </c>
      <c r="P1738" s="25">
        <v>1.50177</v>
      </c>
      <c r="Q1738" s="25">
        <v>0.0</v>
      </c>
      <c r="R1738" s="25">
        <v>99.0</v>
      </c>
      <c r="S1738" s="25">
        <v>10.0</v>
      </c>
    </row>
    <row r="1739">
      <c r="A1739" s="58" t="s">
        <v>41</v>
      </c>
      <c r="B1739" s="25" t="s">
        <v>1</v>
      </c>
      <c r="C1739" s="25" t="s">
        <v>164</v>
      </c>
      <c r="D1739" s="25" t="s">
        <v>18</v>
      </c>
      <c r="E1739" s="25">
        <v>11.0</v>
      </c>
      <c r="F1739" s="25">
        <v>0.0</v>
      </c>
      <c r="G1739" s="25">
        <v>0.0</v>
      </c>
      <c r="H1739" s="25">
        <v>0.0</v>
      </c>
      <c r="I1739" s="25">
        <v>0.0</v>
      </c>
      <c r="J1739" s="25">
        <v>0.0</v>
      </c>
      <c r="K1739" s="25">
        <v>0.0</v>
      </c>
      <c r="L1739" s="25">
        <v>0.0</v>
      </c>
      <c r="M1739" s="25">
        <v>0.0</v>
      </c>
      <c r="N1739" s="25">
        <v>0.64861</v>
      </c>
      <c r="O1739" s="25">
        <v>7.90222</v>
      </c>
      <c r="P1739" s="25">
        <v>2.39283</v>
      </c>
      <c r="Q1739" s="25">
        <v>0.0</v>
      </c>
      <c r="R1739" s="25">
        <v>99.0</v>
      </c>
      <c r="S1739" s="25">
        <v>10.0</v>
      </c>
    </row>
    <row r="1740">
      <c r="A1740" s="58" t="s">
        <v>41</v>
      </c>
      <c r="B1740" s="25" t="s">
        <v>1</v>
      </c>
      <c r="C1740" s="25" t="s">
        <v>160</v>
      </c>
      <c r="D1740" s="25" t="s">
        <v>18</v>
      </c>
      <c r="E1740" s="25">
        <v>14.0</v>
      </c>
      <c r="F1740" s="25">
        <v>0.0</v>
      </c>
      <c r="G1740" s="25">
        <v>0.0</v>
      </c>
      <c r="H1740" s="25">
        <v>1.0</v>
      </c>
      <c r="I1740" s="25">
        <v>0.0</v>
      </c>
      <c r="J1740" s="25">
        <v>0.0</v>
      </c>
      <c r="K1740" s="25">
        <v>0.0</v>
      </c>
      <c r="L1740" s="25">
        <v>0.0</v>
      </c>
      <c r="M1740" s="25">
        <v>0.0</v>
      </c>
      <c r="N1740" s="25">
        <v>0.44306</v>
      </c>
      <c r="O1740" s="25">
        <v>7.51861</v>
      </c>
      <c r="P1740" s="25">
        <v>1.83766</v>
      </c>
      <c r="Q1740" s="25">
        <v>0.0</v>
      </c>
      <c r="R1740" s="25">
        <v>99.0</v>
      </c>
      <c r="S1740" s="25">
        <v>10.0</v>
      </c>
    </row>
    <row r="1741">
      <c r="A1741" s="58" t="s">
        <v>41</v>
      </c>
      <c r="B1741" s="25" t="s">
        <v>1</v>
      </c>
      <c r="C1741" s="25" t="s">
        <v>228</v>
      </c>
      <c r="D1741" s="25" t="s">
        <v>18</v>
      </c>
      <c r="E1741" s="25">
        <v>2.0</v>
      </c>
      <c r="F1741" s="25">
        <v>0.0</v>
      </c>
      <c r="G1741" s="25">
        <v>0.0</v>
      </c>
      <c r="H1741" s="25">
        <v>0.0</v>
      </c>
      <c r="I1741" s="25">
        <v>0.0</v>
      </c>
      <c r="J1741" s="25">
        <v>0.0</v>
      </c>
      <c r="K1741" s="25">
        <v>0.0</v>
      </c>
      <c r="L1741" s="25">
        <v>0.0</v>
      </c>
      <c r="M1741" s="25">
        <v>0.0</v>
      </c>
      <c r="N1741" s="25">
        <v>5.60861</v>
      </c>
      <c r="O1741" s="25">
        <v>5.60861</v>
      </c>
      <c r="P1741" s="25">
        <v>5.60861</v>
      </c>
      <c r="Q1741" s="25">
        <v>0.0</v>
      </c>
      <c r="R1741" s="25">
        <v>99.0</v>
      </c>
      <c r="S1741" s="25">
        <v>10.0</v>
      </c>
    </row>
    <row r="1742">
      <c r="A1742" s="58" t="s">
        <v>41</v>
      </c>
      <c r="B1742" s="25" t="s">
        <v>1</v>
      </c>
      <c r="C1742" s="25" t="s">
        <v>217</v>
      </c>
      <c r="D1742" s="25" t="s">
        <v>18</v>
      </c>
      <c r="E1742" s="25">
        <v>6.0</v>
      </c>
      <c r="F1742" s="25">
        <v>0.0</v>
      </c>
      <c r="G1742" s="25">
        <v>0.0</v>
      </c>
      <c r="H1742" s="25">
        <v>2.0</v>
      </c>
      <c r="I1742" s="25">
        <v>0.0</v>
      </c>
      <c r="J1742" s="25">
        <v>0.0</v>
      </c>
      <c r="K1742" s="25">
        <v>0.0</v>
      </c>
      <c r="L1742" s="25">
        <v>0.0</v>
      </c>
      <c r="M1742" s="25">
        <v>0.0</v>
      </c>
      <c r="N1742" s="25">
        <v>1.10389</v>
      </c>
      <c r="O1742" s="25">
        <v>3.82111</v>
      </c>
      <c r="P1742" s="25">
        <v>1.35065</v>
      </c>
      <c r="Q1742" s="25">
        <v>0.0</v>
      </c>
      <c r="R1742" s="25">
        <v>99.0</v>
      </c>
      <c r="S1742" s="25">
        <v>10.0</v>
      </c>
    </row>
    <row r="1743">
      <c r="A1743" s="58" t="s">
        <v>41</v>
      </c>
      <c r="B1743" s="25" t="s">
        <v>1</v>
      </c>
      <c r="C1743" s="25" t="s">
        <v>239</v>
      </c>
      <c r="D1743" s="25" t="s">
        <v>18</v>
      </c>
      <c r="E1743" s="25">
        <v>1.0</v>
      </c>
      <c r="F1743" s="25">
        <v>0.0</v>
      </c>
      <c r="G1743" s="25">
        <v>0.0</v>
      </c>
      <c r="H1743" s="25">
        <v>0.0</v>
      </c>
      <c r="I1743" s="25">
        <v>0.0</v>
      </c>
      <c r="J1743" s="25">
        <v>0.0</v>
      </c>
      <c r="K1743" s="25">
        <v>0.0</v>
      </c>
      <c r="L1743" s="25">
        <v>0.0</v>
      </c>
      <c r="M1743" s="25">
        <v>0.0</v>
      </c>
      <c r="N1743" s="25">
        <v>14.23972</v>
      </c>
      <c r="O1743" s="25">
        <v>14.23972</v>
      </c>
      <c r="P1743" s="25">
        <v>14.23972</v>
      </c>
      <c r="Q1743" s="25">
        <v>0.0</v>
      </c>
      <c r="R1743" s="25">
        <v>99.0</v>
      </c>
      <c r="S1743" s="25">
        <v>10.0</v>
      </c>
    </row>
    <row r="1744">
      <c r="A1744" s="58" t="s">
        <v>41</v>
      </c>
      <c r="B1744" s="25" t="s">
        <v>1</v>
      </c>
      <c r="C1744" s="25" t="s">
        <v>208</v>
      </c>
      <c r="D1744" s="25" t="s">
        <v>18</v>
      </c>
      <c r="E1744" s="25">
        <v>2.0</v>
      </c>
      <c r="F1744" s="25">
        <v>0.0</v>
      </c>
      <c r="G1744" s="25">
        <v>0.0</v>
      </c>
      <c r="H1744" s="25">
        <v>0.0</v>
      </c>
      <c r="I1744" s="25">
        <v>0.0</v>
      </c>
      <c r="J1744" s="25">
        <v>0.0</v>
      </c>
      <c r="K1744" s="25">
        <v>0.0</v>
      </c>
      <c r="L1744" s="25">
        <v>0.0</v>
      </c>
      <c r="M1744" s="25">
        <v>0.0</v>
      </c>
      <c r="N1744" s="25">
        <v>3.52986</v>
      </c>
      <c r="O1744" s="25">
        <v>3.52986</v>
      </c>
      <c r="P1744" s="25">
        <v>3.52986</v>
      </c>
      <c r="Q1744" s="25">
        <v>0.0</v>
      </c>
      <c r="R1744" s="25">
        <v>99.0</v>
      </c>
      <c r="S1744" s="25">
        <v>10.0</v>
      </c>
    </row>
    <row r="1745">
      <c r="A1745" s="58" t="s">
        <v>41</v>
      </c>
      <c r="B1745" s="25" t="s">
        <v>1</v>
      </c>
      <c r="C1745" s="25" t="s">
        <v>266</v>
      </c>
      <c r="D1745" s="25" t="s">
        <v>18</v>
      </c>
      <c r="E1745" s="25">
        <v>1.0</v>
      </c>
      <c r="F1745" s="25">
        <v>0.0</v>
      </c>
      <c r="G1745" s="25">
        <v>0.0</v>
      </c>
      <c r="H1745" s="25">
        <v>0.0</v>
      </c>
      <c r="I1745" s="25">
        <v>0.0</v>
      </c>
      <c r="J1745" s="25">
        <v>0.0</v>
      </c>
      <c r="K1745" s="25">
        <v>0.0</v>
      </c>
      <c r="L1745" s="25">
        <v>0.0</v>
      </c>
      <c r="M1745" s="25">
        <v>0.0</v>
      </c>
      <c r="N1745" s="25">
        <v>0.27639</v>
      </c>
      <c r="O1745" s="25">
        <v>0.27639</v>
      </c>
      <c r="P1745" s="25">
        <v>0.27639</v>
      </c>
      <c r="Q1745" s="25">
        <v>0.0</v>
      </c>
      <c r="R1745" s="25">
        <v>99.0</v>
      </c>
      <c r="S1745" s="25">
        <v>10.0</v>
      </c>
    </row>
    <row r="1746">
      <c r="A1746" s="58" t="s">
        <v>41</v>
      </c>
      <c r="B1746" s="25" t="s">
        <v>1</v>
      </c>
      <c r="C1746" s="25" t="s">
        <v>237</v>
      </c>
      <c r="D1746" s="25" t="s">
        <v>18</v>
      </c>
      <c r="E1746" s="25">
        <v>1.0</v>
      </c>
      <c r="F1746" s="25">
        <v>0.0</v>
      </c>
      <c r="G1746" s="25">
        <v>0.0</v>
      </c>
      <c r="H1746" s="25">
        <v>1.0</v>
      </c>
      <c r="I1746" s="25">
        <v>0.0</v>
      </c>
      <c r="J1746" s="25">
        <v>0.0</v>
      </c>
      <c r="K1746" s="25">
        <v>0.0</v>
      </c>
      <c r="L1746" s="25">
        <v>0.0</v>
      </c>
      <c r="M1746" s="25">
        <v>0.0</v>
      </c>
      <c r="N1746" s="25">
        <v>0.00333</v>
      </c>
      <c r="O1746" s="25">
        <v>0.00333</v>
      </c>
      <c r="P1746" s="25">
        <v>0.00333</v>
      </c>
      <c r="Q1746" s="25">
        <v>0.0</v>
      </c>
      <c r="R1746" s="25">
        <v>99.0</v>
      </c>
      <c r="S1746" s="25">
        <v>10.0</v>
      </c>
    </row>
    <row r="1747">
      <c r="A1747" s="58" t="s">
        <v>41</v>
      </c>
      <c r="B1747" s="25" t="s">
        <v>1</v>
      </c>
      <c r="C1747" s="25" t="s">
        <v>134</v>
      </c>
      <c r="D1747" s="25" t="s">
        <v>18</v>
      </c>
      <c r="E1747" s="25">
        <v>25.0</v>
      </c>
      <c r="F1747" s="25">
        <v>0.0</v>
      </c>
      <c r="G1747" s="25">
        <v>0.0</v>
      </c>
      <c r="H1747" s="25">
        <v>1.0</v>
      </c>
      <c r="I1747" s="25">
        <v>0.0</v>
      </c>
      <c r="J1747" s="25">
        <v>0.0</v>
      </c>
      <c r="K1747" s="25">
        <v>0.0</v>
      </c>
      <c r="L1747" s="25">
        <v>0.0</v>
      </c>
      <c r="M1747" s="25">
        <v>0.0</v>
      </c>
      <c r="N1747" s="25">
        <v>1.13222</v>
      </c>
      <c r="O1747" s="25">
        <v>5.0275</v>
      </c>
      <c r="P1747" s="25">
        <v>4.28541</v>
      </c>
      <c r="Q1747" s="25">
        <v>0.0</v>
      </c>
      <c r="R1747" s="25">
        <v>99.0</v>
      </c>
      <c r="S1747" s="25">
        <v>10.0</v>
      </c>
    </row>
    <row r="1748">
      <c r="A1748" s="58" t="s">
        <v>41</v>
      </c>
      <c r="B1748" s="25" t="s">
        <v>1</v>
      </c>
      <c r="C1748" s="25" t="s">
        <v>227</v>
      </c>
      <c r="D1748" s="25" t="s">
        <v>18</v>
      </c>
      <c r="E1748" s="25">
        <v>1.0</v>
      </c>
      <c r="F1748" s="25">
        <v>0.0</v>
      </c>
      <c r="G1748" s="25">
        <v>0.0</v>
      </c>
      <c r="H1748" s="25">
        <v>0.0</v>
      </c>
      <c r="I1748" s="25">
        <v>0.0</v>
      </c>
      <c r="J1748" s="25">
        <v>0.0</v>
      </c>
      <c r="K1748" s="25">
        <v>0.0</v>
      </c>
      <c r="L1748" s="25">
        <v>0.0</v>
      </c>
      <c r="M1748" s="25">
        <v>0.0</v>
      </c>
      <c r="N1748" s="25">
        <v>0.08833</v>
      </c>
      <c r="O1748" s="25">
        <v>0.08833</v>
      </c>
      <c r="P1748" s="25">
        <v>0.08833</v>
      </c>
      <c r="Q1748" s="25">
        <v>0.0</v>
      </c>
      <c r="R1748" s="25">
        <v>99.0</v>
      </c>
      <c r="S1748" s="25">
        <v>10.0</v>
      </c>
    </row>
    <row r="1749">
      <c r="A1749" s="58" t="s">
        <v>41</v>
      </c>
      <c r="B1749" s="25" t="s">
        <v>1</v>
      </c>
      <c r="C1749" s="25" t="s">
        <v>196</v>
      </c>
      <c r="D1749" s="25" t="s">
        <v>19</v>
      </c>
      <c r="E1749" s="25">
        <v>48.0</v>
      </c>
      <c r="F1749" s="25">
        <v>0.0</v>
      </c>
      <c r="G1749" s="25">
        <v>0.0</v>
      </c>
      <c r="H1749" s="25">
        <v>16.0</v>
      </c>
      <c r="I1749" s="25">
        <v>0.0</v>
      </c>
      <c r="J1749" s="25">
        <v>0.0</v>
      </c>
      <c r="K1749" s="25">
        <v>0.0</v>
      </c>
      <c r="L1749" s="25">
        <v>0.0</v>
      </c>
      <c r="M1749" s="25">
        <v>0.0</v>
      </c>
      <c r="N1749" s="25">
        <v>0.47278</v>
      </c>
      <c r="O1749" s="25">
        <v>1.35972</v>
      </c>
      <c r="P1749" s="25">
        <v>0.6816</v>
      </c>
      <c r="Q1749" s="25">
        <v>0.0</v>
      </c>
      <c r="R1749" s="25">
        <v>99.0</v>
      </c>
      <c r="S1749" s="25">
        <v>11.0</v>
      </c>
    </row>
    <row r="1750">
      <c r="A1750" s="58" t="s">
        <v>41</v>
      </c>
      <c r="B1750" s="25" t="s">
        <v>1</v>
      </c>
      <c r="C1750" s="25" t="s">
        <v>237</v>
      </c>
      <c r="D1750" s="25" t="s">
        <v>19</v>
      </c>
      <c r="E1750" s="25">
        <v>2.0</v>
      </c>
      <c r="F1750" s="25">
        <v>0.0</v>
      </c>
      <c r="G1750" s="25">
        <v>0.0</v>
      </c>
      <c r="H1750" s="25">
        <v>0.0</v>
      </c>
      <c r="I1750" s="25">
        <v>0.0</v>
      </c>
      <c r="J1750" s="25">
        <v>0.0</v>
      </c>
      <c r="K1750" s="25">
        <v>0.0</v>
      </c>
      <c r="L1750" s="25">
        <v>0.0</v>
      </c>
      <c r="M1750" s="25">
        <v>0.0</v>
      </c>
      <c r="N1750" s="25">
        <v>0.49944</v>
      </c>
      <c r="O1750" s="25">
        <v>0.49944</v>
      </c>
      <c r="P1750" s="25">
        <v>0.49944</v>
      </c>
      <c r="Q1750" s="25">
        <v>0.0</v>
      </c>
      <c r="R1750" s="25">
        <v>99.0</v>
      </c>
      <c r="S1750" s="25">
        <v>11.0</v>
      </c>
    </row>
    <row r="1751">
      <c r="A1751" s="58" t="s">
        <v>41</v>
      </c>
      <c r="B1751" s="25" t="s">
        <v>1</v>
      </c>
      <c r="C1751" s="25" t="s">
        <v>282</v>
      </c>
      <c r="D1751" s="25" t="s">
        <v>19</v>
      </c>
      <c r="E1751" s="25">
        <v>2.0</v>
      </c>
      <c r="F1751" s="25">
        <v>0.0</v>
      </c>
      <c r="G1751" s="25">
        <v>0.0</v>
      </c>
      <c r="H1751" s="25">
        <v>0.0</v>
      </c>
      <c r="I1751" s="25">
        <v>0.0</v>
      </c>
      <c r="J1751" s="25">
        <v>0.0</v>
      </c>
      <c r="K1751" s="25">
        <v>0.0</v>
      </c>
      <c r="L1751" s="25">
        <v>0.0</v>
      </c>
      <c r="M1751" s="25">
        <v>0.0</v>
      </c>
      <c r="N1751" s="25">
        <v>0.96292</v>
      </c>
      <c r="O1751" s="25">
        <v>0.96292</v>
      </c>
      <c r="P1751" s="25">
        <v>0.96292</v>
      </c>
      <c r="Q1751" s="25">
        <v>0.0</v>
      </c>
      <c r="R1751" s="25">
        <v>99.0</v>
      </c>
      <c r="S1751" s="25">
        <v>11.0</v>
      </c>
    </row>
    <row r="1752">
      <c r="A1752" s="58" t="s">
        <v>41</v>
      </c>
      <c r="B1752" s="25" t="s">
        <v>1</v>
      </c>
      <c r="C1752" s="25" t="s">
        <v>236</v>
      </c>
      <c r="D1752" s="25" t="s">
        <v>19</v>
      </c>
      <c r="E1752" s="25">
        <v>1.0</v>
      </c>
      <c r="F1752" s="25">
        <v>0.0</v>
      </c>
      <c r="G1752" s="25">
        <v>0.0</v>
      </c>
      <c r="H1752" s="25">
        <v>0.0</v>
      </c>
      <c r="I1752" s="25">
        <v>0.0</v>
      </c>
      <c r="J1752" s="25">
        <v>0.0</v>
      </c>
      <c r="K1752" s="25">
        <v>0.0</v>
      </c>
      <c r="L1752" s="25">
        <v>0.0</v>
      </c>
      <c r="M1752" s="25">
        <v>0.0</v>
      </c>
      <c r="N1752" s="25">
        <v>1.21111</v>
      </c>
      <c r="O1752" s="25">
        <v>1.21111</v>
      </c>
      <c r="P1752" s="25">
        <v>1.21111</v>
      </c>
      <c r="Q1752" s="25">
        <v>0.0</v>
      </c>
      <c r="R1752" s="25">
        <v>99.0</v>
      </c>
      <c r="S1752" s="25">
        <v>11.0</v>
      </c>
    </row>
    <row r="1753">
      <c r="A1753" s="58" t="s">
        <v>41</v>
      </c>
      <c r="B1753" s="25" t="s">
        <v>1</v>
      </c>
      <c r="C1753" s="25" t="s">
        <v>206</v>
      </c>
      <c r="D1753" s="25" t="s">
        <v>19</v>
      </c>
      <c r="E1753" s="25">
        <v>6.0</v>
      </c>
      <c r="F1753" s="25">
        <v>0.0</v>
      </c>
      <c r="G1753" s="25">
        <v>0.0</v>
      </c>
      <c r="H1753" s="25">
        <v>1.0</v>
      </c>
      <c r="I1753" s="25">
        <v>0.0</v>
      </c>
      <c r="J1753" s="25">
        <v>0.0</v>
      </c>
      <c r="K1753" s="25">
        <v>0.0</v>
      </c>
      <c r="L1753" s="25">
        <v>0.0</v>
      </c>
      <c r="M1753" s="25">
        <v>0.0</v>
      </c>
      <c r="N1753" s="25">
        <v>0.19417</v>
      </c>
      <c r="O1753" s="25">
        <v>1.08389</v>
      </c>
      <c r="P1753" s="25">
        <v>0.31421</v>
      </c>
      <c r="Q1753" s="25">
        <v>0.0</v>
      </c>
      <c r="R1753" s="25">
        <v>99.0</v>
      </c>
      <c r="S1753" s="25">
        <v>11.0</v>
      </c>
    </row>
    <row r="1754">
      <c r="A1754" s="58" t="s">
        <v>41</v>
      </c>
      <c r="B1754" s="25" t="s">
        <v>1</v>
      </c>
      <c r="C1754" s="25" t="s">
        <v>182</v>
      </c>
      <c r="D1754" s="25" t="s">
        <v>19</v>
      </c>
      <c r="E1754" s="25">
        <v>9.0</v>
      </c>
      <c r="F1754" s="25">
        <v>0.0</v>
      </c>
      <c r="G1754" s="25">
        <v>0.0</v>
      </c>
      <c r="H1754" s="25">
        <v>0.0</v>
      </c>
      <c r="I1754" s="25">
        <v>0.0</v>
      </c>
      <c r="J1754" s="25">
        <v>0.0</v>
      </c>
      <c r="K1754" s="25">
        <v>0.0</v>
      </c>
      <c r="L1754" s="25">
        <v>0.0</v>
      </c>
      <c r="M1754" s="25">
        <v>0.0</v>
      </c>
      <c r="N1754" s="25">
        <v>0.25194</v>
      </c>
      <c r="O1754" s="25">
        <v>3.16694</v>
      </c>
      <c r="P1754" s="25">
        <v>0.58883</v>
      </c>
      <c r="Q1754" s="25">
        <v>0.0</v>
      </c>
      <c r="R1754" s="25">
        <v>99.0</v>
      </c>
      <c r="S1754" s="25">
        <v>11.0</v>
      </c>
    </row>
    <row r="1755">
      <c r="A1755" s="58" t="s">
        <v>41</v>
      </c>
      <c r="B1755" s="25" t="s">
        <v>1</v>
      </c>
      <c r="C1755" s="25" t="s">
        <v>208</v>
      </c>
      <c r="D1755" s="25" t="s">
        <v>19</v>
      </c>
      <c r="E1755" s="25">
        <v>2.0</v>
      </c>
      <c r="F1755" s="25">
        <v>0.0</v>
      </c>
      <c r="G1755" s="25">
        <v>0.0</v>
      </c>
      <c r="H1755" s="25">
        <v>0.0</v>
      </c>
      <c r="I1755" s="25">
        <v>0.0</v>
      </c>
      <c r="J1755" s="25">
        <v>0.0</v>
      </c>
      <c r="K1755" s="25">
        <v>0.0</v>
      </c>
      <c r="L1755" s="25">
        <v>0.0</v>
      </c>
      <c r="M1755" s="25">
        <v>0.0</v>
      </c>
      <c r="N1755" s="25">
        <v>0.21764</v>
      </c>
      <c r="O1755" s="25">
        <v>0.21764</v>
      </c>
      <c r="P1755" s="25">
        <v>0.21764</v>
      </c>
      <c r="Q1755" s="25">
        <v>0.0</v>
      </c>
      <c r="R1755" s="25">
        <v>99.0</v>
      </c>
      <c r="S1755" s="25">
        <v>11.0</v>
      </c>
    </row>
    <row r="1756">
      <c r="A1756" s="58" t="s">
        <v>41</v>
      </c>
      <c r="B1756" s="25" t="s">
        <v>1</v>
      </c>
      <c r="C1756" s="25" t="s">
        <v>234</v>
      </c>
      <c r="D1756" s="25" t="s">
        <v>19</v>
      </c>
      <c r="E1756" s="25">
        <v>3.0</v>
      </c>
      <c r="F1756" s="25">
        <v>0.0</v>
      </c>
      <c r="G1756" s="25">
        <v>0.0</v>
      </c>
      <c r="H1756" s="25">
        <v>0.0</v>
      </c>
      <c r="I1756" s="25">
        <v>0.0</v>
      </c>
      <c r="J1756" s="25">
        <v>0.0</v>
      </c>
      <c r="K1756" s="25">
        <v>0.0</v>
      </c>
      <c r="L1756" s="25">
        <v>0.0</v>
      </c>
      <c r="M1756" s="25">
        <v>0.0</v>
      </c>
      <c r="N1756" s="25">
        <v>0.29167</v>
      </c>
      <c r="O1756" s="25">
        <v>0.99222</v>
      </c>
      <c r="P1756" s="25">
        <v>0.43972</v>
      </c>
      <c r="Q1756" s="25">
        <v>0.0</v>
      </c>
      <c r="R1756" s="25">
        <v>99.0</v>
      </c>
      <c r="S1756" s="25">
        <v>11.0</v>
      </c>
    </row>
    <row r="1757">
      <c r="A1757" s="58" t="s">
        <v>41</v>
      </c>
      <c r="B1757" s="25" t="s">
        <v>1</v>
      </c>
      <c r="C1757" s="25" t="s">
        <v>291</v>
      </c>
      <c r="D1757" s="25" t="s">
        <v>19</v>
      </c>
      <c r="E1757" s="25">
        <v>1.0</v>
      </c>
      <c r="F1757" s="25">
        <v>0.0</v>
      </c>
      <c r="G1757" s="25">
        <v>0.0</v>
      </c>
      <c r="H1757" s="25">
        <v>0.0</v>
      </c>
      <c r="I1757" s="25">
        <v>0.0</v>
      </c>
      <c r="J1757" s="25">
        <v>0.0</v>
      </c>
      <c r="K1757" s="25">
        <v>0.0</v>
      </c>
      <c r="L1757" s="25">
        <v>0.0</v>
      </c>
      <c r="M1757" s="25">
        <v>0.0</v>
      </c>
      <c r="N1757" s="25">
        <v>1.31444</v>
      </c>
      <c r="O1757" s="25">
        <v>1.31444</v>
      </c>
      <c r="P1757" s="25">
        <v>1.31444</v>
      </c>
      <c r="Q1757" s="25">
        <v>0.0</v>
      </c>
      <c r="R1757" s="25">
        <v>99.0</v>
      </c>
      <c r="S1757" s="25">
        <v>11.0</v>
      </c>
    </row>
    <row r="1758">
      <c r="A1758" s="58" t="s">
        <v>41</v>
      </c>
      <c r="B1758" s="25" t="s">
        <v>1</v>
      </c>
      <c r="C1758" s="25" t="s">
        <v>232</v>
      </c>
      <c r="D1758" s="25" t="s">
        <v>19</v>
      </c>
      <c r="E1758" s="25">
        <v>2.0</v>
      </c>
      <c r="F1758" s="25">
        <v>0.0</v>
      </c>
      <c r="G1758" s="25">
        <v>0.0</v>
      </c>
      <c r="H1758" s="25">
        <v>0.0</v>
      </c>
      <c r="I1758" s="25">
        <v>0.0</v>
      </c>
      <c r="J1758" s="25">
        <v>0.0</v>
      </c>
      <c r="K1758" s="25">
        <v>0.0</v>
      </c>
      <c r="L1758" s="25">
        <v>0.0</v>
      </c>
      <c r="M1758" s="25">
        <v>0.0</v>
      </c>
      <c r="N1758" s="25">
        <v>0.33806</v>
      </c>
      <c r="O1758" s="25">
        <v>0.33806</v>
      </c>
      <c r="P1758" s="25">
        <v>0.33806</v>
      </c>
      <c r="Q1758" s="25">
        <v>0.0</v>
      </c>
      <c r="R1758" s="25">
        <v>99.0</v>
      </c>
      <c r="S1758" s="25">
        <v>11.0</v>
      </c>
    </row>
    <row r="1759">
      <c r="A1759" s="58" t="s">
        <v>41</v>
      </c>
      <c r="B1759" s="25" t="s">
        <v>1</v>
      </c>
      <c r="C1759" s="25" t="s">
        <v>209</v>
      </c>
      <c r="D1759" s="25" t="s">
        <v>19</v>
      </c>
      <c r="E1759" s="25">
        <v>4.0</v>
      </c>
      <c r="F1759" s="25">
        <v>0.0</v>
      </c>
      <c r="G1759" s="25">
        <v>0.0</v>
      </c>
      <c r="H1759" s="25">
        <v>0.0</v>
      </c>
      <c r="I1759" s="25">
        <v>0.0</v>
      </c>
      <c r="J1759" s="25">
        <v>0.0</v>
      </c>
      <c r="K1759" s="25">
        <v>0.0</v>
      </c>
      <c r="L1759" s="25">
        <v>0.0</v>
      </c>
      <c r="M1759" s="25">
        <v>0.0</v>
      </c>
      <c r="N1759" s="25">
        <v>0.59278</v>
      </c>
      <c r="O1759" s="25">
        <v>1.32417</v>
      </c>
      <c r="P1759" s="25">
        <v>0.6575</v>
      </c>
      <c r="Q1759" s="25">
        <v>0.0</v>
      </c>
      <c r="R1759" s="25">
        <v>99.0</v>
      </c>
      <c r="S1759" s="25">
        <v>11.0</v>
      </c>
    </row>
    <row r="1760">
      <c r="A1760" s="58" t="s">
        <v>41</v>
      </c>
      <c r="B1760" s="25" t="s">
        <v>1</v>
      </c>
      <c r="C1760" s="25" t="s">
        <v>226</v>
      </c>
      <c r="D1760" s="25" t="s">
        <v>19</v>
      </c>
      <c r="E1760" s="25">
        <v>5.0</v>
      </c>
      <c r="F1760" s="25">
        <v>0.0</v>
      </c>
      <c r="G1760" s="25">
        <v>0.0</v>
      </c>
      <c r="H1760" s="25">
        <v>0.0</v>
      </c>
      <c r="I1760" s="25">
        <v>0.0</v>
      </c>
      <c r="J1760" s="25">
        <v>0.0</v>
      </c>
      <c r="K1760" s="25">
        <v>0.0</v>
      </c>
      <c r="L1760" s="25">
        <v>0.0</v>
      </c>
      <c r="M1760" s="25">
        <v>0.0</v>
      </c>
      <c r="N1760" s="25">
        <v>0.49417</v>
      </c>
      <c r="O1760" s="25">
        <v>1.45</v>
      </c>
      <c r="P1760" s="25">
        <v>0.57672</v>
      </c>
      <c r="Q1760" s="25">
        <v>0.0</v>
      </c>
      <c r="R1760" s="25">
        <v>99.0</v>
      </c>
      <c r="S1760" s="25">
        <v>11.0</v>
      </c>
    </row>
    <row r="1761">
      <c r="A1761" s="58" t="s">
        <v>41</v>
      </c>
      <c r="B1761" s="25" t="s">
        <v>1</v>
      </c>
      <c r="C1761" s="25" t="s">
        <v>179</v>
      </c>
      <c r="D1761" s="25" t="s">
        <v>19</v>
      </c>
      <c r="E1761" s="25">
        <v>1.0</v>
      </c>
      <c r="F1761" s="25">
        <v>0.0</v>
      </c>
      <c r="G1761" s="25">
        <v>0.0</v>
      </c>
      <c r="H1761" s="25">
        <v>0.0</v>
      </c>
      <c r="I1761" s="25">
        <v>0.0</v>
      </c>
      <c r="J1761" s="25">
        <v>0.0</v>
      </c>
      <c r="K1761" s="25">
        <v>0.0</v>
      </c>
      <c r="L1761" s="25">
        <v>0.0</v>
      </c>
      <c r="M1761" s="25">
        <v>0.0</v>
      </c>
      <c r="N1761" s="25">
        <v>1.26694</v>
      </c>
      <c r="O1761" s="25">
        <v>1.26694</v>
      </c>
      <c r="P1761" s="25">
        <v>1.26694</v>
      </c>
      <c r="Q1761" s="25">
        <v>0.0</v>
      </c>
      <c r="R1761" s="25">
        <v>99.0</v>
      </c>
      <c r="S1761" s="25">
        <v>11.0</v>
      </c>
    </row>
    <row r="1762">
      <c r="A1762" s="58" t="s">
        <v>41</v>
      </c>
      <c r="B1762" s="25" t="s">
        <v>1</v>
      </c>
      <c r="C1762" s="25" t="s">
        <v>158</v>
      </c>
      <c r="D1762" s="25" t="s">
        <v>19</v>
      </c>
      <c r="E1762" s="25">
        <v>41.0</v>
      </c>
      <c r="F1762" s="25">
        <v>0.0</v>
      </c>
      <c r="G1762" s="25">
        <v>0.0</v>
      </c>
      <c r="H1762" s="25">
        <v>9.0</v>
      </c>
      <c r="I1762" s="25">
        <v>0.0</v>
      </c>
      <c r="J1762" s="25">
        <v>0.0</v>
      </c>
      <c r="K1762" s="25">
        <v>0.0</v>
      </c>
      <c r="L1762" s="25">
        <v>0.0</v>
      </c>
      <c r="M1762" s="25">
        <v>0.0</v>
      </c>
      <c r="N1762" s="25">
        <v>0.05583</v>
      </c>
      <c r="O1762" s="25">
        <v>1.59472</v>
      </c>
      <c r="P1762" s="25">
        <v>0.46344</v>
      </c>
      <c r="Q1762" s="25">
        <v>0.0</v>
      </c>
      <c r="R1762" s="25">
        <v>99.0</v>
      </c>
      <c r="S1762" s="25">
        <v>11.0</v>
      </c>
    </row>
    <row r="1763">
      <c r="A1763" s="58" t="s">
        <v>41</v>
      </c>
      <c r="B1763" s="25" t="s">
        <v>1</v>
      </c>
      <c r="C1763" s="25" t="s">
        <v>155</v>
      </c>
      <c r="D1763" s="25" t="s">
        <v>19</v>
      </c>
      <c r="E1763" s="25">
        <v>144.0</v>
      </c>
      <c r="F1763" s="25">
        <v>0.0</v>
      </c>
      <c r="G1763" s="25">
        <v>0.0</v>
      </c>
      <c r="H1763" s="25">
        <v>26.0</v>
      </c>
      <c r="I1763" s="25">
        <v>0.0</v>
      </c>
      <c r="J1763" s="25">
        <v>0.0</v>
      </c>
      <c r="K1763" s="25">
        <v>0.0</v>
      </c>
      <c r="L1763" s="25">
        <v>0.0</v>
      </c>
      <c r="M1763" s="25">
        <v>0.0</v>
      </c>
      <c r="N1763" s="25">
        <v>0.05694</v>
      </c>
      <c r="O1763" s="25">
        <v>1.18111</v>
      </c>
      <c r="P1763" s="25">
        <v>0.42445</v>
      </c>
      <c r="Q1763" s="25">
        <v>0.0</v>
      </c>
      <c r="R1763" s="25">
        <v>99.0</v>
      </c>
      <c r="S1763" s="25">
        <v>11.0</v>
      </c>
    </row>
    <row r="1764">
      <c r="A1764" s="58" t="s">
        <v>41</v>
      </c>
      <c r="B1764" s="25" t="s">
        <v>1</v>
      </c>
      <c r="C1764" s="25" t="s">
        <v>252</v>
      </c>
      <c r="D1764" s="25" t="s">
        <v>19</v>
      </c>
      <c r="E1764" s="25">
        <v>2.0</v>
      </c>
      <c r="F1764" s="25">
        <v>0.0</v>
      </c>
      <c r="G1764" s="25">
        <v>0.0</v>
      </c>
      <c r="H1764" s="25">
        <v>0.0</v>
      </c>
      <c r="I1764" s="25">
        <v>0.0</v>
      </c>
      <c r="J1764" s="25">
        <v>0.0</v>
      </c>
      <c r="K1764" s="25">
        <v>0.0</v>
      </c>
      <c r="L1764" s="25">
        <v>0.0</v>
      </c>
      <c r="M1764" s="25">
        <v>0.0</v>
      </c>
      <c r="N1764" s="25">
        <v>0.83181</v>
      </c>
      <c r="O1764" s="25">
        <v>0.83181</v>
      </c>
      <c r="P1764" s="25">
        <v>0.83181</v>
      </c>
      <c r="Q1764" s="25">
        <v>0.0</v>
      </c>
      <c r="R1764" s="25">
        <v>99.0</v>
      </c>
      <c r="S1764" s="25">
        <v>11.0</v>
      </c>
    </row>
    <row r="1765">
      <c r="A1765" s="58" t="s">
        <v>41</v>
      </c>
      <c r="B1765" s="25" t="s">
        <v>1</v>
      </c>
      <c r="C1765" s="25" t="s">
        <v>251</v>
      </c>
      <c r="D1765" s="25" t="s">
        <v>19</v>
      </c>
      <c r="E1765" s="25">
        <v>4.0</v>
      </c>
      <c r="F1765" s="25">
        <v>0.0</v>
      </c>
      <c r="G1765" s="25">
        <v>0.0</v>
      </c>
      <c r="H1765" s="25">
        <v>2.0</v>
      </c>
      <c r="I1765" s="25">
        <v>0.0</v>
      </c>
      <c r="J1765" s="25">
        <v>0.0</v>
      </c>
      <c r="K1765" s="25">
        <v>0.0</v>
      </c>
      <c r="L1765" s="25">
        <v>0.0</v>
      </c>
      <c r="M1765" s="25">
        <v>0.0</v>
      </c>
      <c r="N1765" s="25">
        <v>0.00556</v>
      </c>
      <c r="O1765" s="25">
        <v>0.22528</v>
      </c>
      <c r="P1765" s="25">
        <v>0.06153</v>
      </c>
      <c r="Q1765" s="25">
        <v>0.0</v>
      </c>
      <c r="R1765" s="25">
        <v>99.0</v>
      </c>
      <c r="S1765" s="25">
        <v>11.0</v>
      </c>
    </row>
    <row r="1766">
      <c r="A1766" s="58" t="s">
        <v>41</v>
      </c>
      <c r="B1766" s="25" t="s">
        <v>1</v>
      </c>
      <c r="C1766" s="25" t="s">
        <v>240</v>
      </c>
      <c r="D1766" s="25" t="s">
        <v>19</v>
      </c>
      <c r="E1766" s="25">
        <v>2.0</v>
      </c>
      <c r="F1766" s="25">
        <v>0.0</v>
      </c>
      <c r="G1766" s="25">
        <v>0.0</v>
      </c>
      <c r="H1766" s="25">
        <v>1.0</v>
      </c>
      <c r="I1766" s="25">
        <v>0.0</v>
      </c>
      <c r="J1766" s="25">
        <v>0.0</v>
      </c>
      <c r="K1766" s="25">
        <v>0.0</v>
      </c>
      <c r="L1766" s="25">
        <v>0.0</v>
      </c>
      <c r="M1766" s="25">
        <v>0.0</v>
      </c>
      <c r="N1766" s="25">
        <v>1.17861</v>
      </c>
      <c r="O1766" s="25">
        <v>1.17861</v>
      </c>
      <c r="P1766" s="25">
        <v>1.17861</v>
      </c>
      <c r="Q1766" s="25">
        <v>0.0</v>
      </c>
      <c r="R1766" s="25">
        <v>99.0</v>
      </c>
      <c r="S1766" s="25">
        <v>11.0</v>
      </c>
    </row>
    <row r="1767">
      <c r="A1767" s="58" t="s">
        <v>41</v>
      </c>
      <c r="B1767" s="25" t="s">
        <v>1</v>
      </c>
      <c r="C1767" s="25" t="s">
        <v>215</v>
      </c>
      <c r="D1767" s="25" t="s">
        <v>19</v>
      </c>
      <c r="E1767" s="25">
        <v>3.0</v>
      </c>
      <c r="F1767" s="25">
        <v>0.0</v>
      </c>
      <c r="G1767" s="25">
        <v>0.0</v>
      </c>
      <c r="H1767" s="25">
        <v>0.0</v>
      </c>
      <c r="I1767" s="25">
        <v>0.0</v>
      </c>
      <c r="J1767" s="25">
        <v>0.0</v>
      </c>
      <c r="K1767" s="25">
        <v>0.0</v>
      </c>
      <c r="L1767" s="25">
        <v>0.0</v>
      </c>
      <c r="M1767" s="25">
        <v>0.0</v>
      </c>
      <c r="N1767" s="25">
        <v>0.61306</v>
      </c>
      <c r="O1767" s="25">
        <v>1.4525</v>
      </c>
      <c r="P1767" s="25">
        <v>0.70713</v>
      </c>
      <c r="Q1767" s="25">
        <v>0.0</v>
      </c>
      <c r="R1767" s="25">
        <v>99.0</v>
      </c>
      <c r="S1767" s="25">
        <v>11.0</v>
      </c>
    </row>
    <row r="1768">
      <c r="A1768" s="58" t="s">
        <v>41</v>
      </c>
      <c r="B1768" s="25" t="s">
        <v>1</v>
      </c>
      <c r="C1768" s="25" t="s">
        <v>117</v>
      </c>
      <c r="D1768" s="25" t="s">
        <v>19</v>
      </c>
      <c r="E1768" s="25">
        <v>16.0</v>
      </c>
      <c r="F1768" s="25">
        <v>0.0</v>
      </c>
      <c r="G1768" s="25">
        <v>0.0</v>
      </c>
      <c r="H1768" s="25">
        <v>4.0</v>
      </c>
      <c r="I1768" s="25">
        <v>0.0</v>
      </c>
      <c r="J1768" s="25">
        <v>0.0</v>
      </c>
      <c r="K1768" s="25">
        <v>0.0</v>
      </c>
      <c r="L1768" s="25">
        <v>0.0</v>
      </c>
      <c r="M1768" s="25">
        <v>0.0</v>
      </c>
      <c r="N1768" s="25">
        <v>0.02861</v>
      </c>
      <c r="O1768" s="25">
        <v>1.50722</v>
      </c>
      <c r="P1768" s="25">
        <v>1.53351</v>
      </c>
      <c r="Q1768" s="25">
        <v>0.0</v>
      </c>
      <c r="R1768" s="25">
        <v>99.0</v>
      </c>
      <c r="S1768" s="25">
        <v>11.0</v>
      </c>
    </row>
    <row r="1769">
      <c r="A1769" s="58" t="s">
        <v>41</v>
      </c>
      <c r="B1769" s="25" t="s">
        <v>1</v>
      </c>
      <c r="C1769" s="25" t="s">
        <v>122</v>
      </c>
      <c r="D1769" s="25" t="s">
        <v>19</v>
      </c>
      <c r="E1769" s="25">
        <v>1.0</v>
      </c>
      <c r="F1769" s="25">
        <v>0.0</v>
      </c>
      <c r="G1769" s="25">
        <v>0.0</v>
      </c>
      <c r="H1769" s="25">
        <v>0.0</v>
      </c>
      <c r="I1769" s="25">
        <v>0.0</v>
      </c>
      <c r="J1769" s="25">
        <v>0.0</v>
      </c>
      <c r="K1769" s="25">
        <v>0.0</v>
      </c>
      <c r="L1769" s="25">
        <v>0.0</v>
      </c>
      <c r="M1769" s="25">
        <v>0.0</v>
      </c>
      <c r="N1769" s="25">
        <v>0.10278</v>
      </c>
      <c r="O1769" s="25">
        <v>0.10278</v>
      </c>
      <c r="P1769" s="25">
        <v>0.10278</v>
      </c>
      <c r="Q1769" s="25">
        <v>0.0</v>
      </c>
      <c r="R1769" s="25">
        <v>99.0</v>
      </c>
      <c r="S1769" s="25">
        <v>11.0</v>
      </c>
    </row>
    <row r="1770">
      <c r="A1770" s="58" t="s">
        <v>41</v>
      </c>
      <c r="B1770" s="25" t="s">
        <v>1</v>
      </c>
      <c r="C1770" s="25" t="s">
        <v>166</v>
      </c>
      <c r="D1770" s="25" t="s">
        <v>19</v>
      </c>
      <c r="E1770" s="25">
        <v>5.0</v>
      </c>
      <c r="F1770" s="25">
        <v>0.0</v>
      </c>
      <c r="G1770" s="25">
        <v>0.0</v>
      </c>
      <c r="H1770" s="25">
        <v>0.0</v>
      </c>
      <c r="I1770" s="25">
        <v>0.0</v>
      </c>
      <c r="J1770" s="25">
        <v>0.0</v>
      </c>
      <c r="K1770" s="25">
        <v>0.0</v>
      </c>
      <c r="L1770" s="25">
        <v>0.0</v>
      </c>
      <c r="M1770" s="25">
        <v>0.0</v>
      </c>
      <c r="N1770" s="25">
        <v>1.70861</v>
      </c>
      <c r="O1770" s="25">
        <v>1.88861</v>
      </c>
      <c r="P1770" s="25">
        <v>1.48161</v>
      </c>
      <c r="Q1770" s="25">
        <v>0.0</v>
      </c>
      <c r="R1770" s="25">
        <v>99.0</v>
      </c>
      <c r="S1770" s="25">
        <v>11.0</v>
      </c>
    </row>
    <row r="1771">
      <c r="A1771" s="58" t="s">
        <v>41</v>
      </c>
      <c r="B1771" s="25" t="s">
        <v>1</v>
      </c>
      <c r="C1771" s="25" t="s">
        <v>147</v>
      </c>
      <c r="D1771" s="25" t="s">
        <v>19</v>
      </c>
      <c r="E1771" s="25">
        <v>9.0</v>
      </c>
      <c r="F1771" s="25">
        <v>0.0</v>
      </c>
      <c r="G1771" s="25">
        <v>0.0</v>
      </c>
      <c r="H1771" s="25">
        <v>1.0</v>
      </c>
      <c r="I1771" s="25">
        <v>0.0</v>
      </c>
      <c r="J1771" s="25">
        <v>0.0</v>
      </c>
      <c r="K1771" s="25">
        <v>0.0</v>
      </c>
      <c r="L1771" s="25">
        <v>0.0</v>
      </c>
      <c r="M1771" s="25">
        <v>0.0</v>
      </c>
      <c r="N1771" s="25">
        <v>1.23667</v>
      </c>
      <c r="O1771" s="25">
        <v>5.47583</v>
      </c>
      <c r="P1771" s="25">
        <v>1.37512</v>
      </c>
      <c r="Q1771" s="25">
        <v>0.0</v>
      </c>
      <c r="R1771" s="25">
        <v>99.0</v>
      </c>
      <c r="S1771" s="25">
        <v>11.0</v>
      </c>
    </row>
    <row r="1772">
      <c r="A1772" s="58" t="s">
        <v>41</v>
      </c>
      <c r="B1772" s="25" t="s">
        <v>1</v>
      </c>
      <c r="C1772" s="25" t="s">
        <v>131</v>
      </c>
      <c r="D1772" s="25" t="s">
        <v>19</v>
      </c>
      <c r="E1772" s="25">
        <v>29.0</v>
      </c>
      <c r="F1772" s="25">
        <v>0.0</v>
      </c>
      <c r="G1772" s="25">
        <v>0.0</v>
      </c>
      <c r="H1772" s="25">
        <v>6.0</v>
      </c>
      <c r="I1772" s="25">
        <v>0.0</v>
      </c>
      <c r="J1772" s="25">
        <v>0.0</v>
      </c>
      <c r="K1772" s="25">
        <v>0.0</v>
      </c>
      <c r="L1772" s="25">
        <v>0.0</v>
      </c>
      <c r="M1772" s="25">
        <v>0.0</v>
      </c>
      <c r="N1772" s="25">
        <v>0.30972</v>
      </c>
      <c r="O1772" s="25">
        <v>1.89056</v>
      </c>
      <c r="P1772" s="25">
        <v>2.09866</v>
      </c>
      <c r="Q1772" s="25">
        <v>0.0</v>
      </c>
      <c r="R1772" s="25">
        <v>99.0</v>
      </c>
      <c r="S1772" s="25">
        <v>11.0</v>
      </c>
    </row>
    <row r="1773">
      <c r="A1773" s="58" t="s">
        <v>41</v>
      </c>
      <c r="B1773" s="25" t="s">
        <v>1</v>
      </c>
      <c r="C1773" s="25" t="s">
        <v>227</v>
      </c>
      <c r="D1773" s="25" t="s">
        <v>19</v>
      </c>
      <c r="E1773" s="25">
        <v>4.0</v>
      </c>
      <c r="F1773" s="25">
        <v>0.0</v>
      </c>
      <c r="G1773" s="25">
        <v>0.0</v>
      </c>
      <c r="H1773" s="25">
        <v>0.0</v>
      </c>
      <c r="I1773" s="25">
        <v>0.0</v>
      </c>
      <c r="J1773" s="25">
        <v>0.0</v>
      </c>
      <c r="K1773" s="25">
        <v>0.0</v>
      </c>
      <c r="L1773" s="25">
        <v>0.0</v>
      </c>
      <c r="M1773" s="25">
        <v>0.0</v>
      </c>
      <c r="N1773" s="25">
        <v>0.10444</v>
      </c>
      <c r="O1773" s="25">
        <v>0.54972</v>
      </c>
      <c r="P1773" s="25">
        <v>0.21368</v>
      </c>
      <c r="Q1773" s="25">
        <v>0.0</v>
      </c>
      <c r="R1773" s="25">
        <v>99.0</v>
      </c>
      <c r="S1773" s="25">
        <v>11.0</v>
      </c>
    </row>
    <row r="1774">
      <c r="A1774" s="58" t="s">
        <v>41</v>
      </c>
      <c r="B1774" s="25" t="s">
        <v>1</v>
      </c>
      <c r="C1774" s="25" t="s">
        <v>224</v>
      </c>
      <c r="D1774" s="25" t="s">
        <v>19</v>
      </c>
      <c r="E1774" s="25">
        <v>6.0</v>
      </c>
      <c r="F1774" s="25">
        <v>0.0</v>
      </c>
      <c r="G1774" s="25">
        <v>0.0</v>
      </c>
      <c r="H1774" s="25">
        <v>1.0</v>
      </c>
      <c r="I1774" s="25">
        <v>0.0</v>
      </c>
      <c r="J1774" s="25">
        <v>0.0</v>
      </c>
      <c r="K1774" s="25">
        <v>0.0</v>
      </c>
      <c r="L1774" s="25">
        <v>0.0</v>
      </c>
      <c r="M1774" s="25">
        <v>0.0</v>
      </c>
      <c r="N1774" s="25">
        <v>0.02306</v>
      </c>
      <c r="O1774" s="25">
        <v>0.69472</v>
      </c>
      <c r="P1774" s="25">
        <v>0.17815</v>
      </c>
      <c r="Q1774" s="25">
        <v>0.0</v>
      </c>
      <c r="R1774" s="25">
        <v>99.0</v>
      </c>
      <c r="S1774" s="25">
        <v>11.0</v>
      </c>
    </row>
    <row r="1775">
      <c r="A1775" s="58" t="s">
        <v>41</v>
      </c>
      <c r="B1775" s="25" t="s">
        <v>1</v>
      </c>
      <c r="C1775" s="25" t="s">
        <v>289</v>
      </c>
      <c r="D1775" s="25" t="s">
        <v>19</v>
      </c>
      <c r="E1775" s="25">
        <v>2.0</v>
      </c>
      <c r="F1775" s="25">
        <v>0.0</v>
      </c>
      <c r="G1775" s="25">
        <v>0.0</v>
      </c>
      <c r="H1775" s="25">
        <v>1.0</v>
      </c>
      <c r="I1775" s="25">
        <v>0.0</v>
      </c>
      <c r="J1775" s="25">
        <v>0.0</v>
      </c>
      <c r="K1775" s="25">
        <v>0.0</v>
      </c>
      <c r="L1775" s="25">
        <v>0.0</v>
      </c>
      <c r="M1775" s="25">
        <v>0.0</v>
      </c>
      <c r="N1775" s="25">
        <v>0.03889</v>
      </c>
      <c r="O1775" s="25">
        <v>0.03889</v>
      </c>
      <c r="P1775" s="25">
        <v>0.03889</v>
      </c>
      <c r="Q1775" s="25">
        <v>0.0</v>
      </c>
      <c r="R1775" s="25">
        <v>99.0</v>
      </c>
      <c r="S1775" s="25">
        <v>11.0</v>
      </c>
    </row>
    <row r="1776">
      <c r="A1776" s="58" t="s">
        <v>41</v>
      </c>
      <c r="B1776" s="25" t="s">
        <v>1</v>
      </c>
      <c r="C1776" s="25" t="s">
        <v>189</v>
      </c>
      <c r="D1776" s="25" t="s">
        <v>19</v>
      </c>
      <c r="E1776" s="25">
        <v>11.0</v>
      </c>
      <c r="F1776" s="25">
        <v>0.0</v>
      </c>
      <c r="G1776" s="25">
        <v>0.0</v>
      </c>
      <c r="H1776" s="25">
        <v>2.0</v>
      </c>
      <c r="I1776" s="25">
        <v>0.0</v>
      </c>
      <c r="J1776" s="25">
        <v>0.0</v>
      </c>
      <c r="K1776" s="25">
        <v>0.0</v>
      </c>
      <c r="L1776" s="25">
        <v>0.0</v>
      </c>
      <c r="M1776" s="25">
        <v>0.0</v>
      </c>
      <c r="N1776" s="25">
        <v>0.19583</v>
      </c>
      <c r="O1776" s="25">
        <v>1.11194</v>
      </c>
      <c r="P1776" s="25">
        <v>0.41652</v>
      </c>
      <c r="Q1776" s="25">
        <v>0.0</v>
      </c>
      <c r="R1776" s="25">
        <v>99.0</v>
      </c>
      <c r="S1776" s="25">
        <v>11.0</v>
      </c>
    </row>
    <row r="1777">
      <c r="A1777" s="58" t="s">
        <v>41</v>
      </c>
      <c r="B1777" s="25" t="s">
        <v>1</v>
      </c>
      <c r="C1777" s="25" t="s">
        <v>140</v>
      </c>
      <c r="D1777" s="25" t="s">
        <v>19</v>
      </c>
      <c r="E1777" s="25">
        <v>8.0</v>
      </c>
      <c r="F1777" s="25">
        <v>0.0</v>
      </c>
      <c r="G1777" s="25">
        <v>0.0</v>
      </c>
      <c r="H1777" s="25">
        <v>3.0</v>
      </c>
      <c r="I1777" s="25">
        <v>0.0</v>
      </c>
      <c r="J1777" s="25">
        <v>0.0</v>
      </c>
      <c r="K1777" s="25">
        <v>0.0</v>
      </c>
      <c r="L1777" s="25">
        <v>0.0</v>
      </c>
      <c r="M1777" s="25">
        <v>0.0</v>
      </c>
      <c r="N1777" s="25">
        <v>0.015</v>
      </c>
      <c r="O1777" s="25">
        <v>1.83333</v>
      </c>
      <c r="P1777" s="25">
        <v>0.63962</v>
      </c>
      <c r="Q1777" s="25">
        <v>0.0</v>
      </c>
      <c r="R1777" s="25">
        <v>99.0</v>
      </c>
      <c r="S1777" s="25">
        <v>11.0</v>
      </c>
    </row>
    <row r="1778">
      <c r="A1778" s="58" t="s">
        <v>41</v>
      </c>
      <c r="B1778" s="25" t="s">
        <v>1</v>
      </c>
      <c r="C1778" s="25" t="s">
        <v>178</v>
      </c>
      <c r="D1778" s="25" t="s">
        <v>19</v>
      </c>
      <c r="E1778" s="25">
        <v>15.0</v>
      </c>
      <c r="F1778" s="25">
        <v>0.0</v>
      </c>
      <c r="G1778" s="25">
        <v>0.0</v>
      </c>
      <c r="H1778" s="25">
        <v>3.0</v>
      </c>
      <c r="I1778" s="25">
        <v>0.0</v>
      </c>
      <c r="J1778" s="25">
        <v>0.0</v>
      </c>
      <c r="K1778" s="25">
        <v>0.0</v>
      </c>
      <c r="L1778" s="25">
        <v>0.0</v>
      </c>
      <c r="M1778" s="25">
        <v>0.0</v>
      </c>
      <c r="N1778" s="25">
        <v>0.47278</v>
      </c>
      <c r="O1778" s="25">
        <v>1.07583</v>
      </c>
      <c r="P1778" s="25">
        <v>0.45702</v>
      </c>
      <c r="Q1778" s="25">
        <v>0.0</v>
      </c>
      <c r="R1778" s="25">
        <v>99.0</v>
      </c>
      <c r="S1778" s="25">
        <v>11.0</v>
      </c>
    </row>
    <row r="1779">
      <c r="A1779" s="58" t="s">
        <v>41</v>
      </c>
      <c r="B1779" s="25" t="s">
        <v>1</v>
      </c>
      <c r="C1779" s="25" t="s">
        <v>288</v>
      </c>
      <c r="D1779" s="25" t="s">
        <v>19</v>
      </c>
      <c r="E1779" s="25">
        <v>2.0</v>
      </c>
      <c r="F1779" s="25">
        <v>0.0</v>
      </c>
      <c r="G1779" s="25">
        <v>0.0</v>
      </c>
      <c r="H1779" s="25">
        <v>0.0</v>
      </c>
      <c r="I1779" s="25">
        <v>0.0</v>
      </c>
      <c r="J1779" s="25">
        <v>0.0</v>
      </c>
      <c r="K1779" s="25">
        <v>0.0</v>
      </c>
      <c r="L1779" s="25">
        <v>0.0</v>
      </c>
      <c r="M1779" s="25">
        <v>0.0</v>
      </c>
      <c r="N1779" s="25">
        <v>0.53861</v>
      </c>
      <c r="O1779" s="25">
        <v>0.53861</v>
      </c>
      <c r="P1779" s="25">
        <v>0.53861</v>
      </c>
      <c r="Q1779" s="25">
        <v>0.0</v>
      </c>
      <c r="R1779" s="25">
        <v>99.0</v>
      </c>
      <c r="S1779" s="25">
        <v>11.0</v>
      </c>
    </row>
    <row r="1780">
      <c r="A1780" s="58" t="s">
        <v>41</v>
      </c>
      <c r="B1780" s="25" t="s">
        <v>1</v>
      </c>
      <c r="C1780" s="25" t="s">
        <v>228</v>
      </c>
      <c r="D1780" s="25" t="s">
        <v>19</v>
      </c>
      <c r="E1780" s="25">
        <v>1.0</v>
      </c>
      <c r="F1780" s="25">
        <v>0.0</v>
      </c>
      <c r="G1780" s="25">
        <v>0.0</v>
      </c>
      <c r="H1780" s="25">
        <v>0.0</v>
      </c>
      <c r="I1780" s="25">
        <v>0.0</v>
      </c>
      <c r="J1780" s="25">
        <v>0.0</v>
      </c>
      <c r="K1780" s="25">
        <v>0.0</v>
      </c>
      <c r="L1780" s="25">
        <v>0.0</v>
      </c>
      <c r="M1780" s="25">
        <v>0.0</v>
      </c>
      <c r="N1780" s="25">
        <v>0.07972</v>
      </c>
      <c r="O1780" s="25">
        <v>0.07972</v>
      </c>
      <c r="P1780" s="25">
        <v>0.07972</v>
      </c>
      <c r="Q1780" s="25">
        <v>0.0</v>
      </c>
      <c r="R1780" s="25">
        <v>99.0</v>
      </c>
      <c r="S1780" s="25">
        <v>11.0</v>
      </c>
    </row>
    <row r="1781">
      <c r="A1781" s="58" t="s">
        <v>41</v>
      </c>
      <c r="B1781" s="25" t="s">
        <v>1</v>
      </c>
      <c r="C1781" s="25" t="s">
        <v>220</v>
      </c>
      <c r="D1781" s="25" t="s">
        <v>19</v>
      </c>
      <c r="E1781" s="25">
        <v>2.0</v>
      </c>
      <c r="F1781" s="25">
        <v>0.0</v>
      </c>
      <c r="G1781" s="25">
        <v>0.0</v>
      </c>
      <c r="H1781" s="25">
        <v>0.0</v>
      </c>
      <c r="I1781" s="25">
        <v>0.0</v>
      </c>
      <c r="J1781" s="25">
        <v>0.0</v>
      </c>
      <c r="K1781" s="25">
        <v>0.0</v>
      </c>
      <c r="L1781" s="25">
        <v>0.0</v>
      </c>
      <c r="M1781" s="25">
        <v>0.0</v>
      </c>
      <c r="N1781" s="25">
        <v>1.64667</v>
      </c>
      <c r="O1781" s="25">
        <v>1.64667</v>
      </c>
      <c r="P1781" s="25">
        <v>1.64667</v>
      </c>
      <c r="Q1781" s="25">
        <v>0.0</v>
      </c>
      <c r="R1781" s="25">
        <v>99.0</v>
      </c>
      <c r="S1781" s="25">
        <v>11.0</v>
      </c>
    </row>
    <row r="1782">
      <c r="A1782" s="58" t="s">
        <v>41</v>
      </c>
      <c r="B1782" s="25" t="s">
        <v>1</v>
      </c>
      <c r="C1782" s="25" t="s">
        <v>223</v>
      </c>
      <c r="D1782" s="25" t="s">
        <v>19</v>
      </c>
      <c r="E1782" s="25">
        <v>6.0</v>
      </c>
      <c r="F1782" s="25">
        <v>0.0</v>
      </c>
      <c r="G1782" s="25">
        <v>0.0</v>
      </c>
      <c r="H1782" s="25">
        <v>3.0</v>
      </c>
      <c r="I1782" s="25">
        <v>0.0</v>
      </c>
      <c r="J1782" s="25">
        <v>0.0</v>
      </c>
      <c r="K1782" s="25">
        <v>0.0</v>
      </c>
      <c r="L1782" s="25">
        <v>0.0</v>
      </c>
      <c r="M1782" s="25">
        <v>0.0</v>
      </c>
      <c r="N1782" s="25">
        <v>0.00583</v>
      </c>
      <c r="O1782" s="25">
        <v>2.27889</v>
      </c>
      <c r="P1782" s="25">
        <v>0.61333</v>
      </c>
      <c r="Q1782" s="25">
        <v>0.0</v>
      </c>
      <c r="R1782" s="25">
        <v>99.0</v>
      </c>
      <c r="S1782" s="25">
        <v>11.0</v>
      </c>
    </row>
    <row r="1783">
      <c r="A1783" s="58" t="s">
        <v>41</v>
      </c>
      <c r="B1783" s="25" t="s">
        <v>1</v>
      </c>
      <c r="C1783" s="25" t="s">
        <v>239</v>
      </c>
      <c r="D1783" s="25" t="s">
        <v>19</v>
      </c>
      <c r="E1783" s="25">
        <v>2.0</v>
      </c>
      <c r="F1783" s="25">
        <v>0.0</v>
      </c>
      <c r="G1783" s="25">
        <v>0.0</v>
      </c>
      <c r="H1783" s="25">
        <v>0.0</v>
      </c>
      <c r="I1783" s="25">
        <v>0.0</v>
      </c>
      <c r="J1783" s="25">
        <v>0.0</v>
      </c>
      <c r="K1783" s="25">
        <v>0.0</v>
      </c>
      <c r="L1783" s="25">
        <v>0.0</v>
      </c>
      <c r="M1783" s="25">
        <v>0.0</v>
      </c>
      <c r="N1783" s="25">
        <v>11.42528</v>
      </c>
      <c r="O1783" s="25">
        <v>11.42528</v>
      </c>
      <c r="P1783" s="25">
        <v>11.42528</v>
      </c>
      <c r="Q1783" s="25">
        <v>0.0</v>
      </c>
      <c r="R1783" s="25">
        <v>99.0</v>
      </c>
      <c r="S1783" s="25">
        <v>11.0</v>
      </c>
    </row>
    <row r="1784">
      <c r="A1784" s="58" t="s">
        <v>41</v>
      </c>
      <c r="B1784" s="25" t="s">
        <v>1</v>
      </c>
      <c r="C1784" s="25" t="s">
        <v>194</v>
      </c>
      <c r="D1784" s="25" t="s">
        <v>19</v>
      </c>
      <c r="E1784" s="25">
        <v>20.0</v>
      </c>
      <c r="F1784" s="25">
        <v>0.0</v>
      </c>
      <c r="G1784" s="25">
        <v>0.0</v>
      </c>
      <c r="H1784" s="25">
        <v>1.0</v>
      </c>
      <c r="I1784" s="25">
        <v>0.0</v>
      </c>
      <c r="J1784" s="25">
        <v>0.0</v>
      </c>
      <c r="K1784" s="25">
        <v>0.0</v>
      </c>
      <c r="L1784" s="25">
        <v>0.0</v>
      </c>
      <c r="M1784" s="25">
        <v>0.0</v>
      </c>
      <c r="N1784" s="25">
        <v>1.07944</v>
      </c>
      <c r="O1784" s="25">
        <v>1.64583</v>
      </c>
      <c r="P1784" s="25">
        <v>0.90081</v>
      </c>
      <c r="Q1784" s="25">
        <v>0.0</v>
      </c>
      <c r="R1784" s="25">
        <v>99.0</v>
      </c>
      <c r="S1784" s="25">
        <v>11.0</v>
      </c>
    </row>
    <row r="1785">
      <c r="A1785" s="58" t="s">
        <v>41</v>
      </c>
      <c r="B1785" s="25" t="s">
        <v>1</v>
      </c>
      <c r="C1785" s="25" t="s">
        <v>278</v>
      </c>
      <c r="D1785" s="25" t="s">
        <v>19</v>
      </c>
      <c r="E1785" s="25">
        <v>1.0</v>
      </c>
      <c r="F1785" s="25">
        <v>0.0</v>
      </c>
      <c r="G1785" s="25">
        <v>0.0</v>
      </c>
      <c r="H1785" s="25">
        <v>0.0</v>
      </c>
      <c r="I1785" s="25">
        <v>0.0</v>
      </c>
      <c r="J1785" s="25">
        <v>0.0</v>
      </c>
      <c r="K1785" s="25">
        <v>0.0</v>
      </c>
      <c r="L1785" s="25">
        <v>0.0</v>
      </c>
      <c r="M1785" s="25">
        <v>0.0</v>
      </c>
      <c r="N1785" s="25">
        <v>1.01944</v>
      </c>
      <c r="O1785" s="25">
        <v>1.01944</v>
      </c>
      <c r="P1785" s="25">
        <v>1.01944</v>
      </c>
      <c r="Q1785" s="25">
        <v>0.0</v>
      </c>
      <c r="R1785" s="25">
        <v>99.0</v>
      </c>
      <c r="S1785" s="25">
        <v>11.0</v>
      </c>
    </row>
    <row r="1786">
      <c r="A1786" s="58" t="s">
        <v>41</v>
      </c>
      <c r="B1786" s="25" t="s">
        <v>1</v>
      </c>
      <c r="C1786" s="25" t="s">
        <v>218</v>
      </c>
      <c r="D1786" s="25" t="s">
        <v>19</v>
      </c>
      <c r="E1786" s="25">
        <v>1.0</v>
      </c>
      <c r="F1786" s="25">
        <v>0.0</v>
      </c>
      <c r="G1786" s="25">
        <v>0.0</v>
      </c>
      <c r="H1786" s="25">
        <v>1.0</v>
      </c>
      <c r="I1786" s="25">
        <v>0.0</v>
      </c>
      <c r="J1786" s="25">
        <v>0.0</v>
      </c>
      <c r="K1786" s="25">
        <v>0.0</v>
      </c>
      <c r="L1786" s="25">
        <v>0.0</v>
      </c>
      <c r="M1786" s="25">
        <v>0.0</v>
      </c>
      <c r="N1786" s="25">
        <v>0.00278</v>
      </c>
      <c r="O1786" s="25">
        <v>0.00278</v>
      </c>
      <c r="P1786" s="25">
        <v>0.00278</v>
      </c>
      <c r="Q1786" s="25">
        <v>0.0</v>
      </c>
      <c r="R1786" s="25">
        <v>99.0</v>
      </c>
      <c r="S1786" s="25">
        <v>11.0</v>
      </c>
    </row>
    <row r="1787">
      <c r="A1787" s="58" t="s">
        <v>41</v>
      </c>
      <c r="B1787" s="25" t="s">
        <v>1</v>
      </c>
      <c r="C1787" s="25" t="s">
        <v>294</v>
      </c>
      <c r="D1787" s="25" t="s">
        <v>19</v>
      </c>
      <c r="E1787" s="25">
        <v>3.0</v>
      </c>
      <c r="F1787" s="25">
        <v>0.0</v>
      </c>
      <c r="G1787" s="25">
        <v>0.0</v>
      </c>
      <c r="H1787" s="25">
        <v>0.0</v>
      </c>
      <c r="I1787" s="25">
        <v>0.0</v>
      </c>
      <c r="J1787" s="25">
        <v>0.0</v>
      </c>
      <c r="K1787" s="25">
        <v>0.0</v>
      </c>
      <c r="L1787" s="25">
        <v>0.0</v>
      </c>
      <c r="M1787" s="25">
        <v>0.0</v>
      </c>
      <c r="N1787" s="25">
        <v>0.25361</v>
      </c>
      <c r="O1787" s="25">
        <v>0.29944</v>
      </c>
      <c r="P1787" s="25">
        <v>0.26852</v>
      </c>
      <c r="Q1787" s="25">
        <v>0.0</v>
      </c>
      <c r="R1787" s="25">
        <v>99.0</v>
      </c>
      <c r="S1787" s="25">
        <v>11.0</v>
      </c>
    </row>
    <row r="1788">
      <c r="A1788" s="58" t="s">
        <v>41</v>
      </c>
      <c r="B1788" s="25" t="s">
        <v>1</v>
      </c>
      <c r="C1788" s="25" t="s">
        <v>290</v>
      </c>
      <c r="D1788" s="25" t="s">
        <v>19</v>
      </c>
      <c r="E1788" s="25">
        <v>1.0</v>
      </c>
      <c r="F1788" s="25">
        <v>0.0</v>
      </c>
      <c r="G1788" s="25">
        <v>0.0</v>
      </c>
      <c r="H1788" s="25">
        <v>0.0</v>
      </c>
      <c r="I1788" s="25">
        <v>0.0</v>
      </c>
      <c r="J1788" s="25">
        <v>0.0</v>
      </c>
      <c r="K1788" s="25">
        <v>0.0</v>
      </c>
      <c r="L1788" s="25">
        <v>0.0</v>
      </c>
      <c r="M1788" s="25">
        <v>0.0</v>
      </c>
      <c r="N1788" s="25">
        <v>0.00944</v>
      </c>
      <c r="O1788" s="25">
        <v>0.00944</v>
      </c>
      <c r="P1788" s="25">
        <v>0.00944</v>
      </c>
      <c r="Q1788" s="25">
        <v>0.0</v>
      </c>
      <c r="R1788" s="25">
        <v>99.0</v>
      </c>
      <c r="S1788" s="25">
        <v>11.0</v>
      </c>
    </row>
    <row r="1789">
      <c r="A1789" s="58" t="s">
        <v>41</v>
      </c>
      <c r="B1789" s="25" t="s">
        <v>1</v>
      </c>
      <c r="C1789" s="25" t="s">
        <v>257</v>
      </c>
      <c r="D1789" s="25" t="s">
        <v>19</v>
      </c>
      <c r="E1789" s="25">
        <v>2.0</v>
      </c>
      <c r="F1789" s="25">
        <v>0.0</v>
      </c>
      <c r="G1789" s="25">
        <v>0.0</v>
      </c>
      <c r="H1789" s="25">
        <v>0.0</v>
      </c>
      <c r="I1789" s="25">
        <v>0.0</v>
      </c>
      <c r="J1789" s="25">
        <v>0.0</v>
      </c>
      <c r="K1789" s="25">
        <v>0.0</v>
      </c>
      <c r="L1789" s="25">
        <v>0.0</v>
      </c>
      <c r="M1789" s="25">
        <v>0.0</v>
      </c>
      <c r="N1789" s="25">
        <v>0.26764</v>
      </c>
      <c r="O1789" s="25">
        <v>0.26764</v>
      </c>
      <c r="P1789" s="25">
        <v>0.26764</v>
      </c>
      <c r="Q1789" s="25">
        <v>0.0</v>
      </c>
      <c r="R1789" s="25">
        <v>99.0</v>
      </c>
      <c r="S1789" s="25">
        <v>11.0</v>
      </c>
    </row>
    <row r="1790">
      <c r="A1790" s="58" t="s">
        <v>41</v>
      </c>
      <c r="B1790" s="25" t="s">
        <v>1</v>
      </c>
      <c r="C1790" s="25" t="s">
        <v>254</v>
      </c>
      <c r="D1790" s="25" t="s">
        <v>19</v>
      </c>
      <c r="E1790" s="25">
        <v>9.0</v>
      </c>
      <c r="F1790" s="25">
        <v>0.0</v>
      </c>
      <c r="G1790" s="25">
        <v>0.0</v>
      </c>
      <c r="H1790" s="25">
        <v>4.0</v>
      </c>
      <c r="I1790" s="25">
        <v>0.0</v>
      </c>
      <c r="J1790" s="25">
        <v>0.0</v>
      </c>
      <c r="K1790" s="25">
        <v>0.0</v>
      </c>
      <c r="L1790" s="25">
        <v>0.0</v>
      </c>
      <c r="M1790" s="25">
        <v>0.0</v>
      </c>
      <c r="N1790" s="25">
        <v>0.14583</v>
      </c>
      <c r="O1790" s="25">
        <v>3.07583</v>
      </c>
      <c r="P1790" s="25">
        <v>0.55191</v>
      </c>
      <c r="Q1790" s="25">
        <v>0.0</v>
      </c>
      <c r="R1790" s="25">
        <v>99.0</v>
      </c>
      <c r="S1790" s="25">
        <v>11.0</v>
      </c>
    </row>
    <row r="1791">
      <c r="A1791" s="58" t="s">
        <v>41</v>
      </c>
      <c r="B1791" s="25" t="s">
        <v>1</v>
      </c>
      <c r="C1791" s="25" t="s">
        <v>266</v>
      </c>
      <c r="D1791" s="25" t="s">
        <v>19</v>
      </c>
      <c r="E1791" s="25">
        <v>1.0</v>
      </c>
      <c r="F1791" s="25">
        <v>0.0</v>
      </c>
      <c r="G1791" s="25">
        <v>0.0</v>
      </c>
      <c r="H1791" s="25">
        <v>0.0</v>
      </c>
      <c r="I1791" s="25">
        <v>0.0</v>
      </c>
      <c r="J1791" s="25">
        <v>0.0</v>
      </c>
      <c r="K1791" s="25">
        <v>0.0</v>
      </c>
      <c r="L1791" s="25">
        <v>0.0</v>
      </c>
      <c r="M1791" s="25">
        <v>0.0</v>
      </c>
      <c r="N1791" s="25">
        <v>0.40139</v>
      </c>
      <c r="O1791" s="25">
        <v>0.40139</v>
      </c>
      <c r="P1791" s="25">
        <v>0.40139</v>
      </c>
      <c r="Q1791" s="25">
        <v>0.0</v>
      </c>
      <c r="R1791" s="25">
        <v>99.0</v>
      </c>
      <c r="S1791" s="25">
        <v>11.0</v>
      </c>
    </row>
    <row r="1792">
      <c r="A1792" s="58" t="s">
        <v>41</v>
      </c>
      <c r="B1792" s="25" t="s">
        <v>1</v>
      </c>
      <c r="C1792" s="25" t="s">
        <v>268</v>
      </c>
      <c r="D1792" s="25" t="s">
        <v>19</v>
      </c>
      <c r="E1792" s="25">
        <v>1.0</v>
      </c>
      <c r="F1792" s="25">
        <v>0.0</v>
      </c>
      <c r="G1792" s="25">
        <v>0.0</v>
      </c>
      <c r="H1792" s="25">
        <v>0.0</v>
      </c>
      <c r="I1792" s="25">
        <v>0.0</v>
      </c>
      <c r="J1792" s="25">
        <v>0.0</v>
      </c>
      <c r="K1792" s="25">
        <v>0.0</v>
      </c>
      <c r="L1792" s="25">
        <v>0.0</v>
      </c>
      <c r="M1792" s="25">
        <v>0.0</v>
      </c>
      <c r="N1792" s="25">
        <v>0.17417</v>
      </c>
      <c r="O1792" s="25">
        <v>0.17417</v>
      </c>
      <c r="P1792" s="25">
        <v>0.17417</v>
      </c>
      <c r="Q1792" s="25">
        <v>0.0</v>
      </c>
      <c r="R1792" s="25">
        <v>99.0</v>
      </c>
      <c r="S1792" s="25">
        <v>11.0</v>
      </c>
    </row>
    <row r="1793">
      <c r="A1793" s="58" t="s">
        <v>41</v>
      </c>
      <c r="B1793" s="25" t="s">
        <v>1</v>
      </c>
      <c r="C1793" s="25" t="s">
        <v>219</v>
      </c>
      <c r="D1793" s="25" t="s">
        <v>19</v>
      </c>
      <c r="E1793" s="25">
        <v>3.0</v>
      </c>
      <c r="F1793" s="25">
        <v>0.0</v>
      </c>
      <c r="G1793" s="25">
        <v>0.0</v>
      </c>
      <c r="H1793" s="25">
        <v>0.0</v>
      </c>
      <c r="I1793" s="25">
        <v>0.0</v>
      </c>
      <c r="J1793" s="25">
        <v>0.0</v>
      </c>
      <c r="K1793" s="25">
        <v>0.0</v>
      </c>
      <c r="L1793" s="25">
        <v>0.0</v>
      </c>
      <c r="M1793" s="25">
        <v>0.0</v>
      </c>
      <c r="N1793" s="25">
        <v>0.76028</v>
      </c>
      <c r="O1793" s="25">
        <v>1.98722</v>
      </c>
      <c r="P1793" s="25">
        <v>1.06778</v>
      </c>
      <c r="Q1793" s="25">
        <v>0.0</v>
      </c>
      <c r="R1793" s="25">
        <v>99.0</v>
      </c>
      <c r="S1793" s="25">
        <v>11.0</v>
      </c>
    </row>
    <row r="1794">
      <c r="A1794" s="58" t="s">
        <v>41</v>
      </c>
      <c r="B1794" s="25" t="s">
        <v>1</v>
      </c>
      <c r="C1794" s="25" t="s">
        <v>97</v>
      </c>
      <c r="D1794" s="25" t="s">
        <v>19</v>
      </c>
      <c r="E1794" s="25">
        <v>15.0</v>
      </c>
      <c r="F1794" s="25">
        <v>0.0</v>
      </c>
      <c r="G1794" s="25">
        <v>0.0</v>
      </c>
      <c r="H1794" s="25">
        <v>2.0</v>
      </c>
      <c r="I1794" s="25">
        <v>0.0</v>
      </c>
      <c r="J1794" s="25">
        <v>0.0</v>
      </c>
      <c r="K1794" s="25">
        <v>0.0</v>
      </c>
      <c r="L1794" s="25">
        <v>0.0</v>
      </c>
      <c r="M1794" s="25">
        <v>0.0</v>
      </c>
      <c r="N1794" s="25">
        <v>0.74222</v>
      </c>
      <c r="O1794" s="25">
        <v>1.5575</v>
      </c>
      <c r="P1794" s="25">
        <v>0.70072</v>
      </c>
      <c r="Q1794" s="25">
        <v>0.0</v>
      </c>
      <c r="R1794" s="25">
        <v>99.0</v>
      </c>
      <c r="S1794" s="25">
        <v>11.0</v>
      </c>
    </row>
    <row r="1795">
      <c r="A1795" s="58" t="s">
        <v>41</v>
      </c>
      <c r="B1795" s="25" t="s">
        <v>1</v>
      </c>
      <c r="C1795" s="25" t="s">
        <v>130</v>
      </c>
      <c r="D1795" s="25" t="s">
        <v>19</v>
      </c>
      <c r="E1795" s="25">
        <v>9.0</v>
      </c>
      <c r="F1795" s="25">
        <v>0.0</v>
      </c>
      <c r="G1795" s="25">
        <v>0.0</v>
      </c>
      <c r="H1795" s="25">
        <v>4.0</v>
      </c>
      <c r="I1795" s="25">
        <v>0.0</v>
      </c>
      <c r="J1795" s="25">
        <v>0.0</v>
      </c>
      <c r="K1795" s="25">
        <v>0.0</v>
      </c>
      <c r="L1795" s="25">
        <v>0.0</v>
      </c>
      <c r="M1795" s="25">
        <v>0.0</v>
      </c>
      <c r="N1795" s="25">
        <v>0.06667</v>
      </c>
      <c r="O1795" s="25">
        <v>1.00056</v>
      </c>
      <c r="P1795" s="25">
        <v>0.32352</v>
      </c>
      <c r="Q1795" s="25">
        <v>0.0</v>
      </c>
      <c r="R1795" s="25">
        <v>99.0</v>
      </c>
      <c r="S1795" s="25">
        <v>11.0</v>
      </c>
    </row>
    <row r="1796">
      <c r="A1796" s="58" t="s">
        <v>41</v>
      </c>
      <c r="B1796" s="25" t="s">
        <v>1</v>
      </c>
      <c r="C1796" s="25" t="s">
        <v>280</v>
      </c>
      <c r="D1796" s="25" t="s">
        <v>19</v>
      </c>
      <c r="E1796" s="25">
        <v>1.0</v>
      </c>
      <c r="F1796" s="25">
        <v>0.0</v>
      </c>
      <c r="G1796" s="25">
        <v>0.0</v>
      </c>
      <c r="H1796" s="25">
        <v>0.0</v>
      </c>
      <c r="I1796" s="25">
        <v>0.0</v>
      </c>
      <c r="J1796" s="25">
        <v>0.0</v>
      </c>
      <c r="K1796" s="25">
        <v>0.0</v>
      </c>
      <c r="L1796" s="25">
        <v>0.0</v>
      </c>
      <c r="M1796" s="25">
        <v>0.0</v>
      </c>
      <c r="N1796" s="25">
        <v>1.57083</v>
      </c>
      <c r="O1796" s="25">
        <v>1.57083</v>
      </c>
      <c r="P1796" s="25">
        <v>1.57083</v>
      </c>
      <c r="Q1796" s="25">
        <v>0.0</v>
      </c>
      <c r="R1796" s="25">
        <v>99.0</v>
      </c>
      <c r="S1796" s="25">
        <v>11.0</v>
      </c>
    </row>
    <row r="1797">
      <c r="A1797" s="58" t="s">
        <v>41</v>
      </c>
      <c r="B1797" s="25" t="s">
        <v>1</v>
      </c>
      <c r="C1797" s="25" t="s">
        <v>258</v>
      </c>
      <c r="D1797" s="25" t="s">
        <v>19</v>
      </c>
      <c r="E1797" s="25">
        <v>2.0</v>
      </c>
      <c r="F1797" s="25">
        <v>0.0</v>
      </c>
      <c r="G1797" s="25">
        <v>0.0</v>
      </c>
      <c r="H1797" s="25">
        <v>0.0</v>
      </c>
      <c r="I1797" s="25">
        <v>0.0</v>
      </c>
      <c r="J1797" s="25">
        <v>0.0</v>
      </c>
      <c r="K1797" s="25">
        <v>0.0</v>
      </c>
      <c r="L1797" s="25">
        <v>0.0</v>
      </c>
      <c r="M1797" s="25">
        <v>0.0</v>
      </c>
      <c r="N1797" s="25">
        <v>1.36861</v>
      </c>
      <c r="O1797" s="25">
        <v>1.36861</v>
      </c>
      <c r="P1797" s="25">
        <v>1.36861</v>
      </c>
      <c r="Q1797" s="25">
        <v>0.0</v>
      </c>
      <c r="R1797" s="25">
        <v>99.0</v>
      </c>
      <c r="S1797" s="25">
        <v>11.0</v>
      </c>
    </row>
    <row r="1798">
      <c r="A1798" s="58" t="s">
        <v>41</v>
      </c>
      <c r="B1798" s="25" t="s">
        <v>1</v>
      </c>
      <c r="C1798" s="25" t="s">
        <v>231</v>
      </c>
      <c r="D1798" s="25" t="s">
        <v>19</v>
      </c>
      <c r="E1798" s="25">
        <v>4.0</v>
      </c>
      <c r="F1798" s="25">
        <v>0.0</v>
      </c>
      <c r="G1798" s="25">
        <v>0.0</v>
      </c>
      <c r="H1798" s="25">
        <v>0.0</v>
      </c>
      <c r="I1798" s="25">
        <v>0.0</v>
      </c>
      <c r="J1798" s="25">
        <v>0.0</v>
      </c>
      <c r="K1798" s="25">
        <v>0.0</v>
      </c>
      <c r="L1798" s="25">
        <v>0.0</v>
      </c>
      <c r="M1798" s="25">
        <v>0.0</v>
      </c>
      <c r="N1798" s="25">
        <v>0.20083</v>
      </c>
      <c r="O1798" s="25">
        <v>0.58583</v>
      </c>
      <c r="P1798" s="25">
        <v>0.31382</v>
      </c>
      <c r="Q1798" s="25">
        <v>0.0</v>
      </c>
      <c r="R1798" s="25">
        <v>99.0</v>
      </c>
      <c r="S1798" s="25">
        <v>11.0</v>
      </c>
    </row>
    <row r="1799">
      <c r="A1799" s="58" t="s">
        <v>41</v>
      </c>
      <c r="B1799" s="25" t="s">
        <v>1</v>
      </c>
      <c r="C1799" s="25" t="s">
        <v>110</v>
      </c>
      <c r="D1799" s="25" t="s">
        <v>19</v>
      </c>
      <c r="E1799" s="25">
        <v>20.0</v>
      </c>
      <c r="F1799" s="25">
        <v>0.0</v>
      </c>
      <c r="G1799" s="25">
        <v>0.0</v>
      </c>
      <c r="H1799" s="25">
        <v>2.0</v>
      </c>
      <c r="I1799" s="25">
        <v>0.0</v>
      </c>
      <c r="J1799" s="25">
        <v>0.0</v>
      </c>
      <c r="K1799" s="25">
        <v>0.0</v>
      </c>
      <c r="L1799" s="25">
        <v>0.0</v>
      </c>
      <c r="M1799" s="25">
        <v>0.0</v>
      </c>
      <c r="N1799" s="25">
        <v>0.46833</v>
      </c>
      <c r="O1799" s="25">
        <v>1.86028</v>
      </c>
      <c r="P1799" s="25">
        <v>0.80439</v>
      </c>
      <c r="Q1799" s="25">
        <v>0.0</v>
      </c>
      <c r="R1799" s="25">
        <v>99.0</v>
      </c>
      <c r="S1799" s="25">
        <v>11.0</v>
      </c>
    </row>
    <row r="1800">
      <c r="A1800" s="58" t="s">
        <v>41</v>
      </c>
      <c r="B1800" s="25" t="s">
        <v>1</v>
      </c>
      <c r="C1800" s="25" t="s">
        <v>188</v>
      </c>
      <c r="D1800" s="25" t="s">
        <v>19</v>
      </c>
      <c r="E1800" s="25">
        <v>41.0</v>
      </c>
      <c r="F1800" s="25">
        <v>0.0</v>
      </c>
      <c r="G1800" s="25">
        <v>0.0</v>
      </c>
      <c r="H1800" s="25">
        <v>10.0</v>
      </c>
      <c r="I1800" s="25">
        <v>0.0</v>
      </c>
      <c r="J1800" s="25">
        <v>0.0</v>
      </c>
      <c r="K1800" s="25">
        <v>0.0</v>
      </c>
      <c r="L1800" s="25">
        <v>0.0</v>
      </c>
      <c r="M1800" s="25">
        <v>0.0</v>
      </c>
      <c r="N1800" s="25">
        <v>0.07972</v>
      </c>
      <c r="O1800" s="25">
        <v>0.93694</v>
      </c>
      <c r="P1800" s="25">
        <v>0.36446</v>
      </c>
      <c r="Q1800" s="25">
        <v>0.0</v>
      </c>
      <c r="R1800" s="25">
        <v>99.0</v>
      </c>
      <c r="S1800" s="25">
        <v>11.0</v>
      </c>
    </row>
    <row r="1801">
      <c r="A1801" s="58" t="s">
        <v>41</v>
      </c>
      <c r="B1801" s="25" t="s">
        <v>1</v>
      </c>
      <c r="C1801" s="25" t="s">
        <v>46</v>
      </c>
      <c r="D1801" s="25" t="s">
        <v>19</v>
      </c>
      <c r="E1801" s="25">
        <v>22.0</v>
      </c>
      <c r="F1801" s="25">
        <v>0.0</v>
      </c>
      <c r="G1801" s="25">
        <v>0.0</v>
      </c>
      <c r="H1801" s="25">
        <v>6.0</v>
      </c>
      <c r="I1801" s="25">
        <v>0.0</v>
      </c>
      <c r="J1801" s="25">
        <v>0.0</v>
      </c>
      <c r="K1801" s="25">
        <v>0.0</v>
      </c>
      <c r="L1801" s="25">
        <v>0.0</v>
      </c>
      <c r="M1801" s="25">
        <v>0.0</v>
      </c>
      <c r="N1801" s="25">
        <v>0.98444</v>
      </c>
      <c r="O1801" s="25">
        <v>2.64861</v>
      </c>
      <c r="P1801" s="25">
        <v>0.97888</v>
      </c>
      <c r="Q1801" s="25">
        <v>0.0</v>
      </c>
      <c r="R1801" s="25">
        <v>99.0</v>
      </c>
      <c r="S1801" s="25">
        <v>11.0</v>
      </c>
    </row>
    <row r="1802">
      <c r="A1802" s="58" t="s">
        <v>41</v>
      </c>
      <c r="B1802" s="25" t="s">
        <v>1</v>
      </c>
      <c r="C1802" s="25" t="s">
        <v>57</v>
      </c>
      <c r="D1802" s="25" t="s">
        <v>19</v>
      </c>
      <c r="E1802" s="25">
        <v>6.0</v>
      </c>
      <c r="F1802" s="25">
        <v>0.0</v>
      </c>
      <c r="G1802" s="25">
        <v>0.0</v>
      </c>
      <c r="H1802" s="25">
        <v>2.0</v>
      </c>
      <c r="I1802" s="25">
        <v>0.0</v>
      </c>
      <c r="J1802" s="25">
        <v>0.0</v>
      </c>
      <c r="K1802" s="25">
        <v>0.0</v>
      </c>
      <c r="L1802" s="25">
        <v>0.0</v>
      </c>
      <c r="M1802" s="25">
        <v>0.0</v>
      </c>
      <c r="N1802" s="25">
        <v>0.24667</v>
      </c>
      <c r="O1802" s="25">
        <v>2.01417</v>
      </c>
      <c r="P1802" s="25">
        <v>0.85403</v>
      </c>
      <c r="Q1802" s="25">
        <v>0.0</v>
      </c>
      <c r="R1802" s="25">
        <v>99.0</v>
      </c>
      <c r="S1802" s="25">
        <v>11.0</v>
      </c>
    </row>
    <row r="1803">
      <c r="A1803" s="58" t="s">
        <v>41</v>
      </c>
      <c r="B1803" s="25" t="s">
        <v>1</v>
      </c>
      <c r="C1803" s="25" t="s">
        <v>225</v>
      </c>
      <c r="D1803" s="25" t="s">
        <v>19</v>
      </c>
      <c r="E1803" s="25">
        <v>3.0</v>
      </c>
      <c r="F1803" s="25">
        <v>0.0</v>
      </c>
      <c r="G1803" s="25">
        <v>0.0</v>
      </c>
      <c r="H1803" s="25">
        <v>1.0</v>
      </c>
      <c r="I1803" s="25">
        <v>0.0</v>
      </c>
      <c r="J1803" s="25">
        <v>0.0</v>
      </c>
      <c r="K1803" s="25">
        <v>0.0</v>
      </c>
      <c r="L1803" s="25">
        <v>0.0</v>
      </c>
      <c r="M1803" s="25">
        <v>0.0</v>
      </c>
      <c r="N1803" s="25">
        <v>0.35806</v>
      </c>
      <c r="O1803" s="25">
        <v>0.40306</v>
      </c>
      <c r="P1803" s="25">
        <v>0.25593</v>
      </c>
      <c r="Q1803" s="25">
        <v>0.0</v>
      </c>
      <c r="R1803" s="25">
        <v>99.0</v>
      </c>
      <c r="S1803" s="25">
        <v>11.0</v>
      </c>
    </row>
    <row r="1804">
      <c r="A1804" s="58" t="s">
        <v>41</v>
      </c>
      <c r="B1804" s="25" t="s">
        <v>1</v>
      </c>
      <c r="C1804" s="25" t="s">
        <v>290</v>
      </c>
      <c r="D1804" s="25" t="s">
        <v>20</v>
      </c>
      <c r="E1804" s="25">
        <v>1.0</v>
      </c>
      <c r="F1804" s="25">
        <v>0.0</v>
      </c>
      <c r="G1804" s="25">
        <v>0.0</v>
      </c>
      <c r="H1804" s="25">
        <v>0.0</v>
      </c>
      <c r="I1804" s="25">
        <v>0.0</v>
      </c>
      <c r="J1804" s="25">
        <v>0.0</v>
      </c>
      <c r="K1804" s="25">
        <v>0.0</v>
      </c>
      <c r="L1804" s="25">
        <v>0.0</v>
      </c>
      <c r="M1804" s="25">
        <v>0.0</v>
      </c>
      <c r="N1804" s="25">
        <v>3.99917</v>
      </c>
      <c r="O1804" s="25">
        <v>3.99917</v>
      </c>
      <c r="P1804" s="25">
        <v>3.99917</v>
      </c>
      <c r="Q1804" s="25">
        <v>0.0</v>
      </c>
      <c r="R1804" s="25">
        <v>99.0</v>
      </c>
      <c r="S1804" s="25">
        <v>12.0</v>
      </c>
    </row>
    <row r="1805">
      <c r="A1805" s="58" t="s">
        <v>41</v>
      </c>
      <c r="B1805" s="25" t="s">
        <v>1</v>
      </c>
      <c r="C1805" s="25" t="s">
        <v>237</v>
      </c>
      <c r="D1805" s="25" t="s">
        <v>20</v>
      </c>
      <c r="E1805" s="25">
        <v>5.0</v>
      </c>
      <c r="F1805" s="25">
        <v>0.0</v>
      </c>
      <c r="G1805" s="25">
        <v>0.0</v>
      </c>
      <c r="H1805" s="25">
        <v>0.0</v>
      </c>
      <c r="I1805" s="25">
        <v>0.0</v>
      </c>
      <c r="J1805" s="25">
        <v>0.0</v>
      </c>
      <c r="K1805" s="25">
        <v>0.0</v>
      </c>
      <c r="L1805" s="25">
        <v>0.0</v>
      </c>
      <c r="M1805" s="25">
        <v>0.0</v>
      </c>
      <c r="N1805" s="25">
        <v>1.69972</v>
      </c>
      <c r="O1805" s="25">
        <v>12.03194</v>
      </c>
      <c r="P1805" s="25">
        <v>3.59506</v>
      </c>
      <c r="Q1805" s="25">
        <v>0.0</v>
      </c>
      <c r="R1805" s="25">
        <v>99.0</v>
      </c>
      <c r="S1805" s="25">
        <v>12.0</v>
      </c>
    </row>
    <row r="1806">
      <c r="A1806" s="58" t="s">
        <v>41</v>
      </c>
      <c r="B1806" s="25" t="s">
        <v>1</v>
      </c>
      <c r="C1806" s="25" t="s">
        <v>289</v>
      </c>
      <c r="D1806" s="25" t="s">
        <v>20</v>
      </c>
      <c r="E1806" s="25">
        <v>1.0</v>
      </c>
      <c r="F1806" s="25">
        <v>0.0</v>
      </c>
      <c r="G1806" s="25">
        <v>0.0</v>
      </c>
      <c r="H1806" s="25">
        <v>0.0</v>
      </c>
      <c r="I1806" s="25">
        <v>0.0</v>
      </c>
      <c r="J1806" s="25">
        <v>0.0</v>
      </c>
      <c r="K1806" s="25">
        <v>0.0</v>
      </c>
      <c r="L1806" s="25">
        <v>0.0</v>
      </c>
      <c r="M1806" s="25">
        <v>0.0</v>
      </c>
      <c r="N1806" s="25">
        <v>0.05528</v>
      </c>
      <c r="O1806" s="25">
        <v>0.05528</v>
      </c>
      <c r="P1806" s="25">
        <v>0.05528</v>
      </c>
      <c r="Q1806" s="25">
        <v>0.0</v>
      </c>
      <c r="R1806" s="25">
        <v>99.0</v>
      </c>
      <c r="S1806" s="25">
        <v>12.0</v>
      </c>
    </row>
    <row r="1807">
      <c r="A1807" s="58" t="s">
        <v>41</v>
      </c>
      <c r="B1807" s="25" t="s">
        <v>1</v>
      </c>
      <c r="C1807" s="25" t="s">
        <v>122</v>
      </c>
      <c r="D1807" s="25" t="s">
        <v>20</v>
      </c>
      <c r="E1807" s="25">
        <v>1.0</v>
      </c>
      <c r="F1807" s="25">
        <v>0.0</v>
      </c>
      <c r="G1807" s="25">
        <v>0.0</v>
      </c>
      <c r="H1807" s="25">
        <v>0.0</v>
      </c>
      <c r="I1807" s="25">
        <v>0.0</v>
      </c>
      <c r="J1807" s="25">
        <v>0.0</v>
      </c>
      <c r="K1807" s="25">
        <v>0.0</v>
      </c>
      <c r="L1807" s="25">
        <v>0.0</v>
      </c>
      <c r="M1807" s="25">
        <v>0.0</v>
      </c>
      <c r="N1807" s="25">
        <v>0.91417</v>
      </c>
      <c r="O1807" s="25">
        <v>0.91417</v>
      </c>
      <c r="P1807" s="25">
        <v>0.91417</v>
      </c>
      <c r="Q1807" s="25">
        <v>0.0</v>
      </c>
      <c r="R1807" s="25">
        <v>99.0</v>
      </c>
      <c r="S1807" s="25">
        <v>12.0</v>
      </c>
    </row>
    <row r="1808">
      <c r="A1808" s="58" t="s">
        <v>41</v>
      </c>
      <c r="B1808" s="25" t="s">
        <v>1</v>
      </c>
      <c r="C1808" s="25" t="s">
        <v>281</v>
      </c>
      <c r="D1808" s="25" t="s">
        <v>20</v>
      </c>
      <c r="E1808" s="25">
        <v>1.0</v>
      </c>
      <c r="F1808" s="25">
        <v>0.0</v>
      </c>
      <c r="G1808" s="25">
        <v>0.0</v>
      </c>
      <c r="H1808" s="25">
        <v>0.0</v>
      </c>
      <c r="I1808" s="25">
        <v>0.0</v>
      </c>
      <c r="J1808" s="25">
        <v>0.0</v>
      </c>
      <c r="K1808" s="25">
        <v>0.0</v>
      </c>
      <c r="L1808" s="25">
        <v>0.0</v>
      </c>
      <c r="M1808" s="25">
        <v>0.0</v>
      </c>
      <c r="N1808" s="25">
        <v>0.35778</v>
      </c>
      <c r="O1808" s="25">
        <v>0.35778</v>
      </c>
      <c r="P1808" s="25">
        <v>0.35778</v>
      </c>
      <c r="Q1808" s="25">
        <v>0.0</v>
      </c>
      <c r="R1808" s="25">
        <v>99.0</v>
      </c>
      <c r="S1808" s="25">
        <v>12.0</v>
      </c>
    </row>
    <row r="1809">
      <c r="A1809" s="58" t="s">
        <v>41</v>
      </c>
      <c r="B1809" s="25" t="s">
        <v>1</v>
      </c>
      <c r="C1809" s="25" t="s">
        <v>225</v>
      </c>
      <c r="D1809" s="25" t="s">
        <v>20</v>
      </c>
      <c r="E1809" s="25">
        <v>6.0</v>
      </c>
      <c r="F1809" s="25">
        <v>0.0</v>
      </c>
      <c r="G1809" s="25">
        <v>0.0</v>
      </c>
      <c r="H1809" s="25">
        <v>0.0</v>
      </c>
      <c r="I1809" s="25">
        <v>0.0</v>
      </c>
      <c r="J1809" s="25">
        <v>0.0</v>
      </c>
      <c r="K1809" s="25">
        <v>0.0</v>
      </c>
      <c r="L1809" s="25">
        <v>0.0</v>
      </c>
      <c r="M1809" s="25">
        <v>0.0</v>
      </c>
      <c r="N1809" s="25">
        <v>0.32194</v>
      </c>
      <c r="O1809" s="25">
        <v>1.14972</v>
      </c>
      <c r="P1809" s="25">
        <v>0.47759</v>
      </c>
      <c r="Q1809" s="25">
        <v>0.0</v>
      </c>
      <c r="R1809" s="25">
        <v>99.0</v>
      </c>
      <c r="S1809" s="25">
        <v>12.0</v>
      </c>
    </row>
    <row r="1810">
      <c r="A1810" s="58" t="s">
        <v>41</v>
      </c>
      <c r="B1810" s="25" t="s">
        <v>1</v>
      </c>
      <c r="C1810" s="25" t="s">
        <v>232</v>
      </c>
      <c r="D1810" s="25" t="s">
        <v>20</v>
      </c>
      <c r="E1810" s="25">
        <v>4.0</v>
      </c>
      <c r="F1810" s="25">
        <v>0.0</v>
      </c>
      <c r="G1810" s="25">
        <v>0.0</v>
      </c>
      <c r="H1810" s="25">
        <v>0.0</v>
      </c>
      <c r="I1810" s="25">
        <v>0.0</v>
      </c>
      <c r="J1810" s="25">
        <v>0.0</v>
      </c>
      <c r="K1810" s="25">
        <v>0.0</v>
      </c>
      <c r="L1810" s="25">
        <v>0.0</v>
      </c>
      <c r="M1810" s="25">
        <v>0.0</v>
      </c>
      <c r="N1810" s="25">
        <v>0.86611</v>
      </c>
      <c r="O1810" s="25">
        <v>2.18917</v>
      </c>
      <c r="P1810" s="25">
        <v>1.29688</v>
      </c>
      <c r="Q1810" s="25">
        <v>0.0</v>
      </c>
      <c r="R1810" s="25">
        <v>99.0</v>
      </c>
      <c r="S1810" s="25">
        <v>12.0</v>
      </c>
    </row>
    <row r="1811">
      <c r="A1811" s="58" t="s">
        <v>41</v>
      </c>
      <c r="B1811" s="25" t="s">
        <v>1</v>
      </c>
      <c r="C1811" s="25" t="s">
        <v>202</v>
      </c>
      <c r="D1811" s="25" t="s">
        <v>20</v>
      </c>
      <c r="E1811" s="25">
        <v>5.0</v>
      </c>
      <c r="F1811" s="25">
        <v>0.0</v>
      </c>
      <c r="G1811" s="25">
        <v>0.0</v>
      </c>
      <c r="H1811" s="25">
        <v>0.0</v>
      </c>
      <c r="I1811" s="25">
        <v>0.0</v>
      </c>
      <c r="J1811" s="25">
        <v>0.0</v>
      </c>
      <c r="K1811" s="25">
        <v>0.0</v>
      </c>
      <c r="L1811" s="25">
        <v>0.0</v>
      </c>
      <c r="M1811" s="25">
        <v>0.0</v>
      </c>
      <c r="N1811" s="25">
        <v>0.25917</v>
      </c>
      <c r="O1811" s="25">
        <v>1.28444</v>
      </c>
      <c r="P1811" s="25">
        <v>0.48861</v>
      </c>
      <c r="Q1811" s="25">
        <v>0.0</v>
      </c>
      <c r="R1811" s="25">
        <v>99.0</v>
      </c>
      <c r="S1811" s="25">
        <v>12.0</v>
      </c>
    </row>
    <row r="1812">
      <c r="A1812" s="58" t="s">
        <v>41</v>
      </c>
      <c r="B1812" s="25" t="s">
        <v>1</v>
      </c>
      <c r="C1812" s="25" t="s">
        <v>198</v>
      </c>
      <c r="D1812" s="25" t="s">
        <v>20</v>
      </c>
      <c r="E1812" s="25">
        <v>25.0</v>
      </c>
      <c r="F1812" s="25">
        <v>0.0</v>
      </c>
      <c r="G1812" s="25">
        <v>0.0</v>
      </c>
      <c r="H1812" s="25">
        <v>1.0</v>
      </c>
      <c r="I1812" s="25">
        <v>0.0</v>
      </c>
      <c r="J1812" s="25">
        <v>0.0</v>
      </c>
      <c r="K1812" s="25">
        <v>0.0</v>
      </c>
      <c r="L1812" s="25">
        <v>0.0</v>
      </c>
      <c r="M1812" s="25">
        <v>0.0</v>
      </c>
      <c r="N1812" s="25">
        <v>0.38556</v>
      </c>
      <c r="O1812" s="25">
        <v>12.21139</v>
      </c>
      <c r="P1812" s="25">
        <v>3.77746</v>
      </c>
      <c r="Q1812" s="25">
        <v>0.0</v>
      </c>
      <c r="R1812" s="25">
        <v>99.0</v>
      </c>
      <c r="S1812" s="25">
        <v>12.0</v>
      </c>
    </row>
    <row r="1813">
      <c r="A1813" s="58" t="s">
        <v>41</v>
      </c>
      <c r="B1813" s="25" t="s">
        <v>1</v>
      </c>
      <c r="C1813" s="25" t="s">
        <v>270</v>
      </c>
      <c r="D1813" s="25" t="s">
        <v>20</v>
      </c>
      <c r="E1813" s="25">
        <v>2.0</v>
      </c>
      <c r="F1813" s="25">
        <v>0.0</v>
      </c>
      <c r="G1813" s="25">
        <v>0.0</v>
      </c>
      <c r="H1813" s="25">
        <v>0.0</v>
      </c>
      <c r="I1813" s="25">
        <v>0.0</v>
      </c>
      <c r="J1813" s="25">
        <v>0.0</v>
      </c>
      <c r="K1813" s="25">
        <v>0.0</v>
      </c>
      <c r="L1813" s="25">
        <v>0.0</v>
      </c>
      <c r="M1813" s="25">
        <v>0.0</v>
      </c>
      <c r="N1813" s="25">
        <v>1.72125</v>
      </c>
      <c r="O1813" s="25">
        <v>1.72125</v>
      </c>
      <c r="P1813" s="25">
        <v>1.72125</v>
      </c>
      <c r="Q1813" s="25">
        <v>0.0</v>
      </c>
      <c r="R1813" s="25">
        <v>99.0</v>
      </c>
      <c r="S1813" s="25">
        <v>12.0</v>
      </c>
    </row>
    <row r="1814">
      <c r="A1814" s="58" t="s">
        <v>41</v>
      </c>
      <c r="B1814" s="25" t="s">
        <v>1</v>
      </c>
      <c r="C1814" s="25" t="s">
        <v>218</v>
      </c>
      <c r="D1814" s="25" t="s">
        <v>20</v>
      </c>
      <c r="E1814" s="25">
        <v>2.0</v>
      </c>
      <c r="F1814" s="25">
        <v>0.0</v>
      </c>
      <c r="G1814" s="25">
        <v>0.0</v>
      </c>
      <c r="H1814" s="25">
        <v>0.0</v>
      </c>
      <c r="I1814" s="25">
        <v>0.0</v>
      </c>
      <c r="J1814" s="25">
        <v>0.0</v>
      </c>
      <c r="K1814" s="25">
        <v>0.0</v>
      </c>
      <c r="L1814" s="25">
        <v>0.0</v>
      </c>
      <c r="M1814" s="25">
        <v>0.0</v>
      </c>
      <c r="N1814" s="25">
        <v>0.15403</v>
      </c>
      <c r="O1814" s="25">
        <v>0.15403</v>
      </c>
      <c r="P1814" s="25">
        <v>0.15403</v>
      </c>
      <c r="Q1814" s="25">
        <v>0.0</v>
      </c>
      <c r="R1814" s="25">
        <v>99.0</v>
      </c>
      <c r="S1814" s="25">
        <v>12.0</v>
      </c>
    </row>
    <row r="1815">
      <c r="A1815" s="58" t="s">
        <v>41</v>
      </c>
      <c r="B1815" s="25" t="s">
        <v>1</v>
      </c>
      <c r="C1815" s="25" t="s">
        <v>251</v>
      </c>
      <c r="D1815" s="25" t="s">
        <v>20</v>
      </c>
      <c r="E1815" s="25">
        <v>3.0</v>
      </c>
      <c r="F1815" s="25">
        <v>0.0</v>
      </c>
      <c r="G1815" s="25">
        <v>0.0</v>
      </c>
      <c r="H1815" s="25">
        <v>0.0</v>
      </c>
      <c r="I1815" s="25">
        <v>0.0</v>
      </c>
      <c r="J1815" s="25">
        <v>0.0</v>
      </c>
      <c r="K1815" s="25">
        <v>0.0</v>
      </c>
      <c r="L1815" s="25">
        <v>0.0</v>
      </c>
      <c r="M1815" s="25">
        <v>0.0</v>
      </c>
      <c r="N1815" s="25">
        <v>2.01861</v>
      </c>
      <c r="O1815" s="25">
        <v>6.12806</v>
      </c>
      <c r="P1815" s="25">
        <v>3.0187</v>
      </c>
      <c r="Q1815" s="25">
        <v>0.0</v>
      </c>
      <c r="R1815" s="25">
        <v>99.0</v>
      </c>
      <c r="S1815" s="25">
        <v>12.0</v>
      </c>
    </row>
    <row r="1816">
      <c r="A1816" s="58" t="s">
        <v>41</v>
      </c>
      <c r="B1816" s="25" t="s">
        <v>1</v>
      </c>
      <c r="C1816" s="25" t="s">
        <v>207</v>
      </c>
      <c r="D1816" s="25" t="s">
        <v>20</v>
      </c>
      <c r="E1816" s="25">
        <v>64.0</v>
      </c>
      <c r="F1816" s="25">
        <v>0.0</v>
      </c>
      <c r="G1816" s="25">
        <v>0.0</v>
      </c>
      <c r="H1816" s="25">
        <v>2.0</v>
      </c>
      <c r="I1816" s="25">
        <v>0.0</v>
      </c>
      <c r="J1816" s="25">
        <v>0.0</v>
      </c>
      <c r="K1816" s="25">
        <v>0.0</v>
      </c>
      <c r="L1816" s="25">
        <v>0.0</v>
      </c>
      <c r="M1816" s="25">
        <v>0.0</v>
      </c>
      <c r="N1816" s="25">
        <v>0.58778</v>
      </c>
      <c r="O1816" s="25">
        <v>5.73389</v>
      </c>
      <c r="P1816" s="25">
        <v>2.40836</v>
      </c>
      <c r="Q1816" s="25">
        <v>0.0</v>
      </c>
      <c r="R1816" s="25">
        <v>99.0</v>
      </c>
      <c r="S1816" s="25">
        <v>12.0</v>
      </c>
    </row>
    <row r="1817">
      <c r="A1817" s="58" t="s">
        <v>41</v>
      </c>
      <c r="B1817" s="25" t="s">
        <v>1</v>
      </c>
      <c r="C1817" s="25" t="s">
        <v>258</v>
      </c>
      <c r="D1817" s="25" t="s">
        <v>20</v>
      </c>
      <c r="E1817" s="25">
        <v>5.0</v>
      </c>
      <c r="F1817" s="25">
        <v>0.0</v>
      </c>
      <c r="G1817" s="25">
        <v>0.0</v>
      </c>
      <c r="H1817" s="25">
        <v>0.0</v>
      </c>
      <c r="I1817" s="25">
        <v>0.0</v>
      </c>
      <c r="J1817" s="25">
        <v>0.0</v>
      </c>
      <c r="K1817" s="25">
        <v>0.0</v>
      </c>
      <c r="L1817" s="25">
        <v>0.0</v>
      </c>
      <c r="M1817" s="25">
        <v>0.0</v>
      </c>
      <c r="N1817" s="25">
        <v>1.30833</v>
      </c>
      <c r="O1817" s="25">
        <v>15.42111</v>
      </c>
      <c r="P1817" s="25">
        <v>4.65667</v>
      </c>
      <c r="Q1817" s="25">
        <v>0.0</v>
      </c>
      <c r="R1817" s="25">
        <v>99.0</v>
      </c>
      <c r="S1817" s="25">
        <v>12.0</v>
      </c>
    </row>
    <row r="1818">
      <c r="A1818" s="58" t="s">
        <v>41</v>
      </c>
      <c r="B1818" s="25" t="s">
        <v>1</v>
      </c>
      <c r="C1818" s="25" t="s">
        <v>295</v>
      </c>
      <c r="D1818" s="25" t="s">
        <v>20</v>
      </c>
      <c r="E1818" s="25">
        <v>1.0</v>
      </c>
      <c r="F1818" s="25">
        <v>0.0</v>
      </c>
      <c r="G1818" s="25">
        <v>0.0</v>
      </c>
      <c r="H1818" s="25">
        <v>0.0</v>
      </c>
      <c r="I1818" s="25">
        <v>0.0</v>
      </c>
      <c r="J1818" s="25">
        <v>0.0</v>
      </c>
      <c r="K1818" s="25">
        <v>0.0</v>
      </c>
      <c r="L1818" s="25">
        <v>0.0</v>
      </c>
      <c r="M1818" s="25">
        <v>0.0</v>
      </c>
      <c r="N1818" s="25">
        <v>0.42139</v>
      </c>
      <c r="O1818" s="25">
        <v>0.42139</v>
      </c>
      <c r="P1818" s="25">
        <v>0.42139</v>
      </c>
      <c r="Q1818" s="25">
        <v>0.0</v>
      </c>
      <c r="R1818" s="25">
        <v>99.0</v>
      </c>
      <c r="S1818" s="25">
        <v>12.0</v>
      </c>
    </row>
    <row r="1819">
      <c r="A1819" s="58" t="s">
        <v>41</v>
      </c>
      <c r="B1819" s="25" t="s">
        <v>1</v>
      </c>
      <c r="C1819" s="25" t="s">
        <v>257</v>
      </c>
      <c r="D1819" s="25" t="s">
        <v>20</v>
      </c>
      <c r="E1819" s="25">
        <v>19.0</v>
      </c>
      <c r="F1819" s="25">
        <v>0.0</v>
      </c>
      <c r="G1819" s="25">
        <v>0.0</v>
      </c>
      <c r="H1819" s="25">
        <v>0.0</v>
      </c>
      <c r="I1819" s="25">
        <v>0.0</v>
      </c>
      <c r="J1819" s="25">
        <v>0.0</v>
      </c>
      <c r="K1819" s="25">
        <v>0.0</v>
      </c>
      <c r="L1819" s="25">
        <v>0.0</v>
      </c>
      <c r="M1819" s="25">
        <v>0.0</v>
      </c>
      <c r="N1819" s="25">
        <v>1.03</v>
      </c>
      <c r="O1819" s="25">
        <v>1.985</v>
      </c>
      <c r="P1819" s="25">
        <v>3.15569</v>
      </c>
      <c r="Q1819" s="25">
        <v>0.0</v>
      </c>
      <c r="R1819" s="25">
        <v>99.0</v>
      </c>
      <c r="S1819" s="25">
        <v>12.0</v>
      </c>
    </row>
    <row r="1820">
      <c r="A1820" s="58" t="s">
        <v>41</v>
      </c>
      <c r="B1820" s="25" t="s">
        <v>1</v>
      </c>
      <c r="C1820" s="25" t="s">
        <v>265</v>
      </c>
      <c r="D1820" s="25" t="s">
        <v>20</v>
      </c>
      <c r="E1820" s="25">
        <v>1.0</v>
      </c>
      <c r="F1820" s="25">
        <v>0.0</v>
      </c>
      <c r="G1820" s="25">
        <v>0.0</v>
      </c>
      <c r="H1820" s="25">
        <v>0.0</v>
      </c>
      <c r="I1820" s="25">
        <v>0.0</v>
      </c>
      <c r="J1820" s="25">
        <v>0.0</v>
      </c>
      <c r="K1820" s="25">
        <v>0.0</v>
      </c>
      <c r="L1820" s="25">
        <v>0.0</v>
      </c>
      <c r="M1820" s="25">
        <v>0.0</v>
      </c>
      <c r="N1820" s="25">
        <v>1.62778</v>
      </c>
      <c r="O1820" s="25">
        <v>1.62778</v>
      </c>
      <c r="P1820" s="25">
        <v>1.62778</v>
      </c>
      <c r="Q1820" s="25">
        <v>0.0</v>
      </c>
      <c r="R1820" s="25">
        <v>99.0</v>
      </c>
      <c r="S1820" s="25">
        <v>12.0</v>
      </c>
    </row>
    <row r="1821">
      <c r="A1821" s="58" t="s">
        <v>41</v>
      </c>
      <c r="B1821" s="25" t="s">
        <v>1</v>
      </c>
      <c r="C1821" s="25" t="s">
        <v>215</v>
      </c>
      <c r="D1821" s="25" t="s">
        <v>20</v>
      </c>
      <c r="E1821" s="25">
        <v>6.0</v>
      </c>
      <c r="F1821" s="25">
        <v>0.0</v>
      </c>
      <c r="G1821" s="25">
        <v>0.0</v>
      </c>
      <c r="H1821" s="25">
        <v>0.0</v>
      </c>
      <c r="I1821" s="25">
        <v>0.0</v>
      </c>
      <c r="J1821" s="25">
        <v>0.0</v>
      </c>
      <c r="K1821" s="25">
        <v>0.0</v>
      </c>
      <c r="L1821" s="25">
        <v>0.0</v>
      </c>
      <c r="M1821" s="25">
        <v>0.0</v>
      </c>
      <c r="N1821" s="25">
        <v>0.30917</v>
      </c>
      <c r="O1821" s="25">
        <v>0.58972</v>
      </c>
      <c r="P1821" s="25">
        <v>0.3494</v>
      </c>
      <c r="Q1821" s="25">
        <v>0.0</v>
      </c>
      <c r="R1821" s="25">
        <v>99.0</v>
      </c>
      <c r="S1821" s="25">
        <v>12.0</v>
      </c>
    </row>
    <row r="1822">
      <c r="A1822" s="58" t="s">
        <v>41</v>
      </c>
      <c r="B1822" s="25" t="s">
        <v>1</v>
      </c>
      <c r="C1822" s="25" t="s">
        <v>130</v>
      </c>
      <c r="D1822" s="25" t="s">
        <v>20</v>
      </c>
      <c r="E1822" s="25">
        <v>14.0</v>
      </c>
      <c r="F1822" s="25">
        <v>0.0</v>
      </c>
      <c r="G1822" s="25">
        <v>0.0</v>
      </c>
      <c r="H1822" s="25">
        <v>1.0</v>
      </c>
      <c r="I1822" s="25">
        <v>0.0</v>
      </c>
      <c r="J1822" s="25">
        <v>0.0</v>
      </c>
      <c r="K1822" s="25">
        <v>0.0</v>
      </c>
      <c r="L1822" s="25">
        <v>0.0</v>
      </c>
      <c r="M1822" s="25">
        <v>0.0</v>
      </c>
      <c r="N1822" s="25">
        <v>0.48528</v>
      </c>
      <c r="O1822" s="25">
        <v>2.54444</v>
      </c>
      <c r="P1822" s="25">
        <v>1.41978</v>
      </c>
      <c r="Q1822" s="25">
        <v>0.0</v>
      </c>
      <c r="R1822" s="25">
        <v>99.0</v>
      </c>
      <c r="S1822" s="25">
        <v>12.0</v>
      </c>
    </row>
    <row r="1823">
      <c r="A1823" s="58" t="s">
        <v>41</v>
      </c>
      <c r="B1823" s="25" t="s">
        <v>1</v>
      </c>
      <c r="C1823" s="25" t="s">
        <v>278</v>
      </c>
      <c r="D1823" s="25" t="s">
        <v>20</v>
      </c>
      <c r="E1823" s="25">
        <v>2.0</v>
      </c>
      <c r="F1823" s="25">
        <v>0.0</v>
      </c>
      <c r="G1823" s="25">
        <v>0.0</v>
      </c>
      <c r="H1823" s="25">
        <v>0.0</v>
      </c>
      <c r="I1823" s="25">
        <v>0.0</v>
      </c>
      <c r="J1823" s="25">
        <v>0.0</v>
      </c>
      <c r="K1823" s="25">
        <v>0.0</v>
      </c>
      <c r="L1823" s="25">
        <v>0.0</v>
      </c>
      <c r="M1823" s="25">
        <v>0.0</v>
      </c>
      <c r="N1823" s="25">
        <v>2.20792</v>
      </c>
      <c r="O1823" s="25">
        <v>2.20792</v>
      </c>
      <c r="P1823" s="25">
        <v>2.20792</v>
      </c>
      <c r="Q1823" s="25">
        <v>0.0</v>
      </c>
      <c r="R1823" s="25">
        <v>99.0</v>
      </c>
      <c r="S1823" s="25">
        <v>12.0</v>
      </c>
    </row>
    <row r="1824">
      <c r="A1824" s="58" t="s">
        <v>41</v>
      </c>
      <c r="B1824" s="25" t="s">
        <v>1</v>
      </c>
      <c r="C1824" s="25" t="s">
        <v>124</v>
      </c>
      <c r="D1824" s="25" t="s">
        <v>20</v>
      </c>
      <c r="E1824" s="25">
        <v>11.0</v>
      </c>
      <c r="F1824" s="25">
        <v>0.0</v>
      </c>
      <c r="G1824" s="25">
        <v>0.0</v>
      </c>
      <c r="H1824" s="25">
        <v>0.0</v>
      </c>
      <c r="I1824" s="25">
        <v>0.0</v>
      </c>
      <c r="J1824" s="25">
        <v>0.0</v>
      </c>
      <c r="K1824" s="25">
        <v>0.0</v>
      </c>
      <c r="L1824" s="25">
        <v>0.0</v>
      </c>
      <c r="M1824" s="25">
        <v>0.0</v>
      </c>
      <c r="N1824" s="25">
        <v>2.97361</v>
      </c>
      <c r="O1824" s="25">
        <v>23.35944</v>
      </c>
      <c r="P1824" s="25">
        <v>9.34088</v>
      </c>
      <c r="Q1824" s="25">
        <v>0.0</v>
      </c>
      <c r="R1824" s="25">
        <v>99.0</v>
      </c>
      <c r="S1824" s="25">
        <v>12.0</v>
      </c>
    </row>
    <row r="1825">
      <c r="A1825" s="58" t="s">
        <v>41</v>
      </c>
      <c r="B1825" s="25" t="s">
        <v>1</v>
      </c>
      <c r="C1825" s="25" t="s">
        <v>269</v>
      </c>
      <c r="D1825" s="25" t="s">
        <v>20</v>
      </c>
      <c r="E1825" s="25">
        <v>2.0</v>
      </c>
      <c r="F1825" s="25">
        <v>0.0</v>
      </c>
      <c r="G1825" s="25">
        <v>0.0</v>
      </c>
      <c r="H1825" s="25">
        <v>0.0</v>
      </c>
      <c r="I1825" s="25">
        <v>0.0</v>
      </c>
      <c r="J1825" s="25">
        <v>0.0</v>
      </c>
      <c r="K1825" s="25">
        <v>0.0</v>
      </c>
      <c r="L1825" s="25">
        <v>0.0</v>
      </c>
      <c r="M1825" s="25">
        <v>0.0</v>
      </c>
      <c r="N1825" s="25">
        <v>0.54806</v>
      </c>
      <c r="O1825" s="25">
        <v>0.54806</v>
      </c>
      <c r="P1825" s="25">
        <v>0.54806</v>
      </c>
      <c r="Q1825" s="25">
        <v>0.0</v>
      </c>
      <c r="R1825" s="25">
        <v>99.0</v>
      </c>
      <c r="S1825" s="25">
        <v>12.0</v>
      </c>
    </row>
    <row r="1826">
      <c r="A1826" s="58" t="s">
        <v>41</v>
      </c>
      <c r="B1826" s="25" t="s">
        <v>1</v>
      </c>
      <c r="C1826" s="25" t="s">
        <v>228</v>
      </c>
      <c r="D1826" s="25" t="s">
        <v>20</v>
      </c>
      <c r="E1826" s="25">
        <v>1.0</v>
      </c>
      <c r="F1826" s="25">
        <v>0.0</v>
      </c>
      <c r="G1826" s="25">
        <v>0.0</v>
      </c>
      <c r="H1826" s="25">
        <v>0.0</v>
      </c>
      <c r="I1826" s="25">
        <v>0.0</v>
      </c>
      <c r="J1826" s="25">
        <v>0.0</v>
      </c>
      <c r="K1826" s="25">
        <v>0.0</v>
      </c>
      <c r="L1826" s="25">
        <v>0.0</v>
      </c>
      <c r="M1826" s="25">
        <v>0.0</v>
      </c>
      <c r="N1826" s="25">
        <v>0.30556</v>
      </c>
      <c r="O1826" s="25">
        <v>0.30556</v>
      </c>
      <c r="P1826" s="25">
        <v>0.30556</v>
      </c>
      <c r="Q1826" s="25">
        <v>0.0</v>
      </c>
      <c r="R1826" s="25">
        <v>99.0</v>
      </c>
      <c r="S1826" s="25">
        <v>12.0</v>
      </c>
    </row>
    <row r="1827">
      <c r="A1827" s="58" t="s">
        <v>41</v>
      </c>
      <c r="B1827" s="25" t="s">
        <v>1</v>
      </c>
      <c r="C1827" s="25" t="s">
        <v>283</v>
      </c>
      <c r="D1827" s="25" t="s">
        <v>20</v>
      </c>
      <c r="E1827" s="25">
        <v>1.0</v>
      </c>
      <c r="F1827" s="25">
        <v>0.0</v>
      </c>
      <c r="G1827" s="25">
        <v>0.0</v>
      </c>
      <c r="H1827" s="25">
        <v>0.0</v>
      </c>
      <c r="I1827" s="25">
        <v>0.0</v>
      </c>
      <c r="J1827" s="25">
        <v>0.0</v>
      </c>
      <c r="K1827" s="25">
        <v>0.0</v>
      </c>
      <c r="L1827" s="25">
        <v>0.0</v>
      </c>
      <c r="M1827" s="25">
        <v>0.0</v>
      </c>
      <c r="N1827" s="25">
        <v>0.64472</v>
      </c>
      <c r="O1827" s="25">
        <v>0.64472</v>
      </c>
      <c r="P1827" s="25">
        <v>0.64472</v>
      </c>
      <c r="Q1827" s="25">
        <v>0.0</v>
      </c>
      <c r="R1827" s="25">
        <v>99.0</v>
      </c>
      <c r="S1827" s="25">
        <v>12.0</v>
      </c>
    </row>
    <row r="1828">
      <c r="A1828" s="58" t="s">
        <v>41</v>
      </c>
      <c r="B1828" s="25" t="s">
        <v>1</v>
      </c>
      <c r="C1828" s="25" t="s">
        <v>224</v>
      </c>
      <c r="D1828" s="25" t="s">
        <v>20</v>
      </c>
      <c r="E1828" s="25">
        <v>10.0</v>
      </c>
      <c r="F1828" s="25">
        <v>0.0</v>
      </c>
      <c r="G1828" s="25">
        <v>0.0</v>
      </c>
      <c r="H1828" s="25">
        <v>0.0</v>
      </c>
      <c r="I1828" s="25">
        <v>0.0</v>
      </c>
      <c r="J1828" s="25">
        <v>0.0</v>
      </c>
      <c r="K1828" s="25">
        <v>0.0</v>
      </c>
      <c r="L1828" s="25">
        <v>0.0</v>
      </c>
      <c r="M1828" s="25">
        <v>0.0</v>
      </c>
      <c r="N1828" s="25">
        <v>0.90722</v>
      </c>
      <c r="O1828" s="25">
        <v>12.13306</v>
      </c>
      <c r="P1828" s="25">
        <v>5.39636</v>
      </c>
      <c r="Q1828" s="25">
        <v>0.0</v>
      </c>
      <c r="R1828" s="25">
        <v>99.0</v>
      </c>
      <c r="S1828" s="25">
        <v>12.0</v>
      </c>
    </row>
    <row r="1829">
      <c r="A1829" s="58" t="s">
        <v>41</v>
      </c>
      <c r="B1829" s="25" t="s">
        <v>1</v>
      </c>
      <c r="C1829" s="25" t="s">
        <v>254</v>
      </c>
      <c r="D1829" s="25" t="s">
        <v>20</v>
      </c>
      <c r="E1829" s="25">
        <v>3.0</v>
      </c>
      <c r="F1829" s="25">
        <v>0.0</v>
      </c>
      <c r="G1829" s="25">
        <v>0.0</v>
      </c>
      <c r="H1829" s="25">
        <v>0.0</v>
      </c>
      <c r="I1829" s="25">
        <v>0.0</v>
      </c>
      <c r="J1829" s="25">
        <v>0.0</v>
      </c>
      <c r="K1829" s="25">
        <v>0.0</v>
      </c>
      <c r="L1829" s="25">
        <v>0.0</v>
      </c>
      <c r="M1829" s="25">
        <v>0.0</v>
      </c>
      <c r="N1829" s="25">
        <v>0.36056</v>
      </c>
      <c r="O1829" s="25">
        <v>2.78028</v>
      </c>
      <c r="P1829" s="25">
        <v>1.11278</v>
      </c>
      <c r="Q1829" s="25">
        <v>0.0</v>
      </c>
      <c r="R1829" s="25">
        <v>99.0</v>
      </c>
      <c r="S1829" s="25">
        <v>12.0</v>
      </c>
    </row>
    <row r="1830">
      <c r="A1830" s="58" t="s">
        <v>41</v>
      </c>
      <c r="B1830" s="25" t="s">
        <v>1</v>
      </c>
      <c r="C1830" s="25" t="s">
        <v>263</v>
      </c>
      <c r="D1830" s="25" t="s">
        <v>20</v>
      </c>
      <c r="E1830" s="25">
        <v>1.0</v>
      </c>
      <c r="F1830" s="25">
        <v>0.0</v>
      </c>
      <c r="G1830" s="25">
        <v>0.0</v>
      </c>
      <c r="H1830" s="25">
        <v>0.0</v>
      </c>
      <c r="I1830" s="25">
        <v>0.0</v>
      </c>
      <c r="J1830" s="25">
        <v>0.0</v>
      </c>
      <c r="K1830" s="25">
        <v>0.0</v>
      </c>
      <c r="L1830" s="25">
        <v>0.0</v>
      </c>
      <c r="M1830" s="25">
        <v>0.0</v>
      </c>
      <c r="N1830" s="25">
        <v>0.31611</v>
      </c>
      <c r="O1830" s="25">
        <v>0.31611</v>
      </c>
      <c r="P1830" s="25">
        <v>0.31611</v>
      </c>
      <c r="Q1830" s="25">
        <v>0.0</v>
      </c>
      <c r="R1830" s="25">
        <v>99.0</v>
      </c>
      <c r="S1830" s="25">
        <v>12.0</v>
      </c>
    </row>
    <row r="1831">
      <c r="A1831" s="58" t="s">
        <v>41</v>
      </c>
      <c r="B1831" s="25" t="s">
        <v>1</v>
      </c>
      <c r="C1831" s="25" t="s">
        <v>282</v>
      </c>
      <c r="D1831" s="25" t="s">
        <v>20</v>
      </c>
      <c r="E1831" s="25">
        <v>1.0</v>
      </c>
      <c r="F1831" s="25">
        <v>0.0</v>
      </c>
      <c r="G1831" s="25">
        <v>0.0</v>
      </c>
      <c r="H1831" s="25">
        <v>0.0</v>
      </c>
      <c r="I1831" s="25">
        <v>0.0</v>
      </c>
      <c r="J1831" s="25">
        <v>0.0</v>
      </c>
      <c r="K1831" s="25">
        <v>0.0</v>
      </c>
      <c r="L1831" s="25">
        <v>0.0</v>
      </c>
      <c r="M1831" s="25">
        <v>0.0</v>
      </c>
      <c r="N1831" s="25">
        <v>0.00389</v>
      </c>
      <c r="O1831" s="25">
        <v>0.00389</v>
      </c>
      <c r="P1831" s="25">
        <v>0.00389</v>
      </c>
      <c r="Q1831" s="25">
        <v>0.0</v>
      </c>
      <c r="R1831" s="25">
        <v>99.0</v>
      </c>
      <c r="S1831" s="25">
        <v>12.0</v>
      </c>
    </row>
    <row r="1832">
      <c r="A1832" s="58" t="s">
        <v>41</v>
      </c>
      <c r="B1832" s="25" t="s">
        <v>1</v>
      </c>
      <c r="C1832" s="25" t="s">
        <v>256</v>
      </c>
      <c r="D1832" s="25" t="s">
        <v>20</v>
      </c>
      <c r="E1832" s="25">
        <v>2.0</v>
      </c>
      <c r="F1832" s="25">
        <v>0.0</v>
      </c>
      <c r="G1832" s="25">
        <v>0.0</v>
      </c>
      <c r="H1832" s="25">
        <v>0.0</v>
      </c>
      <c r="I1832" s="25">
        <v>0.0</v>
      </c>
      <c r="J1832" s="25">
        <v>0.0</v>
      </c>
      <c r="K1832" s="25">
        <v>0.0</v>
      </c>
      <c r="L1832" s="25">
        <v>0.0</v>
      </c>
      <c r="M1832" s="25">
        <v>0.0</v>
      </c>
      <c r="N1832" s="25">
        <v>0.18542</v>
      </c>
      <c r="O1832" s="25">
        <v>0.18542</v>
      </c>
      <c r="P1832" s="25">
        <v>0.18542</v>
      </c>
      <c r="Q1832" s="25">
        <v>0.0</v>
      </c>
      <c r="R1832" s="25">
        <v>99.0</v>
      </c>
      <c r="S1832" s="25">
        <v>12.0</v>
      </c>
    </row>
    <row r="1833">
      <c r="A1833" s="58" t="s">
        <v>41</v>
      </c>
      <c r="B1833" s="25" t="s">
        <v>1</v>
      </c>
      <c r="C1833" s="25" t="s">
        <v>150</v>
      </c>
      <c r="D1833" s="25" t="s">
        <v>241</v>
      </c>
      <c r="E1833" s="25">
        <v>15.0</v>
      </c>
      <c r="F1833" s="25">
        <v>0.0</v>
      </c>
      <c r="G1833" s="25">
        <v>0.0</v>
      </c>
      <c r="H1833" s="25">
        <v>5.0</v>
      </c>
      <c r="I1833" s="25">
        <v>0.0</v>
      </c>
      <c r="J1833" s="25">
        <v>0.0</v>
      </c>
      <c r="K1833" s="25">
        <v>0.0</v>
      </c>
      <c r="L1833" s="25">
        <v>0.0</v>
      </c>
      <c r="M1833" s="25">
        <v>0.0</v>
      </c>
      <c r="N1833" s="25">
        <v>0.16417</v>
      </c>
      <c r="O1833" s="25">
        <v>37.22611</v>
      </c>
      <c r="P1833" s="25">
        <v>5.79672</v>
      </c>
      <c r="Q1833" s="25">
        <v>0.0</v>
      </c>
      <c r="R1833" s="25">
        <v>99.0</v>
      </c>
      <c r="S1833" s="25">
        <v>13.0</v>
      </c>
    </row>
    <row r="1834">
      <c r="A1834" s="58" t="s">
        <v>41</v>
      </c>
      <c r="B1834" s="25" t="s">
        <v>1</v>
      </c>
      <c r="C1834" s="25" t="s">
        <v>286</v>
      </c>
      <c r="D1834" s="25" t="s">
        <v>241</v>
      </c>
      <c r="E1834" s="25">
        <v>1.0</v>
      </c>
      <c r="F1834" s="25">
        <v>0.0</v>
      </c>
      <c r="G1834" s="25">
        <v>0.0</v>
      </c>
      <c r="H1834" s="25">
        <v>0.0</v>
      </c>
      <c r="I1834" s="25">
        <v>0.0</v>
      </c>
      <c r="J1834" s="25">
        <v>0.0</v>
      </c>
      <c r="K1834" s="25">
        <v>0.0</v>
      </c>
      <c r="L1834" s="25">
        <v>0.0</v>
      </c>
      <c r="M1834" s="25">
        <v>0.0</v>
      </c>
      <c r="N1834" s="25">
        <v>21.68972</v>
      </c>
      <c r="O1834" s="25">
        <v>21.68972</v>
      </c>
      <c r="P1834" s="25">
        <v>21.68972</v>
      </c>
      <c r="Q1834" s="25">
        <v>0.0</v>
      </c>
      <c r="R1834" s="25">
        <v>99.0</v>
      </c>
      <c r="S1834" s="25">
        <v>13.0</v>
      </c>
    </row>
    <row r="1835">
      <c r="A1835" s="58" t="s">
        <v>41</v>
      </c>
      <c r="B1835" s="25" t="s">
        <v>1</v>
      </c>
      <c r="C1835" s="25" t="s">
        <v>184</v>
      </c>
      <c r="D1835" s="25" t="s">
        <v>241</v>
      </c>
      <c r="E1835" s="25">
        <v>6.0</v>
      </c>
      <c r="F1835" s="25">
        <v>0.0</v>
      </c>
      <c r="G1835" s="25">
        <v>0.0</v>
      </c>
      <c r="H1835" s="25">
        <v>0.0</v>
      </c>
      <c r="I1835" s="25">
        <v>0.0</v>
      </c>
      <c r="J1835" s="25">
        <v>0.0</v>
      </c>
      <c r="K1835" s="25">
        <v>0.0</v>
      </c>
      <c r="L1835" s="25">
        <v>0.0</v>
      </c>
      <c r="M1835" s="25">
        <v>0.0</v>
      </c>
      <c r="N1835" s="25">
        <v>0.79444</v>
      </c>
      <c r="O1835" s="25">
        <v>1.11778</v>
      </c>
      <c r="P1835" s="25">
        <v>0.8069</v>
      </c>
      <c r="Q1835" s="25">
        <v>0.0</v>
      </c>
      <c r="R1835" s="25">
        <v>99.0</v>
      </c>
      <c r="S1835" s="25">
        <v>13.0</v>
      </c>
    </row>
    <row r="1836">
      <c r="A1836" s="58" t="s">
        <v>41</v>
      </c>
      <c r="B1836" s="25" t="s">
        <v>1</v>
      </c>
      <c r="C1836" s="25" t="s">
        <v>217</v>
      </c>
      <c r="D1836" s="25" t="s">
        <v>241</v>
      </c>
      <c r="E1836" s="25">
        <v>10.0</v>
      </c>
      <c r="F1836" s="25">
        <v>0.0</v>
      </c>
      <c r="G1836" s="25">
        <v>0.0</v>
      </c>
      <c r="H1836" s="25">
        <v>1.0</v>
      </c>
      <c r="I1836" s="25">
        <v>0.0</v>
      </c>
      <c r="J1836" s="25">
        <v>0.0</v>
      </c>
      <c r="K1836" s="25">
        <v>0.0</v>
      </c>
      <c r="L1836" s="25">
        <v>0.0</v>
      </c>
      <c r="M1836" s="25">
        <v>0.0</v>
      </c>
      <c r="N1836" s="25">
        <v>0.75667</v>
      </c>
      <c r="O1836" s="25">
        <v>1.11083</v>
      </c>
      <c r="P1836" s="25">
        <v>1.29153</v>
      </c>
      <c r="Q1836" s="25">
        <v>0.0</v>
      </c>
      <c r="R1836" s="25">
        <v>99.0</v>
      </c>
      <c r="S1836" s="25">
        <v>13.0</v>
      </c>
    </row>
    <row r="1837">
      <c r="A1837" s="58" t="s">
        <v>41</v>
      </c>
      <c r="B1837" s="25" t="s">
        <v>1</v>
      </c>
      <c r="C1837" s="25" t="s">
        <v>46</v>
      </c>
      <c r="D1837" s="25" t="s">
        <v>241</v>
      </c>
      <c r="E1837" s="25">
        <v>9.0</v>
      </c>
      <c r="F1837" s="25">
        <v>0.0</v>
      </c>
      <c r="G1837" s="25">
        <v>0.0</v>
      </c>
      <c r="H1837" s="25">
        <v>0.0</v>
      </c>
      <c r="I1837" s="25">
        <v>0.0</v>
      </c>
      <c r="J1837" s="25">
        <v>0.0</v>
      </c>
      <c r="K1837" s="25">
        <v>0.0</v>
      </c>
      <c r="L1837" s="25">
        <v>0.0</v>
      </c>
      <c r="M1837" s="25">
        <v>0.0</v>
      </c>
      <c r="N1837" s="25">
        <v>0.85306</v>
      </c>
      <c r="O1837" s="25">
        <v>12.04111</v>
      </c>
      <c r="P1837" s="25">
        <v>3.3316</v>
      </c>
      <c r="Q1837" s="25">
        <v>0.0</v>
      </c>
      <c r="R1837" s="25">
        <v>99.0</v>
      </c>
      <c r="S1837" s="25">
        <v>13.0</v>
      </c>
    </row>
    <row r="1838">
      <c r="A1838" s="58" t="s">
        <v>41</v>
      </c>
      <c r="B1838" s="25" t="s">
        <v>1</v>
      </c>
      <c r="C1838" s="25" t="s">
        <v>169</v>
      </c>
      <c r="D1838" s="25" t="s">
        <v>241</v>
      </c>
      <c r="E1838" s="25">
        <v>33.0</v>
      </c>
      <c r="F1838" s="25">
        <v>0.0</v>
      </c>
      <c r="G1838" s="25">
        <v>0.0</v>
      </c>
      <c r="H1838" s="25">
        <v>0.0</v>
      </c>
      <c r="I1838" s="25">
        <v>0.0</v>
      </c>
      <c r="J1838" s="25">
        <v>0.0</v>
      </c>
      <c r="K1838" s="25">
        <v>0.0</v>
      </c>
      <c r="L1838" s="25">
        <v>0.0</v>
      </c>
      <c r="M1838" s="25">
        <v>0.0</v>
      </c>
      <c r="N1838" s="25">
        <v>0.99722</v>
      </c>
      <c r="O1838" s="25">
        <v>9.97472</v>
      </c>
      <c r="P1838" s="25">
        <v>4.27826</v>
      </c>
      <c r="Q1838" s="25">
        <v>0.0</v>
      </c>
      <c r="R1838" s="25">
        <v>99.0</v>
      </c>
      <c r="S1838" s="25">
        <v>13.0</v>
      </c>
    </row>
    <row r="1839">
      <c r="A1839" s="58" t="s">
        <v>41</v>
      </c>
      <c r="B1839" s="25" t="s">
        <v>1</v>
      </c>
      <c r="C1839" s="25" t="s">
        <v>219</v>
      </c>
      <c r="D1839" s="25" t="s">
        <v>241</v>
      </c>
      <c r="E1839" s="25">
        <v>1.0</v>
      </c>
      <c r="F1839" s="25">
        <v>0.0</v>
      </c>
      <c r="G1839" s="25">
        <v>0.0</v>
      </c>
      <c r="H1839" s="25">
        <v>0.0</v>
      </c>
      <c r="I1839" s="25">
        <v>0.0</v>
      </c>
      <c r="J1839" s="25">
        <v>0.0</v>
      </c>
      <c r="K1839" s="25">
        <v>0.0</v>
      </c>
      <c r="L1839" s="25">
        <v>0.0</v>
      </c>
      <c r="M1839" s="25">
        <v>0.0</v>
      </c>
      <c r="N1839" s="25">
        <v>0.60083</v>
      </c>
      <c r="O1839" s="25">
        <v>0.60083</v>
      </c>
      <c r="P1839" s="25">
        <v>0.60083</v>
      </c>
      <c r="Q1839" s="25">
        <v>0.0</v>
      </c>
      <c r="R1839" s="25">
        <v>99.0</v>
      </c>
      <c r="S1839" s="25">
        <v>13.0</v>
      </c>
    </row>
    <row r="1840">
      <c r="A1840" s="58" t="s">
        <v>41</v>
      </c>
      <c r="B1840" s="25" t="s">
        <v>1</v>
      </c>
      <c r="C1840" s="25" t="s">
        <v>158</v>
      </c>
      <c r="D1840" s="25" t="s">
        <v>241</v>
      </c>
      <c r="E1840" s="25">
        <v>35.0</v>
      </c>
      <c r="F1840" s="25">
        <v>0.0</v>
      </c>
      <c r="G1840" s="25">
        <v>0.0</v>
      </c>
      <c r="H1840" s="25">
        <v>1.0</v>
      </c>
      <c r="I1840" s="25">
        <v>0.0</v>
      </c>
      <c r="J1840" s="25">
        <v>0.0</v>
      </c>
      <c r="K1840" s="25">
        <v>0.0</v>
      </c>
      <c r="L1840" s="25">
        <v>0.0</v>
      </c>
      <c r="M1840" s="25">
        <v>0.0</v>
      </c>
      <c r="N1840" s="25">
        <v>0.85861</v>
      </c>
      <c r="O1840" s="25">
        <v>7.89917</v>
      </c>
      <c r="P1840" s="25">
        <v>2.90114</v>
      </c>
      <c r="Q1840" s="25">
        <v>0.0</v>
      </c>
      <c r="R1840" s="25">
        <v>99.0</v>
      </c>
      <c r="S1840" s="25">
        <v>13.0</v>
      </c>
    </row>
    <row r="1841">
      <c r="A1841" s="58" t="s">
        <v>41</v>
      </c>
      <c r="B1841" s="25" t="s">
        <v>1</v>
      </c>
      <c r="C1841" s="25" t="s">
        <v>123</v>
      </c>
      <c r="D1841" s="25" t="s">
        <v>241</v>
      </c>
      <c r="E1841" s="25">
        <v>7.0</v>
      </c>
      <c r="F1841" s="25">
        <v>0.0</v>
      </c>
      <c r="G1841" s="25">
        <v>0.0</v>
      </c>
      <c r="H1841" s="25">
        <v>0.0</v>
      </c>
      <c r="I1841" s="25">
        <v>0.0</v>
      </c>
      <c r="J1841" s="25">
        <v>0.0</v>
      </c>
      <c r="K1841" s="25">
        <v>0.0</v>
      </c>
      <c r="L1841" s="25">
        <v>0.0</v>
      </c>
      <c r="M1841" s="25">
        <v>0.0</v>
      </c>
      <c r="N1841" s="25">
        <v>2.01556</v>
      </c>
      <c r="O1841" s="25">
        <v>28.00083</v>
      </c>
      <c r="P1841" s="25">
        <v>7.40575</v>
      </c>
      <c r="Q1841" s="25">
        <v>0.0</v>
      </c>
      <c r="R1841" s="25">
        <v>99.0</v>
      </c>
      <c r="S1841" s="25">
        <v>13.0</v>
      </c>
    </row>
    <row r="1842">
      <c r="A1842" s="58" t="s">
        <v>41</v>
      </c>
      <c r="B1842" s="25" t="s">
        <v>1</v>
      </c>
      <c r="C1842" s="25" t="s">
        <v>127</v>
      </c>
      <c r="D1842" s="25" t="s">
        <v>241</v>
      </c>
      <c r="E1842" s="25">
        <v>8.0</v>
      </c>
      <c r="F1842" s="25">
        <v>0.0</v>
      </c>
      <c r="G1842" s="25">
        <v>0.0</v>
      </c>
      <c r="H1842" s="25">
        <v>2.0</v>
      </c>
      <c r="I1842" s="25">
        <v>0.0</v>
      </c>
      <c r="J1842" s="25">
        <v>0.0</v>
      </c>
      <c r="K1842" s="25">
        <v>0.0</v>
      </c>
      <c r="L1842" s="25">
        <v>0.0</v>
      </c>
      <c r="M1842" s="25">
        <v>0.0</v>
      </c>
      <c r="N1842" s="25">
        <v>0.50167</v>
      </c>
      <c r="O1842" s="25">
        <v>14.48472</v>
      </c>
      <c r="P1842" s="25">
        <v>2.29427</v>
      </c>
      <c r="Q1842" s="25">
        <v>0.0</v>
      </c>
      <c r="R1842" s="25">
        <v>99.0</v>
      </c>
      <c r="S1842" s="25">
        <v>13.0</v>
      </c>
    </row>
    <row r="1843">
      <c r="A1843" s="58" t="s">
        <v>41</v>
      </c>
      <c r="B1843" s="25" t="s">
        <v>1</v>
      </c>
      <c r="C1843" s="25" t="s">
        <v>85</v>
      </c>
      <c r="D1843" s="25" t="s">
        <v>241</v>
      </c>
      <c r="E1843" s="25">
        <v>8.0</v>
      </c>
      <c r="F1843" s="25">
        <v>0.0</v>
      </c>
      <c r="G1843" s="25">
        <v>0.0</v>
      </c>
      <c r="H1843" s="25">
        <v>0.0</v>
      </c>
      <c r="I1843" s="25">
        <v>0.0</v>
      </c>
      <c r="J1843" s="25">
        <v>0.0</v>
      </c>
      <c r="K1843" s="25">
        <v>0.0</v>
      </c>
      <c r="L1843" s="25">
        <v>0.0</v>
      </c>
      <c r="M1843" s="25">
        <v>0.0</v>
      </c>
      <c r="N1843" s="25">
        <v>1.03972</v>
      </c>
      <c r="O1843" s="25">
        <v>38.75944</v>
      </c>
      <c r="P1843" s="25">
        <v>8.50094</v>
      </c>
      <c r="Q1843" s="25">
        <v>0.0</v>
      </c>
      <c r="R1843" s="25">
        <v>99.0</v>
      </c>
      <c r="S1843" s="25">
        <v>13.0</v>
      </c>
    </row>
    <row r="1844">
      <c r="A1844" s="58" t="s">
        <v>41</v>
      </c>
      <c r="B1844" s="25" t="s">
        <v>1</v>
      </c>
      <c r="C1844" s="25" t="s">
        <v>214</v>
      </c>
      <c r="D1844" s="25" t="s">
        <v>241</v>
      </c>
      <c r="E1844" s="25">
        <v>4.0</v>
      </c>
      <c r="F1844" s="25">
        <v>0.0</v>
      </c>
      <c r="G1844" s="25">
        <v>0.0</v>
      </c>
      <c r="H1844" s="25">
        <v>0.0</v>
      </c>
      <c r="I1844" s="25">
        <v>0.0</v>
      </c>
      <c r="J1844" s="25">
        <v>0.0</v>
      </c>
      <c r="K1844" s="25">
        <v>0.0</v>
      </c>
      <c r="L1844" s="25">
        <v>0.0</v>
      </c>
      <c r="M1844" s="25">
        <v>0.0</v>
      </c>
      <c r="N1844" s="25">
        <v>1.02278</v>
      </c>
      <c r="O1844" s="25">
        <v>50.80222</v>
      </c>
      <c r="P1844" s="25">
        <v>13.39278</v>
      </c>
      <c r="Q1844" s="25">
        <v>0.0</v>
      </c>
      <c r="R1844" s="25">
        <v>99.0</v>
      </c>
      <c r="S1844" s="25">
        <v>13.0</v>
      </c>
    </row>
    <row r="1845">
      <c r="A1845" s="58" t="s">
        <v>41</v>
      </c>
      <c r="B1845" s="25" t="s">
        <v>1</v>
      </c>
      <c r="C1845" s="25" t="s">
        <v>153</v>
      </c>
      <c r="D1845" s="25" t="s">
        <v>241</v>
      </c>
      <c r="E1845" s="25">
        <v>6.0</v>
      </c>
      <c r="F1845" s="25">
        <v>0.0</v>
      </c>
      <c r="G1845" s="25">
        <v>0.0</v>
      </c>
      <c r="H1845" s="25">
        <v>0.0</v>
      </c>
      <c r="I1845" s="25">
        <v>0.0</v>
      </c>
      <c r="J1845" s="25">
        <v>0.0</v>
      </c>
      <c r="K1845" s="25">
        <v>0.0</v>
      </c>
      <c r="L1845" s="25">
        <v>0.0</v>
      </c>
      <c r="M1845" s="25">
        <v>0.0</v>
      </c>
      <c r="N1845" s="25">
        <v>1.08056</v>
      </c>
      <c r="O1845" s="25">
        <v>11.76194</v>
      </c>
      <c r="P1845" s="25">
        <v>2.94787</v>
      </c>
      <c r="Q1845" s="25">
        <v>0.0</v>
      </c>
      <c r="R1845" s="25">
        <v>99.0</v>
      </c>
      <c r="S1845" s="25">
        <v>13.0</v>
      </c>
    </row>
    <row r="1846">
      <c r="A1846" s="58" t="s">
        <v>41</v>
      </c>
      <c r="B1846" s="25" t="s">
        <v>1</v>
      </c>
      <c r="C1846" s="25" t="s">
        <v>213</v>
      </c>
      <c r="D1846" s="25" t="s">
        <v>241</v>
      </c>
      <c r="E1846" s="25">
        <v>1.0</v>
      </c>
      <c r="F1846" s="25">
        <v>0.0</v>
      </c>
      <c r="G1846" s="25">
        <v>0.0</v>
      </c>
      <c r="H1846" s="25">
        <v>0.0</v>
      </c>
      <c r="I1846" s="25">
        <v>0.0</v>
      </c>
      <c r="J1846" s="25">
        <v>0.0</v>
      </c>
      <c r="K1846" s="25">
        <v>0.0</v>
      </c>
      <c r="L1846" s="25">
        <v>0.0</v>
      </c>
      <c r="M1846" s="25">
        <v>0.0</v>
      </c>
      <c r="N1846" s="25">
        <v>6.99333</v>
      </c>
      <c r="O1846" s="25">
        <v>6.99333</v>
      </c>
      <c r="P1846" s="25">
        <v>6.99333</v>
      </c>
      <c r="Q1846" s="25">
        <v>0.0</v>
      </c>
      <c r="R1846" s="25">
        <v>99.0</v>
      </c>
      <c r="S1846" s="25">
        <v>13.0</v>
      </c>
    </row>
    <row r="1847">
      <c r="A1847" s="58" t="s">
        <v>41</v>
      </c>
      <c r="B1847" s="25" t="s">
        <v>1</v>
      </c>
      <c r="C1847" s="25" t="s">
        <v>98</v>
      </c>
      <c r="D1847" s="25" t="s">
        <v>241</v>
      </c>
      <c r="E1847" s="25">
        <v>79.0</v>
      </c>
      <c r="F1847" s="25">
        <v>0.0</v>
      </c>
      <c r="G1847" s="25">
        <v>0.0</v>
      </c>
      <c r="H1847" s="25">
        <v>1.0</v>
      </c>
      <c r="I1847" s="25">
        <v>0.0</v>
      </c>
      <c r="J1847" s="25">
        <v>0.0</v>
      </c>
      <c r="K1847" s="25">
        <v>0.0</v>
      </c>
      <c r="L1847" s="25">
        <v>0.0</v>
      </c>
      <c r="M1847" s="25">
        <v>0.0</v>
      </c>
      <c r="N1847" s="25">
        <v>0.76472</v>
      </c>
      <c r="O1847" s="25">
        <v>3.07917</v>
      </c>
      <c r="P1847" s="25">
        <v>2.29852</v>
      </c>
      <c r="Q1847" s="25">
        <v>0.0</v>
      </c>
      <c r="R1847" s="25">
        <v>99.0</v>
      </c>
      <c r="S1847" s="25">
        <v>13.0</v>
      </c>
    </row>
    <row r="1848">
      <c r="A1848" s="58" t="s">
        <v>41</v>
      </c>
      <c r="B1848" s="25" t="s">
        <v>1</v>
      </c>
      <c r="C1848" s="25" t="s">
        <v>180</v>
      </c>
      <c r="D1848" s="25" t="s">
        <v>241</v>
      </c>
      <c r="E1848" s="25">
        <v>24.0</v>
      </c>
      <c r="F1848" s="25">
        <v>0.0</v>
      </c>
      <c r="G1848" s="25">
        <v>0.0</v>
      </c>
      <c r="H1848" s="25">
        <v>1.0</v>
      </c>
      <c r="I1848" s="25">
        <v>0.0</v>
      </c>
      <c r="J1848" s="25">
        <v>0.0</v>
      </c>
      <c r="K1848" s="25">
        <v>0.0</v>
      </c>
      <c r="L1848" s="25">
        <v>0.0</v>
      </c>
      <c r="M1848" s="25">
        <v>0.0</v>
      </c>
      <c r="N1848" s="25">
        <v>1.22972</v>
      </c>
      <c r="O1848" s="25">
        <v>34.02028</v>
      </c>
      <c r="P1848" s="25">
        <v>8.48309</v>
      </c>
      <c r="Q1848" s="25">
        <v>0.0</v>
      </c>
      <c r="R1848" s="25">
        <v>99.0</v>
      </c>
      <c r="S1848" s="25">
        <v>13.0</v>
      </c>
    </row>
    <row r="1849">
      <c r="A1849" s="58" t="s">
        <v>41</v>
      </c>
      <c r="B1849" s="25" t="s">
        <v>1</v>
      </c>
      <c r="C1849" s="25" t="s">
        <v>133</v>
      </c>
      <c r="D1849" s="25" t="s">
        <v>241</v>
      </c>
      <c r="E1849" s="25">
        <v>88.0</v>
      </c>
      <c r="F1849" s="25">
        <v>0.0</v>
      </c>
      <c r="G1849" s="25">
        <v>0.0</v>
      </c>
      <c r="H1849" s="25">
        <v>7.0</v>
      </c>
      <c r="I1849" s="25">
        <v>0.0</v>
      </c>
      <c r="J1849" s="25">
        <v>0.0</v>
      </c>
      <c r="K1849" s="25">
        <v>0.0</v>
      </c>
      <c r="L1849" s="25">
        <v>0.0</v>
      </c>
      <c r="M1849" s="25">
        <v>0.0</v>
      </c>
      <c r="N1849" s="25">
        <v>1.28667</v>
      </c>
      <c r="O1849" s="25">
        <v>23.28</v>
      </c>
      <c r="P1849" s="25">
        <v>7.3687</v>
      </c>
      <c r="Q1849" s="25">
        <v>0.0</v>
      </c>
      <c r="R1849" s="25">
        <v>99.0</v>
      </c>
      <c r="S1849" s="25">
        <v>13.0</v>
      </c>
    </row>
    <row r="1850">
      <c r="A1850" s="58" t="s">
        <v>41</v>
      </c>
      <c r="B1850" s="25" t="s">
        <v>1</v>
      </c>
      <c r="C1850" s="25" t="s">
        <v>188</v>
      </c>
      <c r="D1850" s="25" t="s">
        <v>241</v>
      </c>
      <c r="E1850" s="25">
        <v>20.0</v>
      </c>
      <c r="F1850" s="25">
        <v>0.0</v>
      </c>
      <c r="G1850" s="25">
        <v>0.0</v>
      </c>
      <c r="H1850" s="25">
        <v>1.0</v>
      </c>
      <c r="I1850" s="25">
        <v>0.0</v>
      </c>
      <c r="J1850" s="25">
        <v>0.0</v>
      </c>
      <c r="K1850" s="25">
        <v>0.0</v>
      </c>
      <c r="L1850" s="25">
        <v>0.0</v>
      </c>
      <c r="M1850" s="25">
        <v>0.0</v>
      </c>
      <c r="N1850" s="25">
        <v>0.60167</v>
      </c>
      <c r="O1850" s="25">
        <v>1.94806</v>
      </c>
      <c r="P1850" s="25">
        <v>2.34232</v>
      </c>
      <c r="Q1850" s="25">
        <v>0.0</v>
      </c>
      <c r="R1850" s="25">
        <v>99.0</v>
      </c>
      <c r="S1850" s="25">
        <v>13.0</v>
      </c>
    </row>
    <row r="1851">
      <c r="A1851" s="58" t="s">
        <v>41</v>
      </c>
      <c r="B1851" s="25" t="s">
        <v>1</v>
      </c>
      <c r="C1851" s="25" t="s">
        <v>229</v>
      </c>
      <c r="D1851" s="25" t="s">
        <v>241</v>
      </c>
      <c r="E1851" s="25">
        <v>2.0</v>
      </c>
      <c r="F1851" s="25">
        <v>0.0</v>
      </c>
      <c r="G1851" s="25">
        <v>0.0</v>
      </c>
      <c r="H1851" s="25">
        <v>0.0</v>
      </c>
      <c r="I1851" s="25">
        <v>0.0</v>
      </c>
      <c r="J1851" s="25">
        <v>0.0</v>
      </c>
      <c r="K1851" s="25">
        <v>0.0</v>
      </c>
      <c r="L1851" s="25">
        <v>0.0</v>
      </c>
      <c r="M1851" s="25">
        <v>0.0</v>
      </c>
      <c r="N1851" s="25">
        <v>5.67708</v>
      </c>
      <c r="O1851" s="25">
        <v>5.67708</v>
      </c>
      <c r="P1851" s="25">
        <v>5.67708</v>
      </c>
      <c r="Q1851" s="25">
        <v>0.0</v>
      </c>
      <c r="R1851" s="25">
        <v>99.0</v>
      </c>
      <c r="S1851" s="25">
        <v>13.0</v>
      </c>
    </row>
    <row r="1852">
      <c r="A1852" s="58" t="s">
        <v>41</v>
      </c>
      <c r="B1852" s="25" t="s">
        <v>1</v>
      </c>
      <c r="C1852" s="25" t="s">
        <v>238</v>
      </c>
      <c r="D1852" s="25" t="s">
        <v>241</v>
      </c>
      <c r="E1852" s="25">
        <v>3.0</v>
      </c>
      <c r="F1852" s="25">
        <v>0.0</v>
      </c>
      <c r="G1852" s="25">
        <v>0.0</v>
      </c>
      <c r="H1852" s="25">
        <v>0.0</v>
      </c>
      <c r="I1852" s="25">
        <v>0.0</v>
      </c>
      <c r="J1852" s="25">
        <v>0.0</v>
      </c>
      <c r="K1852" s="25">
        <v>0.0</v>
      </c>
      <c r="L1852" s="25">
        <v>0.0</v>
      </c>
      <c r="M1852" s="25">
        <v>0.0</v>
      </c>
      <c r="N1852" s="25">
        <v>10.49833</v>
      </c>
      <c r="O1852" s="25">
        <v>64.25833</v>
      </c>
      <c r="P1852" s="25">
        <v>24.93028</v>
      </c>
      <c r="Q1852" s="25">
        <v>0.0</v>
      </c>
      <c r="R1852" s="25">
        <v>99.0</v>
      </c>
      <c r="S1852" s="25">
        <v>13.0</v>
      </c>
    </row>
    <row r="1853">
      <c r="A1853" s="58" t="s">
        <v>41</v>
      </c>
      <c r="B1853" s="25" t="s">
        <v>1</v>
      </c>
      <c r="C1853" s="25" t="s">
        <v>212</v>
      </c>
      <c r="D1853" s="25" t="s">
        <v>241</v>
      </c>
      <c r="E1853" s="25">
        <v>3.0</v>
      </c>
      <c r="F1853" s="25">
        <v>0.0</v>
      </c>
      <c r="G1853" s="25">
        <v>1.0</v>
      </c>
      <c r="H1853" s="25">
        <v>0.0</v>
      </c>
      <c r="I1853" s="25">
        <v>0.0</v>
      </c>
      <c r="J1853" s="25">
        <v>0.0</v>
      </c>
      <c r="K1853" s="25">
        <v>0.0</v>
      </c>
      <c r="L1853" s="25">
        <v>0.0</v>
      </c>
      <c r="M1853" s="25">
        <v>0.0</v>
      </c>
      <c r="N1853" s="25">
        <v>1.23833</v>
      </c>
      <c r="O1853" s="25">
        <v>8.73806</v>
      </c>
      <c r="P1853" s="25">
        <v>3.70194</v>
      </c>
      <c r="Q1853" s="25">
        <v>0.0</v>
      </c>
      <c r="R1853" s="25">
        <v>99.0</v>
      </c>
      <c r="S1853" s="25">
        <v>13.0</v>
      </c>
    </row>
    <row r="1854">
      <c r="A1854" s="58" t="s">
        <v>41</v>
      </c>
      <c r="B1854" s="25" t="s">
        <v>1</v>
      </c>
      <c r="C1854" s="25" t="s">
        <v>198</v>
      </c>
      <c r="D1854" s="25" t="s">
        <v>241</v>
      </c>
      <c r="E1854" s="25">
        <v>3.0</v>
      </c>
      <c r="F1854" s="25">
        <v>0.0</v>
      </c>
      <c r="G1854" s="25">
        <v>0.0</v>
      </c>
      <c r="H1854" s="25">
        <v>0.0</v>
      </c>
      <c r="I1854" s="25">
        <v>0.0</v>
      </c>
      <c r="J1854" s="25">
        <v>0.0</v>
      </c>
      <c r="K1854" s="25">
        <v>0.0</v>
      </c>
      <c r="L1854" s="25">
        <v>0.0</v>
      </c>
      <c r="M1854" s="25">
        <v>0.0</v>
      </c>
      <c r="N1854" s="25">
        <v>0.85139</v>
      </c>
      <c r="O1854" s="25">
        <v>1.16361</v>
      </c>
      <c r="P1854" s="25">
        <v>0.69019</v>
      </c>
      <c r="Q1854" s="25">
        <v>0.0</v>
      </c>
      <c r="R1854" s="25">
        <v>99.0</v>
      </c>
      <c r="S1854" s="25">
        <v>13.0</v>
      </c>
    </row>
    <row r="1855">
      <c r="A1855" s="58" t="s">
        <v>41</v>
      </c>
      <c r="B1855" s="25" t="s">
        <v>1</v>
      </c>
      <c r="C1855" s="25" t="s">
        <v>179</v>
      </c>
      <c r="D1855" s="25" t="s">
        <v>241</v>
      </c>
      <c r="E1855" s="25">
        <v>1.0</v>
      </c>
      <c r="F1855" s="25">
        <v>0.0</v>
      </c>
      <c r="G1855" s="25">
        <v>0.0</v>
      </c>
      <c r="H1855" s="25">
        <v>0.0</v>
      </c>
      <c r="I1855" s="25">
        <v>0.0</v>
      </c>
      <c r="J1855" s="25">
        <v>0.0</v>
      </c>
      <c r="K1855" s="25">
        <v>0.0</v>
      </c>
      <c r="L1855" s="25">
        <v>0.0</v>
      </c>
      <c r="M1855" s="25">
        <v>0.0</v>
      </c>
      <c r="N1855" s="25">
        <v>12.56972</v>
      </c>
      <c r="O1855" s="25">
        <v>12.56972</v>
      </c>
      <c r="P1855" s="25">
        <v>12.56972</v>
      </c>
      <c r="Q1855" s="25">
        <v>0.0</v>
      </c>
      <c r="R1855" s="25">
        <v>99.0</v>
      </c>
      <c r="S1855" s="25">
        <v>13.0</v>
      </c>
    </row>
    <row r="1856">
      <c r="A1856" s="58" t="s">
        <v>41</v>
      </c>
      <c r="B1856" s="25" t="s">
        <v>1</v>
      </c>
      <c r="C1856" s="25" t="s">
        <v>146</v>
      </c>
      <c r="D1856" s="25" t="s">
        <v>241</v>
      </c>
      <c r="E1856" s="25">
        <v>11.0</v>
      </c>
      <c r="F1856" s="25">
        <v>0.0</v>
      </c>
      <c r="G1856" s="25">
        <v>0.0</v>
      </c>
      <c r="H1856" s="25">
        <v>0.0</v>
      </c>
      <c r="I1856" s="25">
        <v>0.0</v>
      </c>
      <c r="J1856" s="25">
        <v>0.0</v>
      </c>
      <c r="K1856" s="25">
        <v>0.0</v>
      </c>
      <c r="L1856" s="25">
        <v>0.0</v>
      </c>
      <c r="M1856" s="25">
        <v>0.0</v>
      </c>
      <c r="N1856" s="25">
        <v>0.68278</v>
      </c>
      <c r="O1856" s="25">
        <v>2.25083</v>
      </c>
      <c r="P1856" s="25">
        <v>1.56528</v>
      </c>
      <c r="Q1856" s="25">
        <v>0.0</v>
      </c>
      <c r="R1856" s="25">
        <v>99.0</v>
      </c>
      <c r="S1856" s="25">
        <v>13.0</v>
      </c>
    </row>
    <row r="1857">
      <c r="A1857" s="58" t="s">
        <v>41</v>
      </c>
      <c r="B1857" s="25" t="s">
        <v>1</v>
      </c>
      <c r="C1857" s="25" t="s">
        <v>126</v>
      </c>
      <c r="D1857" s="25" t="s">
        <v>241</v>
      </c>
      <c r="E1857" s="25">
        <v>48.0</v>
      </c>
      <c r="F1857" s="25">
        <v>0.0</v>
      </c>
      <c r="G1857" s="25">
        <v>0.0</v>
      </c>
      <c r="H1857" s="25">
        <v>7.0</v>
      </c>
      <c r="I1857" s="25">
        <v>0.0</v>
      </c>
      <c r="J1857" s="25">
        <v>1.0</v>
      </c>
      <c r="K1857" s="25">
        <v>0.0</v>
      </c>
      <c r="L1857" s="25">
        <v>0.0</v>
      </c>
      <c r="M1857" s="25">
        <v>0.0</v>
      </c>
      <c r="N1857" s="25">
        <v>0.72611</v>
      </c>
      <c r="O1857" s="25">
        <v>35.88028</v>
      </c>
      <c r="P1857" s="25">
        <v>5.89595</v>
      </c>
      <c r="Q1857" s="25">
        <v>0.0</v>
      </c>
      <c r="R1857" s="25">
        <v>99.0</v>
      </c>
      <c r="S1857" s="25">
        <v>13.0</v>
      </c>
    </row>
    <row r="1858">
      <c r="A1858" s="58" t="s">
        <v>41</v>
      </c>
      <c r="B1858" s="25" t="s">
        <v>1</v>
      </c>
      <c r="C1858" s="25" t="s">
        <v>209</v>
      </c>
      <c r="D1858" s="25" t="s">
        <v>241</v>
      </c>
      <c r="E1858" s="25">
        <v>3.0</v>
      </c>
      <c r="F1858" s="25">
        <v>0.0</v>
      </c>
      <c r="G1858" s="25">
        <v>0.0</v>
      </c>
      <c r="H1858" s="25">
        <v>0.0</v>
      </c>
      <c r="I1858" s="25">
        <v>0.0</v>
      </c>
      <c r="J1858" s="25">
        <v>0.0</v>
      </c>
      <c r="K1858" s="25">
        <v>0.0</v>
      </c>
      <c r="L1858" s="25">
        <v>0.0</v>
      </c>
      <c r="M1858" s="25">
        <v>0.0</v>
      </c>
      <c r="N1858" s="25">
        <v>9.00028</v>
      </c>
      <c r="O1858" s="25">
        <v>64.85694</v>
      </c>
      <c r="P1858" s="25">
        <v>25.20713</v>
      </c>
      <c r="Q1858" s="25">
        <v>0.0</v>
      </c>
      <c r="R1858" s="25">
        <v>99.0</v>
      </c>
      <c r="S1858" s="25">
        <v>13.0</v>
      </c>
    </row>
    <row r="1859">
      <c r="A1859" s="58" t="s">
        <v>41</v>
      </c>
      <c r="B1859" s="25" t="s">
        <v>1</v>
      </c>
      <c r="C1859" s="25" t="s">
        <v>193</v>
      </c>
      <c r="D1859" s="25" t="s">
        <v>241</v>
      </c>
      <c r="E1859" s="25">
        <v>5.0</v>
      </c>
      <c r="F1859" s="25">
        <v>0.0</v>
      </c>
      <c r="G1859" s="25">
        <v>0.0</v>
      </c>
      <c r="H1859" s="25">
        <v>0.0</v>
      </c>
      <c r="I1859" s="25">
        <v>0.0</v>
      </c>
      <c r="J1859" s="25">
        <v>0.0</v>
      </c>
      <c r="K1859" s="25">
        <v>0.0</v>
      </c>
      <c r="L1859" s="25">
        <v>0.0</v>
      </c>
      <c r="M1859" s="25">
        <v>0.0</v>
      </c>
      <c r="N1859" s="25">
        <v>1.40194</v>
      </c>
      <c r="O1859" s="25">
        <v>13.39583</v>
      </c>
      <c r="P1859" s="25">
        <v>3.39017</v>
      </c>
      <c r="Q1859" s="25">
        <v>0.0</v>
      </c>
      <c r="R1859" s="25">
        <v>99.0</v>
      </c>
      <c r="S1859" s="25">
        <v>13.0</v>
      </c>
    </row>
    <row r="1860">
      <c r="A1860" s="58" t="s">
        <v>41</v>
      </c>
      <c r="B1860" s="25" t="s">
        <v>1</v>
      </c>
      <c r="C1860" s="25" t="s">
        <v>200</v>
      </c>
      <c r="D1860" s="25" t="s">
        <v>241</v>
      </c>
      <c r="E1860" s="25">
        <v>9.0</v>
      </c>
      <c r="F1860" s="25">
        <v>0.0</v>
      </c>
      <c r="G1860" s="25">
        <v>0.0</v>
      </c>
      <c r="H1860" s="25">
        <v>0.0</v>
      </c>
      <c r="I1860" s="25">
        <v>0.0</v>
      </c>
      <c r="J1860" s="25">
        <v>0.0</v>
      </c>
      <c r="K1860" s="25">
        <v>0.0</v>
      </c>
      <c r="L1860" s="25">
        <v>0.0</v>
      </c>
      <c r="M1860" s="25">
        <v>0.0</v>
      </c>
      <c r="N1860" s="25">
        <v>1.04917</v>
      </c>
      <c r="O1860" s="25">
        <v>45.7775</v>
      </c>
      <c r="P1860" s="25">
        <v>7.11796</v>
      </c>
      <c r="Q1860" s="25">
        <v>0.0</v>
      </c>
      <c r="R1860" s="25">
        <v>99.0</v>
      </c>
      <c r="S1860" s="25">
        <v>13.0</v>
      </c>
    </row>
    <row r="1861">
      <c r="A1861" s="58" t="s">
        <v>41</v>
      </c>
      <c r="B1861" s="25" t="s">
        <v>1</v>
      </c>
      <c r="C1861" s="25" t="s">
        <v>148</v>
      </c>
      <c r="D1861" s="25" t="s">
        <v>241</v>
      </c>
      <c r="E1861" s="25">
        <v>2.0</v>
      </c>
      <c r="F1861" s="25">
        <v>0.0</v>
      </c>
      <c r="G1861" s="25">
        <v>0.0</v>
      </c>
      <c r="H1861" s="25">
        <v>0.0</v>
      </c>
      <c r="I1861" s="25">
        <v>0.0</v>
      </c>
      <c r="J1861" s="25">
        <v>0.0</v>
      </c>
      <c r="K1861" s="25">
        <v>0.0</v>
      </c>
      <c r="L1861" s="25">
        <v>0.0</v>
      </c>
      <c r="M1861" s="25">
        <v>0.0</v>
      </c>
      <c r="N1861" s="25">
        <v>7.41</v>
      </c>
      <c r="O1861" s="25">
        <v>7.41</v>
      </c>
      <c r="P1861" s="25">
        <v>7.41</v>
      </c>
      <c r="Q1861" s="25">
        <v>0.0</v>
      </c>
      <c r="R1861" s="25">
        <v>99.0</v>
      </c>
      <c r="S1861" s="25">
        <v>13.0</v>
      </c>
    </row>
    <row r="1862">
      <c r="A1862" s="58" t="s">
        <v>41</v>
      </c>
      <c r="B1862" s="25" t="s">
        <v>1</v>
      </c>
      <c r="C1862" s="25" t="s">
        <v>271</v>
      </c>
      <c r="D1862" s="25" t="s">
        <v>241</v>
      </c>
      <c r="E1862" s="25">
        <v>1.0</v>
      </c>
      <c r="F1862" s="25">
        <v>0.0</v>
      </c>
      <c r="G1862" s="25">
        <v>0.0</v>
      </c>
      <c r="H1862" s="25">
        <v>0.0</v>
      </c>
      <c r="I1862" s="25">
        <v>0.0</v>
      </c>
      <c r="J1862" s="25">
        <v>0.0</v>
      </c>
      <c r="K1862" s="25">
        <v>0.0</v>
      </c>
      <c r="L1862" s="25">
        <v>0.0</v>
      </c>
      <c r="M1862" s="25">
        <v>0.0</v>
      </c>
      <c r="N1862" s="25">
        <v>0.56</v>
      </c>
      <c r="O1862" s="25">
        <v>0.56</v>
      </c>
      <c r="P1862" s="25">
        <v>0.56</v>
      </c>
      <c r="Q1862" s="25">
        <v>0.0</v>
      </c>
      <c r="R1862" s="25">
        <v>99.0</v>
      </c>
      <c r="S1862" s="25">
        <v>13.0</v>
      </c>
    </row>
    <row r="1863">
      <c r="A1863" s="58" t="s">
        <v>41</v>
      </c>
      <c r="B1863" s="25" t="s">
        <v>1</v>
      </c>
      <c r="C1863" s="25" t="s">
        <v>195</v>
      </c>
      <c r="D1863" s="25" t="s">
        <v>241</v>
      </c>
      <c r="E1863" s="25">
        <v>11.0</v>
      </c>
      <c r="F1863" s="25">
        <v>0.0</v>
      </c>
      <c r="G1863" s="25">
        <v>0.0</v>
      </c>
      <c r="H1863" s="25">
        <v>0.0</v>
      </c>
      <c r="I1863" s="25">
        <v>0.0</v>
      </c>
      <c r="J1863" s="25">
        <v>0.0</v>
      </c>
      <c r="K1863" s="25">
        <v>0.0</v>
      </c>
      <c r="L1863" s="25">
        <v>0.0</v>
      </c>
      <c r="M1863" s="25">
        <v>0.0</v>
      </c>
      <c r="N1863" s="25">
        <v>0.85167</v>
      </c>
      <c r="O1863" s="25">
        <v>1.52611</v>
      </c>
      <c r="P1863" s="25">
        <v>0.89384</v>
      </c>
      <c r="Q1863" s="25">
        <v>0.0</v>
      </c>
      <c r="R1863" s="25">
        <v>99.0</v>
      </c>
      <c r="S1863" s="25">
        <v>13.0</v>
      </c>
    </row>
    <row r="1864">
      <c r="A1864" s="58" t="s">
        <v>41</v>
      </c>
      <c r="B1864" s="25" t="s">
        <v>1</v>
      </c>
      <c r="C1864" s="25" t="s">
        <v>265</v>
      </c>
      <c r="D1864" s="25" t="s">
        <v>241</v>
      </c>
      <c r="E1864" s="25">
        <v>1.0</v>
      </c>
      <c r="F1864" s="25">
        <v>0.0</v>
      </c>
      <c r="G1864" s="25">
        <v>0.0</v>
      </c>
      <c r="H1864" s="25">
        <v>0.0</v>
      </c>
      <c r="I1864" s="25">
        <v>0.0</v>
      </c>
      <c r="J1864" s="25">
        <v>0.0</v>
      </c>
      <c r="K1864" s="25">
        <v>0.0</v>
      </c>
      <c r="L1864" s="25">
        <v>0.0</v>
      </c>
      <c r="M1864" s="25">
        <v>0.0</v>
      </c>
      <c r="N1864" s="25">
        <v>1.9825</v>
      </c>
      <c r="O1864" s="25">
        <v>1.9825</v>
      </c>
      <c r="P1864" s="25">
        <v>1.9825</v>
      </c>
      <c r="Q1864" s="25">
        <v>0.0</v>
      </c>
      <c r="R1864" s="25">
        <v>99.0</v>
      </c>
      <c r="S1864" s="25">
        <v>13.0</v>
      </c>
    </row>
    <row r="1865">
      <c r="A1865" s="58" t="s">
        <v>41</v>
      </c>
      <c r="B1865" s="25" t="s">
        <v>1</v>
      </c>
      <c r="C1865" s="25" t="s">
        <v>94</v>
      </c>
      <c r="D1865" s="25" t="s">
        <v>241</v>
      </c>
      <c r="E1865" s="25">
        <v>123.0</v>
      </c>
      <c r="F1865" s="25">
        <v>0.0</v>
      </c>
      <c r="G1865" s="25">
        <v>0.0</v>
      </c>
      <c r="H1865" s="25">
        <v>4.0</v>
      </c>
      <c r="I1865" s="25">
        <v>0.0</v>
      </c>
      <c r="J1865" s="25">
        <v>0.0</v>
      </c>
      <c r="K1865" s="25">
        <v>0.0</v>
      </c>
      <c r="L1865" s="25">
        <v>0.0</v>
      </c>
      <c r="M1865" s="25">
        <v>0.0</v>
      </c>
      <c r="N1865" s="25">
        <v>1.19083</v>
      </c>
      <c r="O1865" s="25">
        <v>16.09583</v>
      </c>
      <c r="P1865" s="25">
        <v>5.0826</v>
      </c>
      <c r="Q1865" s="25">
        <v>0.0</v>
      </c>
      <c r="R1865" s="25">
        <v>99.0</v>
      </c>
      <c r="S1865" s="25">
        <v>13.0</v>
      </c>
    </row>
    <row r="1866">
      <c r="A1866" s="58" t="s">
        <v>41</v>
      </c>
      <c r="B1866" s="25" t="s">
        <v>1</v>
      </c>
      <c r="C1866" s="25" t="s">
        <v>56</v>
      </c>
      <c r="D1866" s="25" t="s">
        <v>241</v>
      </c>
      <c r="E1866" s="25">
        <v>6.0</v>
      </c>
      <c r="F1866" s="25">
        <v>0.0</v>
      </c>
      <c r="G1866" s="25">
        <v>0.0</v>
      </c>
      <c r="H1866" s="25">
        <v>0.0</v>
      </c>
      <c r="I1866" s="25">
        <v>0.0</v>
      </c>
      <c r="J1866" s="25">
        <v>0.0</v>
      </c>
      <c r="K1866" s="25">
        <v>0.0</v>
      </c>
      <c r="L1866" s="25">
        <v>0.0</v>
      </c>
      <c r="M1866" s="25">
        <v>0.0</v>
      </c>
      <c r="N1866" s="25">
        <v>0.57611</v>
      </c>
      <c r="O1866" s="25">
        <v>28.44667</v>
      </c>
      <c r="P1866" s="25">
        <v>5.4181</v>
      </c>
      <c r="Q1866" s="25">
        <v>0.0</v>
      </c>
      <c r="R1866" s="25">
        <v>99.0</v>
      </c>
      <c r="S1866" s="25">
        <v>13.0</v>
      </c>
    </row>
    <row r="1867">
      <c r="A1867" s="58" t="s">
        <v>41</v>
      </c>
      <c r="B1867" s="25" t="s">
        <v>1</v>
      </c>
      <c r="C1867" s="25" t="s">
        <v>232</v>
      </c>
      <c r="D1867" s="25" t="s">
        <v>241</v>
      </c>
      <c r="E1867" s="25">
        <v>2.0</v>
      </c>
      <c r="F1867" s="25">
        <v>0.0</v>
      </c>
      <c r="G1867" s="25">
        <v>0.0</v>
      </c>
      <c r="H1867" s="25">
        <v>0.0</v>
      </c>
      <c r="I1867" s="25">
        <v>0.0</v>
      </c>
      <c r="J1867" s="25">
        <v>0.0</v>
      </c>
      <c r="K1867" s="25">
        <v>0.0</v>
      </c>
      <c r="L1867" s="25">
        <v>0.0</v>
      </c>
      <c r="M1867" s="25">
        <v>0.0</v>
      </c>
      <c r="N1867" s="25">
        <v>10.09597</v>
      </c>
      <c r="O1867" s="25">
        <v>10.09597</v>
      </c>
      <c r="P1867" s="25">
        <v>10.09597</v>
      </c>
      <c r="Q1867" s="25">
        <v>0.0</v>
      </c>
      <c r="R1867" s="25">
        <v>99.0</v>
      </c>
      <c r="S1867" s="25">
        <v>13.0</v>
      </c>
    </row>
    <row r="1868">
      <c r="A1868" s="58" t="s">
        <v>41</v>
      </c>
      <c r="B1868" s="25" t="s">
        <v>1</v>
      </c>
      <c r="C1868" s="25" t="s">
        <v>164</v>
      </c>
      <c r="D1868" s="25" t="s">
        <v>241</v>
      </c>
      <c r="E1868" s="25">
        <v>7.0</v>
      </c>
      <c r="F1868" s="25">
        <v>0.0</v>
      </c>
      <c r="G1868" s="25">
        <v>0.0</v>
      </c>
      <c r="H1868" s="25">
        <v>0.0</v>
      </c>
      <c r="I1868" s="25">
        <v>0.0</v>
      </c>
      <c r="J1868" s="25">
        <v>0.0</v>
      </c>
      <c r="K1868" s="25">
        <v>0.0</v>
      </c>
      <c r="L1868" s="25">
        <v>0.0</v>
      </c>
      <c r="M1868" s="25">
        <v>0.0</v>
      </c>
      <c r="N1868" s="25">
        <v>1.54361</v>
      </c>
      <c r="O1868" s="25">
        <v>20.41917</v>
      </c>
      <c r="P1868" s="25">
        <v>4.49952</v>
      </c>
      <c r="Q1868" s="25">
        <v>0.0</v>
      </c>
      <c r="R1868" s="25">
        <v>99.0</v>
      </c>
      <c r="S1868" s="25">
        <v>13.0</v>
      </c>
    </row>
    <row r="1869">
      <c r="A1869" s="58" t="s">
        <v>41</v>
      </c>
      <c r="B1869" s="25" t="s">
        <v>1</v>
      </c>
      <c r="C1869" s="25" t="s">
        <v>58</v>
      </c>
      <c r="D1869" s="25" t="s">
        <v>241</v>
      </c>
      <c r="E1869" s="25">
        <v>24.0</v>
      </c>
      <c r="F1869" s="25">
        <v>0.0</v>
      </c>
      <c r="G1869" s="25">
        <v>0.0</v>
      </c>
      <c r="H1869" s="25">
        <v>2.0</v>
      </c>
      <c r="I1869" s="25">
        <v>0.0</v>
      </c>
      <c r="J1869" s="25">
        <v>0.0</v>
      </c>
      <c r="K1869" s="25">
        <v>0.0</v>
      </c>
      <c r="L1869" s="25">
        <v>0.0</v>
      </c>
      <c r="M1869" s="25">
        <v>0.0</v>
      </c>
      <c r="N1869" s="25">
        <v>0.95472</v>
      </c>
      <c r="O1869" s="25">
        <v>20.94361</v>
      </c>
      <c r="P1869" s="25">
        <v>5.87505</v>
      </c>
      <c r="Q1869" s="25">
        <v>0.0</v>
      </c>
      <c r="R1869" s="25">
        <v>99.0</v>
      </c>
      <c r="S1869" s="25">
        <v>13.0</v>
      </c>
    </row>
    <row r="1870">
      <c r="A1870" s="58" t="s">
        <v>41</v>
      </c>
      <c r="B1870" s="25" t="s">
        <v>1</v>
      </c>
      <c r="C1870" s="25" t="s">
        <v>163</v>
      </c>
      <c r="D1870" s="25" t="s">
        <v>241</v>
      </c>
      <c r="E1870" s="25">
        <v>11.0</v>
      </c>
      <c r="F1870" s="25">
        <v>0.0</v>
      </c>
      <c r="G1870" s="25">
        <v>0.0</v>
      </c>
      <c r="H1870" s="25">
        <v>0.0</v>
      </c>
      <c r="I1870" s="25">
        <v>0.0</v>
      </c>
      <c r="J1870" s="25">
        <v>0.0</v>
      </c>
      <c r="K1870" s="25">
        <v>0.0</v>
      </c>
      <c r="L1870" s="25">
        <v>0.0</v>
      </c>
      <c r="M1870" s="25">
        <v>0.0</v>
      </c>
      <c r="N1870" s="25">
        <v>1.18694</v>
      </c>
      <c r="O1870" s="25">
        <v>6.93139</v>
      </c>
      <c r="P1870" s="25">
        <v>2.38909</v>
      </c>
      <c r="Q1870" s="25">
        <v>0.0</v>
      </c>
      <c r="R1870" s="25">
        <v>99.0</v>
      </c>
      <c r="S1870" s="25">
        <v>13.0</v>
      </c>
    </row>
    <row r="1871">
      <c r="A1871" s="58" t="s">
        <v>41</v>
      </c>
      <c r="B1871" s="25" t="s">
        <v>1</v>
      </c>
      <c r="C1871" s="25" t="s">
        <v>149</v>
      </c>
      <c r="D1871" s="25" t="s">
        <v>241</v>
      </c>
      <c r="E1871" s="25">
        <v>4.0</v>
      </c>
      <c r="F1871" s="25">
        <v>0.0</v>
      </c>
      <c r="G1871" s="25">
        <v>0.0</v>
      </c>
      <c r="H1871" s="25">
        <v>1.0</v>
      </c>
      <c r="I1871" s="25">
        <v>0.0</v>
      </c>
      <c r="J1871" s="25">
        <v>0.0</v>
      </c>
      <c r="K1871" s="25">
        <v>0.0</v>
      </c>
      <c r="L1871" s="25">
        <v>0.0</v>
      </c>
      <c r="M1871" s="25">
        <v>0.0</v>
      </c>
      <c r="N1871" s="25">
        <v>0.04639</v>
      </c>
      <c r="O1871" s="25">
        <v>0.69333</v>
      </c>
      <c r="P1871" s="25">
        <v>0.27451</v>
      </c>
      <c r="Q1871" s="25">
        <v>0.0</v>
      </c>
      <c r="R1871" s="25">
        <v>99.0</v>
      </c>
      <c r="S1871" s="25">
        <v>13.0</v>
      </c>
    </row>
    <row r="1872">
      <c r="A1872" s="58" t="s">
        <v>41</v>
      </c>
      <c r="B1872" s="25" t="s">
        <v>1</v>
      </c>
      <c r="C1872" s="25" t="s">
        <v>139</v>
      </c>
      <c r="D1872" s="25" t="s">
        <v>241</v>
      </c>
      <c r="E1872" s="25">
        <v>3.0</v>
      </c>
      <c r="F1872" s="25">
        <v>0.0</v>
      </c>
      <c r="G1872" s="25">
        <v>0.0</v>
      </c>
      <c r="H1872" s="25">
        <v>0.0</v>
      </c>
      <c r="I1872" s="25">
        <v>0.0</v>
      </c>
      <c r="J1872" s="25">
        <v>0.0</v>
      </c>
      <c r="K1872" s="25">
        <v>0.0</v>
      </c>
      <c r="L1872" s="25">
        <v>0.0</v>
      </c>
      <c r="M1872" s="25">
        <v>0.0</v>
      </c>
      <c r="N1872" s="25">
        <v>1.2275</v>
      </c>
      <c r="O1872" s="25">
        <v>1.71167</v>
      </c>
      <c r="P1872" s="25">
        <v>1.22102</v>
      </c>
      <c r="Q1872" s="25">
        <v>0.0</v>
      </c>
      <c r="R1872" s="25">
        <v>99.0</v>
      </c>
      <c r="S1872" s="25">
        <v>13.0</v>
      </c>
    </row>
    <row r="1873">
      <c r="A1873" s="58" t="s">
        <v>41</v>
      </c>
      <c r="B1873" s="25" t="s">
        <v>1</v>
      </c>
      <c r="C1873" s="25" t="s">
        <v>201</v>
      </c>
      <c r="D1873" s="25" t="s">
        <v>241</v>
      </c>
      <c r="E1873" s="25">
        <v>8.0</v>
      </c>
      <c r="F1873" s="25">
        <v>0.0</v>
      </c>
      <c r="G1873" s="25">
        <v>0.0</v>
      </c>
      <c r="H1873" s="25">
        <v>1.0</v>
      </c>
      <c r="I1873" s="25">
        <v>0.0</v>
      </c>
      <c r="J1873" s="25">
        <v>0.0</v>
      </c>
      <c r="K1873" s="25">
        <v>0.0</v>
      </c>
      <c r="L1873" s="25">
        <v>0.0</v>
      </c>
      <c r="M1873" s="25">
        <v>0.0</v>
      </c>
      <c r="N1873" s="25">
        <v>1.74639</v>
      </c>
      <c r="O1873" s="25">
        <v>9.77694</v>
      </c>
      <c r="P1873" s="25">
        <v>3.4266</v>
      </c>
      <c r="Q1873" s="25">
        <v>0.0</v>
      </c>
      <c r="R1873" s="25">
        <v>99.0</v>
      </c>
      <c r="S1873" s="25">
        <v>13.0</v>
      </c>
    </row>
    <row r="1874">
      <c r="A1874" s="58" t="s">
        <v>41</v>
      </c>
      <c r="B1874" s="25" t="s">
        <v>1</v>
      </c>
      <c r="C1874" s="25" t="s">
        <v>218</v>
      </c>
      <c r="D1874" s="25" t="s">
        <v>241</v>
      </c>
      <c r="E1874" s="25">
        <v>2.0</v>
      </c>
      <c r="F1874" s="25">
        <v>0.0</v>
      </c>
      <c r="G1874" s="25">
        <v>0.0</v>
      </c>
      <c r="H1874" s="25">
        <v>0.0</v>
      </c>
      <c r="I1874" s="25">
        <v>0.0</v>
      </c>
      <c r="J1874" s="25">
        <v>0.0</v>
      </c>
      <c r="K1874" s="25">
        <v>0.0</v>
      </c>
      <c r="L1874" s="25">
        <v>0.0</v>
      </c>
      <c r="M1874" s="25">
        <v>0.0</v>
      </c>
      <c r="N1874" s="25">
        <v>4.99444</v>
      </c>
      <c r="O1874" s="25">
        <v>4.99444</v>
      </c>
      <c r="P1874" s="25">
        <v>4.99444</v>
      </c>
      <c r="Q1874" s="25">
        <v>0.0</v>
      </c>
      <c r="R1874" s="25">
        <v>99.0</v>
      </c>
      <c r="S1874" s="25">
        <v>13.0</v>
      </c>
    </row>
    <row r="1875">
      <c r="A1875" s="58" t="s">
        <v>41</v>
      </c>
      <c r="B1875" s="25" t="s">
        <v>1</v>
      </c>
      <c r="C1875" s="25" t="s">
        <v>228</v>
      </c>
      <c r="D1875" s="25" t="s">
        <v>241</v>
      </c>
      <c r="E1875" s="25">
        <v>1.0</v>
      </c>
      <c r="F1875" s="25">
        <v>0.0</v>
      </c>
      <c r="G1875" s="25">
        <v>0.0</v>
      </c>
      <c r="H1875" s="25">
        <v>0.0</v>
      </c>
      <c r="I1875" s="25">
        <v>0.0</v>
      </c>
      <c r="J1875" s="25">
        <v>0.0</v>
      </c>
      <c r="K1875" s="25">
        <v>0.0</v>
      </c>
      <c r="L1875" s="25">
        <v>0.0</v>
      </c>
      <c r="M1875" s="25">
        <v>0.0</v>
      </c>
      <c r="N1875" s="25">
        <v>1.58389</v>
      </c>
      <c r="O1875" s="25">
        <v>1.58389</v>
      </c>
      <c r="P1875" s="25">
        <v>1.58389</v>
      </c>
      <c r="Q1875" s="25">
        <v>0.0</v>
      </c>
      <c r="R1875" s="25">
        <v>99.0</v>
      </c>
      <c r="S1875" s="25">
        <v>13.0</v>
      </c>
    </row>
    <row r="1876">
      <c r="A1876" s="58" t="s">
        <v>41</v>
      </c>
      <c r="B1876" s="25" t="s">
        <v>1</v>
      </c>
      <c r="C1876" s="25" t="s">
        <v>192</v>
      </c>
      <c r="D1876" s="25" t="s">
        <v>241</v>
      </c>
      <c r="E1876" s="25">
        <v>12.0</v>
      </c>
      <c r="F1876" s="25">
        <v>0.0</v>
      </c>
      <c r="G1876" s="25">
        <v>0.0</v>
      </c>
      <c r="H1876" s="25">
        <v>1.0</v>
      </c>
      <c r="I1876" s="25">
        <v>0.0</v>
      </c>
      <c r="J1876" s="25">
        <v>0.0</v>
      </c>
      <c r="K1876" s="25">
        <v>0.0</v>
      </c>
      <c r="L1876" s="25">
        <v>0.0</v>
      </c>
      <c r="M1876" s="25">
        <v>0.0</v>
      </c>
      <c r="N1876" s="25">
        <v>0.75333</v>
      </c>
      <c r="O1876" s="25">
        <v>5.02556</v>
      </c>
      <c r="P1876" s="25">
        <v>2.7009</v>
      </c>
      <c r="Q1876" s="25">
        <v>0.0</v>
      </c>
      <c r="R1876" s="25">
        <v>99.0</v>
      </c>
      <c r="S1876" s="25">
        <v>13.0</v>
      </c>
    </row>
    <row r="1877">
      <c r="A1877" s="58" t="s">
        <v>41</v>
      </c>
      <c r="B1877" s="25" t="s">
        <v>1</v>
      </c>
      <c r="C1877" s="25" t="s">
        <v>115</v>
      </c>
      <c r="D1877" s="25" t="s">
        <v>241</v>
      </c>
      <c r="E1877" s="25">
        <v>12.0</v>
      </c>
      <c r="F1877" s="25">
        <v>0.0</v>
      </c>
      <c r="G1877" s="25">
        <v>0.0</v>
      </c>
      <c r="H1877" s="25">
        <v>0.0</v>
      </c>
      <c r="I1877" s="25">
        <v>0.0</v>
      </c>
      <c r="J1877" s="25">
        <v>0.0</v>
      </c>
      <c r="K1877" s="25">
        <v>0.0</v>
      </c>
      <c r="L1877" s="25">
        <v>0.0</v>
      </c>
      <c r="M1877" s="25">
        <v>0.0</v>
      </c>
      <c r="N1877" s="25">
        <v>0.89611</v>
      </c>
      <c r="O1877" s="25">
        <v>1.915</v>
      </c>
      <c r="P1877" s="25">
        <v>0.93546</v>
      </c>
      <c r="Q1877" s="25">
        <v>0.0</v>
      </c>
      <c r="R1877" s="25">
        <v>99.0</v>
      </c>
      <c r="S1877" s="25">
        <v>13.0</v>
      </c>
    </row>
    <row r="1878">
      <c r="A1878" s="58" t="s">
        <v>41</v>
      </c>
      <c r="B1878" s="25" t="s">
        <v>1</v>
      </c>
      <c r="C1878" s="25" t="s">
        <v>103</v>
      </c>
      <c r="D1878" s="25" t="s">
        <v>241</v>
      </c>
      <c r="E1878" s="25">
        <v>3.0</v>
      </c>
      <c r="F1878" s="25">
        <v>0.0</v>
      </c>
      <c r="G1878" s="25">
        <v>0.0</v>
      </c>
      <c r="H1878" s="25">
        <v>0.0</v>
      </c>
      <c r="I1878" s="25">
        <v>0.0</v>
      </c>
      <c r="J1878" s="25">
        <v>0.0</v>
      </c>
      <c r="K1878" s="25">
        <v>0.0</v>
      </c>
      <c r="L1878" s="25">
        <v>0.0</v>
      </c>
      <c r="M1878" s="25">
        <v>0.0</v>
      </c>
      <c r="N1878" s="25">
        <v>0.54222</v>
      </c>
      <c r="O1878" s="25">
        <v>1.15528</v>
      </c>
      <c r="P1878" s="25">
        <v>0.59852</v>
      </c>
      <c r="Q1878" s="25">
        <v>0.0</v>
      </c>
      <c r="R1878" s="25">
        <v>99.0</v>
      </c>
      <c r="S1878" s="25">
        <v>13.0</v>
      </c>
    </row>
    <row r="1879">
      <c r="A1879" s="58" t="s">
        <v>41</v>
      </c>
      <c r="B1879" s="25" t="s">
        <v>1</v>
      </c>
      <c r="C1879" s="25" t="s">
        <v>249</v>
      </c>
      <c r="D1879" s="25" t="s">
        <v>241</v>
      </c>
      <c r="E1879" s="25">
        <v>1.0</v>
      </c>
      <c r="F1879" s="25">
        <v>0.0</v>
      </c>
      <c r="G1879" s="25">
        <v>0.0</v>
      </c>
      <c r="H1879" s="25">
        <v>0.0</v>
      </c>
      <c r="I1879" s="25">
        <v>0.0</v>
      </c>
      <c r="J1879" s="25">
        <v>0.0</v>
      </c>
      <c r="K1879" s="25">
        <v>0.0</v>
      </c>
      <c r="L1879" s="25">
        <v>0.0</v>
      </c>
      <c r="M1879" s="25">
        <v>0.0</v>
      </c>
      <c r="N1879" s="25">
        <v>6.94861</v>
      </c>
      <c r="O1879" s="25">
        <v>6.94861</v>
      </c>
      <c r="P1879" s="25">
        <v>6.94861</v>
      </c>
      <c r="Q1879" s="25">
        <v>0.0</v>
      </c>
      <c r="R1879" s="25">
        <v>99.0</v>
      </c>
      <c r="S1879" s="25">
        <v>13.0</v>
      </c>
    </row>
    <row r="1880">
      <c r="A1880" s="58" t="s">
        <v>41</v>
      </c>
      <c r="B1880" s="25" t="s">
        <v>1</v>
      </c>
      <c r="C1880" s="25" t="s">
        <v>216</v>
      </c>
      <c r="D1880" s="25" t="s">
        <v>241</v>
      </c>
      <c r="E1880" s="25">
        <v>5.0</v>
      </c>
      <c r="F1880" s="25">
        <v>0.0</v>
      </c>
      <c r="G1880" s="25">
        <v>0.0</v>
      </c>
      <c r="H1880" s="25">
        <v>0.0</v>
      </c>
      <c r="I1880" s="25">
        <v>0.0</v>
      </c>
      <c r="J1880" s="25">
        <v>0.0</v>
      </c>
      <c r="K1880" s="25">
        <v>0.0</v>
      </c>
      <c r="L1880" s="25">
        <v>0.0</v>
      </c>
      <c r="M1880" s="25">
        <v>0.0</v>
      </c>
      <c r="N1880" s="25">
        <v>0.19639</v>
      </c>
      <c r="O1880" s="25">
        <v>24.60778</v>
      </c>
      <c r="P1880" s="25">
        <v>5.54144</v>
      </c>
      <c r="Q1880" s="25">
        <v>0.0</v>
      </c>
      <c r="R1880" s="25">
        <v>99.0</v>
      </c>
      <c r="S1880" s="25">
        <v>13.0</v>
      </c>
    </row>
    <row r="1881">
      <c r="A1881" s="58" t="s">
        <v>41</v>
      </c>
      <c r="B1881" s="25" t="s">
        <v>1</v>
      </c>
      <c r="C1881" s="25" t="s">
        <v>108</v>
      </c>
      <c r="D1881" s="25" t="s">
        <v>241</v>
      </c>
      <c r="E1881" s="25">
        <v>55.0</v>
      </c>
      <c r="F1881" s="25">
        <v>0.0</v>
      </c>
      <c r="G1881" s="25">
        <v>0.0</v>
      </c>
      <c r="H1881" s="25">
        <v>3.0</v>
      </c>
      <c r="I1881" s="25">
        <v>0.0</v>
      </c>
      <c r="J1881" s="25">
        <v>0.0</v>
      </c>
      <c r="K1881" s="25">
        <v>0.0</v>
      </c>
      <c r="L1881" s="25">
        <v>0.0</v>
      </c>
      <c r="M1881" s="25">
        <v>0.0</v>
      </c>
      <c r="N1881" s="25">
        <v>1.15694</v>
      </c>
      <c r="O1881" s="25">
        <v>9.7825</v>
      </c>
      <c r="P1881" s="25">
        <v>4.48433</v>
      </c>
      <c r="Q1881" s="25">
        <v>0.0</v>
      </c>
      <c r="R1881" s="25">
        <v>99.0</v>
      </c>
      <c r="S1881" s="25">
        <v>13.0</v>
      </c>
    </row>
    <row r="1882">
      <c r="A1882" s="58" t="s">
        <v>41</v>
      </c>
      <c r="B1882" s="25" t="s">
        <v>1</v>
      </c>
      <c r="C1882" s="25" t="s">
        <v>135</v>
      </c>
      <c r="D1882" s="25" t="s">
        <v>241</v>
      </c>
      <c r="E1882" s="25">
        <v>107.0</v>
      </c>
      <c r="F1882" s="25">
        <v>0.0</v>
      </c>
      <c r="G1882" s="25">
        <v>0.0</v>
      </c>
      <c r="H1882" s="25">
        <v>1.0</v>
      </c>
      <c r="I1882" s="25">
        <v>0.0</v>
      </c>
      <c r="J1882" s="25">
        <v>0.0</v>
      </c>
      <c r="K1882" s="25">
        <v>0.0</v>
      </c>
      <c r="L1882" s="25">
        <v>0.0</v>
      </c>
      <c r="M1882" s="25">
        <v>0.0</v>
      </c>
      <c r="N1882" s="25">
        <v>0.80056</v>
      </c>
      <c r="O1882" s="25">
        <v>8.88306</v>
      </c>
      <c r="P1882" s="25">
        <v>2.29873</v>
      </c>
      <c r="Q1882" s="25">
        <v>0.0</v>
      </c>
      <c r="R1882" s="25">
        <v>99.0</v>
      </c>
      <c r="S1882" s="25">
        <v>13.0</v>
      </c>
    </row>
    <row r="1883">
      <c r="A1883" s="58" t="s">
        <v>41</v>
      </c>
      <c r="B1883" s="25" t="s">
        <v>1</v>
      </c>
      <c r="C1883" s="25" t="s">
        <v>110</v>
      </c>
      <c r="D1883" s="25" t="s">
        <v>241</v>
      </c>
      <c r="E1883" s="25">
        <v>6.0</v>
      </c>
      <c r="F1883" s="25">
        <v>0.0</v>
      </c>
      <c r="G1883" s="25">
        <v>0.0</v>
      </c>
      <c r="H1883" s="25">
        <v>0.0</v>
      </c>
      <c r="I1883" s="25">
        <v>0.0</v>
      </c>
      <c r="J1883" s="25">
        <v>0.0</v>
      </c>
      <c r="K1883" s="25">
        <v>0.0</v>
      </c>
      <c r="L1883" s="25">
        <v>0.0</v>
      </c>
      <c r="M1883" s="25">
        <v>0.0</v>
      </c>
      <c r="N1883" s="25">
        <v>1.50611</v>
      </c>
      <c r="O1883" s="25">
        <v>8.93833</v>
      </c>
      <c r="P1883" s="25">
        <v>3.20301</v>
      </c>
      <c r="Q1883" s="25">
        <v>0.0</v>
      </c>
      <c r="R1883" s="25">
        <v>99.0</v>
      </c>
      <c r="S1883" s="25">
        <v>13.0</v>
      </c>
    </row>
    <row r="1884">
      <c r="A1884" s="58" t="s">
        <v>41</v>
      </c>
      <c r="B1884" s="25" t="s">
        <v>1</v>
      </c>
      <c r="C1884" s="25" t="s">
        <v>194</v>
      </c>
      <c r="D1884" s="25" t="s">
        <v>241</v>
      </c>
      <c r="E1884" s="25">
        <v>6.0</v>
      </c>
      <c r="F1884" s="25">
        <v>0.0</v>
      </c>
      <c r="G1884" s="25">
        <v>0.0</v>
      </c>
      <c r="H1884" s="25">
        <v>0.0</v>
      </c>
      <c r="I1884" s="25">
        <v>0.0</v>
      </c>
      <c r="J1884" s="25">
        <v>0.0</v>
      </c>
      <c r="K1884" s="25">
        <v>0.0</v>
      </c>
      <c r="L1884" s="25">
        <v>0.0</v>
      </c>
      <c r="M1884" s="25">
        <v>0.0</v>
      </c>
      <c r="N1884" s="25">
        <v>0.44639</v>
      </c>
      <c r="O1884" s="25">
        <v>10.31083</v>
      </c>
      <c r="P1884" s="25">
        <v>2.48704</v>
      </c>
      <c r="Q1884" s="25">
        <v>0.0</v>
      </c>
      <c r="R1884" s="25">
        <v>99.0</v>
      </c>
      <c r="S1884" s="25">
        <v>13.0</v>
      </c>
    </row>
    <row r="1885">
      <c r="A1885" s="58" t="s">
        <v>41</v>
      </c>
      <c r="B1885" s="25" t="s">
        <v>1</v>
      </c>
      <c r="C1885" s="25" t="s">
        <v>294</v>
      </c>
      <c r="D1885" s="25" t="s">
        <v>241</v>
      </c>
      <c r="E1885" s="25">
        <v>2.0</v>
      </c>
      <c r="F1885" s="25">
        <v>0.0</v>
      </c>
      <c r="G1885" s="25">
        <v>0.0</v>
      </c>
      <c r="H1885" s="25">
        <v>0.0</v>
      </c>
      <c r="I1885" s="25">
        <v>0.0</v>
      </c>
      <c r="J1885" s="25">
        <v>0.0</v>
      </c>
      <c r="K1885" s="25">
        <v>0.0</v>
      </c>
      <c r="L1885" s="25">
        <v>0.0</v>
      </c>
      <c r="M1885" s="25">
        <v>0.0</v>
      </c>
      <c r="N1885" s="25">
        <v>0.79514</v>
      </c>
      <c r="O1885" s="25">
        <v>0.79514</v>
      </c>
      <c r="P1885" s="25">
        <v>0.79514</v>
      </c>
      <c r="Q1885" s="25">
        <v>0.0</v>
      </c>
      <c r="R1885" s="25">
        <v>99.0</v>
      </c>
      <c r="S1885" s="25">
        <v>13.0</v>
      </c>
    </row>
    <row r="1886">
      <c r="A1886" s="58" t="s">
        <v>41</v>
      </c>
      <c r="B1886" s="25" t="s">
        <v>1</v>
      </c>
      <c r="C1886" s="25" t="s">
        <v>278</v>
      </c>
      <c r="D1886" s="25" t="s">
        <v>241</v>
      </c>
      <c r="E1886" s="25">
        <v>4.0</v>
      </c>
      <c r="F1886" s="25">
        <v>0.0</v>
      </c>
      <c r="G1886" s="25">
        <v>0.0</v>
      </c>
      <c r="H1886" s="25">
        <v>0.0</v>
      </c>
      <c r="I1886" s="25">
        <v>0.0</v>
      </c>
      <c r="J1886" s="25">
        <v>0.0</v>
      </c>
      <c r="K1886" s="25">
        <v>0.0</v>
      </c>
      <c r="L1886" s="25">
        <v>0.0</v>
      </c>
      <c r="M1886" s="25">
        <v>0.0</v>
      </c>
      <c r="N1886" s="25">
        <v>0.22278</v>
      </c>
      <c r="O1886" s="25">
        <v>13.96306</v>
      </c>
      <c r="P1886" s="25">
        <v>4.42396</v>
      </c>
      <c r="Q1886" s="25">
        <v>0.0</v>
      </c>
      <c r="R1886" s="25">
        <v>99.0</v>
      </c>
      <c r="S1886" s="25">
        <v>13.0</v>
      </c>
    </row>
    <row r="1887">
      <c r="A1887" s="58" t="s">
        <v>41</v>
      </c>
      <c r="B1887" s="25" t="s">
        <v>1</v>
      </c>
      <c r="C1887" s="25" t="s">
        <v>178</v>
      </c>
      <c r="D1887" s="25" t="s">
        <v>241</v>
      </c>
      <c r="E1887" s="25">
        <v>5.0</v>
      </c>
      <c r="F1887" s="25">
        <v>0.0</v>
      </c>
      <c r="G1887" s="25">
        <v>0.0</v>
      </c>
      <c r="H1887" s="25">
        <v>1.0</v>
      </c>
      <c r="I1887" s="25">
        <v>0.0</v>
      </c>
      <c r="J1887" s="25">
        <v>0.0</v>
      </c>
      <c r="K1887" s="25">
        <v>0.0</v>
      </c>
      <c r="L1887" s="25">
        <v>0.0</v>
      </c>
      <c r="M1887" s="25">
        <v>0.0</v>
      </c>
      <c r="N1887" s="25">
        <v>0.70944</v>
      </c>
      <c r="O1887" s="25">
        <v>1.09889</v>
      </c>
      <c r="P1887" s="25">
        <v>0.67961</v>
      </c>
      <c r="Q1887" s="25">
        <v>0.0</v>
      </c>
      <c r="R1887" s="25">
        <v>99.0</v>
      </c>
      <c r="S1887" s="25">
        <v>13.0</v>
      </c>
    </row>
    <row r="1888">
      <c r="A1888" s="58" t="s">
        <v>41</v>
      </c>
      <c r="B1888" s="25" t="s">
        <v>1</v>
      </c>
      <c r="C1888" s="25" t="s">
        <v>253</v>
      </c>
      <c r="D1888" s="25" t="s">
        <v>241</v>
      </c>
      <c r="E1888" s="25">
        <v>1.0</v>
      </c>
      <c r="F1888" s="25">
        <v>0.0</v>
      </c>
      <c r="G1888" s="25">
        <v>0.0</v>
      </c>
      <c r="H1888" s="25">
        <v>0.0</v>
      </c>
      <c r="I1888" s="25">
        <v>0.0</v>
      </c>
      <c r="J1888" s="25">
        <v>0.0</v>
      </c>
      <c r="K1888" s="25">
        <v>0.0</v>
      </c>
      <c r="L1888" s="25">
        <v>0.0</v>
      </c>
      <c r="M1888" s="25">
        <v>0.0</v>
      </c>
      <c r="N1888" s="25">
        <v>1.26333</v>
      </c>
      <c r="O1888" s="25">
        <v>1.26333</v>
      </c>
      <c r="P1888" s="25">
        <v>1.26333</v>
      </c>
      <c r="Q1888" s="25">
        <v>0.0</v>
      </c>
      <c r="R1888" s="25">
        <v>99.0</v>
      </c>
      <c r="S1888" s="25">
        <v>13.0</v>
      </c>
    </row>
    <row r="1889">
      <c r="A1889" s="58" t="s">
        <v>41</v>
      </c>
      <c r="B1889" s="25" t="s">
        <v>1</v>
      </c>
      <c r="C1889" s="25" t="s">
        <v>223</v>
      </c>
      <c r="D1889" s="25" t="s">
        <v>241</v>
      </c>
      <c r="E1889" s="25">
        <v>5.0</v>
      </c>
      <c r="F1889" s="25">
        <v>0.0</v>
      </c>
      <c r="G1889" s="25">
        <v>0.0</v>
      </c>
      <c r="H1889" s="25">
        <v>0.0</v>
      </c>
      <c r="I1889" s="25">
        <v>0.0</v>
      </c>
      <c r="J1889" s="25">
        <v>0.0</v>
      </c>
      <c r="K1889" s="25">
        <v>0.0</v>
      </c>
      <c r="L1889" s="25">
        <v>0.0</v>
      </c>
      <c r="M1889" s="25">
        <v>0.0</v>
      </c>
      <c r="N1889" s="25">
        <v>0.44056</v>
      </c>
      <c r="O1889" s="25">
        <v>40.11194</v>
      </c>
      <c r="P1889" s="25">
        <v>8.3925</v>
      </c>
      <c r="Q1889" s="25">
        <v>0.0</v>
      </c>
      <c r="R1889" s="25">
        <v>99.0</v>
      </c>
      <c r="S1889" s="25">
        <v>13.0</v>
      </c>
    </row>
    <row r="1890">
      <c r="A1890" s="58" t="s">
        <v>41</v>
      </c>
      <c r="B1890" s="25" t="s">
        <v>1</v>
      </c>
      <c r="C1890" s="25" t="s">
        <v>140</v>
      </c>
      <c r="D1890" s="25" t="s">
        <v>241</v>
      </c>
      <c r="E1890" s="25">
        <v>4.0</v>
      </c>
      <c r="F1890" s="25">
        <v>0.0</v>
      </c>
      <c r="G1890" s="25">
        <v>0.0</v>
      </c>
      <c r="H1890" s="25">
        <v>0.0</v>
      </c>
      <c r="I1890" s="25">
        <v>0.0</v>
      </c>
      <c r="J1890" s="25">
        <v>0.0</v>
      </c>
      <c r="K1890" s="25">
        <v>0.0</v>
      </c>
      <c r="L1890" s="25">
        <v>0.0</v>
      </c>
      <c r="M1890" s="25">
        <v>0.0</v>
      </c>
      <c r="N1890" s="25">
        <v>2.25972</v>
      </c>
      <c r="O1890" s="25">
        <v>21.13361</v>
      </c>
      <c r="P1890" s="25">
        <v>8.80868</v>
      </c>
      <c r="Q1890" s="25">
        <v>0.0</v>
      </c>
      <c r="R1890" s="25">
        <v>99.0</v>
      </c>
      <c r="S1890" s="25">
        <v>13.0</v>
      </c>
    </row>
    <row r="1891">
      <c r="A1891" s="58" t="s">
        <v>41</v>
      </c>
      <c r="B1891" s="25" t="s">
        <v>1</v>
      </c>
      <c r="C1891" s="25" t="s">
        <v>157</v>
      </c>
      <c r="D1891" s="25" t="s">
        <v>241</v>
      </c>
      <c r="E1891" s="25">
        <v>127.0</v>
      </c>
      <c r="F1891" s="25">
        <v>0.0</v>
      </c>
      <c r="G1891" s="25">
        <v>0.0</v>
      </c>
      <c r="H1891" s="25">
        <v>2.0</v>
      </c>
      <c r="I1891" s="25">
        <v>0.0</v>
      </c>
      <c r="J1891" s="25">
        <v>0.0</v>
      </c>
      <c r="K1891" s="25">
        <v>0.0</v>
      </c>
      <c r="L1891" s="25">
        <v>0.0</v>
      </c>
      <c r="M1891" s="25">
        <v>0.0</v>
      </c>
      <c r="N1891" s="25">
        <v>1.80778</v>
      </c>
      <c r="O1891" s="25">
        <v>25.75528</v>
      </c>
      <c r="P1891" s="25">
        <v>8.06808</v>
      </c>
      <c r="Q1891" s="25">
        <v>0.0</v>
      </c>
      <c r="R1891" s="25">
        <v>99.0</v>
      </c>
      <c r="S1891" s="25">
        <v>13.0</v>
      </c>
    </row>
    <row r="1892">
      <c r="A1892" s="58" t="s">
        <v>41</v>
      </c>
      <c r="B1892" s="25" t="s">
        <v>1</v>
      </c>
      <c r="C1892" s="25" t="s">
        <v>114</v>
      </c>
      <c r="D1892" s="25" t="s">
        <v>241</v>
      </c>
      <c r="E1892" s="25">
        <v>99.0</v>
      </c>
      <c r="F1892" s="25">
        <v>0.0</v>
      </c>
      <c r="G1892" s="25">
        <v>0.0</v>
      </c>
      <c r="H1892" s="25">
        <v>1.0</v>
      </c>
      <c r="I1892" s="25">
        <v>0.0</v>
      </c>
      <c r="J1892" s="25">
        <v>0.0</v>
      </c>
      <c r="K1892" s="25">
        <v>0.0</v>
      </c>
      <c r="L1892" s="25">
        <v>0.0</v>
      </c>
      <c r="M1892" s="25">
        <v>0.0</v>
      </c>
      <c r="N1892" s="25">
        <v>2.46972</v>
      </c>
      <c r="O1892" s="25">
        <v>39.51861</v>
      </c>
      <c r="P1892" s="25">
        <v>11.70251</v>
      </c>
      <c r="Q1892" s="25">
        <v>0.0</v>
      </c>
      <c r="R1892" s="25">
        <v>99.0</v>
      </c>
      <c r="S1892" s="25">
        <v>13.0</v>
      </c>
    </row>
    <row r="1893">
      <c r="A1893" s="58" t="s">
        <v>41</v>
      </c>
      <c r="B1893" s="25" t="s">
        <v>1</v>
      </c>
      <c r="C1893" s="25" t="s">
        <v>131</v>
      </c>
      <c r="D1893" s="25" t="s">
        <v>241</v>
      </c>
      <c r="E1893" s="25">
        <v>25.0</v>
      </c>
      <c r="F1893" s="25">
        <v>0.0</v>
      </c>
      <c r="G1893" s="25">
        <v>0.0</v>
      </c>
      <c r="H1893" s="25">
        <v>6.0</v>
      </c>
      <c r="I1893" s="25">
        <v>0.0</v>
      </c>
      <c r="J1893" s="25">
        <v>0.0</v>
      </c>
      <c r="K1893" s="25">
        <v>0.0</v>
      </c>
      <c r="L1893" s="25">
        <v>0.0</v>
      </c>
      <c r="M1893" s="25">
        <v>0.0</v>
      </c>
      <c r="N1893" s="25">
        <v>0.21083</v>
      </c>
      <c r="O1893" s="25">
        <v>8.92889</v>
      </c>
      <c r="P1893" s="25">
        <v>3.22777</v>
      </c>
      <c r="Q1893" s="25">
        <v>0.0</v>
      </c>
      <c r="R1893" s="25">
        <v>99.0</v>
      </c>
      <c r="S1893" s="25">
        <v>13.0</v>
      </c>
    </row>
    <row r="1894">
      <c r="A1894" s="58" t="s">
        <v>41</v>
      </c>
      <c r="B1894" s="25" t="s">
        <v>1</v>
      </c>
      <c r="C1894" s="25" t="s">
        <v>205</v>
      </c>
      <c r="D1894" s="25" t="s">
        <v>241</v>
      </c>
      <c r="E1894" s="25">
        <v>12.0</v>
      </c>
      <c r="F1894" s="25">
        <v>0.0</v>
      </c>
      <c r="G1894" s="25">
        <v>0.0</v>
      </c>
      <c r="H1894" s="25">
        <v>1.0</v>
      </c>
      <c r="I1894" s="25">
        <v>0.0</v>
      </c>
      <c r="J1894" s="25">
        <v>0.0</v>
      </c>
      <c r="K1894" s="25">
        <v>0.0</v>
      </c>
      <c r="L1894" s="25">
        <v>0.0</v>
      </c>
      <c r="M1894" s="25">
        <v>0.0</v>
      </c>
      <c r="N1894" s="25">
        <v>0.88139</v>
      </c>
      <c r="O1894" s="25">
        <v>23.77694</v>
      </c>
      <c r="P1894" s="25">
        <v>7.80979</v>
      </c>
      <c r="Q1894" s="25">
        <v>0.0</v>
      </c>
      <c r="R1894" s="25">
        <v>99.0</v>
      </c>
      <c r="S1894" s="25">
        <v>13.0</v>
      </c>
    </row>
    <row r="1895">
      <c r="A1895" s="58" t="s">
        <v>41</v>
      </c>
      <c r="B1895" s="25" t="s">
        <v>1</v>
      </c>
      <c r="C1895" s="25" t="s">
        <v>101</v>
      </c>
      <c r="D1895" s="25" t="s">
        <v>241</v>
      </c>
      <c r="E1895" s="25">
        <v>24.0</v>
      </c>
      <c r="F1895" s="25">
        <v>0.0</v>
      </c>
      <c r="G1895" s="25">
        <v>0.0</v>
      </c>
      <c r="H1895" s="25">
        <v>2.0</v>
      </c>
      <c r="I1895" s="25">
        <v>0.0</v>
      </c>
      <c r="J1895" s="25">
        <v>0.0</v>
      </c>
      <c r="K1895" s="25">
        <v>0.0</v>
      </c>
      <c r="L1895" s="25">
        <v>0.0</v>
      </c>
      <c r="M1895" s="25">
        <v>0.0</v>
      </c>
      <c r="N1895" s="25">
        <v>0.83611</v>
      </c>
      <c r="O1895" s="25">
        <v>15.69083</v>
      </c>
      <c r="P1895" s="25">
        <v>4.44028</v>
      </c>
      <c r="Q1895" s="25">
        <v>0.0</v>
      </c>
      <c r="R1895" s="25">
        <v>99.0</v>
      </c>
      <c r="S1895" s="25">
        <v>13.0</v>
      </c>
    </row>
    <row r="1896">
      <c r="A1896" s="58" t="s">
        <v>41</v>
      </c>
      <c r="B1896" s="25" t="s">
        <v>1</v>
      </c>
      <c r="C1896" s="25" t="s">
        <v>57</v>
      </c>
      <c r="D1896" s="25" t="s">
        <v>241</v>
      </c>
      <c r="E1896" s="25">
        <v>4.0</v>
      </c>
      <c r="F1896" s="25">
        <v>0.0</v>
      </c>
      <c r="G1896" s="25">
        <v>0.0</v>
      </c>
      <c r="H1896" s="25">
        <v>0.0</v>
      </c>
      <c r="I1896" s="25">
        <v>0.0</v>
      </c>
      <c r="J1896" s="25">
        <v>0.0</v>
      </c>
      <c r="K1896" s="25">
        <v>0.0</v>
      </c>
      <c r="L1896" s="25">
        <v>0.0</v>
      </c>
      <c r="M1896" s="25">
        <v>0.0</v>
      </c>
      <c r="N1896" s="25">
        <v>1.35722</v>
      </c>
      <c r="O1896" s="25">
        <v>9.25194</v>
      </c>
      <c r="P1896" s="25">
        <v>3.59674</v>
      </c>
      <c r="Q1896" s="25">
        <v>0.0</v>
      </c>
      <c r="R1896" s="25">
        <v>99.0</v>
      </c>
      <c r="S1896" s="25">
        <v>13.0</v>
      </c>
    </row>
    <row r="1897">
      <c r="A1897" s="58" t="s">
        <v>41</v>
      </c>
      <c r="B1897" s="25" t="s">
        <v>1</v>
      </c>
      <c r="C1897" s="25" t="s">
        <v>84</v>
      </c>
      <c r="D1897" s="25" t="s">
        <v>241</v>
      </c>
      <c r="E1897" s="25">
        <v>79.0</v>
      </c>
      <c r="F1897" s="25">
        <v>0.0</v>
      </c>
      <c r="G1897" s="25">
        <v>0.0</v>
      </c>
      <c r="H1897" s="25">
        <v>2.0</v>
      </c>
      <c r="I1897" s="25">
        <v>0.0</v>
      </c>
      <c r="J1897" s="25">
        <v>0.0</v>
      </c>
      <c r="K1897" s="25">
        <v>0.0</v>
      </c>
      <c r="L1897" s="25">
        <v>0.0</v>
      </c>
      <c r="M1897" s="25">
        <v>0.0</v>
      </c>
      <c r="N1897" s="25">
        <v>0.92972</v>
      </c>
      <c r="O1897" s="25">
        <v>15.75667</v>
      </c>
      <c r="P1897" s="25">
        <v>4.15409</v>
      </c>
      <c r="Q1897" s="25">
        <v>0.0</v>
      </c>
      <c r="R1897" s="25">
        <v>99.0</v>
      </c>
      <c r="S1897" s="25">
        <v>13.0</v>
      </c>
    </row>
    <row r="1898">
      <c r="A1898" s="58" t="s">
        <v>41</v>
      </c>
      <c r="B1898" s="25" t="s">
        <v>1</v>
      </c>
      <c r="C1898" s="25" t="s">
        <v>97</v>
      </c>
      <c r="D1898" s="25" t="s">
        <v>241</v>
      </c>
      <c r="E1898" s="25">
        <v>11.0</v>
      </c>
      <c r="F1898" s="25">
        <v>0.0</v>
      </c>
      <c r="G1898" s="25">
        <v>0.0</v>
      </c>
      <c r="H1898" s="25">
        <v>0.0</v>
      </c>
      <c r="I1898" s="25">
        <v>0.0</v>
      </c>
      <c r="J1898" s="25">
        <v>0.0</v>
      </c>
      <c r="K1898" s="25">
        <v>0.0</v>
      </c>
      <c r="L1898" s="25">
        <v>0.0</v>
      </c>
      <c r="M1898" s="25">
        <v>0.0</v>
      </c>
      <c r="N1898" s="25">
        <v>1.50833</v>
      </c>
      <c r="O1898" s="25">
        <v>4.75833</v>
      </c>
      <c r="P1898" s="25">
        <v>6.97705</v>
      </c>
      <c r="Q1898" s="25">
        <v>0.0</v>
      </c>
      <c r="R1898" s="25">
        <v>99.0</v>
      </c>
      <c r="S1898" s="25">
        <v>13.0</v>
      </c>
    </row>
    <row r="1899">
      <c r="A1899" s="58" t="s">
        <v>41</v>
      </c>
      <c r="B1899" s="25" t="s">
        <v>1</v>
      </c>
      <c r="C1899" s="25" t="s">
        <v>254</v>
      </c>
      <c r="D1899" s="25" t="s">
        <v>241</v>
      </c>
      <c r="E1899" s="25">
        <v>4.0</v>
      </c>
      <c r="F1899" s="25">
        <v>0.0</v>
      </c>
      <c r="G1899" s="25">
        <v>0.0</v>
      </c>
      <c r="H1899" s="25">
        <v>1.0</v>
      </c>
      <c r="I1899" s="25">
        <v>0.0</v>
      </c>
      <c r="J1899" s="25">
        <v>0.0</v>
      </c>
      <c r="K1899" s="25">
        <v>0.0</v>
      </c>
      <c r="L1899" s="25">
        <v>0.0</v>
      </c>
      <c r="M1899" s="25">
        <v>0.0</v>
      </c>
      <c r="N1899" s="25">
        <v>0.00722</v>
      </c>
      <c r="O1899" s="25">
        <v>9.64917</v>
      </c>
      <c r="P1899" s="25">
        <v>2.63979</v>
      </c>
      <c r="Q1899" s="25">
        <v>0.0</v>
      </c>
      <c r="R1899" s="25">
        <v>99.0</v>
      </c>
      <c r="S1899" s="25">
        <v>13.0</v>
      </c>
    </row>
    <row r="1900">
      <c r="A1900" s="58" t="s">
        <v>41</v>
      </c>
      <c r="B1900" s="25" t="s">
        <v>1</v>
      </c>
      <c r="C1900" s="25" t="s">
        <v>191</v>
      </c>
      <c r="D1900" s="25" t="s">
        <v>241</v>
      </c>
      <c r="E1900" s="25">
        <v>3.0</v>
      </c>
      <c r="F1900" s="25">
        <v>0.0</v>
      </c>
      <c r="G1900" s="25">
        <v>0.0</v>
      </c>
      <c r="H1900" s="25">
        <v>2.0</v>
      </c>
      <c r="I1900" s="25">
        <v>0.0</v>
      </c>
      <c r="J1900" s="25">
        <v>0.0</v>
      </c>
      <c r="K1900" s="25">
        <v>0.0</v>
      </c>
      <c r="L1900" s="25">
        <v>0.0</v>
      </c>
      <c r="M1900" s="25">
        <v>0.0</v>
      </c>
      <c r="N1900" s="25">
        <v>0.00639</v>
      </c>
      <c r="O1900" s="25">
        <v>0.30778</v>
      </c>
      <c r="P1900" s="25">
        <v>0.10583</v>
      </c>
      <c r="Q1900" s="25">
        <v>0.0</v>
      </c>
      <c r="R1900" s="25">
        <v>99.0</v>
      </c>
      <c r="S1900" s="25">
        <v>13.0</v>
      </c>
    </row>
    <row r="1901">
      <c r="A1901" s="58" t="s">
        <v>41</v>
      </c>
      <c r="B1901" s="25" t="s">
        <v>1</v>
      </c>
      <c r="C1901" s="25" t="s">
        <v>117</v>
      </c>
      <c r="D1901" s="25" t="s">
        <v>241</v>
      </c>
      <c r="E1901" s="25">
        <v>5.0</v>
      </c>
      <c r="F1901" s="25">
        <v>0.0</v>
      </c>
      <c r="G1901" s="25">
        <v>0.0</v>
      </c>
      <c r="H1901" s="25">
        <v>1.0</v>
      </c>
      <c r="I1901" s="25">
        <v>0.0</v>
      </c>
      <c r="J1901" s="25">
        <v>0.0</v>
      </c>
      <c r="K1901" s="25">
        <v>0.0</v>
      </c>
      <c r="L1901" s="25">
        <v>0.0</v>
      </c>
      <c r="M1901" s="25">
        <v>0.0</v>
      </c>
      <c r="N1901" s="25">
        <v>0.27444</v>
      </c>
      <c r="O1901" s="25">
        <v>1.82556</v>
      </c>
      <c r="P1901" s="25">
        <v>0.59011</v>
      </c>
      <c r="Q1901" s="25">
        <v>0.0</v>
      </c>
      <c r="R1901" s="25">
        <v>99.0</v>
      </c>
      <c r="S1901" s="25">
        <v>13.0</v>
      </c>
    </row>
    <row r="1902">
      <c r="A1902" s="58" t="s">
        <v>41</v>
      </c>
      <c r="B1902" s="25" t="s">
        <v>1</v>
      </c>
      <c r="C1902" s="25" t="s">
        <v>220</v>
      </c>
      <c r="D1902" s="25" t="s">
        <v>241</v>
      </c>
      <c r="E1902" s="25">
        <v>1.0</v>
      </c>
      <c r="F1902" s="25">
        <v>0.0</v>
      </c>
      <c r="G1902" s="25">
        <v>0.0</v>
      </c>
      <c r="H1902" s="25">
        <v>0.0</v>
      </c>
      <c r="I1902" s="25">
        <v>0.0</v>
      </c>
      <c r="J1902" s="25">
        <v>0.0</v>
      </c>
      <c r="K1902" s="25">
        <v>0.0</v>
      </c>
      <c r="L1902" s="25">
        <v>0.0</v>
      </c>
      <c r="M1902" s="25">
        <v>0.0</v>
      </c>
      <c r="N1902" s="25">
        <v>0.97972</v>
      </c>
      <c r="O1902" s="25">
        <v>0.97972</v>
      </c>
      <c r="P1902" s="25">
        <v>0.97972</v>
      </c>
      <c r="Q1902" s="25">
        <v>0.0</v>
      </c>
      <c r="R1902" s="25">
        <v>99.0</v>
      </c>
      <c r="S1902" s="25">
        <v>13.0</v>
      </c>
    </row>
    <row r="1903">
      <c r="A1903" s="58" t="s">
        <v>41</v>
      </c>
      <c r="B1903" s="25" t="s">
        <v>1</v>
      </c>
      <c r="C1903" s="25" t="s">
        <v>239</v>
      </c>
      <c r="D1903" s="25" t="s">
        <v>241</v>
      </c>
      <c r="E1903" s="25">
        <v>2.0</v>
      </c>
      <c r="F1903" s="25">
        <v>0.0</v>
      </c>
      <c r="G1903" s="25">
        <v>0.0</v>
      </c>
      <c r="H1903" s="25">
        <v>0.0</v>
      </c>
      <c r="I1903" s="25">
        <v>0.0</v>
      </c>
      <c r="J1903" s="25">
        <v>0.0</v>
      </c>
      <c r="K1903" s="25">
        <v>0.0</v>
      </c>
      <c r="L1903" s="25">
        <v>0.0</v>
      </c>
      <c r="M1903" s="25">
        <v>0.0</v>
      </c>
      <c r="N1903" s="25">
        <v>0.215</v>
      </c>
      <c r="O1903" s="25">
        <v>0.215</v>
      </c>
      <c r="P1903" s="25">
        <v>0.215</v>
      </c>
      <c r="Q1903" s="25">
        <v>0.0</v>
      </c>
      <c r="R1903" s="25">
        <v>99.0</v>
      </c>
      <c r="S1903" s="25">
        <v>13.0</v>
      </c>
    </row>
    <row r="1904">
      <c r="A1904" s="58" t="s">
        <v>41</v>
      </c>
      <c r="B1904" s="25" t="s">
        <v>1</v>
      </c>
      <c r="C1904" s="25" t="s">
        <v>185</v>
      </c>
      <c r="D1904" s="25" t="s">
        <v>241</v>
      </c>
      <c r="E1904" s="25">
        <v>26.0</v>
      </c>
      <c r="F1904" s="25">
        <v>0.0</v>
      </c>
      <c r="G1904" s="25">
        <v>0.0</v>
      </c>
      <c r="H1904" s="25">
        <v>0.0</v>
      </c>
      <c r="I1904" s="25">
        <v>0.0</v>
      </c>
      <c r="J1904" s="25">
        <v>0.0</v>
      </c>
      <c r="K1904" s="25">
        <v>0.0</v>
      </c>
      <c r="L1904" s="25">
        <v>0.0</v>
      </c>
      <c r="M1904" s="25">
        <v>0.0</v>
      </c>
      <c r="N1904" s="25">
        <v>1.26778</v>
      </c>
      <c r="O1904" s="25">
        <v>22.63667</v>
      </c>
      <c r="P1904" s="25">
        <v>7.06312</v>
      </c>
      <c r="Q1904" s="25">
        <v>0.0</v>
      </c>
      <c r="R1904" s="25">
        <v>99.0</v>
      </c>
      <c r="S1904" s="25">
        <v>13.0</v>
      </c>
    </row>
    <row r="1905">
      <c r="A1905" s="58" t="s">
        <v>41</v>
      </c>
      <c r="B1905" s="25" t="s">
        <v>1</v>
      </c>
      <c r="C1905" s="25" t="s">
        <v>59</v>
      </c>
      <c r="D1905" s="25" t="s">
        <v>241</v>
      </c>
      <c r="E1905" s="25">
        <v>13.0</v>
      </c>
      <c r="F1905" s="25">
        <v>0.0</v>
      </c>
      <c r="G1905" s="25">
        <v>0.0</v>
      </c>
      <c r="H1905" s="25">
        <v>0.0</v>
      </c>
      <c r="I1905" s="25">
        <v>0.0</v>
      </c>
      <c r="J1905" s="25">
        <v>0.0</v>
      </c>
      <c r="K1905" s="25">
        <v>0.0</v>
      </c>
      <c r="L1905" s="25">
        <v>0.0</v>
      </c>
      <c r="M1905" s="25">
        <v>0.0</v>
      </c>
      <c r="N1905" s="25">
        <v>0.8675</v>
      </c>
      <c r="O1905" s="25">
        <v>10.15556</v>
      </c>
      <c r="P1905" s="25">
        <v>6.63291</v>
      </c>
      <c r="Q1905" s="25">
        <v>0.0</v>
      </c>
      <c r="R1905" s="25">
        <v>99.0</v>
      </c>
      <c r="S1905" s="25">
        <v>13.0</v>
      </c>
    </row>
    <row r="1906">
      <c r="A1906" s="58" t="s">
        <v>41</v>
      </c>
      <c r="B1906" s="25" t="s">
        <v>1</v>
      </c>
      <c r="C1906" s="25" t="s">
        <v>233</v>
      </c>
      <c r="D1906" s="25" t="s">
        <v>241</v>
      </c>
      <c r="E1906" s="25">
        <v>12.0</v>
      </c>
      <c r="F1906" s="25">
        <v>0.0</v>
      </c>
      <c r="G1906" s="25">
        <v>0.0</v>
      </c>
      <c r="H1906" s="25">
        <v>0.0</v>
      </c>
      <c r="I1906" s="25">
        <v>0.0</v>
      </c>
      <c r="J1906" s="25">
        <v>0.0</v>
      </c>
      <c r="K1906" s="25">
        <v>0.0</v>
      </c>
      <c r="L1906" s="25">
        <v>0.0</v>
      </c>
      <c r="M1906" s="25">
        <v>0.0</v>
      </c>
      <c r="N1906" s="25">
        <v>0.89472</v>
      </c>
      <c r="O1906" s="25">
        <v>6.24028</v>
      </c>
      <c r="P1906" s="25">
        <v>2.76333</v>
      </c>
      <c r="Q1906" s="25">
        <v>0.0</v>
      </c>
      <c r="R1906" s="25">
        <v>99.0</v>
      </c>
      <c r="S1906" s="25">
        <v>13.0</v>
      </c>
    </row>
    <row r="1907">
      <c r="A1907" s="58" t="s">
        <v>41</v>
      </c>
      <c r="B1907" s="25" t="s">
        <v>1</v>
      </c>
      <c r="C1907" s="25" t="s">
        <v>222</v>
      </c>
      <c r="D1907" s="25" t="s">
        <v>241</v>
      </c>
      <c r="E1907" s="25">
        <v>7.0</v>
      </c>
      <c r="F1907" s="25">
        <v>0.0</v>
      </c>
      <c r="G1907" s="25">
        <v>0.0</v>
      </c>
      <c r="H1907" s="25">
        <v>1.0</v>
      </c>
      <c r="I1907" s="25">
        <v>0.0</v>
      </c>
      <c r="J1907" s="25">
        <v>0.0</v>
      </c>
      <c r="K1907" s="25">
        <v>0.0</v>
      </c>
      <c r="L1907" s="25">
        <v>0.0</v>
      </c>
      <c r="M1907" s="25">
        <v>0.0</v>
      </c>
      <c r="N1907" s="25">
        <v>0.70333</v>
      </c>
      <c r="O1907" s="25">
        <v>7.51889</v>
      </c>
      <c r="P1907" s="25">
        <v>1.60615</v>
      </c>
      <c r="Q1907" s="25">
        <v>0.0</v>
      </c>
      <c r="R1907" s="25">
        <v>99.0</v>
      </c>
      <c r="S1907" s="25">
        <v>13.0</v>
      </c>
    </row>
    <row r="1908">
      <c r="A1908" s="58" t="s">
        <v>41</v>
      </c>
      <c r="B1908" s="25" t="s">
        <v>1</v>
      </c>
      <c r="C1908" s="25" t="s">
        <v>137</v>
      </c>
      <c r="D1908" s="25" t="s">
        <v>241</v>
      </c>
      <c r="E1908" s="25">
        <v>2.0</v>
      </c>
      <c r="F1908" s="25">
        <v>0.0</v>
      </c>
      <c r="G1908" s="25">
        <v>0.0</v>
      </c>
      <c r="H1908" s="25">
        <v>0.0</v>
      </c>
      <c r="I1908" s="25">
        <v>0.0</v>
      </c>
      <c r="J1908" s="25">
        <v>0.0</v>
      </c>
      <c r="K1908" s="25">
        <v>0.0</v>
      </c>
      <c r="L1908" s="25">
        <v>0.0</v>
      </c>
      <c r="M1908" s="25">
        <v>0.0</v>
      </c>
      <c r="N1908" s="25">
        <v>7.08514</v>
      </c>
      <c r="O1908" s="25">
        <v>7.08514</v>
      </c>
      <c r="P1908" s="25">
        <v>7.08514</v>
      </c>
      <c r="Q1908" s="25">
        <v>0.0</v>
      </c>
      <c r="R1908" s="25">
        <v>99.0</v>
      </c>
      <c r="S1908" s="25">
        <v>13.0</v>
      </c>
    </row>
    <row r="1909">
      <c r="A1909" s="58" t="s">
        <v>41</v>
      </c>
      <c r="B1909" s="25" t="s">
        <v>1</v>
      </c>
      <c r="C1909" s="25" t="s">
        <v>250</v>
      </c>
      <c r="D1909" s="25" t="s">
        <v>241</v>
      </c>
      <c r="E1909" s="25">
        <v>2.0</v>
      </c>
      <c r="F1909" s="25">
        <v>0.0</v>
      </c>
      <c r="G1909" s="25">
        <v>0.0</v>
      </c>
      <c r="H1909" s="25">
        <v>0.0</v>
      </c>
      <c r="I1909" s="25">
        <v>0.0</v>
      </c>
      <c r="J1909" s="25">
        <v>0.0</v>
      </c>
      <c r="K1909" s="25">
        <v>0.0</v>
      </c>
      <c r="L1909" s="25">
        <v>0.0</v>
      </c>
      <c r="M1909" s="25">
        <v>0.0</v>
      </c>
      <c r="N1909" s="25">
        <v>7.13667</v>
      </c>
      <c r="O1909" s="25">
        <v>7.13667</v>
      </c>
      <c r="P1909" s="25">
        <v>7.13667</v>
      </c>
      <c r="Q1909" s="25">
        <v>0.0</v>
      </c>
      <c r="R1909" s="25">
        <v>99.0</v>
      </c>
      <c r="S1909" s="25">
        <v>13.0</v>
      </c>
    </row>
    <row r="1910">
      <c r="A1910" s="58" t="s">
        <v>41</v>
      </c>
      <c r="B1910" s="25" t="s">
        <v>1</v>
      </c>
      <c r="C1910" s="25" t="s">
        <v>147</v>
      </c>
      <c r="D1910" s="25" t="s">
        <v>241</v>
      </c>
      <c r="E1910" s="25">
        <v>2.0</v>
      </c>
      <c r="F1910" s="25">
        <v>0.0</v>
      </c>
      <c r="G1910" s="25">
        <v>0.0</v>
      </c>
      <c r="H1910" s="25">
        <v>0.0</v>
      </c>
      <c r="I1910" s="25">
        <v>0.0</v>
      </c>
      <c r="J1910" s="25">
        <v>0.0</v>
      </c>
      <c r="K1910" s="25">
        <v>0.0</v>
      </c>
      <c r="L1910" s="25">
        <v>0.0</v>
      </c>
      <c r="M1910" s="25">
        <v>0.0</v>
      </c>
      <c r="N1910" s="25">
        <v>0.61625</v>
      </c>
      <c r="O1910" s="25">
        <v>0.61625</v>
      </c>
      <c r="P1910" s="25">
        <v>0.61625</v>
      </c>
      <c r="Q1910" s="25">
        <v>0.0</v>
      </c>
      <c r="R1910" s="25">
        <v>99.0</v>
      </c>
      <c r="S1910" s="25">
        <v>13.0</v>
      </c>
    </row>
    <row r="1911">
      <c r="A1911" s="58" t="s">
        <v>41</v>
      </c>
      <c r="B1911" s="25" t="s">
        <v>1</v>
      </c>
      <c r="C1911" s="25" t="s">
        <v>172</v>
      </c>
      <c r="D1911" s="25" t="s">
        <v>241</v>
      </c>
      <c r="E1911" s="25">
        <v>5.0</v>
      </c>
      <c r="F1911" s="25">
        <v>0.0</v>
      </c>
      <c r="G1911" s="25">
        <v>0.0</v>
      </c>
      <c r="H1911" s="25">
        <v>2.0</v>
      </c>
      <c r="I1911" s="25">
        <v>0.0</v>
      </c>
      <c r="J1911" s="25">
        <v>0.0</v>
      </c>
      <c r="K1911" s="25">
        <v>0.0</v>
      </c>
      <c r="L1911" s="25">
        <v>0.0</v>
      </c>
      <c r="M1911" s="25">
        <v>0.0</v>
      </c>
      <c r="N1911" s="25">
        <v>0.53667</v>
      </c>
      <c r="O1911" s="25">
        <v>20.64472</v>
      </c>
      <c r="P1911" s="25">
        <v>4.355</v>
      </c>
      <c r="Q1911" s="25">
        <v>0.0</v>
      </c>
      <c r="R1911" s="25">
        <v>99.0</v>
      </c>
      <c r="S1911" s="25">
        <v>13.0</v>
      </c>
    </row>
    <row r="1912">
      <c r="A1912" s="58" t="s">
        <v>41</v>
      </c>
      <c r="B1912" s="25" t="s">
        <v>1</v>
      </c>
      <c r="C1912" s="25" t="s">
        <v>225</v>
      </c>
      <c r="D1912" s="25" t="s">
        <v>241</v>
      </c>
      <c r="E1912" s="25">
        <v>5.0</v>
      </c>
      <c r="F1912" s="25">
        <v>0.0</v>
      </c>
      <c r="G1912" s="25">
        <v>0.0</v>
      </c>
      <c r="H1912" s="25">
        <v>0.0</v>
      </c>
      <c r="I1912" s="25">
        <v>0.0</v>
      </c>
      <c r="J1912" s="25">
        <v>0.0</v>
      </c>
      <c r="K1912" s="25">
        <v>0.0</v>
      </c>
      <c r="L1912" s="25">
        <v>0.0</v>
      </c>
      <c r="M1912" s="25">
        <v>0.0</v>
      </c>
      <c r="N1912" s="25">
        <v>1.54639</v>
      </c>
      <c r="O1912" s="25">
        <v>26.66694</v>
      </c>
      <c r="P1912" s="25">
        <v>7.97339</v>
      </c>
      <c r="Q1912" s="25">
        <v>0.0</v>
      </c>
      <c r="R1912" s="25">
        <v>99.0</v>
      </c>
      <c r="S1912" s="25">
        <v>13.0</v>
      </c>
    </row>
    <row r="1913">
      <c r="A1913" s="58" t="s">
        <v>41</v>
      </c>
      <c r="B1913" s="25" t="s">
        <v>1</v>
      </c>
      <c r="C1913" s="25" t="s">
        <v>234</v>
      </c>
      <c r="D1913" s="25" t="s">
        <v>241</v>
      </c>
      <c r="E1913" s="25">
        <v>3.0</v>
      </c>
      <c r="F1913" s="25">
        <v>0.0</v>
      </c>
      <c r="G1913" s="25">
        <v>0.0</v>
      </c>
      <c r="H1913" s="25">
        <v>0.0</v>
      </c>
      <c r="I1913" s="25">
        <v>0.0</v>
      </c>
      <c r="J1913" s="25">
        <v>0.0</v>
      </c>
      <c r="K1913" s="25">
        <v>0.0</v>
      </c>
      <c r="L1913" s="25">
        <v>0.0</v>
      </c>
      <c r="M1913" s="25">
        <v>0.0</v>
      </c>
      <c r="N1913" s="25">
        <v>1.44861</v>
      </c>
      <c r="O1913" s="25">
        <v>16.42194</v>
      </c>
      <c r="P1913" s="25">
        <v>6.32343</v>
      </c>
      <c r="Q1913" s="25">
        <v>0.0</v>
      </c>
      <c r="R1913" s="25">
        <v>99.0</v>
      </c>
      <c r="S1913" s="25">
        <v>13.0</v>
      </c>
    </row>
    <row r="1914">
      <c r="A1914" s="58" t="s">
        <v>41</v>
      </c>
      <c r="B1914" s="25" t="s">
        <v>1</v>
      </c>
      <c r="C1914" s="25" t="s">
        <v>138</v>
      </c>
      <c r="D1914" s="25" t="s">
        <v>241</v>
      </c>
      <c r="E1914" s="25">
        <v>7.0</v>
      </c>
      <c r="F1914" s="25">
        <v>0.0</v>
      </c>
      <c r="G1914" s="25">
        <v>0.0</v>
      </c>
      <c r="H1914" s="25">
        <v>0.0</v>
      </c>
      <c r="I1914" s="25">
        <v>0.0</v>
      </c>
      <c r="J1914" s="25">
        <v>0.0</v>
      </c>
      <c r="K1914" s="25">
        <v>0.0</v>
      </c>
      <c r="L1914" s="25">
        <v>0.0</v>
      </c>
      <c r="M1914" s="25">
        <v>0.0</v>
      </c>
      <c r="N1914" s="25">
        <v>0.89639</v>
      </c>
      <c r="O1914" s="25">
        <v>1.81333</v>
      </c>
      <c r="P1914" s="25">
        <v>0.93306</v>
      </c>
      <c r="Q1914" s="25">
        <v>0.0</v>
      </c>
      <c r="R1914" s="25">
        <v>99.0</v>
      </c>
      <c r="S1914" s="25">
        <v>13.0</v>
      </c>
    </row>
    <row r="1915">
      <c r="A1915" s="58" t="s">
        <v>41</v>
      </c>
      <c r="B1915" s="25" t="s">
        <v>1</v>
      </c>
      <c r="C1915" s="25" t="s">
        <v>237</v>
      </c>
      <c r="D1915" s="25" t="s">
        <v>241</v>
      </c>
      <c r="E1915" s="25">
        <v>2.0</v>
      </c>
      <c r="F1915" s="25">
        <v>0.0</v>
      </c>
      <c r="G1915" s="25">
        <v>0.0</v>
      </c>
      <c r="H1915" s="25">
        <v>0.0</v>
      </c>
      <c r="I1915" s="25">
        <v>0.0</v>
      </c>
      <c r="J1915" s="25">
        <v>0.0</v>
      </c>
      <c r="K1915" s="25">
        <v>0.0</v>
      </c>
      <c r="L1915" s="25">
        <v>0.0</v>
      </c>
      <c r="M1915" s="25">
        <v>0.0</v>
      </c>
      <c r="N1915" s="25">
        <v>18.50931</v>
      </c>
      <c r="O1915" s="25">
        <v>18.50931</v>
      </c>
      <c r="P1915" s="25">
        <v>18.50931</v>
      </c>
      <c r="Q1915" s="25">
        <v>0.0</v>
      </c>
      <c r="R1915" s="25">
        <v>99.0</v>
      </c>
      <c r="S1915" s="25">
        <v>13.0</v>
      </c>
    </row>
    <row r="1916">
      <c r="A1916" s="58" t="s">
        <v>41</v>
      </c>
      <c r="B1916" s="25" t="s">
        <v>1</v>
      </c>
      <c r="C1916" s="25" t="s">
        <v>204</v>
      </c>
      <c r="D1916" s="25" t="s">
        <v>241</v>
      </c>
      <c r="E1916" s="25">
        <v>1.0</v>
      </c>
      <c r="F1916" s="25">
        <v>0.0</v>
      </c>
      <c r="G1916" s="25">
        <v>0.0</v>
      </c>
      <c r="H1916" s="25">
        <v>0.0</v>
      </c>
      <c r="I1916" s="25">
        <v>0.0</v>
      </c>
      <c r="J1916" s="25">
        <v>0.0</v>
      </c>
      <c r="K1916" s="25">
        <v>0.0</v>
      </c>
      <c r="L1916" s="25">
        <v>0.0</v>
      </c>
      <c r="M1916" s="25">
        <v>0.0</v>
      </c>
      <c r="N1916" s="25">
        <v>17.88028</v>
      </c>
      <c r="O1916" s="25">
        <v>17.88028</v>
      </c>
      <c r="P1916" s="25">
        <v>17.88028</v>
      </c>
      <c r="Q1916" s="25">
        <v>0.0</v>
      </c>
      <c r="R1916" s="25">
        <v>99.0</v>
      </c>
      <c r="S1916" s="25">
        <v>13.0</v>
      </c>
    </row>
    <row r="1917">
      <c r="A1917" s="58" t="s">
        <v>41</v>
      </c>
      <c r="B1917" s="25" t="s">
        <v>1</v>
      </c>
      <c r="C1917" s="25" t="s">
        <v>166</v>
      </c>
      <c r="D1917" s="25" t="s">
        <v>241</v>
      </c>
      <c r="E1917" s="25">
        <v>4.0</v>
      </c>
      <c r="F1917" s="25">
        <v>0.0</v>
      </c>
      <c r="G1917" s="25">
        <v>0.0</v>
      </c>
      <c r="H1917" s="25">
        <v>0.0</v>
      </c>
      <c r="I1917" s="25">
        <v>0.0</v>
      </c>
      <c r="J1917" s="25">
        <v>0.0</v>
      </c>
      <c r="K1917" s="25">
        <v>0.0</v>
      </c>
      <c r="L1917" s="25">
        <v>0.0</v>
      </c>
      <c r="M1917" s="25">
        <v>0.0</v>
      </c>
      <c r="N1917" s="25">
        <v>0.97556</v>
      </c>
      <c r="O1917" s="25">
        <v>1.64056</v>
      </c>
      <c r="P1917" s="25">
        <v>0.91389</v>
      </c>
      <c r="Q1917" s="25">
        <v>0.0</v>
      </c>
      <c r="R1917" s="25">
        <v>99.0</v>
      </c>
      <c r="S1917" s="25">
        <v>13.0</v>
      </c>
    </row>
    <row r="1918">
      <c r="A1918" s="58" t="s">
        <v>41</v>
      </c>
      <c r="B1918" s="25" t="s">
        <v>1</v>
      </c>
      <c r="C1918" s="25" t="s">
        <v>171</v>
      </c>
      <c r="D1918" s="25" t="s">
        <v>241</v>
      </c>
      <c r="E1918" s="25">
        <v>4.0</v>
      </c>
      <c r="F1918" s="25">
        <v>0.0</v>
      </c>
      <c r="G1918" s="25">
        <v>0.0</v>
      </c>
      <c r="H1918" s="25">
        <v>0.0</v>
      </c>
      <c r="I1918" s="25">
        <v>0.0</v>
      </c>
      <c r="J1918" s="25">
        <v>0.0</v>
      </c>
      <c r="K1918" s="25">
        <v>0.0</v>
      </c>
      <c r="L1918" s="25">
        <v>0.0</v>
      </c>
      <c r="M1918" s="25">
        <v>0.0</v>
      </c>
      <c r="N1918" s="25">
        <v>1.76222</v>
      </c>
      <c r="O1918" s="25">
        <v>4.48028</v>
      </c>
      <c r="P1918" s="25">
        <v>2.40542</v>
      </c>
      <c r="Q1918" s="25">
        <v>0.0</v>
      </c>
      <c r="R1918" s="25">
        <v>99.0</v>
      </c>
      <c r="S1918" s="25">
        <v>13.0</v>
      </c>
    </row>
    <row r="1919">
      <c r="A1919" s="58" t="s">
        <v>41</v>
      </c>
      <c r="B1919" s="25" t="s">
        <v>1</v>
      </c>
      <c r="C1919" s="25" t="s">
        <v>288</v>
      </c>
      <c r="D1919" s="25" t="s">
        <v>241</v>
      </c>
      <c r="E1919" s="25">
        <v>1.0</v>
      </c>
      <c r="F1919" s="25">
        <v>0.0</v>
      </c>
      <c r="G1919" s="25">
        <v>0.0</v>
      </c>
      <c r="H1919" s="25">
        <v>0.0</v>
      </c>
      <c r="I1919" s="25">
        <v>0.0</v>
      </c>
      <c r="J1919" s="25">
        <v>0.0</v>
      </c>
      <c r="K1919" s="25">
        <v>0.0</v>
      </c>
      <c r="L1919" s="25">
        <v>0.0</v>
      </c>
      <c r="M1919" s="25">
        <v>0.0</v>
      </c>
      <c r="N1919" s="25">
        <v>0.22111</v>
      </c>
      <c r="O1919" s="25">
        <v>0.22111</v>
      </c>
      <c r="P1919" s="25">
        <v>0.22111</v>
      </c>
      <c r="Q1919" s="25">
        <v>0.0</v>
      </c>
      <c r="R1919" s="25">
        <v>99.0</v>
      </c>
      <c r="S1919" s="25">
        <v>13.0</v>
      </c>
    </row>
    <row r="1920">
      <c r="A1920" s="58" t="s">
        <v>41</v>
      </c>
      <c r="B1920" s="25" t="s">
        <v>1</v>
      </c>
      <c r="C1920" s="25" t="s">
        <v>280</v>
      </c>
      <c r="D1920" s="25" t="s">
        <v>241</v>
      </c>
      <c r="E1920" s="25">
        <v>3.0</v>
      </c>
      <c r="F1920" s="25">
        <v>0.0</v>
      </c>
      <c r="G1920" s="25">
        <v>0.0</v>
      </c>
      <c r="H1920" s="25">
        <v>0.0</v>
      </c>
      <c r="I1920" s="25">
        <v>0.0</v>
      </c>
      <c r="J1920" s="25">
        <v>0.0</v>
      </c>
      <c r="K1920" s="25">
        <v>0.0</v>
      </c>
      <c r="L1920" s="25">
        <v>0.0</v>
      </c>
      <c r="M1920" s="25">
        <v>0.0</v>
      </c>
      <c r="N1920" s="25">
        <v>0.14389</v>
      </c>
      <c r="O1920" s="25">
        <v>5.34583</v>
      </c>
      <c r="P1920" s="25">
        <v>1.86157</v>
      </c>
      <c r="Q1920" s="25">
        <v>0.0</v>
      </c>
      <c r="R1920" s="25">
        <v>99.0</v>
      </c>
      <c r="S1920" s="25">
        <v>13.0</v>
      </c>
    </row>
    <row r="1921">
      <c r="A1921" s="58" t="s">
        <v>41</v>
      </c>
      <c r="B1921" s="25" t="s">
        <v>1</v>
      </c>
      <c r="C1921" s="25" t="s">
        <v>206</v>
      </c>
      <c r="D1921" s="25" t="s">
        <v>241</v>
      </c>
      <c r="E1921" s="25">
        <v>1.0</v>
      </c>
      <c r="F1921" s="25">
        <v>0.0</v>
      </c>
      <c r="G1921" s="25">
        <v>0.0</v>
      </c>
      <c r="H1921" s="25">
        <v>0.0</v>
      </c>
      <c r="I1921" s="25">
        <v>0.0</v>
      </c>
      <c r="J1921" s="25">
        <v>0.0</v>
      </c>
      <c r="K1921" s="25">
        <v>0.0</v>
      </c>
      <c r="L1921" s="25">
        <v>0.0</v>
      </c>
      <c r="M1921" s="25">
        <v>0.0</v>
      </c>
      <c r="N1921" s="25">
        <v>1.01444</v>
      </c>
      <c r="O1921" s="25">
        <v>1.01444</v>
      </c>
      <c r="P1921" s="25">
        <v>1.01444</v>
      </c>
      <c r="Q1921" s="25">
        <v>0.0</v>
      </c>
      <c r="R1921" s="25">
        <v>99.0</v>
      </c>
      <c r="S1921" s="25">
        <v>13.0</v>
      </c>
    </row>
    <row r="1922">
      <c r="A1922" s="58" t="s">
        <v>41</v>
      </c>
      <c r="B1922" s="25" t="s">
        <v>1</v>
      </c>
      <c r="C1922" s="25" t="s">
        <v>143</v>
      </c>
      <c r="D1922" s="25" t="s">
        <v>241</v>
      </c>
      <c r="E1922" s="25">
        <v>84.0</v>
      </c>
      <c r="F1922" s="25">
        <v>0.0</v>
      </c>
      <c r="G1922" s="25">
        <v>0.0</v>
      </c>
      <c r="H1922" s="25">
        <v>3.0</v>
      </c>
      <c r="I1922" s="25">
        <v>0.0</v>
      </c>
      <c r="J1922" s="25">
        <v>0.0</v>
      </c>
      <c r="K1922" s="25">
        <v>0.0</v>
      </c>
      <c r="L1922" s="25">
        <v>0.0</v>
      </c>
      <c r="M1922" s="25">
        <v>0.0</v>
      </c>
      <c r="N1922" s="25">
        <v>1.54639</v>
      </c>
      <c r="O1922" s="25">
        <v>21.40111</v>
      </c>
      <c r="P1922" s="25">
        <v>7.70892</v>
      </c>
      <c r="Q1922" s="25">
        <v>0.0</v>
      </c>
      <c r="R1922" s="25">
        <v>99.0</v>
      </c>
      <c r="S1922" s="25">
        <v>13.0</v>
      </c>
    </row>
    <row r="1923">
      <c r="A1923" s="58" t="s">
        <v>41</v>
      </c>
      <c r="B1923" s="25" t="s">
        <v>1</v>
      </c>
      <c r="C1923" s="25" t="s">
        <v>79</v>
      </c>
      <c r="D1923" s="25" t="s">
        <v>241</v>
      </c>
      <c r="E1923" s="25">
        <v>121.0</v>
      </c>
      <c r="F1923" s="25">
        <v>0.0</v>
      </c>
      <c r="G1923" s="25">
        <v>0.0</v>
      </c>
      <c r="H1923" s="25">
        <v>6.0</v>
      </c>
      <c r="I1923" s="25">
        <v>0.0</v>
      </c>
      <c r="J1923" s="25">
        <v>0.0</v>
      </c>
      <c r="K1923" s="25">
        <v>0.0</v>
      </c>
      <c r="L1923" s="25">
        <v>0.0</v>
      </c>
      <c r="M1923" s="25">
        <v>0.0</v>
      </c>
      <c r="N1923" s="25">
        <v>0.96556</v>
      </c>
      <c r="O1923" s="25">
        <v>18.92111</v>
      </c>
      <c r="P1923" s="25">
        <v>7.0109</v>
      </c>
      <c r="Q1923" s="25">
        <v>0.0</v>
      </c>
      <c r="R1923" s="25">
        <v>99.0</v>
      </c>
      <c r="S1923" s="25">
        <v>13.0</v>
      </c>
    </row>
    <row r="1924">
      <c r="A1924" s="58" t="s">
        <v>41</v>
      </c>
      <c r="B1924" s="25" t="s">
        <v>1</v>
      </c>
      <c r="C1924" s="25" t="s">
        <v>196</v>
      </c>
      <c r="D1924" s="25" t="s">
        <v>241</v>
      </c>
      <c r="E1924" s="25">
        <v>6.0</v>
      </c>
      <c r="F1924" s="25">
        <v>0.0</v>
      </c>
      <c r="G1924" s="25">
        <v>0.0</v>
      </c>
      <c r="H1924" s="25">
        <v>1.0</v>
      </c>
      <c r="I1924" s="25">
        <v>0.0</v>
      </c>
      <c r="J1924" s="25">
        <v>0.0</v>
      </c>
      <c r="K1924" s="25">
        <v>0.0</v>
      </c>
      <c r="L1924" s="25">
        <v>0.0</v>
      </c>
      <c r="M1924" s="25">
        <v>0.0</v>
      </c>
      <c r="N1924" s="25">
        <v>0.34</v>
      </c>
      <c r="O1924" s="25">
        <v>2.05667</v>
      </c>
      <c r="P1924" s="25">
        <v>0.87694</v>
      </c>
      <c r="Q1924" s="25">
        <v>0.0</v>
      </c>
      <c r="R1924" s="25">
        <v>99.0</v>
      </c>
      <c r="S1924" s="25">
        <v>13.0</v>
      </c>
    </row>
    <row r="1925">
      <c r="A1925" s="58" t="s">
        <v>41</v>
      </c>
      <c r="B1925" s="25" t="s">
        <v>1</v>
      </c>
      <c r="C1925" s="25" t="s">
        <v>160</v>
      </c>
      <c r="D1925" s="25" t="s">
        <v>241</v>
      </c>
      <c r="E1925" s="25">
        <v>46.0</v>
      </c>
      <c r="F1925" s="25">
        <v>0.0</v>
      </c>
      <c r="G1925" s="25">
        <v>0.0</v>
      </c>
      <c r="H1925" s="25">
        <v>3.0</v>
      </c>
      <c r="I1925" s="25">
        <v>0.0</v>
      </c>
      <c r="J1925" s="25">
        <v>0.0</v>
      </c>
      <c r="K1925" s="25">
        <v>0.0</v>
      </c>
      <c r="L1925" s="25">
        <v>0.0</v>
      </c>
      <c r="M1925" s="25">
        <v>0.0</v>
      </c>
      <c r="N1925" s="25">
        <v>1.04667</v>
      </c>
      <c r="O1925" s="25">
        <v>13.64222</v>
      </c>
      <c r="P1925" s="25">
        <v>3.46298</v>
      </c>
      <c r="Q1925" s="25">
        <v>0.0</v>
      </c>
      <c r="R1925" s="25">
        <v>99.0</v>
      </c>
      <c r="S1925" s="25">
        <v>13.0</v>
      </c>
    </row>
    <row r="1926">
      <c r="A1926" s="58" t="s">
        <v>41</v>
      </c>
      <c r="B1926" s="25" t="s">
        <v>1</v>
      </c>
      <c r="C1926" s="25" t="s">
        <v>183</v>
      </c>
      <c r="D1926" s="25" t="s">
        <v>241</v>
      </c>
      <c r="E1926" s="25">
        <v>22.0</v>
      </c>
      <c r="F1926" s="25">
        <v>0.0</v>
      </c>
      <c r="G1926" s="25">
        <v>0.0</v>
      </c>
      <c r="H1926" s="25">
        <v>0.0</v>
      </c>
      <c r="I1926" s="25">
        <v>0.0</v>
      </c>
      <c r="J1926" s="25">
        <v>0.0</v>
      </c>
      <c r="K1926" s="25">
        <v>0.0</v>
      </c>
      <c r="L1926" s="25">
        <v>0.0</v>
      </c>
      <c r="M1926" s="25">
        <v>0.0</v>
      </c>
      <c r="N1926" s="25">
        <v>0.56833</v>
      </c>
      <c r="O1926" s="25">
        <v>9.88194</v>
      </c>
      <c r="P1926" s="25">
        <v>3.38653</v>
      </c>
      <c r="Q1926" s="25">
        <v>0.0</v>
      </c>
      <c r="R1926" s="25">
        <v>99.0</v>
      </c>
      <c r="S1926" s="25">
        <v>13.0</v>
      </c>
    </row>
    <row r="1927">
      <c r="A1927" s="58" t="s">
        <v>41</v>
      </c>
      <c r="B1927" s="25" t="s">
        <v>1</v>
      </c>
      <c r="C1927" s="25" t="s">
        <v>226</v>
      </c>
      <c r="D1927" s="25" t="s">
        <v>241</v>
      </c>
      <c r="E1927" s="25">
        <v>1.0</v>
      </c>
      <c r="F1927" s="25">
        <v>0.0</v>
      </c>
      <c r="G1927" s="25">
        <v>0.0</v>
      </c>
      <c r="H1927" s="25">
        <v>0.0</v>
      </c>
      <c r="I1927" s="25">
        <v>0.0</v>
      </c>
      <c r="J1927" s="25">
        <v>0.0</v>
      </c>
      <c r="K1927" s="25">
        <v>0.0</v>
      </c>
      <c r="L1927" s="25">
        <v>0.0</v>
      </c>
      <c r="M1927" s="25">
        <v>0.0</v>
      </c>
      <c r="N1927" s="25">
        <v>0.12917</v>
      </c>
      <c r="O1927" s="25">
        <v>0.12917</v>
      </c>
      <c r="P1927" s="25">
        <v>0.12917</v>
      </c>
      <c r="Q1927" s="25">
        <v>0.0</v>
      </c>
      <c r="R1927" s="25">
        <v>99.0</v>
      </c>
      <c r="S1927" s="25">
        <v>13.0</v>
      </c>
    </row>
    <row r="1928">
      <c r="A1928" s="58" t="s">
        <v>41</v>
      </c>
      <c r="B1928" s="25" t="s">
        <v>1</v>
      </c>
      <c r="C1928" s="25" t="s">
        <v>122</v>
      </c>
      <c r="D1928" s="25" t="s">
        <v>241</v>
      </c>
      <c r="E1928" s="25">
        <v>1.0</v>
      </c>
      <c r="F1928" s="25">
        <v>0.0</v>
      </c>
      <c r="G1928" s="25">
        <v>0.0</v>
      </c>
      <c r="H1928" s="25">
        <v>1.0</v>
      </c>
      <c r="I1928" s="25">
        <v>0.0</v>
      </c>
      <c r="J1928" s="25">
        <v>0.0</v>
      </c>
      <c r="K1928" s="25">
        <v>0.0</v>
      </c>
      <c r="L1928" s="25">
        <v>0.0</v>
      </c>
      <c r="M1928" s="25">
        <v>0.0</v>
      </c>
      <c r="N1928" s="25">
        <v>0.00417</v>
      </c>
      <c r="O1928" s="25">
        <v>0.00417</v>
      </c>
      <c r="P1928" s="25">
        <v>0.00417</v>
      </c>
      <c r="Q1928" s="25">
        <v>0.0</v>
      </c>
      <c r="R1928" s="25">
        <v>99.0</v>
      </c>
      <c r="S1928" s="25">
        <v>13.0</v>
      </c>
    </row>
    <row r="1929">
      <c r="A1929" s="58" t="s">
        <v>41</v>
      </c>
      <c r="B1929" s="25" t="s">
        <v>1</v>
      </c>
      <c r="C1929" s="25" t="s">
        <v>182</v>
      </c>
      <c r="D1929" s="25" t="s">
        <v>241</v>
      </c>
      <c r="E1929" s="25">
        <v>1.0</v>
      </c>
      <c r="F1929" s="25">
        <v>0.0</v>
      </c>
      <c r="G1929" s="25">
        <v>0.0</v>
      </c>
      <c r="H1929" s="25">
        <v>0.0</v>
      </c>
      <c r="I1929" s="25">
        <v>0.0</v>
      </c>
      <c r="J1929" s="25">
        <v>0.0</v>
      </c>
      <c r="K1929" s="25">
        <v>0.0</v>
      </c>
      <c r="L1929" s="25">
        <v>0.0</v>
      </c>
      <c r="M1929" s="25">
        <v>0.0</v>
      </c>
      <c r="N1929" s="25">
        <v>0.935</v>
      </c>
      <c r="O1929" s="25">
        <v>0.935</v>
      </c>
      <c r="P1929" s="25">
        <v>0.935</v>
      </c>
      <c r="Q1929" s="25">
        <v>0.0</v>
      </c>
      <c r="R1929" s="25">
        <v>99.0</v>
      </c>
      <c r="S1929" s="25">
        <v>13.0</v>
      </c>
    </row>
    <row r="1930">
      <c r="A1930" s="58" t="s">
        <v>41</v>
      </c>
      <c r="B1930" s="25" t="s">
        <v>1</v>
      </c>
      <c r="C1930" s="25" t="s">
        <v>207</v>
      </c>
      <c r="D1930" s="25" t="s">
        <v>241</v>
      </c>
      <c r="E1930" s="25">
        <v>23.0</v>
      </c>
      <c r="F1930" s="25">
        <v>0.0</v>
      </c>
      <c r="G1930" s="25">
        <v>0.0</v>
      </c>
      <c r="H1930" s="25">
        <v>1.0</v>
      </c>
      <c r="I1930" s="25">
        <v>0.0</v>
      </c>
      <c r="J1930" s="25">
        <v>0.0</v>
      </c>
      <c r="K1930" s="25">
        <v>0.0</v>
      </c>
      <c r="L1930" s="25">
        <v>0.0</v>
      </c>
      <c r="M1930" s="25">
        <v>0.0</v>
      </c>
      <c r="N1930" s="25">
        <v>0.58722</v>
      </c>
      <c r="O1930" s="25">
        <v>8.1475</v>
      </c>
      <c r="P1930" s="25">
        <v>2.0287</v>
      </c>
      <c r="Q1930" s="25">
        <v>0.0</v>
      </c>
      <c r="R1930" s="25">
        <v>99.0</v>
      </c>
      <c r="S1930" s="25">
        <v>13.0</v>
      </c>
    </row>
    <row r="1931">
      <c r="A1931" s="58" t="s">
        <v>41</v>
      </c>
      <c r="B1931" s="25" t="s">
        <v>1</v>
      </c>
      <c r="C1931" s="25" t="s">
        <v>282</v>
      </c>
      <c r="D1931" s="25" t="s">
        <v>241</v>
      </c>
      <c r="E1931" s="25">
        <v>1.0</v>
      </c>
      <c r="F1931" s="25">
        <v>0.0</v>
      </c>
      <c r="G1931" s="25">
        <v>0.0</v>
      </c>
      <c r="H1931" s="25">
        <v>0.0</v>
      </c>
      <c r="I1931" s="25">
        <v>0.0</v>
      </c>
      <c r="J1931" s="25">
        <v>0.0</v>
      </c>
      <c r="K1931" s="25">
        <v>0.0</v>
      </c>
      <c r="L1931" s="25">
        <v>0.0</v>
      </c>
      <c r="M1931" s="25">
        <v>0.0</v>
      </c>
      <c r="N1931" s="25">
        <v>0.48111</v>
      </c>
      <c r="O1931" s="25">
        <v>0.48111</v>
      </c>
      <c r="P1931" s="25">
        <v>0.48111</v>
      </c>
      <c r="Q1931" s="25">
        <v>0.0</v>
      </c>
      <c r="R1931" s="25">
        <v>99.0</v>
      </c>
      <c r="S1931" s="25">
        <v>13.0</v>
      </c>
    </row>
    <row r="1932">
      <c r="A1932" s="58" t="s">
        <v>41</v>
      </c>
      <c r="B1932" s="25" t="s">
        <v>1</v>
      </c>
      <c r="C1932" s="25" t="s">
        <v>136</v>
      </c>
      <c r="D1932" s="25" t="s">
        <v>241</v>
      </c>
      <c r="E1932" s="25">
        <v>107.0</v>
      </c>
      <c r="F1932" s="25">
        <v>0.0</v>
      </c>
      <c r="G1932" s="25">
        <v>0.0</v>
      </c>
      <c r="H1932" s="25">
        <v>8.0</v>
      </c>
      <c r="I1932" s="25">
        <v>0.0</v>
      </c>
      <c r="J1932" s="25">
        <v>0.0</v>
      </c>
      <c r="K1932" s="25">
        <v>0.0</v>
      </c>
      <c r="L1932" s="25">
        <v>0.0</v>
      </c>
      <c r="M1932" s="25">
        <v>0.0</v>
      </c>
      <c r="N1932" s="25">
        <v>0.56083</v>
      </c>
      <c r="O1932" s="25">
        <v>9.11667</v>
      </c>
      <c r="P1932" s="25">
        <v>3.25256</v>
      </c>
      <c r="Q1932" s="25">
        <v>0.0</v>
      </c>
      <c r="R1932" s="25">
        <v>99.0</v>
      </c>
      <c r="S1932" s="25">
        <v>13.0</v>
      </c>
    </row>
    <row r="1933">
      <c r="A1933" s="58" t="s">
        <v>41</v>
      </c>
      <c r="B1933" s="25" t="s">
        <v>1</v>
      </c>
      <c r="C1933" s="25" t="s">
        <v>155</v>
      </c>
      <c r="D1933" s="25" t="s">
        <v>241</v>
      </c>
      <c r="E1933" s="25">
        <v>72.0</v>
      </c>
      <c r="F1933" s="25">
        <v>0.0</v>
      </c>
      <c r="G1933" s="25">
        <v>2.0</v>
      </c>
      <c r="H1933" s="25">
        <v>2.0</v>
      </c>
      <c r="I1933" s="25">
        <v>0.0</v>
      </c>
      <c r="J1933" s="25">
        <v>0.0</v>
      </c>
      <c r="K1933" s="25">
        <v>0.0</v>
      </c>
      <c r="L1933" s="25">
        <v>0.0</v>
      </c>
      <c r="M1933" s="25">
        <v>0.0</v>
      </c>
      <c r="N1933" s="25">
        <v>0.43528</v>
      </c>
      <c r="O1933" s="25">
        <v>21.6375</v>
      </c>
      <c r="P1933" s="25">
        <v>6.11134</v>
      </c>
      <c r="Q1933" s="25">
        <v>0.0</v>
      </c>
      <c r="R1933" s="25">
        <v>99.0</v>
      </c>
      <c r="S1933" s="25">
        <v>13.0</v>
      </c>
    </row>
    <row r="1934">
      <c r="A1934" s="58" t="s">
        <v>41</v>
      </c>
      <c r="B1934" s="25" t="s">
        <v>1</v>
      </c>
      <c r="C1934" s="25" t="s">
        <v>130</v>
      </c>
      <c r="D1934" s="25" t="s">
        <v>241</v>
      </c>
      <c r="E1934" s="25">
        <v>6.0</v>
      </c>
      <c r="F1934" s="25">
        <v>0.0</v>
      </c>
      <c r="G1934" s="25">
        <v>0.0</v>
      </c>
      <c r="H1934" s="25">
        <v>0.0</v>
      </c>
      <c r="I1934" s="25">
        <v>0.0</v>
      </c>
      <c r="J1934" s="25">
        <v>0.0</v>
      </c>
      <c r="K1934" s="25">
        <v>0.0</v>
      </c>
      <c r="L1934" s="25">
        <v>0.0</v>
      </c>
      <c r="M1934" s="25">
        <v>0.0</v>
      </c>
      <c r="N1934" s="25">
        <v>0.83167</v>
      </c>
      <c r="O1934" s="25">
        <v>6.14806</v>
      </c>
      <c r="P1934" s="25">
        <v>1.76537</v>
      </c>
      <c r="Q1934" s="25">
        <v>0.0</v>
      </c>
      <c r="R1934" s="25">
        <v>99.0</v>
      </c>
      <c r="S1934" s="25">
        <v>13.0</v>
      </c>
    </row>
    <row r="1935">
      <c r="A1935" s="58" t="s">
        <v>41</v>
      </c>
      <c r="B1935" s="25" t="s">
        <v>1</v>
      </c>
      <c r="C1935" s="25" t="s">
        <v>231</v>
      </c>
      <c r="D1935" s="25" t="s">
        <v>241</v>
      </c>
      <c r="E1935" s="25">
        <v>5.0</v>
      </c>
      <c r="F1935" s="25">
        <v>0.0</v>
      </c>
      <c r="G1935" s="25">
        <v>0.0</v>
      </c>
      <c r="H1935" s="25">
        <v>1.0</v>
      </c>
      <c r="I1935" s="25">
        <v>0.0</v>
      </c>
      <c r="J1935" s="25">
        <v>0.0</v>
      </c>
      <c r="K1935" s="25">
        <v>0.0</v>
      </c>
      <c r="L1935" s="25">
        <v>0.0</v>
      </c>
      <c r="M1935" s="25">
        <v>0.0</v>
      </c>
      <c r="N1935" s="25">
        <v>0.33389</v>
      </c>
      <c r="O1935" s="25">
        <v>2.81639</v>
      </c>
      <c r="P1935" s="25">
        <v>0.81078</v>
      </c>
      <c r="Q1935" s="25">
        <v>0.0</v>
      </c>
      <c r="R1935" s="25">
        <v>99.0</v>
      </c>
      <c r="S1935" s="25">
        <v>13.0</v>
      </c>
    </row>
    <row r="1936">
      <c r="A1936" s="58" t="s">
        <v>41</v>
      </c>
      <c r="B1936" s="25" t="s">
        <v>1</v>
      </c>
      <c r="C1936" s="25" t="s">
        <v>251</v>
      </c>
      <c r="D1936" s="25" t="s">
        <v>241</v>
      </c>
      <c r="E1936" s="25">
        <v>2.0</v>
      </c>
      <c r="F1936" s="25">
        <v>0.0</v>
      </c>
      <c r="G1936" s="25">
        <v>0.0</v>
      </c>
      <c r="H1936" s="25">
        <v>0.0</v>
      </c>
      <c r="I1936" s="25">
        <v>0.0</v>
      </c>
      <c r="J1936" s="25">
        <v>0.0</v>
      </c>
      <c r="K1936" s="25">
        <v>0.0</v>
      </c>
      <c r="L1936" s="25">
        <v>0.0</v>
      </c>
      <c r="M1936" s="25">
        <v>0.0</v>
      </c>
      <c r="N1936" s="25">
        <v>0.10569</v>
      </c>
      <c r="O1936" s="25">
        <v>0.10569</v>
      </c>
      <c r="P1936" s="25">
        <v>0.10569</v>
      </c>
      <c r="Q1936" s="25">
        <v>0.0</v>
      </c>
      <c r="R1936" s="25">
        <v>99.0</v>
      </c>
      <c r="S1936" s="25">
        <v>13.0</v>
      </c>
    </row>
    <row r="1937">
      <c r="A1937" s="58" t="s">
        <v>41</v>
      </c>
      <c r="B1937" s="25" t="s">
        <v>1</v>
      </c>
      <c r="C1937" s="25" t="s">
        <v>257</v>
      </c>
      <c r="D1937" s="25" t="s">
        <v>241</v>
      </c>
      <c r="E1937" s="25">
        <v>1.0</v>
      </c>
      <c r="F1937" s="25">
        <v>0.0</v>
      </c>
      <c r="G1937" s="25">
        <v>0.0</v>
      </c>
      <c r="H1937" s="25">
        <v>0.0</v>
      </c>
      <c r="I1937" s="25">
        <v>0.0</v>
      </c>
      <c r="J1937" s="25">
        <v>0.0</v>
      </c>
      <c r="K1937" s="25">
        <v>0.0</v>
      </c>
      <c r="L1937" s="25">
        <v>0.0</v>
      </c>
      <c r="M1937" s="25">
        <v>0.0</v>
      </c>
      <c r="N1937" s="25">
        <v>3.64972</v>
      </c>
      <c r="O1937" s="25">
        <v>3.64972</v>
      </c>
      <c r="P1937" s="25">
        <v>3.64972</v>
      </c>
      <c r="Q1937" s="25">
        <v>0.0</v>
      </c>
      <c r="R1937" s="25">
        <v>99.0</v>
      </c>
      <c r="S1937" s="25">
        <v>13.0</v>
      </c>
    </row>
    <row r="1938">
      <c r="A1938" s="58" t="s">
        <v>41</v>
      </c>
      <c r="B1938" s="25" t="s">
        <v>1</v>
      </c>
      <c r="C1938" s="25" t="s">
        <v>90</v>
      </c>
      <c r="D1938" s="25" t="s">
        <v>241</v>
      </c>
      <c r="E1938" s="25">
        <v>13.0</v>
      </c>
      <c r="F1938" s="25">
        <v>0.0</v>
      </c>
      <c r="G1938" s="25">
        <v>0.0</v>
      </c>
      <c r="H1938" s="25">
        <v>0.0</v>
      </c>
      <c r="I1938" s="25">
        <v>0.0</v>
      </c>
      <c r="J1938" s="25">
        <v>0.0</v>
      </c>
      <c r="K1938" s="25">
        <v>0.0</v>
      </c>
      <c r="L1938" s="25">
        <v>0.0</v>
      </c>
      <c r="M1938" s="25">
        <v>0.0</v>
      </c>
      <c r="N1938" s="25">
        <v>0.96556</v>
      </c>
      <c r="O1938" s="25">
        <v>5.29389</v>
      </c>
      <c r="P1938" s="25">
        <v>2.33722</v>
      </c>
      <c r="Q1938" s="25">
        <v>0.0</v>
      </c>
      <c r="R1938" s="25">
        <v>99.0</v>
      </c>
      <c r="S1938" s="25">
        <v>13.0</v>
      </c>
    </row>
    <row r="1939">
      <c r="A1939" s="58" t="s">
        <v>41</v>
      </c>
      <c r="B1939" s="25" t="s">
        <v>1</v>
      </c>
      <c r="C1939" s="25" t="s">
        <v>156</v>
      </c>
      <c r="D1939" s="25" t="s">
        <v>241</v>
      </c>
      <c r="E1939" s="25">
        <v>7.0</v>
      </c>
      <c r="F1939" s="25">
        <v>0.0</v>
      </c>
      <c r="G1939" s="25">
        <v>0.0</v>
      </c>
      <c r="H1939" s="25">
        <v>0.0</v>
      </c>
      <c r="I1939" s="25">
        <v>0.0</v>
      </c>
      <c r="J1939" s="25">
        <v>0.0</v>
      </c>
      <c r="K1939" s="25">
        <v>0.0</v>
      </c>
      <c r="L1939" s="25">
        <v>0.0</v>
      </c>
      <c r="M1939" s="25">
        <v>0.0</v>
      </c>
      <c r="N1939" s="25">
        <v>1.40667</v>
      </c>
      <c r="O1939" s="25">
        <v>2.20917</v>
      </c>
      <c r="P1939" s="25">
        <v>1.25742</v>
      </c>
      <c r="Q1939" s="25">
        <v>0.0</v>
      </c>
      <c r="R1939" s="25">
        <v>99.0</v>
      </c>
      <c r="S1939" s="25">
        <v>13.0</v>
      </c>
    </row>
    <row r="1940">
      <c r="A1940" s="58" t="s">
        <v>41</v>
      </c>
      <c r="B1940" s="25" t="s">
        <v>1</v>
      </c>
      <c r="C1940" s="25" t="s">
        <v>236</v>
      </c>
      <c r="D1940" s="25" t="s">
        <v>241</v>
      </c>
      <c r="E1940" s="25">
        <v>1.0</v>
      </c>
      <c r="F1940" s="25">
        <v>0.0</v>
      </c>
      <c r="G1940" s="25">
        <v>0.0</v>
      </c>
      <c r="H1940" s="25">
        <v>0.0</v>
      </c>
      <c r="I1940" s="25">
        <v>0.0</v>
      </c>
      <c r="J1940" s="25">
        <v>0.0</v>
      </c>
      <c r="K1940" s="25">
        <v>0.0</v>
      </c>
      <c r="L1940" s="25">
        <v>0.0</v>
      </c>
      <c r="M1940" s="25">
        <v>0.0</v>
      </c>
      <c r="N1940" s="25">
        <v>7.67833</v>
      </c>
      <c r="O1940" s="25">
        <v>7.67833</v>
      </c>
      <c r="P1940" s="25">
        <v>7.67833</v>
      </c>
      <c r="Q1940" s="25">
        <v>0.0</v>
      </c>
      <c r="R1940" s="25">
        <v>99.0</v>
      </c>
      <c r="S1940" s="25">
        <v>13.0</v>
      </c>
    </row>
    <row r="1941">
      <c r="A1941" s="58" t="s">
        <v>41</v>
      </c>
      <c r="B1941" s="25" t="s">
        <v>1</v>
      </c>
      <c r="C1941" s="25" t="s">
        <v>121</v>
      </c>
      <c r="D1941" s="25" t="s">
        <v>241</v>
      </c>
      <c r="E1941" s="25">
        <v>20.0</v>
      </c>
      <c r="F1941" s="25">
        <v>0.0</v>
      </c>
      <c r="G1941" s="25">
        <v>0.0</v>
      </c>
      <c r="H1941" s="25">
        <v>1.0</v>
      </c>
      <c r="I1941" s="25">
        <v>0.0</v>
      </c>
      <c r="J1941" s="25">
        <v>0.0</v>
      </c>
      <c r="K1941" s="25">
        <v>0.0</v>
      </c>
      <c r="L1941" s="25">
        <v>0.0</v>
      </c>
      <c r="M1941" s="25">
        <v>0.0</v>
      </c>
      <c r="N1941" s="25">
        <v>0.94444</v>
      </c>
      <c r="O1941" s="25">
        <v>48.89917</v>
      </c>
      <c r="P1941" s="25">
        <v>11.40729</v>
      </c>
      <c r="Q1941" s="25">
        <v>0.0</v>
      </c>
      <c r="R1941" s="25">
        <v>99.0</v>
      </c>
      <c r="S1941" s="25">
        <v>13.0</v>
      </c>
    </row>
    <row r="1942">
      <c r="A1942" s="58" t="s">
        <v>41</v>
      </c>
      <c r="B1942" s="25" t="s">
        <v>1</v>
      </c>
      <c r="C1942" s="25" t="s">
        <v>224</v>
      </c>
      <c r="D1942" s="25" t="s">
        <v>241</v>
      </c>
      <c r="E1942" s="25">
        <v>3.0</v>
      </c>
      <c r="F1942" s="25">
        <v>0.0</v>
      </c>
      <c r="G1942" s="25">
        <v>0.0</v>
      </c>
      <c r="H1942" s="25">
        <v>0.0</v>
      </c>
      <c r="I1942" s="25">
        <v>0.0</v>
      </c>
      <c r="J1942" s="25">
        <v>0.0</v>
      </c>
      <c r="K1942" s="25">
        <v>0.0</v>
      </c>
      <c r="L1942" s="25">
        <v>0.0</v>
      </c>
      <c r="M1942" s="25">
        <v>0.0</v>
      </c>
      <c r="N1942" s="25">
        <v>6.92111</v>
      </c>
      <c r="O1942" s="25">
        <v>16.5825</v>
      </c>
      <c r="P1942" s="25">
        <v>7.99491</v>
      </c>
      <c r="Q1942" s="25">
        <v>0.0</v>
      </c>
      <c r="R1942" s="25">
        <v>99.0</v>
      </c>
      <c r="S1942" s="25">
        <v>13.0</v>
      </c>
    </row>
    <row r="1943">
      <c r="A1943" s="58" t="s">
        <v>41</v>
      </c>
      <c r="B1943" s="25" t="s">
        <v>1</v>
      </c>
      <c r="C1943" s="25" t="s">
        <v>174</v>
      </c>
      <c r="D1943" s="25" t="s">
        <v>241</v>
      </c>
      <c r="E1943" s="25">
        <v>14.0</v>
      </c>
      <c r="F1943" s="25">
        <v>0.0</v>
      </c>
      <c r="G1943" s="25">
        <v>0.0</v>
      </c>
      <c r="H1943" s="25">
        <v>2.0</v>
      </c>
      <c r="I1943" s="25">
        <v>0.0</v>
      </c>
      <c r="J1943" s="25">
        <v>0.0</v>
      </c>
      <c r="K1943" s="25">
        <v>0.0</v>
      </c>
      <c r="L1943" s="25">
        <v>0.0</v>
      </c>
      <c r="M1943" s="25">
        <v>0.0</v>
      </c>
      <c r="N1943" s="25">
        <v>0.95778</v>
      </c>
      <c r="O1943" s="25">
        <v>17.72444</v>
      </c>
      <c r="P1943" s="25">
        <v>5.47948</v>
      </c>
      <c r="Q1943" s="25">
        <v>0.0</v>
      </c>
      <c r="R1943" s="25">
        <v>99.0</v>
      </c>
      <c r="S1943" s="25">
        <v>13.0</v>
      </c>
    </row>
    <row r="1944">
      <c r="A1944" s="58" t="s">
        <v>41</v>
      </c>
      <c r="B1944" s="25" t="s">
        <v>1</v>
      </c>
      <c r="C1944" s="25" t="s">
        <v>242</v>
      </c>
      <c r="D1944" s="25" t="s">
        <v>295</v>
      </c>
      <c r="E1944" s="25">
        <v>1.0</v>
      </c>
      <c r="F1944" s="25">
        <v>0.0</v>
      </c>
      <c r="G1944" s="25">
        <v>0.0</v>
      </c>
      <c r="H1944" s="25">
        <v>0.0</v>
      </c>
      <c r="I1944" s="25">
        <v>0.0</v>
      </c>
      <c r="J1944" s="25">
        <v>0.0</v>
      </c>
      <c r="K1944" s="25">
        <v>0.0</v>
      </c>
      <c r="L1944" s="25">
        <v>0.0</v>
      </c>
      <c r="M1944" s="25">
        <v>0.0</v>
      </c>
      <c r="N1944" s="25">
        <v>0.42139</v>
      </c>
      <c r="O1944" s="25">
        <v>0.42139</v>
      </c>
      <c r="P1944" s="25">
        <v>0.42139</v>
      </c>
      <c r="Q1944" s="25">
        <v>0.0</v>
      </c>
      <c r="R1944" s="25">
        <v>99.0</v>
      </c>
      <c r="S1944" s="25">
        <v>99.0</v>
      </c>
    </row>
    <row r="1945">
      <c r="A1945" s="58" t="s">
        <v>41</v>
      </c>
      <c r="B1945" s="25" t="s">
        <v>1</v>
      </c>
      <c r="C1945" s="25" t="s">
        <v>242</v>
      </c>
      <c r="D1945" s="25" t="s">
        <v>271</v>
      </c>
      <c r="E1945" s="25">
        <v>5.0</v>
      </c>
      <c r="F1945" s="25">
        <v>0.0</v>
      </c>
      <c r="G1945" s="25">
        <v>0.0</v>
      </c>
      <c r="H1945" s="25">
        <v>1.0</v>
      </c>
      <c r="I1945" s="25">
        <v>0.0</v>
      </c>
      <c r="J1945" s="25">
        <v>0.0</v>
      </c>
      <c r="K1945" s="25">
        <v>0.0</v>
      </c>
      <c r="L1945" s="25">
        <v>0.0</v>
      </c>
      <c r="M1945" s="25">
        <v>0.0</v>
      </c>
      <c r="N1945" s="25">
        <v>0.02611</v>
      </c>
      <c r="O1945" s="25">
        <v>0.56</v>
      </c>
      <c r="P1945" s="25">
        <v>0.22167</v>
      </c>
      <c r="Q1945" s="25">
        <v>0.0</v>
      </c>
      <c r="R1945" s="25">
        <v>99.0</v>
      </c>
      <c r="S1945" s="25">
        <v>99.0</v>
      </c>
    </row>
    <row r="1946">
      <c r="A1946" s="58" t="s">
        <v>41</v>
      </c>
      <c r="B1946" s="25" t="s">
        <v>1</v>
      </c>
      <c r="C1946" s="25" t="s">
        <v>242</v>
      </c>
      <c r="D1946" s="25" t="s">
        <v>292</v>
      </c>
      <c r="E1946" s="25">
        <v>1.0</v>
      </c>
      <c r="F1946" s="25">
        <v>0.0</v>
      </c>
      <c r="G1946" s="25">
        <v>0.0</v>
      </c>
      <c r="H1946" s="25">
        <v>0.0</v>
      </c>
      <c r="I1946" s="25">
        <v>0.0</v>
      </c>
      <c r="J1946" s="25">
        <v>0.0</v>
      </c>
      <c r="K1946" s="25">
        <v>0.0</v>
      </c>
      <c r="L1946" s="25">
        <v>0.0</v>
      </c>
      <c r="M1946" s="25">
        <v>0.0</v>
      </c>
      <c r="N1946" s="25">
        <v>0.18528</v>
      </c>
      <c r="O1946" s="25">
        <v>0.18528</v>
      </c>
      <c r="P1946" s="25">
        <v>0.18528</v>
      </c>
      <c r="Q1946" s="25">
        <v>0.0</v>
      </c>
      <c r="R1946" s="25">
        <v>99.0</v>
      </c>
      <c r="S1946" s="25">
        <v>99.0</v>
      </c>
    </row>
    <row r="1947">
      <c r="A1947" s="58" t="s">
        <v>41</v>
      </c>
      <c r="B1947" s="25" t="s">
        <v>1</v>
      </c>
      <c r="C1947" s="25" t="s">
        <v>242</v>
      </c>
      <c r="D1947" s="25" t="s">
        <v>277</v>
      </c>
      <c r="E1947" s="25">
        <v>3.0</v>
      </c>
      <c r="F1947" s="25">
        <v>0.0</v>
      </c>
      <c r="G1947" s="25">
        <v>0.0</v>
      </c>
      <c r="H1947" s="25">
        <v>1.0</v>
      </c>
      <c r="I1947" s="25">
        <v>0.0</v>
      </c>
      <c r="J1947" s="25">
        <v>0.0</v>
      </c>
      <c r="K1947" s="25">
        <v>0.0</v>
      </c>
      <c r="L1947" s="25">
        <v>0.0</v>
      </c>
      <c r="M1947" s="25">
        <v>0.0</v>
      </c>
      <c r="N1947" s="25">
        <v>0.00556</v>
      </c>
      <c r="O1947" s="25">
        <v>0.43278</v>
      </c>
      <c r="P1947" s="25">
        <v>0.14657</v>
      </c>
      <c r="Q1947" s="25">
        <v>0.0</v>
      </c>
      <c r="R1947" s="25">
        <v>99.0</v>
      </c>
      <c r="S1947" s="25">
        <v>99.0</v>
      </c>
    </row>
    <row r="1948">
      <c r="A1948" s="58" t="s">
        <v>41</v>
      </c>
      <c r="B1948" s="25" t="s">
        <v>1</v>
      </c>
      <c r="C1948" s="25" t="s">
        <v>242</v>
      </c>
      <c r="D1948" s="25" t="s">
        <v>274</v>
      </c>
      <c r="E1948" s="25">
        <v>1.0</v>
      </c>
      <c r="F1948" s="25">
        <v>0.0</v>
      </c>
      <c r="G1948" s="25">
        <v>0.0</v>
      </c>
      <c r="H1948" s="25">
        <v>0.0</v>
      </c>
      <c r="I1948" s="25">
        <v>0.0</v>
      </c>
      <c r="J1948" s="25">
        <v>0.0</v>
      </c>
      <c r="K1948" s="25">
        <v>0.0</v>
      </c>
      <c r="L1948" s="25">
        <v>0.0</v>
      </c>
      <c r="M1948" s="25">
        <v>0.0</v>
      </c>
      <c r="N1948" s="25">
        <v>0.03556</v>
      </c>
      <c r="O1948" s="25">
        <v>0.03556</v>
      </c>
      <c r="P1948" s="25">
        <v>0.03556</v>
      </c>
      <c r="Q1948" s="25">
        <v>0.0</v>
      </c>
      <c r="R1948" s="25">
        <v>99.0</v>
      </c>
      <c r="S1948" s="25">
        <v>99.0</v>
      </c>
    </row>
    <row r="1949">
      <c r="A1949" s="58" t="s">
        <v>41</v>
      </c>
      <c r="B1949" s="25" t="s">
        <v>1</v>
      </c>
      <c r="C1949" s="25" t="s">
        <v>242</v>
      </c>
      <c r="D1949" s="25" t="s">
        <v>273</v>
      </c>
      <c r="E1949" s="25">
        <v>3.0</v>
      </c>
      <c r="F1949" s="25">
        <v>0.0</v>
      </c>
      <c r="G1949" s="25">
        <v>0.0</v>
      </c>
      <c r="H1949" s="25">
        <v>2.0</v>
      </c>
      <c r="I1949" s="25">
        <v>0.0</v>
      </c>
      <c r="J1949" s="25">
        <v>0.0</v>
      </c>
      <c r="K1949" s="25">
        <v>0.0</v>
      </c>
      <c r="L1949" s="25">
        <v>0.0</v>
      </c>
      <c r="M1949" s="25">
        <v>0.0</v>
      </c>
      <c r="N1949" s="25">
        <v>0.00139</v>
      </c>
      <c r="O1949" s="25">
        <v>2.12639</v>
      </c>
      <c r="P1949" s="25">
        <v>0.70972</v>
      </c>
      <c r="Q1949" s="25">
        <v>0.0</v>
      </c>
      <c r="R1949" s="25">
        <v>99.0</v>
      </c>
      <c r="S1949" s="25">
        <v>99.0</v>
      </c>
    </row>
    <row r="1950">
      <c r="A1950" s="58" t="s">
        <v>41</v>
      </c>
      <c r="B1950" s="25" t="s">
        <v>1</v>
      </c>
      <c r="C1950" s="25" t="s">
        <v>267</v>
      </c>
      <c r="D1950" s="25" t="s">
        <v>10</v>
      </c>
      <c r="E1950" s="25">
        <v>1.0</v>
      </c>
      <c r="F1950" s="25">
        <v>1.0</v>
      </c>
      <c r="G1950" s="25">
        <v>0.0</v>
      </c>
      <c r="H1950" s="25">
        <v>1.0</v>
      </c>
      <c r="I1950" s="25">
        <v>0.0</v>
      </c>
      <c r="J1950" s="25">
        <v>0.0</v>
      </c>
      <c r="K1950" s="25">
        <v>0.0</v>
      </c>
      <c r="L1950" s="25">
        <v>0.0</v>
      </c>
      <c r="M1950" s="25">
        <v>0.0</v>
      </c>
      <c r="N1950" s="25">
        <v>0.00361</v>
      </c>
      <c r="O1950" s="25">
        <v>0.00361</v>
      </c>
      <c r="P1950" s="25">
        <v>0.00361</v>
      </c>
      <c r="Q1950" s="25">
        <v>1.0</v>
      </c>
      <c r="R1950" s="25">
        <v>99.0</v>
      </c>
      <c r="S1950" s="25">
        <v>1.0</v>
      </c>
    </row>
    <row r="1951">
      <c r="A1951" s="58" t="s">
        <v>41</v>
      </c>
      <c r="B1951" s="25" t="s">
        <v>1</v>
      </c>
      <c r="C1951" s="25" t="s">
        <v>281</v>
      </c>
      <c r="D1951" s="25" t="s">
        <v>10</v>
      </c>
      <c r="E1951" s="25">
        <v>3.0</v>
      </c>
      <c r="F1951" s="25">
        <v>1.0</v>
      </c>
      <c r="G1951" s="25">
        <v>0.0</v>
      </c>
      <c r="H1951" s="25">
        <v>0.0</v>
      </c>
      <c r="I1951" s="25">
        <v>0.0</v>
      </c>
      <c r="J1951" s="25">
        <v>0.0</v>
      </c>
      <c r="K1951" s="25">
        <v>0.0</v>
      </c>
      <c r="L1951" s="25">
        <v>0.0</v>
      </c>
      <c r="M1951" s="25">
        <v>0.0</v>
      </c>
      <c r="N1951" s="25">
        <v>0.72861</v>
      </c>
      <c r="O1951" s="25">
        <v>27.39333</v>
      </c>
      <c r="P1951" s="25">
        <v>9.38565</v>
      </c>
      <c r="Q1951" s="25">
        <v>1.0</v>
      </c>
      <c r="R1951" s="25">
        <v>99.0</v>
      </c>
      <c r="S1951" s="25">
        <v>1.0</v>
      </c>
    </row>
    <row r="1952">
      <c r="A1952" s="58" t="s">
        <v>41</v>
      </c>
      <c r="B1952" s="25" t="s">
        <v>1</v>
      </c>
      <c r="C1952" s="25" t="s">
        <v>275</v>
      </c>
      <c r="D1952" s="25" t="s">
        <v>10</v>
      </c>
      <c r="E1952" s="25">
        <v>2.0</v>
      </c>
      <c r="F1952" s="25">
        <v>1.0</v>
      </c>
      <c r="G1952" s="25">
        <v>0.0</v>
      </c>
      <c r="H1952" s="25">
        <v>0.0</v>
      </c>
      <c r="I1952" s="25">
        <v>0.0</v>
      </c>
      <c r="J1952" s="25">
        <v>0.0</v>
      </c>
      <c r="K1952" s="25">
        <v>0.0</v>
      </c>
      <c r="L1952" s="25">
        <v>0.0</v>
      </c>
      <c r="M1952" s="25">
        <v>0.0</v>
      </c>
      <c r="N1952" s="25">
        <v>0.27056</v>
      </c>
      <c r="O1952" s="25">
        <v>0.27056</v>
      </c>
      <c r="P1952" s="25">
        <v>0.27056</v>
      </c>
      <c r="Q1952" s="25">
        <v>1.0</v>
      </c>
      <c r="R1952" s="25">
        <v>99.0</v>
      </c>
      <c r="S1952" s="25">
        <v>1.0</v>
      </c>
    </row>
    <row r="1953">
      <c r="A1953" s="58" t="s">
        <v>41</v>
      </c>
      <c r="B1953" s="25" t="s">
        <v>1</v>
      </c>
      <c r="C1953" s="25" t="s">
        <v>293</v>
      </c>
      <c r="D1953" s="25" t="s">
        <v>10</v>
      </c>
      <c r="E1953" s="25">
        <v>3.0</v>
      </c>
      <c r="F1953" s="25">
        <v>3.0</v>
      </c>
      <c r="G1953" s="25">
        <v>0.0</v>
      </c>
      <c r="H1953" s="25">
        <v>2.0</v>
      </c>
      <c r="I1953" s="25">
        <v>0.0</v>
      </c>
      <c r="J1953" s="25">
        <v>0.0</v>
      </c>
      <c r="K1953" s="25">
        <v>0.0</v>
      </c>
      <c r="L1953" s="25">
        <v>0.0</v>
      </c>
      <c r="M1953" s="25">
        <v>0.0</v>
      </c>
      <c r="N1953" s="25">
        <v>0.00417</v>
      </c>
      <c r="O1953" s="25">
        <v>1.17111</v>
      </c>
      <c r="P1953" s="25">
        <v>0.39306</v>
      </c>
      <c r="Q1953" s="25">
        <v>1.0</v>
      </c>
      <c r="R1953" s="25">
        <v>99.0</v>
      </c>
      <c r="S1953" s="25">
        <v>1.0</v>
      </c>
    </row>
    <row r="1954">
      <c r="A1954" s="58" t="s">
        <v>41</v>
      </c>
      <c r="B1954" s="25" t="s">
        <v>1</v>
      </c>
      <c r="C1954" s="25" t="s">
        <v>255</v>
      </c>
      <c r="D1954" s="25" t="s">
        <v>10</v>
      </c>
      <c r="E1954" s="25">
        <v>1.0</v>
      </c>
      <c r="F1954" s="25">
        <v>1.0</v>
      </c>
      <c r="G1954" s="25">
        <v>0.0</v>
      </c>
      <c r="H1954" s="25">
        <v>0.0</v>
      </c>
      <c r="I1954" s="25">
        <v>0.0</v>
      </c>
      <c r="J1954" s="25">
        <v>0.0</v>
      </c>
      <c r="K1954" s="25">
        <v>0.0</v>
      </c>
      <c r="L1954" s="25">
        <v>0.0</v>
      </c>
      <c r="M1954" s="25">
        <v>0.0</v>
      </c>
      <c r="N1954" s="25">
        <v>0.14417</v>
      </c>
      <c r="O1954" s="25">
        <v>0.14417</v>
      </c>
      <c r="P1954" s="25">
        <v>0.14417</v>
      </c>
      <c r="Q1954" s="25">
        <v>1.0</v>
      </c>
      <c r="R1954" s="25">
        <v>99.0</v>
      </c>
      <c r="S1954" s="25">
        <v>1.0</v>
      </c>
    </row>
    <row r="1955">
      <c r="A1955" s="58" t="s">
        <v>41</v>
      </c>
      <c r="B1955" s="25" t="s">
        <v>1</v>
      </c>
      <c r="C1955" s="25" t="s">
        <v>283</v>
      </c>
      <c r="D1955" s="25" t="s">
        <v>10</v>
      </c>
      <c r="E1955" s="25">
        <v>2.0</v>
      </c>
      <c r="F1955" s="25">
        <v>1.0</v>
      </c>
      <c r="G1955" s="25">
        <v>0.0</v>
      </c>
      <c r="H1955" s="25">
        <v>0.0</v>
      </c>
      <c r="I1955" s="25">
        <v>0.0</v>
      </c>
      <c r="J1955" s="25">
        <v>0.0</v>
      </c>
      <c r="K1955" s="25">
        <v>0.0</v>
      </c>
      <c r="L1955" s="25">
        <v>0.0</v>
      </c>
      <c r="M1955" s="25">
        <v>0.0</v>
      </c>
      <c r="N1955" s="25">
        <v>0.74208</v>
      </c>
      <c r="O1955" s="25">
        <v>0.74208</v>
      </c>
      <c r="P1955" s="25">
        <v>0.74208</v>
      </c>
      <c r="Q1955" s="25">
        <v>1.0</v>
      </c>
      <c r="R1955" s="25">
        <v>99.0</v>
      </c>
      <c r="S1955" s="25">
        <v>1.0</v>
      </c>
    </row>
    <row r="1956">
      <c r="A1956" s="58" t="s">
        <v>41</v>
      </c>
      <c r="B1956" s="25" t="s">
        <v>1</v>
      </c>
      <c r="C1956" s="25" t="s">
        <v>294</v>
      </c>
      <c r="D1956" s="25" t="s">
        <v>10</v>
      </c>
      <c r="E1956" s="25">
        <v>1.0</v>
      </c>
      <c r="F1956" s="25">
        <v>1.0</v>
      </c>
      <c r="G1956" s="25">
        <v>0.0</v>
      </c>
      <c r="H1956" s="25">
        <v>0.0</v>
      </c>
      <c r="I1956" s="25">
        <v>0.0</v>
      </c>
      <c r="J1956" s="25">
        <v>0.0</v>
      </c>
      <c r="K1956" s="25">
        <v>0.0</v>
      </c>
      <c r="L1956" s="25">
        <v>0.0</v>
      </c>
      <c r="M1956" s="25">
        <v>0.0</v>
      </c>
      <c r="N1956" s="25">
        <v>33.82667</v>
      </c>
      <c r="O1956" s="25">
        <v>33.82667</v>
      </c>
      <c r="P1956" s="25">
        <v>33.82667</v>
      </c>
      <c r="Q1956" s="25">
        <v>1.0</v>
      </c>
      <c r="R1956" s="25">
        <v>99.0</v>
      </c>
      <c r="S1956" s="25">
        <v>1.0</v>
      </c>
    </row>
    <row r="1957">
      <c r="A1957" s="58" t="s">
        <v>41</v>
      </c>
      <c r="B1957" s="25" t="s">
        <v>1</v>
      </c>
      <c r="C1957" s="25" t="s">
        <v>285</v>
      </c>
      <c r="D1957" s="25" t="s">
        <v>10</v>
      </c>
      <c r="E1957" s="25">
        <v>1.0</v>
      </c>
      <c r="F1957" s="25">
        <v>1.0</v>
      </c>
      <c r="G1957" s="25">
        <v>0.0</v>
      </c>
      <c r="H1957" s="25">
        <v>0.0</v>
      </c>
      <c r="I1957" s="25">
        <v>0.0</v>
      </c>
      <c r="J1957" s="25">
        <v>0.0</v>
      </c>
      <c r="K1957" s="25">
        <v>0.0</v>
      </c>
      <c r="L1957" s="25">
        <v>0.0</v>
      </c>
      <c r="M1957" s="25">
        <v>0.0</v>
      </c>
      <c r="N1957" s="25">
        <v>1.11722</v>
      </c>
      <c r="O1957" s="25">
        <v>1.11722</v>
      </c>
      <c r="P1957" s="25">
        <v>1.11722</v>
      </c>
      <c r="Q1957" s="25">
        <v>1.0</v>
      </c>
      <c r="R1957" s="25">
        <v>99.0</v>
      </c>
      <c r="S1957" s="25">
        <v>1.0</v>
      </c>
    </row>
    <row r="1958">
      <c r="A1958" s="58" t="s">
        <v>41</v>
      </c>
      <c r="B1958" s="25" t="s">
        <v>1</v>
      </c>
      <c r="C1958" s="25" t="s">
        <v>266</v>
      </c>
      <c r="D1958" s="25" t="s">
        <v>10</v>
      </c>
      <c r="E1958" s="25">
        <v>4.0</v>
      </c>
      <c r="F1958" s="25">
        <v>4.0</v>
      </c>
      <c r="G1958" s="25">
        <v>0.0</v>
      </c>
      <c r="H1958" s="25">
        <v>2.0</v>
      </c>
      <c r="I1958" s="25">
        <v>0.0</v>
      </c>
      <c r="J1958" s="25">
        <v>0.0</v>
      </c>
      <c r="K1958" s="25">
        <v>0.0</v>
      </c>
      <c r="L1958" s="25">
        <v>0.0</v>
      </c>
      <c r="M1958" s="25">
        <v>0.0</v>
      </c>
      <c r="N1958" s="25">
        <v>0.03</v>
      </c>
      <c r="O1958" s="25">
        <v>2.6825</v>
      </c>
      <c r="P1958" s="25">
        <v>0.84535</v>
      </c>
      <c r="Q1958" s="25">
        <v>1.0</v>
      </c>
      <c r="R1958" s="25">
        <v>99.0</v>
      </c>
      <c r="S1958" s="25">
        <v>1.0</v>
      </c>
    </row>
    <row r="1959">
      <c r="A1959" s="58" t="s">
        <v>41</v>
      </c>
      <c r="B1959" s="25" t="s">
        <v>1</v>
      </c>
      <c r="C1959" s="25" t="s">
        <v>272</v>
      </c>
      <c r="D1959" s="25" t="s">
        <v>235</v>
      </c>
      <c r="E1959" s="25">
        <v>2.0</v>
      </c>
      <c r="F1959" s="25">
        <v>1.0</v>
      </c>
      <c r="G1959" s="25">
        <v>0.0</v>
      </c>
      <c r="H1959" s="25">
        <v>0.0</v>
      </c>
      <c r="I1959" s="25">
        <v>0.0</v>
      </c>
      <c r="J1959" s="25">
        <v>0.0</v>
      </c>
      <c r="K1959" s="25">
        <v>0.0</v>
      </c>
      <c r="L1959" s="25">
        <v>0.0</v>
      </c>
      <c r="M1959" s="25">
        <v>0.0</v>
      </c>
      <c r="N1959" s="25">
        <v>4.76208</v>
      </c>
      <c r="O1959" s="25">
        <v>4.76208</v>
      </c>
      <c r="P1959" s="25">
        <v>4.76208</v>
      </c>
      <c r="Q1959" s="25">
        <v>1.0</v>
      </c>
      <c r="R1959" s="25">
        <v>99.0</v>
      </c>
      <c r="S1959" s="25">
        <v>2.0</v>
      </c>
    </row>
    <row r="1960">
      <c r="A1960" s="58" t="s">
        <v>41</v>
      </c>
      <c r="B1960" s="25" t="s">
        <v>1</v>
      </c>
      <c r="C1960" s="25" t="s">
        <v>291</v>
      </c>
      <c r="D1960" s="25" t="s">
        <v>235</v>
      </c>
      <c r="E1960" s="25">
        <v>3.0</v>
      </c>
      <c r="F1960" s="25">
        <v>1.0</v>
      </c>
      <c r="G1960" s="25">
        <v>0.0</v>
      </c>
      <c r="H1960" s="25">
        <v>0.0</v>
      </c>
      <c r="I1960" s="25">
        <v>0.0</v>
      </c>
      <c r="J1960" s="25">
        <v>0.0</v>
      </c>
      <c r="K1960" s="25">
        <v>0.0</v>
      </c>
      <c r="L1960" s="25">
        <v>0.0</v>
      </c>
      <c r="M1960" s="25">
        <v>0.0</v>
      </c>
      <c r="N1960" s="25">
        <v>0.86556</v>
      </c>
      <c r="O1960" s="25">
        <v>82.12417</v>
      </c>
      <c r="P1960" s="25">
        <v>27.66769</v>
      </c>
      <c r="Q1960" s="25">
        <v>1.0</v>
      </c>
      <c r="R1960" s="25">
        <v>99.0</v>
      </c>
      <c r="S1960" s="25">
        <v>2.0</v>
      </c>
    </row>
    <row r="1961">
      <c r="A1961" s="58" t="s">
        <v>41</v>
      </c>
      <c r="B1961" s="25" t="s">
        <v>1</v>
      </c>
      <c r="C1961" s="25" t="s">
        <v>254</v>
      </c>
      <c r="D1961" s="25" t="s">
        <v>235</v>
      </c>
      <c r="E1961" s="25">
        <v>10.0</v>
      </c>
      <c r="F1961" s="25">
        <v>1.0</v>
      </c>
      <c r="G1961" s="25">
        <v>0.0</v>
      </c>
      <c r="H1961" s="25">
        <v>0.0</v>
      </c>
      <c r="I1961" s="25">
        <v>0.0</v>
      </c>
      <c r="J1961" s="25">
        <v>0.0</v>
      </c>
      <c r="K1961" s="25">
        <v>0.0</v>
      </c>
      <c r="L1961" s="25">
        <v>0.0</v>
      </c>
      <c r="M1961" s="25">
        <v>0.0</v>
      </c>
      <c r="N1961" s="25">
        <v>0.3325</v>
      </c>
      <c r="O1961" s="25">
        <v>0.77639</v>
      </c>
      <c r="P1961" s="25">
        <v>22.03425</v>
      </c>
      <c r="Q1961" s="25">
        <v>1.0</v>
      </c>
      <c r="R1961" s="25">
        <v>99.0</v>
      </c>
      <c r="S1961" s="25">
        <v>2.0</v>
      </c>
    </row>
    <row r="1962">
      <c r="A1962" s="58" t="s">
        <v>41</v>
      </c>
      <c r="B1962" s="25" t="s">
        <v>1</v>
      </c>
      <c r="C1962" s="25" t="s">
        <v>284</v>
      </c>
      <c r="D1962" s="25" t="s">
        <v>235</v>
      </c>
      <c r="E1962" s="25">
        <v>2.0</v>
      </c>
      <c r="F1962" s="25">
        <v>1.0</v>
      </c>
      <c r="G1962" s="25">
        <v>1.0</v>
      </c>
      <c r="H1962" s="25">
        <v>0.0</v>
      </c>
      <c r="I1962" s="25">
        <v>0.0</v>
      </c>
      <c r="J1962" s="25">
        <v>0.0</v>
      </c>
      <c r="K1962" s="25">
        <v>0.0</v>
      </c>
      <c r="L1962" s="25">
        <v>0.0</v>
      </c>
      <c r="M1962" s="25">
        <v>0.0</v>
      </c>
      <c r="N1962" s="25">
        <v>29.99292</v>
      </c>
      <c r="O1962" s="25">
        <v>29.99292</v>
      </c>
      <c r="P1962" s="25">
        <v>29.99292</v>
      </c>
      <c r="Q1962" s="25">
        <v>1.0</v>
      </c>
      <c r="R1962" s="25">
        <v>99.0</v>
      </c>
      <c r="S1962" s="25">
        <v>2.0</v>
      </c>
    </row>
    <row r="1963">
      <c r="A1963" s="58" t="s">
        <v>41</v>
      </c>
      <c r="B1963" s="25" t="s">
        <v>1</v>
      </c>
      <c r="C1963" s="25" t="s">
        <v>276</v>
      </c>
      <c r="D1963" s="25" t="s">
        <v>235</v>
      </c>
      <c r="E1963" s="25">
        <v>1.0</v>
      </c>
      <c r="F1963" s="25">
        <v>1.0</v>
      </c>
      <c r="G1963" s="25">
        <v>0.0</v>
      </c>
      <c r="H1963" s="25">
        <v>0.0</v>
      </c>
      <c r="I1963" s="25">
        <v>0.0</v>
      </c>
      <c r="J1963" s="25">
        <v>0.0</v>
      </c>
      <c r="K1963" s="25">
        <v>0.0</v>
      </c>
      <c r="L1963" s="25">
        <v>0.0</v>
      </c>
      <c r="M1963" s="25">
        <v>0.0</v>
      </c>
      <c r="N1963" s="25">
        <v>16.80056</v>
      </c>
      <c r="O1963" s="25">
        <v>16.80056</v>
      </c>
      <c r="P1963" s="25">
        <v>16.80056</v>
      </c>
      <c r="Q1963" s="25">
        <v>1.0</v>
      </c>
      <c r="R1963" s="25">
        <v>99.0</v>
      </c>
      <c r="S1963" s="25">
        <v>2.0</v>
      </c>
    </row>
    <row r="1964">
      <c r="A1964" s="58" t="s">
        <v>41</v>
      </c>
      <c r="B1964" s="25" t="s">
        <v>1</v>
      </c>
      <c r="C1964" s="25" t="s">
        <v>280</v>
      </c>
      <c r="D1964" s="25" t="s">
        <v>235</v>
      </c>
      <c r="E1964" s="25">
        <v>17.0</v>
      </c>
      <c r="F1964" s="25">
        <v>1.0</v>
      </c>
      <c r="G1964" s="25">
        <v>1.0</v>
      </c>
      <c r="H1964" s="25">
        <v>1.0</v>
      </c>
      <c r="I1964" s="25">
        <v>0.0</v>
      </c>
      <c r="J1964" s="25">
        <v>0.0</v>
      </c>
      <c r="K1964" s="25">
        <v>0.0</v>
      </c>
      <c r="L1964" s="25">
        <v>0.0</v>
      </c>
      <c r="M1964" s="25">
        <v>0.0</v>
      </c>
      <c r="N1964" s="25">
        <v>0.10306</v>
      </c>
      <c r="O1964" s="25">
        <v>56.36278</v>
      </c>
      <c r="P1964" s="25">
        <v>8.42391</v>
      </c>
      <c r="Q1964" s="25">
        <v>1.0</v>
      </c>
      <c r="R1964" s="25">
        <v>99.0</v>
      </c>
      <c r="S1964" s="25">
        <v>2.0</v>
      </c>
    </row>
    <row r="1965">
      <c r="A1965" s="58" t="s">
        <v>41</v>
      </c>
      <c r="B1965" s="25" t="s">
        <v>1</v>
      </c>
      <c r="C1965" s="25" t="s">
        <v>240</v>
      </c>
      <c r="D1965" s="25" t="s">
        <v>235</v>
      </c>
      <c r="E1965" s="25">
        <v>1.0</v>
      </c>
      <c r="F1965" s="25">
        <v>1.0</v>
      </c>
      <c r="G1965" s="25">
        <v>0.0</v>
      </c>
      <c r="H1965" s="25">
        <v>0.0</v>
      </c>
      <c r="I1965" s="25">
        <v>0.0</v>
      </c>
      <c r="J1965" s="25">
        <v>0.0</v>
      </c>
      <c r="K1965" s="25">
        <v>0.0</v>
      </c>
      <c r="L1965" s="25">
        <v>0.0</v>
      </c>
      <c r="M1965" s="25">
        <v>0.0</v>
      </c>
      <c r="N1965" s="25">
        <v>662.17056</v>
      </c>
      <c r="O1965" s="25">
        <v>662.17056</v>
      </c>
      <c r="P1965" s="25">
        <v>662.17056</v>
      </c>
      <c r="Q1965" s="25">
        <v>1.0</v>
      </c>
      <c r="R1965" s="25">
        <v>99.0</v>
      </c>
      <c r="S1965" s="25">
        <v>2.0</v>
      </c>
    </row>
    <row r="1966">
      <c r="A1966" s="58" t="s">
        <v>41</v>
      </c>
      <c r="B1966" s="25" t="s">
        <v>1</v>
      </c>
      <c r="C1966" s="25" t="s">
        <v>289</v>
      </c>
      <c r="D1966" s="25" t="s">
        <v>235</v>
      </c>
      <c r="E1966" s="25">
        <v>5.0</v>
      </c>
      <c r="F1966" s="25">
        <v>1.0</v>
      </c>
      <c r="G1966" s="25">
        <v>0.0</v>
      </c>
      <c r="H1966" s="25">
        <v>0.0</v>
      </c>
      <c r="I1966" s="25">
        <v>0.0</v>
      </c>
      <c r="J1966" s="25">
        <v>0.0</v>
      </c>
      <c r="K1966" s="25">
        <v>0.0</v>
      </c>
      <c r="L1966" s="25">
        <v>0.0</v>
      </c>
      <c r="M1966" s="25">
        <v>0.0</v>
      </c>
      <c r="N1966" s="25">
        <v>0.11</v>
      </c>
      <c r="O1966" s="25">
        <v>808.86639</v>
      </c>
      <c r="P1966" s="25">
        <v>161.86089</v>
      </c>
      <c r="Q1966" s="25">
        <v>1.0</v>
      </c>
      <c r="R1966" s="25">
        <v>99.0</v>
      </c>
      <c r="S1966" s="25">
        <v>2.0</v>
      </c>
    </row>
    <row r="1967">
      <c r="A1967" s="58" t="s">
        <v>41</v>
      </c>
      <c r="B1967" s="25" t="s">
        <v>1</v>
      </c>
      <c r="C1967" s="25" t="s">
        <v>283</v>
      </c>
      <c r="D1967" s="25" t="s">
        <v>235</v>
      </c>
      <c r="E1967" s="25">
        <v>2.0</v>
      </c>
      <c r="F1967" s="25">
        <v>1.0</v>
      </c>
      <c r="G1967" s="25">
        <v>0.0</v>
      </c>
      <c r="H1967" s="25">
        <v>0.0</v>
      </c>
      <c r="I1967" s="25">
        <v>0.0</v>
      </c>
      <c r="J1967" s="25">
        <v>0.0</v>
      </c>
      <c r="K1967" s="25">
        <v>0.0</v>
      </c>
      <c r="L1967" s="25">
        <v>0.0</v>
      </c>
      <c r="M1967" s="25">
        <v>0.0</v>
      </c>
      <c r="N1967" s="25">
        <v>0.51028</v>
      </c>
      <c r="O1967" s="25">
        <v>0.51028</v>
      </c>
      <c r="P1967" s="25">
        <v>0.51028</v>
      </c>
      <c r="Q1967" s="25">
        <v>1.0</v>
      </c>
      <c r="R1967" s="25">
        <v>99.0</v>
      </c>
      <c r="S1967" s="25">
        <v>2.0</v>
      </c>
    </row>
    <row r="1968">
      <c r="A1968" s="58" t="s">
        <v>41</v>
      </c>
      <c r="B1968" s="25" t="s">
        <v>1</v>
      </c>
      <c r="C1968" s="25" t="s">
        <v>296</v>
      </c>
      <c r="D1968" s="25" t="s">
        <v>11</v>
      </c>
      <c r="E1968" s="25">
        <v>4.0</v>
      </c>
      <c r="F1968" s="25">
        <v>1.0</v>
      </c>
      <c r="G1968" s="25">
        <v>0.0</v>
      </c>
      <c r="H1968" s="25">
        <v>1.0</v>
      </c>
      <c r="I1968" s="25">
        <v>0.0</v>
      </c>
      <c r="J1968" s="25">
        <v>0.0</v>
      </c>
      <c r="K1968" s="25">
        <v>0.0</v>
      </c>
      <c r="L1968" s="25">
        <v>0.0</v>
      </c>
      <c r="M1968" s="25">
        <v>0.0</v>
      </c>
      <c r="N1968" s="25">
        <v>0.49694</v>
      </c>
      <c r="O1968" s="25">
        <v>1.98639</v>
      </c>
      <c r="P1968" s="25">
        <v>0.92208</v>
      </c>
      <c r="Q1968" s="25">
        <v>1.0</v>
      </c>
      <c r="R1968" s="25">
        <v>99.0</v>
      </c>
      <c r="S1968" s="25">
        <v>3.0</v>
      </c>
    </row>
    <row r="1969">
      <c r="A1969" s="58" t="s">
        <v>41</v>
      </c>
      <c r="B1969" s="25" t="s">
        <v>1</v>
      </c>
      <c r="C1969" s="25" t="s">
        <v>262</v>
      </c>
      <c r="D1969" s="25" t="s">
        <v>11</v>
      </c>
      <c r="E1969" s="25">
        <v>17.0</v>
      </c>
      <c r="F1969" s="25">
        <v>1.0</v>
      </c>
      <c r="G1969" s="25">
        <v>0.0</v>
      </c>
      <c r="H1969" s="25">
        <v>5.0</v>
      </c>
      <c r="I1969" s="25">
        <v>0.0</v>
      </c>
      <c r="J1969" s="25">
        <v>0.0</v>
      </c>
      <c r="K1969" s="25">
        <v>0.0</v>
      </c>
      <c r="L1969" s="25">
        <v>0.0</v>
      </c>
      <c r="M1969" s="25">
        <v>0.0</v>
      </c>
      <c r="N1969" s="25">
        <v>0.10917</v>
      </c>
      <c r="O1969" s="25">
        <v>3.15</v>
      </c>
      <c r="P1969" s="25">
        <v>2.30672</v>
      </c>
      <c r="Q1969" s="25">
        <v>1.0</v>
      </c>
      <c r="R1969" s="25">
        <v>99.0</v>
      </c>
      <c r="S1969" s="25">
        <v>3.0</v>
      </c>
    </row>
    <row r="1970">
      <c r="A1970" s="58" t="s">
        <v>41</v>
      </c>
      <c r="B1970" s="25" t="s">
        <v>1</v>
      </c>
      <c r="C1970" s="25" t="s">
        <v>297</v>
      </c>
      <c r="D1970" s="25" t="s">
        <v>11</v>
      </c>
      <c r="E1970" s="25">
        <v>3.0</v>
      </c>
      <c r="F1970" s="25">
        <v>1.0</v>
      </c>
      <c r="G1970" s="25">
        <v>0.0</v>
      </c>
      <c r="H1970" s="25">
        <v>1.0</v>
      </c>
      <c r="I1970" s="25">
        <v>0.0</v>
      </c>
      <c r="J1970" s="25">
        <v>0.0</v>
      </c>
      <c r="K1970" s="25">
        <v>0.0</v>
      </c>
      <c r="L1970" s="25">
        <v>0.0</v>
      </c>
      <c r="M1970" s="25">
        <v>0.0</v>
      </c>
      <c r="N1970" s="25">
        <v>0.005</v>
      </c>
      <c r="O1970" s="25">
        <v>10.31806</v>
      </c>
      <c r="P1970" s="25">
        <v>3.44259</v>
      </c>
      <c r="Q1970" s="25">
        <v>1.0</v>
      </c>
      <c r="R1970" s="25">
        <v>99.0</v>
      </c>
      <c r="S1970" s="25">
        <v>3.0</v>
      </c>
    </row>
    <row r="1971">
      <c r="A1971" s="58" t="s">
        <v>41</v>
      </c>
      <c r="B1971" s="25" t="s">
        <v>1</v>
      </c>
      <c r="C1971" s="25" t="s">
        <v>255</v>
      </c>
      <c r="D1971" s="25" t="s">
        <v>11</v>
      </c>
      <c r="E1971" s="25">
        <v>1.0</v>
      </c>
      <c r="F1971" s="25">
        <v>1.0</v>
      </c>
      <c r="G1971" s="25">
        <v>0.0</v>
      </c>
      <c r="H1971" s="25">
        <v>0.0</v>
      </c>
      <c r="I1971" s="25">
        <v>0.0</v>
      </c>
      <c r="J1971" s="25">
        <v>0.0</v>
      </c>
      <c r="K1971" s="25">
        <v>0.0</v>
      </c>
      <c r="L1971" s="25">
        <v>0.0</v>
      </c>
      <c r="M1971" s="25">
        <v>0.0</v>
      </c>
      <c r="N1971" s="25">
        <v>6.51083</v>
      </c>
      <c r="O1971" s="25">
        <v>6.51083</v>
      </c>
      <c r="P1971" s="25">
        <v>6.51083</v>
      </c>
      <c r="Q1971" s="25">
        <v>1.0</v>
      </c>
      <c r="R1971" s="25">
        <v>99.0</v>
      </c>
      <c r="S1971" s="25">
        <v>3.0</v>
      </c>
    </row>
    <row r="1972">
      <c r="A1972" s="58" t="s">
        <v>41</v>
      </c>
      <c r="B1972" s="25" t="s">
        <v>1</v>
      </c>
      <c r="C1972" s="25" t="s">
        <v>264</v>
      </c>
      <c r="D1972" s="25" t="s">
        <v>11</v>
      </c>
      <c r="E1972" s="25">
        <v>16.0</v>
      </c>
      <c r="F1972" s="25">
        <v>2.0</v>
      </c>
      <c r="G1972" s="25">
        <v>0.0</v>
      </c>
      <c r="H1972" s="25">
        <v>5.0</v>
      </c>
      <c r="I1972" s="25">
        <v>0.0</v>
      </c>
      <c r="J1972" s="25">
        <v>0.0</v>
      </c>
      <c r="K1972" s="25">
        <v>0.0</v>
      </c>
      <c r="L1972" s="25">
        <v>0.0</v>
      </c>
      <c r="M1972" s="25">
        <v>0.0</v>
      </c>
      <c r="N1972" s="25">
        <v>0.03694</v>
      </c>
      <c r="O1972" s="25">
        <v>5.91056</v>
      </c>
      <c r="P1972" s="25">
        <v>4.65472</v>
      </c>
      <c r="Q1972" s="25">
        <v>1.0</v>
      </c>
      <c r="R1972" s="25">
        <v>99.0</v>
      </c>
      <c r="S1972" s="25">
        <v>3.0</v>
      </c>
    </row>
    <row r="1973">
      <c r="A1973" s="58" t="s">
        <v>41</v>
      </c>
      <c r="B1973" s="25" t="s">
        <v>1</v>
      </c>
      <c r="C1973" s="25" t="s">
        <v>260</v>
      </c>
      <c r="D1973" s="25" t="s">
        <v>11</v>
      </c>
      <c r="E1973" s="25">
        <v>11.0</v>
      </c>
      <c r="F1973" s="25">
        <v>1.0</v>
      </c>
      <c r="G1973" s="25">
        <v>0.0</v>
      </c>
      <c r="H1973" s="25">
        <v>3.0</v>
      </c>
      <c r="I1973" s="25">
        <v>0.0</v>
      </c>
      <c r="J1973" s="25">
        <v>0.0</v>
      </c>
      <c r="K1973" s="25">
        <v>0.0</v>
      </c>
      <c r="L1973" s="25">
        <v>0.0</v>
      </c>
      <c r="M1973" s="25">
        <v>0.0</v>
      </c>
      <c r="N1973" s="25">
        <v>0.05583</v>
      </c>
      <c r="O1973" s="25">
        <v>14.85833</v>
      </c>
      <c r="P1973" s="25">
        <v>9.13995</v>
      </c>
      <c r="Q1973" s="25">
        <v>1.0</v>
      </c>
      <c r="R1973" s="25">
        <v>99.0</v>
      </c>
      <c r="S1973" s="25">
        <v>3.0</v>
      </c>
    </row>
    <row r="1974">
      <c r="A1974" s="58" t="s">
        <v>41</v>
      </c>
      <c r="B1974" s="25" t="s">
        <v>1</v>
      </c>
      <c r="C1974" s="25" t="s">
        <v>281</v>
      </c>
      <c r="D1974" s="25" t="s">
        <v>11</v>
      </c>
      <c r="E1974" s="25">
        <v>15.0</v>
      </c>
      <c r="F1974" s="25">
        <v>1.0</v>
      </c>
      <c r="G1974" s="25">
        <v>0.0</v>
      </c>
      <c r="H1974" s="25">
        <v>5.0</v>
      </c>
      <c r="I1974" s="25">
        <v>0.0</v>
      </c>
      <c r="J1974" s="25">
        <v>0.0</v>
      </c>
      <c r="K1974" s="25">
        <v>0.0</v>
      </c>
      <c r="L1974" s="25">
        <v>0.0</v>
      </c>
      <c r="M1974" s="25">
        <v>0.0</v>
      </c>
      <c r="N1974" s="25">
        <v>0.11</v>
      </c>
      <c r="O1974" s="25">
        <v>7.97278</v>
      </c>
      <c r="P1974" s="25">
        <v>3.00424</v>
      </c>
      <c r="Q1974" s="25">
        <v>1.0</v>
      </c>
      <c r="R1974" s="25">
        <v>99.0</v>
      </c>
      <c r="S1974" s="25">
        <v>3.0</v>
      </c>
    </row>
    <row r="1975">
      <c r="A1975" s="58" t="s">
        <v>41</v>
      </c>
      <c r="B1975" s="25" t="s">
        <v>1</v>
      </c>
      <c r="C1975" s="25" t="s">
        <v>289</v>
      </c>
      <c r="D1975" s="25" t="s">
        <v>11</v>
      </c>
      <c r="E1975" s="25">
        <v>17.0</v>
      </c>
      <c r="F1975" s="25">
        <v>1.0</v>
      </c>
      <c r="G1975" s="25">
        <v>0.0</v>
      </c>
      <c r="H1975" s="25">
        <v>4.0</v>
      </c>
      <c r="I1975" s="25">
        <v>0.0</v>
      </c>
      <c r="J1975" s="25">
        <v>0.0</v>
      </c>
      <c r="K1975" s="25">
        <v>0.0</v>
      </c>
      <c r="L1975" s="25">
        <v>0.0</v>
      </c>
      <c r="M1975" s="25">
        <v>0.0</v>
      </c>
      <c r="N1975" s="25">
        <v>0.03583</v>
      </c>
      <c r="O1975" s="25">
        <v>10.79194</v>
      </c>
      <c r="P1975" s="25">
        <v>2.25979</v>
      </c>
      <c r="Q1975" s="25">
        <v>1.0</v>
      </c>
      <c r="R1975" s="25">
        <v>99.0</v>
      </c>
      <c r="S1975" s="25">
        <v>3.0</v>
      </c>
    </row>
    <row r="1976">
      <c r="A1976" s="58" t="s">
        <v>41</v>
      </c>
      <c r="B1976" s="25" t="s">
        <v>1</v>
      </c>
      <c r="C1976" s="25" t="s">
        <v>258</v>
      </c>
      <c r="D1976" s="25" t="s">
        <v>12</v>
      </c>
      <c r="E1976" s="25">
        <v>21.0</v>
      </c>
      <c r="F1976" s="25">
        <v>1.0</v>
      </c>
      <c r="G1976" s="25">
        <v>0.0</v>
      </c>
      <c r="H1976" s="25">
        <v>11.0</v>
      </c>
      <c r="I1976" s="25">
        <v>0.0</v>
      </c>
      <c r="J1976" s="25">
        <v>0.0</v>
      </c>
      <c r="K1976" s="25">
        <v>0.0</v>
      </c>
      <c r="L1976" s="25">
        <v>0.0</v>
      </c>
      <c r="M1976" s="25">
        <v>0.0</v>
      </c>
      <c r="N1976" s="25">
        <v>0.00528</v>
      </c>
      <c r="O1976" s="25">
        <v>7.24528</v>
      </c>
      <c r="P1976" s="25">
        <v>1.93893</v>
      </c>
      <c r="Q1976" s="25">
        <v>1.0</v>
      </c>
      <c r="R1976" s="25">
        <v>99.0</v>
      </c>
      <c r="S1976" s="25">
        <v>4.0</v>
      </c>
    </row>
    <row r="1977">
      <c r="A1977" s="58" t="s">
        <v>41</v>
      </c>
      <c r="B1977" s="25" t="s">
        <v>1</v>
      </c>
      <c r="C1977" s="25" t="s">
        <v>223</v>
      </c>
      <c r="D1977" s="25" t="s">
        <v>12</v>
      </c>
      <c r="E1977" s="25">
        <v>55.0</v>
      </c>
      <c r="F1977" s="25">
        <v>1.0</v>
      </c>
      <c r="G1977" s="25">
        <v>0.0</v>
      </c>
      <c r="H1977" s="25">
        <v>7.0</v>
      </c>
      <c r="I1977" s="25">
        <v>0.0</v>
      </c>
      <c r="J1977" s="25">
        <v>0.0</v>
      </c>
      <c r="K1977" s="25">
        <v>0.0</v>
      </c>
      <c r="L1977" s="25">
        <v>0.0</v>
      </c>
      <c r="M1977" s="25">
        <v>0.0</v>
      </c>
      <c r="N1977" s="25">
        <v>0.97361</v>
      </c>
      <c r="O1977" s="25">
        <v>16.06639</v>
      </c>
      <c r="P1977" s="25">
        <v>6.99389</v>
      </c>
      <c r="Q1977" s="25">
        <v>1.0</v>
      </c>
      <c r="R1977" s="25">
        <v>99.0</v>
      </c>
      <c r="S1977" s="25">
        <v>4.0</v>
      </c>
    </row>
    <row r="1978">
      <c r="A1978" s="58" t="s">
        <v>41</v>
      </c>
      <c r="B1978" s="25" t="s">
        <v>1</v>
      </c>
      <c r="C1978" s="25" t="s">
        <v>226</v>
      </c>
      <c r="D1978" s="25" t="s">
        <v>12</v>
      </c>
      <c r="E1978" s="25">
        <v>21.0</v>
      </c>
      <c r="F1978" s="25">
        <v>1.0</v>
      </c>
      <c r="G1978" s="25">
        <v>0.0</v>
      </c>
      <c r="H1978" s="25">
        <v>5.0</v>
      </c>
      <c r="I1978" s="25">
        <v>0.0</v>
      </c>
      <c r="J1978" s="25">
        <v>0.0</v>
      </c>
      <c r="K1978" s="25">
        <v>0.0</v>
      </c>
      <c r="L1978" s="25">
        <v>0.0</v>
      </c>
      <c r="M1978" s="25">
        <v>0.0</v>
      </c>
      <c r="N1978" s="25">
        <v>0.12889</v>
      </c>
      <c r="O1978" s="25">
        <v>1.52528</v>
      </c>
      <c r="P1978" s="25">
        <v>1.91208</v>
      </c>
      <c r="Q1978" s="25">
        <v>1.0</v>
      </c>
      <c r="R1978" s="25">
        <v>99.0</v>
      </c>
      <c r="S1978" s="25">
        <v>4.0</v>
      </c>
    </row>
    <row r="1979">
      <c r="A1979" s="58" t="s">
        <v>41</v>
      </c>
      <c r="B1979" s="25" t="s">
        <v>1</v>
      </c>
      <c r="C1979" s="25" t="s">
        <v>206</v>
      </c>
      <c r="D1979" s="25" t="s">
        <v>12</v>
      </c>
      <c r="E1979" s="25">
        <v>17.0</v>
      </c>
      <c r="F1979" s="25">
        <v>1.0</v>
      </c>
      <c r="G1979" s="25">
        <v>0.0</v>
      </c>
      <c r="H1979" s="25">
        <v>4.0</v>
      </c>
      <c r="I1979" s="25">
        <v>0.0</v>
      </c>
      <c r="J1979" s="25">
        <v>0.0</v>
      </c>
      <c r="K1979" s="25">
        <v>0.0</v>
      </c>
      <c r="L1979" s="25">
        <v>0.0</v>
      </c>
      <c r="M1979" s="25">
        <v>0.0</v>
      </c>
      <c r="N1979" s="25">
        <v>0.62139</v>
      </c>
      <c r="O1979" s="25">
        <v>12.30528</v>
      </c>
      <c r="P1979" s="25">
        <v>4.55554</v>
      </c>
      <c r="Q1979" s="25">
        <v>1.0</v>
      </c>
      <c r="R1979" s="25">
        <v>99.0</v>
      </c>
      <c r="S1979" s="25">
        <v>4.0</v>
      </c>
    </row>
    <row r="1980">
      <c r="A1980" s="58" t="s">
        <v>41</v>
      </c>
      <c r="B1980" s="25" t="s">
        <v>1</v>
      </c>
      <c r="C1980" s="25" t="s">
        <v>227</v>
      </c>
      <c r="D1980" s="25" t="s">
        <v>12</v>
      </c>
      <c r="E1980" s="25">
        <v>22.0</v>
      </c>
      <c r="F1980" s="25">
        <v>1.0</v>
      </c>
      <c r="G1980" s="25">
        <v>0.0</v>
      </c>
      <c r="H1980" s="25">
        <v>5.0</v>
      </c>
      <c r="I1980" s="25">
        <v>0.0</v>
      </c>
      <c r="J1980" s="25">
        <v>0.0</v>
      </c>
      <c r="K1980" s="25">
        <v>0.0</v>
      </c>
      <c r="L1980" s="25">
        <v>0.0</v>
      </c>
      <c r="M1980" s="25">
        <v>0.0</v>
      </c>
      <c r="N1980" s="25">
        <v>0.18833</v>
      </c>
      <c r="O1980" s="25">
        <v>17.48167</v>
      </c>
      <c r="P1980" s="25">
        <v>9.33476</v>
      </c>
      <c r="Q1980" s="25">
        <v>1.0</v>
      </c>
      <c r="R1980" s="25">
        <v>99.0</v>
      </c>
      <c r="S1980" s="25">
        <v>4.0</v>
      </c>
    </row>
    <row r="1981">
      <c r="A1981" s="58" t="s">
        <v>41</v>
      </c>
      <c r="B1981" s="25" t="s">
        <v>1</v>
      </c>
      <c r="C1981" s="25" t="s">
        <v>239</v>
      </c>
      <c r="D1981" s="25" t="s">
        <v>12</v>
      </c>
      <c r="E1981" s="25">
        <v>6.0</v>
      </c>
      <c r="F1981" s="25">
        <v>1.0</v>
      </c>
      <c r="G1981" s="25">
        <v>0.0</v>
      </c>
      <c r="H1981" s="25">
        <v>0.0</v>
      </c>
      <c r="I1981" s="25">
        <v>0.0</v>
      </c>
      <c r="J1981" s="25">
        <v>0.0</v>
      </c>
      <c r="K1981" s="25">
        <v>0.0</v>
      </c>
      <c r="L1981" s="25">
        <v>0.0</v>
      </c>
      <c r="M1981" s="25">
        <v>0.0</v>
      </c>
      <c r="N1981" s="25">
        <v>1.10583</v>
      </c>
      <c r="O1981" s="25">
        <v>17.83917</v>
      </c>
      <c r="P1981" s="25">
        <v>5.00181</v>
      </c>
      <c r="Q1981" s="25">
        <v>1.0</v>
      </c>
      <c r="R1981" s="25">
        <v>99.0</v>
      </c>
      <c r="S1981" s="25">
        <v>4.0</v>
      </c>
    </row>
    <row r="1982">
      <c r="A1982" s="58" t="s">
        <v>41</v>
      </c>
      <c r="B1982" s="25" t="s">
        <v>1</v>
      </c>
      <c r="C1982" s="25" t="s">
        <v>139</v>
      </c>
      <c r="D1982" s="25" t="s">
        <v>12</v>
      </c>
      <c r="E1982" s="25">
        <v>26.0</v>
      </c>
      <c r="F1982" s="25">
        <v>1.0</v>
      </c>
      <c r="G1982" s="25">
        <v>0.0</v>
      </c>
      <c r="H1982" s="25">
        <v>4.0</v>
      </c>
      <c r="I1982" s="25">
        <v>0.0</v>
      </c>
      <c r="J1982" s="25">
        <v>0.0</v>
      </c>
      <c r="K1982" s="25">
        <v>0.0</v>
      </c>
      <c r="L1982" s="25">
        <v>0.0</v>
      </c>
      <c r="M1982" s="25">
        <v>0.0</v>
      </c>
      <c r="N1982" s="25">
        <v>1.25</v>
      </c>
      <c r="O1982" s="25">
        <v>23.59333</v>
      </c>
      <c r="P1982" s="25">
        <v>6.04611</v>
      </c>
      <c r="Q1982" s="25">
        <v>1.0</v>
      </c>
      <c r="R1982" s="25">
        <v>99.0</v>
      </c>
      <c r="S1982" s="25">
        <v>4.0</v>
      </c>
    </row>
    <row r="1983">
      <c r="A1983" s="58" t="s">
        <v>41</v>
      </c>
      <c r="B1983" s="25" t="s">
        <v>1</v>
      </c>
      <c r="C1983" s="25" t="s">
        <v>137</v>
      </c>
      <c r="D1983" s="25" t="s">
        <v>12</v>
      </c>
      <c r="E1983" s="25">
        <v>5.0</v>
      </c>
      <c r="F1983" s="25">
        <v>1.0</v>
      </c>
      <c r="G1983" s="25">
        <v>0.0</v>
      </c>
      <c r="H1983" s="25">
        <v>0.0</v>
      </c>
      <c r="I1983" s="25">
        <v>0.0</v>
      </c>
      <c r="J1983" s="25">
        <v>0.0</v>
      </c>
      <c r="K1983" s="25">
        <v>0.0</v>
      </c>
      <c r="L1983" s="25">
        <v>0.0</v>
      </c>
      <c r="M1983" s="25">
        <v>0.0</v>
      </c>
      <c r="N1983" s="25">
        <v>0.67167</v>
      </c>
      <c r="O1983" s="25">
        <v>9.50806</v>
      </c>
      <c r="P1983" s="25">
        <v>2.27517</v>
      </c>
      <c r="Q1983" s="25">
        <v>1.0</v>
      </c>
      <c r="R1983" s="25">
        <v>99.0</v>
      </c>
      <c r="S1983" s="25">
        <v>4.0</v>
      </c>
    </row>
    <row r="1984">
      <c r="A1984" s="58" t="s">
        <v>41</v>
      </c>
      <c r="B1984" s="25" t="s">
        <v>1</v>
      </c>
      <c r="C1984" s="25" t="s">
        <v>291</v>
      </c>
      <c r="D1984" s="25" t="s">
        <v>12</v>
      </c>
      <c r="E1984" s="25">
        <v>1.0</v>
      </c>
      <c r="F1984" s="25">
        <v>1.0</v>
      </c>
      <c r="G1984" s="25">
        <v>0.0</v>
      </c>
      <c r="H1984" s="25">
        <v>0.0</v>
      </c>
      <c r="I1984" s="25">
        <v>0.0</v>
      </c>
      <c r="J1984" s="25">
        <v>0.0</v>
      </c>
      <c r="K1984" s="25">
        <v>0.0</v>
      </c>
      <c r="L1984" s="25">
        <v>0.0</v>
      </c>
      <c r="M1984" s="25">
        <v>0.0</v>
      </c>
      <c r="N1984" s="25">
        <v>0.02</v>
      </c>
      <c r="O1984" s="25">
        <v>0.02</v>
      </c>
      <c r="P1984" s="25">
        <v>0.02</v>
      </c>
      <c r="Q1984" s="25">
        <v>1.0</v>
      </c>
      <c r="R1984" s="25">
        <v>99.0</v>
      </c>
      <c r="S1984" s="25">
        <v>4.0</v>
      </c>
    </row>
    <row r="1985">
      <c r="A1985" s="58" t="s">
        <v>41</v>
      </c>
      <c r="B1985" s="25" t="s">
        <v>1</v>
      </c>
      <c r="C1985" s="25" t="s">
        <v>250</v>
      </c>
      <c r="D1985" s="25" t="s">
        <v>12</v>
      </c>
      <c r="E1985" s="25">
        <v>17.0</v>
      </c>
      <c r="F1985" s="25">
        <v>1.0</v>
      </c>
      <c r="G1985" s="25">
        <v>0.0</v>
      </c>
      <c r="H1985" s="25">
        <v>5.0</v>
      </c>
      <c r="I1985" s="25">
        <v>0.0</v>
      </c>
      <c r="J1985" s="25">
        <v>0.0</v>
      </c>
      <c r="K1985" s="25">
        <v>0.0</v>
      </c>
      <c r="L1985" s="25">
        <v>0.0</v>
      </c>
      <c r="M1985" s="25">
        <v>0.0</v>
      </c>
      <c r="N1985" s="25">
        <v>0.79083</v>
      </c>
      <c r="O1985" s="25">
        <v>5.86111</v>
      </c>
      <c r="P1985" s="25">
        <v>1.97355</v>
      </c>
      <c r="Q1985" s="25">
        <v>1.0</v>
      </c>
      <c r="R1985" s="25">
        <v>99.0</v>
      </c>
      <c r="S1985" s="25">
        <v>4.0</v>
      </c>
    </row>
    <row r="1986">
      <c r="A1986" s="58" t="s">
        <v>41</v>
      </c>
      <c r="B1986" s="25" t="s">
        <v>1</v>
      </c>
      <c r="C1986" s="25" t="s">
        <v>150</v>
      </c>
      <c r="D1986" s="25" t="s">
        <v>12</v>
      </c>
      <c r="E1986" s="25">
        <v>44.0</v>
      </c>
      <c r="F1986" s="25">
        <v>1.0</v>
      </c>
      <c r="G1986" s="25">
        <v>0.0</v>
      </c>
      <c r="H1986" s="25">
        <v>6.0</v>
      </c>
      <c r="I1986" s="25">
        <v>0.0</v>
      </c>
      <c r="J1986" s="25">
        <v>0.0</v>
      </c>
      <c r="K1986" s="25">
        <v>0.0</v>
      </c>
      <c r="L1986" s="25">
        <v>0.0</v>
      </c>
      <c r="M1986" s="25">
        <v>0.0</v>
      </c>
      <c r="N1986" s="25">
        <v>0.67194</v>
      </c>
      <c r="O1986" s="25">
        <v>12.79639</v>
      </c>
      <c r="P1986" s="25">
        <v>3.14746</v>
      </c>
      <c r="Q1986" s="25">
        <v>1.0</v>
      </c>
      <c r="R1986" s="25">
        <v>99.0</v>
      </c>
      <c r="S1986" s="25">
        <v>4.0</v>
      </c>
    </row>
    <row r="1987">
      <c r="A1987" s="58" t="s">
        <v>41</v>
      </c>
      <c r="B1987" s="25" t="s">
        <v>1</v>
      </c>
      <c r="C1987" s="25" t="s">
        <v>294</v>
      </c>
      <c r="D1987" s="25" t="s">
        <v>12</v>
      </c>
      <c r="E1987" s="25">
        <v>7.0</v>
      </c>
      <c r="F1987" s="25">
        <v>1.0</v>
      </c>
      <c r="G1987" s="25">
        <v>0.0</v>
      </c>
      <c r="H1987" s="25">
        <v>1.0</v>
      </c>
      <c r="I1987" s="25">
        <v>0.0</v>
      </c>
      <c r="J1987" s="25">
        <v>0.0</v>
      </c>
      <c r="K1987" s="25">
        <v>0.0</v>
      </c>
      <c r="L1987" s="25">
        <v>0.0</v>
      </c>
      <c r="M1987" s="25">
        <v>0.0</v>
      </c>
      <c r="N1987" s="25">
        <v>0.32278</v>
      </c>
      <c r="O1987" s="25">
        <v>28.41556</v>
      </c>
      <c r="P1987" s="25">
        <v>4.37298</v>
      </c>
      <c r="Q1987" s="25">
        <v>1.0</v>
      </c>
      <c r="R1987" s="25">
        <v>99.0</v>
      </c>
      <c r="S1987" s="25">
        <v>4.0</v>
      </c>
    </row>
    <row r="1988">
      <c r="A1988" s="58" t="s">
        <v>41</v>
      </c>
      <c r="B1988" s="25" t="s">
        <v>1</v>
      </c>
      <c r="C1988" s="25" t="s">
        <v>229</v>
      </c>
      <c r="D1988" s="25" t="s">
        <v>12</v>
      </c>
      <c r="E1988" s="25">
        <v>6.0</v>
      </c>
      <c r="F1988" s="25">
        <v>1.0</v>
      </c>
      <c r="G1988" s="25">
        <v>0.0</v>
      </c>
      <c r="H1988" s="25">
        <v>0.0</v>
      </c>
      <c r="I1988" s="25">
        <v>0.0</v>
      </c>
      <c r="J1988" s="25">
        <v>0.0</v>
      </c>
      <c r="K1988" s="25">
        <v>0.0</v>
      </c>
      <c r="L1988" s="25">
        <v>0.0</v>
      </c>
      <c r="M1988" s="25">
        <v>0.0</v>
      </c>
      <c r="N1988" s="25">
        <v>0.84222</v>
      </c>
      <c r="O1988" s="25">
        <v>58.86583</v>
      </c>
      <c r="P1988" s="25">
        <v>11.12301</v>
      </c>
      <c r="Q1988" s="25">
        <v>1.0</v>
      </c>
      <c r="R1988" s="25">
        <v>99.0</v>
      </c>
      <c r="S1988" s="25">
        <v>4.0</v>
      </c>
    </row>
    <row r="1989">
      <c r="A1989" s="58" t="s">
        <v>41</v>
      </c>
      <c r="B1989" s="25" t="s">
        <v>1</v>
      </c>
      <c r="C1989" s="25" t="s">
        <v>198</v>
      </c>
      <c r="D1989" s="25" t="s">
        <v>12</v>
      </c>
      <c r="E1989" s="25">
        <v>53.0</v>
      </c>
      <c r="F1989" s="25">
        <v>1.0</v>
      </c>
      <c r="G1989" s="25">
        <v>0.0</v>
      </c>
      <c r="H1989" s="25">
        <v>7.0</v>
      </c>
      <c r="I1989" s="25">
        <v>0.0</v>
      </c>
      <c r="J1989" s="25">
        <v>0.0</v>
      </c>
      <c r="K1989" s="25">
        <v>0.0</v>
      </c>
      <c r="L1989" s="25">
        <v>0.0</v>
      </c>
      <c r="M1989" s="25">
        <v>0.0</v>
      </c>
      <c r="N1989" s="25">
        <v>0.70528</v>
      </c>
      <c r="O1989" s="25">
        <v>22.57889</v>
      </c>
      <c r="P1989" s="25">
        <v>8.20337</v>
      </c>
      <c r="Q1989" s="25">
        <v>1.0</v>
      </c>
      <c r="R1989" s="25">
        <v>99.0</v>
      </c>
      <c r="S1989" s="25">
        <v>4.0</v>
      </c>
    </row>
    <row r="1990">
      <c r="A1990" s="58" t="s">
        <v>41</v>
      </c>
      <c r="B1990" s="25" t="s">
        <v>1</v>
      </c>
      <c r="C1990" s="25" t="s">
        <v>152</v>
      </c>
      <c r="D1990" s="25" t="s">
        <v>12</v>
      </c>
      <c r="E1990" s="25">
        <v>103.0</v>
      </c>
      <c r="F1990" s="25">
        <v>1.0</v>
      </c>
      <c r="G1990" s="25">
        <v>0.0</v>
      </c>
      <c r="H1990" s="25">
        <v>21.0</v>
      </c>
      <c r="I1990" s="25">
        <v>0.0</v>
      </c>
      <c r="J1990" s="25">
        <v>0.0</v>
      </c>
      <c r="K1990" s="25">
        <v>0.0</v>
      </c>
      <c r="L1990" s="25">
        <v>0.0</v>
      </c>
      <c r="M1990" s="25">
        <v>0.0</v>
      </c>
      <c r="N1990" s="25">
        <v>0.42278</v>
      </c>
      <c r="O1990" s="25">
        <v>16.40361</v>
      </c>
      <c r="P1990" s="25">
        <v>5.15176</v>
      </c>
      <c r="Q1990" s="25">
        <v>1.0</v>
      </c>
      <c r="R1990" s="25">
        <v>99.0</v>
      </c>
      <c r="S1990" s="25">
        <v>4.0</v>
      </c>
    </row>
    <row r="1991">
      <c r="A1991" s="58" t="s">
        <v>41</v>
      </c>
      <c r="B1991" s="25" t="s">
        <v>1</v>
      </c>
      <c r="C1991" s="25" t="s">
        <v>256</v>
      </c>
      <c r="D1991" s="25" t="s">
        <v>12</v>
      </c>
      <c r="E1991" s="25">
        <v>12.0</v>
      </c>
      <c r="F1991" s="25">
        <v>1.0</v>
      </c>
      <c r="G1991" s="25">
        <v>0.0</v>
      </c>
      <c r="H1991" s="25">
        <v>3.0</v>
      </c>
      <c r="I1991" s="25">
        <v>0.0</v>
      </c>
      <c r="J1991" s="25">
        <v>0.0</v>
      </c>
      <c r="K1991" s="25">
        <v>0.0</v>
      </c>
      <c r="L1991" s="25">
        <v>0.0</v>
      </c>
      <c r="M1991" s="25">
        <v>0.0</v>
      </c>
      <c r="N1991" s="25">
        <v>0.20556</v>
      </c>
      <c r="O1991" s="25">
        <v>35.10889</v>
      </c>
      <c r="P1991" s="25">
        <v>8.15414</v>
      </c>
      <c r="Q1991" s="25">
        <v>1.0</v>
      </c>
      <c r="R1991" s="25">
        <v>99.0</v>
      </c>
      <c r="S1991" s="25">
        <v>4.0</v>
      </c>
    </row>
    <row r="1992">
      <c r="A1992" s="58" t="s">
        <v>41</v>
      </c>
      <c r="B1992" s="25" t="s">
        <v>1</v>
      </c>
      <c r="C1992" s="25" t="s">
        <v>212</v>
      </c>
      <c r="D1992" s="25" t="s">
        <v>12</v>
      </c>
      <c r="E1992" s="25">
        <v>17.0</v>
      </c>
      <c r="F1992" s="25">
        <v>2.0</v>
      </c>
      <c r="G1992" s="25">
        <v>0.0</v>
      </c>
      <c r="H1992" s="25">
        <v>3.0</v>
      </c>
      <c r="I1992" s="25">
        <v>0.0</v>
      </c>
      <c r="J1992" s="25">
        <v>0.0</v>
      </c>
      <c r="K1992" s="25">
        <v>0.0</v>
      </c>
      <c r="L1992" s="25">
        <v>0.0</v>
      </c>
      <c r="M1992" s="25">
        <v>0.0</v>
      </c>
      <c r="N1992" s="25">
        <v>1.04361</v>
      </c>
      <c r="O1992" s="25">
        <v>16.75972</v>
      </c>
      <c r="P1992" s="25">
        <v>4.92542</v>
      </c>
      <c r="Q1992" s="25">
        <v>1.0</v>
      </c>
      <c r="R1992" s="25">
        <v>99.0</v>
      </c>
      <c r="S1992" s="25">
        <v>4.0</v>
      </c>
    </row>
    <row r="1993">
      <c r="A1993" s="58" t="s">
        <v>41</v>
      </c>
      <c r="B1993" s="25" t="s">
        <v>1</v>
      </c>
      <c r="C1993" s="25" t="s">
        <v>122</v>
      </c>
      <c r="D1993" s="25" t="s">
        <v>12</v>
      </c>
      <c r="E1993" s="25">
        <v>7.0</v>
      </c>
      <c r="F1993" s="25">
        <v>1.0</v>
      </c>
      <c r="G1993" s="25">
        <v>0.0</v>
      </c>
      <c r="H1993" s="25">
        <v>1.0</v>
      </c>
      <c r="I1993" s="25">
        <v>0.0</v>
      </c>
      <c r="J1993" s="25">
        <v>0.0</v>
      </c>
      <c r="K1993" s="25">
        <v>0.0</v>
      </c>
      <c r="L1993" s="25">
        <v>0.0</v>
      </c>
      <c r="M1993" s="25">
        <v>0.0</v>
      </c>
      <c r="N1993" s="25">
        <v>0.02028</v>
      </c>
      <c r="O1993" s="25">
        <v>0.18889</v>
      </c>
      <c r="P1993" s="25">
        <v>0.04794</v>
      </c>
      <c r="Q1993" s="25">
        <v>1.0</v>
      </c>
      <c r="R1993" s="25">
        <v>99.0</v>
      </c>
      <c r="S1993" s="25">
        <v>4.0</v>
      </c>
    </row>
    <row r="1994">
      <c r="A1994" s="58" t="s">
        <v>41</v>
      </c>
      <c r="B1994" s="25" t="s">
        <v>1</v>
      </c>
      <c r="C1994" s="25" t="s">
        <v>217</v>
      </c>
      <c r="D1994" s="25" t="s">
        <v>13</v>
      </c>
      <c r="E1994" s="25">
        <v>20.0</v>
      </c>
      <c r="F1994" s="25">
        <v>1.0</v>
      </c>
      <c r="G1994" s="25">
        <v>0.0</v>
      </c>
      <c r="H1994" s="25">
        <v>0.0</v>
      </c>
      <c r="I1994" s="25">
        <v>0.0</v>
      </c>
      <c r="J1994" s="25">
        <v>0.0</v>
      </c>
      <c r="K1994" s="25">
        <v>0.0</v>
      </c>
      <c r="L1994" s="25">
        <v>0.0</v>
      </c>
      <c r="M1994" s="25">
        <v>0.0</v>
      </c>
      <c r="N1994" s="25">
        <v>0.585</v>
      </c>
      <c r="O1994" s="25">
        <v>1.38167</v>
      </c>
      <c r="P1994" s="25">
        <v>1.14221</v>
      </c>
      <c r="Q1994" s="25">
        <v>1.0</v>
      </c>
      <c r="R1994" s="25">
        <v>99.0</v>
      </c>
      <c r="S1994" s="25">
        <v>5.0</v>
      </c>
    </row>
    <row r="1995">
      <c r="A1995" s="58" t="s">
        <v>41</v>
      </c>
      <c r="B1995" s="25" t="s">
        <v>1</v>
      </c>
      <c r="C1995" s="25" t="s">
        <v>110</v>
      </c>
      <c r="D1995" s="25" t="s">
        <v>13</v>
      </c>
      <c r="E1995" s="25">
        <v>7.0</v>
      </c>
      <c r="F1995" s="25">
        <v>1.0</v>
      </c>
      <c r="G1995" s="25">
        <v>0.0</v>
      </c>
      <c r="H1995" s="25">
        <v>1.0</v>
      </c>
      <c r="I1995" s="25">
        <v>0.0</v>
      </c>
      <c r="J1995" s="25">
        <v>0.0</v>
      </c>
      <c r="K1995" s="25">
        <v>0.0</v>
      </c>
      <c r="L1995" s="25">
        <v>0.0</v>
      </c>
      <c r="M1995" s="25">
        <v>0.0</v>
      </c>
      <c r="N1995" s="25">
        <v>0.42667</v>
      </c>
      <c r="O1995" s="25">
        <v>34.99083</v>
      </c>
      <c r="P1995" s="25">
        <v>6.27599</v>
      </c>
      <c r="Q1995" s="25">
        <v>1.0</v>
      </c>
      <c r="R1995" s="25">
        <v>99.0</v>
      </c>
      <c r="S1995" s="25">
        <v>5.0</v>
      </c>
    </row>
    <row r="1996">
      <c r="A1996" s="58" t="s">
        <v>41</v>
      </c>
      <c r="B1996" s="25" t="s">
        <v>1</v>
      </c>
      <c r="C1996" s="25" t="s">
        <v>206</v>
      </c>
      <c r="D1996" s="25" t="s">
        <v>13</v>
      </c>
      <c r="E1996" s="25">
        <v>6.0</v>
      </c>
      <c r="F1996" s="25">
        <v>1.0</v>
      </c>
      <c r="G1996" s="25">
        <v>0.0</v>
      </c>
      <c r="H1996" s="25">
        <v>0.0</v>
      </c>
      <c r="I1996" s="25">
        <v>0.0</v>
      </c>
      <c r="J1996" s="25">
        <v>0.0</v>
      </c>
      <c r="K1996" s="25">
        <v>0.0</v>
      </c>
      <c r="L1996" s="25">
        <v>0.0</v>
      </c>
      <c r="M1996" s="25">
        <v>0.0</v>
      </c>
      <c r="N1996" s="25">
        <v>0.295</v>
      </c>
      <c r="O1996" s="25">
        <v>99.80444</v>
      </c>
      <c r="P1996" s="25">
        <v>18.33745</v>
      </c>
      <c r="Q1996" s="25">
        <v>1.0</v>
      </c>
      <c r="R1996" s="25">
        <v>99.0</v>
      </c>
      <c r="S1996" s="25">
        <v>5.0</v>
      </c>
    </row>
    <row r="1997">
      <c r="A1997" s="58" t="s">
        <v>41</v>
      </c>
      <c r="B1997" s="25" t="s">
        <v>1</v>
      </c>
      <c r="C1997" s="25" t="s">
        <v>188</v>
      </c>
      <c r="D1997" s="25" t="s">
        <v>13</v>
      </c>
      <c r="E1997" s="25">
        <v>46.0</v>
      </c>
      <c r="F1997" s="25">
        <v>1.0</v>
      </c>
      <c r="G1997" s="25">
        <v>0.0</v>
      </c>
      <c r="H1997" s="25">
        <v>1.0</v>
      </c>
      <c r="I1997" s="25">
        <v>0.0</v>
      </c>
      <c r="J1997" s="25">
        <v>0.0</v>
      </c>
      <c r="K1997" s="25">
        <v>0.0</v>
      </c>
      <c r="L1997" s="25">
        <v>0.0</v>
      </c>
      <c r="M1997" s="25">
        <v>0.0</v>
      </c>
      <c r="N1997" s="25">
        <v>0.78194</v>
      </c>
      <c r="O1997" s="25">
        <v>6.57778</v>
      </c>
      <c r="P1997" s="25">
        <v>1.86072</v>
      </c>
      <c r="Q1997" s="25">
        <v>1.0</v>
      </c>
      <c r="R1997" s="25">
        <v>99.0</v>
      </c>
      <c r="S1997" s="25">
        <v>5.0</v>
      </c>
    </row>
    <row r="1998">
      <c r="A1998" s="58" t="s">
        <v>41</v>
      </c>
      <c r="B1998" s="25" t="s">
        <v>1</v>
      </c>
      <c r="C1998" s="25" t="s">
        <v>173</v>
      </c>
      <c r="D1998" s="25" t="s">
        <v>13</v>
      </c>
      <c r="E1998" s="25">
        <v>64.0</v>
      </c>
      <c r="F1998" s="25">
        <v>1.0</v>
      </c>
      <c r="G1998" s="25">
        <v>0.0</v>
      </c>
      <c r="H1998" s="25">
        <v>1.0</v>
      </c>
      <c r="I1998" s="25">
        <v>0.0</v>
      </c>
      <c r="J1998" s="25">
        <v>0.0</v>
      </c>
      <c r="K1998" s="25">
        <v>0.0</v>
      </c>
      <c r="L1998" s="25">
        <v>0.0</v>
      </c>
      <c r="M1998" s="25">
        <v>0.0</v>
      </c>
      <c r="N1998" s="25">
        <v>1.05472</v>
      </c>
      <c r="O1998" s="25">
        <v>14.51972</v>
      </c>
      <c r="P1998" s="25">
        <v>8.89392</v>
      </c>
      <c r="Q1998" s="25">
        <v>1.0</v>
      </c>
      <c r="R1998" s="25">
        <v>99.0</v>
      </c>
      <c r="S1998" s="25">
        <v>5.0</v>
      </c>
    </row>
    <row r="1999">
      <c r="A1999" s="58" t="s">
        <v>41</v>
      </c>
      <c r="B1999" s="25" t="s">
        <v>1</v>
      </c>
      <c r="C1999" s="25" t="s">
        <v>186</v>
      </c>
      <c r="D1999" s="25" t="s">
        <v>13</v>
      </c>
      <c r="E1999" s="25">
        <v>43.0</v>
      </c>
      <c r="F1999" s="25">
        <v>1.0</v>
      </c>
      <c r="G1999" s="25">
        <v>0.0</v>
      </c>
      <c r="H1999" s="25">
        <v>0.0</v>
      </c>
      <c r="I1999" s="25">
        <v>0.0</v>
      </c>
      <c r="J1999" s="25">
        <v>0.0</v>
      </c>
      <c r="K1999" s="25">
        <v>0.0</v>
      </c>
      <c r="L1999" s="25">
        <v>0.0</v>
      </c>
      <c r="M1999" s="25">
        <v>0.0</v>
      </c>
      <c r="N1999" s="25">
        <v>0.89333</v>
      </c>
      <c r="O1999" s="25">
        <v>4.38472</v>
      </c>
      <c r="P1999" s="25">
        <v>1.9048</v>
      </c>
      <c r="Q1999" s="25">
        <v>1.0</v>
      </c>
      <c r="R1999" s="25">
        <v>99.0</v>
      </c>
      <c r="S1999" s="25">
        <v>5.0</v>
      </c>
    </row>
    <row r="2000">
      <c r="A2000" s="58" t="s">
        <v>41</v>
      </c>
      <c r="B2000" s="25" t="s">
        <v>1</v>
      </c>
      <c r="C2000" s="25" t="s">
        <v>164</v>
      </c>
      <c r="D2000" s="25" t="s">
        <v>13</v>
      </c>
      <c r="E2000" s="25">
        <v>18.0</v>
      </c>
      <c r="F2000" s="25">
        <v>1.0</v>
      </c>
      <c r="G2000" s="25">
        <v>0.0</v>
      </c>
      <c r="H2000" s="25">
        <v>0.0</v>
      </c>
      <c r="I2000" s="25">
        <v>0.0</v>
      </c>
      <c r="J2000" s="25">
        <v>0.0</v>
      </c>
      <c r="K2000" s="25">
        <v>0.0</v>
      </c>
      <c r="L2000" s="25">
        <v>0.0</v>
      </c>
      <c r="M2000" s="25">
        <v>0.0</v>
      </c>
      <c r="N2000" s="25">
        <v>0.70528</v>
      </c>
      <c r="O2000" s="25">
        <v>15.66556</v>
      </c>
      <c r="P2000" s="25">
        <v>3.79676</v>
      </c>
      <c r="Q2000" s="25">
        <v>1.0</v>
      </c>
      <c r="R2000" s="25">
        <v>99.0</v>
      </c>
      <c r="S2000" s="25">
        <v>5.0</v>
      </c>
    </row>
    <row r="2001">
      <c r="A2001" s="58" t="s">
        <v>41</v>
      </c>
      <c r="B2001" s="25" t="s">
        <v>1</v>
      </c>
      <c r="C2001" s="25" t="s">
        <v>234</v>
      </c>
      <c r="D2001" s="25" t="s">
        <v>13</v>
      </c>
      <c r="E2001" s="25">
        <v>3.0</v>
      </c>
      <c r="F2001" s="25">
        <v>1.0</v>
      </c>
      <c r="G2001" s="25">
        <v>0.0</v>
      </c>
      <c r="H2001" s="25">
        <v>0.0</v>
      </c>
      <c r="I2001" s="25">
        <v>0.0</v>
      </c>
      <c r="J2001" s="25">
        <v>0.0</v>
      </c>
      <c r="K2001" s="25">
        <v>0.0</v>
      </c>
      <c r="L2001" s="25">
        <v>0.0</v>
      </c>
      <c r="M2001" s="25">
        <v>0.0</v>
      </c>
      <c r="N2001" s="25">
        <v>0.17333</v>
      </c>
      <c r="O2001" s="25">
        <v>0.71611</v>
      </c>
      <c r="P2001" s="25">
        <v>0.3112</v>
      </c>
      <c r="Q2001" s="25">
        <v>1.0</v>
      </c>
      <c r="R2001" s="25">
        <v>99.0</v>
      </c>
      <c r="S2001" s="25">
        <v>5.0</v>
      </c>
    </row>
    <row r="2002">
      <c r="A2002" s="58" t="s">
        <v>41</v>
      </c>
      <c r="B2002" s="25" t="s">
        <v>1</v>
      </c>
      <c r="C2002" s="25" t="s">
        <v>231</v>
      </c>
      <c r="D2002" s="25" t="s">
        <v>13</v>
      </c>
      <c r="E2002" s="25">
        <v>8.0</v>
      </c>
      <c r="F2002" s="25">
        <v>1.0</v>
      </c>
      <c r="G2002" s="25">
        <v>0.0</v>
      </c>
      <c r="H2002" s="25">
        <v>0.0</v>
      </c>
      <c r="I2002" s="25">
        <v>0.0</v>
      </c>
      <c r="J2002" s="25">
        <v>0.0</v>
      </c>
      <c r="K2002" s="25">
        <v>0.0</v>
      </c>
      <c r="L2002" s="25">
        <v>0.0</v>
      </c>
      <c r="M2002" s="25">
        <v>0.0</v>
      </c>
      <c r="N2002" s="25">
        <v>0.23056</v>
      </c>
      <c r="O2002" s="25">
        <v>10.26806</v>
      </c>
      <c r="P2002" s="25">
        <v>1.68378</v>
      </c>
      <c r="Q2002" s="25">
        <v>1.0</v>
      </c>
      <c r="R2002" s="25">
        <v>99.0</v>
      </c>
      <c r="S2002" s="25">
        <v>5.0</v>
      </c>
    </row>
    <row r="2003">
      <c r="A2003" s="58" t="s">
        <v>41</v>
      </c>
      <c r="B2003" s="25" t="s">
        <v>1</v>
      </c>
      <c r="C2003" s="25" t="s">
        <v>187</v>
      </c>
      <c r="D2003" s="25" t="s">
        <v>13</v>
      </c>
      <c r="E2003" s="25">
        <v>29.0</v>
      </c>
      <c r="F2003" s="25">
        <v>1.0</v>
      </c>
      <c r="G2003" s="25">
        <v>0.0</v>
      </c>
      <c r="H2003" s="25">
        <v>0.0</v>
      </c>
      <c r="I2003" s="25">
        <v>0.0</v>
      </c>
      <c r="J2003" s="25">
        <v>0.0</v>
      </c>
      <c r="K2003" s="25">
        <v>0.0</v>
      </c>
      <c r="L2003" s="25">
        <v>0.0</v>
      </c>
      <c r="M2003" s="25">
        <v>0.0</v>
      </c>
      <c r="N2003" s="25">
        <v>0.96861</v>
      </c>
      <c r="O2003" s="25">
        <v>17.38667</v>
      </c>
      <c r="P2003" s="25">
        <v>4.30139</v>
      </c>
      <c r="Q2003" s="25">
        <v>1.0</v>
      </c>
      <c r="R2003" s="25">
        <v>99.0</v>
      </c>
      <c r="S2003" s="25">
        <v>5.0</v>
      </c>
    </row>
    <row r="2004">
      <c r="A2004" s="58" t="s">
        <v>41</v>
      </c>
      <c r="B2004" s="25" t="s">
        <v>1</v>
      </c>
      <c r="C2004" s="25" t="s">
        <v>189</v>
      </c>
      <c r="D2004" s="25" t="s">
        <v>13</v>
      </c>
      <c r="E2004" s="25">
        <v>14.0</v>
      </c>
      <c r="F2004" s="25">
        <v>2.0</v>
      </c>
      <c r="G2004" s="25">
        <v>0.0</v>
      </c>
      <c r="H2004" s="25">
        <v>0.0</v>
      </c>
      <c r="I2004" s="25">
        <v>0.0</v>
      </c>
      <c r="J2004" s="25">
        <v>0.0</v>
      </c>
      <c r="K2004" s="25">
        <v>0.0</v>
      </c>
      <c r="L2004" s="25">
        <v>0.0</v>
      </c>
      <c r="M2004" s="25">
        <v>0.0</v>
      </c>
      <c r="N2004" s="25">
        <v>1.05389</v>
      </c>
      <c r="O2004" s="25">
        <v>7.31472</v>
      </c>
      <c r="P2004" s="25">
        <v>7.00395</v>
      </c>
      <c r="Q2004" s="25">
        <v>1.0</v>
      </c>
      <c r="R2004" s="25">
        <v>99.0</v>
      </c>
      <c r="S2004" s="25">
        <v>5.0</v>
      </c>
    </row>
    <row r="2005">
      <c r="A2005" s="58" t="s">
        <v>41</v>
      </c>
      <c r="B2005" s="25" t="s">
        <v>1</v>
      </c>
      <c r="C2005" s="25" t="s">
        <v>216</v>
      </c>
      <c r="D2005" s="25" t="s">
        <v>13</v>
      </c>
      <c r="E2005" s="25">
        <v>13.0</v>
      </c>
      <c r="F2005" s="25">
        <v>1.0</v>
      </c>
      <c r="G2005" s="25">
        <v>0.0</v>
      </c>
      <c r="H2005" s="25">
        <v>0.0</v>
      </c>
      <c r="I2005" s="25">
        <v>0.0</v>
      </c>
      <c r="J2005" s="25">
        <v>0.0</v>
      </c>
      <c r="K2005" s="25">
        <v>0.0</v>
      </c>
      <c r="L2005" s="25">
        <v>0.0</v>
      </c>
      <c r="M2005" s="25">
        <v>0.0</v>
      </c>
      <c r="N2005" s="25">
        <v>0.14472</v>
      </c>
      <c r="O2005" s="25">
        <v>1.56972</v>
      </c>
      <c r="P2005" s="25">
        <v>1.51895</v>
      </c>
      <c r="Q2005" s="25">
        <v>1.0</v>
      </c>
      <c r="R2005" s="25">
        <v>99.0</v>
      </c>
      <c r="S2005" s="25">
        <v>5.0</v>
      </c>
    </row>
    <row r="2006">
      <c r="A2006" s="58" t="s">
        <v>41</v>
      </c>
      <c r="B2006" s="25" t="s">
        <v>1</v>
      </c>
      <c r="C2006" s="25" t="s">
        <v>153</v>
      </c>
      <c r="D2006" s="25" t="s">
        <v>13</v>
      </c>
      <c r="E2006" s="25">
        <v>15.0</v>
      </c>
      <c r="F2006" s="25">
        <v>1.0</v>
      </c>
      <c r="G2006" s="25">
        <v>0.0</v>
      </c>
      <c r="H2006" s="25">
        <v>1.0</v>
      </c>
      <c r="I2006" s="25">
        <v>0.0</v>
      </c>
      <c r="J2006" s="25">
        <v>0.0</v>
      </c>
      <c r="K2006" s="25">
        <v>0.0</v>
      </c>
      <c r="L2006" s="25">
        <v>0.0</v>
      </c>
      <c r="M2006" s="25">
        <v>0.0</v>
      </c>
      <c r="N2006" s="25">
        <v>0.335</v>
      </c>
      <c r="O2006" s="25">
        <v>12.87111</v>
      </c>
      <c r="P2006" s="25">
        <v>3.28124</v>
      </c>
      <c r="Q2006" s="25">
        <v>1.0</v>
      </c>
      <c r="R2006" s="25">
        <v>99.0</v>
      </c>
      <c r="S2006" s="25">
        <v>5.0</v>
      </c>
    </row>
    <row r="2007">
      <c r="A2007" s="58" t="s">
        <v>41</v>
      </c>
      <c r="B2007" s="25" t="s">
        <v>1</v>
      </c>
      <c r="C2007" s="25" t="s">
        <v>124</v>
      </c>
      <c r="D2007" s="25" t="s">
        <v>13</v>
      </c>
      <c r="E2007" s="25">
        <v>5.0</v>
      </c>
      <c r="F2007" s="25">
        <v>1.0</v>
      </c>
      <c r="G2007" s="25">
        <v>0.0</v>
      </c>
      <c r="H2007" s="25">
        <v>0.0</v>
      </c>
      <c r="I2007" s="25">
        <v>0.0</v>
      </c>
      <c r="J2007" s="25">
        <v>0.0</v>
      </c>
      <c r="K2007" s="25">
        <v>0.0</v>
      </c>
      <c r="L2007" s="25">
        <v>0.0</v>
      </c>
      <c r="M2007" s="25">
        <v>0.0</v>
      </c>
      <c r="N2007" s="25">
        <v>0.61222</v>
      </c>
      <c r="O2007" s="25">
        <v>12.54083</v>
      </c>
      <c r="P2007" s="25">
        <v>2.86617</v>
      </c>
      <c r="Q2007" s="25">
        <v>1.0</v>
      </c>
      <c r="R2007" s="25">
        <v>99.0</v>
      </c>
      <c r="S2007" s="25">
        <v>5.0</v>
      </c>
    </row>
    <row r="2008">
      <c r="A2008" s="58" t="s">
        <v>41</v>
      </c>
      <c r="B2008" s="25" t="s">
        <v>1</v>
      </c>
      <c r="C2008" s="25" t="s">
        <v>182</v>
      </c>
      <c r="D2008" s="25" t="s">
        <v>13</v>
      </c>
      <c r="E2008" s="25">
        <v>7.0</v>
      </c>
      <c r="F2008" s="25">
        <v>1.0</v>
      </c>
      <c r="G2008" s="25">
        <v>0.0</v>
      </c>
      <c r="H2008" s="25">
        <v>1.0</v>
      </c>
      <c r="I2008" s="25">
        <v>0.0</v>
      </c>
      <c r="J2008" s="25">
        <v>0.0</v>
      </c>
      <c r="K2008" s="25">
        <v>0.0</v>
      </c>
      <c r="L2008" s="25">
        <v>0.0</v>
      </c>
      <c r="M2008" s="25">
        <v>0.0</v>
      </c>
      <c r="N2008" s="25">
        <v>0.51472</v>
      </c>
      <c r="O2008" s="25">
        <v>2.14</v>
      </c>
      <c r="P2008" s="25">
        <v>0.7719</v>
      </c>
      <c r="Q2008" s="25">
        <v>1.0</v>
      </c>
      <c r="R2008" s="25">
        <v>99.0</v>
      </c>
      <c r="S2008" s="25">
        <v>5.0</v>
      </c>
    </row>
    <row r="2009">
      <c r="A2009" s="58" t="s">
        <v>41</v>
      </c>
      <c r="B2009" s="25" t="s">
        <v>1</v>
      </c>
      <c r="C2009" s="25" t="s">
        <v>233</v>
      </c>
      <c r="D2009" s="25" t="s">
        <v>13</v>
      </c>
      <c r="E2009" s="25">
        <v>23.0</v>
      </c>
      <c r="F2009" s="25">
        <v>1.0</v>
      </c>
      <c r="G2009" s="25">
        <v>0.0</v>
      </c>
      <c r="H2009" s="25">
        <v>0.0</v>
      </c>
      <c r="I2009" s="25">
        <v>0.0</v>
      </c>
      <c r="J2009" s="25">
        <v>0.0</v>
      </c>
      <c r="K2009" s="25">
        <v>0.0</v>
      </c>
      <c r="L2009" s="25">
        <v>0.0</v>
      </c>
      <c r="M2009" s="25">
        <v>0.0</v>
      </c>
      <c r="N2009" s="25">
        <v>0.81389</v>
      </c>
      <c r="O2009" s="25">
        <v>15.54583</v>
      </c>
      <c r="P2009" s="25">
        <v>6.3037</v>
      </c>
      <c r="Q2009" s="25">
        <v>1.0</v>
      </c>
      <c r="R2009" s="25">
        <v>99.0</v>
      </c>
      <c r="S2009" s="25">
        <v>5.0</v>
      </c>
    </row>
    <row r="2010">
      <c r="A2010" s="58" t="s">
        <v>41</v>
      </c>
      <c r="B2010" s="25" t="s">
        <v>1</v>
      </c>
      <c r="C2010" s="25" t="s">
        <v>138</v>
      </c>
      <c r="D2010" s="25" t="s">
        <v>13</v>
      </c>
      <c r="E2010" s="25">
        <v>4.0</v>
      </c>
      <c r="F2010" s="25">
        <v>1.0</v>
      </c>
      <c r="G2010" s="25">
        <v>0.0</v>
      </c>
      <c r="H2010" s="25">
        <v>0.0</v>
      </c>
      <c r="I2010" s="25">
        <v>0.0</v>
      </c>
      <c r="J2010" s="25">
        <v>0.0</v>
      </c>
      <c r="K2010" s="25">
        <v>0.0</v>
      </c>
      <c r="L2010" s="25">
        <v>0.0</v>
      </c>
      <c r="M2010" s="25">
        <v>0.0</v>
      </c>
      <c r="N2010" s="25">
        <v>1.66417</v>
      </c>
      <c r="O2010" s="25">
        <v>77.60417</v>
      </c>
      <c r="P2010" s="25">
        <v>20.26097</v>
      </c>
      <c r="Q2010" s="25">
        <v>1.0</v>
      </c>
      <c r="R2010" s="25">
        <v>99.0</v>
      </c>
      <c r="S2010" s="25">
        <v>5.0</v>
      </c>
    </row>
    <row r="2011">
      <c r="A2011" s="58" t="s">
        <v>41</v>
      </c>
      <c r="B2011" s="25" t="s">
        <v>1</v>
      </c>
      <c r="C2011" s="25" t="s">
        <v>218</v>
      </c>
      <c r="D2011" s="25" t="s">
        <v>13</v>
      </c>
      <c r="E2011" s="25">
        <v>4.0</v>
      </c>
      <c r="F2011" s="25">
        <v>2.0</v>
      </c>
      <c r="G2011" s="25">
        <v>0.0</v>
      </c>
      <c r="H2011" s="25">
        <v>0.0</v>
      </c>
      <c r="I2011" s="25">
        <v>0.0</v>
      </c>
      <c r="J2011" s="25">
        <v>0.0</v>
      </c>
      <c r="K2011" s="25">
        <v>0.0</v>
      </c>
      <c r="L2011" s="25">
        <v>0.0</v>
      </c>
      <c r="M2011" s="25">
        <v>0.0</v>
      </c>
      <c r="N2011" s="25">
        <v>0.63389</v>
      </c>
      <c r="O2011" s="25">
        <v>0.94333</v>
      </c>
      <c r="P2011" s="25">
        <v>0.60125</v>
      </c>
      <c r="Q2011" s="25">
        <v>1.0</v>
      </c>
      <c r="R2011" s="25">
        <v>99.0</v>
      </c>
      <c r="S2011" s="25">
        <v>5.0</v>
      </c>
    </row>
    <row r="2012">
      <c r="A2012" s="58" t="s">
        <v>41</v>
      </c>
      <c r="B2012" s="25" t="s">
        <v>1</v>
      </c>
      <c r="C2012" s="25" t="s">
        <v>275</v>
      </c>
      <c r="D2012" s="25" t="s">
        <v>13</v>
      </c>
      <c r="E2012" s="25">
        <v>1.0</v>
      </c>
      <c r="F2012" s="25">
        <v>1.0</v>
      </c>
      <c r="G2012" s="25">
        <v>0.0</v>
      </c>
      <c r="H2012" s="25">
        <v>0.0</v>
      </c>
      <c r="I2012" s="25">
        <v>0.0</v>
      </c>
      <c r="J2012" s="25">
        <v>0.0</v>
      </c>
      <c r="K2012" s="25">
        <v>0.0</v>
      </c>
      <c r="L2012" s="25">
        <v>0.0</v>
      </c>
      <c r="M2012" s="25">
        <v>0.0</v>
      </c>
      <c r="N2012" s="25">
        <v>0.58333</v>
      </c>
      <c r="O2012" s="25">
        <v>0.58333</v>
      </c>
      <c r="P2012" s="25">
        <v>0.58333</v>
      </c>
      <c r="Q2012" s="25">
        <v>1.0</v>
      </c>
      <c r="R2012" s="25">
        <v>99.0</v>
      </c>
      <c r="S2012" s="25">
        <v>5.0</v>
      </c>
    </row>
    <row r="2013">
      <c r="A2013" s="58" t="s">
        <v>41</v>
      </c>
      <c r="B2013" s="25" t="s">
        <v>1</v>
      </c>
      <c r="C2013" s="25" t="s">
        <v>238</v>
      </c>
      <c r="D2013" s="25" t="s">
        <v>13</v>
      </c>
      <c r="E2013" s="25">
        <v>3.0</v>
      </c>
      <c r="F2013" s="25">
        <v>1.0</v>
      </c>
      <c r="G2013" s="25">
        <v>0.0</v>
      </c>
      <c r="H2013" s="25">
        <v>0.0</v>
      </c>
      <c r="I2013" s="25">
        <v>0.0</v>
      </c>
      <c r="J2013" s="25">
        <v>0.0</v>
      </c>
      <c r="K2013" s="25">
        <v>0.0</v>
      </c>
      <c r="L2013" s="25">
        <v>0.0</v>
      </c>
      <c r="M2013" s="25">
        <v>0.0</v>
      </c>
      <c r="N2013" s="25">
        <v>0.6475</v>
      </c>
      <c r="O2013" s="25">
        <v>1.86444</v>
      </c>
      <c r="P2013" s="25">
        <v>0.99241</v>
      </c>
      <c r="Q2013" s="25">
        <v>1.0</v>
      </c>
      <c r="R2013" s="25">
        <v>99.0</v>
      </c>
      <c r="S2013" s="25">
        <v>5.0</v>
      </c>
    </row>
    <row r="2014">
      <c r="A2014" s="58" t="s">
        <v>41</v>
      </c>
      <c r="B2014" s="25" t="s">
        <v>1</v>
      </c>
      <c r="C2014" s="25" t="s">
        <v>191</v>
      </c>
      <c r="D2014" s="25" t="s">
        <v>13</v>
      </c>
      <c r="E2014" s="25">
        <v>2.0</v>
      </c>
      <c r="F2014" s="25">
        <v>1.0</v>
      </c>
      <c r="G2014" s="25">
        <v>0.0</v>
      </c>
      <c r="H2014" s="25">
        <v>0.0</v>
      </c>
      <c r="I2014" s="25">
        <v>0.0</v>
      </c>
      <c r="J2014" s="25">
        <v>0.0</v>
      </c>
      <c r="K2014" s="25">
        <v>0.0</v>
      </c>
      <c r="L2014" s="25">
        <v>0.0</v>
      </c>
      <c r="M2014" s="25">
        <v>0.0</v>
      </c>
      <c r="N2014" s="25">
        <v>5.74819</v>
      </c>
      <c r="O2014" s="25">
        <v>5.74819</v>
      </c>
      <c r="P2014" s="25">
        <v>5.74819</v>
      </c>
      <c r="Q2014" s="25">
        <v>1.0</v>
      </c>
      <c r="R2014" s="25">
        <v>99.0</v>
      </c>
      <c r="S2014" s="25">
        <v>5.0</v>
      </c>
    </row>
    <row r="2015">
      <c r="A2015" s="58" t="s">
        <v>41</v>
      </c>
      <c r="B2015" s="25" t="s">
        <v>1</v>
      </c>
      <c r="C2015" s="25" t="s">
        <v>94</v>
      </c>
      <c r="D2015" s="25" t="s">
        <v>14</v>
      </c>
      <c r="E2015" s="25">
        <v>433.0</v>
      </c>
      <c r="F2015" s="25">
        <v>1.0</v>
      </c>
      <c r="G2015" s="25">
        <v>1.0</v>
      </c>
      <c r="H2015" s="25">
        <v>13.0</v>
      </c>
      <c r="I2015" s="25">
        <v>0.0</v>
      </c>
      <c r="J2015" s="25">
        <v>0.0</v>
      </c>
      <c r="K2015" s="25">
        <v>0.0</v>
      </c>
      <c r="L2015" s="25">
        <v>0.0</v>
      </c>
      <c r="M2015" s="25">
        <v>0.0</v>
      </c>
      <c r="N2015" s="25">
        <v>0.24556</v>
      </c>
      <c r="O2015" s="25">
        <v>5.80167</v>
      </c>
      <c r="P2015" s="25">
        <v>2.26308</v>
      </c>
      <c r="Q2015" s="25">
        <v>1.0</v>
      </c>
      <c r="R2015" s="25">
        <v>99.0</v>
      </c>
      <c r="S2015" s="25">
        <v>6.0</v>
      </c>
    </row>
    <row r="2016">
      <c r="A2016" s="58" t="s">
        <v>41</v>
      </c>
      <c r="B2016" s="25" t="s">
        <v>1</v>
      </c>
      <c r="C2016" s="25" t="s">
        <v>132</v>
      </c>
      <c r="D2016" s="25" t="s">
        <v>14</v>
      </c>
      <c r="E2016" s="25">
        <v>252.0</v>
      </c>
      <c r="F2016" s="25">
        <v>1.0</v>
      </c>
      <c r="G2016" s="25">
        <v>0.0</v>
      </c>
      <c r="H2016" s="25">
        <v>11.0</v>
      </c>
      <c r="I2016" s="25">
        <v>0.0</v>
      </c>
      <c r="J2016" s="25">
        <v>0.0</v>
      </c>
      <c r="K2016" s="25">
        <v>0.0</v>
      </c>
      <c r="L2016" s="25">
        <v>0.0</v>
      </c>
      <c r="M2016" s="25">
        <v>0.0</v>
      </c>
      <c r="N2016" s="25">
        <v>0.35111</v>
      </c>
      <c r="O2016" s="25">
        <v>5.52167</v>
      </c>
      <c r="P2016" s="25">
        <v>1.99388</v>
      </c>
      <c r="Q2016" s="25">
        <v>1.0</v>
      </c>
      <c r="R2016" s="25">
        <v>99.0</v>
      </c>
      <c r="S2016" s="25">
        <v>6.0</v>
      </c>
    </row>
    <row r="2017">
      <c r="A2017" s="58" t="s">
        <v>41</v>
      </c>
      <c r="B2017" s="25" t="s">
        <v>1</v>
      </c>
      <c r="C2017" s="25" t="s">
        <v>180</v>
      </c>
      <c r="D2017" s="25" t="s">
        <v>14</v>
      </c>
      <c r="E2017" s="25">
        <v>100.0</v>
      </c>
      <c r="F2017" s="25">
        <v>1.0</v>
      </c>
      <c r="G2017" s="25">
        <v>0.0</v>
      </c>
      <c r="H2017" s="25">
        <v>6.0</v>
      </c>
      <c r="I2017" s="25">
        <v>0.0</v>
      </c>
      <c r="J2017" s="25">
        <v>0.0</v>
      </c>
      <c r="K2017" s="25">
        <v>0.0</v>
      </c>
      <c r="L2017" s="25">
        <v>0.0</v>
      </c>
      <c r="M2017" s="25">
        <v>0.0</v>
      </c>
      <c r="N2017" s="25">
        <v>0.25139</v>
      </c>
      <c r="O2017" s="25">
        <v>8.38528</v>
      </c>
      <c r="P2017" s="25">
        <v>2.04849</v>
      </c>
      <c r="Q2017" s="25">
        <v>1.0</v>
      </c>
      <c r="R2017" s="25">
        <v>99.0</v>
      </c>
      <c r="S2017" s="25">
        <v>6.0</v>
      </c>
    </row>
    <row r="2018">
      <c r="A2018" s="58" t="s">
        <v>41</v>
      </c>
      <c r="B2018" s="25" t="s">
        <v>1</v>
      </c>
      <c r="C2018" s="25" t="s">
        <v>157</v>
      </c>
      <c r="D2018" s="25" t="s">
        <v>14</v>
      </c>
      <c r="E2018" s="25">
        <v>186.0</v>
      </c>
      <c r="F2018" s="25">
        <v>1.0</v>
      </c>
      <c r="G2018" s="25">
        <v>0.0</v>
      </c>
      <c r="H2018" s="25">
        <v>6.0</v>
      </c>
      <c r="I2018" s="25">
        <v>0.0</v>
      </c>
      <c r="J2018" s="25">
        <v>0.0</v>
      </c>
      <c r="K2018" s="25">
        <v>0.0</v>
      </c>
      <c r="L2018" s="25">
        <v>0.0</v>
      </c>
      <c r="M2018" s="25">
        <v>0.0</v>
      </c>
      <c r="N2018" s="25">
        <v>0.24889</v>
      </c>
      <c r="O2018" s="25">
        <v>8.88194</v>
      </c>
      <c r="P2018" s="25">
        <v>2.10337</v>
      </c>
      <c r="Q2018" s="25">
        <v>1.0</v>
      </c>
      <c r="R2018" s="25">
        <v>99.0</v>
      </c>
      <c r="S2018" s="25">
        <v>6.0</v>
      </c>
    </row>
    <row r="2019">
      <c r="A2019" s="58" t="s">
        <v>41</v>
      </c>
      <c r="B2019" s="25" t="s">
        <v>1</v>
      </c>
      <c r="C2019" s="25" t="s">
        <v>55</v>
      </c>
      <c r="D2019" s="25" t="s">
        <v>14</v>
      </c>
      <c r="E2019" s="25">
        <v>842.0</v>
      </c>
      <c r="F2019" s="25">
        <v>1.0</v>
      </c>
      <c r="G2019" s="25">
        <v>0.0</v>
      </c>
      <c r="H2019" s="25">
        <v>26.0</v>
      </c>
      <c r="I2019" s="25">
        <v>0.0</v>
      </c>
      <c r="J2019" s="25">
        <v>0.0</v>
      </c>
      <c r="K2019" s="25">
        <v>0.0</v>
      </c>
      <c r="L2019" s="25">
        <v>0.0</v>
      </c>
      <c r="M2019" s="25">
        <v>0.0</v>
      </c>
      <c r="N2019" s="25">
        <v>0.2</v>
      </c>
      <c r="O2019" s="25">
        <v>3.54389</v>
      </c>
      <c r="P2019" s="25">
        <v>2.02637</v>
      </c>
      <c r="Q2019" s="25">
        <v>1.0</v>
      </c>
      <c r="R2019" s="25">
        <v>99.0</v>
      </c>
      <c r="S2019" s="25">
        <v>6.0</v>
      </c>
    </row>
    <row r="2020">
      <c r="A2020" s="58" t="s">
        <v>41</v>
      </c>
      <c r="B2020" s="25" t="s">
        <v>1</v>
      </c>
      <c r="C2020" s="25" t="s">
        <v>112</v>
      </c>
      <c r="D2020" s="25" t="s">
        <v>14</v>
      </c>
      <c r="E2020" s="25">
        <v>1037.0</v>
      </c>
      <c r="F2020" s="25">
        <v>1.0</v>
      </c>
      <c r="G2020" s="25">
        <v>0.0</v>
      </c>
      <c r="H2020" s="25">
        <v>31.0</v>
      </c>
      <c r="I2020" s="25">
        <v>0.0</v>
      </c>
      <c r="J2020" s="25">
        <v>0.0</v>
      </c>
      <c r="K2020" s="25">
        <v>0.0</v>
      </c>
      <c r="L2020" s="25">
        <v>0.0</v>
      </c>
      <c r="M2020" s="25">
        <v>0.0</v>
      </c>
      <c r="N2020" s="25">
        <v>0.28222</v>
      </c>
      <c r="O2020" s="25">
        <v>8.46</v>
      </c>
      <c r="P2020" s="25">
        <v>2.47412</v>
      </c>
      <c r="Q2020" s="25">
        <v>1.0</v>
      </c>
      <c r="R2020" s="25">
        <v>99.0</v>
      </c>
      <c r="S2020" s="25">
        <v>6.0</v>
      </c>
    </row>
    <row r="2021">
      <c r="A2021" s="58" t="s">
        <v>41</v>
      </c>
      <c r="B2021" s="25" t="s">
        <v>1</v>
      </c>
      <c r="C2021" s="25" t="s">
        <v>161</v>
      </c>
      <c r="D2021" s="25" t="s">
        <v>14</v>
      </c>
      <c r="E2021" s="25">
        <v>290.0</v>
      </c>
      <c r="F2021" s="25">
        <v>1.0</v>
      </c>
      <c r="G2021" s="25">
        <v>0.0</v>
      </c>
      <c r="H2021" s="25">
        <v>17.0</v>
      </c>
      <c r="I2021" s="25">
        <v>0.0</v>
      </c>
      <c r="J2021" s="25">
        <v>0.0</v>
      </c>
      <c r="K2021" s="25">
        <v>0.0</v>
      </c>
      <c r="L2021" s="25">
        <v>0.0</v>
      </c>
      <c r="M2021" s="25">
        <v>0.0</v>
      </c>
      <c r="N2021" s="25">
        <v>0.17472</v>
      </c>
      <c r="O2021" s="25">
        <v>1.57111</v>
      </c>
      <c r="P2021" s="25">
        <v>1.32433</v>
      </c>
      <c r="Q2021" s="25">
        <v>1.0</v>
      </c>
      <c r="R2021" s="25">
        <v>99.0</v>
      </c>
      <c r="S2021" s="25">
        <v>6.0</v>
      </c>
    </row>
    <row r="2022">
      <c r="A2022" s="58" t="s">
        <v>41</v>
      </c>
      <c r="B2022" s="25" t="s">
        <v>1</v>
      </c>
      <c r="C2022" s="25" t="s">
        <v>131</v>
      </c>
      <c r="D2022" s="25" t="s">
        <v>14</v>
      </c>
      <c r="E2022" s="25">
        <v>645.0</v>
      </c>
      <c r="F2022" s="25">
        <v>1.0</v>
      </c>
      <c r="G2022" s="25">
        <v>1.0</v>
      </c>
      <c r="H2022" s="25">
        <v>218.0</v>
      </c>
      <c r="I2022" s="25">
        <v>0.0</v>
      </c>
      <c r="J2022" s="25">
        <v>0.0</v>
      </c>
      <c r="K2022" s="25">
        <v>0.0</v>
      </c>
      <c r="L2022" s="25">
        <v>0.0</v>
      </c>
      <c r="M2022" s="25">
        <v>0.0</v>
      </c>
      <c r="N2022" s="25">
        <v>0.05917</v>
      </c>
      <c r="O2022" s="25">
        <v>0.74361</v>
      </c>
      <c r="P2022" s="25">
        <v>0.97056</v>
      </c>
      <c r="Q2022" s="25">
        <v>1.0</v>
      </c>
      <c r="R2022" s="25">
        <v>99.0</v>
      </c>
      <c r="S2022" s="25">
        <v>6.0</v>
      </c>
    </row>
    <row r="2023">
      <c r="A2023" s="58" t="s">
        <v>41</v>
      </c>
      <c r="B2023" s="25" t="s">
        <v>1</v>
      </c>
      <c r="C2023" s="25" t="s">
        <v>98</v>
      </c>
      <c r="D2023" s="25" t="s">
        <v>14</v>
      </c>
      <c r="E2023" s="25">
        <v>1401.0</v>
      </c>
      <c r="F2023" s="25">
        <v>1.0</v>
      </c>
      <c r="G2023" s="25">
        <v>0.0</v>
      </c>
      <c r="H2023" s="25">
        <v>19.0</v>
      </c>
      <c r="I2023" s="25">
        <v>0.0</v>
      </c>
      <c r="J2023" s="25">
        <v>0.0</v>
      </c>
      <c r="K2023" s="25">
        <v>0.0</v>
      </c>
      <c r="L2023" s="25">
        <v>0.0</v>
      </c>
      <c r="M2023" s="25">
        <v>0.0</v>
      </c>
      <c r="N2023" s="25">
        <v>0.24833</v>
      </c>
      <c r="O2023" s="25">
        <v>1.24472</v>
      </c>
      <c r="P2023" s="25">
        <v>1.01936</v>
      </c>
      <c r="Q2023" s="25">
        <v>1.0</v>
      </c>
      <c r="R2023" s="25">
        <v>99.0</v>
      </c>
      <c r="S2023" s="25">
        <v>6.0</v>
      </c>
    </row>
    <row r="2024">
      <c r="A2024" s="58" t="s">
        <v>41</v>
      </c>
      <c r="B2024" s="25" t="s">
        <v>1</v>
      </c>
      <c r="C2024" s="25" t="s">
        <v>79</v>
      </c>
      <c r="D2024" s="25" t="s">
        <v>14</v>
      </c>
      <c r="E2024" s="25">
        <v>882.0</v>
      </c>
      <c r="F2024" s="25">
        <v>1.0</v>
      </c>
      <c r="G2024" s="25">
        <v>0.0</v>
      </c>
      <c r="H2024" s="25">
        <v>73.0</v>
      </c>
      <c r="I2024" s="25">
        <v>0.0</v>
      </c>
      <c r="J2024" s="25">
        <v>0.0</v>
      </c>
      <c r="K2024" s="25">
        <v>0.0</v>
      </c>
      <c r="L2024" s="25">
        <v>0.0</v>
      </c>
      <c r="M2024" s="25">
        <v>0.0</v>
      </c>
      <c r="N2024" s="25">
        <v>0.18972</v>
      </c>
      <c r="O2024" s="25">
        <v>8.28639</v>
      </c>
      <c r="P2024" s="25">
        <v>2.17343</v>
      </c>
      <c r="Q2024" s="25">
        <v>1.0</v>
      </c>
      <c r="R2024" s="25">
        <v>99.0</v>
      </c>
      <c r="S2024" s="25">
        <v>6.0</v>
      </c>
    </row>
    <row r="2025">
      <c r="A2025" s="58" t="s">
        <v>41</v>
      </c>
      <c r="B2025" s="25" t="s">
        <v>1</v>
      </c>
      <c r="C2025" s="25" t="s">
        <v>108</v>
      </c>
      <c r="D2025" s="25" t="s">
        <v>14</v>
      </c>
      <c r="E2025" s="25">
        <v>347.0</v>
      </c>
      <c r="F2025" s="25">
        <v>1.0</v>
      </c>
      <c r="G2025" s="25">
        <v>1.0</v>
      </c>
      <c r="H2025" s="25">
        <v>15.0</v>
      </c>
      <c r="I2025" s="25">
        <v>0.0</v>
      </c>
      <c r="J2025" s="25">
        <v>0.0</v>
      </c>
      <c r="K2025" s="25">
        <v>0.0</v>
      </c>
      <c r="L2025" s="25">
        <v>0.0</v>
      </c>
      <c r="M2025" s="25">
        <v>0.0</v>
      </c>
      <c r="N2025" s="25">
        <v>0.33778</v>
      </c>
      <c r="O2025" s="25">
        <v>8.79667</v>
      </c>
      <c r="P2025" s="25">
        <v>2.67875</v>
      </c>
      <c r="Q2025" s="25">
        <v>1.0</v>
      </c>
      <c r="R2025" s="25">
        <v>99.0</v>
      </c>
      <c r="S2025" s="25">
        <v>6.0</v>
      </c>
    </row>
    <row r="2026">
      <c r="A2026" s="58" t="s">
        <v>41</v>
      </c>
      <c r="B2026" s="25" t="s">
        <v>1</v>
      </c>
      <c r="C2026" s="25" t="s">
        <v>230</v>
      </c>
      <c r="D2026" s="25" t="s">
        <v>14</v>
      </c>
      <c r="E2026" s="25">
        <v>24.0</v>
      </c>
      <c r="F2026" s="25">
        <v>1.0</v>
      </c>
      <c r="G2026" s="25">
        <v>1.0</v>
      </c>
      <c r="H2026" s="25">
        <v>3.0</v>
      </c>
      <c r="I2026" s="25">
        <v>0.0</v>
      </c>
      <c r="J2026" s="25">
        <v>0.0</v>
      </c>
      <c r="K2026" s="25">
        <v>0.0</v>
      </c>
      <c r="L2026" s="25">
        <v>0.0</v>
      </c>
      <c r="M2026" s="25">
        <v>0.0</v>
      </c>
      <c r="N2026" s="25">
        <v>0.33694</v>
      </c>
      <c r="O2026" s="25">
        <v>2.11472</v>
      </c>
      <c r="P2026" s="25">
        <v>0.95057</v>
      </c>
      <c r="Q2026" s="25">
        <v>1.0</v>
      </c>
      <c r="R2026" s="25">
        <v>99.0</v>
      </c>
      <c r="S2026" s="25">
        <v>6.0</v>
      </c>
    </row>
    <row r="2027">
      <c r="A2027" s="58" t="s">
        <v>41</v>
      </c>
      <c r="B2027" s="25" t="s">
        <v>1</v>
      </c>
      <c r="C2027" s="25" t="s">
        <v>72</v>
      </c>
      <c r="D2027" s="25" t="s">
        <v>14</v>
      </c>
      <c r="E2027" s="25">
        <v>915.0</v>
      </c>
      <c r="F2027" s="25">
        <v>1.0</v>
      </c>
      <c r="G2027" s="25">
        <v>0.0</v>
      </c>
      <c r="H2027" s="25">
        <v>8.0</v>
      </c>
      <c r="I2027" s="25">
        <v>0.0</v>
      </c>
      <c r="J2027" s="25">
        <v>0.0</v>
      </c>
      <c r="K2027" s="25">
        <v>0.0</v>
      </c>
      <c r="L2027" s="25">
        <v>0.0</v>
      </c>
      <c r="M2027" s="25">
        <v>0.0</v>
      </c>
      <c r="N2027" s="25">
        <v>0.70694</v>
      </c>
      <c r="O2027" s="25">
        <v>11.98333</v>
      </c>
      <c r="P2027" s="25">
        <v>3.29834</v>
      </c>
      <c r="Q2027" s="25">
        <v>1.0</v>
      </c>
      <c r="R2027" s="25">
        <v>99.0</v>
      </c>
      <c r="S2027" s="25">
        <v>6.0</v>
      </c>
    </row>
    <row r="2028">
      <c r="A2028" s="58" t="s">
        <v>41</v>
      </c>
      <c r="B2028" s="25" t="s">
        <v>1</v>
      </c>
      <c r="C2028" s="25" t="s">
        <v>122</v>
      </c>
      <c r="D2028" s="25" t="s">
        <v>14</v>
      </c>
      <c r="E2028" s="25">
        <v>16.0</v>
      </c>
      <c r="F2028" s="25">
        <v>1.0</v>
      </c>
      <c r="G2028" s="25">
        <v>0.0</v>
      </c>
      <c r="H2028" s="25">
        <v>7.0</v>
      </c>
      <c r="I2028" s="25">
        <v>0.0</v>
      </c>
      <c r="J2028" s="25">
        <v>0.0</v>
      </c>
      <c r="K2028" s="25">
        <v>0.0</v>
      </c>
      <c r="L2028" s="25">
        <v>0.0</v>
      </c>
      <c r="M2028" s="25">
        <v>0.0</v>
      </c>
      <c r="N2028" s="25">
        <v>0.00583</v>
      </c>
      <c r="O2028" s="25">
        <v>0.1225</v>
      </c>
      <c r="P2028" s="25">
        <v>0.07951</v>
      </c>
      <c r="Q2028" s="25">
        <v>1.0</v>
      </c>
      <c r="R2028" s="25">
        <v>99.0</v>
      </c>
      <c r="S2028" s="25">
        <v>6.0</v>
      </c>
    </row>
    <row r="2029">
      <c r="A2029" s="58" t="s">
        <v>41</v>
      </c>
      <c r="B2029" s="25" t="s">
        <v>1</v>
      </c>
      <c r="C2029" s="25" t="s">
        <v>84</v>
      </c>
      <c r="D2029" s="25" t="s">
        <v>14</v>
      </c>
      <c r="E2029" s="25">
        <v>1474.0</v>
      </c>
      <c r="F2029" s="25">
        <v>1.0</v>
      </c>
      <c r="G2029" s="25">
        <v>0.0</v>
      </c>
      <c r="H2029" s="25">
        <v>35.0</v>
      </c>
      <c r="I2029" s="25">
        <v>0.0</v>
      </c>
      <c r="J2029" s="25">
        <v>0.0</v>
      </c>
      <c r="K2029" s="25">
        <v>0.0</v>
      </c>
      <c r="L2029" s="25">
        <v>0.0</v>
      </c>
      <c r="M2029" s="25">
        <v>0.0</v>
      </c>
      <c r="N2029" s="25">
        <v>0.78083</v>
      </c>
      <c r="O2029" s="25">
        <v>13.77889</v>
      </c>
      <c r="P2029" s="25">
        <v>4.69001</v>
      </c>
      <c r="Q2029" s="25">
        <v>1.0</v>
      </c>
      <c r="R2029" s="25">
        <v>99.0</v>
      </c>
      <c r="S2029" s="25">
        <v>6.0</v>
      </c>
    </row>
    <row r="2030">
      <c r="A2030" s="58" t="s">
        <v>41</v>
      </c>
      <c r="B2030" s="25" t="s">
        <v>1</v>
      </c>
      <c r="C2030" s="25" t="s">
        <v>199</v>
      </c>
      <c r="D2030" s="25" t="s">
        <v>14</v>
      </c>
      <c r="E2030" s="25">
        <v>25.0</v>
      </c>
      <c r="F2030" s="25">
        <v>1.0</v>
      </c>
      <c r="G2030" s="25">
        <v>1.0</v>
      </c>
      <c r="H2030" s="25">
        <v>0.0</v>
      </c>
      <c r="I2030" s="25">
        <v>0.0</v>
      </c>
      <c r="J2030" s="25">
        <v>0.0</v>
      </c>
      <c r="K2030" s="25">
        <v>0.0</v>
      </c>
      <c r="L2030" s="25">
        <v>0.0</v>
      </c>
      <c r="M2030" s="25">
        <v>0.0</v>
      </c>
      <c r="N2030" s="25">
        <v>0.24778</v>
      </c>
      <c r="O2030" s="25">
        <v>6.38611</v>
      </c>
      <c r="P2030" s="25">
        <v>1.98683</v>
      </c>
      <c r="Q2030" s="25">
        <v>1.0</v>
      </c>
      <c r="R2030" s="25">
        <v>99.0</v>
      </c>
      <c r="S2030" s="25">
        <v>6.0</v>
      </c>
    </row>
    <row r="2031">
      <c r="A2031" s="58" t="s">
        <v>41</v>
      </c>
      <c r="B2031" s="25" t="s">
        <v>1</v>
      </c>
      <c r="C2031" s="25" t="s">
        <v>154</v>
      </c>
      <c r="D2031" s="25" t="s">
        <v>14</v>
      </c>
      <c r="E2031" s="25">
        <v>166.0</v>
      </c>
      <c r="F2031" s="25">
        <v>1.0</v>
      </c>
      <c r="G2031" s="25">
        <v>0.0</v>
      </c>
      <c r="H2031" s="25">
        <v>4.0</v>
      </c>
      <c r="I2031" s="25">
        <v>0.0</v>
      </c>
      <c r="J2031" s="25">
        <v>0.0</v>
      </c>
      <c r="K2031" s="25">
        <v>0.0</v>
      </c>
      <c r="L2031" s="25">
        <v>0.0</v>
      </c>
      <c r="M2031" s="25">
        <v>0.0</v>
      </c>
      <c r="N2031" s="25">
        <v>0.32556</v>
      </c>
      <c r="O2031" s="25">
        <v>3.34806</v>
      </c>
      <c r="P2031" s="25">
        <v>1.86745</v>
      </c>
      <c r="Q2031" s="25">
        <v>1.0</v>
      </c>
      <c r="R2031" s="25">
        <v>99.0</v>
      </c>
      <c r="S2031" s="25">
        <v>6.0</v>
      </c>
    </row>
    <row r="2032">
      <c r="A2032" s="58" t="s">
        <v>41</v>
      </c>
      <c r="B2032" s="25" t="s">
        <v>1</v>
      </c>
      <c r="C2032" s="25" t="s">
        <v>175</v>
      </c>
      <c r="D2032" s="25" t="s">
        <v>14</v>
      </c>
      <c r="E2032" s="25">
        <v>137.0</v>
      </c>
      <c r="F2032" s="25">
        <v>1.0</v>
      </c>
      <c r="G2032" s="25">
        <v>0.0</v>
      </c>
      <c r="H2032" s="25">
        <v>2.0</v>
      </c>
      <c r="I2032" s="25">
        <v>0.0</v>
      </c>
      <c r="J2032" s="25">
        <v>0.0</v>
      </c>
      <c r="K2032" s="25">
        <v>0.0</v>
      </c>
      <c r="L2032" s="25">
        <v>0.0</v>
      </c>
      <c r="M2032" s="25">
        <v>0.0</v>
      </c>
      <c r="N2032" s="25">
        <v>0.15222</v>
      </c>
      <c r="O2032" s="25">
        <v>1.7475</v>
      </c>
      <c r="P2032" s="25">
        <v>1.53916</v>
      </c>
      <c r="Q2032" s="25">
        <v>1.0</v>
      </c>
      <c r="R2032" s="25">
        <v>99.0</v>
      </c>
      <c r="S2032" s="25">
        <v>6.0</v>
      </c>
    </row>
    <row r="2033">
      <c r="A2033" s="58" t="s">
        <v>41</v>
      </c>
      <c r="B2033" s="25" t="s">
        <v>1</v>
      </c>
      <c r="C2033" s="25" t="s">
        <v>197</v>
      </c>
      <c r="D2033" s="25" t="s">
        <v>14</v>
      </c>
      <c r="E2033" s="25">
        <v>129.0</v>
      </c>
      <c r="F2033" s="25">
        <v>1.0</v>
      </c>
      <c r="G2033" s="25">
        <v>0.0</v>
      </c>
      <c r="H2033" s="25">
        <v>6.0</v>
      </c>
      <c r="I2033" s="25">
        <v>0.0</v>
      </c>
      <c r="J2033" s="25">
        <v>0.0</v>
      </c>
      <c r="K2033" s="25">
        <v>0.0</v>
      </c>
      <c r="L2033" s="25">
        <v>0.0</v>
      </c>
      <c r="M2033" s="25">
        <v>0.0</v>
      </c>
      <c r="N2033" s="25">
        <v>0.33222</v>
      </c>
      <c r="O2033" s="25">
        <v>3.06389</v>
      </c>
      <c r="P2033" s="25">
        <v>1.61102</v>
      </c>
      <c r="Q2033" s="25">
        <v>1.0</v>
      </c>
      <c r="R2033" s="25">
        <v>99.0</v>
      </c>
      <c r="S2033" s="25">
        <v>6.0</v>
      </c>
    </row>
    <row r="2034">
      <c r="A2034" s="58" t="s">
        <v>41</v>
      </c>
      <c r="B2034" s="25" t="s">
        <v>1</v>
      </c>
      <c r="C2034" s="25" t="s">
        <v>143</v>
      </c>
      <c r="D2034" s="25" t="s">
        <v>14</v>
      </c>
      <c r="E2034" s="25">
        <v>194.0</v>
      </c>
      <c r="F2034" s="25">
        <v>1.0</v>
      </c>
      <c r="G2034" s="25">
        <v>0.0</v>
      </c>
      <c r="H2034" s="25">
        <v>7.0</v>
      </c>
      <c r="I2034" s="25">
        <v>0.0</v>
      </c>
      <c r="J2034" s="25">
        <v>0.0</v>
      </c>
      <c r="K2034" s="25">
        <v>0.0</v>
      </c>
      <c r="L2034" s="25">
        <v>0.0</v>
      </c>
      <c r="M2034" s="25">
        <v>0.0</v>
      </c>
      <c r="N2034" s="25">
        <v>0.17861</v>
      </c>
      <c r="O2034" s="25">
        <v>6.08167</v>
      </c>
      <c r="P2034" s="25">
        <v>1.91973</v>
      </c>
      <c r="Q2034" s="25">
        <v>1.0</v>
      </c>
      <c r="R2034" s="25">
        <v>99.0</v>
      </c>
      <c r="S2034" s="25">
        <v>6.0</v>
      </c>
    </row>
    <row r="2035">
      <c r="A2035" s="58" t="s">
        <v>41</v>
      </c>
      <c r="B2035" s="25" t="s">
        <v>1</v>
      </c>
      <c r="C2035" s="25" t="s">
        <v>176</v>
      </c>
      <c r="D2035" s="25" t="s">
        <v>14</v>
      </c>
      <c r="E2035" s="25">
        <v>127.0</v>
      </c>
      <c r="F2035" s="25">
        <v>1.0</v>
      </c>
      <c r="G2035" s="25">
        <v>0.0</v>
      </c>
      <c r="H2035" s="25">
        <v>7.0</v>
      </c>
      <c r="I2035" s="25">
        <v>0.0</v>
      </c>
      <c r="J2035" s="25">
        <v>0.0</v>
      </c>
      <c r="K2035" s="25">
        <v>0.0</v>
      </c>
      <c r="L2035" s="25">
        <v>0.0</v>
      </c>
      <c r="M2035" s="25">
        <v>0.0</v>
      </c>
      <c r="N2035" s="25">
        <v>0.14889</v>
      </c>
      <c r="O2035" s="25">
        <v>5.90389</v>
      </c>
      <c r="P2035" s="25">
        <v>2.01953</v>
      </c>
      <c r="Q2035" s="25">
        <v>1.0</v>
      </c>
      <c r="R2035" s="25">
        <v>99.0</v>
      </c>
      <c r="S2035" s="25">
        <v>6.0</v>
      </c>
    </row>
    <row r="2036">
      <c r="A2036" s="58" t="s">
        <v>41</v>
      </c>
      <c r="B2036" s="25" t="s">
        <v>1</v>
      </c>
      <c r="C2036" s="25" t="s">
        <v>93</v>
      </c>
      <c r="D2036" s="25" t="s">
        <v>14</v>
      </c>
      <c r="E2036" s="25">
        <v>1190.0</v>
      </c>
      <c r="F2036" s="25">
        <v>1.0</v>
      </c>
      <c r="G2036" s="25">
        <v>0.0</v>
      </c>
      <c r="H2036" s="25">
        <v>14.0</v>
      </c>
      <c r="I2036" s="25">
        <v>0.0</v>
      </c>
      <c r="J2036" s="25">
        <v>0.0</v>
      </c>
      <c r="K2036" s="25">
        <v>0.0</v>
      </c>
      <c r="L2036" s="25">
        <v>0.0</v>
      </c>
      <c r="M2036" s="25">
        <v>0.0</v>
      </c>
      <c r="N2036" s="25">
        <v>0.34722</v>
      </c>
      <c r="O2036" s="25">
        <v>2.45417</v>
      </c>
      <c r="P2036" s="25">
        <v>1.82702</v>
      </c>
      <c r="Q2036" s="25">
        <v>1.0</v>
      </c>
      <c r="R2036" s="25">
        <v>99.0</v>
      </c>
      <c r="S2036" s="25">
        <v>6.0</v>
      </c>
    </row>
    <row r="2037">
      <c r="A2037" s="58" t="s">
        <v>41</v>
      </c>
      <c r="B2037" s="25" t="s">
        <v>1</v>
      </c>
      <c r="C2037" s="25" t="s">
        <v>95</v>
      </c>
      <c r="D2037" s="25" t="s">
        <v>14</v>
      </c>
      <c r="E2037" s="25">
        <v>1844.0</v>
      </c>
      <c r="F2037" s="25">
        <v>1.0</v>
      </c>
      <c r="G2037" s="25">
        <v>0.0</v>
      </c>
      <c r="H2037" s="25">
        <v>28.0</v>
      </c>
      <c r="I2037" s="25">
        <v>0.0</v>
      </c>
      <c r="J2037" s="25">
        <v>0.0</v>
      </c>
      <c r="K2037" s="25">
        <v>0.0</v>
      </c>
      <c r="L2037" s="25">
        <v>0.0</v>
      </c>
      <c r="M2037" s="25">
        <v>0.0</v>
      </c>
      <c r="N2037" s="25">
        <v>1.24333</v>
      </c>
      <c r="O2037" s="25">
        <v>18.92722</v>
      </c>
      <c r="P2037" s="25">
        <v>7.29878</v>
      </c>
      <c r="Q2037" s="25">
        <v>1.0</v>
      </c>
      <c r="R2037" s="25">
        <v>99.0</v>
      </c>
      <c r="S2037" s="25">
        <v>6.0</v>
      </c>
    </row>
    <row r="2038">
      <c r="A2038" s="58" t="s">
        <v>41</v>
      </c>
      <c r="B2038" s="25" t="s">
        <v>1</v>
      </c>
      <c r="C2038" s="25" t="s">
        <v>58</v>
      </c>
      <c r="D2038" s="25" t="s">
        <v>14</v>
      </c>
      <c r="E2038" s="25">
        <v>132.0</v>
      </c>
      <c r="F2038" s="25">
        <v>1.0</v>
      </c>
      <c r="G2038" s="25">
        <v>0.0</v>
      </c>
      <c r="H2038" s="25">
        <v>2.0</v>
      </c>
      <c r="I2038" s="25">
        <v>0.0</v>
      </c>
      <c r="J2038" s="25">
        <v>0.0</v>
      </c>
      <c r="K2038" s="25">
        <v>0.0</v>
      </c>
      <c r="L2038" s="25">
        <v>0.0</v>
      </c>
      <c r="M2038" s="25">
        <v>0.0</v>
      </c>
      <c r="N2038" s="25">
        <v>0.26139</v>
      </c>
      <c r="O2038" s="25">
        <v>8.71306</v>
      </c>
      <c r="P2038" s="25">
        <v>2.17401</v>
      </c>
      <c r="Q2038" s="25">
        <v>1.0</v>
      </c>
      <c r="R2038" s="25">
        <v>99.0</v>
      </c>
      <c r="S2038" s="25">
        <v>6.0</v>
      </c>
    </row>
    <row r="2039">
      <c r="A2039" s="58" t="s">
        <v>41</v>
      </c>
      <c r="B2039" s="25" t="s">
        <v>1</v>
      </c>
      <c r="C2039" s="25" t="s">
        <v>48</v>
      </c>
      <c r="D2039" s="25" t="s">
        <v>15</v>
      </c>
      <c r="E2039" s="25">
        <v>94.0</v>
      </c>
      <c r="F2039" s="25">
        <v>1.0</v>
      </c>
      <c r="G2039" s="25">
        <v>0.0</v>
      </c>
      <c r="H2039" s="25">
        <v>30.0</v>
      </c>
      <c r="I2039" s="25">
        <v>0.0</v>
      </c>
      <c r="J2039" s="25">
        <v>0.0</v>
      </c>
      <c r="K2039" s="25">
        <v>0.0</v>
      </c>
      <c r="L2039" s="25">
        <v>0.0</v>
      </c>
      <c r="M2039" s="25">
        <v>0.0</v>
      </c>
      <c r="N2039" s="25">
        <v>0.04917</v>
      </c>
      <c r="O2039" s="25">
        <v>0.66194</v>
      </c>
      <c r="P2039" s="25">
        <v>0.25752</v>
      </c>
      <c r="Q2039" s="25">
        <v>1.0</v>
      </c>
      <c r="R2039" s="25">
        <v>99.0</v>
      </c>
      <c r="S2039" s="25">
        <v>7.0</v>
      </c>
    </row>
    <row r="2040">
      <c r="A2040" s="58" t="s">
        <v>41</v>
      </c>
      <c r="B2040" s="25" t="s">
        <v>1</v>
      </c>
      <c r="C2040" s="25" t="s">
        <v>159</v>
      </c>
      <c r="D2040" s="25" t="s">
        <v>15</v>
      </c>
      <c r="E2040" s="25">
        <v>339.0</v>
      </c>
      <c r="F2040" s="25">
        <v>1.0</v>
      </c>
      <c r="G2040" s="25">
        <v>0.0</v>
      </c>
      <c r="H2040" s="25">
        <v>126.0</v>
      </c>
      <c r="I2040" s="25">
        <v>0.0</v>
      </c>
      <c r="J2040" s="25">
        <v>0.0</v>
      </c>
      <c r="K2040" s="25">
        <v>0.0</v>
      </c>
      <c r="L2040" s="25">
        <v>0.0</v>
      </c>
      <c r="M2040" s="25">
        <v>0.0</v>
      </c>
      <c r="N2040" s="25">
        <v>0.03111</v>
      </c>
      <c r="O2040" s="25">
        <v>0.79833</v>
      </c>
      <c r="P2040" s="25">
        <v>0.22184</v>
      </c>
      <c r="Q2040" s="25">
        <v>1.0</v>
      </c>
      <c r="R2040" s="25">
        <v>99.0</v>
      </c>
      <c r="S2040" s="25">
        <v>7.0</v>
      </c>
    </row>
    <row r="2041">
      <c r="A2041" s="58" t="s">
        <v>41</v>
      </c>
      <c r="B2041" s="25" t="s">
        <v>1</v>
      </c>
      <c r="C2041" s="25" t="s">
        <v>251</v>
      </c>
      <c r="D2041" s="25" t="s">
        <v>15</v>
      </c>
      <c r="E2041" s="25">
        <v>15.0</v>
      </c>
      <c r="F2041" s="25">
        <v>1.0</v>
      </c>
      <c r="G2041" s="25">
        <v>0.0</v>
      </c>
      <c r="H2041" s="25">
        <v>3.0</v>
      </c>
      <c r="I2041" s="25">
        <v>0.0</v>
      </c>
      <c r="J2041" s="25">
        <v>0.0</v>
      </c>
      <c r="K2041" s="25">
        <v>0.0</v>
      </c>
      <c r="L2041" s="25">
        <v>0.0</v>
      </c>
      <c r="M2041" s="25">
        <v>0.0</v>
      </c>
      <c r="N2041" s="25">
        <v>0.01972</v>
      </c>
      <c r="O2041" s="25">
        <v>1.19389</v>
      </c>
      <c r="P2041" s="25">
        <v>0.31811</v>
      </c>
      <c r="Q2041" s="25">
        <v>1.0</v>
      </c>
      <c r="R2041" s="25">
        <v>99.0</v>
      </c>
      <c r="S2041" s="25">
        <v>7.0</v>
      </c>
    </row>
    <row r="2042">
      <c r="A2042" s="58" t="s">
        <v>41</v>
      </c>
      <c r="B2042" s="25" t="s">
        <v>1</v>
      </c>
      <c r="C2042" s="25" t="s">
        <v>264</v>
      </c>
      <c r="D2042" s="25" t="s">
        <v>15</v>
      </c>
      <c r="E2042" s="25">
        <v>4.0</v>
      </c>
      <c r="F2042" s="25">
        <v>1.0</v>
      </c>
      <c r="G2042" s="25">
        <v>0.0</v>
      </c>
      <c r="H2042" s="25">
        <v>2.0</v>
      </c>
      <c r="I2042" s="25">
        <v>0.0</v>
      </c>
      <c r="J2042" s="25">
        <v>0.0</v>
      </c>
      <c r="K2042" s="25">
        <v>0.0</v>
      </c>
      <c r="L2042" s="25">
        <v>0.0</v>
      </c>
      <c r="M2042" s="25">
        <v>0.0</v>
      </c>
      <c r="N2042" s="25">
        <v>0.00111</v>
      </c>
      <c r="O2042" s="25">
        <v>0.77972</v>
      </c>
      <c r="P2042" s="25">
        <v>0.27257</v>
      </c>
      <c r="Q2042" s="25">
        <v>1.0</v>
      </c>
      <c r="R2042" s="25">
        <v>99.0</v>
      </c>
      <c r="S2042" s="25">
        <v>7.0</v>
      </c>
    </row>
    <row r="2043">
      <c r="A2043" s="58" t="s">
        <v>41</v>
      </c>
      <c r="B2043" s="25" t="s">
        <v>1</v>
      </c>
      <c r="C2043" s="25" t="s">
        <v>282</v>
      </c>
      <c r="D2043" s="25" t="s">
        <v>15</v>
      </c>
      <c r="E2043" s="25">
        <v>4.0</v>
      </c>
      <c r="F2043" s="25">
        <v>1.0</v>
      </c>
      <c r="G2043" s="25">
        <v>0.0</v>
      </c>
      <c r="H2043" s="25">
        <v>1.0</v>
      </c>
      <c r="I2043" s="25">
        <v>0.0</v>
      </c>
      <c r="J2043" s="25">
        <v>0.0</v>
      </c>
      <c r="K2043" s="25">
        <v>0.0</v>
      </c>
      <c r="L2043" s="25">
        <v>0.0</v>
      </c>
      <c r="M2043" s="25">
        <v>0.0</v>
      </c>
      <c r="N2043" s="25">
        <v>0.605</v>
      </c>
      <c r="O2043" s="25">
        <v>5.98194</v>
      </c>
      <c r="P2043" s="25">
        <v>2.60646</v>
      </c>
      <c r="Q2043" s="25">
        <v>1.0</v>
      </c>
      <c r="R2043" s="25">
        <v>99.0</v>
      </c>
      <c r="S2043" s="25">
        <v>7.0</v>
      </c>
    </row>
    <row r="2044">
      <c r="A2044" s="58" t="s">
        <v>41</v>
      </c>
      <c r="B2044" s="25" t="s">
        <v>1</v>
      </c>
      <c r="C2044" s="25" t="s">
        <v>196</v>
      </c>
      <c r="D2044" s="25" t="s">
        <v>15</v>
      </c>
      <c r="E2044" s="25">
        <v>28.0</v>
      </c>
      <c r="F2044" s="25">
        <v>1.0</v>
      </c>
      <c r="G2044" s="25">
        <v>0.0</v>
      </c>
      <c r="H2044" s="25">
        <v>12.0</v>
      </c>
      <c r="I2044" s="25">
        <v>0.0</v>
      </c>
      <c r="J2044" s="25">
        <v>0.0</v>
      </c>
      <c r="K2044" s="25">
        <v>0.0</v>
      </c>
      <c r="L2044" s="25">
        <v>0.0</v>
      </c>
      <c r="M2044" s="25">
        <v>0.0</v>
      </c>
      <c r="N2044" s="25">
        <v>0.0175</v>
      </c>
      <c r="O2044" s="25">
        <v>1.52167</v>
      </c>
      <c r="P2044" s="25">
        <v>0.30513</v>
      </c>
      <c r="Q2044" s="25">
        <v>1.0</v>
      </c>
      <c r="R2044" s="25">
        <v>99.0</v>
      </c>
      <c r="S2044" s="25">
        <v>7.0</v>
      </c>
    </row>
    <row r="2045">
      <c r="A2045" s="58" t="s">
        <v>41</v>
      </c>
      <c r="B2045" s="25" t="s">
        <v>1</v>
      </c>
      <c r="C2045" s="25" t="s">
        <v>179</v>
      </c>
      <c r="D2045" s="25" t="s">
        <v>15</v>
      </c>
      <c r="E2045" s="25">
        <v>12.0</v>
      </c>
      <c r="F2045" s="25">
        <v>1.0</v>
      </c>
      <c r="G2045" s="25">
        <v>0.0</v>
      </c>
      <c r="H2045" s="25">
        <v>1.0</v>
      </c>
      <c r="I2045" s="25">
        <v>0.0</v>
      </c>
      <c r="J2045" s="25">
        <v>0.0</v>
      </c>
      <c r="K2045" s="25">
        <v>0.0</v>
      </c>
      <c r="L2045" s="25">
        <v>0.0</v>
      </c>
      <c r="M2045" s="25">
        <v>0.0</v>
      </c>
      <c r="N2045" s="25">
        <v>0.18306</v>
      </c>
      <c r="O2045" s="25">
        <v>1.40833</v>
      </c>
      <c r="P2045" s="25">
        <v>0.45266</v>
      </c>
      <c r="Q2045" s="25">
        <v>1.0</v>
      </c>
      <c r="R2045" s="25">
        <v>99.0</v>
      </c>
      <c r="S2045" s="25">
        <v>7.0</v>
      </c>
    </row>
    <row r="2046">
      <c r="A2046" s="58" t="s">
        <v>41</v>
      </c>
      <c r="B2046" s="25" t="s">
        <v>1</v>
      </c>
      <c r="C2046" s="25" t="s">
        <v>270</v>
      </c>
      <c r="D2046" s="25" t="s">
        <v>15</v>
      </c>
      <c r="E2046" s="25">
        <v>4.0</v>
      </c>
      <c r="F2046" s="25">
        <v>1.0</v>
      </c>
      <c r="G2046" s="25">
        <v>0.0</v>
      </c>
      <c r="H2046" s="25">
        <v>3.0</v>
      </c>
      <c r="I2046" s="25">
        <v>0.0</v>
      </c>
      <c r="J2046" s="25">
        <v>0.0</v>
      </c>
      <c r="K2046" s="25">
        <v>0.0</v>
      </c>
      <c r="L2046" s="25">
        <v>0.0</v>
      </c>
      <c r="M2046" s="25">
        <v>0.0</v>
      </c>
      <c r="N2046" s="25">
        <v>0.0025</v>
      </c>
      <c r="O2046" s="25">
        <v>0.05806</v>
      </c>
      <c r="P2046" s="25">
        <v>0.01632</v>
      </c>
      <c r="Q2046" s="25">
        <v>1.0</v>
      </c>
      <c r="R2046" s="25">
        <v>99.0</v>
      </c>
      <c r="S2046" s="25">
        <v>7.0</v>
      </c>
    </row>
    <row r="2047">
      <c r="A2047" s="58" t="s">
        <v>41</v>
      </c>
      <c r="B2047" s="25" t="s">
        <v>1</v>
      </c>
      <c r="C2047" s="25" t="s">
        <v>110</v>
      </c>
      <c r="D2047" s="25" t="s">
        <v>15</v>
      </c>
      <c r="E2047" s="25">
        <v>73.0</v>
      </c>
      <c r="F2047" s="25">
        <v>1.0</v>
      </c>
      <c r="G2047" s="25">
        <v>0.0</v>
      </c>
      <c r="H2047" s="25">
        <v>39.0</v>
      </c>
      <c r="I2047" s="25">
        <v>0.0</v>
      </c>
      <c r="J2047" s="25">
        <v>0.0</v>
      </c>
      <c r="K2047" s="25">
        <v>0.0</v>
      </c>
      <c r="L2047" s="25">
        <v>0.0</v>
      </c>
      <c r="M2047" s="25">
        <v>0.0</v>
      </c>
      <c r="N2047" s="25">
        <v>0.01278</v>
      </c>
      <c r="O2047" s="25">
        <v>0.44806</v>
      </c>
      <c r="P2047" s="25">
        <v>0.18336</v>
      </c>
      <c r="Q2047" s="25">
        <v>1.0</v>
      </c>
      <c r="R2047" s="25">
        <v>99.0</v>
      </c>
      <c r="S2047" s="25">
        <v>7.0</v>
      </c>
    </row>
    <row r="2048">
      <c r="A2048" s="58" t="s">
        <v>41</v>
      </c>
      <c r="B2048" s="25" t="s">
        <v>1</v>
      </c>
      <c r="C2048" s="25" t="s">
        <v>206</v>
      </c>
      <c r="D2048" s="25" t="s">
        <v>15</v>
      </c>
      <c r="E2048" s="25">
        <v>27.0</v>
      </c>
      <c r="F2048" s="25">
        <v>1.0</v>
      </c>
      <c r="G2048" s="25">
        <v>0.0</v>
      </c>
      <c r="H2048" s="25">
        <v>13.0</v>
      </c>
      <c r="I2048" s="25">
        <v>0.0</v>
      </c>
      <c r="J2048" s="25">
        <v>0.0</v>
      </c>
      <c r="K2048" s="25">
        <v>0.0</v>
      </c>
      <c r="L2048" s="25">
        <v>0.0</v>
      </c>
      <c r="M2048" s="25">
        <v>0.0</v>
      </c>
      <c r="N2048" s="25">
        <v>0.00389</v>
      </c>
      <c r="O2048" s="25">
        <v>0.50389</v>
      </c>
      <c r="P2048" s="25">
        <v>0.13566</v>
      </c>
      <c r="Q2048" s="25">
        <v>1.0</v>
      </c>
      <c r="R2048" s="25">
        <v>99.0</v>
      </c>
      <c r="S2048" s="25">
        <v>7.0</v>
      </c>
    </row>
    <row r="2049">
      <c r="A2049" s="58" t="s">
        <v>41</v>
      </c>
      <c r="B2049" s="25" t="s">
        <v>1</v>
      </c>
      <c r="C2049" s="25" t="s">
        <v>227</v>
      </c>
      <c r="D2049" s="25" t="s">
        <v>15</v>
      </c>
      <c r="E2049" s="25">
        <v>22.0</v>
      </c>
      <c r="F2049" s="25">
        <v>1.0</v>
      </c>
      <c r="G2049" s="25">
        <v>0.0</v>
      </c>
      <c r="H2049" s="25">
        <v>4.0</v>
      </c>
      <c r="I2049" s="25">
        <v>0.0</v>
      </c>
      <c r="J2049" s="25">
        <v>0.0</v>
      </c>
      <c r="K2049" s="25">
        <v>0.0</v>
      </c>
      <c r="L2049" s="25">
        <v>0.0</v>
      </c>
      <c r="M2049" s="25">
        <v>0.0</v>
      </c>
      <c r="N2049" s="25">
        <v>0.09694</v>
      </c>
      <c r="O2049" s="25">
        <v>0.875</v>
      </c>
      <c r="P2049" s="25">
        <v>0.78841</v>
      </c>
      <c r="Q2049" s="25">
        <v>1.0</v>
      </c>
      <c r="R2049" s="25">
        <v>99.0</v>
      </c>
      <c r="S2049" s="25">
        <v>7.0</v>
      </c>
    </row>
    <row r="2050">
      <c r="A2050" s="58" t="s">
        <v>41</v>
      </c>
      <c r="B2050" s="25" t="s">
        <v>1</v>
      </c>
      <c r="C2050" s="25" t="s">
        <v>194</v>
      </c>
      <c r="D2050" s="25" t="s">
        <v>15</v>
      </c>
      <c r="E2050" s="25">
        <v>51.0</v>
      </c>
      <c r="F2050" s="25">
        <v>1.0</v>
      </c>
      <c r="G2050" s="25">
        <v>0.0</v>
      </c>
      <c r="H2050" s="25">
        <v>16.0</v>
      </c>
      <c r="I2050" s="25">
        <v>0.0</v>
      </c>
      <c r="J2050" s="25">
        <v>0.0</v>
      </c>
      <c r="K2050" s="25">
        <v>0.0</v>
      </c>
      <c r="L2050" s="25">
        <v>0.0</v>
      </c>
      <c r="M2050" s="25">
        <v>0.0</v>
      </c>
      <c r="N2050" s="25">
        <v>0.035</v>
      </c>
      <c r="O2050" s="25">
        <v>0.38194</v>
      </c>
      <c r="P2050" s="25">
        <v>0.21212</v>
      </c>
      <c r="Q2050" s="25">
        <v>1.0</v>
      </c>
      <c r="R2050" s="25">
        <v>99.0</v>
      </c>
      <c r="S2050" s="25">
        <v>7.0</v>
      </c>
    </row>
    <row r="2051">
      <c r="A2051" s="58" t="s">
        <v>41</v>
      </c>
      <c r="B2051" s="25" t="s">
        <v>1</v>
      </c>
      <c r="C2051" s="25" t="s">
        <v>217</v>
      </c>
      <c r="D2051" s="25" t="s">
        <v>15</v>
      </c>
      <c r="E2051" s="25">
        <v>61.0</v>
      </c>
      <c r="F2051" s="25">
        <v>1.0</v>
      </c>
      <c r="G2051" s="25">
        <v>0.0</v>
      </c>
      <c r="H2051" s="25">
        <v>26.0</v>
      </c>
      <c r="I2051" s="25">
        <v>0.0</v>
      </c>
      <c r="J2051" s="25">
        <v>0.0</v>
      </c>
      <c r="K2051" s="25">
        <v>0.0</v>
      </c>
      <c r="L2051" s="25">
        <v>0.0</v>
      </c>
      <c r="M2051" s="25">
        <v>0.0</v>
      </c>
      <c r="N2051" s="25">
        <v>0.07333</v>
      </c>
      <c r="O2051" s="25">
        <v>1.86167</v>
      </c>
      <c r="P2051" s="25">
        <v>0.59275</v>
      </c>
      <c r="Q2051" s="25">
        <v>1.0</v>
      </c>
      <c r="R2051" s="25">
        <v>99.0</v>
      </c>
      <c r="S2051" s="25">
        <v>7.0</v>
      </c>
    </row>
    <row r="2052">
      <c r="A2052" s="58" t="s">
        <v>41</v>
      </c>
      <c r="B2052" s="25" t="s">
        <v>1</v>
      </c>
      <c r="C2052" s="25" t="s">
        <v>189</v>
      </c>
      <c r="D2052" s="25" t="s">
        <v>15</v>
      </c>
      <c r="E2052" s="25">
        <v>65.0</v>
      </c>
      <c r="F2052" s="25">
        <v>1.0</v>
      </c>
      <c r="G2052" s="25">
        <v>0.0</v>
      </c>
      <c r="H2052" s="25">
        <v>27.0</v>
      </c>
      <c r="I2052" s="25">
        <v>0.0</v>
      </c>
      <c r="J2052" s="25">
        <v>0.0</v>
      </c>
      <c r="K2052" s="25">
        <v>0.0</v>
      </c>
      <c r="L2052" s="25">
        <v>0.0</v>
      </c>
      <c r="M2052" s="25">
        <v>0.0</v>
      </c>
      <c r="N2052" s="25">
        <v>0.0425</v>
      </c>
      <c r="O2052" s="25">
        <v>0.44528</v>
      </c>
      <c r="P2052" s="25">
        <v>0.24287</v>
      </c>
      <c r="Q2052" s="25">
        <v>1.0</v>
      </c>
      <c r="R2052" s="25">
        <v>99.0</v>
      </c>
      <c r="S2052" s="25">
        <v>7.0</v>
      </c>
    </row>
    <row r="2053">
      <c r="A2053" s="58" t="s">
        <v>41</v>
      </c>
      <c r="B2053" s="25" t="s">
        <v>1</v>
      </c>
      <c r="C2053" s="25" t="s">
        <v>145</v>
      </c>
      <c r="D2053" s="25" t="s">
        <v>15</v>
      </c>
      <c r="E2053" s="25">
        <v>86.0</v>
      </c>
      <c r="F2053" s="25">
        <v>1.0</v>
      </c>
      <c r="G2053" s="25">
        <v>0.0</v>
      </c>
      <c r="H2053" s="25">
        <v>47.0</v>
      </c>
      <c r="I2053" s="25">
        <v>0.0</v>
      </c>
      <c r="J2053" s="25">
        <v>0.0</v>
      </c>
      <c r="K2053" s="25">
        <v>0.0</v>
      </c>
      <c r="L2053" s="25">
        <v>0.0</v>
      </c>
      <c r="M2053" s="25">
        <v>0.0</v>
      </c>
      <c r="N2053" s="25">
        <v>0.00278</v>
      </c>
      <c r="O2053" s="25">
        <v>0.915</v>
      </c>
      <c r="P2053" s="25">
        <v>0.39352</v>
      </c>
      <c r="Q2053" s="25">
        <v>1.0</v>
      </c>
      <c r="R2053" s="25">
        <v>99.0</v>
      </c>
      <c r="S2053" s="25">
        <v>7.0</v>
      </c>
    </row>
    <row r="2054">
      <c r="A2054" s="58" t="s">
        <v>41</v>
      </c>
      <c r="B2054" s="25" t="s">
        <v>1</v>
      </c>
      <c r="C2054" s="25" t="s">
        <v>207</v>
      </c>
      <c r="D2054" s="25" t="s">
        <v>15</v>
      </c>
      <c r="E2054" s="25">
        <v>204.0</v>
      </c>
      <c r="F2054" s="25">
        <v>1.0</v>
      </c>
      <c r="G2054" s="25">
        <v>0.0</v>
      </c>
      <c r="H2054" s="25">
        <v>86.0</v>
      </c>
      <c r="I2054" s="25">
        <v>0.0</v>
      </c>
      <c r="J2054" s="25">
        <v>0.0</v>
      </c>
      <c r="K2054" s="25">
        <v>0.0</v>
      </c>
      <c r="L2054" s="25">
        <v>0.0</v>
      </c>
      <c r="M2054" s="25">
        <v>0.0</v>
      </c>
      <c r="N2054" s="25">
        <v>0.01361</v>
      </c>
      <c r="O2054" s="25">
        <v>0.82444</v>
      </c>
      <c r="P2054" s="25">
        <v>0.36562</v>
      </c>
      <c r="Q2054" s="25">
        <v>1.0</v>
      </c>
      <c r="R2054" s="25">
        <v>99.0</v>
      </c>
      <c r="S2054" s="25">
        <v>7.0</v>
      </c>
    </row>
    <row r="2055">
      <c r="A2055" s="58" t="s">
        <v>41</v>
      </c>
      <c r="B2055" s="25" t="s">
        <v>1</v>
      </c>
      <c r="C2055" s="25" t="s">
        <v>265</v>
      </c>
      <c r="D2055" s="25" t="s">
        <v>15</v>
      </c>
      <c r="E2055" s="25">
        <v>4.0</v>
      </c>
      <c r="F2055" s="25">
        <v>1.0</v>
      </c>
      <c r="G2055" s="25">
        <v>0.0</v>
      </c>
      <c r="H2055" s="25">
        <v>3.0</v>
      </c>
      <c r="I2055" s="25">
        <v>0.0</v>
      </c>
      <c r="J2055" s="25">
        <v>0.0</v>
      </c>
      <c r="K2055" s="25">
        <v>0.0</v>
      </c>
      <c r="L2055" s="25">
        <v>0.0</v>
      </c>
      <c r="M2055" s="25">
        <v>0.0</v>
      </c>
      <c r="N2055" s="25">
        <v>0.00278</v>
      </c>
      <c r="O2055" s="25">
        <v>0.09583</v>
      </c>
      <c r="P2055" s="25">
        <v>0.0259</v>
      </c>
      <c r="Q2055" s="25">
        <v>1.0</v>
      </c>
      <c r="R2055" s="25">
        <v>99.0</v>
      </c>
      <c r="S2055" s="25">
        <v>7.0</v>
      </c>
    </row>
    <row r="2056">
      <c r="A2056" s="58" t="s">
        <v>41</v>
      </c>
      <c r="B2056" s="25" t="s">
        <v>1</v>
      </c>
      <c r="C2056" s="25" t="s">
        <v>209</v>
      </c>
      <c r="D2056" s="25" t="s">
        <v>15</v>
      </c>
      <c r="E2056" s="25">
        <v>65.0</v>
      </c>
      <c r="F2056" s="25">
        <v>1.0</v>
      </c>
      <c r="G2056" s="25">
        <v>0.0</v>
      </c>
      <c r="H2056" s="25">
        <v>17.0</v>
      </c>
      <c r="I2056" s="25">
        <v>0.0</v>
      </c>
      <c r="J2056" s="25">
        <v>0.0</v>
      </c>
      <c r="K2056" s="25">
        <v>0.0</v>
      </c>
      <c r="L2056" s="25">
        <v>0.0</v>
      </c>
      <c r="M2056" s="25">
        <v>0.0</v>
      </c>
      <c r="N2056" s="25">
        <v>0.05361</v>
      </c>
      <c r="O2056" s="25">
        <v>0.73528</v>
      </c>
      <c r="P2056" s="25">
        <v>0.38256</v>
      </c>
      <c r="Q2056" s="25">
        <v>1.0</v>
      </c>
      <c r="R2056" s="25">
        <v>99.0</v>
      </c>
      <c r="S2056" s="25">
        <v>7.0</v>
      </c>
    </row>
    <row r="2057">
      <c r="A2057" s="58" t="s">
        <v>41</v>
      </c>
      <c r="B2057" s="25" t="s">
        <v>1</v>
      </c>
      <c r="C2057" s="25" t="s">
        <v>172</v>
      </c>
      <c r="D2057" s="25" t="s">
        <v>15</v>
      </c>
      <c r="E2057" s="25">
        <v>45.0</v>
      </c>
      <c r="F2057" s="25">
        <v>1.0</v>
      </c>
      <c r="G2057" s="25">
        <v>0.0</v>
      </c>
      <c r="H2057" s="25">
        <v>15.0</v>
      </c>
      <c r="I2057" s="25">
        <v>0.0</v>
      </c>
      <c r="J2057" s="25">
        <v>0.0</v>
      </c>
      <c r="K2057" s="25">
        <v>0.0</v>
      </c>
      <c r="L2057" s="25">
        <v>0.0</v>
      </c>
      <c r="M2057" s="25">
        <v>0.0</v>
      </c>
      <c r="N2057" s="25">
        <v>0.07361</v>
      </c>
      <c r="O2057" s="25">
        <v>0.88611</v>
      </c>
      <c r="P2057" s="25">
        <v>0.30269</v>
      </c>
      <c r="Q2057" s="25">
        <v>1.0</v>
      </c>
      <c r="R2057" s="25">
        <v>99.0</v>
      </c>
      <c r="S2057" s="25">
        <v>7.0</v>
      </c>
    </row>
    <row r="2058">
      <c r="A2058" s="58" t="s">
        <v>41</v>
      </c>
      <c r="B2058" s="25" t="s">
        <v>1</v>
      </c>
      <c r="C2058" s="25" t="s">
        <v>232</v>
      </c>
      <c r="D2058" s="25" t="s">
        <v>15</v>
      </c>
      <c r="E2058" s="25">
        <v>14.0</v>
      </c>
      <c r="F2058" s="25">
        <v>1.0</v>
      </c>
      <c r="G2058" s="25">
        <v>0.0</v>
      </c>
      <c r="H2058" s="25">
        <v>6.0</v>
      </c>
      <c r="I2058" s="25">
        <v>0.0</v>
      </c>
      <c r="J2058" s="25">
        <v>0.0</v>
      </c>
      <c r="K2058" s="25">
        <v>0.0</v>
      </c>
      <c r="L2058" s="25">
        <v>0.0</v>
      </c>
      <c r="M2058" s="25">
        <v>0.0</v>
      </c>
      <c r="N2058" s="25">
        <v>0.01361</v>
      </c>
      <c r="O2058" s="25">
        <v>0.64111</v>
      </c>
      <c r="P2058" s="25">
        <v>0.46321</v>
      </c>
      <c r="Q2058" s="25">
        <v>1.0</v>
      </c>
      <c r="R2058" s="25">
        <v>99.0</v>
      </c>
      <c r="S2058" s="25">
        <v>7.0</v>
      </c>
    </row>
    <row r="2059">
      <c r="A2059" s="58" t="s">
        <v>41</v>
      </c>
      <c r="B2059" s="25" t="s">
        <v>1</v>
      </c>
      <c r="C2059" s="25" t="s">
        <v>239</v>
      </c>
      <c r="D2059" s="25" t="s">
        <v>15</v>
      </c>
      <c r="E2059" s="25">
        <v>13.0</v>
      </c>
      <c r="F2059" s="25">
        <v>1.0</v>
      </c>
      <c r="G2059" s="25">
        <v>0.0</v>
      </c>
      <c r="H2059" s="25">
        <v>1.0</v>
      </c>
      <c r="I2059" s="25">
        <v>0.0</v>
      </c>
      <c r="J2059" s="25">
        <v>0.0</v>
      </c>
      <c r="K2059" s="25">
        <v>0.0</v>
      </c>
      <c r="L2059" s="25">
        <v>0.0</v>
      </c>
      <c r="M2059" s="25">
        <v>0.0</v>
      </c>
      <c r="N2059" s="25">
        <v>0.11083</v>
      </c>
      <c r="O2059" s="25">
        <v>0.35417</v>
      </c>
      <c r="P2059" s="25">
        <v>0.19797</v>
      </c>
      <c r="Q2059" s="25">
        <v>1.0</v>
      </c>
      <c r="R2059" s="25">
        <v>99.0</v>
      </c>
      <c r="S2059" s="25">
        <v>7.0</v>
      </c>
    </row>
    <row r="2060">
      <c r="A2060" s="58" t="s">
        <v>41</v>
      </c>
      <c r="B2060" s="25" t="s">
        <v>1</v>
      </c>
      <c r="C2060" s="25" t="s">
        <v>180</v>
      </c>
      <c r="D2060" s="25" t="s">
        <v>15</v>
      </c>
      <c r="E2060" s="25">
        <v>142.0</v>
      </c>
      <c r="F2060" s="25">
        <v>1.0</v>
      </c>
      <c r="G2060" s="25">
        <v>0.0</v>
      </c>
      <c r="H2060" s="25">
        <v>64.0</v>
      </c>
      <c r="I2060" s="25">
        <v>0.0</v>
      </c>
      <c r="J2060" s="25">
        <v>0.0</v>
      </c>
      <c r="K2060" s="25">
        <v>0.0</v>
      </c>
      <c r="L2060" s="25">
        <v>0.0</v>
      </c>
      <c r="M2060" s="25">
        <v>0.0</v>
      </c>
      <c r="N2060" s="25">
        <v>0.01667</v>
      </c>
      <c r="O2060" s="25">
        <v>0.72944</v>
      </c>
      <c r="P2060" s="25">
        <v>0.22783</v>
      </c>
      <c r="Q2060" s="25">
        <v>1.0</v>
      </c>
      <c r="R2060" s="25">
        <v>99.0</v>
      </c>
      <c r="S2060" s="25">
        <v>7.0</v>
      </c>
    </row>
    <row r="2061">
      <c r="A2061" s="58" t="s">
        <v>41</v>
      </c>
      <c r="B2061" s="25" t="s">
        <v>1</v>
      </c>
      <c r="C2061" s="25" t="s">
        <v>213</v>
      </c>
      <c r="D2061" s="25" t="s">
        <v>15</v>
      </c>
      <c r="E2061" s="25">
        <v>49.0</v>
      </c>
      <c r="F2061" s="25">
        <v>1.0</v>
      </c>
      <c r="G2061" s="25">
        <v>0.0</v>
      </c>
      <c r="H2061" s="25">
        <v>21.0</v>
      </c>
      <c r="I2061" s="25">
        <v>0.0</v>
      </c>
      <c r="J2061" s="25">
        <v>0.0</v>
      </c>
      <c r="K2061" s="25">
        <v>0.0</v>
      </c>
      <c r="L2061" s="25">
        <v>0.0</v>
      </c>
      <c r="M2061" s="25">
        <v>0.0</v>
      </c>
      <c r="N2061" s="25">
        <v>0.01111</v>
      </c>
      <c r="O2061" s="25">
        <v>0.77056</v>
      </c>
      <c r="P2061" s="25">
        <v>0.18723</v>
      </c>
      <c r="Q2061" s="25">
        <v>1.0</v>
      </c>
      <c r="R2061" s="25">
        <v>99.0</v>
      </c>
      <c r="S2061" s="25">
        <v>7.0</v>
      </c>
    </row>
    <row r="2062">
      <c r="A2062" s="58" t="s">
        <v>41</v>
      </c>
      <c r="B2062" s="25" t="s">
        <v>1</v>
      </c>
      <c r="C2062" s="25" t="s">
        <v>103</v>
      </c>
      <c r="D2062" s="25" t="s">
        <v>15</v>
      </c>
      <c r="E2062" s="25">
        <v>14.0</v>
      </c>
      <c r="F2062" s="25">
        <v>1.0</v>
      </c>
      <c r="G2062" s="25">
        <v>0.0</v>
      </c>
      <c r="H2062" s="25">
        <v>3.0</v>
      </c>
      <c r="I2062" s="25">
        <v>0.0</v>
      </c>
      <c r="J2062" s="25">
        <v>0.0</v>
      </c>
      <c r="K2062" s="25">
        <v>0.0</v>
      </c>
      <c r="L2062" s="25">
        <v>0.0</v>
      </c>
      <c r="M2062" s="25">
        <v>0.0</v>
      </c>
      <c r="N2062" s="25">
        <v>0.04361</v>
      </c>
      <c r="O2062" s="25">
        <v>0.76778</v>
      </c>
      <c r="P2062" s="25">
        <v>0.20915</v>
      </c>
      <c r="Q2062" s="25">
        <v>1.0</v>
      </c>
      <c r="R2062" s="25">
        <v>99.0</v>
      </c>
      <c r="S2062" s="25">
        <v>7.0</v>
      </c>
    </row>
    <row r="2063">
      <c r="A2063" s="58" t="s">
        <v>41</v>
      </c>
      <c r="B2063" s="25" t="s">
        <v>1</v>
      </c>
      <c r="C2063" s="25" t="s">
        <v>166</v>
      </c>
      <c r="D2063" s="25" t="s">
        <v>15</v>
      </c>
      <c r="E2063" s="25">
        <v>22.0</v>
      </c>
      <c r="F2063" s="25">
        <v>1.0</v>
      </c>
      <c r="G2063" s="25">
        <v>0.0</v>
      </c>
      <c r="H2063" s="25">
        <v>6.0</v>
      </c>
      <c r="I2063" s="25">
        <v>0.0</v>
      </c>
      <c r="J2063" s="25">
        <v>0.0</v>
      </c>
      <c r="K2063" s="25">
        <v>0.0</v>
      </c>
      <c r="L2063" s="25">
        <v>0.0</v>
      </c>
      <c r="M2063" s="25">
        <v>0.0</v>
      </c>
      <c r="N2063" s="25">
        <v>0.03333</v>
      </c>
      <c r="O2063" s="25">
        <v>0.74194</v>
      </c>
      <c r="P2063" s="25">
        <v>0.30462</v>
      </c>
      <c r="Q2063" s="25">
        <v>1.0</v>
      </c>
      <c r="R2063" s="25">
        <v>99.0</v>
      </c>
      <c r="S2063" s="25">
        <v>7.0</v>
      </c>
    </row>
    <row r="2064">
      <c r="A2064" s="58" t="s">
        <v>41</v>
      </c>
      <c r="B2064" s="25" t="s">
        <v>1</v>
      </c>
      <c r="C2064" s="25" t="s">
        <v>278</v>
      </c>
      <c r="D2064" s="25" t="s">
        <v>15</v>
      </c>
      <c r="E2064" s="25">
        <v>12.0</v>
      </c>
      <c r="F2064" s="25">
        <v>1.0</v>
      </c>
      <c r="G2064" s="25">
        <v>0.0</v>
      </c>
      <c r="H2064" s="25">
        <v>2.0</v>
      </c>
      <c r="I2064" s="25">
        <v>0.0</v>
      </c>
      <c r="J2064" s="25">
        <v>0.0</v>
      </c>
      <c r="K2064" s="25">
        <v>0.0</v>
      </c>
      <c r="L2064" s="25">
        <v>0.0</v>
      </c>
      <c r="M2064" s="25">
        <v>0.0</v>
      </c>
      <c r="N2064" s="25">
        <v>0.04139</v>
      </c>
      <c r="O2064" s="25">
        <v>0.92611</v>
      </c>
      <c r="P2064" s="25">
        <v>0.41854</v>
      </c>
      <c r="Q2064" s="25">
        <v>1.0</v>
      </c>
      <c r="R2064" s="25">
        <v>99.0</v>
      </c>
      <c r="S2064" s="25">
        <v>7.0</v>
      </c>
    </row>
    <row r="2065">
      <c r="A2065" s="58" t="s">
        <v>41</v>
      </c>
      <c r="B2065" s="25" t="s">
        <v>1</v>
      </c>
      <c r="C2065" s="25" t="s">
        <v>144</v>
      </c>
      <c r="D2065" s="25" t="s">
        <v>16</v>
      </c>
      <c r="E2065" s="25">
        <v>36.0</v>
      </c>
      <c r="F2065" s="25">
        <v>1.0</v>
      </c>
      <c r="G2065" s="25">
        <v>0.0</v>
      </c>
      <c r="H2065" s="25">
        <v>2.0</v>
      </c>
      <c r="I2065" s="25">
        <v>0.0</v>
      </c>
      <c r="J2065" s="25">
        <v>0.0</v>
      </c>
      <c r="K2065" s="25">
        <v>0.0</v>
      </c>
      <c r="L2065" s="25">
        <v>0.0</v>
      </c>
      <c r="M2065" s="25">
        <v>0.0</v>
      </c>
      <c r="N2065" s="25">
        <v>0.10361</v>
      </c>
      <c r="O2065" s="25">
        <v>8.59583</v>
      </c>
      <c r="P2065" s="25">
        <v>3.47736</v>
      </c>
      <c r="Q2065" s="25">
        <v>1.0</v>
      </c>
      <c r="R2065" s="25">
        <v>99.0</v>
      </c>
      <c r="S2065" s="25">
        <v>8.0</v>
      </c>
    </row>
    <row r="2066">
      <c r="A2066" s="58" t="s">
        <v>41</v>
      </c>
      <c r="B2066" s="25" t="s">
        <v>1</v>
      </c>
      <c r="C2066" s="25" t="s">
        <v>137</v>
      </c>
      <c r="D2066" s="25" t="s">
        <v>16</v>
      </c>
      <c r="E2066" s="25">
        <v>7.0</v>
      </c>
      <c r="F2066" s="25">
        <v>1.0</v>
      </c>
      <c r="G2066" s="25">
        <v>0.0</v>
      </c>
      <c r="H2066" s="25">
        <v>2.0</v>
      </c>
      <c r="I2066" s="25">
        <v>0.0</v>
      </c>
      <c r="J2066" s="25">
        <v>0.0</v>
      </c>
      <c r="K2066" s="25">
        <v>0.0</v>
      </c>
      <c r="L2066" s="25">
        <v>0.0</v>
      </c>
      <c r="M2066" s="25">
        <v>0.0</v>
      </c>
      <c r="N2066" s="25">
        <v>0.035</v>
      </c>
      <c r="O2066" s="25">
        <v>8.26361</v>
      </c>
      <c r="P2066" s="25">
        <v>1.2671</v>
      </c>
      <c r="Q2066" s="25">
        <v>1.0</v>
      </c>
      <c r="R2066" s="25">
        <v>99.0</v>
      </c>
      <c r="S2066" s="25">
        <v>8.0</v>
      </c>
    </row>
    <row r="2067">
      <c r="A2067" s="58" t="s">
        <v>41</v>
      </c>
      <c r="B2067" s="25" t="s">
        <v>1</v>
      </c>
      <c r="C2067" s="25" t="s">
        <v>179</v>
      </c>
      <c r="D2067" s="25" t="s">
        <v>16</v>
      </c>
      <c r="E2067" s="25">
        <v>12.0</v>
      </c>
      <c r="F2067" s="25">
        <v>4.0</v>
      </c>
      <c r="G2067" s="25">
        <v>0.0</v>
      </c>
      <c r="H2067" s="25">
        <v>0.0</v>
      </c>
      <c r="I2067" s="25">
        <v>0.0</v>
      </c>
      <c r="J2067" s="25">
        <v>0.0</v>
      </c>
      <c r="K2067" s="25">
        <v>0.0</v>
      </c>
      <c r="L2067" s="25">
        <v>0.0</v>
      </c>
      <c r="M2067" s="25">
        <v>0.0</v>
      </c>
      <c r="N2067" s="25">
        <v>0.30944</v>
      </c>
      <c r="O2067" s="25">
        <v>1.89972</v>
      </c>
      <c r="P2067" s="25">
        <v>1.26238</v>
      </c>
      <c r="Q2067" s="25">
        <v>1.0</v>
      </c>
      <c r="R2067" s="25">
        <v>99.0</v>
      </c>
      <c r="S2067" s="25">
        <v>8.0</v>
      </c>
    </row>
    <row r="2068">
      <c r="A2068" s="58" t="s">
        <v>41</v>
      </c>
      <c r="B2068" s="25" t="s">
        <v>1</v>
      </c>
      <c r="C2068" s="25" t="s">
        <v>257</v>
      </c>
      <c r="D2068" s="25" t="s">
        <v>16</v>
      </c>
      <c r="E2068" s="25">
        <v>12.0</v>
      </c>
      <c r="F2068" s="25">
        <v>1.0</v>
      </c>
      <c r="G2068" s="25">
        <v>0.0</v>
      </c>
      <c r="H2068" s="25">
        <v>6.0</v>
      </c>
      <c r="I2068" s="25">
        <v>0.0</v>
      </c>
      <c r="J2068" s="25">
        <v>0.0</v>
      </c>
      <c r="K2068" s="25">
        <v>0.0</v>
      </c>
      <c r="L2068" s="25">
        <v>0.0</v>
      </c>
      <c r="M2068" s="25">
        <v>0.0</v>
      </c>
      <c r="N2068" s="25">
        <v>0.00778</v>
      </c>
      <c r="O2068" s="25">
        <v>0.63111</v>
      </c>
      <c r="P2068" s="25">
        <v>0.90963</v>
      </c>
      <c r="Q2068" s="25">
        <v>1.0</v>
      </c>
      <c r="R2068" s="25">
        <v>99.0</v>
      </c>
      <c r="S2068" s="25">
        <v>8.0</v>
      </c>
    </row>
    <row r="2069">
      <c r="A2069" s="58" t="s">
        <v>41</v>
      </c>
      <c r="B2069" s="25" t="s">
        <v>1</v>
      </c>
      <c r="C2069" s="25" t="s">
        <v>250</v>
      </c>
      <c r="D2069" s="25" t="s">
        <v>16</v>
      </c>
      <c r="E2069" s="25">
        <v>21.0</v>
      </c>
      <c r="F2069" s="25">
        <v>1.0</v>
      </c>
      <c r="G2069" s="25">
        <v>0.0</v>
      </c>
      <c r="H2069" s="25">
        <v>10.0</v>
      </c>
      <c r="I2069" s="25">
        <v>0.0</v>
      </c>
      <c r="J2069" s="25">
        <v>0.0</v>
      </c>
      <c r="K2069" s="25">
        <v>0.0</v>
      </c>
      <c r="L2069" s="25">
        <v>0.0</v>
      </c>
      <c r="M2069" s="25">
        <v>0.0</v>
      </c>
      <c r="N2069" s="25">
        <v>0.01</v>
      </c>
      <c r="O2069" s="25">
        <v>1.08444</v>
      </c>
      <c r="P2069" s="25">
        <v>0.35899</v>
      </c>
      <c r="Q2069" s="25">
        <v>1.0</v>
      </c>
      <c r="R2069" s="25">
        <v>99.0</v>
      </c>
      <c r="S2069" s="25">
        <v>8.0</v>
      </c>
    </row>
    <row r="2070">
      <c r="A2070" s="58" t="s">
        <v>41</v>
      </c>
      <c r="B2070" s="25" t="s">
        <v>1</v>
      </c>
      <c r="C2070" s="25" t="s">
        <v>263</v>
      </c>
      <c r="D2070" s="25" t="s">
        <v>16</v>
      </c>
      <c r="E2070" s="25">
        <v>2.0</v>
      </c>
      <c r="F2070" s="25">
        <v>1.0</v>
      </c>
      <c r="G2070" s="25">
        <v>0.0</v>
      </c>
      <c r="H2070" s="25">
        <v>1.0</v>
      </c>
      <c r="I2070" s="25">
        <v>0.0</v>
      </c>
      <c r="J2070" s="25">
        <v>0.0</v>
      </c>
      <c r="K2070" s="25">
        <v>0.0</v>
      </c>
      <c r="L2070" s="25">
        <v>0.0</v>
      </c>
      <c r="M2070" s="25">
        <v>0.0</v>
      </c>
      <c r="N2070" s="25">
        <v>0.01042</v>
      </c>
      <c r="O2070" s="25">
        <v>0.01042</v>
      </c>
      <c r="P2070" s="25">
        <v>0.01042</v>
      </c>
      <c r="Q2070" s="25">
        <v>1.0</v>
      </c>
      <c r="R2070" s="25">
        <v>99.0</v>
      </c>
      <c r="S2070" s="25">
        <v>8.0</v>
      </c>
    </row>
    <row r="2071">
      <c r="A2071" s="58" t="s">
        <v>41</v>
      </c>
      <c r="B2071" s="25" t="s">
        <v>1</v>
      </c>
      <c r="C2071" s="25" t="s">
        <v>224</v>
      </c>
      <c r="D2071" s="25" t="s">
        <v>16</v>
      </c>
      <c r="E2071" s="25">
        <v>21.0</v>
      </c>
      <c r="F2071" s="25">
        <v>1.0</v>
      </c>
      <c r="G2071" s="25">
        <v>0.0</v>
      </c>
      <c r="H2071" s="25">
        <v>4.0</v>
      </c>
      <c r="I2071" s="25">
        <v>0.0</v>
      </c>
      <c r="J2071" s="25">
        <v>0.0</v>
      </c>
      <c r="K2071" s="25">
        <v>0.0</v>
      </c>
      <c r="L2071" s="25">
        <v>0.0</v>
      </c>
      <c r="M2071" s="25">
        <v>0.0</v>
      </c>
      <c r="N2071" s="25">
        <v>0.86333</v>
      </c>
      <c r="O2071" s="25">
        <v>17.84694</v>
      </c>
      <c r="P2071" s="25">
        <v>6.26791</v>
      </c>
      <c r="Q2071" s="25">
        <v>1.0</v>
      </c>
      <c r="R2071" s="25">
        <v>99.0</v>
      </c>
      <c r="S2071" s="25">
        <v>8.0</v>
      </c>
    </row>
    <row r="2072">
      <c r="A2072" s="58" t="s">
        <v>41</v>
      </c>
      <c r="B2072" s="25" t="s">
        <v>1</v>
      </c>
      <c r="C2072" s="25" t="s">
        <v>127</v>
      </c>
      <c r="D2072" s="25" t="s">
        <v>16</v>
      </c>
      <c r="E2072" s="25">
        <v>59.0</v>
      </c>
      <c r="F2072" s="25">
        <v>1.0</v>
      </c>
      <c r="G2072" s="25">
        <v>0.0</v>
      </c>
      <c r="H2072" s="25">
        <v>20.0</v>
      </c>
      <c r="I2072" s="25">
        <v>0.0</v>
      </c>
      <c r="J2072" s="25">
        <v>0.0</v>
      </c>
      <c r="K2072" s="25">
        <v>0.0</v>
      </c>
      <c r="L2072" s="25">
        <v>0.0</v>
      </c>
      <c r="M2072" s="25">
        <v>0.0</v>
      </c>
      <c r="N2072" s="25">
        <v>0.19778</v>
      </c>
      <c r="O2072" s="25">
        <v>4.10194</v>
      </c>
      <c r="P2072" s="25">
        <v>1.47404</v>
      </c>
      <c r="Q2072" s="25">
        <v>1.0</v>
      </c>
      <c r="R2072" s="25">
        <v>99.0</v>
      </c>
      <c r="S2072" s="25">
        <v>8.0</v>
      </c>
    </row>
    <row r="2073">
      <c r="A2073" s="58" t="s">
        <v>41</v>
      </c>
      <c r="B2073" s="25" t="s">
        <v>1</v>
      </c>
      <c r="C2073" s="25" t="s">
        <v>288</v>
      </c>
      <c r="D2073" s="25" t="s">
        <v>16</v>
      </c>
      <c r="E2073" s="25">
        <v>1.0</v>
      </c>
      <c r="F2073" s="25">
        <v>1.0</v>
      </c>
      <c r="G2073" s="25">
        <v>0.0</v>
      </c>
      <c r="H2073" s="25">
        <v>0.0</v>
      </c>
      <c r="I2073" s="25">
        <v>0.0</v>
      </c>
      <c r="J2073" s="25">
        <v>0.0</v>
      </c>
      <c r="K2073" s="25">
        <v>0.0</v>
      </c>
      <c r="L2073" s="25">
        <v>0.0</v>
      </c>
      <c r="M2073" s="25">
        <v>0.0</v>
      </c>
      <c r="N2073" s="25">
        <v>0.01167</v>
      </c>
      <c r="O2073" s="25">
        <v>0.01167</v>
      </c>
      <c r="P2073" s="25">
        <v>0.01167</v>
      </c>
      <c r="Q2073" s="25">
        <v>1.0</v>
      </c>
      <c r="R2073" s="25">
        <v>99.0</v>
      </c>
      <c r="S2073" s="25">
        <v>8.0</v>
      </c>
    </row>
    <row r="2074">
      <c r="A2074" s="58" t="s">
        <v>41</v>
      </c>
      <c r="B2074" s="25" t="s">
        <v>1</v>
      </c>
      <c r="C2074" s="25" t="s">
        <v>253</v>
      </c>
      <c r="D2074" s="25" t="s">
        <v>16</v>
      </c>
      <c r="E2074" s="25">
        <v>7.0</v>
      </c>
      <c r="F2074" s="25">
        <v>1.0</v>
      </c>
      <c r="G2074" s="25">
        <v>0.0</v>
      </c>
      <c r="H2074" s="25">
        <v>1.0</v>
      </c>
      <c r="I2074" s="25">
        <v>0.0</v>
      </c>
      <c r="J2074" s="25">
        <v>0.0</v>
      </c>
      <c r="K2074" s="25">
        <v>0.0</v>
      </c>
      <c r="L2074" s="25">
        <v>0.0</v>
      </c>
      <c r="M2074" s="25">
        <v>0.0</v>
      </c>
      <c r="N2074" s="25">
        <v>0.03028</v>
      </c>
      <c r="O2074" s="25">
        <v>4.64389</v>
      </c>
      <c r="P2074" s="25">
        <v>0.99528</v>
      </c>
      <c r="Q2074" s="25">
        <v>1.0</v>
      </c>
      <c r="R2074" s="25">
        <v>99.0</v>
      </c>
      <c r="S2074" s="25">
        <v>8.0</v>
      </c>
    </row>
    <row r="2075">
      <c r="A2075" s="58" t="s">
        <v>41</v>
      </c>
      <c r="B2075" s="25" t="s">
        <v>1</v>
      </c>
      <c r="C2075" s="25" t="s">
        <v>251</v>
      </c>
      <c r="D2075" s="25" t="s">
        <v>16</v>
      </c>
      <c r="E2075" s="25">
        <v>19.0</v>
      </c>
      <c r="F2075" s="25">
        <v>1.0</v>
      </c>
      <c r="G2075" s="25">
        <v>0.0</v>
      </c>
      <c r="H2075" s="25">
        <v>5.0</v>
      </c>
      <c r="I2075" s="25">
        <v>0.0</v>
      </c>
      <c r="J2075" s="25">
        <v>0.0</v>
      </c>
      <c r="K2075" s="25">
        <v>0.0</v>
      </c>
      <c r="L2075" s="25">
        <v>0.0</v>
      </c>
      <c r="M2075" s="25">
        <v>0.0</v>
      </c>
      <c r="N2075" s="25">
        <v>0.2425</v>
      </c>
      <c r="O2075" s="25">
        <v>19.94833</v>
      </c>
      <c r="P2075" s="25">
        <v>4.46632</v>
      </c>
      <c r="Q2075" s="25">
        <v>1.0</v>
      </c>
      <c r="R2075" s="25">
        <v>99.0</v>
      </c>
      <c r="S2075" s="25">
        <v>8.0</v>
      </c>
    </row>
    <row r="2076">
      <c r="A2076" s="58" t="s">
        <v>41</v>
      </c>
      <c r="B2076" s="25" t="s">
        <v>1</v>
      </c>
      <c r="C2076" s="25" t="s">
        <v>282</v>
      </c>
      <c r="D2076" s="25" t="s">
        <v>16</v>
      </c>
      <c r="E2076" s="25">
        <v>3.0</v>
      </c>
      <c r="F2076" s="25">
        <v>1.0</v>
      </c>
      <c r="G2076" s="25">
        <v>0.0</v>
      </c>
      <c r="H2076" s="25">
        <v>1.0</v>
      </c>
      <c r="I2076" s="25">
        <v>0.0</v>
      </c>
      <c r="J2076" s="25">
        <v>0.0</v>
      </c>
      <c r="K2076" s="25">
        <v>0.0</v>
      </c>
      <c r="L2076" s="25">
        <v>0.0</v>
      </c>
      <c r="M2076" s="25">
        <v>0.0</v>
      </c>
      <c r="N2076" s="25">
        <v>1.60556</v>
      </c>
      <c r="O2076" s="25">
        <v>6.92583</v>
      </c>
      <c r="P2076" s="25">
        <v>2.84463</v>
      </c>
      <c r="Q2076" s="25">
        <v>1.0</v>
      </c>
      <c r="R2076" s="25">
        <v>99.0</v>
      </c>
      <c r="S2076" s="25">
        <v>8.0</v>
      </c>
    </row>
    <row r="2077">
      <c r="A2077" s="58" t="s">
        <v>41</v>
      </c>
      <c r="B2077" s="25" t="s">
        <v>1</v>
      </c>
      <c r="C2077" s="25" t="s">
        <v>278</v>
      </c>
      <c r="D2077" s="25" t="s">
        <v>16</v>
      </c>
      <c r="E2077" s="25">
        <v>29.0</v>
      </c>
      <c r="F2077" s="25">
        <v>1.0</v>
      </c>
      <c r="G2077" s="25">
        <v>0.0</v>
      </c>
      <c r="H2077" s="25">
        <v>14.0</v>
      </c>
      <c r="I2077" s="25">
        <v>0.0</v>
      </c>
      <c r="J2077" s="25">
        <v>0.0</v>
      </c>
      <c r="K2077" s="25">
        <v>0.0</v>
      </c>
      <c r="L2077" s="25">
        <v>0.0</v>
      </c>
      <c r="M2077" s="25">
        <v>0.0</v>
      </c>
      <c r="N2077" s="25">
        <v>0.01722</v>
      </c>
      <c r="O2077" s="25">
        <v>1.32889</v>
      </c>
      <c r="P2077" s="25">
        <v>1.70816</v>
      </c>
      <c r="Q2077" s="25">
        <v>1.0</v>
      </c>
      <c r="R2077" s="25">
        <v>99.0</v>
      </c>
      <c r="S2077" s="25">
        <v>8.0</v>
      </c>
    </row>
    <row r="2078">
      <c r="A2078" s="58" t="s">
        <v>41</v>
      </c>
      <c r="B2078" s="25" t="s">
        <v>1</v>
      </c>
      <c r="C2078" s="25" t="s">
        <v>202</v>
      </c>
      <c r="D2078" s="25" t="s">
        <v>16</v>
      </c>
      <c r="E2078" s="25">
        <v>41.0</v>
      </c>
      <c r="F2078" s="25">
        <v>1.0</v>
      </c>
      <c r="G2078" s="25">
        <v>0.0</v>
      </c>
      <c r="H2078" s="25">
        <v>25.0</v>
      </c>
      <c r="I2078" s="25">
        <v>0.0</v>
      </c>
      <c r="J2078" s="25">
        <v>0.0</v>
      </c>
      <c r="K2078" s="25">
        <v>0.0</v>
      </c>
      <c r="L2078" s="25">
        <v>0.0</v>
      </c>
      <c r="M2078" s="25">
        <v>0.0</v>
      </c>
      <c r="N2078" s="25">
        <v>0.0075</v>
      </c>
      <c r="O2078" s="25">
        <v>0.49361</v>
      </c>
      <c r="P2078" s="25">
        <v>2.55251</v>
      </c>
      <c r="Q2078" s="25">
        <v>1.0</v>
      </c>
      <c r="R2078" s="25">
        <v>99.0</v>
      </c>
      <c r="S2078" s="25">
        <v>8.0</v>
      </c>
    </row>
    <row r="2079">
      <c r="A2079" s="58" t="s">
        <v>41</v>
      </c>
      <c r="B2079" s="25" t="s">
        <v>1</v>
      </c>
      <c r="C2079" s="25" t="s">
        <v>217</v>
      </c>
      <c r="D2079" s="25" t="s">
        <v>16</v>
      </c>
      <c r="E2079" s="25">
        <v>470.0</v>
      </c>
      <c r="F2079" s="25">
        <v>1.0</v>
      </c>
      <c r="G2079" s="25">
        <v>0.0</v>
      </c>
      <c r="H2079" s="25">
        <v>54.0</v>
      </c>
      <c r="I2079" s="25">
        <v>0.0</v>
      </c>
      <c r="J2079" s="25">
        <v>0.0</v>
      </c>
      <c r="K2079" s="25">
        <v>0.0</v>
      </c>
      <c r="L2079" s="25">
        <v>0.0</v>
      </c>
      <c r="M2079" s="25">
        <v>0.0</v>
      </c>
      <c r="N2079" s="25">
        <v>1.33444</v>
      </c>
      <c r="O2079" s="25">
        <v>13.11639</v>
      </c>
      <c r="P2079" s="25">
        <v>3.98351</v>
      </c>
      <c r="Q2079" s="25">
        <v>1.0</v>
      </c>
      <c r="R2079" s="25">
        <v>99.0</v>
      </c>
      <c r="S2079" s="25">
        <v>8.0</v>
      </c>
    </row>
    <row r="2080">
      <c r="A2080" s="58" t="s">
        <v>41</v>
      </c>
      <c r="B2080" s="25" t="s">
        <v>1</v>
      </c>
      <c r="C2080" s="25" t="s">
        <v>182</v>
      </c>
      <c r="D2080" s="25" t="s">
        <v>16</v>
      </c>
      <c r="E2080" s="25">
        <v>59.0</v>
      </c>
      <c r="F2080" s="25">
        <v>1.0</v>
      </c>
      <c r="G2080" s="25">
        <v>2.0</v>
      </c>
      <c r="H2080" s="25">
        <v>15.0</v>
      </c>
      <c r="I2080" s="25">
        <v>0.0</v>
      </c>
      <c r="J2080" s="25">
        <v>0.0</v>
      </c>
      <c r="K2080" s="25">
        <v>0.0</v>
      </c>
      <c r="L2080" s="25">
        <v>0.0</v>
      </c>
      <c r="M2080" s="25">
        <v>0.0</v>
      </c>
      <c r="N2080" s="25">
        <v>0.09583</v>
      </c>
      <c r="O2080" s="25">
        <v>1.85556</v>
      </c>
      <c r="P2080" s="25">
        <v>0.83097</v>
      </c>
      <c r="Q2080" s="25">
        <v>1.0</v>
      </c>
      <c r="R2080" s="25">
        <v>99.0</v>
      </c>
      <c r="S2080" s="25">
        <v>8.0</v>
      </c>
    </row>
    <row r="2081">
      <c r="A2081" s="58" t="s">
        <v>41</v>
      </c>
      <c r="B2081" s="25" t="s">
        <v>1</v>
      </c>
      <c r="C2081" s="25" t="s">
        <v>207</v>
      </c>
      <c r="D2081" s="25" t="s">
        <v>16</v>
      </c>
      <c r="E2081" s="25">
        <v>456.0</v>
      </c>
      <c r="F2081" s="25">
        <v>1.0</v>
      </c>
      <c r="G2081" s="25">
        <v>0.0</v>
      </c>
      <c r="H2081" s="25">
        <v>194.0</v>
      </c>
      <c r="I2081" s="25">
        <v>0.0</v>
      </c>
      <c r="J2081" s="25">
        <v>0.0</v>
      </c>
      <c r="K2081" s="25">
        <v>0.0</v>
      </c>
      <c r="L2081" s="25">
        <v>0.0</v>
      </c>
      <c r="M2081" s="25">
        <v>0.0</v>
      </c>
      <c r="N2081" s="25">
        <v>0.02306</v>
      </c>
      <c r="O2081" s="25">
        <v>1.91917</v>
      </c>
      <c r="P2081" s="25">
        <v>1.04551</v>
      </c>
      <c r="Q2081" s="25">
        <v>1.0</v>
      </c>
      <c r="R2081" s="25">
        <v>99.0</v>
      </c>
      <c r="S2081" s="25">
        <v>8.0</v>
      </c>
    </row>
    <row r="2082">
      <c r="A2082" s="58" t="s">
        <v>41</v>
      </c>
      <c r="B2082" s="25" t="s">
        <v>1</v>
      </c>
      <c r="C2082" s="25" t="s">
        <v>260</v>
      </c>
      <c r="D2082" s="25" t="s">
        <v>16</v>
      </c>
      <c r="E2082" s="25">
        <v>4.0</v>
      </c>
      <c r="F2082" s="25">
        <v>2.0</v>
      </c>
      <c r="G2082" s="25">
        <v>0.0</v>
      </c>
      <c r="H2082" s="25">
        <v>3.0</v>
      </c>
      <c r="I2082" s="25">
        <v>0.0</v>
      </c>
      <c r="J2082" s="25">
        <v>0.0</v>
      </c>
      <c r="K2082" s="25">
        <v>0.0</v>
      </c>
      <c r="L2082" s="25">
        <v>0.0</v>
      </c>
      <c r="M2082" s="25">
        <v>0.0</v>
      </c>
      <c r="N2082" s="25">
        <v>0.005</v>
      </c>
      <c r="O2082" s="25">
        <v>0.01139</v>
      </c>
      <c r="P2082" s="25">
        <v>0.00701</v>
      </c>
      <c r="Q2082" s="25">
        <v>1.0</v>
      </c>
      <c r="R2082" s="25">
        <v>99.0</v>
      </c>
      <c r="S2082" s="25">
        <v>8.0</v>
      </c>
    </row>
    <row r="2083">
      <c r="A2083" s="58" t="s">
        <v>41</v>
      </c>
      <c r="B2083" s="25" t="s">
        <v>1</v>
      </c>
      <c r="C2083" s="25" t="s">
        <v>259</v>
      </c>
      <c r="D2083" s="25" t="s">
        <v>16</v>
      </c>
      <c r="E2083" s="25">
        <v>2.0</v>
      </c>
      <c r="F2083" s="25">
        <v>1.0</v>
      </c>
      <c r="G2083" s="25">
        <v>0.0</v>
      </c>
      <c r="H2083" s="25">
        <v>0.0</v>
      </c>
      <c r="I2083" s="25">
        <v>0.0</v>
      </c>
      <c r="J2083" s="25">
        <v>0.0</v>
      </c>
      <c r="K2083" s="25">
        <v>0.0</v>
      </c>
      <c r="L2083" s="25">
        <v>0.0</v>
      </c>
      <c r="M2083" s="25">
        <v>0.0</v>
      </c>
      <c r="N2083" s="25">
        <v>19.905</v>
      </c>
      <c r="O2083" s="25">
        <v>19.905</v>
      </c>
      <c r="P2083" s="25">
        <v>19.905</v>
      </c>
      <c r="Q2083" s="25">
        <v>1.0</v>
      </c>
      <c r="R2083" s="25">
        <v>99.0</v>
      </c>
      <c r="S2083" s="25">
        <v>8.0</v>
      </c>
    </row>
    <row r="2084">
      <c r="A2084" s="58" t="s">
        <v>41</v>
      </c>
      <c r="B2084" s="25" t="s">
        <v>1</v>
      </c>
      <c r="C2084" s="25" t="s">
        <v>237</v>
      </c>
      <c r="D2084" s="25" t="s">
        <v>16</v>
      </c>
      <c r="E2084" s="25">
        <v>12.0</v>
      </c>
      <c r="F2084" s="25">
        <v>1.0</v>
      </c>
      <c r="G2084" s="25">
        <v>0.0</v>
      </c>
      <c r="H2084" s="25">
        <v>3.0</v>
      </c>
      <c r="I2084" s="25">
        <v>0.0</v>
      </c>
      <c r="J2084" s="25">
        <v>0.0</v>
      </c>
      <c r="K2084" s="25">
        <v>0.0</v>
      </c>
      <c r="L2084" s="25">
        <v>0.0</v>
      </c>
      <c r="M2084" s="25">
        <v>0.0</v>
      </c>
      <c r="N2084" s="25">
        <v>0.20222</v>
      </c>
      <c r="O2084" s="25">
        <v>2.93722</v>
      </c>
      <c r="P2084" s="25">
        <v>1.61183</v>
      </c>
      <c r="Q2084" s="25">
        <v>1.0</v>
      </c>
      <c r="R2084" s="25">
        <v>99.0</v>
      </c>
      <c r="S2084" s="25">
        <v>8.0</v>
      </c>
    </row>
    <row r="2085">
      <c r="A2085" s="58" t="s">
        <v>41</v>
      </c>
      <c r="B2085" s="25" t="s">
        <v>1</v>
      </c>
      <c r="C2085" s="25" t="s">
        <v>286</v>
      </c>
      <c r="D2085" s="25" t="s">
        <v>16</v>
      </c>
      <c r="E2085" s="25">
        <v>2.0</v>
      </c>
      <c r="F2085" s="25">
        <v>1.0</v>
      </c>
      <c r="G2085" s="25">
        <v>0.0</v>
      </c>
      <c r="H2085" s="25">
        <v>1.0</v>
      </c>
      <c r="I2085" s="25">
        <v>0.0</v>
      </c>
      <c r="J2085" s="25">
        <v>0.0</v>
      </c>
      <c r="K2085" s="25">
        <v>0.0</v>
      </c>
      <c r="L2085" s="25">
        <v>0.0</v>
      </c>
      <c r="M2085" s="25">
        <v>0.0</v>
      </c>
      <c r="N2085" s="25">
        <v>41.43111</v>
      </c>
      <c r="O2085" s="25">
        <v>41.43111</v>
      </c>
      <c r="P2085" s="25">
        <v>41.43111</v>
      </c>
      <c r="Q2085" s="25">
        <v>1.0</v>
      </c>
      <c r="R2085" s="25">
        <v>99.0</v>
      </c>
      <c r="S2085" s="25">
        <v>8.0</v>
      </c>
    </row>
    <row r="2086">
      <c r="A2086" s="58" t="s">
        <v>41</v>
      </c>
      <c r="B2086" s="25" t="s">
        <v>1</v>
      </c>
      <c r="C2086" s="25" t="s">
        <v>140</v>
      </c>
      <c r="D2086" s="25" t="s">
        <v>16</v>
      </c>
      <c r="E2086" s="25">
        <v>71.0</v>
      </c>
      <c r="F2086" s="25">
        <v>1.0</v>
      </c>
      <c r="G2086" s="25">
        <v>0.0</v>
      </c>
      <c r="H2086" s="25">
        <v>22.0</v>
      </c>
      <c r="I2086" s="25">
        <v>0.0</v>
      </c>
      <c r="J2086" s="25">
        <v>0.0</v>
      </c>
      <c r="K2086" s="25">
        <v>0.0</v>
      </c>
      <c r="L2086" s="25">
        <v>0.0</v>
      </c>
      <c r="M2086" s="25">
        <v>0.0</v>
      </c>
      <c r="N2086" s="25">
        <v>0.11083</v>
      </c>
      <c r="O2086" s="25">
        <v>6.51528</v>
      </c>
      <c r="P2086" s="25">
        <v>1.81416</v>
      </c>
      <c r="Q2086" s="25">
        <v>1.0</v>
      </c>
      <c r="R2086" s="25">
        <v>99.0</v>
      </c>
      <c r="S2086" s="25">
        <v>8.0</v>
      </c>
    </row>
    <row r="2087">
      <c r="A2087" s="58" t="s">
        <v>41</v>
      </c>
      <c r="B2087" s="25" t="s">
        <v>1</v>
      </c>
      <c r="C2087" s="25" t="s">
        <v>90</v>
      </c>
      <c r="D2087" s="25" t="s">
        <v>17</v>
      </c>
      <c r="E2087" s="25">
        <v>6.0</v>
      </c>
      <c r="F2087" s="25">
        <v>1.0</v>
      </c>
      <c r="G2087" s="25">
        <v>0.0</v>
      </c>
      <c r="H2087" s="25">
        <v>2.0</v>
      </c>
      <c r="I2087" s="25">
        <v>0.0</v>
      </c>
      <c r="J2087" s="25">
        <v>0.0</v>
      </c>
      <c r="K2087" s="25">
        <v>0.0</v>
      </c>
      <c r="L2087" s="25">
        <v>0.0</v>
      </c>
      <c r="M2087" s="25">
        <v>0.0</v>
      </c>
      <c r="N2087" s="25">
        <v>0.29528</v>
      </c>
      <c r="O2087" s="25">
        <v>2.51472</v>
      </c>
      <c r="P2087" s="25">
        <v>1.14412</v>
      </c>
      <c r="Q2087" s="25">
        <v>1.0</v>
      </c>
      <c r="R2087" s="25">
        <v>99.0</v>
      </c>
      <c r="S2087" s="25">
        <v>9.0</v>
      </c>
    </row>
    <row r="2088">
      <c r="A2088" s="58" t="s">
        <v>41</v>
      </c>
      <c r="B2088" s="25" t="s">
        <v>1</v>
      </c>
      <c r="C2088" s="25" t="s">
        <v>214</v>
      </c>
      <c r="D2088" s="25" t="s">
        <v>17</v>
      </c>
      <c r="E2088" s="25">
        <v>4.0</v>
      </c>
      <c r="F2088" s="25">
        <v>1.0</v>
      </c>
      <c r="G2088" s="25">
        <v>0.0</v>
      </c>
      <c r="H2088" s="25">
        <v>0.0</v>
      </c>
      <c r="I2088" s="25">
        <v>0.0</v>
      </c>
      <c r="J2088" s="25">
        <v>0.0</v>
      </c>
      <c r="K2088" s="25">
        <v>0.0</v>
      </c>
      <c r="L2088" s="25">
        <v>0.0</v>
      </c>
      <c r="M2088" s="25">
        <v>0.0</v>
      </c>
      <c r="N2088" s="25">
        <v>0.67333</v>
      </c>
      <c r="O2088" s="25">
        <v>2.23917</v>
      </c>
      <c r="P2088" s="25">
        <v>1.19354</v>
      </c>
      <c r="Q2088" s="25">
        <v>1.0</v>
      </c>
      <c r="R2088" s="25">
        <v>99.0</v>
      </c>
      <c r="S2088" s="25">
        <v>9.0</v>
      </c>
    </row>
    <row r="2089">
      <c r="A2089" s="58" t="s">
        <v>41</v>
      </c>
      <c r="B2089" s="25" t="s">
        <v>1</v>
      </c>
      <c r="C2089" s="25" t="s">
        <v>179</v>
      </c>
      <c r="D2089" s="25" t="s">
        <v>17</v>
      </c>
      <c r="E2089" s="25">
        <v>1.0</v>
      </c>
      <c r="F2089" s="25">
        <v>1.0</v>
      </c>
      <c r="G2089" s="25">
        <v>0.0</v>
      </c>
      <c r="H2089" s="25">
        <v>0.0</v>
      </c>
      <c r="I2089" s="25">
        <v>0.0</v>
      </c>
      <c r="J2089" s="25">
        <v>0.0</v>
      </c>
      <c r="K2089" s="25">
        <v>0.0</v>
      </c>
      <c r="L2089" s="25">
        <v>0.0</v>
      </c>
      <c r="M2089" s="25">
        <v>0.0</v>
      </c>
      <c r="N2089" s="25">
        <v>0.37917</v>
      </c>
      <c r="O2089" s="25">
        <v>0.37917</v>
      </c>
      <c r="P2089" s="25">
        <v>0.37917</v>
      </c>
      <c r="Q2089" s="25">
        <v>1.0</v>
      </c>
      <c r="R2089" s="25">
        <v>99.0</v>
      </c>
      <c r="S2089" s="25">
        <v>9.0</v>
      </c>
    </row>
    <row r="2090">
      <c r="A2090" s="58" t="s">
        <v>41</v>
      </c>
      <c r="B2090" s="25" t="s">
        <v>1</v>
      </c>
      <c r="C2090" s="25" t="s">
        <v>237</v>
      </c>
      <c r="D2090" s="25" t="s">
        <v>17</v>
      </c>
      <c r="E2090" s="25">
        <v>4.0</v>
      </c>
      <c r="F2090" s="25">
        <v>1.0</v>
      </c>
      <c r="G2090" s="25">
        <v>0.0</v>
      </c>
      <c r="H2090" s="25">
        <v>0.0</v>
      </c>
      <c r="I2090" s="25">
        <v>0.0</v>
      </c>
      <c r="J2090" s="25">
        <v>0.0</v>
      </c>
      <c r="K2090" s="25">
        <v>0.0</v>
      </c>
      <c r="L2090" s="25">
        <v>0.0</v>
      </c>
      <c r="M2090" s="25">
        <v>0.0</v>
      </c>
      <c r="N2090" s="25">
        <v>0.89806</v>
      </c>
      <c r="O2090" s="25">
        <v>6.51333</v>
      </c>
      <c r="P2090" s="25">
        <v>3.02778</v>
      </c>
      <c r="Q2090" s="25">
        <v>1.0</v>
      </c>
      <c r="R2090" s="25">
        <v>99.0</v>
      </c>
      <c r="S2090" s="25">
        <v>9.0</v>
      </c>
    </row>
    <row r="2091">
      <c r="A2091" s="58" t="s">
        <v>41</v>
      </c>
      <c r="B2091" s="25" t="s">
        <v>1</v>
      </c>
      <c r="C2091" s="25" t="s">
        <v>56</v>
      </c>
      <c r="D2091" s="25" t="s">
        <v>17</v>
      </c>
      <c r="E2091" s="25">
        <v>15.0</v>
      </c>
      <c r="F2091" s="25">
        <v>2.0</v>
      </c>
      <c r="G2091" s="25">
        <v>0.0</v>
      </c>
      <c r="H2091" s="25">
        <v>3.0</v>
      </c>
      <c r="I2091" s="25">
        <v>0.0</v>
      </c>
      <c r="J2091" s="25">
        <v>0.0</v>
      </c>
      <c r="K2091" s="25">
        <v>0.0</v>
      </c>
      <c r="L2091" s="25">
        <v>0.0</v>
      </c>
      <c r="M2091" s="25">
        <v>0.0</v>
      </c>
      <c r="N2091" s="25">
        <v>1.96083</v>
      </c>
      <c r="O2091" s="25">
        <v>24.02639</v>
      </c>
      <c r="P2091" s="25">
        <v>9.49661</v>
      </c>
      <c r="Q2091" s="25">
        <v>1.0</v>
      </c>
      <c r="R2091" s="25">
        <v>99.0</v>
      </c>
      <c r="S2091" s="25">
        <v>9.0</v>
      </c>
    </row>
    <row r="2092">
      <c r="A2092" s="58" t="s">
        <v>41</v>
      </c>
      <c r="B2092" s="25" t="s">
        <v>1</v>
      </c>
      <c r="C2092" s="25" t="s">
        <v>208</v>
      </c>
      <c r="D2092" s="25" t="s">
        <v>17</v>
      </c>
      <c r="E2092" s="25">
        <v>3.0</v>
      </c>
      <c r="F2092" s="25">
        <v>1.0</v>
      </c>
      <c r="G2092" s="25">
        <v>0.0</v>
      </c>
      <c r="H2092" s="25">
        <v>0.0</v>
      </c>
      <c r="I2092" s="25">
        <v>0.0</v>
      </c>
      <c r="J2092" s="25">
        <v>0.0</v>
      </c>
      <c r="K2092" s="25">
        <v>0.0</v>
      </c>
      <c r="L2092" s="25">
        <v>0.0</v>
      </c>
      <c r="M2092" s="25">
        <v>0.0</v>
      </c>
      <c r="N2092" s="25">
        <v>0.53444</v>
      </c>
      <c r="O2092" s="25">
        <v>24.24806</v>
      </c>
      <c r="P2092" s="25">
        <v>8.26472</v>
      </c>
      <c r="Q2092" s="25">
        <v>1.0</v>
      </c>
      <c r="R2092" s="25">
        <v>99.0</v>
      </c>
      <c r="S2092" s="25">
        <v>9.0</v>
      </c>
    </row>
    <row r="2093">
      <c r="A2093" s="58" t="s">
        <v>41</v>
      </c>
      <c r="B2093" s="25" t="s">
        <v>1</v>
      </c>
      <c r="C2093" s="25" t="s">
        <v>221</v>
      </c>
      <c r="D2093" s="25" t="s">
        <v>17</v>
      </c>
      <c r="E2093" s="25">
        <v>28.0</v>
      </c>
      <c r="F2093" s="25">
        <v>1.0</v>
      </c>
      <c r="G2093" s="25">
        <v>0.0</v>
      </c>
      <c r="H2093" s="25">
        <v>1.0</v>
      </c>
      <c r="I2093" s="25">
        <v>0.0</v>
      </c>
      <c r="J2093" s="25">
        <v>0.0</v>
      </c>
      <c r="K2093" s="25">
        <v>0.0</v>
      </c>
      <c r="L2093" s="25">
        <v>0.0</v>
      </c>
      <c r="M2093" s="25">
        <v>0.0</v>
      </c>
      <c r="N2093" s="25">
        <v>1.84</v>
      </c>
      <c r="O2093" s="25">
        <v>17.62722</v>
      </c>
      <c r="P2093" s="25">
        <v>4.83802</v>
      </c>
      <c r="Q2093" s="25">
        <v>1.0</v>
      </c>
      <c r="R2093" s="25">
        <v>99.0</v>
      </c>
      <c r="S2093" s="25">
        <v>9.0</v>
      </c>
    </row>
    <row r="2094">
      <c r="A2094" s="58" t="s">
        <v>41</v>
      </c>
      <c r="B2094" s="25" t="s">
        <v>1</v>
      </c>
      <c r="C2094" s="25" t="s">
        <v>216</v>
      </c>
      <c r="D2094" s="25" t="s">
        <v>17</v>
      </c>
      <c r="E2094" s="25">
        <v>4.0</v>
      </c>
      <c r="F2094" s="25">
        <v>1.0</v>
      </c>
      <c r="G2094" s="25">
        <v>0.0</v>
      </c>
      <c r="H2094" s="25">
        <v>0.0</v>
      </c>
      <c r="I2094" s="25">
        <v>0.0</v>
      </c>
      <c r="J2094" s="25">
        <v>0.0</v>
      </c>
      <c r="K2094" s="25">
        <v>0.0</v>
      </c>
      <c r="L2094" s="25">
        <v>0.0</v>
      </c>
      <c r="M2094" s="25">
        <v>0.0</v>
      </c>
      <c r="N2094" s="25">
        <v>1.57167</v>
      </c>
      <c r="O2094" s="25">
        <v>8.26056</v>
      </c>
      <c r="P2094" s="25">
        <v>3.39174</v>
      </c>
      <c r="Q2094" s="25">
        <v>1.0</v>
      </c>
      <c r="R2094" s="25">
        <v>99.0</v>
      </c>
      <c r="S2094" s="25">
        <v>9.0</v>
      </c>
    </row>
    <row r="2095">
      <c r="A2095" s="58" t="s">
        <v>41</v>
      </c>
      <c r="B2095" s="25" t="s">
        <v>1</v>
      </c>
      <c r="C2095" s="25" t="s">
        <v>204</v>
      </c>
      <c r="D2095" s="25" t="s">
        <v>17</v>
      </c>
      <c r="E2095" s="25">
        <v>2.0</v>
      </c>
      <c r="F2095" s="25">
        <v>1.0</v>
      </c>
      <c r="G2095" s="25">
        <v>0.0</v>
      </c>
      <c r="H2095" s="25">
        <v>0.0</v>
      </c>
      <c r="I2095" s="25">
        <v>0.0</v>
      </c>
      <c r="J2095" s="25">
        <v>0.0</v>
      </c>
      <c r="K2095" s="25">
        <v>0.0</v>
      </c>
      <c r="L2095" s="25">
        <v>0.0</v>
      </c>
      <c r="M2095" s="25">
        <v>0.0</v>
      </c>
      <c r="N2095" s="25">
        <v>0.82167</v>
      </c>
      <c r="O2095" s="25">
        <v>0.82167</v>
      </c>
      <c r="P2095" s="25">
        <v>0.82167</v>
      </c>
      <c r="Q2095" s="25">
        <v>1.0</v>
      </c>
      <c r="R2095" s="25">
        <v>99.0</v>
      </c>
      <c r="S2095" s="25">
        <v>9.0</v>
      </c>
    </row>
    <row r="2096">
      <c r="A2096" s="58" t="s">
        <v>41</v>
      </c>
      <c r="B2096" s="25" t="s">
        <v>1</v>
      </c>
      <c r="C2096" s="25" t="s">
        <v>147</v>
      </c>
      <c r="D2096" s="25" t="s">
        <v>17</v>
      </c>
      <c r="E2096" s="25">
        <v>8.0</v>
      </c>
      <c r="F2096" s="25">
        <v>1.0</v>
      </c>
      <c r="G2096" s="25">
        <v>0.0</v>
      </c>
      <c r="H2096" s="25">
        <v>1.0</v>
      </c>
      <c r="I2096" s="25">
        <v>0.0</v>
      </c>
      <c r="J2096" s="25">
        <v>0.0</v>
      </c>
      <c r="K2096" s="25">
        <v>0.0</v>
      </c>
      <c r="L2096" s="25">
        <v>0.0</v>
      </c>
      <c r="M2096" s="25">
        <v>0.0</v>
      </c>
      <c r="N2096" s="25">
        <v>2.45083</v>
      </c>
      <c r="O2096" s="25">
        <v>40.10222</v>
      </c>
      <c r="P2096" s="25">
        <v>8.10378</v>
      </c>
      <c r="Q2096" s="25">
        <v>1.0</v>
      </c>
      <c r="R2096" s="25">
        <v>99.0</v>
      </c>
      <c r="S2096" s="25">
        <v>9.0</v>
      </c>
    </row>
    <row r="2097">
      <c r="A2097" s="58" t="s">
        <v>41</v>
      </c>
      <c r="B2097" s="25" t="s">
        <v>1</v>
      </c>
      <c r="C2097" s="25" t="s">
        <v>150</v>
      </c>
      <c r="D2097" s="25" t="s">
        <v>17</v>
      </c>
      <c r="E2097" s="25">
        <v>7.0</v>
      </c>
      <c r="F2097" s="25">
        <v>1.0</v>
      </c>
      <c r="G2097" s="25">
        <v>0.0</v>
      </c>
      <c r="H2097" s="25">
        <v>0.0</v>
      </c>
      <c r="I2097" s="25">
        <v>0.0</v>
      </c>
      <c r="J2097" s="25">
        <v>0.0</v>
      </c>
      <c r="K2097" s="25">
        <v>0.0</v>
      </c>
      <c r="L2097" s="25">
        <v>0.0</v>
      </c>
      <c r="M2097" s="25">
        <v>0.0</v>
      </c>
      <c r="N2097" s="25">
        <v>1.63056</v>
      </c>
      <c r="O2097" s="25">
        <v>38.68778</v>
      </c>
      <c r="P2097" s="25">
        <v>9.23274</v>
      </c>
      <c r="Q2097" s="25">
        <v>1.0</v>
      </c>
      <c r="R2097" s="25">
        <v>99.0</v>
      </c>
      <c r="S2097" s="25">
        <v>9.0</v>
      </c>
    </row>
    <row r="2098">
      <c r="A2098" s="58" t="s">
        <v>41</v>
      </c>
      <c r="B2098" s="25" t="s">
        <v>1</v>
      </c>
      <c r="C2098" s="25" t="s">
        <v>124</v>
      </c>
      <c r="D2098" s="25" t="s">
        <v>17</v>
      </c>
      <c r="E2098" s="25">
        <v>3.0</v>
      </c>
      <c r="F2098" s="25">
        <v>2.0</v>
      </c>
      <c r="G2098" s="25">
        <v>0.0</v>
      </c>
      <c r="H2098" s="25">
        <v>0.0</v>
      </c>
      <c r="I2098" s="25">
        <v>0.0</v>
      </c>
      <c r="J2098" s="25">
        <v>0.0</v>
      </c>
      <c r="K2098" s="25">
        <v>0.0</v>
      </c>
      <c r="L2098" s="25">
        <v>0.0</v>
      </c>
      <c r="M2098" s="25">
        <v>0.0</v>
      </c>
      <c r="N2098" s="25">
        <v>16.04194</v>
      </c>
      <c r="O2098" s="25">
        <v>16.04528</v>
      </c>
      <c r="P2098" s="25">
        <v>12.30565</v>
      </c>
      <c r="Q2098" s="25">
        <v>1.0</v>
      </c>
      <c r="R2098" s="25">
        <v>99.0</v>
      </c>
      <c r="S2098" s="25">
        <v>9.0</v>
      </c>
    </row>
    <row r="2099">
      <c r="A2099" s="58" t="s">
        <v>41</v>
      </c>
      <c r="B2099" s="25" t="s">
        <v>1</v>
      </c>
      <c r="C2099" s="25" t="s">
        <v>266</v>
      </c>
      <c r="D2099" s="25" t="s">
        <v>17</v>
      </c>
      <c r="E2099" s="25">
        <v>1.0</v>
      </c>
      <c r="F2099" s="25">
        <v>1.0</v>
      </c>
      <c r="G2099" s="25">
        <v>0.0</v>
      </c>
      <c r="H2099" s="25">
        <v>0.0</v>
      </c>
      <c r="I2099" s="25">
        <v>0.0</v>
      </c>
      <c r="J2099" s="25">
        <v>0.0</v>
      </c>
      <c r="K2099" s="25">
        <v>0.0</v>
      </c>
      <c r="L2099" s="25">
        <v>0.0</v>
      </c>
      <c r="M2099" s="25">
        <v>0.0</v>
      </c>
      <c r="N2099" s="25">
        <v>0.92556</v>
      </c>
      <c r="O2099" s="25">
        <v>0.92556</v>
      </c>
      <c r="P2099" s="25">
        <v>0.92556</v>
      </c>
      <c r="Q2099" s="25">
        <v>1.0</v>
      </c>
      <c r="R2099" s="25">
        <v>99.0</v>
      </c>
      <c r="S2099" s="25">
        <v>9.0</v>
      </c>
    </row>
    <row r="2100">
      <c r="A2100" s="58" t="s">
        <v>41</v>
      </c>
      <c r="B2100" s="25" t="s">
        <v>1</v>
      </c>
      <c r="C2100" s="25" t="s">
        <v>180</v>
      </c>
      <c r="D2100" s="25" t="s">
        <v>17</v>
      </c>
      <c r="E2100" s="25">
        <v>20.0</v>
      </c>
      <c r="F2100" s="25">
        <v>1.0</v>
      </c>
      <c r="G2100" s="25">
        <v>0.0</v>
      </c>
      <c r="H2100" s="25">
        <v>1.0</v>
      </c>
      <c r="I2100" s="25">
        <v>0.0</v>
      </c>
      <c r="J2100" s="25">
        <v>0.0</v>
      </c>
      <c r="K2100" s="25">
        <v>0.0</v>
      </c>
      <c r="L2100" s="25">
        <v>0.0</v>
      </c>
      <c r="M2100" s="25">
        <v>0.0</v>
      </c>
      <c r="N2100" s="25">
        <v>8.96722</v>
      </c>
      <c r="O2100" s="25">
        <v>27.99194</v>
      </c>
      <c r="P2100" s="25">
        <v>14.86671</v>
      </c>
      <c r="Q2100" s="25">
        <v>1.0</v>
      </c>
      <c r="R2100" s="25">
        <v>99.0</v>
      </c>
      <c r="S2100" s="25">
        <v>9.0</v>
      </c>
    </row>
    <row r="2101">
      <c r="A2101" s="58" t="s">
        <v>41</v>
      </c>
      <c r="B2101" s="25" t="s">
        <v>1</v>
      </c>
      <c r="C2101" s="25" t="s">
        <v>287</v>
      </c>
      <c r="D2101" s="25" t="s">
        <v>17</v>
      </c>
      <c r="E2101" s="25">
        <v>4.0</v>
      </c>
      <c r="F2101" s="25">
        <v>2.0</v>
      </c>
      <c r="G2101" s="25">
        <v>0.0</v>
      </c>
      <c r="H2101" s="25">
        <v>0.0</v>
      </c>
      <c r="I2101" s="25">
        <v>0.0</v>
      </c>
      <c r="J2101" s="25">
        <v>0.0</v>
      </c>
      <c r="K2101" s="25">
        <v>0.0</v>
      </c>
      <c r="L2101" s="25">
        <v>0.0</v>
      </c>
      <c r="M2101" s="25">
        <v>0.0</v>
      </c>
      <c r="N2101" s="25">
        <v>0.38667</v>
      </c>
      <c r="O2101" s="25">
        <v>11.20778</v>
      </c>
      <c r="P2101" s="25">
        <v>3.07486</v>
      </c>
      <c r="Q2101" s="25">
        <v>1.0</v>
      </c>
      <c r="R2101" s="25">
        <v>99.0</v>
      </c>
      <c r="S2101" s="25">
        <v>9.0</v>
      </c>
    </row>
    <row r="2102">
      <c r="A2102" s="58" t="s">
        <v>41</v>
      </c>
      <c r="B2102" s="25" t="s">
        <v>1</v>
      </c>
      <c r="C2102" s="25" t="s">
        <v>58</v>
      </c>
      <c r="D2102" s="25" t="s">
        <v>17</v>
      </c>
      <c r="E2102" s="25">
        <v>14.0</v>
      </c>
      <c r="F2102" s="25">
        <v>1.0</v>
      </c>
      <c r="G2102" s="25">
        <v>0.0</v>
      </c>
      <c r="H2102" s="25">
        <v>2.0</v>
      </c>
      <c r="I2102" s="25">
        <v>0.0</v>
      </c>
      <c r="J2102" s="25">
        <v>0.0</v>
      </c>
      <c r="K2102" s="25">
        <v>0.0</v>
      </c>
      <c r="L2102" s="25">
        <v>0.0</v>
      </c>
      <c r="M2102" s="25">
        <v>0.0</v>
      </c>
      <c r="N2102" s="25">
        <v>7.32389</v>
      </c>
      <c r="O2102" s="25">
        <v>19.92806</v>
      </c>
      <c r="P2102" s="25">
        <v>8.82131</v>
      </c>
      <c r="Q2102" s="25">
        <v>1.0</v>
      </c>
      <c r="R2102" s="25">
        <v>99.0</v>
      </c>
      <c r="S2102" s="25">
        <v>9.0</v>
      </c>
    </row>
    <row r="2103">
      <c r="A2103" s="58" t="s">
        <v>41</v>
      </c>
      <c r="B2103" s="25" t="s">
        <v>1</v>
      </c>
      <c r="C2103" s="25" t="s">
        <v>215</v>
      </c>
      <c r="D2103" s="25" t="s">
        <v>17</v>
      </c>
      <c r="E2103" s="25">
        <v>3.0</v>
      </c>
      <c r="F2103" s="25">
        <v>1.0</v>
      </c>
      <c r="G2103" s="25">
        <v>0.0</v>
      </c>
      <c r="H2103" s="25">
        <v>0.0</v>
      </c>
      <c r="I2103" s="25">
        <v>0.0</v>
      </c>
      <c r="J2103" s="25">
        <v>0.0</v>
      </c>
      <c r="K2103" s="25">
        <v>0.0</v>
      </c>
      <c r="L2103" s="25">
        <v>0.0</v>
      </c>
      <c r="M2103" s="25">
        <v>0.0</v>
      </c>
      <c r="N2103" s="25">
        <v>23.44556</v>
      </c>
      <c r="O2103" s="25">
        <v>23.45639</v>
      </c>
      <c r="P2103" s="25">
        <v>18.37722</v>
      </c>
      <c r="Q2103" s="25">
        <v>1.0</v>
      </c>
      <c r="R2103" s="25">
        <v>99.0</v>
      </c>
      <c r="S2103" s="25">
        <v>9.0</v>
      </c>
    </row>
    <row r="2104">
      <c r="A2104" s="58" t="s">
        <v>41</v>
      </c>
      <c r="B2104" s="25" t="s">
        <v>1</v>
      </c>
      <c r="C2104" s="25" t="s">
        <v>211</v>
      </c>
      <c r="D2104" s="25" t="s">
        <v>17</v>
      </c>
      <c r="E2104" s="25">
        <v>7.0</v>
      </c>
      <c r="F2104" s="25">
        <v>1.0</v>
      </c>
      <c r="G2104" s="25">
        <v>0.0</v>
      </c>
      <c r="H2104" s="25">
        <v>1.0</v>
      </c>
      <c r="I2104" s="25">
        <v>0.0</v>
      </c>
      <c r="J2104" s="25">
        <v>0.0</v>
      </c>
      <c r="K2104" s="25">
        <v>0.0</v>
      </c>
      <c r="L2104" s="25">
        <v>0.0</v>
      </c>
      <c r="M2104" s="25">
        <v>0.0</v>
      </c>
      <c r="N2104" s="25">
        <v>1.98389</v>
      </c>
      <c r="O2104" s="25">
        <v>23.55222</v>
      </c>
      <c r="P2104" s="25">
        <v>6.35817</v>
      </c>
      <c r="Q2104" s="25">
        <v>1.0</v>
      </c>
      <c r="R2104" s="25">
        <v>99.0</v>
      </c>
      <c r="S2104" s="25">
        <v>9.0</v>
      </c>
    </row>
    <row r="2105">
      <c r="A2105" s="58" t="s">
        <v>41</v>
      </c>
      <c r="B2105" s="25" t="s">
        <v>1</v>
      </c>
      <c r="C2105" s="25" t="s">
        <v>59</v>
      </c>
      <c r="D2105" s="25" t="s">
        <v>17</v>
      </c>
      <c r="E2105" s="25">
        <v>10.0</v>
      </c>
      <c r="F2105" s="25">
        <v>1.0</v>
      </c>
      <c r="G2105" s="25">
        <v>0.0</v>
      </c>
      <c r="H2105" s="25">
        <v>1.0</v>
      </c>
      <c r="I2105" s="25">
        <v>0.0</v>
      </c>
      <c r="J2105" s="25">
        <v>0.0</v>
      </c>
      <c r="K2105" s="25">
        <v>0.0</v>
      </c>
      <c r="L2105" s="25">
        <v>0.0</v>
      </c>
      <c r="M2105" s="25">
        <v>0.0</v>
      </c>
      <c r="N2105" s="25">
        <v>0.89389</v>
      </c>
      <c r="O2105" s="25">
        <v>15.71972</v>
      </c>
      <c r="P2105" s="25">
        <v>6.76233</v>
      </c>
      <c r="Q2105" s="25">
        <v>1.0</v>
      </c>
      <c r="R2105" s="25">
        <v>99.0</v>
      </c>
      <c r="S2105" s="25">
        <v>9.0</v>
      </c>
    </row>
    <row r="2106">
      <c r="A2106" s="58" t="s">
        <v>41</v>
      </c>
      <c r="B2106" s="25" t="s">
        <v>1</v>
      </c>
      <c r="C2106" s="25" t="s">
        <v>191</v>
      </c>
      <c r="D2106" s="25" t="s">
        <v>17</v>
      </c>
      <c r="E2106" s="25">
        <v>1.0</v>
      </c>
      <c r="F2106" s="25">
        <v>1.0</v>
      </c>
      <c r="G2106" s="25">
        <v>0.0</v>
      </c>
      <c r="H2106" s="25">
        <v>0.0</v>
      </c>
      <c r="I2106" s="25">
        <v>0.0</v>
      </c>
      <c r="J2106" s="25">
        <v>0.0</v>
      </c>
      <c r="K2106" s="25">
        <v>0.0</v>
      </c>
      <c r="L2106" s="25">
        <v>0.0</v>
      </c>
      <c r="M2106" s="25">
        <v>0.0</v>
      </c>
      <c r="N2106" s="25">
        <v>1.04222</v>
      </c>
      <c r="O2106" s="25">
        <v>1.04222</v>
      </c>
      <c r="P2106" s="25">
        <v>1.04222</v>
      </c>
      <c r="Q2106" s="25">
        <v>1.0</v>
      </c>
      <c r="R2106" s="25">
        <v>99.0</v>
      </c>
      <c r="S2106" s="25">
        <v>9.0</v>
      </c>
    </row>
    <row r="2107">
      <c r="A2107" s="58" t="s">
        <v>41</v>
      </c>
      <c r="B2107" s="25" t="s">
        <v>1</v>
      </c>
      <c r="C2107" s="25" t="s">
        <v>224</v>
      </c>
      <c r="D2107" s="25" t="s">
        <v>17</v>
      </c>
      <c r="E2107" s="25">
        <v>3.0</v>
      </c>
      <c r="F2107" s="25">
        <v>1.0</v>
      </c>
      <c r="G2107" s="25">
        <v>0.0</v>
      </c>
      <c r="H2107" s="25">
        <v>0.0</v>
      </c>
      <c r="I2107" s="25">
        <v>0.0</v>
      </c>
      <c r="J2107" s="25">
        <v>0.0</v>
      </c>
      <c r="K2107" s="25">
        <v>0.0</v>
      </c>
      <c r="L2107" s="25">
        <v>0.0</v>
      </c>
      <c r="M2107" s="25">
        <v>0.0</v>
      </c>
      <c r="N2107" s="25">
        <v>7.97667</v>
      </c>
      <c r="O2107" s="25">
        <v>12.53611</v>
      </c>
      <c r="P2107" s="25">
        <v>6.8488</v>
      </c>
      <c r="Q2107" s="25">
        <v>1.0</v>
      </c>
      <c r="R2107" s="25">
        <v>99.0</v>
      </c>
      <c r="S2107" s="25">
        <v>9.0</v>
      </c>
    </row>
    <row r="2108">
      <c r="A2108" s="58" t="s">
        <v>41</v>
      </c>
      <c r="B2108" s="25" t="s">
        <v>1</v>
      </c>
      <c r="C2108" s="25" t="s">
        <v>228</v>
      </c>
      <c r="D2108" s="25" t="s">
        <v>17</v>
      </c>
      <c r="E2108" s="25">
        <v>2.0</v>
      </c>
      <c r="F2108" s="25">
        <v>1.0</v>
      </c>
      <c r="G2108" s="25">
        <v>0.0</v>
      </c>
      <c r="H2108" s="25">
        <v>0.0</v>
      </c>
      <c r="I2108" s="25">
        <v>0.0</v>
      </c>
      <c r="J2108" s="25">
        <v>0.0</v>
      </c>
      <c r="K2108" s="25">
        <v>0.0</v>
      </c>
      <c r="L2108" s="25">
        <v>0.0</v>
      </c>
      <c r="M2108" s="25">
        <v>0.0</v>
      </c>
      <c r="N2108" s="25">
        <v>9.57</v>
      </c>
      <c r="O2108" s="25">
        <v>9.57</v>
      </c>
      <c r="P2108" s="25">
        <v>9.57</v>
      </c>
      <c r="Q2108" s="25">
        <v>1.0</v>
      </c>
      <c r="R2108" s="25">
        <v>99.0</v>
      </c>
      <c r="S2108" s="25">
        <v>9.0</v>
      </c>
    </row>
    <row r="2109">
      <c r="A2109" s="58" t="s">
        <v>41</v>
      </c>
      <c r="B2109" s="25" t="s">
        <v>1</v>
      </c>
      <c r="C2109" s="25" t="s">
        <v>189</v>
      </c>
      <c r="D2109" s="25" t="s">
        <v>17</v>
      </c>
      <c r="E2109" s="25">
        <v>8.0</v>
      </c>
      <c r="F2109" s="25">
        <v>4.0</v>
      </c>
      <c r="G2109" s="25">
        <v>0.0</v>
      </c>
      <c r="H2109" s="25">
        <v>1.0</v>
      </c>
      <c r="I2109" s="25">
        <v>0.0</v>
      </c>
      <c r="J2109" s="25">
        <v>0.0</v>
      </c>
      <c r="K2109" s="25">
        <v>0.0</v>
      </c>
      <c r="L2109" s="25">
        <v>0.0</v>
      </c>
      <c r="M2109" s="25">
        <v>0.0</v>
      </c>
      <c r="N2109" s="25">
        <v>0.09556</v>
      </c>
      <c r="O2109" s="25">
        <v>3.13944</v>
      </c>
      <c r="P2109" s="25">
        <v>0.75677</v>
      </c>
      <c r="Q2109" s="25">
        <v>1.0</v>
      </c>
      <c r="R2109" s="25">
        <v>99.0</v>
      </c>
      <c r="S2109" s="25">
        <v>9.0</v>
      </c>
    </row>
    <row r="2110">
      <c r="A2110" s="58" t="s">
        <v>41</v>
      </c>
      <c r="B2110" s="25" t="s">
        <v>1</v>
      </c>
      <c r="C2110" s="25" t="s">
        <v>210</v>
      </c>
      <c r="D2110" s="25" t="s">
        <v>17</v>
      </c>
      <c r="E2110" s="25">
        <v>46.0</v>
      </c>
      <c r="F2110" s="25">
        <v>1.0</v>
      </c>
      <c r="G2110" s="25">
        <v>0.0</v>
      </c>
      <c r="H2110" s="25">
        <v>1.0</v>
      </c>
      <c r="I2110" s="25">
        <v>0.0</v>
      </c>
      <c r="J2110" s="25">
        <v>0.0</v>
      </c>
      <c r="K2110" s="25">
        <v>0.0</v>
      </c>
      <c r="L2110" s="25">
        <v>0.0</v>
      </c>
      <c r="M2110" s="25">
        <v>0.0</v>
      </c>
      <c r="N2110" s="25">
        <v>2.05917</v>
      </c>
      <c r="O2110" s="25">
        <v>35.63667</v>
      </c>
      <c r="P2110" s="25">
        <v>9.86234</v>
      </c>
      <c r="Q2110" s="25">
        <v>1.0</v>
      </c>
      <c r="R2110" s="25">
        <v>99.0</v>
      </c>
      <c r="S2110" s="25">
        <v>9.0</v>
      </c>
    </row>
    <row r="2111">
      <c r="A2111" s="58" t="s">
        <v>41</v>
      </c>
      <c r="B2111" s="25" t="s">
        <v>1</v>
      </c>
      <c r="C2111" s="25" t="s">
        <v>182</v>
      </c>
      <c r="D2111" s="25" t="s">
        <v>17</v>
      </c>
      <c r="E2111" s="25">
        <v>8.0</v>
      </c>
      <c r="F2111" s="25">
        <v>1.0</v>
      </c>
      <c r="G2111" s="25">
        <v>0.0</v>
      </c>
      <c r="H2111" s="25">
        <v>2.0</v>
      </c>
      <c r="I2111" s="25">
        <v>0.0</v>
      </c>
      <c r="J2111" s="25">
        <v>0.0</v>
      </c>
      <c r="K2111" s="25">
        <v>0.0</v>
      </c>
      <c r="L2111" s="25">
        <v>0.0</v>
      </c>
      <c r="M2111" s="25">
        <v>0.0</v>
      </c>
      <c r="N2111" s="25">
        <v>0.07</v>
      </c>
      <c r="O2111" s="25">
        <v>0.50111</v>
      </c>
      <c r="P2111" s="25">
        <v>0.17389</v>
      </c>
      <c r="Q2111" s="25">
        <v>1.0</v>
      </c>
      <c r="R2111" s="25">
        <v>99.0</v>
      </c>
      <c r="S2111" s="25">
        <v>9.0</v>
      </c>
    </row>
    <row r="2112">
      <c r="A2112" s="58" t="s">
        <v>41</v>
      </c>
      <c r="B2112" s="25" t="s">
        <v>1</v>
      </c>
      <c r="C2112" s="25" t="s">
        <v>177</v>
      </c>
      <c r="D2112" s="25" t="s">
        <v>18</v>
      </c>
      <c r="E2112" s="25">
        <v>53.0</v>
      </c>
      <c r="F2112" s="25">
        <v>1.0</v>
      </c>
      <c r="G2112" s="25">
        <v>2.0</v>
      </c>
      <c r="H2112" s="25">
        <v>4.0</v>
      </c>
      <c r="I2112" s="25">
        <v>0.0</v>
      </c>
      <c r="J2112" s="25">
        <v>0.0</v>
      </c>
      <c r="K2112" s="25">
        <v>0.0</v>
      </c>
      <c r="L2112" s="25">
        <v>0.0</v>
      </c>
      <c r="M2112" s="25">
        <v>0.0</v>
      </c>
      <c r="N2112" s="25">
        <v>0.76944</v>
      </c>
      <c r="O2112" s="25">
        <v>9.31639</v>
      </c>
      <c r="P2112" s="25">
        <v>3.58935</v>
      </c>
      <c r="Q2112" s="25">
        <v>1.0</v>
      </c>
      <c r="R2112" s="25">
        <v>99.0</v>
      </c>
      <c r="S2112" s="25">
        <v>10.0</v>
      </c>
    </row>
    <row r="2113">
      <c r="A2113" s="58" t="s">
        <v>41</v>
      </c>
      <c r="B2113" s="25" t="s">
        <v>1</v>
      </c>
      <c r="C2113" s="25" t="s">
        <v>181</v>
      </c>
      <c r="D2113" s="25" t="s">
        <v>18</v>
      </c>
      <c r="E2113" s="25">
        <v>62.0</v>
      </c>
      <c r="F2113" s="25">
        <v>1.0</v>
      </c>
      <c r="G2113" s="25">
        <v>0.0</v>
      </c>
      <c r="H2113" s="25">
        <v>3.0</v>
      </c>
      <c r="I2113" s="25">
        <v>0.0</v>
      </c>
      <c r="J2113" s="25">
        <v>0.0</v>
      </c>
      <c r="K2113" s="25">
        <v>0.0</v>
      </c>
      <c r="L2113" s="25">
        <v>0.0</v>
      </c>
      <c r="M2113" s="25">
        <v>0.0</v>
      </c>
      <c r="N2113" s="25">
        <v>0.78722</v>
      </c>
      <c r="O2113" s="25">
        <v>5.08472</v>
      </c>
      <c r="P2113" s="25">
        <v>2.28488</v>
      </c>
      <c r="Q2113" s="25">
        <v>1.0</v>
      </c>
      <c r="R2113" s="25">
        <v>99.0</v>
      </c>
      <c r="S2113" s="25">
        <v>10.0</v>
      </c>
    </row>
    <row r="2114">
      <c r="A2114" s="58" t="s">
        <v>41</v>
      </c>
      <c r="B2114" s="25" t="s">
        <v>1</v>
      </c>
      <c r="C2114" s="25" t="s">
        <v>153</v>
      </c>
      <c r="D2114" s="25" t="s">
        <v>18</v>
      </c>
      <c r="E2114" s="25">
        <v>4.0</v>
      </c>
      <c r="F2114" s="25">
        <v>1.0</v>
      </c>
      <c r="G2114" s="25">
        <v>0.0</v>
      </c>
      <c r="H2114" s="25">
        <v>0.0</v>
      </c>
      <c r="I2114" s="25">
        <v>0.0</v>
      </c>
      <c r="J2114" s="25">
        <v>0.0</v>
      </c>
      <c r="K2114" s="25">
        <v>0.0</v>
      </c>
      <c r="L2114" s="25">
        <v>0.0</v>
      </c>
      <c r="M2114" s="25">
        <v>0.0</v>
      </c>
      <c r="N2114" s="25">
        <v>0.08306</v>
      </c>
      <c r="O2114" s="25">
        <v>12.70583</v>
      </c>
      <c r="P2114" s="25">
        <v>3.40243</v>
      </c>
      <c r="Q2114" s="25">
        <v>1.0</v>
      </c>
      <c r="R2114" s="25">
        <v>99.0</v>
      </c>
      <c r="S2114" s="25">
        <v>10.0</v>
      </c>
    </row>
    <row r="2115">
      <c r="A2115" s="58" t="s">
        <v>41</v>
      </c>
      <c r="B2115" s="25" t="s">
        <v>1</v>
      </c>
      <c r="C2115" s="25" t="s">
        <v>180</v>
      </c>
      <c r="D2115" s="25" t="s">
        <v>18</v>
      </c>
      <c r="E2115" s="25">
        <v>21.0</v>
      </c>
      <c r="F2115" s="25">
        <v>1.0</v>
      </c>
      <c r="G2115" s="25">
        <v>0.0</v>
      </c>
      <c r="H2115" s="25">
        <v>0.0</v>
      </c>
      <c r="I2115" s="25">
        <v>0.0</v>
      </c>
      <c r="J2115" s="25">
        <v>0.0</v>
      </c>
      <c r="K2115" s="25">
        <v>0.0</v>
      </c>
      <c r="L2115" s="25">
        <v>0.0</v>
      </c>
      <c r="M2115" s="25">
        <v>0.0</v>
      </c>
      <c r="N2115" s="25">
        <v>0.99472</v>
      </c>
      <c r="O2115" s="25">
        <v>11.90278</v>
      </c>
      <c r="P2115" s="25">
        <v>3.81612</v>
      </c>
      <c r="Q2115" s="25">
        <v>1.0</v>
      </c>
      <c r="R2115" s="25">
        <v>99.0</v>
      </c>
      <c r="S2115" s="25">
        <v>10.0</v>
      </c>
    </row>
    <row r="2116">
      <c r="A2116" s="58" t="s">
        <v>41</v>
      </c>
      <c r="B2116" s="25" t="s">
        <v>1</v>
      </c>
      <c r="C2116" s="25" t="s">
        <v>109</v>
      </c>
      <c r="D2116" s="25" t="s">
        <v>18</v>
      </c>
      <c r="E2116" s="25">
        <v>103.0</v>
      </c>
      <c r="F2116" s="25">
        <v>1.0</v>
      </c>
      <c r="G2116" s="25">
        <v>2.0</v>
      </c>
      <c r="H2116" s="25">
        <v>2.0</v>
      </c>
      <c r="I2116" s="25">
        <v>0.0</v>
      </c>
      <c r="J2116" s="25">
        <v>0.0</v>
      </c>
      <c r="K2116" s="25">
        <v>0.0</v>
      </c>
      <c r="L2116" s="25">
        <v>0.0</v>
      </c>
      <c r="M2116" s="25">
        <v>0.0</v>
      </c>
      <c r="N2116" s="25">
        <v>0.7425</v>
      </c>
      <c r="O2116" s="25">
        <v>13.10833</v>
      </c>
      <c r="P2116" s="25">
        <v>3.76205</v>
      </c>
      <c r="Q2116" s="25">
        <v>1.0</v>
      </c>
      <c r="R2116" s="25">
        <v>99.0</v>
      </c>
      <c r="S2116" s="25">
        <v>10.0</v>
      </c>
    </row>
    <row r="2117">
      <c r="A2117" s="58" t="s">
        <v>41</v>
      </c>
      <c r="B2117" s="25" t="s">
        <v>1</v>
      </c>
      <c r="C2117" s="25" t="s">
        <v>106</v>
      </c>
      <c r="D2117" s="25" t="s">
        <v>18</v>
      </c>
      <c r="E2117" s="25">
        <v>190.0</v>
      </c>
      <c r="F2117" s="25">
        <v>1.0</v>
      </c>
      <c r="G2117" s="25">
        <v>0.0</v>
      </c>
      <c r="H2117" s="25">
        <v>0.0</v>
      </c>
      <c r="I2117" s="25">
        <v>0.0</v>
      </c>
      <c r="J2117" s="25">
        <v>0.0</v>
      </c>
      <c r="K2117" s="25">
        <v>0.0</v>
      </c>
      <c r="L2117" s="25">
        <v>0.0</v>
      </c>
      <c r="M2117" s="25">
        <v>0.0</v>
      </c>
      <c r="N2117" s="25">
        <v>1.20389</v>
      </c>
      <c r="O2117" s="25">
        <v>11.55</v>
      </c>
      <c r="P2117" s="25">
        <v>4.19831</v>
      </c>
      <c r="Q2117" s="25">
        <v>1.0</v>
      </c>
      <c r="R2117" s="25">
        <v>99.0</v>
      </c>
      <c r="S2117" s="25">
        <v>10.0</v>
      </c>
    </row>
    <row r="2118">
      <c r="A2118" s="58" t="s">
        <v>41</v>
      </c>
      <c r="B2118" s="25" t="s">
        <v>1</v>
      </c>
      <c r="C2118" s="25" t="s">
        <v>92</v>
      </c>
      <c r="D2118" s="25" t="s">
        <v>18</v>
      </c>
      <c r="E2118" s="25">
        <v>107.0</v>
      </c>
      <c r="F2118" s="25">
        <v>1.0</v>
      </c>
      <c r="G2118" s="25">
        <v>0.0</v>
      </c>
      <c r="H2118" s="25">
        <v>7.0</v>
      </c>
      <c r="I2118" s="25">
        <v>0.0</v>
      </c>
      <c r="J2118" s="25">
        <v>0.0</v>
      </c>
      <c r="K2118" s="25">
        <v>0.0</v>
      </c>
      <c r="L2118" s="25">
        <v>0.0</v>
      </c>
      <c r="M2118" s="25">
        <v>0.0</v>
      </c>
      <c r="N2118" s="25">
        <v>1.04083</v>
      </c>
      <c r="O2118" s="25">
        <v>10.07</v>
      </c>
      <c r="P2118" s="25">
        <v>3.49483</v>
      </c>
      <c r="Q2118" s="25">
        <v>1.0</v>
      </c>
      <c r="R2118" s="25">
        <v>99.0</v>
      </c>
      <c r="S2118" s="25">
        <v>10.0</v>
      </c>
    </row>
    <row r="2119">
      <c r="A2119" s="58" t="s">
        <v>41</v>
      </c>
      <c r="B2119" s="25" t="s">
        <v>1</v>
      </c>
      <c r="C2119" s="25" t="s">
        <v>148</v>
      </c>
      <c r="D2119" s="25" t="s">
        <v>18</v>
      </c>
      <c r="E2119" s="25">
        <v>6.0</v>
      </c>
      <c r="F2119" s="25">
        <v>1.0</v>
      </c>
      <c r="G2119" s="25">
        <v>1.0</v>
      </c>
      <c r="H2119" s="25">
        <v>0.0</v>
      </c>
      <c r="I2119" s="25">
        <v>0.0</v>
      </c>
      <c r="J2119" s="25">
        <v>0.0</v>
      </c>
      <c r="K2119" s="25">
        <v>0.0</v>
      </c>
      <c r="L2119" s="25">
        <v>0.0</v>
      </c>
      <c r="M2119" s="25">
        <v>0.0</v>
      </c>
      <c r="N2119" s="25">
        <v>0.33444</v>
      </c>
      <c r="O2119" s="25">
        <v>11.92056</v>
      </c>
      <c r="P2119" s="25">
        <v>2.51713</v>
      </c>
      <c r="Q2119" s="25">
        <v>1.0</v>
      </c>
      <c r="R2119" s="25">
        <v>99.0</v>
      </c>
      <c r="S2119" s="25">
        <v>10.0</v>
      </c>
    </row>
    <row r="2120">
      <c r="A2120" s="58" t="s">
        <v>41</v>
      </c>
      <c r="B2120" s="25" t="s">
        <v>1</v>
      </c>
      <c r="C2120" s="25" t="s">
        <v>169</v>
      </c>
      <c r="D2120" s="25" t="s">
        <v>18</v>
      </c>
      <c r="E2120" s="25">
        <v>16.0</v>
      </c>
      <c r="F2120" s="25">
        <v>1.0</v>
      </c>
      <c r="G2120" s="25">
        <v>0.0</v>
      </c>
      <c r="H2120" s="25">
        <v>0.0</v>
      </c>
      <c r="I2120" s="25">
        <v>0.0</v>
      </c>
      <c r="J2120" s="25">
        <v>0.0</v>
      </c>
      <c r="K2120" s="25">
        <v>0.0</v>
      </c>
      <c r="L2120" s="25">
        <v>0.0</v>
      </c>
      <c r="M2120" s="25">
        <v>0.0</v>
      </c>
      <c r="N2120" s="25">
        <v>0.64111</v>
      </c>
      <c r="O2120" s="25">
        <v>1.47389</v>
      </c>
      <c r="P2120" s="25">
        <v>0.82521</v>
      </c>
      <c r="Q2120" s="25">
        <v>1.0</v>
      </c>
      <c r="R2120" s="25">
        <v>99.0</v>
      </c>
      <c r="S2120" s="25">
        <v>10.0</v>
      </c>
    </row>
    <row r="2121">
      <c r="A2121" s="58" t="s">
        <v>41</v>
      </c>
      <c r="B2121" s="25" t="s">
        <v>1</v>
      </c>
      <c r="C2121" s="25" t="s">
        <v>171</v>
      </c>
      <c r="D2121" s="25" t="s">
        <v>18</v>
      </c>
      <c r="E2121" s="25">
        <v>7.0</v>
      </c>
      <c r="F2121" s="25">
        <v>1.0</v>
      </c>
      <c r="G2121" s="25">
        <v>0.0</v>
      </c>
      <c r="H2121" s="25">
        <v>0.0</v>
      </c>
      <c r="I2121" s="25">
        <v>0.0</v>
      </c>
      <c r="J2121" s="25">
        <v>0.0</v>
      </c>
      <c r="K2121" s="25">
        <v>0.0</v>
      </c>
      <c r="L2121" s="25">
        <v>0.0</v>
      </c>
      <c r="M2121" s="25">
        <v>0.0</v>
      </c>
      <c r="N2121" s="25">
        <v>1.37667</v>
      </c>
      <c r="O2121" s="25">
        <v>1.56639</v>
      </c>
      <c r="P2121" s="25">
        <v>1.06532</v>
      </c>
      <c r="Q2121" s="25">
        <v>1.0</v>
      </c>
      <c r="R2121" s="25">
        <v>99.0</v>
      </c>
      <c r="S2121" s="25">
        <v>10.0</v>
      </c>
    </row>
    <row r="2122">
      <c r="A2122" s="58" t="s">
        <v>41</v>
      </c>
      <c r="B2122" s="25" t="s">
        <v>1</v>
      </c>
      <c r="C2122" s="25" t="s">
        <v>161</v>
      </c>
      <c r="D2122" s="25" t="s">
        <v>18</v>
      </c>
      <c r="E2122" s="25">
        <v>33.0</v>
      </c>
      <c r="F2122" s="25">
        <v>1.0</v>
      </c>
      <c r="G2122" s="25">
        <v>1.0</v>
      </c>
      <c r="H2122" s="25">
        <v>0.0</v>
      </c>
      <c r="I2122" s="25">
        <v>0.0</v>
      </c>
      <c r="J2122" s="25">
        <v>0.0</v>
      </c>
      <c r="K2122" s="25">
        <v>0.0</v>
      </c>
      <c r="L2122" s="25">
        <v>0.0</v>
      </c>
      <c r="M2122" s="25">
        <v>0.0</v>
      </c>
      <c r="N2122" s="25">
        <v>0.59778</v>
      </c>
      <c r="O2122" s="25">
        <v>6.56583</v>
      </c>
      <c r="P2122" s="25">
        <v>3.00295</v>
      </c>
      <c r="Q2122" s="25">
        <v>1.0</v>
      </c>
      <c r="R2122" s="25">
        <v>99.0</v>
      </c>
      <c r="S2122" s="25">
        <v>10.0</v>
      </c>
    </row>
    <row r="2123">
      <c r="A2123" s="58" t="s">
        <v>41</v>
      </c>
      <c r="B2123" s="25" t="s">
        <v>1</v>
      </c>
      <c r="C2123" s="25" t="s">
        <v>126</v>
      </c>
      <c r="D2123" s="25" t="s">
        <v>18</v>
      </c>
      <c r="E2123" s="25">
        <v>22.0</v>
      </c>
      <c r="F2123" s="25">
        <v>1.0</v>
      </c>
      <c r="G2123" s="25">
        <v>0.0</v>
      </c>
      <c r="H2123" s="25">
        <v>2.0</v>
      </c>
      <c r="I2123" s="25">
        <v>0.0</v>
      </c>
      <c r="J2123" s="25">
        <v>0.0</v>
      </c>
      <c r="K2123" s="25">
        <v>0.0</v>
      </c>
      <c r="L2123" s="25">
        <v>0.0</v>
      </c>
      <c r="M2123" s="25">
        <v>0.0</v>
      </c>
      <c r="N2123" s="25">
        <v>0.65028</v>
      </c>
      <c r="O2123" s="25">
        <v>9.90722</v>
      </c>
      <c r="P2123" s="25">
        <v>3.13693</v>
      </c>
      <c r="Q2123" s="25">
        <v>1.0</v>
      </c>
      <c r="R2123" s="25">
        <v>99.0</v>
      </c>
      <c r="S2123" s="25">
        <v>10.0</v>
      </c>
    </row>
    <row r="2124">
      <c r="A2124" s="58" t="s">
        <v>41</v>
      </c>
      <c r="B2124" s="25" t="s">
        <v>1</v>
      </c>
      <c r="C2124" s="25" t="s">
        <v>233</v>
      </c>
      <c r="D2124" s="25" t="s">
        <v>18</v>
      </c>
      <c r="E2124" s="25">
        <v>4.0</v>
      </c>
      <c r="F2124" s="25">
        <v>1.0</v>
      </c>
      <c r="G2124" s="25">
        <v>0.0</v>
      </c>
      <c r="H2124" s="25">
        <v>0.0</v>
      </c>
      <c r="I2124" s="25">
        <v>0.0</v>
      </c>
      <c r="J2124" s="25">
        <v>0.0</v>
      </c>
      <c r="K2124" s="25">
        <v>0.0</v>
      </c>
      <c r="L2124" s="25">
        <v>0.0</v>
      </c>
      <c r="M2124" s="25">
        <v>0.0</v>
      </c>
      <c r="N2124" s="25">
        <v>0.09056</v>
      </c>
      <c r="O2124" s="25">
        <v>1.41944</v>
      </c>
      <c r="P2124" s="25">
        <v>0.57785</v>
      </c>
      <c r="Q2124" s="25">
        <v>1.0</v>
      </c>
      <c r="R2124" s="25">
        <v>99.0</v>
      </c>
      <c r="S2124" s="25">
        <v>10.0</v>
      </c>
    </row>
    <row r="2125">
      <c r="A2125" s="58" t="s">
        <v>41</v>
      </c>
      <c r="B2125" s="25" t="s">
        <v>1</v>
      </c>
      <c r="C2125" s="25" t="s">
        <v>257</v>
      </c>
      <c r="D2125" s="25" t="s">
        <v>18</v>
      </c>
      <c r="E2125" s="25">
        <v>1.0</v>
      </c>
      <c r="F2125" s="25">
        <v>1.0</v>
      </c>
      <c r="G2125" s="25">
        <v>0.0</v>
      </c>
      <c r="H2125" s="25">
        <v>0.0</v>
      </c>
      <c r="I2125" s="25">
        <v>0.0</v>
      </c>
      <c r="J2125" s="25">
        <v>0.0</v>
      </c>
      <c r="K2125" s="25">
        <v>0.0</v>
      </c>
      <c r="L2125" s="25">
        <v>0.0</v>
      </c>
      <c r="M2125" s="25">
        <v>0.0</v>
      </c>
      <c r="N2125" s="25">
        <v>0.38</v>
      </c>
      <c r="O2125" s="25">
        <v>0.38</v>
      </c>
      <c r="P2125" s="25">
        <v>0.38</v>
      </c>
      <c r="Q2125" s="25">
        <v>1.0</v>
      </c>
      <c r="R2125" s="25">
        <v>99.0</v>
      </c>
      <c r="S2125" s="25">
        <v>10.0</v>
      </c>
    </row>
    <row r="2126">
      <c r="A2126" s="58" t="s">
        <v>41</v>
      </c>
      <c r="B2126" s="25" t="s">
        <v>1</v>
      </c>
      <c r="C2126" s="25" t="s">
        <v>234</v>
      </c>
      <c r="D2126" s="25" t="s">
        <v>18</v>
      </c>
      <c r="E2126" s="25">
        <v>4.0</v>
      </c>
      <c r="F2126" s="25">
        <v>1.0</v>
      </c>
      <c r="G2126" s="25">
        <v>0.0</v>
      </c>
      <c r="H2126" s="25">
        <v>0.0</v>
      </c>
      <c r="I2126" s="25">
        <v>0.0</v>
      </c>
      <c r="J2126" s="25">
        <v>0.0</v>
      </c>
      <c r="K2126" s="25">
        <v>0.0</v>
      </c>
      <c r="L2126" s="25">
        <v>0.0</v>
      </c>
      <c r="M2126" s="25">
        <v>0.0</v>
      </c>
      <c r="N2126" s="25">
        <v>1.38778</v>
      </c>
      <c r="O2126" s="25">
        <v>9.95389</v>
      </c>
      <c r="P2126" s="25">
        <v>3.52458</v>
      </c>
      <c r="Q2126" s="25">
        <v>1.0</v>
      </c>
      <c r="R2126" s="25">
        <v>99.0</v>
      </c>
      <c r="S2126" s="25">
        <v>10.0</v>
      </c>
    </row>
    <row r="2127">
      <c r="A2127" s="58" t="s">
        <v>41</v>
      </c>
      <c r="B2127" s="25" t="s">
        <v>1</v>
      </c>
      <c r="C2127" s="25" t="s">
        <v>173</v>
      </c>
      <c r="D2127" s="25" t="s">
        <v>18</v>
      </c>
      <c r="E2127" s="25">
        <v>40.0</v>
      </c>
      <c r="F2127" s="25">
        <v>1.0</v>
      </c>
      <c r="G2127" s="25">
        <v>0.0</v>
      </c>
      <c r="H2127" s="25">
        <v>0.0</v>
      </c>
      <c r="I2127" s="25">
        <v>0.0</v>
      </c>
      <c r="J2127" s="25">
        <v>0.0</v>
      </c>
      <c r="K2127" s="25">
        <v>0.0</v>
      </c>
      <c r="L2127" s="25">
        <v>0.0</v>
      </c>
      <c r="M2127" s="25">
        <v>0.0</v>
      </c>
      <c r="N2127" s="25">
        <v>0.48083</v>
      </c>
      <c r="O2127" s="25">
        <v>7.10722</v>
      </c>
      <c r="P2127" s="25">
        <v>2.41855</v>
      </c>
      <c r="Q2127" s="25">
        <v>1.0</v>
      </c>
      <c r="R2127" s="25">
        <v>99.0</v>
      </c>
      <c r="S2127" s="25">
        <v>10.0</v>
      </c>
    </row>
    <row r="2128">
      <c r="A2128" s="58" t="s">
        <v>41</v>
      </c>
      <c r="B2128" s="25" t="s">
        <v>1</v>
      </c>
      <c r="C2128" s="25" t="s">
        <v>165</v>
      </c>
      <c r="D2128" s="25" t="s">
        <v>18</v>
      </c>
      <c r="E2128" s="25">
        <v>48.0</v>
      </c>
      <c r="F2128" s="25">
        <v>1.0</v>
      </c>
      <c r="G2128" s="25">
        <v>0.0</v>
      </c>
      <c r="H2128" s="25">
        <v>0.0</v>
      </c>
      <c r="I2128" s="25">
        <v>0.0</v>
      </c>
      <c r="J2128" s="25">
        <v>0.0</v>
      </c>
      <c r="K2128" s="25">
        <v>0.0</v>
      </c>
      <c r="L2128" s="25">
        <v>0.0</v>
      </c>
      <c r="M2128" s="25">
        <v>0.0</v>
      </c>
      <c r="N2128" s="25">
        <v>0.87778</v>
      </c>
      <c r="O2128" s="25">
        <v>17.10583</v>
      </c>
      <c r="P2128" s="25">
        <v>3.98105</v>
      </c>
      <c r="Q2128" s="25">
        <v>1.0</v>
      </c>
      <c r="R2128" s="25">
        <v>99.0</v>
      </c>
      <c r="S2128" s="25">
        <v>10.0</v>
      </c>
    </row>
    <row r="2129">
      <c r="A2129" s="58" t="s">
        <v>41</v>
      </c>
      <c r="B2129" s="25" t="s">
        <v>1</v>
      </c>
      <c r="C2129" s="25" t="s">
        <v>138</v>
      </c>
      <c r="D2129" s="25" t="s">
        <v>18</v>
      </c>
      <c r="E2129" s="25">
        <v>3.0</v>
      </c>
      <c r="F2129" s="25">
        <v>1.0</v>
      </c>
      <c r="G2129" s="25">
        <v>0.0</v>
      </c>
      <c r="H2129" s="25">
        <v>0.0</v>
      </c>
      <c r="I2129" s="25">
        <v>0.0</v>
      </c>
      <c r="J2129" s="25">
        <v>0.0</v>
      </c>
      <c r="K2129" s="25">
        <v>0.0</v>
      </c>
      <c r="L2129" s="25">
        <v>0.0</v>
      </c>
      <c r="M2129" s="25">
        <v>0.0</v>
      </c>
      <c r="N2129" s="25">
        <v>0.16528</v>
      </c>
      <c r="O2129" s="25">
        <v>0.86722</v>
      </c>
      <c r="P2129" s="25">
        <v>0.37157</v>
      </c>
      <c r="Q2129" s="25">
        <v>1.0</v>
      </c>
      <c r="R2129" s="25">
        <v>99.0</v>
      </c>
      <c r="S2129" s="25">
        <v>10.0</v>
      </c>
    </row>
    <row r="2130">
      <c r="A2130" s="58" t="s">
        <v>41</v>
      </c>
      <c r="B2130" s="25" t="s">
        <v>1</v>
      </c>
      <c r="C2130" s="25" t="s">
        <v>258</v>
      </c>
      <c r="D2130" s="25" t="s">
        <v>18</v>
      </c>
      <c r="E2130" s="25">
        <v>1.0</v>
      </c>
      <c r="F2130" s="25">
        <v>1.0</v>
      </c>
      <c r="G2130" s="25">
        <v>0.0</v>
      </c>
      <c r="H2130" s="25">
        <v>0.0</v>
      </c>
      <c r="I2130" s="25">
        <v>0.0</v>
      </c>
      <c r="J2130" s="25">
        <v>0.0</v>
      </c>
      <c r="K2130" s="25">
        <v>0.0</v>
      </c>
      <c r="L2130" s="25">
        <v>0.0</v>
      </c>
      <c r="M2130" s="25">
        <v>0.0</v>
      </c>
      <c r="N2130" s="25">
        <v>4.58472</v>
      </c>
      <c r="O2130" s="25">
        <v>4.58472</v>
      </c>
      <c r="P2130" s="25">
        <v>4.58472</v>
      </c>
      <c r="Q2130" s="25">
        <v>1.0</v>
      </c>
      <c r="R2130" s="25">
        <v>99.0</v>
      </c>
      <c r="S2130" s="25">
        <v>10.0</v>
      </c>
    </row>
    <row r="2131">
      <c r="A2131" s="58" t="s">
        <v>41</v>
      </c>
      <c r="B2131" s="25" t="s">
        <v>1</v>
      </c>
      <c r="C2131" s="25" t="s">
        <v>191</v>
      </c>
      <c r="D2131" s="25" t="s">
        <v>18</v>
      </c>
      <c r="E2131" s="25">
        <v>3.0</v>
      </c>
      <c r="F2131" s="25">
        <v>1.0</v>
      </c>
      <c r="G2131" s="25">
        <v>0.0</v>
      </c>
      <c r="H2131" s="25">
        <v>0.0</v>
      </c>
      <c r="I2131" s="25">
        <v>0.0</v>
      </c>
      <c r="J2131" s="25">
        <v>0.0</v>
      </c>
      <c r="K2131" s="25">
        <v>0.0</v>
      </c>
      <c r="L2131" s="25">
        <v>0.0</v>
      </c>
      <c r="M2131" s="25">
        <v>0.0</v>
      </c>
      <c r="N2131" s="25">
        <v>0.57861</v>
      </c>
      <c r="O2131" s="25">
        <v>3.25694</v>
      </c>
      <c r="P2131" s="25">
        <v>1.30917</v>
      </c>
      <c r="Q2131" s="25">
        <v>1.0</v>
      </c>
      <c r="R2131" s="25">
        <v>99.0</v>
      </c>
      <c r="S2131" s="25">
        <v>10.0</v>
      </c>
    </row>
    <row r="2132">
      <c r="A2132" s="58" t="s">
        <v>41</v>
      </c>
      <c r="B2132" s="25" t="s">
        <v>1</v>
      </c>
      <c r="C2132" s="25" t="s">
        <v>83</v>
      </c>
      <c r="D2132" s="25" t="s">
        <v>18</v>
      </c>
      <c r="E2132" s="25">
        <v>266.0</v>
      </c>
      <c r="F2132" s="25">
        <v>1.0</v>
      </c>
      <c r="G2132" s="25">
        <v>0.0</v>
      </c>
      <c r="H2132" s="25">
        <v>9.0</v>
      </c>
      <c r="I2132" s="25">
        <v>0.0</v>
      </c>
      <c r="J2132" s="25">
        <v>0.0</v>
      </c>
      <c r="K2132" s="25">
        <v>0.0</v>
      </c>
      <c r="L2132" s="25">
        <v>0.0</v>
      </c>
      <c r="M2132" s="25">
        <v>0.0</v>
      </c>
      <c r="N2132" s="25">
        <v>0.30028</v>
      </c>
      <c r="O2132" s="25">
        <v>7.49694</v>
      </c>
      <c r="P2132" s="25">
        <v>2.21894</v>
      </c>
      <c r="Q2132" s="25">
        <v>1.0</v>
      </c>
      <c r="R2132" s="25">
        <v>99.0</v>
      </c>
      <c r="S2132" s="25">
        <v>10.0</v>
      </c>
    </row>
    <row r="2133">
      <c r="A2133" s="58" t="s">
        <v>41</v>
      </c>
      <c r="B2133" s="25" t="s">
        <v>1</v>
      </c>
      <c r="C2133" s="25" t="s">
        <v>131</v>
      </c>
      <c r="D2133" s="25" t="s">
        <v>18</v>
      </c>
      <c r="E2133" s="25">
        <v>22.0</v>
      </c>
      <c r="F2133" s="25">
        <v>1.0</v>
      </c>
      <c r="G2133" s="25">
        <v>0.0</v>
      </c>
      <c r="H2133" s="25">
        <v>2.0</v>
      </c>
      <c r="I2133" s="25">
        <v>0.0</v>
      </c>
      <c r="J2133" s="25">
        <v>0.0</v>
      </c>
      <c r="K2133" s="25">
        <v>0.0</v>
      </c>
      <c r="L2133" s="25">
        <v>0.0</v>
      </c>
      <c r="M2133" s="25">
        <v>0.0</v>
      </c>
      <c r="N2133" s="25">
        <v>0.08611</v>
      </c>
      <c r="O2133" s="25">
        <v>8.95639</v>
      </c>
      <c r="P2133" s="25">
        <v>3.45606</v>
      </c>
      <c r="Q2133" s="25">
        <v>1.0</v>
      </c>
      <c r="R2133" s="25">
        <v>99.0</v>
      </c>
      <c r="S2133" s="25">
        <v>10.0</v>
      </c>
    </row>
    <row r="2134">
      <c r="A2134" s="58" t="s">
        <v>41</v>
      </c>
      <c r="B2134" s="25" t="s">
        <v>1</v>
      </c>
      <c r="C2134" s="25" t="s">
        <v>48</v>
      </c>
      <c r="D2134" s="25" t="s">
        <v>18</v>
      </c>
      <c r="E2134" s="25">
        <v>28.0</v>
      </c>
      <c r="F2134" s="25">
        <v>1.0</v>
      </c>
      <c r="G2134" s="25">
        <v>0.0</v>
      </c>
      <c r="H2134" s="25">
        <v>1.0</v>
      </c>
      <c r="I2134" s="25">
        <v>0.0</v>
      </c>
      <c r="J2134" s="25">
        <v>0.0</v>
      </c>
      <c r="K2134" s="25">
        <v>0.0</v>
      </c>
      <c r="L2134" s="25">
        <v>0.0</v>
      </c>
      <c r="M2134" s="25">
        <v>0.0</v>
      </c>
      <c r="N2134" s="25">
        <v>0.19889</v>
      </c>
      <c r="O2134" s="25">
        <v>1.13056</v>
      </c>
      <c r="P2134" s="25">
        <v>2.30803</v>
      </c>
      <c r="Q2134" s="25">
        <v>1.0</v>
      </c>
      <c r="R2134" s="25">
        <v>99.0</v>
      </c>
      <c r="S2134" s="25">
        <v>10.0</v>
      </c>
    </row>
    <row r="2135">
      <c r="A2135" s="58" t="s">
        <v>41</v>
      </c>
      <c r="B2135" s="25" t="s">
        <v>1</v>
      </c>
      <c r="C2135" s="25" t="s">
        <v>150</v>
      </c>
      <c r="D2135" s="25" t="s">
        <v>19</v>
      </c>
      <c r="E2135" s="25">
        <v>11.0</v>
      </c>
      <c r="F2135" s="25">
        <v>1.0</v>
      </c>
      <c r="G2135" s="25">
        <v>0.0</v>
      </c>
      <c r="H2135" s="25">
        <v>2.0</v>
      </c>
      <c r="I2135" s="25">
        <v>0.0</v>
      </c>
      <c r="J2135" s="25">
        <v>0.0</v>
      </c>
      <c r="K2135" s="25">
        <v>0.0</v>
      </c>
      <c r="L2135" s="25">
        <v>0.0</v>
      </c>
      <c r="M2135" s="25">
        <v>0.0</v>
      </c>
      <c r="N2135" s="25">
        <v>0.21</v>
      </c>
      <c r="O2135" s="25">
        <v>1.01722</v>
      </c>
      <c r="P2135" s="25">
        <v>0.47856</v>
      </c>
      <c r="Q2135" s="25">
        <v>1.0</v>
      </c>
      <c r="R2135" s="25">
        <v>99.0</v>
      </c>
      <c r="S2135" s="25">
        <v>11.0</v>
      </c>
    </row>
    <row r="2136">
      <c r="A2136" s="58" t="s">
        <v>41</v>
      </c>
      <c r="B2136" s="25" t="s">
        <v>1</v>
      </c>
      <c r="C2136" s="25" t="s">
        <v>204</v>
      </c>
      <c r="D2136" s="25" t="s">
        <v>19</v>
      </c>
      <c r="E2136" s="25">
        <v>39.0</v>
      </c>
      <c r="F2136" s="25">
        <v>1.0</v>
      </c>
      <c r="G2136" s="25">
        <v>0.0</v>
      </c>
      <c r="H2136" s="25">
        <v>0.0</v>
      </c>
      <c r="I2136" s="25">
        <v>0.0</v>
      </c>
      <c r="J2136" s="25">
        <v>0.0</v>
      </c>
      <c r="K2136" s="25">
        <v>0.0</v>
      </c>
      <c r="L2136" s="25">
        <v>0.0</v>
      </c>
      <c r="M2136" s="25">
        <v>0.0</v>
      </c>
      <c r="N2136" s="25">
        <v>0.64444</v>
      </c>
      <c r="O2136" s="25">
        <v>2.14583</v>
      </c>
      <c r="P2136" s="25">
        <v>1.35064</v>
      </c>
      <c r="Q2136" s="25">
        <v>1.0</v>
      </c>
      <c r="R2136" s="25">
        <v>99.0</v>
      </c>
      <c r="S2136" s="25">
        <v>11.0</v>
      </c>
    </row>
    <row r="2137">
      <c r="A2137" s="58" t="s">
        <v>41</v>
      </c>
      <c r="B2137" s="25" t="s">
        <v>1</v>
      </c>
      <c r="C2137" s="25" t="s">
        <v>58</v>
      </c>
      <c r="D2137" s="25" t="s">
        <v>19</v>
      </c>
      <c r="E2137" s="25">
        <v>66.0</v>
      </c>
      <c r="F2137" s="25">
        <v>2.0</v>
      </c>
      <c r="G2137" s="25">
        <v>0.0</v>
      </c>
      <c r="H2137" s="25">
        <v>7.0</v>
      </c>
      <c r="I2137" s="25">
        <v>0.0</v>
      </c>
      <c r="J2137" s="25">
        <v>0.0</v>
      </c>
      <c r="K2137" s="25">
        <v>0.0</v>
      </c>
      <c r="L2137" s="25">
        <v>0.0</v>
      </c>
      <c r="M2137" s="25">
        <v>0.0</v>
      </c>
      <c r="N2137" s="25">
        <v>0.12167</v>
      </c>
      <c r="O2137" s="25">
        <v>1.55889</v>
      </c>
      <c r="P2137" s="25">
        <v>0.72002</v>
      </c>
      <c r="Q2137" s="25">
        <v>1.0</v>
      </c>
      <c r="R2137" s="25">
        <v>99.0</v>
      </c>
      <c r="S2137" s="25">
        <v>11.0</v>
      </c>
    </row>
    <row r="2138">
      <c r="A2138" s="58" t="s">
        <v>41</v>
      </c>
      <c r="B2138" s="25" t="s">
        <v>1</v>
      </c>
      <c r="C2138" s="25" t="s">
        <v>201</v>
      </c>
      <c r="D2138" s="25" t="s">
        <v>19</v>
      </c>
      <c r="E2138" s="25">
        <v>7.0</v>
      </c>
      <c r="F2138" s="25">
        <v>1.0</v>
      </c>
      <c r="G2138" s="25">
        <v>0.0</v>
      </c>
      <c r="H2138" s="25">
        <v>2.0</v>
      </c>
      <c r="I2138" s="25">
        <v>0.0</v>
      </c>
      <c r="J2138" s="25">
        <v>0.0</v>
      </c>
      <c r="K2138" s="25">
        <v>0.0</v>
      </c>
      <c r="L2138" s="25">
        <v>0.0</v>
      </c>
      <c r="M2138" s="25">
        <v>0.0</v>
      </c>
      <c r="N2138" s="25">
        <v>0.11444</v>
      </c>
      <c r="O2138" s="25">
        <v>0.90389</v>
      </c>
      <c r="P2138" s="25">
        <v>0.33742</v>
      </c>
      <c r="Q2138" s="25">
        <v>1.0</v>
      </c>
      <c r="R2138" s="25">
        <v>99.0</v>
      </c>
      <c r="S2138" s="25">
        <v>11.0</v>
      </c>
    </row>
    <row r="2139">
      <c r="A2139" s="58" t="s">
        <v>41</v>
      </c>
      <c r="B2139" s="25" t="s">
        <v>1</v>
      </c>
      <c r="C2139" s="25" t="s">
        <v>174</v>
      </c>
      <c r="D2139" s="25" t="s">
        <v>19</v>
      </c>
      <c r="E2139" s="25">
        <v>44.0</v>
      </c>
      <c r="F2139" s="25">
        <v>1.0</v>
      </c>
      <c r="G2139" s="25">
        <v>0.0</v>
      </c>
      <c r="H2139" s="25">
        <v>4.0</v>
      </c>
      <c r="I2139" s="25">
        <v>0.0</v>
      </c>
      <c r="J2139" s="25">
        <v>0.0</v>
      </c>
      <c r="K2139" s="25">
        <v>0.0</v>
      </c>
      <c r="L2139" s="25">
        <v>0.0</v>
      </c>
      <c r="M2139" s="25">
        <v>0.0</v>
      </c>
      <c r="N2139" s="25">
        <v>0.47056</v>
      </c>
      <c r="O2139" s="25">
        <v>2.61083</v>
      </c>
      <c r="P2139" s="25">
        <v>1.45494</v>
      </c>
      <c r="Q2139" s="25">
        <v>1.0</v>
      </c>
      <c r="R2139" s="25">
        <v>99.0</v>
      </c>
      <c r="S2139" s="25">
        <v>11.0</v>
      </c>
    </row>
    <row r="2140">
      <c r="A2140" s="58" t="s">
        <v>41</v>
      </c>
      <c r="B2140" s="25" t="s">
        <v>1</v>
      </c>
      <c r="C2140" s="25" t="s">
        <v>200</v>
      </c>
      <c r="D2140" s="25" t="s">
        <v>19</v>
      </c>
      <c r="E2140" s="25">
        <v>16.0</v>
      </c>
      <c r="F2140" s="25">
        <v>1.0</v>
      </c>
      <c r="G2140" s="25">
        <v>0.0</v>
      </c>
      <c r="H2140" s="25">
        <v>6.0</v>
      </c>
      <c r="I2140" s="25">
        <v>0.0</v>
      </c>
      <c r="J2140" s="25">
        <v>0.0</v>
      </c>
      <c r="K2140" s="25">
        <v>0.0</v>
      </c>
      <c r="L2140" s="25">
        <v>0.0</v>
      </c>
      <c r="M2140" s="25">
        <v>0.0</v>
      </c>
      <c r="N2140" s="25">
        <v>0.02083</v>
      </c>
      <c r="O2140" s="25">
        <v>22.37389</v>
      </c>
      <c r="P2140" s="25">
        <v>4.02776</v>
      </c>
      <c r="Q2140" s="25">
        <v>1.0</v>
      </c>
      <c r="R2140" s="25">
        <v>99.0</v>
      </c>
      <c r="S2140" s="25">
        <v>11.0</v>
      </c>
    </row>
    <row r="2141">
      <c r="A2141" s="58" t="s">
        <v>41</v>
      </c>
      <c r="B2141" s="25" t="s">
        <v>1</v>
      </c>
      <c r="C2141" s="25" t="s">
        <v>138</v>
      </c>
      <c r="D2141" s="25" t="s">
        <v>19</v>
      </c>
      <c r="E2141" s="25">
        <v>4.0</v>
      </c>
      <c r="F2141" s="25">
        <v>1.0</v>
      </c>
      <c r="G2141" s="25">
        <v>0.0</v>
      </c>
      <c r="H2141" s="25">
        <v>0.0</v>
      </c>
      <c r="I2141" s="25">
        <v>0.0</v>
      </c>
      <c r="J2141" s="25">
        <v>0.0</v>
      </c>
      <c r="K2141" s="25">
        <v>0.0</v>
      </c>
      <c r="L2141" s="25">
        <v>0.0</v>
      </c>
      <c r="M2141" s="25">
        <v>0.0</v>
      </c>
      <c r="N2141" s="25">
        <v>0.0075</v>
      </c>
      <c r="O2141" s="25">
        <v>2.19639</v>
      </c>
      <c r="P2141" s="25">
        <v>1.03938</v>
      </c>
      <c r="Q2141" s="25">
        <v>1.0</v>
      </c>
      <c r="R2141" s="25">
        <v>99.0</v>
      </c>
      <c r="S2141" s="25">
        <v>11.0</v>
      </c>
    </row>
    <row r="2142">
      <c r="A2142" s="58" t="s">
        <v>41</v>
      </c>
      <c r="B2142" s="25" t="s">
        <v>1</v>
      </c>
      <c r="C2142" s="25" t="s">
        <v>103</v>
      </c>
      <c r="D2142" s="25" t="s">
        <v>19</v>
      </c>
      <c r="E2142" s="25">
        <v>8.0</v>
      </c>
      <c r="F2142" s="25">
        <v>1.0</v>
      </c>
      <c r="G2142" s="25">
        <v>0.0</v>
      </c>
      <c r="H2142" s="25">
        <v>0.0</v>
      </c>
      <c r="I2142" s="25">
        <v>0.0</v>
      </c>
      <c r="J2142" s="25">
        <v>0.0</v>
      </c>
      <c r="K2142" s="25">
        <v>0.0</v>
      </c>
      <c r="L2142" s="25">
        <v>0.0</v>
      </c>
      <c r="M2142" s="25">
        <v>0.0</v>
      </c>
      <c r="N2142" s="25">
        <v>0.74806</v>
      </c>
      <c r="O2142" s="25">
        <v>1.81389</v>
      </c>
      <c r="P2142" s="25">
        <v>0.76875</v>
      </c>
      <c r="Q2142" s="25">
        <v>1.0</v>
      </c>
      <c r="R2142" s="25">
        <v>99.0</v>
      </c>
      <c r="S2142" s="25">
        <v>11.0</v>
      </c>
    </row>
    <row r="2143">
      <c r="A2143" s="58" t="s">
        <v>41</v>
      </c>
      <c r="B2143" s="25" t="s">
        <v>1</v>
      </c>
      <c r="C2143" s="25" t="s">
        <v>202</v>
      </c>
      <c r="D2143" s="25" t="s">
        <v>19</v>
      </c>
      <c r="E2143" s="25">
        <v>4.0</v>
      </c>
      <c r="F2143" s="25">
        <v>1.0</v>
      </c>
      <c r="G2143" s="25">
        <v>0.0</v>
      </c>
      <c r="H2143" s="25">
        <v>1.0</v>
      </c>
      <c r="I2143" s="25">
        <v>0.0</v>
      </c>
      <c r="J2143" s="25">
        <v>0.0</v>
      </c>
      <c r="K2143" s="25">
        <v>0.0</v>
      </c>
      <c r="L2143" s="25">
        <v>0.0</v>
      </c>
      <c r="M2143" s="25">
        <v>0.0</v>
      </c>
      <c r="N2143" s="25">
        <v>0.0725</v>
      </c>
      <c r="O2143" s="25">
        <v>1.54972</v>
      </c>
      <c r="P2143" s="25">
        <v>0.70937</v>
      </c>
      <c r="Q2143" s="25">
        <v>1.0</v>
      </c>
      <c r="R2143" s="25">
        <v>99.0</v>
      </c>
      <c r="S2143" s="25">
        <v>11.0</v>
      </c>
    </row>
    <row r="2144">
      <c r="A2144" s="58" t="s">
        <v>41</v>
      </c>
      <c r="B2144" s="25" t="s">
        <v>1</v>
      </c>
      <c r="C2144" s="25" t="s">
        <v>256</v>
      </c>
      <c r="D2144" s="25" t="s">
        <v>19</v>
      </c>
      <c r="E2144" s="25">
        <v>3.0</v>
      </c>
      <c r="F2144" s="25">
        <v>3.0</v>
      </c>
      <c r="G2144" s="25">
        <v>0.0</v>
      </c>
      <c r="H2144" s="25">
        <v>0.0</v>
      </c>
      <c r="I2144" s="25">
        <v>0.0</v>
      </c>
      <c r="J2144" s="25">
        <v>0.0</v>
      </c>
      <c r="K2144" s="25">
        <v>0.0</v>
      </c>
      <c r="L2144" s="25">
        <v>0.0</v>
      </c>
      <c r="M2144" s="25">
        <v>0.0</v>
      </c>
      <c r="N2144" s="25">
        <v>0.62306</v>
      </c>
      <c r="O2144" s="25">
        <v>1.065</v>
      </c>
      <c r="P2144" s="25">
        <v>0.745</v>
      </c>
      <c r="Q2144" s="25">
        <v>1.0</v>
      </c>
      <c r="R2144" s="25">
        <v>99.0</v>
      </c>
      <c r="S2144" s="25">
        <v>11.0</v>
      </c>
    </row>
    <row r="2145">
      <c r="A2145" s="58" t="s">
        <v>41</v>
      </c>
      <c r="B2145" s="25" t="s">
        <v>1</v>
      </c>
      <c r="C2145" s="25" t="s">
        <v>148</v>
      </c>
      <c r="D2145" s="25" t="s">
        <v>19</v>
      </c>
      <c r="E2145" s="25">
        <v>10.0</v>
      </c>
      <c r="F2145" s="25">
        <v>1.0</v>
      </c>
      <c r="G2145" s="25">
        <v>0.0</v>
      </c>
      <c r="H2145" s="25">
        <v>3.0</v>
      </c>
      <c r="I2145" s="25">
        <v>0.0</v>
      </c>
      <c r="J2145" s="25">
        <v>0.0</v>
      </c>
      <c r="K2145" s="25">
        <v>0.0</v>
      </c>
      <c r="L2145" s="25">
        <v>0.0</v>
      </c>
      <c r="M2145" s="25">
        <v>0.0</v>
      </c>
      <c r="N2145" s="25">
        <v>0.2475</v>
      </c>
      <c r="O2145" s="25">
        <v>0.97722</v>
      </c>
      <c r="P2145" s="25">
        <v>0.38289</v>
      </c>
      <c r="Q2145" s="25">
        <v>1.0</v>
      </c>
      <c r="R2145" s="25">
        <v>99.0</v>
      </c>
      <c r="S2145" s="25">
        <v>11.0</v>
      </c>
    </row>
    <row r="2146">
      <c r="A2146" s="58" t="s">
        <v>41</v>
      </c>
      <c r="B2146" s="25" t="s">
        <v>1</v>
      </c>
      <c r="C2146" s="25" t="s">
        <v>146</v>
      </c>
      <c r="D2146" s="25" t="s">
        <v>19</v>
      </c>
      <c r="E2146" s="25">
        <v>11.0</v>
      </c>
      <c r="F2146" s="25">
        <v>1.0</v>
      </c>
      <c r="G2146" s="25">
        <v>0.0</v>
      </c>
      <c r="H2146" s="25">
        <v>2.0</v>
      </c>
      <c r="I2146" s="25">
        <v>0.0</v>
      </c>
      <c r="J2146" s="25">
        <v>0.0</v>
      </c>
      <c r="K2146" s="25">
        <v>0.0</v>
      </c>
      <c r="L2146" s="25">
        <v>0.0</v>
      </c>
      <c r="M2146" s="25">
        <v>0.0</v>
      </c>
      <c r="N2146" s="25">
        <v>0.36139</v>
      </c>
      <c r="O2146" s="25">
        <v>1.60806</v>
      </c>
      <c r="P2146" s="25">
        <v>0.64785</v>
      </c>
      <c r="Q2146" s="25">
        <v>1.0</v>
      </c>
      <c r="R2146" s="25">
        <v>99.0</v>
      </c>
      <c r="S2146" s="25">
        <v>11.0</v>
      </c>
    </row>
    <row r="2147">
      <c r="A2147" s="58" t="s">
        <v>41</v>
      </c>
      <c r="B2147" s="25" t="s">
        <v>1</v>
      </c>
      <c r="C2147" s="25" t="s">
        <v>217</v>
      </c>
      <c r="D2147" s="25" t="s">
        <v>19</v>
      </c>
      <c r="E2147" s="25">
        <v>24.0</v>
      </c>
      <c r="F2147" s="25">
        <v>1.0</v>
      </c>
      <c r="G2147" s="25">
        <v>0.0</v>
      </c>
      <c r="H2147" s="25">
        <v>4.0</v>
      </c>
      <c r="I2147" s="25">
        <v>0.0</v>
      </c>
      <c r="J2147" s="25">
        <v>0.0</v>
      </c>
      <c r="K2147" s="25">
        <v>0.0</v>
      </c>
      <c r="L2147" s="25">
        <v>0.0</v>
      </c>
      <c r="M2147" s="25">
        <v>0.0</v>
      </c>
      <c r="N2147" s="25">
        <v>0.36917</v>
      </c>
      <c r="O2147" s="25">
        <v>3.15417</v>
      </c>
      <c r="P2147" s="25">
        <v>1.12334</v>
      </c>
      <c r="Q2147" s="25">
        <v>1.0</v>
      </c>
      <c r="R2147" s="25">
        <v>99.0</v>
      </c>
      <c r="S2147" s="25">
        <v>11.0</v>
      </c>
    </row>
    <row r="2148">
      <c r="A2148" s="58" t="s">
        <v>41</v>
      </c>
      <c r="B2148" s="25" t="s">
        <v>1</v>
      </c>
      <c r="C2148" s="25" t="s">
        <v>85</v>
      </c>
      <c r="D2148" s="25" t="s">
        <v>19</v>
      </c>
      <c r="E2148" s="25">
        <v>22.0</v>
      </c>
      <c r="F2148" s="25">
        <v>1.0</v>
      </c>
      <c r="G2148" s="25">
        <v>0.0</v>
      </c>
      <c r="H2148" s="25">
        <v>2.0</v>
      </c>
      <c r="I2148" s="25">
        <v>0.0</v>
      </c>
      <c r="J2148" s="25">
        <v>0.0</v>
      </c>
      <c r="K2148" s="25">
        <v>0.0</v>
      </c>
      <c r="L2148" s="25">
        <v>0.0</v>
      </c>
      <c r="M2148" s="25">
        <v>0.0</v>
      </c>
      <c r="N2148" s="25">
        <v>0.41639</v>
      </c>
      <c r="O2148" s="25">
        <v>8.25361</v>
      </c>
      <c r="P2148" s="25">
        <v>2.63571</v>
      </c>
      <c r="Q2148" s="25">
        <v>1.0</v>
      </c>
      <c r="R2148" s="25">
        <v>99.0</v>
      </c>
      <c r="S2148" s="25">
        <v>11.0</v>
      </c>
    </row>
    <row r="2149">
      <c r="A2149" s="58" t="s">
        <v>41</v>
      </c>
      <c r="B2149" s="25" t="s">
        <v>1</v>
      </c>
      <c r="C2149" s="25" t="s">
        <v>139</v>
      </c>
      <c r="D2149" s="25" t="s">
        <v>19</v>
      </c>
      <c r="E2149" s="25">
        <v>5.0</v>
      </c>
      <c r="F2149" s="25">
        <v>1.0</v>
      </c>
      <c r="G2149" s="25">
        <v>0.0</v>
      </c>
      <c r="H2149" s="25">
        <v>0.0</v>
      </c>
      <c r="I2149" s="25">
        <v>0.0</v>
      </c>
      <c r="J2149" s="25">
        <v>0.0</v>
      </c>
      <c r="K2149" s="25">
        <v>0.0</v>
      </c>
      <c r="L2149" s="25">
        <v>0.0</v>
      </c>
      <c r="M2149" s="25">
        <v>0.0</v>
      </c>
      <c r="N2149" s="25">
        <v>1.2625</v>
      </c>
      <c r="O2149" s="25">
        <v>1.38472</v>
      </c>
      <c r="P2149" s="25">
        <v>1.05139</v>
      </c>
      <c r="Q2149" s="25">
        <v>1.0</v>
      </c>
      <c r="R2149" s="25">
        <v>99.0</v>
      </c>
      <c r="S2149" s="25">
        <v>11.0</v>
      </c>
    </row>
    <row r="2150">
      <c r="A2150" s="58" t="s">
        <v>41</v>
      </c>
      <c r="B2150" s="25" t="s">
        <v>1</v>
      </c>
      <c r="C2150" s="25" t="s">
        <v>186</v>
      </c>
      <c r="D2150" s="25" t="s">
        <v>19</v>
      </c>
      <c r="E2150" s="25">
        <v>49.0</v>
      </c>
      <c r="F2150" s="25">
        <v>1.0</v>
      </c>
      <c r="G2150" s="25">
        <v>0.0</v>
      </c>
      <c r="H2150" s="25">
        <v>10.0</v>
      </c>
      <c r="I2150" s="25">
        <v>0.0</v>
      </c>
      <c r="J2150" s="25">
        <v>0.0</v>
      </c>
      <c r="K2150" s="25">
        <v>0.0</v>
      </c>
      <c r="L2150" s="25">
        <v>0.0</v>
      </c>
      <c r="M2150" s="25">
        <v>0.0</v>
      </c>
      <c r="N2150" s="25">
        <v>0.11611</v>
      </c>
      <c r="O2150" s="25">
        <v>1.65056</v>
      </c>
      <c r="P2150" s="25">
        <v>0.70072</v>
      </c>
      <c r="Q2150" s="25">
        <v>1.0</v>
      </c>
      <c r="R2150" s="25">
        <v>99.0</v>
      </c>
      <c r="S2150" s="25">
        <v>11.0</v>
      </c>
    </row>
    <row r="2151">
      <c r="A2151" s="58" t="s">
        <v>41</v>
      </c>
      <c r="B2151" s="25" t="s">
        <v>1</v>
      </c>
      <c r="C2151" s="25" t="s">
        <v>152</v>
      </c>
      <c r="D2151" s="25" t="s">
        <v>19</v>
      </c>
      <c r="E2151" s="25">
        <v>49.0</v>
      </c>
      <c r="F2151" s="25">
        <v>1.0</v>
      </c>
      <c r="G2151" s="25">
        <v>0.0</v>
      </c>
      <c r="H2151" s="25">
        <v>8.0</v>
      </c>
      <c r="I2151" s="25">
        <v>0.0</v>
      </c>
      <c r="J2151" s="25">
        <v>0.0</v>
      </c>
      <c r="K2151" s="25">
        <v>0.0</v>
      </c>
      <c r="L2151" s="25">
        <v>0.0</v>
      </c>
      <c r="M2151" s="25">
        <v>0.0</v>
      </c>
      <c r="N2151" s="25">
        <v>0.16361</v>
      </c>
      <c r="O2151" s="25">
        <v>1.64861</v>
      </c>
      <c r="P2151" s="25">
        <v>0.8813</v>
      </c>
      <c r="Q2151" s="25">
        <v>1.0</v>
      </c>
      <c r="R2151" s="25">
        <v>99.0</v>
      </c>
      <c r="S2151" s="25">
        <v>11.0</v>
      </c>
    </row>
    <row r="2152">
      <c r="A2152" s="58" t="s">
        <v>41</v>
      </c>
      <c r="B2152" s="25" t="s">
        <v>1</v>
      </c>
      <c r="C2152" s="25" t="s">
        <v>214</v>
      </c>
      <c r="D2152" s="25" t="s">
        <v>19</v>
      </c>
      <c r="E2152" s="25">
        <v>11.0</v>
      </c>
      <c r="F2152" s="25">
        <v>1.0</v>
      </c>
      <c r="G2152" s="25">
        <v>0.0</v>
      </c>
      <c r="H2152" s="25">
        <v>5.0</v>
      </c>
      <c r="I2152" s="25">
        <v>0.0</v>
      </c>
      <c r="J2152" s="25">
        <v>0.0</v>
      </c>
      <c r="K2152" s="25">
        <v>0.0</v>
      </c>
      <c r="L2152" s="25">
        <v>0.0</v>
      </c>
      <c r="M2152" s="25">
        <v>0.0</v>
      </c>
      <c r="N2152" s="25">
        <v>0.04389</v>
      </c>
      <c r="O2152" s="25">
        <v>0.87361</v>
      </c>
      <c r="P2152" s="25">
        <v>0.3253</v>
      </c>
      <c r="Q2152" s="25">
        <v>1.0</v>
      </c>
      <c r="R2152" s="25">
        <v>99.0</v>
      </c>
      <c r="S2152" s="25">
        <v>11.0</v>
      </c>
    </row>
    <row r="2153">
      <c r="A2153" s="58" t="s">
        <v>41</v>
      </c>
      <c r="B2153" s="25" t="s">
        <v>1</v>
      </c>
      <c r="C2153" s="25" t="s">
        <v>253</v>
      </c>
      <c r="D2153" s="25" t="s">
        <v>19</v>
      </c>
      <c r="E2153" s="25">
        <v>1.0</v>
      </c>
      <c r="F2153" s="25">
        <v>1.0</v>
      </c>
      <c r="G2153" s="25">
        <v>0.0</v>
      </c>
      <c r="H2153" s="25">
        <v>0.0</v>
      </c>
      <c r="I2153" s="25">
        <v>0.0</v>
      </c>
      <c r="J2153" s="25">
        <v>0.0</v>
      </c>
      <c r="K2153" s="25">
        <v>0.0</v>
      </c>
      <c r="L2153" s="25">
        <v>0.0</v>
      </c>
      <c r="M2153" s="25">
        <v>0.0</v>
      </c>
      <c r="N2153" s="25">
        <v>0.24111</v>
      </c>
      <c r="O2153" s="25">
        <v>0.24111</v>
      </c>
      <c r="P2153" s="25">
        <v>0.24111</v>
      </c>
      <c r="Q2153" s="25">
        <v>1.0</v>
      </c>
      <c r="R2153" s="25">
        <v>99.0</v>
      </c>
      <c r="S2153" s="25">
        <v>11.0</v>
      </c>
    </row>
    <row r="2154">
      <c r="A2154" s="58" t="s">
        <v>41</v>
      </c>
      <c r="B2154" s="25" t="s">
        <v>1</v>
      </c>
      <c r="C2154" s="25" t="s">
        <v>216</v>
      </c>
      <c r="D2154" s="25" t="s">
        <v>20</v>
      </c>
      <c r="E2154" s="25">
        <v>21.0</v>
      </c>
      <c r="F2154" s="25">
        <v>1.0</v>
      </c>
      <c r="G2154" s="25">
        <v>0.0</v>
      </c>
      <c r="H2154" s="25">
        <v>0.0</v>
      </c>
      <c r="I2154" s="25">
        <v>0.0</v>
      </c>
      <c r="J2154" s="25">
        <v>0.0</v>
      </c>
      <c r="K2154" s="25">
        <v>0.0</v>
      </c>
      <c r="L2154" s="25">
        <v>0.0</v>
      </c>
      <c r="M2154" s="25">
        <v>0.0</v>
      </c>
      <c r="N2154" s="25">
        <v>0.35528</v>
      </c>
      <c r="O2154" s="25">
        <v>6.55444</v>
      </c>
      <c r="P2154" s="25">
        <v>2.79702</v>
      </c>
      <c r="Q2154" s="25">
        <v>1.0</v>
      </c>
      <c r="R2154" s="25">
        <v>99.0</v>
      </c>
      <c r="S2154" s="25">
        <v>12.0</v>
      </c>
    </row>
    <row r="2155">
      <c r="A2155" s="58" t="s">
        <v>41</v>
      </c>
      <c r="B2155" s="25" t="s">
        <v>1</v>
      </c>
      <c r="C2155" s="25" t="s">
        <v>145</v>
      </c>
      <c r="D2155" s="25" t="s">
        <v>20</v>
      </c>
      <c r="E2155" s="25">
        <v>22.0</v>
      </c>
      <c r="F2155" s="25">
        <v>3.0</v>
      </c>
      <c r="G2155" s="25">
        <v>0.0</v>
      </c>
      <c r="H2155" s="25">
        <v>0.0</v>
      </c>
      <c r="I2155" s="25">
        <v>0.0</v>
      </c>
      <c r="J2155" s="25">
        <v>0.0</v>
      </c>
      <c r="K2155" s="25">
        <v>0.0</v>
      </c>
      <c r="L2155" s="25">
        <v>0.0</v>
      </c>
      <c r="M2155" s="25">
        <v>0.0</v>
      </c>
      <c r="N2155" s="25">
        <v>0.59889</v>
      </c>
      <c r="O2155" s="25">
        <v>1.42861</v>
      </c>
      <c r="P2155" s="25">
        <v>1.39495</v>
      </c>
      <c r="Q2155" s="25">
        <v>1.0</v>
      </c>
      <c r="R2155" s="25">
        <v>99.0</v>
      </c>
      <c r="S2155" s="25">
        <v>12.0</v>
      </c>
    </row>
    <row r="2156">
      <c r="A2156" s="58" t="s">
        <v>41</v>
      </c>
      <c r="B2156" s="25" t="s">
        <v>1</v>
      </c>
      <c r="C2156" s="25" t="s">
        <v>239</v>
      </c>
      <c r="D2156" s="25" t="s">
        <v>20</v>
      </c>
      <c r="E2156" s="25">
        <v>3.0</v>
      </c>
      <c r="F2156" s="25">
        <v>1.0</v>
      </c>
      <c r="G2156" s="25">
        <v>0.0</v>
      </c>
      <c r="H2156" s="25">
        <v>0.0</v>
      </c>
      <c r="I2156" s="25">
        <v>0.0</v>
      </c>
      <c r="J2156" s="25">
        <v>0.0</v>
      </c>
      <c r="K2156" s="25">
        <v>0.0</v>
      </c>
      <c r="L2156" s="25">
        <v>0.0</v>
      </c>
      <c r="M2156" s="25">
        <v>0.0</v>
      </c>
      <c r="N2156" s="25">
        <v>12.48389</v>
      </c>
      <c r="O2156" s="25">
        <v>20.59278</v>
      </c>
      <c r="P2156" s="25">
        <v>11.03519</v>
      </c>
      <c r="Q2156" s="25">
        <v>1.0</v>
      </c>
      <c r="R2156" s="25">
        <v>99.0</v>
      </c>
      <c r="S2156" s="25">
        <v>12.0</v>
      </c>
    </row>
    <row r="2157">
      <c r="A2157" s="58" t="s">
        <v>41</v>
      </c>
      <c r="B2157" s="25" t="s">
        <v>1</v>
      </c>
      <c r="C2157" s="25" t="s">
        <v>287</v>
      </c>
      <c r="D2157" s="25" t="s">
        <v>20</v>
      </c>
      <c r="E2157" s="25">
        <v>2.0</v>
      </c>
      <c r="F2157" s="25">
        <v>1.0</v>
      </c>
      <c r="G2157" s="25">
        <v>0.0</v>
      </c>
      <c r="H2157" s="25">
        <v>0.0</v>
      </c>
      <c r="I2157" s="25">
        <v>0.0</v>
      </c>
      <c r="J2157" s="25">
        <v>0.0</v>
      </c>
      <c r="K2157" s="25">
        <v>0.0</v>
      </c>
      <c r="L2157" s="25">
        <v>0.0</v>
      </c>
      <c r="M2157" s="25">
        <v>0.0</v>
      </c>
      <c r="N2157" s="25">
        <v>0.575</v>
      </c>
      <c r="O2157" s="25">
        <v>0.575</v>
      </c>
      <c r="P2157" s="25">
        <v>0.575</v>
      </c>
      <c r="Q2157" s="25">
        <v>1.0</v>
      </c>
      <c r="R2157" s="25">
        <v>99.0</v>
      </c>
      <c r="S2157" s="25">
        <v>12.0</v>
      </c>
    </row>
    <row r="2158">
      <c r="A2158" s="58" t="s">
        <v>41</v>
      </c>
      <c r="B2158" s="25" t="s">
        <v>1</v>
      </c>
      <c r="C2158" s="25" t="s">
        <v>147</v>
      </c>
      <c r="D2158" s="25" t="s">
        <v>20</v>
      </c>
      <c r="E2158" s="25">
        <v>8.0</v>
      </c>
      <c r="F2158" s="25">
        <v>1.0</v>
      </c>
      <c r="G2158" s="25">
        <v>0.0</v>
      </c>
      <c r="H2158" s="25">
        <v>0.0</v>
      </c>
      <c r="I2158" s="25">
        <v>0.0</v>
      </c>
      <c r="J2158" s="25">
        <v>0.0</v>
      </c>
      <c r="K2158" s="25">
        <v>0.0</v>
      </c>
      <c r="L2158" s="25">
        <v>0.0</v>
      </c>
      <c r="M2158" s="25">
        <v>0.0</v>
      </c>
      <c r="N2158" s="25">
        <v>1.13361</v>
      </c>
      <c r="O2158" s="25">
        <v>20.85306</v>
      </c>
      <c r="P2158" s="25">
        <v>4.8809</v>
      </c>
      <c r="Q2158" s="25">
        <v>1.0</v>
      </c>
      <c r="R2158" s="25">
        <v>99.0</v>
      </c>
      <c r="S2158" s="25">
        <v>12.0</v>
      </c>
    </row>
    <row r="2159">
      <c r="A2159" s="58" t="s">
        <v>41</v>
      </c>
      <c r="B2159" s="25" t="s">
        <v>1</v>
      </c>
      <c r="C2159" s="25" t="s">
        <v>227</v>
      </c>
      <c r="D2159" s="25" t="s">
        <v>20</v>
      </c>
      <c r="E2159" s="25">
        <v>15.0</v>
      </c>
      <c r="F2159" s="25">
        <v>1.0</v>
      </c>
      <c r="G2159" s="25">
        <v>0.0</v>
      </c>
      <c r="H2159" s="25">
        <v>0.0</v>
      </c>
      <c r="I2159" s="25">
        <v>0.0</v>
      </c>
      <c r="J2159" s="25">
        <v>0.0</v>
      </c>
      <c r="K2159" s="25">
        <v>0.0</v>
      </c>
      <c r="L2159" s="25">
        <v>0.0</v>
      </c>
      <c r="M2159" s="25">
        <v>0.0</v>
      </c>
      <c r="N2159" s="25">
        <v>0.43917</v>
      </c>
      <c r="O2159" s="25">
        <v>3.12139</v>
      </c>
      <c r="P2159" s="25">
        <v>1.79046</v>
      </c>
      <c r="Q2159" s="25">
        <v>1.0</v>
      </c>
      <c r="R2159" s="25">
        <v>99.0</v>
      </c>
      <c r="S2159" s="25">
        <v>12.0</v>
      </c>
    </row>
    <row r="2160">
      <c r="A2160" s="58" t="s">
        <v>41</v>
      </c>
      <c r="B2160" s="25" t="s">
        <v>1</v>
      </c>
      <c r="C2160" s="25" t="s">
        <v>182</v>
      </c>
      <c r="D2160" s="25" t="s">
        <v>20</v>
      </c>
      <c r="E2160" s="25">
        <v>8.0</v>
      </c>
      <c r="F2160" s="25">
        <v>1.0</v>
      </c>
      <c r="G2160" s="25">
        <v>0.0</v>
      </c>
      <c r="H2160" s="25">
        <v>0.0</v>
      </c>
      <c r="I2160" s="25">
        <v>0.0</v>
      </c>
      <c r="J2160" s="25">
        <v>0.0</v>
      </c>
      <c r="K2160" s="25">
        <v>0.0</v>
      </c>
      <c r="L2160" s="25">
        <v>0.0</v>
      </c>
      <c r="M2160" s="25">
        <v>0.0</v>
      </c>
      <c r="N2160" s="25">
        <v>0.58167</v>
      </c>
      <c r="O2160" s="25">
        <v>10.24556</v>
      </c>
      <c r="P2160" s="25">
        <v>1.68142</v>
      </c>
      <c r="Q2160" s="25">
        <v>1.0</v>
      </c>
      <c r="R2160" s="25">
        <v>99.0</v>
      </c>
      <c r="S2160" s="25">
        <v>12.0</v>
      </c>
    </row>
    <row r="2161">
      <c r="A2161" s="58" t="s">
        <v>41</v>
      </c>
      <c r="B2161" s="25" t="s">
        <v>1</v>
      </c>
      <c r="C2161" s="25" t="s">
        <v>193</v>
      </c>
      <c r="D2161" s="25" t="s">
        <v>20</v>
      </c>
      <c r="E2161" s="25">
        <v>6.0</v>
      </c>
      <c r="F2161" s="25">
        <v>1.0</v>
      </c>
      <c r="G2161" s="25">
        <v>0.0</v>
      </c>
      <c r="H2161" s="25">
        <v>0.0</v>
      </c>
      <c r="I2161" s="25">
        <v>0.0</v>
      </c>
      <c r="J2161" s="25">
        <v>0.0</v>
      </c>
      <c r="K2161" s="25">
        <v>0.0</v>
      </c>
      <c r="L2161" s="25">
        <v>0.0</v>
      </c>
      <c r="M2161" s="25">
        <v>0.0</v>
      </c>
      <c r="N2161" s="25">
        <v>0.67278</v>
      </c>
      <c r="O2161" s="25">
        <v>2.97639</v>
      </c>
      <c r="P2161" s="25">
        <v>1.13227</v>
      </c>
      <c r="Q2161" s="25">
        <v>1.0</v>
      </c>
      <c r="R2161" s="25">
        <v>99.0</v>
      </c>
      <c r="S2161" s="25">
        <v>12.0</v>
      </c>
    </row>
    <row r="2162">
      <c r="A2162" s="58" t="s">
        <v>41</v>
      </c>
      <c r="B2162" s="25" t="s">
        <v>1</v>
      </c>
      <c r="C2162" s="25" t="s">
        <v>220</v>
      </c>
      <c r="D2162" s="25" t="s">
        <v>20</v>
      </c>
      <c r="E2162" s="25">
        <v>4.0</v>
      </c>
      <c r="F2162" s="25">
        <v>1.0</v>
      </c>
      <c r="G2162" s="25">
        <v>0.0</v>
      </c>
      <c r="H2162" s="25">
        <v>0.0</v>
      </c>
      <c r="I2162" s="25">
        <v>0.0</v>
      </c>
      <c r="J2162" s="25">
        <v>0.0</v>
      </c>
      <c r="K2162" s="25">
        <v>0.0</v>
      </c>
      <c r="L2162" s="25">
        <v>0.0</v>
      </c>
      <c r="M2162" s="25">
        <v>0.0</v>
      </c>
      <c r="N2162" s="25">
        <v>0.14611</v>
      </c>
      <c r="O2162" s="25">
        <v>0.73583</v>
      </c>
      <c r="P2162" s="25">
        <v>0.38354</v>
      </c>
      <c r="Q2162" s="25">
        <v>1.0</v>
      </c>
      <c r="R2162" s="25">
        <v>99.0</v>
      </c>
      <c r="S2162" s="25">
        <v>12.0</v>
      </c>
    </row>
    <row r="2163">
      <c r="A2163" s="58" t="s">
        <v>41</v>
      </c>
      <c r="B2163" s="25" t="s">
        <v>1</v>
      </c>
      <c r="C2163" s="25" t="s">
        <v>226</v>
      </c>
      <c r="D2163" s="25" t="s">
        <v>20</v>
      </c>
      <c r="E2163" s="25">
        <v>7.0</v>
      </c>
      <c r="F2163" s="25">
        <v>1.0</v>
      </c>
      <c r="G2163" s="25">
        <v>0.0</v>
      </c>
      <c r="H2163" s="25">
        <v>0.0</v>
      </c>
      <c r="I2163" s="25">
        <v>0.0</v>
      </c>
      <c r="J2163" s="25">
        <v>0.0</v>
      </c>
      <c r="K2163" s="25">
        <v>0.0</v>
      </c>
      <c r="L2163" s="25">
        <v>0.0</v>
      </c>
      <c r="M2163" s="25">
        <v>0.0</v>
      </c>
      <c r="N2163" s="25">
        <v>1.15722</v>
      </c>
      <c r="O2163" s="25">
        <v>32.80972</v>
      </c>
      <c r="P2163" s="25">
        <v>6.10389</v>
      </c>
      <c r="Q2163" s="25">
        <v>1.0</v>
      </c>
      <c r="R2163" s="25">
        <v>99.0</v>
      </c>
      <c r="S2163" s="25">
        <v>12.0</v>
      </c>
    </row>
    <row r="2164">
      <c r="A2164" s="58" t="s">
        <v>41</v>
      </c>
      <c r="B2164" s="25" t="s">
        <v>1</v>
      </c>
      <c r="C2164" s="25" t="s">
        <v>240</v>
      </c>
      <c r="D2164" s="25" t="s">
        <v>20</v>
      </c>
      <c r="E2164" s="25">
        <v>3.0</v>
      </c>
      <c r="F2164" s="25">
        <v>2.0</v>
      </c>
      <c r="G2164" s="25">
        <v>0.0</v>
      </c>
      <c r="H2164" s="25">
        <v>0.0</v>
      </c>
      <c r="I2164" s="25">
        <v>0.0</v>
      </c>
      <c r="J2164" s="25">
        <v>0.0</v>
      </c>
      <c r="K2164" s="25">
        <v>0.0</v>
      </c>
      <c r="L2164" s="25">
        <v>0.0</v>
      </c>
      <c r="M2164" s="25">
        <v>0.0</v>
      </c>
      <c r="N2164" s="25">
        <v>23.295</v>
      </c>
      <c r="O2164" s="25">
        <v>29.78944</v>
      </c>
      <c r="P2164" s="25">
        <v>18.0162</v>
      </c>
      <c r="Q2164" s="25">
        <v>1.0</v>
      </c>
      <c r="R2164" s="25">
        <v>99.0</v>
      </c>
      <c r="S2164" s="25">
        <v>12.0</v>
      </c>
    </row>
    <row r="2165">
      <c r="A2165" s="58" t="s">
        <v>41</v>
      </c>
      <c r="B2165" s="25" t="s">
        <v>1</v>
      </c>
      <c r="C2165" s="25" t="s">
        <v>223</v>
      </c>
      <c r="D2165" s="25" t="s">
        <v>20</v>
      </c>
      <c r="E2165" s="25">
        <v>21.0</v>
      </c>
      <c r="F2165" s="25">
        <v>1.0</v>
      </c>
      <c r="G2165" s="25">
        <v>0.0</v>
      </c>
      <c r="H2165" s="25">
        <v>0.0</v>
      </c>
      <c r="I2165" s="25">
        <v>0.0</v>
      </c>
      <c r="J2165" s="25">
        <v>0.0</v>
      </c>
      <c r="K2165" s="25">
        <v>0.0</v>
      </c>
      <c r="L2165" s="25">
        <v>0.0</v>
      </c>
      <c r="M2165" s="25">
        <v>0.0</v>
      </c>
      <c r="N2165" s="25">
        <v>0.83917</v>
      </c>
      <c r="O2165" s="25">
        <v>6.99278</v>
      </c>
      <c r="P2165" s="25">
        <v>3.10705</v>
      </c>
      <c r="Q2165" s="25">
        <v>1.0</v>
      </c>
      <c r="R2165" s="25">
        <v>99.0</v>
      </c>
      <c r="S2165" s="25">
        <v>12.0</v>
      </c>
    </row>
    <row r="2166">
      <c r="A2166" s="58" t="s">
        <v>41</v>
      </c>
      <c r="B2166" s="25" t="s">
        <v>1</v>
      </c>
      <c r="C2166" s="25" t="s">
        <v>288</v>
      </c>
      <c r="D2166" s="25" t="s">
        <v>20</v>
      </c>
      <c r="E2166" s="25">
        <v>1.0</v>
      </c>
      <c r="F2166" s="25">
        <v>1.0</v>
      </c>
      <c r="G2166" s="25">
        <v>0.0</v>
      </c>
      <c r="H2166" s="25">
        <v>0.0</v>
      </c>
      <c r="I2166" s="25">
        <v>0.0</v>
      </c>
      <c r="J2166" s="25">
        <v>0.0</v>
      </c>
      <c r="K2166" s="25">
        <v>0.0</v>
      </c>
      <c r="L2166" s="25">
        <v>0.0</v>
      </c>
      <c r="M2166" s="25">
        <v>0.0</v>
      </c>
      <c r="N2166" s="25">
        <v>0.23333</v>
      </c>
      <c r="O2166" s="25">
        <v>0.23333</v>
      </c>
      <c r="P2166" s="25">
        <v>0.23333</v>
      </c>
      <c r="Q2166" s="25">
        <v>1.0</v>
      </c>
      <c r="R2166" s="25">
        <v>99.0</v>
      </c>
      <c r="S2166" s="25">
        <v>12.0</v>
      </c>
    </row>
    <row r="2167">
      <c r="A2167" s="58" t="s">
        <v>41</v>
      </c>
      <c r="B2167" s="25" t="s">
        <v>1</v>
      </c>
      <c r="C2167" s="25" t="s">
        <v>212</v>
      </c>
      <c r="D2167" s="25" t="s">
        <v>20</v>
      </c>
      <c r="E2167" s="25">
        <v>2.0</v>
      </c>
      <c r="F2167" s="25">
        <v>1.0</v>
      </c>
      <c r="G2167" s="25">
        <v>0.0</v>
      </c>
      <c r="H2167" s="25">
        <v>0.0</v>
      </c>
      <c r="I2167" s="25">
        <v>0.0</v>
      </c>
      <c r="J2167" s="25">
        <v>0.0</v>
      </c>
      <c r="K2167" s="25">
        <v>0.0</v>
      </c>
      <c r="L2167" s="25">
        <v>0.0</v>
      </c>
      <c r="M2167" s="25">
        <v>0.0</v>
      </c>
      <c r="N2167" s="25">
        <v>0.30472</v>
      </c>
      <c r="O2167" s="25">
        <v>0.30472</v>
      </c>
      <c r="P2167" s="25">
        <v>0.30472</v>
      </c>
      <c r="Q2167" s="25">
        <v>1.0</v>
      </c>
      <c r="R2167" s="25">
        <v>99.0</v>
      </c>
      <c r="S2167" s="25">
        <v>12.0</v>
      </c>
    </row>
    <row r="2168">
      <c r="A2168" s="58" t="s">
        <v>41</v>
      </c>
      <c r="B2168" s="25" t="s">
        <v>1</v>
      </c>
      <c r="C2168" s="25" t="s">
        <v>204</v>
      </c>
      <c r="D2168" s="25" t="s">
        <v>20</v>
      </c>
      <c r="E2168" s="25">
        <v>12.0</v>
      </c>
      <c r="F2168" s="25">
        <v>4.0</v>
      </c>
      <c r="G2168" s="25">
        <v>0.0</v>
      </c>
      <c r="H2168" s="25">
        <v>0.0</v>
      </c>
      <c r="I2168" s="25">
        <v>0.0</v>
      </c>
      <c r="J2168" s="25">
        <v>0.0</v>
      </c>
      <c r="K2168" s="25">
        <v>0.0</v>
      </c>
      <c r="L2168" s="25">
        <v>0.0</v>
      </c>
      <c r="M2168" s="25">
        <v>0.0</v>
      </c>
      <c r="N2168" s="25">
        <v>6.26222</v>
      </c>
      <c r="O2168" s="25">
        <v>18.30056</v>
      </c>
      <c r="P2168" s="25">
        <v>8.63887</v>
      </c>
      <c r="Q2168" s="25">
        <v>1.0</v>
      </c>
      <c r="R2168" s="25">
        <v>99.0</v>
      </c>
      <c r="S2168" s="25">
        <v>12.0</v>
      </c>
    </row>
    <row r="2169">
      <c r="A2169" s="58" t="s">
        <v>41</v>
      </c>
      <c r="B2169" s="25" t="s">
        <v>1</v>
      </c>
      <c r="C2169" s="25" t="s">
        <v>206</v>
      </c>
      <c r="D2169" s="25" t="s">
        <v>20</v>
      </c>
      <c r="E2169" s="25">
        <v>8.0</v>
      </c>
      <c r="F2169" s="25">
        <v>3.0</v>
      </c>
      <c r="G2169" s="25">
        <v>0.0</v>
      </c>
      <c r="H2169" s="25">
        <v>0.0</v>
      </c>
      <c r="I2169" s="25">
        <v>0.0</v>
      </c>
      <c r="J2169" s="25">
        <v>0.0</v>
      </c>
      <c r="K2169" s="25">
        <v>0.0</v>
      </c>
      <c r="L2169" s="25">
        <v>0.0</v>
      </c>
      <c r="M2169" s="25">
        <v>0.0</v>
      </c>
      <c r="N2169" s="25">
        <v>0.85528</v>
      </c>
      <c r="O2169" s="25">
        <v>24.39389</v>
      </c>
      <c r="P2169" s="25">
        <v>8.23889</v>
      </c>
      <c r="Q2169" s="25">
        <v>1.0</v>
      </c>
      <c r="R2169" s="25">
        <v>99.0</v>
      </c>
      <c r="S2169" s="25">
        <v>12.0</v>
      </c>
    </row>
    <row r="2170">
      <c r="A2170" s="58" t="s">
        <v>41</v>
      </c>
      <c r="B2170" s="25" t="s">
        <v>1</v>
      </c>
      <c r="C2170" s="25" t="s">
        <v>217</v>
      </c>
      <c r="D2170" s="25" t="s">
        <v>20</v>
      </c>
      <c r="E2170" s="25">
        <v>27.0</v>
      </c>
      <c r="F2170" s="25">
        <v>2.0</v>
      </c>
      <c r="G2170" s="25">
        <v>0.0</v>
      </c>
      <c r="H2170" s="25">
        <v>0.0</v>
      </c>
      <c r="I2170" s="25">
        <v>0.0</v>
      </c>
      <c r="J2170" s="25">
        <v>0.0</v>
      </c>
      <c r="K2170" s="25">
        <v>0.0</v>
      </c>
      <c r="L2170" s="25">
        <v>0.0</v>
      </c>
      <c r="M2170" s="25">
        <v>0.0</v>
      </c>
      <c r="N2170" s="25">
        <v>0.67472</v>
      </c>
      <c r="O2170" s="25">
        <v>16.51722</v>
      </c>
      <c r="P2170" s="25">
        <v>3.50638</v>
      </c>
      <c r="Q2170" s="25">
        <v>1.0</v>
      </c>
      <c r="R2170" s="25">
        <v>99.0</v>
      </c>
      <c r="S2170" s="25">
        <v>12.0</v>
      </c>
    </row>
    <row r="2171">
      <c r="A2171" s="58" t="s">
        <v>41</v>
      </c>
      <c r="B2171" s="25" t="s">
        <v>1</v>
      </c>
      <c r="C2171" s="25" t="s">
        <v>236</v>
      </c>
      <c r="D2171" s="25" t="s">
        <v>20</v>
      </c>
      <c r="E2171" s="25">
        <v>6.0</v>
      </c>
      <c r="F2171" s="25">
        <v>1.0</v>
      </c>
      <c r="G2171" s="25">
        <v>0.0</v>
      </c>
      <c r="H2171" s="25">
        <v>1.0</v>
      </c>
      <c r="I2171" s="25">
        <v>0.0</v>
      </c>
      <c r="J2171" s="25">
        <v>0.0</v>
      </c>
      <c r="K2171" s="25">
        <v>0.0</v>
      </c>
      <c r="L2171" s="25">
        <v>0.0</v>
      </c>
      <c r="M2171" s="25">
        <v>0.0</v>
      </c>
      <c r="N2171" s="25">
        <v>0.04306</v>
      </c>
      <c r="O2171" s="25">
        <v>8.94722</v>
      </c>
      <c r="P2171" s="25">
        <v>1.97727</v>
      </c>
      <c r="Q2171" s="25">
        <v>1.0</v>
      </c>
      <c r="R2171" s="25">
        <v>99.0</v>
      </c>
      <c r="S2171" s="25">
        <v>12.0</v>
      </c>
    </row>
    <row r="2172">
      <c r="A2172" s="58" t="s">
        <v>41</v>
      </c>
      <c r="B2172" s="25" t="s">
        <v>1</v>
      </c>
      <c r="C2172" s="25" t="s">
        <v>57</v>
      </c>
      <c r="D2172" s="25" t="s">
        <v>20</v>
      </c>
      <c r="E2172" s="25">
        <v>18.0</v>
      </c>
      <c r="F2172" s="25">
        <v>1.0</v>
      </c>
      <c r="G2172" s="25">
        <v>0.0</v>
      </c>
      <c r="H2172" s="25">
        <v>1.0</v>
      </c>
      <c r="I2172" s="25">
        <v>0.0</v>
      </c>
      <c r="J2172" s="25">
        <v>0.0</v>
      </c>
      <c r="K2172" s="25">
        <v>0.0</v>
      </c>
      <c r="L2172" s="25">
        <v>0.0</v>
      </c>
      <c r="M2172" s="25">
        <v>0.0</v>
      </c>
      <c r="N2172" s="25">
        <v>1.3875</v>
      </c>
      <c r="O2172" s="25">
        <v>12.495</v>
      </c>
      <c r="P2172" s="25">
        <v>3.86545</v>
      </c>
      <c r="Q2172" s="25">
        <v>1.0</v>
      </c>
      <c r="R2172" s="25">
        <v>99.0</v>
      </c>
      <c r="S2172" s="25">
        <v>12.0</v>
      </c>
    </row>
    <row r="2173">
      <c r="A2173" s="58" t="s">
        <v>41</v>
      </c>
      <c r="B2173" s="25" t="s">
        <v>1</v>
      </c>
      <c r="C2173" s="25" t="s">
        <v>209</v>
      </c>
      <c r="D2173" s="25" t="s">
        <v>20</v>
      </c>
      <c r="E2173" s="25">
        <v>10.0</v>
      </c>
      <c r="F2173" s="25">
        <v>1.0</v>
      </c>
      <c r="G2173" s="25">
        <v>0.0</v>
      </c>
      <c r="H2173" s="25">
        <v>0.0</v>
      </c>
      <c r="I2173" s="25">
        <v>0.0</v>
      </c>
      <c r="J2173" s="25">
        <v>0.0</v>
      </c>
      <c r="K2173" s="25">
        <v>0.0</v>
      </c>
      <c r="L2173" s="25">
        <v>0.0</v>
      </c>
      <c r="M2173" s="25">
        <v>0.0</v>
      </c>
      <c r="N2173" s="25">
        <v>0.42972</v>
      </c>
      <c r="O2173" s="25">
        <v>1.93417</v>
      </c>
      <c r="P2173" s="25">
        <v>1.10881</v>
      </c>
      <c r="Q2173" s="25">
        <v>1.0</v>
      </c>
      <c r="R2173" s="25">
        <v>99.0</v>
      </c>
      <c r="S2173" s="25">
        <v>12.0</v>
      </c>
    </row>
    <row r="2174">
      <c r="A2174" s="58" t="s">
        <v>41</v>
      </c>
      <c r="B2174" s="25" t="s">
        <v>1</v>
      </c>
      <c r="C2174" s="25" t="s">
        <v>259</v>
      </c>
      <c r="D2174" s="25" t="s">
        <v>20</v>
      </c>
      <c r="E2174" s="25">
        <v>1.0</v>
      </c>
      <c r="F2174" s="25">
        <v>1.0</v>
      </c>
      <c r="G2174" s="25">
        <v>0.0</v>
      </c>
      <c r="H2174" s="25">
        <v>0.0</v>
      </c>
      <c r="I2174" s="25">
        <v>0.0</v>
      </c>
      <c r="J2174" s="25">
        <v>0.0</v>
      </c>
      <c r="K2174" s="25">
        <v>0.0</v>
      </c>
      <c r="L2174" s="25">
        <v>0.0</v>
      </c>
      <c r="M2174" s="25">
        <v>0.0</v>
      </c>
      <c r="N2174" s="25">
        <v>26.77139</v>
      </c>
      <c r="O2174" s="25">
        <v>26.77139</v>
      </c>
      <c r="P2174" s="25">
        <v>26.77139</v>
      </c>
      <c r="Q2174" s="25">
        <v>1.0</v>
      </c>
      <c r="R2174" s="25">
        <v>99.0</v>
      </c>
      <c r="S2174" s="25">
        <v>12.0</v>
      </c>
    </row>
    <row r="2175">
      <c r="A2175" s="58" t="s">
        <v>41</v>
      </c>
      <c r="B2175" s="25" t="s">
        <v>1</v>
      </c>
      <c r="C2175" s="25" t="s">
        <v>196</v>
      </c>
      <c r="D2175" s="25" t="s">
        <v>20</v>
      </c>
      <c r="E2175" s="25">
        <v>8.0</v>
      </c>
      <c r="F2175" s="25">
        <v>1.0</v>
      </c>
      <c r="G2175" s="25">
        <v>0.0</v>
      </c>
      <c r="H2175" s="25">
        <v>0.0</v>
      </c>
      <c r="I2175" s="25">
        <v>0.0</v>
      </c>
      <c r="J2175" s="25">
        <v>0.0</v>
      </c>
      <c r="K2175" s="25">
        <v>0.0</v>
      </c>
      <c r="L2175" s="25">
        <v>0.0</v>
      </c>
      <c r="M2175" s="25">
        <v>0.0</v>
      </c>
      <c r="N2175" s="25">
        <v>0.15889</v>
      </c>
      <c r="O2175" s="25">
        <v>9.70556</v>
      </c>
      <c r="P2175" s="25">
        <v>1.66865</v>
      </c>
      <c r="Q2175" s="25">
        <v>1.0</v>
      </c>
      <c r="R2175" s="25">
        <v>99.0</v>
      </c>
      <c r="S2175" s="25">
        <v>12.0</v>
      </c>
    </row>
    <row r="2176">
      <c r="A2176" s="58" t="s">
        <v>41</v>
      </c>
      <c r="B2176" s="25" t="s">
        <v>1</v>
      </c>
      <c r="C2176" s="25" t="s">
        <v>191</v>
      </c>
      <c r="D2176" s="25" t="s">
        <v>20</v>
      </c>
      <c r="E2176" s="25">
        <v>11.0</v>
      </c>
      <c r="F2176" s="25">
        <v>1.0</v>
      </c>
      <c r="G2176" s="25">
        <v>0.0</v>
      </c>
      <c r="H2176" s="25">
        <v>0.0</v>
      </c>
      <c r="I2176" s="25">
        <v>0.0</v>
      </c>
      <c r="J2176" s="25">
        <v>0.0</v>
      </c>
      <c r="K2176" s="25">
        <v>0.0</v>
      </c>
      <c r="L2176" s="25">
        <v>0.0</v>
      </c>
      <c r="M2176" s="25">
        <v>0.0</v>
      </c>
      <c r="N2176" s="25">
        <v>1.19417</v>
      </c>
      <c r="O2176" s="25">
        <v>24.31917</v>
      </c>
      <c r="P2176" s="25">
        <v>6.32972</v>
      </c>
      <c r="Q2176" s="25">
        <v>1.0</v>
      </c>
      <c r="R2176" s="25">
        <v>99.0</v>
      </c>
      <c r="S2176" s="25">
        <v>12.0</v>
      </c>
    </row>
    <row r="2177">
      <c r="A2177" s="58" t="s">
        <v>41</v>
      </c>
      <c r="B2177" s="25" t="s">
        <v>1</v>
      </c>
      <c r="C2177" s="25" t="s">
        <v>279</v>
      </c>
      <c r="D2177" s="25" t="s">
        <v>20</v>
      </c>
      <c r="E2177" s="25">
        <v>2.0</v>
      </c>
      <c r="F2177" s="25">
        <v>1.0</v>
      </c>
      <c r="G2177" s="25">
        <v>0.0</v>
      </c>
      <c r="H2177" s="25">
        <v>0.0</v>
      </c>
      <c r="I2177" s="25">
        <v>0.0</v>
      </c>
      <c r="J2177" s="25">
        <v>0.0</v>
      </c>
      <c r="K2177" s="25">
        <v>0.0</v>
      </c>
      <c r="L2177" s="25">
        <v>0.0</v>
      </c>
      <c r="M2177" s="25">
        <v>0.0</v>
      </c>
      <c r="N2177" s="25">
        <v>1.04153</v>
      </c>
      <c r="O2177" s="25">
        <v>1.04153</v>
      </c>
      <c r="P2177" s="25">
        <v>1.04153</v>
      </c>
      <c r="Q2177" s="25">
        <v>1.0</v>
      </c>
      <c r="R2177" s="25">
        <v>99.0</v>
      </c>
      <c r="S2177" s="25">
        <v>12.0</v>
      </c>
    </row>
    <row r="2178">
      <c r="A2178" s="58" t="s">
        <v>41</v>
      </c>
      <c r="B2178" s="25" t="s">
        <v>1</v>
      </c>
      <c r="C2178" s="25" t="s">
        <v>117</v>
      </c>
      <c r="D2178" s="25" t="s">
        <v>20</v>
      </c>
      <c r="E2178" s="25">
        <v>19.0</v>
      </c>
      <c r="F2178" s="25">
        <v>1.0</v>
      </c>
      <c r="G2178" s="25">
        <v>0.0</v>
      </c>
      <c r="H2178" s="25">
        <v>0.0</v>
      </c>
      <c r="I2178" s="25">
        <v>0.0</v>
      </c>
      <c r="J2178" s="25">
        <v>0.0</v>
      </c>
      <c r="K2178" s="25">
        <v>0.0</v>
      </c>
      <c r="L2178" s="25">
        <v>0.0</v>
      </c>
      <c r="M2178" s="25">
        <v>0.0</v>
      </c>
      <c r="N2178" s="25">
        <v>0.75889</v>
      </c>
      <c r="O2178" s="25">
        <v>17.62889</v>
      </c>
      <c r="P2178" s="25">
        <v>3.42516</v>
      </c>
      <c r="Q2178" s="25">
        <v>1.0</v>
      </c>
      <c r="R2178" s="25">
        <v>99.0</v>
      </c>
      <c r="S2178" s="25">
        <v>12.0</v>
      </c>
    </row>
    <row r="2179">
      <c r="A2179" s="58" t="s">
        <v>41</v>
      </c>
      <c r="B2179" s="25" t="s">
        <v>1</v>
      </c>
      <c r="C2179" s="25" t="s">
        <v>127</v>
      </c>
      <c r="D2179" s="25" t="s">
        <v>20</v>
      </c>
      <c r="E2179" s="25">
        <v>13.0</v>
      </c>
      <c r="F2179" s="25">
        <v>1.0</v>
      </c>
      <c r="G2179" s="25">
        <v>0.0</v>
      </c>
      <c r="H2179" s="25">
        <v>0.0</v>
      </c>
      <c r="I2179" s="25">
        <v>0.0</v>
      </c>
      <c r="J2179" s="25">
        <v>0.0</v>
      </c>
      <c r="K2179" s="25">
        <v>0.0</v>
      </c>
      <c r="L2179" s="25">
        <v>0.0</v>
      </c>
      <c r="M2179" s="25">
        <v>0.0</v>
      </c>
      <c r="N2179" s="25">
        <v>0.80222</v>
      </c>
      <c r="O2179" s="25">
        <v>30.19889</v>
      </c>
      <c r="P2179" s="25">
        <v>6.08585</v>
      </c>
      <c r="Q2179" s="25">
        <v>1.0</v>
      </c>
      <c r="R2179" s="25">
        <v>99.0</v>
      </c>
      <c r="S2179" s="25">
        <v>12.0</v>
      </c>
    </row>
    <row r="2180">
      <c r="A2180" s="58" t="s">
        <v>41</v>
      </c>
      <c r="B2180" s="25" t="s">
        <v>1</v>
      </c>
      <c r="C2180" s="25" t="s">
        <v>110</v>
      </c>
      <c r="D2180" s="25" t="s">
        <v>20</v>
      </c>
      <c r="E2180" s="25">
        <v>16.0</v>
      </c>
      <c r="F2180" s="25">
        <v>1.0</v>
      </c>
      <c r="G2180" s="25">
        <v>0.0</v>
      </c>
      <c r="H2180" s="25">
        <v>0.0</v>
      </c>
      <c r="I2180" s="25">
        <v>0.0</v>
      </c>
      <c r="J2180" s="25">
        <v>0.0</v>
      </c>
      <c r="K2180" s="25">
        <v>0.0</v>
      </c>
      <c r="L2180" s="25">
        <v>0.0</v>
      </c>
      <c r="M2180" s="25">
        <v>0.0</v>
      </c>
      <c r="N2180" s="25">
        <v>0.26111</v>
      </c>
      <c r="O2180" s="25">
        <v>13.62972</v>
      </c>
      <c r="P2180" s="25">
        <v>3.0326</v>
      </c>
      <c r="Q2180" s="25">
        <v>1.0</v>
      </c>
      <c r="R2180" s="25">
        <v>99.0</v>
      </c>
      <c r="S2180" s="25">
        <v>12.0</v>
      </c>
    </row>
    <row r="2181">
      <c r="A2181" s="58" t="s">
        <v>41</v>
      </c>
      <c r="B2181" s="25" t="s">
        <v>1</v>
      </c>
      <c r="C2181" s="25" t="s">
        <v>199</v>
      </c>
      <c r="D2181" s="25" t="s">
        <v>241</v>
      </c>
      <c r="E2181" s="25">
        <v>10.0</v>
      </c>
      <c r="F2181" s="25">
        <v>1.0</v>
      </c>
      <c r="G2181" s="25">
        <v>0.0</v>
      </c>
      <c r="H2181" s="25">
        <v>0.0</v>
      </c>
      <c r="I2181" s="25">
        <v>0.0</v>
      </c>
      <c r="J2181" s="25">
        <v>0.0</v>
      </c>
      <c r="K2181" s="25">
        <v>0.0</v>
      </c>
      <c r="L2181" s="25">
        <v>0.0</v>
      </c>
      <c r="M2181" s="25">
        <v>0.0</v>
      </c>
      <c r="N2181" s="25">
        <v>1.25889</v>
      </c>
      <c r="O2181" s="25">
        <v>2.3125</v>
      </c>
      <c r="P2181" s="25">
        <v>2.32603</v>
      </c>
      <c r="Q2181" s="25">
        <v>1.0</v>
      </c>
      <c r="R2181" s="25">
        <v>99.0</v>
      </c>
      <c r="S2181" s="25">
        <v>13.0</v>
      </c>
    </row>
    <row r="2182">
      <c r="A2182" s="58" t="s">
        <v>41</v>
      </c>
      <c r="B2182" s="25" t="s">
        <v>1</v>
      </c>
      <c r="C2182" s="25" t="s">
        <v>168</v>
      </c>
      <c r="D2182" s="25" t="s">
        <v>241</v>
      </c>
      <c r="E2182" s="25">
        <v>103.0</v>
      </c>
      <c r="F2182" s="25">
        <v>1.0</v>
      </c>
      <c r="G2182" s="25">
        <v>2.0</v>
      </c>
      <c r="H2182" s="25">
        <v>13.0</v>
      </c>
      <c r="I2182" s="25">
        <v>0.0</v>
      </c>
      <c r="J2182" s="25">
        <v>0.0</v>
      </c>
      <c r="K2182" s="25">
        <v>0.0</v>
      </c>
      <c r="L2182" s="25">
        <v>0.0</v>
      </c>
      <c r="M2182" s="25">
        <v>0.0</v>
      </c>
      <c r="N2182" s="25">
        <v>0.91306</v>
      </c>
      <c r="O2182" s="25">
        <v>10.36944</v>
      </c>
      <c r="P2182" s="25">
        <v>3.86396</v>
      </c>
      <c r="Q2182" s="25">
        <v>1.0</v>
      </c>
      <c r="R2182" s="25">
        <v>99.0</v>
      </c>
      <c r="S2182" s="25">
        <v>13.0</v>
      </c>
    </row>
    <row r="2183">
      <c r="A2183" s="58" t="s">
        <v>41</v>
      </c>
      <c r="B2183" s="25" t="s">
        <v>1</v>
      </c>
      <c r="C2183" s="25" t="s">
        <v>93</v>
      </c>
      <c r="D2183" s="25" t="s">
        <v>241</v>
      </c>
      <c r="E2183" s="25">
        <v>84.0</v>
      </c>
      <c r="F2183" s="25">
        <v>1.0</v>
      </c>
      <c r="G2183" s="25">
        <v>0.0</v>
      </c>
      <c r="H2183" s="25">
        <v>2.0</v>
      </c>
      <c r="I2183" s="25">
        <v>0.0</v>
      </c>
      <c r="J2183" s="25">
        <v>0.0</v>
      </c>
      <c r="K2183" s="25">
        <v>0.0</v>
      </c>
      <c r="L2183" s="25">
        <v>0.0</v>
      </c>
      <c r="M2183" s="25">
        <v>0.0</v>
      </c>
      <c r="N2183" s="25">
        <v>0.70139</v>
      </c>
      <c r="O2183" s="25">
        <v>11.48083</v>
      </c>
      <c r="P2183" s="25">
        <v>3.41302</v>
      </c>
      <c r="Q2183" s="25">
        <v>1.0</v>
      </c>
      <c r="R2183" s="25">
        <v>99.0</v>
      </c>
      <c r="S2183" s="25">
        <v>13.0</v>
      </c>
    </row>
    <row r="2184">
      <c r="A2184" s="58" t="s">
        <v>41</v>
      </c>
      <c r="B2184" s="25" t="s">
        <v>1</v>
      </c>
      <c r="C2184" s="25" t="s">
        <v>100</v>
      </c>
      <c r="D2184" s="25" t="s">
        <v>241</v>
      </c>
      <c r="E2184" s="25">
        <v>278.0</v>
      </c>
      <c r="F2184" s="25">
        <v>1.0</v>
      </c>
      <c r="G2184" s="25">
        <v>0.0</v>
      </c>
      <c r="H2184" s="25">
        <v>16.0</v>
      </c>
      <c r="I2184" s="25">
        <v>0.0</v>
      </c>
      <c r="J2184" s="25">
        <v>0.0</v>
      </c>
      <c r="K2184" s="25">
        <v>0.0</v>
      </c>
      <c r="L2184" s="25">
        <v>0.0</v>
      </c>
      <c r="M2184" s="25">
        <v>0.0</v>
      </c>
      <c r="N2184" s="25">
        <v>1.29</v>
      </c>
      <c r="O2184" s="25">
        <v>16.33222</v>
      </c>
      <c r="P2184" s="25">
        <v>6.17655</v>
      </c>
      <c r="Q2184" s="25">
        <v>1.0</v>
      </c>
      <c r="R2184" s="25">
        <v>99.0</v>
      </c>
      <c r="S2184" s="25">
        <v>13.0</v>
      </c>
    </row>
    <row r="2185">
      <c r="A2185" s="58" t="s">
        <v>41</v>
      </c>
      <c r="B2185" s="25" t="s">
        <v>1</v>
      </c>
      <c r="C2185" s="25" t="s">
        <v>211</v>
      </c>
      <c r="D2185" s="25" t="s">
        <v>241</v>
      </c>
      <c r="E2185" s="25">
        <v>11.0</v>
      </c>
      <c r="F2185" s="25">
        <v>1.0</v>
      </c>
      <c r="G2185" s="25">
        <v>1.0</v>
      </c>
      <c r="H2185" s="25">
        <v>0.0</v>
      </c>
      <c r="I2185" s="25">
        <v>0.0</v>
      </c>
      <c r="J2185" s="25">
        <v>0.0</v>
      </c>
      <c r="K2185" s="25">
        <v>0.0</v>
      </c>
      <c r="L2185" s="25">
        <v>0.0</v>
      </c>
      <c r="M2185" s="25">
        <v>0.0</v>
      </c>
      <c r="N2185" s="25">
        <v>1.00917</v>
      </c>
      <c r="O2185" s="25">
        <v>44.29306</v>
      </c>
      <c r="P2185" s="25">
        <v>10.82043</v>
      </c>
      <c r="Q2185" s="25">
        <v>1.0</v>
      </c>
      <c r="R2185" s="25">
        <v>99.0</v>
      </c>
      <c r="S2185" s="25">
        <v>13.0</v>
      </c>
    </row>
    <row r="2186">
      <c r="A2186" s="58" t="s">
        <v>41</v>
      </c>
      <c r="B2186" s="25" t="s">
        <v>1</v>
      </c>
      <c r="C2186" s="25" t="s">
        <v>107</v>
      </c>
      <c r="D2186" s="25" t="s">
        <v>241</v>
      </c>
      <c r="E2186" s="25">
        <v>194.0</v>
      </c>
      <c r="F2186" s="25">
        <v>1.0</v>
      </c>
      <c r="G2186" s="25">
        <v>0.0</v>
      </c>
      <c r="H2186" s="25">
        <v>7.0</v>
      </c>
      <c r="I2186" s="25">
        <v>0.0</v>
      </c>
      <c r="J2186" s="25">
        <v>0.0</v>
      </c>
      <c r="K2186" s="25">
        <v>0.0</v>
      </c>
      <c r="L2186" s="25">
        <v>0.0</v>
      </c>
      <c r="M2186" s="25">
        <v>0.0</v>
      </c>
      <c r="N2186" s="25">
        <v>0.4975</v>
      </c>
      <c r="O2186" s="25">
        <v>1.75222</v>
      </c>
      <c r="P2186" s="25">
        <v>1.32941</v>
      </c>
      <c r="Q2186" s="25">
        <v>1.0</v>
      </c>
      <c r="R2186" s="25">
        <v>99.0</v>
      </c>
      <c r="S2186" s="25">
        <v>13.0</v>
      </c>
    </row>
    <row r="2187">
      <c r="A2187" s="58" t="s">
        <v>41</v>
      </c>
      <c r="B2187" s="25" t="s">
        <v>1</v>
      </c>
      <c r="C2187" s="25" t="s">
        <v>186</v>
      </c>
      <c r="D2187" s="25" t="s">
        <v>241</v>
      </c>
      <c r="E2187" s="25">
        <v>14.0</v>
      </c>
      <c r="F2187" s="25">
        <v>1.0</v>
      </c>
      <c r="G2187" s="25">
        <v>0.0</v>
      </c>
      <c r="H2187" s="25">
        <v>0.0</v>
      </c>
      <c r="I2187" s="25">
        <v>0.0</v>
      </c>
      <c r="J2187" s="25">
        <v>0.0</v>
      </c>
      <c r="K2187" s="25">
        <v>0.0</v>
      </c>
      <c r="L2187" s="25">
        <v>0.0</v>
      </c>
      <c r="M2187" s="25">
        <v>0.0</v>
      </c>
      <c r="N2187" s="25">
        <v>1.48056</v>
      </c>
      <c r="O2187" s="25">
        <v>8.7275</v>
      </c>
      <c r="P2187" s="25">
        <v>4.18423</v>
      </c>
      <c r="Q2187" s="25">
        <v>1.0</v>
      </c>
      <c r="R2187" s="25">
        <v>99.0</v>
      </c>
      <c r="S2187" s="25">
        <v>13.0</v>
      </c>
    </row>
    <row r="2188">
      <c r="A2188" s="58" t="s">
        <v>41</v>
      </c>
      <c r="B2188" s="25" t="s">
        <v>1</v>
      </c>
      <c r="C2188" s="25" t="s">
        <v>81</v>
      </c>
      <c r="D2188" s="25" t="s">
        <v>241</v>
      </c>
      <c r="E2188" s="25">
        <v>51.0</v>
      </c>
      <c r="F2188" s="25">
        <v>1.0</v>
      </c>
      <c r="G2188" s="25">
        <v>0.0</v>
      </c>
      <c r="H2188" s="25">
        <v>2.0</v>
      </c>
      <c r="I2188" s="25">
        <v>0.0</v>
      </c>
      <c r="J2188" s="25">
        <v>0.0</v>
      </c>
      <c r="K2188" s="25">
        <v>0.0</v>
      </c>
      <c r="L2188" s="25">
        <v>0.0</v>
      </c>
      <c r="M2188" s="25">
        <v>0.0</v>
      </c>
      <c r="N2188" s="25">
        <v>1.34</v>
      </c>
      <c r="O2188" s="25">
        <v>13.85583</v>
      </c>
      <c r="P2188" s="25">
        <v>5.22568</v>
      </c>
      <c r="Q2188" s="25">
        <v>1.0</v>
      </c>
      <c r="R2188" s="25">
        <v>99.0</v>
      </c>
      <c r="S2188" s="25">
        <v>13.0</v>
      </c>
    </row>
    <row r="2189">
      <c r="A2189" s="58" t="s">
        <v>41</v>
      </c>
      <c r="B2189" s="25" t="s">
        <v>1</v>
      </c>
      <c r="C2189" s="25" t="s">
        <v>177</v>
      </c>
      <c r="D2189" s="25" t="s">
        <v>241</v>
      </c>
      <c r="E2189" s="25">
        <v>56.0</v>
      </c>
      <c r="F2189" s="25">
        <v>1.0</v>
      </c>
      <c r="G2189" s="25">
        <v>0.0</v>
      </c>
      <c r="H2189" s="25">
        <v>4.0</v>
      </c>
      <c r="I2189" s="25">
        <v>0.0</v>
      </c>
      <c r="J2189" s="25">
        <v>0.0</v>
      </c>
      <c r="K2189" s="25">
        <v>0.0</v>
      </c>
      <c r="L2189" s="25">
        <v>0.0</v>
      </c>
      <c r="M2189" s="25">
        <v>0.0</v>
      </c>
      <c r="N2189" s="25">
        <v>1.79833</v>
      </c>
      <c r="O2189" s="25">
        <v>30.94</v>
      </c>
      <c r="P2189" s="25">
        <v>10.70967</v>
      </c>
      <c r="Q2189" s="25">
        <v>1.0</v>
      </c>
      <c r="R2189" s="25">
        <v>99.0</v>
      </c>
      <c r="S2189" s="25">
        <v>13.0</v>
      </c>
    </row>
    <row r="2190">
      <c r="A2190" s="58" t="s">
        <v>41</v>
      </c>
      <c r="B2190" s="25" t="s">
        <v>1</v>
      </c>
      <c r="C2190" s="25" t="s">
        <v>190</v>
      </c>
      <c r="D2190" s="25" t="s">
        <v>241</v>
      </c>
      <c r="E2190" s="25">
        <v>48.0</v>
      </c>
      <c r="F2190" s="25">
        <v>1.0</v>
      </c>
      <c r="G2190" s="25">
        <v>0.0</v>
      </c>
      <c r="H2190" s="25">
        <v>3.0</v>
      </c>
      <c r="I2190" s="25">
        <v>0.0</v>
      </c>
      <c r="J2190" s="25">
        <v>0.0</v>
      </c>
      <c r="K2190" s="25">
        <v>0.0</v>
      </c>
      <c r="L2190" s="25">
        <v>0.0</v>
      </c>
      <c r="M2190" s="25">
        <v>0.0</v>
      </c>
      <c r="N2190" s="25">
        <v>1.08417</v>
      </c>
      <c r="O2190" s="25">
        <v>19.57917</v>
      </c>
      <c r="P2190" s="25">
        <v>4.52498</v>
      </c>
      <c r="Q2190" s="25">
        <v>1.0</v>
      </c>
      <c r="R2190" s="25">
        <v>99.0</v>
      </c>
      <c r="S2190" s="25">
        <v>13.0</v>
      </c>
    </row>
    <row r="2191">
      <c r="A2191" s="58" t="s">
        <v>41</v>
      </c>
      <c r="B2191" s="25" t="s">
        <v>1</v>
      </c>
      <c r="C2191" s="25" t="s">
        <v>189</v>
      </c>
      <c r="D2191" s="25" t="s">
        <v>241</v>
      </c>
      <c r="E2191" s="25">
        <v>7.0</v>
      </c>
      <c r="F2191" s="25">
        <v>1.0</v>
      </c>
      <c r="G2191" s="25">
        <v>0.0</v>
      </c>
      <c r="H2191" s="25">
        <v>1.0</v>
      </c>
      <c r="I2191" s="25">
        <v>0.0</v>
      </c>
      <c r="J2191" s="25">
        <v>0.0</v>
      </c>
      <c r="K2191" s="25">
        <v>0.0</v>
      </c>
      <c r="L2191" s="25">
        <v>0.0</v>
      </c>
      <c r="M2191" s="25">
        <v>0.0</v>
      </c>
      <c r="N2191" s="25">
        <v>0.98444</v>
      </c>
      <c r="O2191" s="25">
        <v>31.57972</v>
      </c>
      <c r="P2191" s="25">
        <v>5.83361</v>
      </c>
      <c r="Q2191" s="25">
        <v>1.0</v>
      </c>
      <c r="R2191" s="25">
        <v>99.0</v>
      </c>
      <c r="S2191" s="25">
        <v>13.0</v>
      </c>
    </row>
    <row r="2192">
      <c r="A2192" s="58" t="s">
        <v>41</v>
      </c>
      <c r="B2192" s="25" t="s">
        <v>1</v>
      </c>
      <c r="C2192" s="25" t="s">
        <v>144</v>
      </c>
      <c r="D2192" s="25" t="s">
        <v>241</v>
      </c>
      <c r="E2192" s="25">
        <v>6.0</v>
      </c>
      <c r="F2192" s="25">
        <v>1.0</v>
      </c>
      <c r="G2192" s="25">
        <v>0.0</v>
      </c>
      <c r="H2192" s="25">
        <v>0.0</v>
      </c>
      <c r="I2192" s="25">
        <v>0.0</v>
      </c>
      <c r="J2192" s="25">
        <v>0.0</v>
      </c>
      <c r="K2192" s="25">
        <v>0.0</v>
      </c>
      <c r="L2192" s="25">
        <v>0.0</v>
      </c>
      <c r="M2192" s="25">
        <v>0.0</v>
      </c>
      <c r="N2192" s="25">
        <v>1.18389</v>
      </c>
      <c r="O2192" s="25">
        <v>12.28528</v>
      </c>
      <c r="P2192" s="25">
        <v>4.12588</v>
      </c>
      <c r="Q2192" s="25">
        <v>1.0</v>
      </c>
      <c r="R2192" s="25">
        <v>99.0</v>
      </c>
      <c r="S2192" s="25">
        <v>13.0</v>
      </c>
    </row>
    <row r="2193">
      <c r="A2193" s="58" t="s">
        <v>41</v>
      </c>
      <c r="B2193" s="25" t="s">
        <v>1</v>
      </c>
      <c r="C2193" s="25" t="s">
        <v>187</v>
      </c>
      <c r="D2193" s="25" t="s">
        <v>241</v>
      </c>
      <c r="E2193" s="25">
        <v>16.0</v>
      </c>
      <c r="F2193" s="25">
        <v>1.0</v>
      </c>
      <c r="G2193" s="25">
        <v>0.0</v>
      </c>
      <c r="H2193" s="25">
        <v>1.0</v>
      </c>
      <c r="I2193" s="25">
        <v>0.0</v>
      </c>
      <c r="J2193" s="25">
        <v>0.0</v>
      </c>
      <c r="K2193" s="25">
        <v>0.0</v>
      </c>
      <c r="L2193" s="25">
        <v>0.0</v>
      </c>
      <c r="M2193" s="25">
        <v>0.0</v>
      </c>
      <c r="N2193" s="25">
        <v>0.975</v>
      </c>
      <c r="O2193" s="25">
        <v>1.88306</v>
      </c>
      <c r="P2193" s="25">
        <v>1.5022</v>
      </c>
      <c r="Q2193" s="25">
        <v>1.0</v>
      </c>
      <c r="R2193" s="25">
        <v>99.0</v>
      </c>
      <c r="S2193" s="25">
        <v>13.0</v>
      </c>
    </row>
    <row r="2194">
      <c r="A2194" s="58" t="s">
        <v>41</v>
      </c>
      <c r="B2194" s="25" t="s">
        <v>1</v>
      </c>
      <c r="C2194" s="25" t="s">
        <v>230</v>
      </c>
      <c r="D2194" s="25" t="s">
        <v>241</v>
      </c>
      <c r="E2194" s="25">
        <v>9.0</v>
      </c>
      <c r="F2194" s="25">
        <v>1.0</v>
      </c>
      <c r="G2194" s="25">
        <v>0.0</v>
      </c>
      <c r="H2194" s="25">
        <v>1.0</v>
      </c>
      <c r="I2194" s="25">
        <v>0.0</v>
      </c>
      <c r="J2194" s="25">
        <v>0.0</v>
      </c>
      <c r="K2194" s="25">
        <v>0.0</v>
      </c>
      <c r="L2194" s="25">
        <v>0.0</v>
      </c>
      <c r="M2194" s="25">
        <v>0.0</v>
      </c>
      <c r="N2194" s="25">
        <v>0.75139</v>
      </c>
      <c r="O2194" s="25">
        <v>14.84667</v>
      </c>
      <c r="P2194" s="25">
        <v>3.49</v>
      </c>
      <c r="Q2194" s="25">
        <v>1.0</v>
      </c>
      <c r="R2194" s="25">
        <v>99.0</v>
      </c>
      <c r="S2194" s="25">
        <v>13.0</v>
      </c>
    </row>
    <row r="2195">
      <c r="A2195" s="58" t="s">
        <v>41</v>
      </c>
      <c r="B2195" s="25" t="s">
        <v>1</v>
      </c>
      <c r="C2195" s="25" t="s">
        <v>152</v>
      </c>
      <c r="D2195" s="25" t="s">
        <v>241</v>
      </c>
      <c r="E2195" s="25">
        <v>14.0</v>
      </c>
      <c r="F2195" s="25">
        <v>1.0</v>
      </c>
      <c r="G2195" s="25">
        <v>0.0</v>
      </c>
      <c r="H2195" s="25">
        <v>0.0</v>
      </c>
      <c r="I2195" s="25">
        <v>0.0</v>
      </c>
      <c r="J2195" s="25">
        <v>0.0</v>
      </c>
      <c r="K2195" s="25">
        <v>0.0</v>
      </c>
      <c r="L2195" s="25">
        <v>0.0</v>
      </c>
      <c r="M2195" s="25">
        <v>0.0</v>
      </c>
      <c r="N2195" s="25">
        <v>1.13194</v>
      </c>
      <c r="O2195" s="25">
        <v>29.95528</v>
      </c>
      <c r="P2195" s="25">
        <v>10.10919</v>
      </c>
      <c r="Q2195" s="25">
        <v>1.0</v>
      </c>
      <c r="R2195" s="25">
        <v>99.0</v>
      </c>
      <c r="S2195" s="25">
        <v>13.0</v>
      </c>
    </row>
    <row r="2196">
      <c r="A2196" s="58" t="s">
        <v>41</v>
      </c>
      <c r="B2196" s="25" t="s">
        <v>1</v>
      </c>
      <c r="C2196" s="25" t="s">
        <v>142</v>
      </c>
      <c r="D2196" s="25" t="s">
        <v>241</v>
      </c>
      <c r="E2196" s="25">
        <v>72.0</v>
      </c>
      <c r="F2196" s="25">
        <v>1.0</v>
      </c>
      <c r="G2196" s="25">
        <v>0.0</v>
      </c>
      <c r="H2196" s="25">
        <v>4.0</v>
      </c>
      <c r="I2196" s="25">
        <v>0.0</v>
      </c>
      <c r="J2196" s="25">
        <v>0.0</v>
      </c>
      <c r="K2196" s="25">
        <v>0.0</v>
      </c>
      <c r="L2196" s="25">
        <v>0.0</v>
      </c>
      <c r="M2196" s="25">
        <v>0.0</v>
      </c>
      <c r="N2196" s="25">
        <v>0.92528</v>
      </c>
      <c r="O2196" s="25">
        <v>45.92222</v>
      </c>
      <c r="P2196" s="25">
        <v>10.1944</v>
      </c>
      <c r="Q2196" s="25">
        <v>1.0</v>
      </c>
      <c r="R2196" s="25">
        <v>99.0</v>
      </c>
      <c r="S2196" s="25">
        <v>13.0</v>
      </c>
    </row>
    <row r="2197">
      <c r="A2197" s="58" t="s">
        <v>41</v>
      </c>
      <c r="B2197" s="25" t="s">
        <v>1</v>
      </c>
      <c r="C2197" s="25" t="s">
        <v>92</v>
      </c>
      <c r="D2197" s="25" t="s">
        <v>241</v>
      </c>
      <c r="E2197" s="25">
        <v>134.0</v>
      </c>
      <c r="F2197" s="25">
        <v>1.0</v>
      </c>
      <c r="G2197" s="25">
        <v>0.0</v>
      </c>
      <c r="H2197" s="25">
        <v>5.0</v>
      </c>
      <c r="I2197" s="25">
        <v>0.0</v>
      </c>
      <c r="J2197" s="25">
        <v>0.0</v>
      </c>
      <c r="K2197" s="25">
        <v>0.0</v>
      </c>
      <c r="L2197" s="25">
        <v>0.0</v>
      </c>
      <c r="M2197" s="25">
        <v>0.0</v>
      </c>
      <c r="N2197" s="25">
        <v>0.94944</v>
      </c>
      <c r="O2197" s="25">
        <v>11.06722</v>
      </c>
      <c r="P2197" s="25">
        <v>3.50925</v>
      </c>
      <c r="Q2197" s="25">
        <v>1.0</v>
      </c>
      <c r="R2197" s="25">
        <v>99.0</v>
      </c>
      <c r="S2197" s="25">
        <v>13.0</v>
      </c>
    </row>
    <row r="2198">
      <c r="A2198" s="58" t="s">
        <v>41</v>
      </c>
      <c r="B2198" s="25" t="s">
        <v>1</v>
      </c>
      <c r="C2198" s="25" t="s">
        <v>154</v>
      </c>
      <c r="D2198" s="25" t="s">
        <v>241</v>
      </c>
      <c r="E2198" s="25">
        <v>34.0</v>
      </c>
      <c r="F2198" s="25">
        <v>1.0</v>
      </c>
      <c r="G2198" s="25">
        <v>1.0</v>
      </c>
      <c r="H2198" s="25">
        <v>2.0</v>
      </c>
      <c r="I2198" s="25">
        <v>0.0</v>
      </c>
      <c r="J2198" s="25">
        <v>0.0</v>
      </c>
      <c r="K2198" s="25">
        <v>0.0</v>
      </c>
      <c r="L2198" s="25">
        <v>0.0</v>
      </c>
      <c r="M2198" s="25">
        <v>0.0</v>
      </c>
      <c r="N2198" s="25">
        <v>0.82028</v>
      </c>
      <c r="O2198" s="25">
        <v>11.54639</v>
      </c>
      <c r="P2198" s="25">
        <v>3.76633</v>
      </c>
      <c r="Q2198" s="25">
        <v>1.0</v>
      </c>
      <c r="R2198" s="25">
        <v>99.0</v>
      </c>
      <c r="S2198" s="25">
        <v>13.0</v>
      </c>
    </row>
    <row r="2199">
      <c r="A2199" s="58" t="s">
        <v>41</v>
      </c>
      <c r="B2199" s="25" t="s">
        <v>1</v>
      </c>
      <c r="C2199" s="25" t="s">
        <v>145</v>
      </c>
      <c r="D2199" s="25" t="s">
        <v>241</v>
      </c>
      <c r="E2199" s="25">
        <v>6.0</v>
      </c>
      <c r="F2199" s="25">
        <v>1.0</v>
      </c>
      <c r="G2199" s="25">
        <v>0.0</v>
      </c>
      <c r="H2199" s="25">
        <v>0.0</v>
      </c>
      <c r="I2199" s="25">
        <v>0.0</v>
      </c>
      <c r="J2199" s="25">
        <v>0.0</v>
      </c>
      <c r="K2199" s="25">
        <v>0.0</v>
      </c>
      <c r="L2199" s="25">
        <v>0.0</v>
      </c>
      <c r="M2199" s="25">
        <v>0.0</v>
      </c>
      <c r="N2199" s="25">
        <v>0.27722</v>
      </c>
      <c r="O2199" s="25">
        <v>2.52472</v>
      </c>
      <c r="P2199" s="25">
        <v>0.715</v>
      </c>
      <c r="Q2199" s="25">
        <v>1.0</v>
      </c>
      <c r="R2199" s="25">
        <v>99.0</v>
      </c>
      <c r="S2199" s="25">
        <v>13.0</v>
      </c>
    </row>
    <row r="2200">
      <c r="A2200" s="58" t="s">
        <v>41</v>
      </c>
      <c r="B2200" s="25" t="s">
        <v>1</v>
      </c>
      <c r="C2200" s="25" t="s">
        <v>203</v>
      </c>
      <c r="D2200" s="25" t="s">
        <v>241</v>
      </c>
      <c r="E2200" s="25">
        <v>11.0</v>
      </c>
      <c r="F2200" s="25">
        <v>1.0</v>
      </c>
      <c r="G2200" s="25">
        <v>0.0</v>
      </c>
      <c r="H2200" s="25">
        <v>0.0</v>
      </c>
      <c r="I2200" s="25">
        <v>0.0</v>
      </c>
      <c r="J2200" s="25">
        <v>0.0</v>
      </c>
      <c r="K2200" s="25">
        <v>0.0</v>
      </c>
      <c r="L2200" s="25">
        <v>0.0</v>
      </c>
      <c r="M2200" s="25">
        <v>0.0</v>
      </c>
      <c r="N2200" s="25">
        <v>1.67528</v>
      </c>
      <c r="O2200" s="25">
        <v>15.55056</v>
      </c>
      <c r="P2200" s="25">
        <v>9.13912</v>
      </c>
      <c r="Q2200" s="25">
        <v>1.0</v>
      </c>
      <c r="R2200" s="25">
        <v>99.0</v>
      </c>
      <c r="S2200" s="25">
        <v>13.0</v>
      </c>
    </row>
    <row r="2201">
      <c r="A2201" s="58" t="s">
        <v>41</v>
      </c>
      <c r="B2201" s="25" t="s">
        <v>1</v>
      </c>
      <c r="C2201" s="25" t="s">
        <v>106</v>
      </c>
      <c r="D2201" s="25" t="s">
        <v>241</v>
      </c>
      <c r="E2201" s="25">
        <v>199.0</v>
      </c>
      <c r="F2201" s="25">
        <v>1.0</v>
      </c>
      <c r="G2201" s="25">
        <v>0.0</v>
      </c>
      <c r="H2201" s="25">
        <v>4.0</v>
      </c>
      <c r="I2201" s="25">
        <v>0.0</v>
      </c>
      <c r="J2201" s="25">
        <v>0.0</v>
      </c>
      <c r="K2201" s="25">
        <v>0.0</v>
      </c>
      <c r="L2201" s="25">
        <v>0.0</v>
      </c>
      <c r="M2201" s="25">
        <v>0.0</v>
      </c>
      <c r="N2201" s="25">
        <v>1.88722</v>
      </c>
      <c r="O2201" s="25">
        <v>34.86806</v>
      </c>
      <c r="P2201" s="25">
        <v>10.30634</v>
      </c>
      <c r="Q2201" s="25">
        <v>1.0</v>
      </c>
      <c r="R2201" s="25">
        <v>99.0</v>
      </c>
      <c r="S2201" s="25">
        <v>13.0</v>
      </c>
    </row>
    <row r="2202">
      <c r="A2202" s="58" t="s">
        <v>41</v>
      </c>
      <c r="B2202" s="25" t="s">
        <v>1</v>
      </c>
      <c r="C2202" s="25" t="s">
        <v>99</v>
      </c>
      <c r="D2202" s="25" t="s">
        <v>241</v>
      </c>
      <c r="E2202" s="25">
        <v>13.0</v>
      </c>
      <c r="F2202" s="25">
        <v>1.0</v>
      </c>
      <c r="G2202" s="25">
        <v>0.0</v>
      </c>
      <c r="H2202" s="25">
        <v>0.0</v>
      </c>
      <c r="I2202" s="25">
        <v>0.0</v>
      </c>
      <c r="J2202" s="25">
        <v>0.0</v>
      </c>
      <c r="K2202" s="25">
        <v>0.0</v>
      </c>
      <c r="L2202" s="25">
        <v>0.0</v>
      </c>
      <c r="M2202" s="25">
        <v>0.0</v>
      </c>
      <c r="N2202" s="25">
        <v>0.59833</v>
      </c>
      <c r="O2202" s="25">
        <v>1.62444</v>
      </c>
      <c r="P2202" s="25">
        <v>0.87056</v>
      </c>
      <c r="Q2202" s="25">
        <v>1.0</v>
      </c>
      <c r="R2202" s="25">
        <v>99.0</v>
      </c>
      <c r="S2202" s="25">
        <v>13.0</v>
      </c>
    </row>
    <row r="2203">
      <c r="A2203" s="58" t="s">
        <v>41</v>
      </c>
      <c r="B2203" s="25" t="s">
        <v>1</v>
      </c>
      <c r="C2203" s="25" t="s">
        <v>173</v>
      </c>
      <c r="D2203" s="25" t="s">
        <v>241</v>
      </c>
      <c r="E2203" s="25">
        <v>31.0</v>
      </c>
      <c r="F2203" s="25">
        <v>1.0</v>
      </c>
      <c r="G2203" s="25">
        <v>1.0</v>
      </c>
      <c r="H2203" s="25">
        <v>1.0</v>
      </c>
      <c r="I2203" s="25">
        <v>0.0</v>
      </c>
      <c r="J2203" s="25">
        <v>0.0</v>
      </c>
      <c r="K2203" s="25">
        <v>0.0</v>
      </c>
      <c r="L2203" s="25">
        <v>0.0</v>
      </c>
      <c r="M2203" s="25">
        <v>0.0</v>
      </c>
      <c r="N2203" s="25">
        <v>1.52861</v>
      </c>
      <c r="O2203" s="25">
        <v>43.08833</v>
      </c>
      <c r="P2203" s="25">
        <v>10.5812</v>
      </c>
      <c r="Q2203" s="25">
        <v>1.0</v>
      </c>
      <c r="R2203" s="25">
        <v>99.0</v>
      </c>
      <c r="S2203" s="25">
        <v>13.0</v>
      </c>
    </row>
    <row r="2204">
      <c r="A2204" s="58" t="s">
        <v>41</v>
      </c>
      <c r="B2204" s="25" t="s">
        <v>1</v>
      </c>
      <c r="C2204" s="25" t="s">
        <v>132</v>
      </c>
      <c r="D2204" s="25" t="s">
        <v>241</v>
      </c>
      <c r="E2204" s="25">
        <v>43.0</v>
      </c>
      <c r="F2204" s="25">
        <v>1.0</v>
      </c>
      <c r="G2204" s="25">
        <v>0.0</v>
      </c>
      <c r="H2204" s="25">
        <v>0.0</v>
      </c>
      <c r="I2204" s="25">
        <v>0.0</v>
      </c>
      <c r="J2204" s="25">
        <v>0.0</v>
      </c>
      <c r="K2204" s="25">
        <v>0.0</v>
      </c>
      <c r="L2204" s="25">
        <v>0.0</v>
      </c>
      <c r="M2204" s="25">
        <v>0.0</v>
      </c>
      <c r="N2204" s="25">
        <v>0.96917</v>
      </c>
      <c r="O2204" s="25">
        <v>12.16722</v>
      </c>
      <c r="P2204" s="25">
        <v>3.41665</v>
      </c>
      <c r="Q2204" s="25">
        <v>1.0</v>
      </c>
      <c r="R2204" s="25">
        <v>99.0</v>
      </c>
      <c r="S2204" s="25">
        <v>13.0</v>
      </c>
    </row>
    <row r="2205">
      <c r="A2205" s="58" t="s">
        <v>41</v>
      </c>
      <c r="B2205" s="25" t="s">
        <v>1</v>
      </c>
      <c r="C2205" s="25" t="s">
        <v>48</v>
      </c>
      <c r="D2205" s="25" t="s">
        <v>241</v>
      </c>
      <c r="E2205" s="25">
        <v>135.0</v>
      </c>
      <c r="F2205" s="25">
        <v>1.0</v>
      </c>
      <c r="G2205" s="25">
        <v>0.0</v>
      </c>
      <c r="H2205" s="25">
        <v>37.0</v>
      </c>
      <c r="I2205" s="25">
        <v>0.0</v>
      </c>
      <c r="J2205" s="25">
        <v>0.0</v>
      </c>
      <c r="K2205" s="25">
        <v>0.0</v>
      </c>
      <c r="L2205" s="25">
        <v>0.0</v>
      </c>
      <c r="M2205" s="25">
        <v>0.0</v>
      </c>
      <c r="N2205" s="25">
        <v>0.07278</v>
      </c>
      <c r="O2205" s="25">
        <v>0.88472</v>
      </c>
      <c r="P2205" s="25">
        <v>0.88787</v>
      </c>
      <c r="Q2205" s="25">
        <v>1.0</v>
      </c>
      <c r="R2205" s="25">
        <v>99.0</v>
      </c>
      <c r="S2205" s="25">
        <v>13.0</v>
      </c>
    </row>
    <row r="2206">
      <c r="A2206" s="58" t="s">
        <v>41</v>
      </c>
      <c r="B2206" s="25" t="s">
        <v>1</v>
      </c>
      <c r="C2206" s="25" t="s">
        <v>221</v>
      </c>
      <c r="D2206" s="25" t="s">
        <v>241</v>
      </c>
      <c r="E2206" s="25">
        <v>41.0</v>
      </c>
      <c r="F2206" s="25">
        <v>1.0</v>
      </c>
      <c r="G2206" s="25">
        <v>0.0</v>
      </c>
      <c r="H2206" s="25">
        <v>0.0</v>
      </c>
      <c r="I2206" s="25">
        <v>0.0</v>
      </c>
      <c r="J2206" s="25">
        <v>0.0</v>
      </c>
      <c r="K2206" s="25">
        <v>0.0</v>
      </c>
      <c r="L2206" s="25">
        <v>0.0</v>
      </c>
      <c r="M2206" s="25">
        <v>0.0</v>
      </c>
      <c r="N2206" s="25">
        <v>0.48556</v>
      </c>
      <c r="O2206" s="25">
        <v>4.47222</v>
      </c>
      <c r="P2206" s="25">
        <v>2.18624</v>
      </c>
      <c r="Q2206" s="25">
        <v>1.0</v>
      </c>
      <c r="R2206" s="25">
        <v>99.0</v>
      </c>
      <c r="S2206" s="25">
        <v>13.0</v>
      </c>
    </row>
    <row r="2207">
      <c r="A2207" s="58" t="s">
        <v>41</v>
      </c>
      <c r="B2207" s="25" t="s">
        <v>1</v>
      </c>
      <c r="C2207" s="25" t="s">
        <v>95</v>
      </c>
      <c r="D2207" s="25" t="s">
        <v>241</v>
      </c>
      <c r="E2207" s="25">
        <v>29.0</v>
      </c>
      <c r="F2207" s="25">
        <v>1.0</v>
      </c>
      <c r="G2207" s="25">
        <v>0.0</v>
      </c>
      <c r="H2207" s="25">
        <v>1.0</v>
      </c>
      <c r="I2207" s="25">
        <v>0.0</v>
      </c>
      <c r="J2207" s="25">
        <v>0.0</v>
      </c>
      <c r="K2207" s="25">
        <v>0.0</v>
      </c>
      <c r="L2207" s="25">
        <v>0.0</v>
      </c>
      <c r="M2207" s="25">
        <v>0.0</v>
      </c>
      <c r="N2207" s="25">
        <v>0.64694</v>
      </c>
      <c r="O2207" s="25">
        <v>16.80278</v>
      </c>
      <c r="P2207" s="25">
        <v>3.48797</v>
      </c>
      <c r="Q2207" s="25">
        <v>1.0</v>
      </c>
      <c r="R2207" s="25">
        <v>99.0</v>
      </c>
      <c r="S2207" s="25">
        <v>13.0</v>
      </c>
    </row>
    <row r="2208">
      <c r="A2208" s="58" t="s">
        <v>41</v>
      </c>
      <c r="B2208" s="25" t="s">
        <v>1</v>
      </c>
      <c r="C2208" s="25" t="s">
        <v>112</v>
      </c>
      <c r="D2208" s="25" t="s">
        <v>241</v>
      </c>
      <c r="E2208" s="25">
        <v>179.0</v>
      </c>
      <c r="F2208" s="25">
        <v>1.0</v>
      </c>
      <c r="G2208" s="25">
        <v>0.0</v>
      </c>
      <c r="H2208" s="25">
        <v>10.0</v>
      </c>
      <c r="I2208" s="25">
        <v>0.0</v>
      </c>
      <c r="J2208" s="25">
        <v>0.0</v>
      </c>
      <c r="K2208" s="25">
        <v>0.0</v>
      </c>
      <c r="L2208" s="25">
        <v>0.0</v>
      </c>
      <c r="M2208" s="25">
        <v>0.0</v>
      </c>
      <c r="N2208" s="25">
        <v>1.1775</v>
      </c>
      <c r="O2208" s="25">
        <v>20.1025</v>
      </c>
      <c r="P2208" s="25">
        <v>6.14163</v>
      </c>
      <c r="Q2208" s="25">
        <v>1.0</v>
      </c>
      <c r="R2208" s="25">
        <v>99.0</v>
      </c>
      <c r="S2208" s="25">
        <v>13.0</v>
      </c>
    </row>
    <row r="2209">
      <c r="A2209" s="58" t="s">
        <v>41</v>
      </c>
      <c r="B2209" s="25" t="s">
        <v>1</v>
      </c>
      <c r="C2209" s="25" t="s">
        <v>55</v>
      </c>
      <c r="D2209" s="25" t="s">
        <v>241</v>
      </c>
      <c r="E2209" s="25">
        <v>243.0</v>
      </c>
      <c r="F2209" s="25">
        <v>1.0</v>
      </c>
      <c r="G2209" s="25">
        <v>1.0</v>
      </c>
      <c r="H2209" s="25">
        <v>6.0</v>
      </c>
      <c r="I2209" s="25">
        <v>0.0</v>
      </c>
      <c r="J2209" s="25">
        <v>0.0</v>
      </c>
      <c r="K2209" s="25">
        <v>0.0</v>
      </c>
      <c r="L2209" s="25">
        <v>0.0</v>
      </c>
      <c r="M2209" s="25">
        <v>0.0</v>
      </c>
      <c r="N2209" s="25">
        <v>1.60222</v>
      </c>
      <c r="O2209" s="25">
        <v>21.4</v>
      </c>
      <c r="P2209" s="25">
        <v>6.99497</v>
      </c>
      <c r="Q2209" s="25">
        <v>1.0</v>
      </c>
      <c r="R2209" s="25">
        <v>99.0</v>
      </c>
      <c r="S2209" s="25">
        <v>13.0</v>
      </c>
    </row>
    <row r="2210">
      <c r="A2210" s="58" t="s">
        <v>41</v>
      </c>
      <c r="B2210" s="25" t="s">
        <v>1</v>
      </c>
      <c r="C2210" s="25" t="s">
        <v>242</v>
      </c>
      <c r="D2210" s="25" t="s">
        <v>285</v>
      </c>
      <c r="E2210" s="25">
        <v>2.0</v>
      </c>
      <c r="F2210" s="25">
        <v>1.0</v>
      </c>
      <c r="G2210" s="25">
        <v>0.0</v>
      </c>
      <c r="H2210" s="25">
        <v>0.0</v>
      </c>
      <c r="I2210" s="25">
        <v>0.0</v>
      </c>
      <c r="J2210" s="25">
        <v>0.0</v>
      </c>
      <c r="K2210" s="25">
        <v>0.0</v>
      </c>
      <c r="L2210" s="25">
        <v>0.0</v>
      </c>
      <c r="M2210" s="25">
        <v>0.0</v>
      </c>
      <c r="N2210" s="25">
        <v>1.20403</v>
      </c>
      <c r="O2210" s="25">
        <v>1.20403</v>
      </c>
      <c r="P2210" s="25">
        <v>1.20403</v>
      </c>
      <c r="Q2210" s="25">
        <v>1.0</v>
      </c>
      <c r="R2210" s="25">
        <v>99.0</v>
      </c>
      <c r="S2210" s="25">
        <v>99.0</v>
      </c>
    </row>
    <row r="2211">
      <c r="A2211" s="58" t="s">
        <v>41</v>
      </c>
      <c r="B2211" s="25" t="s">
        <v>1</v>
      </c>
      <c r="C2211" s="25" t="s">
        <v>242</v>
      </c>
      <c r="D2211" s="25" t="s">
        <v>293</v>
      </c>
      <c r="E2211" s="25">
        <v>4.0</v>
      </c>
      <c r="F2211" s="25">
        <v>3.0</v>
      </c>
      <c r="G2211" s="25">
        <v>0.0</v>
      </c>
      <c r="H2211" s="25">
        <v>2.0</v>
      </c>
      <c r="I2211" s="25">
        <v>0.0</v>
      </c>
      <c r="J2211" s="25">
        <v>0.0</v>
      </c>
      <c r="K2211" s="25">
        <v>0.0</v>
      </c>
      <c r="L2211" s="25">
        <v>0.0</v>
      </c>
      <c r="M2211" s="25">
        <v>0.0</v>
      </c>
      <c r="N2211" s="25">
        <v>0.00417</v>
      </c>
      <c r="O2211" s="25">
        <v>1.17111</v>
      </c>
      <c r="P2211" s="25">
        <v>0.30854</v>
      </c>
      <c r="Q2211" s="25">
        <v>1.0</v>
      </c>
      <c r="R2211" s="25">
        <v>99.0</v>
      </c>
      <c r="S2211" s="25">
        <v>99.0</v>
      </c>
    </row>
    <row r="2212">
      <c r="A2212" s="58" t="s">
        <v>41</v>
      </c>
      <c r="B2212" s="25" t="s">
        <v>1</v>
      </c>
      <c r="C2212" s="25" t="s">
        <v>242</v>
      </c>
      <c r="D2212" s="25" t="s">
        <v>297</v>
      </c>
      <c r="E2212" s="25">
        <v>3.0</v>
      </c>
      <c r="F2212" s="25">
        <v>1.0</v>
      </c>
      <c r="G2212" s="25">
        <v>0.0</v>
      </c>
      <c r="H2212" s="25">
        <v>1.0</v>
      </c>
      <c r="I2212" s="25">
        <v>0.0</v>
      </c>
      <c r="J2212" s="25">
        <v>0.0</v>
      </c>
      <c r="K2212" s="25">
        <v>0.0</v>
      </c>
      <c r="L2212" s="25">
        <v>0.0</v>
      </c>
      <c r="M2212" s="25">
        <v>0.0</v>
      </c>
      <c r="N2212" s="25">
        <v>0.005</v>
      </c>
      <c r="O2212" s="25">
        <v>10.31806</v>
      </c>
      <c r="P2212" s="25">
        <v>3.44259</v>
      </c>
      <c r="Q2212" s="25">
        <v>1.0</v>
      </c>
      <c r="R2212" s="25">
        <v>99.0</v>
      </c>
      <c r="S2212" s="25">
        <v>99.0</v>
      </c>
    </row>
    <row r="2213">
      <c r="A2213" s="58" t="s">
        <v>41</v>
      </c>
      <c r="B2213" s="25" t="s">
        <v>1</v>
      </c>
      <c r="C2213" s="25" t="s">
        <v>242</v>
      </c>
      <c r="D2213" s="25" t="s">
        <v>296</v>
      </c>
      <c r="E2213" s="25">
        <v>4.0</v>
      </c>
      <c r="F2213" s="25">
        <v>1.0</v>
      </c>
      <c r="G2213" s="25">
        <v>0.0</v>
      </c>
      <c r="H2213" s="25">
        <v>1.0</v>
      </c>
      <c r="I2213" s="25">
        <v>0.0</v>
      </c>
      <c r="J2213" s="25">
        <v>0.0</v>
      </c>
      <c r="K2213" s="25">
        <v>0.0</v>
      </c>
      <c r="L2213" s="25">
        <v>0.0</v>
      </c>
      <c r="M2213" s="25">
        <v>0.0</v>
      </c>
      <c r="N2213" s="25">
        <v>0.49694</v>
      </c>
      <c r="O2213" s="25">
        <v>1.98639</v>
      </c>
      <c r="P2213" s="25">
        <v>0.92208</v>
      </c>
      <c r="Q2213" s="25">
        <v>1.0</v>
      </c>
      <c r="R2213" s="25">
        <v>99.0</v>
      </c>
      <c r="S2213" s="25">
        <v>99.0</v>
      </c>
    </row>
    <row r="2214">
      <c r="A2214" s="58" t="s">
        <v>41</v>
      </c>
      <c r="B2214" s="25" t="s">
        <v>1</v>
      </c>
      <c r="C2214" s="25" t="s">
        <v>242</v>
      </c>
      <c r="D2214" s="25" t="s">
        <v>262</v>
      </c>
      <c r="E2214" s="25">
        <v>29.0</v>
      </c>
      <c r="F2214" s="25">
        <v>1.0</v>
      </c>
      <c r="G2214" s="25">
        <v>0.0</v>
      </c>
      <c r="H2214" s="25">
        <v>9.0</v>
      </c>
      <c r="I2214" s="25">
        <v>0.0</v>
      </c>
      <c r="J2214" s="25">
        <v>0.0</v>
      </c>
      <c r="K2214" s="25">
        <v>0.0</v>
      </c>
      <c r="L2214" s="25">
        <v>0.0</v>
      </c>
      <c r="M2214" s="25">
        <v>0.0</v>
      </c>
      <c r="N2214" s="25">
        <v>0.05472</v>
      </c>
      <c r="O2214" s="25">
        <v>3.62333</v>
      </c>
      <c r="P2214" s="25">
        <v>2.55491</v>
      </c>
      <c r="Q2214" s="25">
        <v>1.0</v>
      </c>
      <c r="R2214" s="25">
        <v>99.0</v>
      </c>
      <c r="S2214" s="25">
        <v>99.0</v>
      </c>
    </row>
    <row r="2215">
      <c r="A2215" s="58" t="s">
        <v>41</v>
      </c>
      <c r="B2215" s="25" t="s">
        <v>1</v>
      </c>
      <c r="C2215" s="25" t="s">
        <v>242</v>
      </c>
      <c r="D2215" s="25" t="s">
        <v>276</v>
      </c>
      <c r="E2215" s="25">
        <v>2.0</v>
      </c>
      <c r="F2215" s="25">
        <v>1.0</v>
      </c>
      <c r="G2215" s="25">
        <v>0.0</v>
      </c>
      <c r="H2215" s="25">
        <v>0.0</v>
      </c>
      <c r="I2215" s="25">
        <v>0.0</v>
      </c>
      <c r="J2215" s="25">
        <v>0.0</v>
      </c>
      <c r="K2215" s="25">
        <v>0.0</v>
      </c>
      <c r="L2215" s="25">
        <v>0.0</v>
      </c>
      <c r="M2215" s="25">
        <v>0.0</v>
      </c>
      <c r="N2215" s="25">
        <v>9.02736</v>
      </c>
      <c r="O2215" s="25">
        <v>9.02736</v>
      </c>
      <c r="P2215" s="25">
        <v>9.02736</v>
      </c>
      <c r="Q2215" s="25">
        <v>1.0</v>
      </c>
      <c r="R2215" s="25">
        <v>99.0</v>
      </c>
      <c r="S2215" s="25">
        <v>99.0</v>
      </c>
    </row>
    <row r="2216">
      <c r="A2216" s="58" t="s">
        <v>41</v>
      </c>
      <c r="B2216" s="25" t="s">
        <v>1</v>
      </c>
      <c r="C2216" s="25" t="s">
        <v>263</v>
      </c>
      <c r="D2216" s="25" t="s">
        <v>10</v>
      </c>
      <c r="E2216" s="25">
        <v>7.0</v>
      </c>
      <c r="F2216" s="25">
        <v>4.0</v>
      </c>
      <c r="G2216" s="25">
        <v>0.0</v>
      </c>
      <c r="H2216" s="25">
        <v>3.0</v>
      </c>
      <c r="I2216" s="25">
        <v>0.0</v>
      </c>
      <c r="J2216" s="25">
        <v>0.0</v>
      </c>
      <c r="K2216" s="25">
        <v>0.0</v>
      </c>
      <c r="L2216" s="25">
        <v>0.0</v>
      </c>
      <c r="M2216" s="25">
        <v>0.0</v>
      </c>
      <c r="N2216" s="25">
        <v>0.58444</v>
      </c>
      <c r="O2216" s="25">
        <v>11.60667</v>
      </c>
      <c r="P2216" s="25">
        <v>4.38421</v>
      </c>
      <c r="Q2216" s="25">
        <v>2.0</v>
      </c>
      <c r="R2216" s="25">
        <v>99.0</v>
      </c>
      <c r="S2216" s="25">
        <v>1.0</v>
      </c>
    </row>
    <row r="2217">
      <c r="A2217" s="58" t="s">
        <v>41</v>
      </c>
      <c r="B2217" s="25" t="s">
        <v>1</v>
      </c>
      <c r="C2217" s="25" t="s">
        <v>265</v>
      </c>
      <c r="D2217" s="25" t="s">
        <v>10</v>
      </c>
      <c r="E2217" s="25">
        <v>8.0</v>
      </c>
      <c r="F2217" s="25">
        <v>3.0</v>
      </c>
      <c r="G2217" s="25">
        <v>0.0</v>
      </c>
      <c r="H2217" s="25">
        <v>3.0</v>
      </c>
      <c r="I2217" s="25">
        <v>0.0</v>
      </c>
      <c r="J2217" s="25">
        <v>0.0</v>
      </c>
      <c r="K2217" s="25">
        <v>0.0</v>
      </c>
      <c r="L2217" s="25">
        <v>0.0</v>
      </c>
      <c r="M2217" s="25">
        <v>0.0</v>
      </c>
      <c r="N2217" s="25">
        <v>0.06056</v>
      </c>
      <c r="O2217" s="25">
        <v>11.89556</v>
      </c>
      <c r="P2217" s="25">
        <v>2.82101</v>
      </c>
      <c r="Q2217" s="25">
        <v>2.0</v>
      </c>
      <c r="R2217" s="25">
        <v>99.0</v>
      </c>
      <c r="S2217" s="25">
        <v>1.0</v>
      </c>
    </row>
    <row r="2218">
      <c r="A2218" s="58" t="s">
        <v>41</v>
      </c>
      <c r="B2218" s="25" t="s">
        <v>1</v>
      </c>
      <c r="C2218" s="25" t="s">
        <v>278</v>
      </c>
      <c r="D2218" s="25" t="s">
        <v>235</v>
      </c>
      <c r="E2218" s="25">
        <v>13.0</v>
      </c>
      <c r="F2218" s="25">
        <v>2.0</v>
      </c>
      <c r="G2218" s="25">
        <v>0.0</v>
      </c>
      <c r="H2218" s="25">
        <v>0.0</v>
      </c>
      <c r="I2218" s="25">
        <v>0.0</v>
      </c>
      <c r="J2218" s="25">
        <v>0.0</v>
      </c>
      <c r="K2218" s="25">
        <v>0.0</v>
      </c>
      <c r="L2218" s="25">
        <v>0.0</v>
      </c>
      <c r="M2218" s="25">
        <v>0.0</v>
      </c>
      <c r="N2218" s="25">
        <v>1.01278</v>
      </c>
      <c r="O2218" s="25">
        <v>198.805</v>
      </c>
      <c r="P2218" s="25">
        <v>50.76774</v>
      </c>
      <c r="Q2218" s="25">
        <v>2.0</v>
      </c>
      <c r="R2218" s="25">
        <v>99.0</v>
      </c>
      <c r="S2218" s="25">
        <v>2.0</v>
      </c>
    </row>
    <row r="2219">
      <c r="A2219" s="58" t="s">
        <v>41</v>
      </c>
      <c r="B2219" s="25" t="s">
        <v>1</v>
      </c>
      <c r="C2219" s="25" t="s">
        <v>258</v>
      </c>
      <c r="D2219" s="25" t="s">
        <v>235</v>
      </c>
      <c r="E2219" s="25">
        <v>19.0</v>
      </c>
      <c r="F2219" s="25">
        <v>2.0</v>
      </c>
      <c r="G2219" s="25">
        <v>1.0</v>
      </c>
      <c r="H2219" s="25">
        <v>0.0</v>
      </c>
      <c r="I2219" s="25">
        <v>0.0</v>
      </c>
      <c r="J2219" s="25">
        <v>0.0</v>
      </c>
      <c r="K2219" s="25">
        <v>0.0</v>
      </c>
      <c r="L2219" s="25">
        <v>0.0</v>
      </c>
      <c r="M2219" s="25">
        <v>0.0</v>
      </c>
      <c r="N2219" s="25">
        <v>0.7</v>
      </c>
      <c r="O2219" s="25">
        <v>79.85194</v>
      </c>
      <c r="P2219" s="25">
        <v>33.60681</v>
      </c>
      <c r="Q2219" s="25">
        <v>2.0</v>
      </c>
      <c r="R2219" s="25">
        <v>99.0</v>
      </c>
      <c r="S2219" s="25">
        <v>2.0</v>
      </c>
    </row>
    <row r="2220">
      <c r="A2220" s="58" t="s">
        <v>41</v>
      </c>
      <c r="B2220" s="25" t="s">
        <v>1</v>
      </c>
      <c r="C2220" s="25" t="s">
        <v>220</v>
      </c>
      <c r="D2220" s="25" t="s">
        <v>235</v>
      </c>
      <c r="E2220" s="25">
        <v>7.0</v>
      </c>
      <c r="F2220" s="25">
        <v>2.0</v>
      </c>
      <c r="G2220" s="25">
        <v>1.0</v>
      </c>
      <c r="H2220" s="25">
        <v>0.0</v>
      </c>
      <c r="I2220" s="25">
        <v>0.0</v>
      </c>
      <c r="J2220" s="25">
        <v>0.0</v>
      </c>
      <c r="K2220" s="25">
        <v>0.0</v>
      </c>
      <c r="L2220" s="25">
        <v>0.0</v>
      </c>
      <c r="M2220" s="25">
        <v>0.0</v>
      </c>
      <c r="N2220" s="25">
        <v>0.38056</v>
      </c>
      <c r="O2220" s="25">
        <v>91.12333</v>
      </c>
      <c r="P2220" s="25">
        <v>17.45024</v>
      </c>
      <c r="Q2220" s="25">
        <v>2.0</v>
      </c>
      <c r="R2220" s="25">
        <v>99.0</v>
      </c>
      <c r="S2220" s="25">
        <v>2.0</v>
      </c>
    </row>
    <row r="2221">
      <c r="A2221" s="58" t="s">
        <v>41</v>
      </c>
      <c r="B2221" s="25" t="s">
        <v>1</v>
      </c>
      <c r="C2221" s="25" t="s">
        <v>288</v>
      </c>
      <c r="D2221" s="25" t="s">
        <v>235</v>
      </c>
      <c r="E2221" s="25">
        <v>5.0</v>
      </c>
      <c r="F2221" s="25">
        <v>2.0</v>
      </c>
      <c r="G2221" s="25">
        <v>0.0</v>
      </c>
      <c r="H2221" s="25">
        <v>0.0</v>
      </c>
      <c r="I2221" s="25">
        <v>0.0</v>
      </c>
      <c r="J2221" s="25">
        <v>0.0</v>
      </c>
      <c r="K2221" s="25">
        <v>0.0</v>
      </c>
      <c r="L2221" s="25">
        <v>0.0</v>
      </c>
      <c r="M2221" s="25">
        <v>0.0</v>
      </c>
      <c r="N2221" s="25">
        <v>0.18444</v>
      </c>
      <c r="O2221" s="25">
        <v>16.75694</v>
      </c>
      <c r="P2221" s="25">
        <v>3.52694</v>
      </c>
      <c r="Q2221" s="25">
        <v>2.0</v>
      </c>
      <c r="R2221" s="25">
        <v>99.0</v>
      </c>
      <c r="S2221" s="25">
        <v>2.0</v>
      </c>
    </row>
    <row r="2222">
      <c r="A2222" s="58" t="s">
        <v>41</v>
      </c>
      <c r="B2222" s="25" t="s">
        <v>1</v>
      </c>
      <c r="C2222" s="25" t="s">
        <v>249</v>
      </c>
      <c r="D2222" s="25" t="s">
        <v>235</v>
      </c>
      <c r="E2222" s="25">
        <v>4.0</v>
      </c>
      <c r="F2222" s="25">
        <v>2.0</v>
      </c>
      <c r="G2222" s="25">
        <v>0.0</v>
      </c>
      <c r="H2222" s="25">
        <v>0.0</v>
      </c>
      <c r="I2222" s="25">
        <v>0.0</v>
      </c>
      <c r="J2222" s="25">
        <v>0.0</v>
      </c>
      <c r="K2222" s="25">
        <v>0.0</v>
      </c>
      <c r="L2222" s="25">
        <v>0.0</v>
      </c>
      <c r="M2222" s="25">
        <v>0.0</v>
      </c>
      <c r="N2222" s="25">
        <v>0.45361</v>
      </c>
      <c r="O2222" s="25">
        <v>731.13167</v>
      </c>
      <c r="P2222" s="25">
        <v>195.79972</v>
      </c>
      <c r="Q2222" s="25">
        <v>2.0</v>
      </c>
      <c r="R2222" s="25">
        <v>99.0</v>
      </c>
      <c r="S2222" s="25">
        <v>2.0</v>
      </c>
    </row>
    <row r="2223">
      <c r="A2223" s="58" t="s">
        <v>41</v>
      </c>
      <c r="B2223" s="25" t="s">
        <v>1</v>
      </c>
      <c r="C2223" s="25" t="s">
        <v>287</v>
      </c>
      <c r="D2223" s="25" t="s">
        <v>235</v>
      </c>
      <c r="E2223" s="25">
        <v>4.0</v>
      </c>
      <c r="F2223" s="25">
        <v>2.0</v>
      </c>
      <c r="G2223" s="25">
        <v>0.0</v>
      </c>
      <c r="H2223" s="25">
        <v>0.0</v>
      </c>
      <c r="I2223" s="25">
        <v>0.0</v>
      </c>
      <c r="J2223" s="25">
        <v>0.0</v>
      </c>
      <c r="K2223" s="25">
        <v>0.0</v>
      </c>
      <c r="L2223" s="25">
        <v>0.0</v>
      </c>
      <c r="M2223" s="25">
        <v>0.0</v>
      </c>
      <c r="N2223" s="25">
        <v>26.04333</v>
      </c>
      <c r="O2223" s="25">
        <v>308.96194</v>
      </c>
      <c r="P2223" s="25">
        <v>91.95507</v>
      </c>
      <c r="Q2223" s="25">
        <v>2.0</v>
      </c>
      <c r="R2223" s="25">
        <v>99.0</v>
      </c>
      <c r="S2223" s="25">
        <v>2.0</v>
      </c>
    </row>
    <row r="2224">
      <c r="A2224" s="58" t="s">
        <v>41</v>
      </c>
      <c r="B2224" s="25" t="s">
        <v>1</v>
      </c>
      <c r="C2224" s="25" t="s">
        <v>290</v>
      </c>
      <c r="D2224" s="25" t="s">
        <v>235</v>
      </c>
      <c r="E2224" s="25">
        <v>4.0</v>
      </c>
      <c r="F2224" s="25">
        <v>2.0</v>
      </c>
      <c r="G2224" s="25">
        <v>0.0</v>
      </c>
      <c r="H2224" s="25">
        <v>0.0</v>
      </c>
      <c r="I2224" s="25">
        <v>0.0</v>
      </c>
      <c r="J2224" s="25">
        <v>0.0</v>
      </c>
      <c r="K2224" s="25">
        <v>0.0</v>
      </c>
      <c r="L2224" s="25">
        <v>0.0</v>
      </c>
      <c r="M2224" s="25">
        <v>0.0</v>
      </c>
      <c r="N2224" s="25">
        <v>0.39667</v>
      </c>
      <c r="O2224" s="25">
        <v>15.97111</v>
      </c>
      <c r="P2224" s="25">
        <v>5.20479</v>
      </c>
      <c r="Q2224" s="25">
        <v>2.0</v>
      </c>
      <c r="R2224" s="25">
        <v>99.0</v>
      </c>
      <c r="S2224" s="25">
        <v>2.0</v>
      </c>
    </row>
    <row r="2225">
      <c r="A2225" s="58" t="s">
        <v>41</v>
      </c>
      <c r="B2225" s="25" t="s">
        <v>1</v>
      </c>
      <c r="C2225" s="25" t="s">
        <v>281</v>
      </c>
      <c r="D2225" s="25" t="s">
        <v>235</v>
      </c>
      <c r="E2225" s="25">
        <v>3.0</v>
      </c>
      <c r="F2225" s="25">
        <v>2.0</v>
      </c>
      <c r="G2225" s="25">
        <v>0.0</v>
      </c>
      <c r="H2225" s="25">
        <v>0.0</v>
      </c>
      <c r="I2225" s="25">
        <v>0.0</v>
      </c>
      <c r="J2225" s="25">
        <v>0.0</v>
      </c>
      <c r="K2225" s="25">
        <v>0.0</v>
      </c>
      <c r="L2225" s="25">
        <v>0.0</v>
      </c>
      <c r="M2225" s="25">
        <v>0.0</v>
      </c>
      <c r="N2225" s="25">
        <v>0.23778</v>
      </c>
      <c r="O2225" s="25">
        <v>0.24472</v>
      </c>
      <c r="P2225" s="25">
        <v>0.20185</v>
      </c>
      <c r="Q2225" s="25">
        <v>2.0</v>
      </c>
      <c r="R2225" s="25">
        <v>99.0</v>
      </c>
      <c r="S2225" s="25">
        <v>2.0</v>
      </c>
    </row>
    <row r="2226">
      <c r="A2226" s="58" t="s">
        <v>41</v>
      </c>
      <c r="B2226" s="25" t="s">
        <v>1</v>
      </c>
      <c r="C2226" s="25" t="s">
        <v>232</v>
      </c>
      <c r="D2226" s="25" t="s">
        <v>235</v>
      </c>
      <c r="E2226" s="25">
        <v>13.0</v>
      </c>
      <c r="F2226" s="25">
        <v>3.0</v>
      </c>
      <c r="G2226" s="25">
        <v>0.0</v>
      </c>
      <c r="H2226" s="25">
        <v>0.0</v>
      </c>
      <c r="I2226" s="25">
        <v>0.0</v>
      </c>
      <c r="J2226" s="25">
        <v>0.0</v>
      </c>
      <c r="K2226" s="25">
        <v>0.0</v>
      </c>
      <c r="L2226" s="25">
        <v>0.0</v>
      </c>
      <c r="M2226" s="25">
        <v>0.0</v>
      </c>
      <c r="N2226" s="25">
        <v>1.03139</v>
      </c>
      <c r="O2226" s="25">
        <v>8.01083</v>
      </c>
      <c r="P2226" s="25">
        <v>60.54224</v>
      </c>
      <c r="Q2226" s="25">
        <v>2.0</v>
      </c>
      <c r="R2226" s="25">
        <v>99.0</v>
      </c>
      <c r="S2226" s="25">
        <v>2.0</v>
      </c>
    </row>
    <row r="2227">
      <c r="A2227" s="58" t="s">
        <v>41</v>
      </c>
      <c r="B2227" s="25" t="s">
        <v>1</v>
      </c>
      <c r="C2227" s="25" t="s">
        <v>291</v>
      </c>
      <c r="D2227" s="25" t="s">
        <v>11</v>
      </c>
      <c r="E2227" s="25">
        <v>20.0</v>
      </c>
      <c r="F2227" s="25">
        <v>2.0</v>
      </c>
      <c r="G2227" s="25">
        <v>0.0</v>
      </c>
      <c r="H2227" s="25">
        <v>1.0</v>
      </c>
      <c r="I2227" s="25">
        <v>0.0</v>
      </c>
      <c r="J2227" s="25">
        <v>0.0</v>
      </c>
      <c r="K2227" s="25">
        <v>0.0</v>
      </c>
      <c r="L2227" s="25">
        <v>0.0</v>
      </c>
      <c r="M2227" s="25">
        <v>0.0</v>
      </c>
      <c r="N2227" s="25">
        <v>0.23361</v>
      </c>
      <c r="O2227" s="25">
        <v>2.74139</v>
      </c>
      <c r="P2227" s="25">
        <v>2.68003</v>
      </c>
      <c r="Q2227" s="25">
        <v>2.0</v>
      </c>
      <c r="R2227" s="25">
        <v>99.0</v>
      </c>
      <c r="S2227" s="25">
        <v>3.0</v>
      </c>
    </row>
    <row r="2228">
      <c r="A2228" s="58" t="s">
        <v>41</v>
      </c>
      <c r="B2228" s="25" t="s">
        <v>1</v>
      </c>
      <c r="C2228" s="25" t="s">
        <v>259</v>
      </c>
      <c r="D2228" s="25" t="s">
        <v>11</v>
      </c>
      <c r="E2228" s="25">
        <v>11.0</v>
      </c>
      <c r="F2228" s="25">
        <v>3.0</v>
      </c>
      <c r="G2228" s="25">
        <v>0.0</v>
      </c>
      <c r="H2228" s="25">
        <v>3.0</v>
      </c>
      <c r="I2228" s="25">
        <v>0.0</v>
      </c>
      <c r="J2228" s="25">
        <v>0.0</v>
      </c>
      <c r="K2228" s="25">
        <v>0.0</v>
      </c>
      <c r="L2228" s="25">
        <v>0.0</v>
      </c>
      <c r="M2228" s="25">
        <v>0.0</v>
      </c>
      <c r="N2228" s="25">
        <v>0.14167</v>
      </c>
      <c r="O2228" s="25">
        <v>0.4675</v>
      </c>
      <c r="P2228" s="25">
        <v>0.20164</v>
      </c>
      <c r="Q2228" s="25">
        <v>2.0</v>
      </c>
      <c r="R2228" s="25">
        <v>99.0</v>
      </c>
      <c r="S2228" s="25">
        <v>3.0</v>
      </c>
    </row>
    <row r="2229">
      <c r="A2229" s="58" t="s">
        <v>41</v>
      </c>
      <c r="B2229" s="25" t="s">
        <v>1</v>
      </c>
      <c r="C2229" s="25" t="s">
        <v>290</v>
      </c>
      <c r="D2229" s="25" t="s">
        <v>11</v>
      </c>
      <c r="E2229" s="25">
        <v>40.0</v>
      </c>
      <c r="F2229" s="25">
        <v>3.0</v>
      </c>
      <c r="G2229" s="25">
        <v>0.0</v>
      </c>
      <c r="H2229" s="25">
        <v>19.0</v>
      </c>
      <c r="I2229" s="25">
        <v>0.0</v>
      </c>
      <c r="J2229" s="25">
        <v>0.0</v>
      </c>
      <c r="K2229" s="25">
        <v>0.0</v>
      </c>
      <c r="L2229" s="25">
        <v>0.0</v>
      </c>
      <c r="M2229" s="25">
        <v>0.0</v>
      </c>
      <c r="N2229" s="25">
        <v>0.0075</v>
      </c>
      <c r="O2229" s="25">
        <v>3.85472</v>
      </c>
      <c r="P2229" s="25">
        <v>2.60749</v>
      </c>
      <c r="Q2229" s="25">
        <v>2.0</v>
      </c>
      <c r="R2229" s="25">
        <v>99.0</v>
      </c>
      <c r="S2229" s="25">
        <v>3.0</v>
      </c>
    </row>
    <row r="2230">
      <c r="A2230" s="58" t="s">
        <v>41</v>
      </c>
      <c r="B2230" s="25" t="s">
        <v>1</v>
      </c>
      <c r="C2230" s="25" t="s">
        <v>284</v>
      </c>
      <c r="D2230" s="25" t="s">
        <v>11</v>
      </c>
      <c r="E2230" s="25">
        <v>31.0</v>
      </c>
      <c r="F2230" s="25">
        <v>4.0</v>
      </c>
      <c r="G2230" s="25">
        <v>0.0</v>
      </c>
      <c r="H2230" s="25">
        <v>11.0</v>
      </c>
      <c r="I2230" s="25">
        <v>0.0</v>
      </c>
      <c r="J2230" s="25">
        <v>0.0</v>
      </c>
      <c r="K2230" s="25">
        <v>0.0</v>
      </c>
      <c r="L2230" s="25">
        <v>0.0</v>
      </c>
      <c r="M2230" s="25">
        <v>0.0</v>
      </c>
      <c r="N2230" s="25">
        <v>0.05111</v>
      </c>
      <c r="O2230" s="25">
        <v>32.48306</v>
      </c>
      <c r="P2230" s="25">
        <v>6.40452</v>
      </c>
      <c r="Q2230" s="25">
        <v>2.0</v>
      </c>
      <c r="R2230" s="25">
        <v>99.0</v>
      </c>
      <c r="S2230" s="25">
        <v>3.0</v>
      </c>
    </row>
    <row r="2231">
      <c r="A2231" s="58" t="s">
        <v>41</v>
      </c>
      <c r="B2231" s="25" t="s">
        <v>1</v>
      </c>
      <c r="C2231" s="25" t="s">
        <v>265</v>
      </c>
      <c r="D2231" s="25" t="s">
        <v>11</v>
      </c>
      <c r="E2231" s="25">
        <v>17.0</v>
      </c>
      <c r="F2231" s="25">
        <v>2.0</v>
      </c>
      <c r="G2231" s="25">
        <v>0.0</v>
      </c>
      <c r="H2231" s="25">
        <v>6.0</v>
      </c>
      <c r="I2231" s="25">
        <v>0.0</v>
      </c>
      <c r="J2231" s="25">
        <v>0.0</v>
      </c>
      <c r="K2231" s="25">
        <v>0.0</v>
      </c>
      <c r="L2231" s="25">
        <v>0.0</v>
      </c>
      <c r="M2231" s="25">
        <v>0.0</v>
      </c>
      <c r="N2231" s="25">
        <v>0.07639</v>
      </c>
      <c r="O2231" s="25">
        <v>16.17111</v>
      </c>
      <c r="P2231" s="25">
        <v>5.97054</v>
      </c>
      <c r="Q2231" s="25">
        <v>2.0</v>
      </c>
      <c r="R2231" s="25">
        <v>99.0</v>
      </c>
      <c r="S2231" s="25">
        <v>3.0</v>
      </c>
    </row>
    <row r="2232">
      <c r="A2232" s="58" t="s">
        <v>41</v>
      </c>
      <c r="B2232" s="25" t="s">
        <v>1</v>
      </c>
      <c r="C2232" s="25" t="s">
        <v>193</v>
      </c>
      <c r="D2232" s="25" t="s">
        <v>12</v>
      </c>
      <c r="E2232" s="25">
        <v>23.0</v>
      </c>
      <c r="F2232" s="25">
        <v>2.0</v>
      </c>
      <c r="G2232" s="25">
        <v>0.0</v>
      </c>
      <c r="H2232" s="25">
        <v>3.0</v>
      </c>
      <c r="I2232" s="25">
        <v>0.0</v>
      </c>
      <c r="J2232" s="25">
        <v>0.0</v>
      </c>
      <c r="K2232" s="25">
        <v>0.0</v>
      </c>
      <c r="L2232" s="25">
        <v>0.0</v>
      </c>
      <c r="M2232" s="25">
        <v>0.0</v>
      </c>
      <c r="N2232" s="25">
        <v>0.92444</v>
      </c>
      <c r="O2232" s="25">
        <v>2.33611</v>
      </c>
      <c r="P2232" s="25">
        <v>3.48017</v>
      </c>
      <c r="Q2232" s="25">
        <v>2.0</v>
      </c>
      <c r="R2232" s="25">
        <v>99.0</v>
      </c>
      <c r="S2232" s="25">
        <v>4.0</v>
      </c>
    </row>
    <row r="2233">
      <c r="A2233" s="58" t="s">
        <v>41</v>
      </c>
      <c r="B2233" s="25" t="s">
        <v>1</v>
      </c>
      <c r="C2233" s="25" t="s">
        <v>194</v>
      </c>
      <c r="D2233" s="25" t="s">
        <v>12</v>
      </c>
      <c r="E2233" s="25">
        <v>51.0</v>
      </c>
      <c r="F2233" s="25">
        <v>2.0</v>
      </c>
      <c r="G2233" s="25">
        <v>0.0</v>
      </c>
      <c r="H2233" s="25">
        <v>12.0</v>
      </c>
      <c r="I2233" s="25">
        <v>0.0</v>
      </c>
      <c r="J2233" s="25">
        <v>0.0</v>
      </c>
      <c r="K2233" s="25">
        <v>0.0</v>
      </c>
      <c r="L2233" s="25">
        <v>0.0</v>
      </c>
      <c r="M2233" s="25">
        <v>0.0</v>
      </c>
      <c r="N2233" s="25">
        <v>0.35028</v>
      </c>
      <c r="O2233" s="25">
        <v>10.395</v>
      </c>
      <c r="P2233" s="25">
        <v>5.83155</v>
      </c>
      <c r="Q2233" s="25">
        <v>2.0</v>
      </c>
      <c r="R2233" s="25">
        <v>99.0</v>
      </c>
      <c r="S2233" s="25">
        <v>4.0</v>
      </c>
    </row>
    <row r="2234">
      <c r="A2234" s="58" t="s">
        <v>41</v>
      </c>
      <c r="B2234" s="25" t="s">
        <v>1</v>
      </c>
      <c r="C2234" s="25" t="s">
        <v>231</v>
      </c>
      <c r="D2234" s="25" t="s">
        <v>12</v>
      </c>
      <c r="E2234" s="25">
        <v>20.0</v>
      </c>
      <c r="F2234" s="25">
        <v>2.0</v>
      </c>
      <c r="G2234" s="25">
        <v>0.0</v>
      </c>
      <c r="H2234" s="25">
        <v>4.0</v>
      </c>
      <c r="I2234" s="25">
        <v>0.0</v>
      </c>
      <c r="J2234" s="25">
        <v>0.0</v>
      </c>
      <c r="K2234" s="25">
        <v>0.0</v>
      </c>
      <c r="L2234" s="25">
        <v>0.0</v>
      </c>
      <c r="M2234" s="25">
        <v>0.0</v>
      </c>
      <c r="N2234" s="25">
        <v>0.26417</v>
      </c>
      <c r="O2234" s="25">
        <v>4.27806</v>
      </c>
      <c r="P2234" s="25">
        <v>3.84046</v>
      </c>
      <c r="Q2234" s="25">
        <v>2.0</v>
      </c>
      <c r="R2234" s="25">
        <v>99.0</v>
      </c>
      <c r="S2234" s="25">
        <v>4.0</v>
      </c>
    </row>
    <row r="2235">
      <c r="A2235" s="58" t="s">
        <v>41</v>
      </c>
      <c r="B2235" s="25" t="s">
        <v>1</v>
      </c>
      <c r="C2235" s="25" t="s">
        <v>117</v>
      </c>
      <c r="D2235" s="25" t="s">
        <v>12</v>
      </c>
      <c r="E2235" s="25">
        <v>54.0</v>
      </c>
      <c r="F2235" s="25">
        <v>2.0</v>
      </c>
      <c r="G2235" s="25">
        <v>0.0</v>
      </c>
      <c r="H2235" s="25">
        <v>11.0</v>
      </c>
      <c r="I2235" s="25">
        <v>0.0</v>
      </c>
      <c r="J2235" s="25">
        <v>0.0</v>
      </c>
      <c r="K2235" s="25">
        <v>0.0</v>
      </c>
      <c r="L2235" s="25">
        <v>0.0</v>
      </c>
      <c r="M2235" s="25">
        <v>0.0</v>
      </c>
      <c r="N2235" s="25">
        <v>0.14167</v>
      </c>
      <c r="O2235" s="25">
        <v>1.72083</v>
      </c>
      <c r="P2235" s="25">
        <v>2.68611</v>
      </c>
      <c r="Q2235" s="25">
        <v>2.0</v>
      </c>
      <c r="R2235" s="25">
        <v>99.0</v>
      </c>
      <c r="S2235" s="25">
        <v>4.0</v>
      </c>
    </row>
    <row r="2236">
      <c r="A2236" s="58" t="s">
        <v>41</v>
      </c>
      <c r="B2236" s="25" t="s">
        <v>1</v>
      </c>
      <c r="C2236" s="25" t="s">
        <v>146</v>
      </c>
      <c r="D2236" s="25" t="s">
        <v>12</v>
      </c>
      <c r="E2236" s="25">
        <v>61.0</v>
      </c>
      <c r="F2236" s="25">
        <v>2.0</v>
      </c>
      <c r="G2236" s="25">
        <v>0.0</v>
      </c>
      <c r="H2236" s="25">
        <v>9.0</v>
      </c>
      <c r="I2236" s="25">
        <v>0.0</v>
      </c>
      <c r="J2236" s="25">
        <v>0.0</v>
      </c>
      <c r="K2236" s="25">
        <v>0.0</v>
      </c>
      <c r="L2236" s="25">
        <v>0.0</v>
      </c>
      <c r="M2236" s="25">
        <v>0.0</v>
      </c>
      <c r="N2236" s="25">
        <v>0.77944</v>
      </c>
      <c r="O2236" s="25">
        <v>13.87444</v>
      </c>
      <c r="P2236" s="25">
        <v>3.95835</v>
      </c>
      <c r="Q2236" s="25">
        <v>2.0</v>
      </c>
      <c r="R2236" s="25">
        <v>99.0</v>
      </c>
      <c r="S2236" s="25">
        <v>4.0</v>
      </c>
    </row>
    <row r="2237">
      <c r="A2237" s="58" t="s">
        <v>41</v>
      </c>
      <c r="B2237" s="25" t="s">
        <v>1</v>
      </c>
      <c r="C2237" s="25" t="s">
        <v>202</v>
      </c>
      <c r="D2237" s="25" t="s">
        <v>12</v>
      </c>
      <c r="E2237" s="25">
        <v>13.0</v>
      </c>
      <c r="F2237" s="25">
        <v>2.0</v>
      </c>
      <c r="G2237" s="25">
        <v>0.0</v>
      </c>
      <c r="H2237" s="25">
        <v>4.0</v>
      </c>
      <c r="I2237" s="25">
        <v>0.0</v>
      </c>
      <c r="J2237" s="25">
        <v>0.0</v>
      </c>
      <c r="K2237" s="25">
        <v>0.0</v>
      </c>
      <c r="L2237" s="25">
        <v>0.0</v>
      </c>
      <c r="M2237" s="25">
        <v>0.0</v>
      </c>
      <c r="N2237" s="25">
        <v>0.015</v>
      </c>
      <c r="O2237" s="25">
        <v>1.62389</v>
      </c>
      <c r="P2237" s="25">
        <v>0.7585</v>
      </c>
      <c r="Q2237" s="25">
        <v>2.0</v>
      </c>
      <c r="R2237" s="25">
        <v>99.0</v>
      </c>
      <c r="S2237" s="25">
        <v>4.0</v>
      </c>
    </row>
    <row r="2238">
      <c r="A2238" s="58" t="s">
        <v>41</v>
      </c>
      <c r="B2238" s="25" t="s">
        <v>1</v>
      </c>
      <c r="C2238" s="25" t="s">
        <v>196</v>
      </c>
      <c r="D2238" s="25" t="s">
        <v>12</v>
      </c>
      <c r="E2238" s="25">
        <v>34.0</v>
      </c>
      <c r="F2238" s="25">
        <v>3.0</v>
      </c>
      <c r="G2238" s="25">
        <v>0.0</v>
      </c>
      <c r="H2238" s="25">
        <v>10.0</v>
      </c>
      <c r="I2238" s="25">
        <v>0.0</v>
      </c>
      <c r="J2238" s="25">
        <v>0.0</v>
      </c>
      <c r="K2238" s="25">
        <v>0.0</v>
      </c>
      <c r="L2238" s="25">
        <v>0.0</v>
      </c>
      <c r="M2238" s="25">
        <v>0.0</v>
      </c>
      <c r="N2238" s="25">
        <v>0.09917</v>
      </c>
      <c r="O2238" s="25">
        <v>16.14</v>
      </c>
      <c r="P2238" s="25">
        <v>5.20766</v>
      </c>
      <c r="Q2238" s="25">
        <v>2.0</v>
      </c>
      <c r="R2238" s="25">
        <v>99.0</v>
      </c>
      <c r="S2238" s="25">
        <v>4.0</v>
      </c>
    </row>
    <row r="2239">
      <c r="A2239" s="58" t="s">
        <v>41</v>
      </c>
      <c r="B2239" s="25" t="s">
        <v>1</v>
      </c>
      <c r="C2239" s="25" t="s">
        <v>124</v>
      </c>
      <c r="D2239" s="25" t="s">
        <v>12</v>
      </c>
      <c r="E2239" s="25">
        <v>17.0</v>
      </c>
      <c r="F2239" s="25">
        <v>2.0</v>
      </c>
      <c r="G2239" s="25">
        <v>0.0</v>
      </c>
      <c r="H2239" s="25">
        <v>3.0</v>
      </c>
      <c r="I2239" s="25">
        <v>0.0</v>
      </c>
      <c r="J2239" s="25">
        <v>0.0</v>
      </c>
      <c r="K2239" s="25">
        <v>0.0</v>
      </c>
      <c r="L2239" s="25">
        <v>0.0</v>
      </c>
      <c r="M2239" s="25">
        <v>0.0</v>
      </c>
      <c r="N2239" s="25">
        <v>0.44111</v>
      </c>
      <c r="O2239" s="25">
        <v>16.2825</v>
      </c>
      <c r="P2239" s="25">
        <v>2.92229</v>
      </c>
      <c r="Q2239" s="25">
        <v>2.0</v>
      </c>
      <c r="R2239" s="25">
        <v>99.0</v>
      </c>
      <c r="S2239" s="25">
        <v>4.0</v>
      </c>
    </row>
    <row r="2240">
      <c r="A2240" s="58" t="s">
        <v>41</v>
      </c>
      <c r="B2240" s="25" t="s">
        <v>1</v>
      </c>
      <c r="C2240" s="25" t="s">
        <v>182</v>
      </c>
      <c r="D2240" s="25" t="s">
        <v>12</v>
      </c>
      <c r="E2240" s="25">
        <v>27.0</v>
      </c>
      <c r="F2240" s="25">
        <v>2.0</v>
      </c>
      <c r="G2240" s="25">
        <v>0.0</v>
      </c>
      <c r="H2240" s="25">
        <v>5.0</v>
      </c>
      <c r="I2240" s="25">
        <v>0.0</v>
      </c>
      <c r="J2240" s="25">
        <v>0.0</v>
      </c>
      <c r="K2240" s="25">
        <v>0.0</v>
      </c>
      <c r="L2240" s="25">
        <v>0.0</v>
      </c>
      <c r="M2240" s="25">
        <v>0.0</v>
      </c>
      <c r="N2240" s="25">
        <v>0.82944</v>
      </c>
      <c r="O2240" s="25">
        <v>14.78167</v>
      </c>
      <c r="P2240" s="25">
        <v>3.76096</v>
      </c>
      <c r="Q2240" s="25">
        <v>2.0</v>
      </c>
      <c r="R2240" s="25">
        <v>99.0</v>
      </c>
      <c r="S2240" s="25">
        <v>4.0</v>
      </c>
    </row>
    <row r="2241">
      <c r="A2241" s="58" t="s">
        <v>41</v>
      </c>
      <c r="B2241" s="25" t="s">
        <v>1</v>
      </c>
      <c r="C2241" s="25" t="s">
        <v>110</v>
      </c>
      <c r="D2241" s="25" t="s">
        <v>12</v>
      </c>
      <c r="E2241" s="25">
        <v>40.0</v>
      </c>
      <c r="F2241" s="25">
        <v>2.0</v>
      </c>
      <c r="G2241" s="25">
        <v>1.0</v>
      </c>
      <c r="H2241" s="25">
        <v>5.0</v>
      </c>
      <c r="I2241" s="25">
        <v>0.0</v>
      </c>
      <c r="J2241" s="25">
        <v>0.0</v>
      </c>
      <c r="K2241" s="25">
        <v>0.0</v>
      </c>
      <c r="L2241" s="25">
        <v>0.0</v>
      </c>
      <c r="M2241" s="25">
        <v>0.0</v>
      </c>
      <c r="N2241" s="25">
        <v>1.02361</v>
      </c>
      <c r="O2241" s="25">
        <v>6.74361</v>
      </c>
      <c r="P2241" s="25">
        <v>3.92069</v>
      </c>
      <c r="Q2241" s="25">
        <v>2.0</v>
      </c>
      <c r="R2241" s="25">
        <v>99.0</v>
      </c>
      <c r="S2241" s="25">
        <v>4.0</v>
      </c>
    </row>
    <row r="2242">
      <c r="A2242" s="58" t="s">
        <v>41</v>
      </c>
      <c r="B2242" s="25" t="s">
        <v>1</v>
      </c>
      <c r="C2242" s="25" t="s">
        <v>234</v>
      </c>
      <c r="D2242" s="25" t="s">
        <v>12</v>
      </c>
      <c r="E2242" s="25">
        <v>19.0</v>
      </c>
      <c r="F2242" s="25">
        <v>3.0</v>
      </c>
      <c r="G2242" s="25">
        <v>0.0</v>
      </c>
      <c r="H2242" s="25">
        <v>6.0</v>
      </c>
      <c r="I2242" s="25">
        <v>0.0</v>
      </c>
      <c r="J2242" s="25">
        <v>0.0</v>
      </c>
      <c r="K2242" s="25">
        <v>0.0</v>
      </c>
      <c r="L2242" s="25">
        <v>0.0</v>
      </c>
      <c r="M2242" s="25">
        <v>0.0</v>
      </c>
      <c r="N2242" s="25">
        <v>0.17278</v>
      </c>
      <c r="O2242" s="25">
        <v>9.24472</v>
      </c>
      <c r="P2242" s="25">
        <v>1.90082</v>
      </c>
      <c r="Q2242" s="25">
        <v>2.0</v>
      </c>
      <c r="R2242" s="25">
        <v>99.0</v>
      </c>
      <c r="S2242" s="25">
        <v>4.0</v>
      </c>
    </row>
    <row r="2243">
      <c r="A2243" s="58" t="s">
        <v>41</v>
      </c>
      <c r="B2243" s="25" t="s">
        <v>1</v>
      </c>
      <c r="C2243" s="25" t="s">
        <v>172</v>
      </c>
      <c r="D2243" s="25" t="s">
        <v>12</v>
      </c>
      <c r="E2243" s="25">
        <v>74.0</v>
      </c>
      <c r="F2243" s="25">
        <v>2.0</v>
      </c>
      <c r="G2243" s="25">
        <v>0.0</v>
      </c>
      <c r="H2243" s="25">
        <v>7.0</v>
      </c>
      <c r="I2243" s="25">
        <v>0.0</v>
      </c>
      <c r="J2243" s="25">
        <v>0.0</v>
      </c>
      <c r="K2243" s="25">
        <v>0.0</v>
      </c>
      <c r="L2243" s="25">
        <v>0.0</v>
      </c>
      <c r="M2243" s="25">
        <v>0.0</v>
      </c>
      <c r="N2243" s="25">
        <v>0.72306</v>
      </c>
      <c r="O2243" s="25">
        <v>16.92944</v>
      </c>
      <c r="P2243" s="25">
        <v>4.46735</v>
      </c>
      <c r="Q2243" s="25">
        <v>2.0</v>
      </c>
      <c r="R2243" s="25">
        <v>99.0</v>
      </c>
      <c r="S2243" s="25">
        <v>4.0</v>
      </c>
    </row>
    <row r="2244">
      <c r="A2244" s="58" t="s">
        <v>41</v>
      </c>
      <c r="B2244" s="25" t="s">
        <v>1</v>
      </c>
      <c r="C2244" s="25" t="s">
        <v>201</v>
      </c>
      <c r="D2244" s="25" t="s">
        <v>12</v>
      </c>
      <c r="E2244" s="25">
        <v>69.0</v>
      </c>
      <c r="F2244" s="25">
        <v>3.0</v>
      </c>
      <c r="G2244" s="25">
        <v>0.0</v>
      </c>
      <c r="H2244" s="25">
        <v>10.0</v>
      </c>
      <c r="I2244" s="25">
        <v>0.0</v>
      </c>
      <c r="J2244" s="25">
        <v>0.0</v>
      </c>
      <c r="K2244" s="25">
        <v>0.0</v>
      </c>
      <c r="L2244" s="25">
        <v>0.0</v>
      </c>
      <c r="M2244" s="25">
        <v>0.0</v>
      </c>
      <c r="N2244" s="25">
        <v>1.15722</v>
      </c>
      <c r="O2244" s="25">
        <v>19.61917</v>
      </c>
      <c r="P2244" s="25">
        <v>5.16107</v>
      </c>
      <c r="Q2244" s="25">
        <v>2.0</v>
      </c>
      <c r="R2244" s="25">
        <v>99.0</v>
      </c>
      <c r="S2244" s="25">
        <v>4.0</v>
      </c>
    </row>
    <row r="2245">
      <c r="A2245" s="58" t="s">
        <v>41</v>
      </c>
      <c r="B2245" s="25" t="s">
        <v>1</v>
      </c>
      <c r="C2245" s="25" t="s">
        <v>181</v>
      </c>
      <c r="D2245" s="25" t="s">
        <v>13</v>
      </c>
      <c r="E2245" s="25">
        <v>192.0</v>
      </c>
      <c r="F2245" s="25">
        <v>2.0</v>
      </c>
      <c r="G2245" s="25">
        <v>0.0</v>
      </c>
      <c r="H2245" s="25">
        <v>0.0</v>
      </c>
      <c r="I2245" s="25">
        <v>0.0</v>
      </c>
      <c r="J2245" s="25">
        <v>0.0</v>
      </c>
      <c r="K2245" s="25">
        <v>0.0</v>
      </c>
      <c r="L2245" s="25">
        <v>0.0</v>
      </c>
      <c r="M2245" s="25">
        <v>0.0</v>
      </c>
      <c r="N2245" s="25">
        <v>0.72056</v>
      </c>
      <c r="O2245" s="25">
        <v>7.07</v>
      </c>
      <c r="P2245" s="25">
        <v>3.08994</v>
      </c>
      <c r="Q2245" s="25">
        <v>2.0</v>
      </c>
      <c r="R2245" s="25">
        <v>99.0</v>
      </c>
      <c r="S2245" s="25">
        <v>5.0</v>
      </c>
    </row>
    <row r="2246">
      <c r="A2246" s="58" t="s">
        <v>41</v>
      </c>
      <c r="B2246" s="25" t="s">
        <v>1</v>
      </c>
      <c r="C2246" s="25" t="s">
        <v>219</v>
      </c>
      <c r="D2246" s="25" t="s">
        <v>13</v>
      </c>
      <c r="E2246" s="25">
        <v>8.0</v>
      </c>
      <c r="F2246" s="25">
        <v>2.0</v>
      </c>
      <c r="G2246" s="25">
        <v>0.0</v>
      </c>
      <c r="H2246" s="25">
        <v>0.0</v>
      </c>
      <c r="I2246" s="25">
        <v>0.0</v>
      </c>
      <c r="J2246" s="25">
        <v>0.0</v>
      </c>
      <c r="K2246" s="25">
        <v>0.0</v>
      </c>
      <c r="L2246" s="25">
        <v>0.0</v>
      </c>
      <c r="M2246" s="25">
        <v>0.0</v>
      </c>
      <c r="N2246" s="25">
        <v>0.48806</v>
      </c>
      <c r="O2246" s="25">
        <v>19.21167</v>
      </c>
      <c r="P2246" s="25">
        <v>4.38118</v>
      </c>
      <c r="Q2246" s="25">
        <v>2.0</v>
      </c>
      <c r="R2246" s="25">
        <v>99.0</v>
      </c>
      <c r="S2246" s="25">
        <v>5.0</v>
      </c>
    </row>
    <row r="2247">
      <c r="A2247" s="58" t="s">
        <v>41</v>
      </c>
      <c r="B2247" s="25" t="s">
        <v>1</v>
      </c>
      <c r="C2247" s="25" t="s">
        <v>197</v>
      </c>
      <c r="D2247" s="25" t="s">
        <v>13</v>
      </c>
      <c r="E2247" s="25">
        <v>77.0</v>
      </c>
      <c r="F2247" s="25">
        <v>2.0</v>
      </c>
      <c r="G2247" s="25">
        <v>0.0</v>
      </c>
      <c r="H2247" s="25">
        <v>0.0</v>
      </c>
      <c r="I2247" s="25">
        <v>0.0</v>
      </c>
      <c r="J2247" s="25">
        <v>0.0</v>
      </c>
      <c r="K2247" s="25">
        <v>0.0</v>
      </c>
      <c r="L2247" s="25">
        <v>0.0</v>
      </c>
      <c r="M2247" s="25">
        <v>0.0</v>
      </c>
      <c r="N2247" s="25">
        <v>1.14361</v>
      </c>
      <c r="O2247" s="25">
        <v>18.29</v>
      </c>
      <c r="P2247" s="25">
        <v>8.81389</v>
      </c>
      <c r="Q2247" s="25">
        <v>2.0</v>
      </c>
      <c r="R2247" s="25">
        <v>99.0</v>
      </c>
      <c r="S2247" s="25">
        <v>5.0</v>
      </c>
    </row>
    <row r="2248">
      <c r="A2248" s="58" t="s">
        <v>41</v>
      </c>
      <c r="B2248" s="25" t="s">
        <v>1</v>
      </c>
      <c r="C2248" s="25" t="s">
        <v>160</v>
      </c>
      <c r="D2248" s="25" t="s">
        <v>13</v>
      </c>
      <c r="E2248" s="25">
        <v>48.0</v>
      </c>
      <c r="F2248" s="25">
        <v>2.0</v>
      </c>
      <c r="G2248" s="25">
        <v>0.0</v>
      </c>
      <c r="H2248" s="25">
        <v>1.0</v>
      </c>
      <c r="I2248" s="25">
        <v>0.0</v>
      </c>
      <c r="J2248" s="25">
        <v>0.0</v>
      </c>
      <c r="K2248" s="25">
        <v>0.0</v>
      </c>
      <c r="L2248" s="25">
        <v>0.0</v>
      </c>
      <c r="M2248" s="25">
        <v>0.0</v>
      </c>
      <c r="N2248" s="25">
        <v>0.90722</v>
      </c>
      <c r="O2248" s="25">
        <v>17.54667</v>
      </c>
      <c r="P2248" s="25">
        <v>6.18016</v>
      </c>
      <c r="Q2248" s="25">
        <v>2.0</v>
      </c>
      <c r="R2248" s="25">
        <v>99.0</v>
      </c>
      <c r="S2248" s="25">
        <v>5.0</v>
      </c>
    </row>
    <row r="2249">
      <c r="A2249" s="58" t="s">
        <v>41</v>
      </c>
      <c r="B2249" s="25" t="s">
        <v>1</v>
      </c>
      <c r="C2249" s="25" t="s">
        <v>56</v>
      </c>
      <c r="D2249" s="25" t="s">
        <v>13</v>
      </c>
      <c r="E2249" s="25">
        <v>14.0</v>
      </c>
      <c r="F2249" s="25">
        <v>3.0</v>
      </c>
      <c r="G2249" s="25">
        <v>0.0</v>
      </c>
      <c r="H2249" s="25">
        <v>0.0</v>
      </c>
      <c r="I2249" s="25">
        <v>0.0</v>
      </c>
      <c r="J2249" s="25">
        <v>0.0</v>
      </c>
      <c r="K2249" s="25">
        <v>0.0</v>
      </c>
      <c r="L2249" s="25">
        <v>0.0</v>
      </c>
      <c r="M2249" s="25">
        <v>0.0</v>
      </c>
      <c r="N2249" s="25">
        <v>1.48</v>
      </c>
      <c r="O2249" s="25">
        <v>8.19694</v>
      </c>
      <c r="P2249" s="25">
        <v>2.8719</v>
      </c>
      <c r="Q2249" s="25">
        <v>2.0</v>
      </c>
      <c r="R2249" s="25">
        <v>99.0</v>
      </c>
      <c r="S2249" s="25">
        <v>5.0</v>
      </c>
    </row>
    <row r="2250">
      <c r="A2250" s="58" t="s">
        <v>41</v>
      </c>
      <c r="B2250" s="25" t="s">
        <v>1</v>
      </c>
      <c r="C2250" s="25" t="s">
        <v>107</v>
      </c>
      <c r="D2250" s="25" t="s">
        <v>13</v>
      </c>
      <c r="E2250" s="25">
        <v>302.0</v>
      </c>
      <c r="F2250" s="25">
        <v>3.0</v>
      </c>
      <c r="G2250" s="25">
        <v>0.0</v>
      </c>
      <c r="H2250" s="25">
        <v>0.0</v>
      </c>
      <c r="I2250" s="25">
        <v>0.0</v>
      </c>
      <c r="J2250" s="25">
        <v>0.0</v>
      </c>
      <c r="K2250" s="25">
        <v>0.0</v>
      </c>
      <c r="L2250" s="25">
        <v>0.0</v>
      </c>
      <c r="M2250" s="25">
        <v>0.0</v>
      </c>
      <c r="N2250" s="25">
        <v>0.24278</v>
      </c>
      <c r="O2250" s="25">
        <v>1.47556</v>
      </c>
      <c r="P2250" s="25">
        <v>1.62427</v>
      </c>
      <c r="Q2250" s="25">
        <v>2.0</v>
      </c>
      <c r="R2250" s="25">
        <v>99.0</v>
      </c>
      <c r="S2250" s="25">
        <v>5.0</v>
      </c>
    </row>
    <row r="2251">
      <c r="A2251" s="58" t="s">
        <v>41</v>
      </c>
      <c r="B2251" s="25" t="s">
        <v>1</v>
      </c>
      <c r="C2251" s="25" t="s">
        <v>165</v>
      </c>
      <c r="D2251" s="25" t="s">
        <v>13</v>
      </c>
      <c r="E2251" s="25">
        <v>132.0</v>
      </c>
      <c r="F2251" s="25">
        <v>2.0</v>
      </c>
      <c r="G2251" s="25">
        <v>0.0</v>
      </c>
      <c r="H2251" s="25">
        <v>1.0</v>
      </c>
      <c r="I2251" s="25">
        <v>0.0</v>
      </c>
      <c r="J2251" s="25">
        <v>0.0</v>
      </c>
      <c r="K2251" s="25">
        <v>0.0</v>
      </c>
      <c r="L2251" s="25">
        <v>0.0</v>
      </c>
      <c r="M2251" s="25">
        <v>0.0</v>
      </c>
      <c r="N2251" s="25">
        <v>0.58861</v>
      </c>
      <c r="O2251" s="25">
        <v>9.395</v>
      </c>
      <c r="P2251" s="25">
        <v>2.97481</v>
      </c>
      <c r="Q2251" s="25">
        <v>2.0</v>
      </c>
      <c r="R2251" s="25">
        <v>99.0</v>
      </c>
      <c r="S2251" s="25">
        <v>5.0</v>
      </c>
    </row>
    <row r="2252">
      <c r="A2252" s="58" t="s">
        <v>41</v>
      </c>
      <c r="B2252" s="25" t="s">
        <v>1</v>
      </c>
      <c r="C2252" s="25" t="s">
        <v>134</v>
      </c>
      <c r="D2252" s="25" t="s">
        <v>13</v>
      </c>
      <c r="E2252" s="25">
        <v>77.0</v>
      </c>
      <c r="F2252" s="25">
        <v>2.0</v>
      </c>
      <c r="G2252" s="25">
        <v>0.0</v>
      </c>
      <c r="H2252" s="25">
        <v>2.0</v>
      </c>
      <c r="I2252" s="25">
        <v>0.0</v>
      </c>
      <c r="J2252" s="25">
        <v>0.0</v>
      </c>
      <c r="K2252" s="25">
        <v>0.0</v>
      </c>
      <c r="L2252" s="25">
        <v>0.0</v>
      </c>
      <c r="M2252" s="25">
        <v>0.0</v>
      </c>
      <c r="N2252" s="25">
        <v>0.68722</v>
      </c>
      <c r="O2252" s="25">
        <v>1.45444</v>
      </c>
      <c r="P2252" s="25">
        <v>1.38517</v>
      </c>
      <c r="Q2252" s="25">
        <v>2.0</v>
      </c>
      <c r="R2252" s="25">
        <v>99.0</v>
      </c>
      <c r="S2252" s="25">
        <v>5.0</v>
      </c>
    </row>
    <row r="2253">
      <c r="A2253" s="58" t="s">
        <v>41</v>
      </c>
      <c r="B2253" s="25" t="s">
        <v>1</v>
      </c>
      <c r="C2253" s="25" t="s">
        <v>222</v>
      </c>
      <c r="D2253" s="25" t="s">
        <v>13</v>
      </c>
      <c r="E2253" s="25">
        <v>12.0</v>
      </c>
      <c r="F2253" s="25">
        <v>2.0</v>
      </c>
      <c r="G2253" s="25">
        <v>0.0</v>
      </c>
      <c r="H2253" s="25">
        <v>1.0</v>
      </c>
      <c r="I2253" s="25">
        <v>0.0</v>
      </c>
      <c r="J2253" s="25">
        <v>0.0</v>
      </c>
      <c r="K2253" s="25">
        <v>0.0</v>
      </c>
      <c r="L2253" s="25">
        <v>0.0</v>
      </c>
      <c r="M2253" s="25">
        <v>0.0</v>
      </c>
      <c r="N2253" s="25">
        <v>0.53611</v>
      </c>
      <c r="O2253" s="25">
        <v>44.66944</v>
      </c>
      <c r="P2253" s="25">
        <v>10.74083</v>
      </c>
      <c r="Q2253" s="25">
        <v>2.0</v>
      </c>
      <c r="R2253" s="25">
        <v>99.0</v>
      </c>
      <c r="S2253" s="25">
        <v>5.0</v>
      </c>
    </row>
    <row r="2254">
      <c r="A2254" s="58" t="s">
        <v>41</v>
      </c>
      <c r="B2254" s="25" t="s">
        <v>1</v>
      </c>
      <c r="C2254" s="25" t="s">
        <v>123</v>
      </c>
      <c r="D2254" s="25" t="s">
        <v>13</v>
      </c>
      <c r="E2254" s="25">
        <v>10.0</v>
      </c>
      <c r="F2254" s="25">
        <v>2.0</v>
      </c>
      <c r="G2254" s="25">
        <v>0.0</v>
      </c>
      <c r="H2254" s="25">
        <v>0.0</v>
      </c>
      <c r="I2254" s="25">
        <v>0.0</v>
      </c>
      <c r="J2254" s="25">
        <v>0.0</v>
      </c>
      <c r="K2254" s="25">
        <v>0.0</v>
      </c>
      <c r="L2254" s="25">
        <v>0.0</v>
      </c>
      <c r="M2254" s="25">
        <v>0.0</v>
      </c>
      <c r="N2254" s="25">
        <v>0.92167</v>
      </c>
      <c r="O2254" s="25">
        <v>5.6775</v>
      </c>
      <c r="P2254" s="25">
        <v>3.10028</v>
      </c>
      <c r="Q2254" s="25">
        <v>2.0</v>
      </c>
      <c r="R2254" s="25">
        <v>99.0</v>
      </c>
      <c r="S2254" s="25">
        <v>5.0</v>
      </c>
    </row>
    <row r="2255">
      <c r="A2255" s="58" t="s">
        <v>41</v>
      </c>
      <c r="B2255" s="25" t="s">
        <v>1</v>
      </c>
      <c r="C2255" s="25" t="s">
        <v>121</v>
      </c>
      <c r="D2255" s="25" t="s">
        <v>13</v>
      </c>
      <c r="E2255" s="25">
        <v>35.0</v>
      </c>
      <c r="F2255" s="25">
        <v>2.0</v>
      </c>
      <c r="G2255" s="25">
        <v>0.0</v>
      </c>
      <c r="H2255" s="25">
        <v>0.0</v>
      </c>
      <c r="I2255" s="25">
        <v>0.0</v>
      </c>
      <c r="J2255" s="25">
        <v>0.0</v>
      </c>
      <c r="K2255" s="25">
        <v>0.0</v>
      </c>
      <c r="L2255" s="25">
        <v>0.0</v>
      </c>
      <c r="M2255" s="25">
        <v>0.0</v>
      </c>
      <c r="N2255" s="25">
        <v>1.69639</v>
      </c>
      <c r="O2255" s="25">
        <v>17.10722</v>
      </c>
      <c r="P2255" s="25">
        <v>9.15871</v>
      </c>
      <c r="Q2255" s="25">
        <v>2.0</v>
      </c>
      <c r="R2255" s="25">
        <v>99.0</v>
      </c>
      <c r="S2255" s="25">
        <v>5.0</v>
      </c>
    </row>
    <row r="2256">
      <c r="A2256" s="58" t="s">
        <v>41</v>
      </c>
      <c r="B2256" s="25" t="s">
        <v>1</v>
      </c>
      <c r="C2256" s="25" t="s">
        <v>172</v>
      </c>
      <c r="D2256" s="25" t="s">
        <v>13</v>
      </c>
      <c r="E2256" s="25">
        <v>13.0</v>
      </c>
      <c r="F2256" s="25">
        <v>2.0</v>
      </c>
      <c r="G2256" s="25">
        <v>0.0</v>
      </c>
      <c r="H2256" s="25">
        <v>0.0</v>
      </c>
      <c r="I2256" s="25">
        <v>0.0</v>
      </c>
      <c r="J2256" s="25">
        <v>0.0</v>
      </c>
      <c r="K2256" s="25">
        <v>0.0</v>
      </c>
      <c r="L2256" s="25">
        <v>0.0</v>
      </c>
      <c r="M2256" s="25">
        <v>0.0</v>
      </c>
      <c r="N2256" s="25">
        <v>2.23056</v>
      </c>
      <c r="O2256" s="25">
        <v>20.01083</v>
      </c>
      <c r="P2256" s="25">
        <v>7.18821</v>
      </c>
      <c r="Q2256" s="25">
        <v>2.0</v>
      </c>
      <c r="R2256" s="25">
        <v>99.0</v>
      </c>
      <c r="S2256" s="25">
        <v>5.0</v>
      </c>
    </row>
    <row r="2257">
      <c r="A2257" s="58" t="s">
        <v>41</v>
      </c>
      <c r="B2257" s="25" t="s">
        <v>1</v>
      </c>
      <c r="C2257" s="25" t="s">
        <v>166</v>
      </c>
      <c r="D2257" s="25" t="s">
        <v>13</v>
      </c>
      <c r="E2257" s="25">
        <v>11.0</v>
      </c>
      <c r="F2257" s="25">
        <v>2.0</v>
      </c>
      <c r="G2257" s="25">
        <v>0.0</v>
      </c>
      <c r="H2257" s="25">
        <v>0.0</v>
      </c>
      <c r="I2257" s="25">
        <v>0.0</v>
      </c>
      <c r="J2257" s="25">
        <v>0.0</v>
      </c>
      <c r="K2257" s="25">
        <v>0.0</v>
      </c>
      <c r="L2257" s="25">
        <v>0.0</v>
      </c>
      <c r="M2257" s="25">
        <v>0.0</v>
      </c>
      <c r="N2257" s="25">
        <v>0.98472</v>
      </c>
      <c r="O2257" s="25">
        <v>16.81472</v>
      </c>
      <c r="P2257" s="25">
        <v>7.52619</v>
      </c>
      <c r="Q2257" s="25">
        <v>2.0</v>
      </c>
      <c r="R2257" s="25">
        <v>99.0</v>
      </c>
      <c r="S2257" s="25">
        <v>5.0</v>
      </c>
    </row>
    <row r="2258">
      <c r="A2258" s="58" t="s">
        <v>41</v>
      </c>
      <c r="B2258" s="25" t="s">
        <v>1</v>
      </c>
      <c r="C2258" s="25" t="s">
        <v>214</v>
      </c>
      <c r="D2258" s="25" t="s">
        <v>13</v>
      </c>
      <c r="E2258" s="25">
        <v>15.0</v>
      </c>
      <c r="F2258" s="25">
        <v>2.0</v>
      </c>
      <c r="G2258" s="25">
        <v>0.0</v>
      </c>
      <c r="H2258" s="25">
        <v>1.0</v>
      </c>
      <c r="I2258" s="25">
        <v>0.0</v>
      </c>
      <c r="J2258" s="25">
        <v>0.0</v>
      </c>
      <c r="K2258" s="25">
        <v>0.0</v>
      </c>
      <c r="L2258" s="25">
        <v>0.0</v>
      </c>
      <c r="M2258" s="25">
        <v>0.0</v>
      </c>
      <c r="N2258" s="25">
        <v>0.40528</v>
      </c>
      <c r="O2258" s="25">
        <v>3.0275</v>
      </c>
      <c r="P2258" s="25">
        <v>1.25656</v>
      </c>
      <c r="Q2258" s="25">
        <v>2.0</v>
      </c>
      <c r="R2258" s="25">
        <v>99.0</v>
      </c>
      <c r="S2258" s="25">
        <v>5.0</v>
      </c>
    </row>
    <row r="2259">
      <c r="A2259" s="58" t="s">
        <v>41</v>
      </c>
      <c r="B2259" s="25" t="s">
        <v>1</v>
      </c>
      <c r="C2259" s="25" t="s">
        <v>46</v>
      </c>
      <c r="D2259" s="25" t="s">
        <v>13</v>
      </c>
      <c r="E2259" s="25">
        <v>18.0</v>
      </c>
      <c r="F2259" s="25">
        <v>2.0</v>
      </c>
      <c r="G2259" s="25">
        <v>0.0</v>
      </c>
      <c r="H2259" s="25">
        <v>1.0</v>
      </c>
      <c r="I2259" s="25">
        <v>0.0</v>
      </c>
      <c r="J2259" s="25">
        <v>0.0</v>
      </c>
      <c r="K2259" s="25">
        <v>0.0</v>
      </c>
      <c r="L2259" s="25">
        <v>0.0</v>
      </c>
      <c r="M2259" s="25">
        <v>0.0</v>
      </c>
      <c r="N2259" s="25">
        <v>1.08333</v>
      </c>
      <c r="O2259" s="25">
        <v>15.01194</v>
      </c>
      <c r="P2259" s="25">
        <v>4.16696</v>
      </c>
      <c r="Q2259" s="25">
        <v>2.0</v>
      </c>
      <c r="R2259" s="25">
        <v>99.0</v>
      </c>
      <c r="S2259" s="25">
        <v>5.0</v>
      </c>
    </row>
    <row r="2260">
      <c r="A2260" s="58" t="s">
        <v>41</v>
      </c>
      <c r="B2260" s="25" t="s">
        <v>1</v>
      </c>
      <c r="C2260" s="25" t="s">
        <v>76</v>
      </c>
      <c r="D2260" s="25" t="s">
        <v>14</v>
      </c>
      <c r="E2260" s="25">
        <v>1753.0</v>
      </c>
      <c r="F2260" s="25">
        <v>2.0</v>
      </c>
      <c r="G2260" s="25">
        <v>0.0</v>
      </c>
      <c r="H2260" s="25">
        <v>57.0</v>
      </c>
      <c r="I2260" s="25">
        <v>0.0</v>
      </c>
      <c r="J2260" s="25">
        <v>0.0</v>
      </c>
      <c r="K2260" s="25">
        <v>0.0</v>
      </c>
      <c r="L2260" s="25">
        <v>0.0</v>
      </c>
      <c r="M2260" s="25">
        <v>0.0</v>
      </c>
      <c r="N2260" s="25">
        <v>0.16722</v>
      </c>
      <c r="O2260" s="25">
        <v>1.95472</v>
      </c>
      <c r="P2260" s="25">
        <v>1.00692</v>
      </c>
      <c r="Q2260" s="25">
        <v>2.0</v>
      </c>
      <c r="R2260" s="25">
        <v>99.0</v>
      </c>
      <c r="S2260" s="25">
        <v>6.0</v>
      </c>
    </row>
    <row r="2261">
      <c r="A2261" s="58" t="s">
        <v>41</v>
      </c>
      <c r="B2261" s="25" t="s">
        <v>1</v>
      </c>
      <c r="C2261" s="25" t="s">
        <v>190</v>
      </c>
      <c r="D2261" s="25" t="s">
        <v>14</v>
      </c>
      <c r="E2261" s="25">
        <v>223.0</v>
      </c>
      <c r="F2261" s="25">
        <v>2.0</v>
      </c>
      <c r="G2261" s="25">
        <v>0.0</v>
      </c>
      <c r="H2261" s="25">
        <v>11.0</v>
      </c>
      <c r="I2261" s="25">
        <v>0.0</v>
      </c>
      <c r="J2261" s="25">
        <v>0.0</v>
      </c>
      <c r="K2261" s="25">
        <v>0.0</v>
      </c>
      <c r="L2261" s="25">
        <v>0.0</v>
      </c>
      <c r="M2261" s="25">
        <v>0.0</v>
      </c>
      <c r="N2261" s="25">
        <v>0.36139</v>
      </c>
      <c r="O2261" s="25">
        <v>2.33056</v>
      </c>
      <c r="P2261" s="25">
        <v>1.67496</v>
      </c>
      <c r="Q2261" s="25">
        <v>2.0</v>
      </c>
      <c r="R2261" s="25">
        <v>99.0</v>
      </c>
      <c r="S2261" s="25">
        <v>6.0</v>
      </c>
    </row>
    <row r="2262">
      <c r="A2262" s="58" t="s">
        <v>41</v>
      </c>
      <c r="B2262" s="25" t="s">
        <v>1</v>
      </c>
      <c r="C2262" s="25" t="s">
        <v>52</v>
      </c>
      <c r="D2262" s="25" t="s">
        <v>14</v>
      </c>
      <c r="E2262" s="25">
        <v>768.0</v>
      </c>
      <c r="F2262" s="25">
        <v>2.0</v>
      </c>
      <c r="G2262" s="25">
        <v>0.0</v>
      </c>
      <c r="H2262" s="25">
        <v>31.0</v>
      </c>
      <c r="I2262" s="25">
        <v>0.0</v>
      </c>
      <c r="J2262" s="25">
        <v>0.0</v>
      </c>
      <c r="K2262" s="25">
        <v>0.0</v>
      </c>
      <c r="L2262" s="25">
        <v>0.0</v>
      </c>
      <c r="M2262" s="25">
        <v>0.0</v>
      </c>
      <c r="N2262" s="25">
        <v>0.39889</v>
      </c>
      <c r="O2262" s="25">
        <v>9.13972</v>
      </c>
      <c r="P2262" s="25">
        <v>2.87394</v>
      </c>
      <c r="Q2262" s="25">
        <v>2.0</v>
      </c>
      <c r="R2262" s="25">
        <v>99.0</v>
      </c>
      <c r="S2262" s="25">
        <v>6.0</v>
      </c>
    </row>
    <row r="2263">
      <c r="A2263" s="58" t="s">
        <v>41</v>
      </c>
      <c r="B2263" s="25" t="s">
        <v>1</v>
      </c>
      <c r="C2263" s="25" t="s">
        <v>69</v>
      </c>
      <c r="D2263" s="25" t="s">
        <v>14</v>
      </c>
      <c r="E2263" s="25">
        <v>281.0</v>
      </c>
      <c r="F2263" s="25">
        <v>2.0</v>
      </c>
      <c r="G2263" s="25">
        <v>1.0</v>
      </c>
      <c r="H2263" s="25">
        <v>19.0</v>
      </c>
      <c r="I2263" s="25">
        <v>0.0</v>
      </c>
      <c r="J2263" s="25">
        <v>0.0</v>
      </c>
      <c r="K2263" s="25">
        <v>0.0</v>
      </c>
      <c r="L2263" s="25">
        <v>0.0</v>
      </c>
      <c r="M2263" s="25">
        <v>0.0</v>
      </c>
      <c r="N2263" s="25">
        <v>0.115</v>
      </c>
      <c r="O2263" s="25">
        <v>1.80222</v>
      </c>
      <c r="P2263" s="25">
        <v>1.35969</v>
      </c>
      <c r="Q2263" s="25">
        <v>2.0</v>
      </c>
      <c r="R2263" s="25">
        <v>99.0</v>
      </c>
      <c r="S2263" s="25">
        <v>6.0</v>
      </c>
    </row>
    <row r="2264">
      <c r="A2264" s="58" t="s">
        <v>41</v>
      </c>
      <c r="B2264" s="25" t="s">
        <v>1</v>
      </c>
      <c r="C2264" s="25" t="s">
        <v>114</v>
      </c>
      <c r="D2264" s="25" t="s">
        <v>14</v>
      </c>
      <c r="E2264" s="25">
        <v>454.0</v>
      </c>
      <c r="F2264" s="25">
        <v>2.0</v>
      </c>
      <c r="G2264" s="25">
        <v>0.0</v>
      </c>
      <c r="H2264" s="25">
        <v>22.0</v>
      </c>
      <c r="I2264" s="25">
        <v>0.0</v>
      </c>
      <c r="J2264" s="25">
        <v>0.0</v>
      </c>
      <c r="K2264" s="25">
        <v>0.0</v>
      </c>
      <c r="L2264" s="25">
        <v>0.0</v>
      </c>
      <c r="M2264" s="25">
        <v>0.0</v>
      </c>
      <c r="N2264" s="25">
        <v>0.28611</v>
      </c>
      <c r="O2264" s="25">
        <v>4.72667</v>
      </c>
      <c r="P2264" s="25">
        <v>1.80047</v>
      </c>
      <c r="Q2264" s="25">
        <v>2.0</v>
      </c>
      <c r="R2264" s="25">
        <v>99.0</v>
      </c>
      <c r="S2264" s="25">
        <v>6.0</v>
      </c>
    </row>
    <row r="2265">
      <c r="A2265" s="58" t="s">
        <v>41</v>
      </c>
      <c r="B2265" s="25" t="s">
        <v>1</v>
      </c>
      <c r="C2265" s="25" t="s">
        <v>80</v>
      </c>
      <c r="D2265" s="25" t="s">
        <v>14</v>
      </c>
      <c r="E2265" s="25">
        <v>2522.0</v>
      </c>
      <c r="F2265" s="25">
        <v>2.0</v>
      </c>
      <c r="G2265" s="25">
        <v>0.0</v>
      </c>
      <c r="H2265" s="25">
        <v>65.0</v>
      </c>
      <c r="I2265" s="25">
        <v>0.0</v>
      </c>
      <c r="J2265" s="25">
        <v>0.0</v>
      </c>
      <c r="K2265" s="25">
        <v>0.0</v>
      </c>
      <c r="L2265" s="25">
        <v>0.0</v>
      </c>
      <c r="M2265" s="25">
        <v>0.0</v>
      </c>
      <c r="N2265" s="25">
        <v>0.12667</v>
      </c>
      <c r="O2265" s="25">
        <v>1.03139</v>
      </c>
      <c r="P2265" s="25">
        <v>0.59236</v>
      </c>
      <c r="Q2265" s="25">
        <v>2.0</v>
      </c>
      <c r="R2265" s="25">
        <v>99.0</v>
      </c>
      <c r="S2265" s="25">
        <v>6.0</v>
      </c>
    </row>
    <row r="2266">
      <c r="A2266" s="58" t="s">
        <v>41</v>
      </c>
      <c r="B2266" s="25" t="s">
        <v>1</v>
      </c>
      <c r="C2266" s="25" t="s">
        <v>165</v>
      </c>
      <c r="D2266" s="25" t="s">
        <v>14</v>
      </c>
      <c r="E2266" s="25">
        <v>838.0</v>
      </c>
      <c r="F2266" s="25">
        <v>2.0</v>
      </c>
      <c r="G2266" s="25">
        <v>0.0</v>
      </c>
      <c r="H2266" s="25">
        <v>20.0</v>
      </c>
      <c r="I2266" s="25">
        <v>0.0</v>
      </c>
      <c r="J2266" s="25">
        <v>0.0</v>
      </c>
      <c r="K2266" s="25">
        <v>0.0</v>
      </c>
      <c r="L2266" s="25">
        <v>0.0</v>
      </c>
      <c r="M2266" s="25">
        <v>0.0</v>
      </c>
      <c r="N2266" s="25">
        <v>0.25306</v>
      </c>
      <c r="O2266" s="25">
        <v>2.38694</v>
      </c>
      <c r="P2266" s="25">
        <v>1.33417</v>
      </c>
      <c r="Q2266" s="25">
        <v>2.0</v>
      </c>
      <c r="R2266" s="25">
        <v>99.0</v>
      </c>
      <c r="S2266" s="25">
        <v>6.0</v>
      </c>
    </row>
    <row r="2267">
      <c r="A2267" s="58" t="s">
        <v>41</v>
      </c>
      <c r="B2267" s="25" t="s">
        <v>1</v>
      </c>
      <c r="C2267" s="25" t="s">
        <v>109</v>
      </c>
      <c r="D2267" s="25" t="s">
        <v>14</v>
      </c>
      <c r="E2267" s="25">
        <v>202.0</v>
      </c>
      <c r="F2267" s="25">
        <v>2.0</v>
      </c>
      <c r="G2267" s="25">
        <v>0.0</v>
      </c>
      <c r="H2267" s="25">
        <v>13.0</v>
      </c>
      <c r="I2267" s="25">
        <v>0.0</v>
      </c>
      <c r="J2267" s="25">
        <v>0.0</v>
      </c>
      <c r="K2267" s="25">
        <v>0.0</v>
      </c>
      <c r="L2267" s="25">
        <v>0.0</v>
      </c>
      <c r="M2267" s="25">
        <v>0.0</v>
      </c>
      <c r="N2267" s="25">
        <v>0.17444</v>
      </c>
      <c r="O2267" s="25">
        <v>7.28611</v>
      </c>
      <c r="P2267" s="25">
        <v>1.91688</v>
      </c>
      <c r="Q2267" s="25">
        <v>2.0</v>
      </c>
      <c r="R2267" s="25">
        <v>99.0</v>
      </c>
      <c r="S2267" s="25">
        <v>6.0</v>
      </c>
    </row>
    <row r="2268">
      <c r="A2268" s="58" t="s">
        <v>41</v>
      </c>
      <c r="B2268" s="25" t="s">
        <v>1</v>
      </c>
      <c r="C2268" s="25" t="s">
        <v>135</v>
      </c>
      <c r="D2268" s="25" t="s">
        <v>14</v>
      </c>
      <c r="E2268" s="25">
        <v>906.0</v>
      </c>
      <c r="F2268" s="25">
        <v>2.0</v>
      </c>
      <c r="G2268" s="25">
        <v>0.0</v>
      </c>
      <c r="H2268" s="25">
        <v>17.0</v>
      </c>
      <c r="I2268" s="25">
        <v>0.0</v>
      </c>
      <c r="J2268" s="25">
        <v>0.0</v>
      </c>
      <c r="K2268" s="25">
        <v>0.0</v>
      </c>
      <c r="L2268" s="25">
        <v>0.0</v>
      </c>
      <c r="M2268" s="25">
        <v>0.0</v>
      </c>
      <c r="N2268" s="25">
        <v>0.38167</v>
      </c>
      <c r="O2268" s="25">
        <v>9.65306</v>
      </c>
      <c r="P2268" s="25">
        <v>3.46591</v>
      </c>
      <c r="Q2268" s="25">
        <v>2.0</v>
      </c>
      <c r="R2268" s="25">
        <v>99.0</v>
      </c>
      <c r="S2268" s="25">
        <v>6.0</v>
      </c>
    </row>
    <row r="2269">
      <c r="A2269" s="58" t="s">
        <v>41</v>
      </c>
      <c r="B2269" s="25" t="s">
        <v>1</v>
      </c>
      <c r="C2269" s="25" t="s">
        <v>168</v>
      </c>
      <c r="D2269" s="25" t="s">
        <v>14</v>
      </c>
      <c r="E2269" s="25">
        <v>432.0</v>
      </c>
      <c r="F2269" s="25">
        <v>2.0</v>
      </c>
      <c r="G2269" s="25">
        <v>1.0</v>
      </c>
      <c r="H2269" s="25">
        <v>35.0</v>
      </c>
      <c r="I2269" s="25">
        <v>0.0</v>
      </c>
      <c r="J2269" s="25">
        <v>0.0</v>
      </c>
      <c r="K2269" s="25">
        <v>0.0</v>
      </c>
      <c r="L2269" s="25">
        <v>0.0</v>
      </c>
      <c r="M2269" s="25">
        <v>0.0</v>
      </c>
      <c r="N2269" s="25">
        <v>0.19944</v>
      </c>
      <c r="O2269" s="25">
        <v>2.63889</v>
      </c>
      <c r="P2269" s="25">
        <v>2.22255</v>
      </c>
      <c r="Q2269" s="25">
        <v>2.0</v>
      </c>
      <c r="R2269" s="25">
        <v>99.0</v>
      </c>
      <c r="S2269" s="25">
        <v>6.0</v>
      </c>
    </row>
    <row r="2270">
      <c r="A2270" s="58" t="s">
        <v>41</v>
      </c>
      <c r="B2270" s="25" t="s">
        <v>1</v>
      </c>
      <c r="C2270" s="25" t="s">
        <v>111</v>
      </c>
      <c r="D2270" s="25" t="s">
        <v>14</v>
      </c>
      <c r="E2270" s="25">
        <v>4695.0</v>
      </c>
      <c r="F2270" s="25">
        <v>5.0</v>
      </c>
      <c r="G2270" s="25">
        <v>0.0</v>
      </c>
      <c r="H2270" s="25">
        <v>109.0</v>
      </c>
      <c r="I2270" s="25">
        <v>0.0</v>
      </c>
      <c r="J2270" s="25">
        <v>0.0</v>
      </c>
      <c r="K2270" s="25">
        <v>0.0</v>
      </c>
      <c r="L2270" s="25">
        <v>0.0</v>
      </c>
      <c r="M2270" s="25">
        <v>0.0</v>
      </c>
      <c r="N2270" s="25">
        <v>0.17833</v>
      </c>
      <c r="O2270" s="25">
        <v>1.21028</v>
      </c>
      <c r="P2270" s="25">
        <v>0.74723</v>
      </c>
      <c r="Q2270" s="25">
        <v>2.0</v>
      </c>
      <c r="R2270" s="25">
        <v>99.0</v>
      </c>
      <c r="S2270" s="25">
        <v>6.0</v>
      </c>
    </row>
    <row r="2271">
      <c r="A2271" s="58" t="s">
        <v>41</v>
      </c>
      <c r="B2271" s="25" t="s">
        <v>1</v>
      </c>
      <c r="C2271" s="25" t="s">
        <v>133</v>
      </c>
      <c r="D2271" s="25" t="s">
        <v>14</v>
      </c>
      <c r="E2271" s="25">
        <v>179.0</v>
      </c>
      <c r="F2271" s="25">
        <v>2.0</v>
      </c>
      <c r="G2271" s="25">
        <v>0.0</v>
      </c>
      <c r="H2271" s="25">
        <v>11.0</v>
      </c>
      <c r="I2271" s="25">
        <v>0.0</v>
      </c>
      <c r="J2271" s="25">
        <v>0.0</v>
      </c>
      <c r="K2271" s="25">
        <v>0.0</v>
      </c>
      <c r="L2271" s="25">
        <v>0.0</v>
      </c>
      <c r="M2271" s="25">
        <v>0.0</v>
      </c>
      <c r="N2271" s="25">
        <v>0.19167</v>
      </c>
      <c r="O2271" s="25">
        <v>11.93778</v>
      </c>
      <c r="P2271" s="25">
        <v>2.70872</v>
      </c>
      <c r="Q2271" s="25">
        <v>2.0</v>
      </c>
      <c r="R2271" s="25">
        <v>99.0</v>
      </c>
      <c r="S2271" s="25">
        <v>6.0</v>
      </c>
    </row>
    <row r="2272">
      <c r="A2272" s="58" t="s">
        <v>41</v>
      </c>
      <c r="B2272" s="25" t="s">
        <v>1</v>
      </c>
      <c r="C2272" s="25" t="s">
        <v>42</v>
      </c>
      <c r="D2272" s="25" t="s">
        <v>14</v>
      </c>
      <c r="E2272" s="25">
        <v>1133.0</v>
      </c>
      <c r="F2272" s="25">
        <v>2.0</v>
      </c>
      <c r="G2272" s="25">
        <v>0.0</v>
      </c>
      <c r="H2272" s="25">
        <v>47.0</v>
      </c>
      <c r="I2272" s="25">
        <v>0.0</v>
      </c>
      <c r="J2272" s="25">
        <v>0.0</v>
      </c>
      <c r="K2272" s="25">
        <v>0.0</v>
      </c>
      <c r="L2272" s="25">
        <v>0.0</v>
      </c>
      <c r="M2272" s="25">
        <v>0.0</v>
      </c>
      <c r="N2272" s="25">
        <v>0.12861</v>
      </c>
      <c r="O2272" s="25">
        <v>0.99139</v>
      </c>
      <c r="P2272" s="25">
        <v>0.67708</v>
      </c>
      <c r="Q2272" s="25">
        <v>2.0</v>
      </c>
      <c r="R2272" s="25">
        <v>99.0</v>
      </c>
      <c r="S2272" s="25">
        <v>6.0</v>
      </c>
    </row>
    <row r="2273">
      <c r="A2273" s="58" t="s">
        <v>41</v>
      </c>
      <c r="B2273" s="25" t="s">
        <v>1</v>
      </c>
      <c r="C2273" s="25" t="s">
        <v>195</v>
      </c>
      <c r="D2273" s="25" t="s">
        <v>14</v>
      </c>
      <c r="E2273" s="25">
        <v>178.0</v>
      </c>
      <c r="F2273" s="25">
        <v>2.0</v>
      </c>
      <c r="G2273" s="25">
        <v>0.0</v>
      </c>
      <c r="H2273" s="25">
        <v>1.0</v>
      </c>
      <c r="I2273" s="25">
        <v>0.0</v>
      </c>
      <c r="J2273" s="25">
        <v>0.0</v>
      </c>
      <c r="K2273" s="25">
        <v>0.0</v>
      </c>
      <c r="L2273" s="25">
        <v>0.0</v>
      </c>
      <c r="M2273" s="25">
        <v>0.0</v>
      </c>
      <c r="N2273" s="25">
        <v>0.18417</v>
      </c>
      <c r="O2273" s="25">
        <v>1.2225</v>
      </c>
      <c r="P2273" s="25">
        <v>0.84415</v>
      </c>
      <c r="Q2273" s="25">
        <v>2.0</v>
      </c>
      <c r="R2273" s="25">
        <v>99.0</v>
      </c>
      <c r="S2273" s="25">
        <v>6.0</v>
      </c>
    </row>
    <row r="2274">
      <c r="A2274" s="58" t="s">
        <v>41</v>
      </c>
      <c r="B2274" s="25" t="s">
        <v>1</v>
      </c>
      <c r="C2274" s="25" t="s">
        <v>231</v>
      </c>
      <c r="D2274" s="25" t="s">
        <v>15</v>
      </c>
      <c r="E2274" s="25">
        <v>28.0</v>
      </c>
      <c r="F2274" s="25">
        <v>2.0</v>
      </c>
      <c r="G2274" s="25">
        <v>0.0</v>
      </c>
      <c r="H2274" s="25">
        <v>10.0</v>
      </c>
      <c r="I2274" s="25">
        <v>0.0</v>
      </c>
      <c r="J2274" s="25">
        <v>0.0</v>
      </c>
      <c r="K2274" s="25">
        <v>0.0</v>
      </c>
      <c r="L2274" s="25">
        <v>0.0</v>
      </c>
      <c r="M2274" s="25">
        <v>0.0</v>
      </c>
      <c r="N2274" s="25">
        <v>0.01333</v>
      </c>
      <c r="O2274" s="25">
        <v>0.66528</v>
      </c>
      <c r="P2274" s="25">
        <v>0.18965</v>
      </c>
      <c r="Q2274" s="25">
        <v>2.0</v>
      </c>
      <c r="R2274" s="25">
        <v>99.0</v>
      </c>
      <c r="S2274" s="25">
        <v>7.0</v>
      </c>
    </row>
    <row r="2275">
      <c r="A2275" s="58" t="s">
        <v>41</v>
      </c>
      <c r="B2275" s="25" t="s">
        <v>1</v>
      </c>
      <c r="C2275" s="25" t="s">
        <v>200</v>
      </c>
      <c r="D2275" s="25" t="s">
        <v>15</v>
      </c>
      <c r="E2275" s="25">
        <v>146.0</v>
      </c>
      <c r="F2275" s="25">
        <v>2.0</v>
      </c>
      <c r="G2275" s="25">
        <v>0.0</v>
      </c>
      <c r="H2275" s="25">
        <v>84.0</v>
      </c>
      <c r="I2275" s="25">
        <v>0.0</v>
      </c>
      <c r="J2275" s="25">
        <v>0.0</v>
      </c>
      <c r="K2275" s="25">
        <v>0.0</v>
      </c>
      <c r="L2275" s="25">
        <v>0.0</v>
      </c>
      <c r="M2275" s="25">
        <v>0.0</v>
      </c>
      <c r="N2275" s="25">
        <v>0.00333</v>
      </c>
      <c r="O2275" s="25">
        <v>0.51222</v>
      </c>
      <c r="P2275" s="25">
        <v>0.21772</v>
      </c>
      <c r="Q2275" s="25">
        <v>2.0</v>
      </c>
      <c r="R2275" s="25">
        <v>99.0</v>
      </c>
      <c r="S2275" s="25">
        <v>7.0</v>
      </c>
    </row>
    <row r="2276">
      <c r="A2276" s="58" t="s">
        <v>41</v>
      </c>
      <c r="B2276" s="25" t="s">
        <v>1</v>
      </c>
      <c r="C2276" s="25" t="s">
        <v>90</v>
      </c>
      <c r="D2276" s="25" t="s">
        <v>15</v>
      </c>
      <c r="E2276" s="25">
        <v>122.0</v>
      </c>
      <c r="F2276" s="25">
        <v>3.0</v>
      </c>
      <c r="G2276" s="25">
        <v>0.0</v>
      </c>
      <c r="H2276" s="25">
        <v>62.0</v>
      </c>
      <c r="I2276" s="25">
        <v>0.0</v>
      </c>
      <c r="J2276" s="25">
        <v>0.0</v>
      </c>
      <c r="K2276" s="25">
        <v>0.0</v>
      </c>
      <c r="L2276" s="25">
        <v>0.0</v>
      </c>
      <c r="M2276" s="25">
        <v>0.0</v>
      </c>
      <c r="N2276" s="25">
        <v>0.01</v>
      </c>
      <c r="O2276" s="25">
        <v>1.28111</v>
      </c>
      <c r="P2276" s="25">
        <v>0.36673</v>
      </c>
      <c r="Q2276" s="25">
        <v>2.0</v>
      </c>
      <c r="R2276" s="25">
        <v>99.0</v>
      </c>
      <c r="S2276" s="25">
        <v>7.0</v>
      </c>
    </row>
    <row r="2277">
      <c r="A2277" s="58" t="s">
        <v>41</v>
      </c>
      <c r="B2277" s="25" t="s">
        <v>1</v>
      </c>
      <c r="C2277" s="25" t="s">
        <v>98</v>
      </c>
      <c r="D2277" s="25" t="s">
        <v>15</v>
      </c>
      <c r="E2277" s="25">
        <v>412.0</v>
      </c>
      <c r="F2277" s="25">
        <v>2.0</v>
      </c>
      <c r="G2277" s="25">
        <v>0.0</v>
      </c>
      <c r="H2277" s="25">
        <v>188.0</v>
      </c>
      <c r="I2277" s="25">
        <v>0.0</v>
      </c>
      <c r="J2277" s="25">
        <v>0.0</v>
      </c>
      <c r="K2277" s="25">
        <v>0.0</v>
      </c>
      <c r="L2277" s="25">
        <v>0.0</v>
      </c>
      <c r="M2277" s="25">
        <v>0.0</v>
      </c>
      <c r="N2277" s="25">
        <v>0.01944</v>
      </c>
      <c r="O2277" s="25">
        <v>0.72556</v>
      </c>
      <c r="P2277" s="25">
        <v>0.27716</v>
      </c>
      <c r="Q2277" s="25">
        <v>2.0</v>
      </c>
      <c r="R2277" s="25">
        <v>99.0</v>
      </c>
      <c r="S2277" s="25">
        <v>7.0</v>
      </c>
    </row>
    <row r="2278">
      <c r="A2278" s="58" t="s">
        <v>41</v>
      </c>
      <c r="B2278" s="25" t="s">
        <v>1</v>
      </c>
      <c r="C2278" s="25" t="s">
        <v>214</v>
      </c>
      <c r="D2278" s="25" t="s">
        <v>15</v>
      </c>
      <c r="E2278" s="25">
        <v>67.0</v>
      </c>
      <c r="F2278" s="25">
        <v>2.0</v>
      </c>
      <c r="G2278" s="25">
        <v>0.0</v>
      </c>
      <c r="H2278" s="25">
        <v>30.0</v>
      </c>
      <c r="I2278" s="25">
        <v>0.0</v>
      </c>
      <c r="J2278" s="25">
        <v>0.0</v>
      </c>
      <c r="K2278" s="25">
        <v>0.0</v>
      </c>
      <c r="L2278" s="25">
        <v>0.0</v>
      </c>
      <c r="M2278" s="25">
        <v>0.0</v>
      </c>
      <c r="N2278" s="25">
        <v>0.04306</v>
      </c>
      <c r="O2278" s="25">
        <v>0.6525</v>
      </c>
      <c r="P2278" s="25">
        <v>0.46188</v>
      </c>
      <c r="Q2278" s="25">
        <v>2.0</v>
      </c>
      <c r="R2278" s="25">
        <v>99.0</v>
      </c>
      <c r="S2278" s="25">
        <v>7.0</v>
      </c>
    </row>
    <row r="2279">
      <c r="A2279" s="58" t="s">
        <v>41</v>
      </c>
      <c r="B2279" s="25" t="s">
        <v>1</v>
      </c>
      <c r="C2279" s="25" t="s">
        <v>149</v>
      </c>
      <c r="D2279" s="25" t="s">
        <v>15</v>
      </c>
      <c r="E2279" s="25">
        <v>89.0</v>
      </c>
      <c r="F2279" s="25">
        <v>2.0</v>
      </c>
      <c r="G2279" s="25">
        <v>0.0</v>
      </c>
      <c r="H2279" s="25">
        <v>27.0</v>
      </c>
      <c r="I2279" s="25">
        <v>0.0</v>
      </c>
      <c r="J2279" s="25">
        <v>0.0</v>
      </c>
      <c r="K2279" s="25">
        <v>0.0</v>
      </c>
      <c r="L2279" s="25">
        <v>0.0</v>
      </c>
      <c r="M2279" s="25">
        <v>0.0</v>
      </c>
      <c r="N2279" s="25">
        <v>0.11306</v>
      </c>
      <c r="O2279" s="25">
        <v>1.16639</v>
      </c>
      <c r="P2279" s="25">
        <v>0.42495</v>
      </c>
      <c r="Q2279" s="25">
        <v>2.0</v>
      </c>
      <c r="R2279" s="25">
        <v>99.0</v>
      </c>
      <c r="S2279" s="25">
        <v>7.0</v>
      </c>
    </row>
    <row r="2280">
      <c r="A2280" s="58" t="s">
        <v>41</v>
      </c>
      <c r="B2280" s="25" t="s">
        <v>1</v>
      </c>
      <c r="C2280" s="25" t="s">
        <v>225</v>
      </c>
      <c r="D2280" s="25" t="s">
        <v>15</v>
      </c>
      <c r="E2280" s="25">
        <v>23.0</v>
      </c>
      <c r="F2280" s="25">
        <v>2.0</v>
      </c>
      <c r="G2280" s="25">
        <v>0.0</v>
      </c>
      <c r="H2280" s="25">
        <v>9.0</v>
      </c>
      <c r="I2280" s="25">
        <v>0.0</v>
      </c>
      <c r="J2280" s="25">
        <v>0.0</v>
      </c>
      <c r="K2280" s="25">
        <v>0.0</v>
      </c>
      <c r="L2280" s="25">
        <v>0.0</v>
      </c>
      <c r="M2280" s="25">
        <v>0.0</v>
      </c>
      <c r="N2280" s="25">
        <v>0.045</v>
      </c>
      <c r="O2280" s="25">
        <v>0.57556</v>
      </c>
      <c r="P2280" s="25">
        <v>0.47748</v>
      </c>
      <c r="Q2280" s="25">
        <v>2.0</v>
      </c>
      <c r="R2280" s="25">
        <v>99.0</v>
      </c>
      <c r="S2280" s="25">
        <v>7.0</v>
      </c>
    </row>
    <row r="2281">
      <c r="A2281" s="58" t="s">
        <v>41</v>
      </c>
      <c r="B2281" s="25" t="s">
        <v>1</v>
      </c>
      <c r="C2281" s="25" t="s">
        <v>130</v>
      </c>
      <c r="D2281" s="25" t="s">
        <v>15</v>
      </c>
      <c r="E2281" s="25">
        <v>43.0</v>
      </c>
      <c r="F2281" s="25">
        <v>2.0</v>
      </c>
      <c r="G2281" s="25">
        <v>0.0</v>
      </c>
      <c r="H2281" s="25">
        <v>20.0</v>
      </c>
      <c r="I2281" s="25">
        <v>0.0</v>
      </c>
      <c r="J2281" s="25">
        <v>0.0</v>
      </c>
      <c r="K2281" s="25">
        <v>0.0</v>
      </c>
      <c r="L2281" s="25">
        <v>0.0</v>
      </c>
      <c r="M2281" s="25">
        <v>0.0</v>
      </c>
      <c r="N2281" s="25">
        <v>0.01528</v>
      </c>
      <c r="O2281" s="25">
        <v>1.09806</v>
      </c>
      <c r="P2281" s="25">
        <v>0.26975</v>
      </c>
      <c r="Q2281" s="25">
        <v>2.0</v>
      </c>
      <c r="R2281" s="25">
        <v>99.0</v>
      </c>
      <c r="S2281" s="25">
        <v>7.0</v>
      </c>
    </row>
    <row r="2282">
      <c r="A2282" s="58" t="s">
        <v>41</v>
      </c>
      <c r="B2282" s="25" t="s">
        <v>1</v>
      </c>
      <c r="C2282" s="25" t="s">
        <v>178</v>
      </c>
      <c r="D2282" s="25" t="s">
        <v>15</v>
      </c>
      <c r="E2282" s="25">
        <v>113.0</v>
      </c>
      <c r="F2282" s="25">
        <v>2.0</v>
      </c>
      <c r="G2282" s="25">
        <v>0.0</v>
      </c>
      <c r="H2282" s="25">
        <v>57.0</v>
      </c>
      <c r="I2282" s="25">
        <v>0.0</v>
      </c>
      <c r="J2282" s="25">
        <v>0.0</v>
      </c>
      <c r="K2282" s="25">
        <v>0.0</v>
      </c>
      <c r="L2282" s="25">
        <v>0.0</v>
      </c>
      <c r="M2282" s="25">
        <v>0.0</v>
      </c>
      <c r="N2282" s="25">
        <v>0.0075</v>
      </c>
      <c r="O2282" s="25">
        <v>1.07611</v>
      </c>
      <c r="P2282" s="25">
        <v>0.43553</v>
      </c>
      <c r="Q2282" s="25">
        <v>2.0</v>
      </c>
      <c r="R2282" s="25">
        <v>99.0</v>
      </c>
      <c r="S2282" s="25">
        <v>7.0</v>
      </c>
    </row>
    <row r="2283">
      <c r="A2283" s="58" t="s">
        <v>41</v>
      </c>
      <c r="B2283" s="25" t="s">
        <v>1</v>
      </c>
      <c r="C2283" s="25" t="s">
        <v>127</v>
      </c>
      <c r="D2283" s="25" t="s">
        <v>15</v>
      </c>
      <c r="E2283" s="25">
        <v>83.0</v>
      </c>
      <c r="F2283" s="25">
        <v>2.0</v>
      </c>
      <c r="G2283" s="25">
        <v>0.0</v>
      </c>
      <c r="H2283" s="25">
        <v>43.0</v>
      </c>
      <c r="I2283" s="25">
        <v>0.0</v>
      </c>
      <c r="J2283" s="25">
        <v>0.0</v>
      </c>
      <c r="K2283" s="25">
        <v>0.0</v>
      </c>
      <c r="L2283" s="25">
        <v>0.0</v>
      </c>
      <c r="M2283" s="25">
        <v>0.0</v>
      </c>
      <c r="N2283" s="25">
        <v>0.00556</v>
      </c>
      <c r="O2283" s="25">
        <v>0.42583</v>
      </c>
      <c r="P2283" s="25">
        <v>0.16063</v>
      </c>
      <c r="Q2283" s="25">
        <v>2.0</v>
      </c>
      <c r="R2283" s="25">
        <v>99.0</v>
      </c>
      <c r="S2283" s="25">
        <v>7.0</v>
      </c>
    </row>
    <row r="2284">
      <c r="A2284" s="58" t="s">
        <v>41</v>
      </c>
      <c r="B2284" s="25" t="s">
        <v>1</v>
      </c>
      <c r="C2284" s="25" t="s">
        <v>42</v>
      </c>
      <c r="D2284" s="25" t="s">
        <v>15</v>
      </c>
      <c r="E2284" s="25">
        <v>981.0</v>
      </c>
      <c r="F2284" s="25">
        <v>2.0</v>
      </c>
      <c r="G2284" s="25">
        <v>0.0</v>
      </c>
      <c r="H2284" s="25">
        <v>221.0</v>
      </c>
      <c r="I2284" s="25">
        <v>0.0</v>
      </c>
      <c r="J2284" s="25">
        <v>0.0</v>
      </c>
      <c r="K2284" s="25">
        <v>0.0</v>
      </c>
      <c r="L2284" s="25">
        <v>0.0</v>
      </c>
      <c r="M2284" s="25">
        <v>0.0</v>
      </c>
      <c r="N2284" s="25">
        <v>0.12306</v>
      </c>
      <c r="O2284" s="25">
        <v>0.77917</v>
      </c>
      <c r="P2284" s="25">
        <v>0.31032</v>
      </c>
      <c r="Q2284" s="25">
        <v>2.0</v>
      </c>
      <c r="R2284" s="25">
        <v>99.0</v>
      </c>
      <c r="S2284" s="25">
        <v>7.0</v>
      </c>
    </row>
    <row r="2285">
      <c r="A2285" s="58" t="s">
        <v>41</v>
      </c>
      <c r="B2285" s="25" t="s">
        <v>1</v>
      </c>
      <c r="C2285" s="25" t="s">
        <v>205</v>
      </c>
      <c r="D2285" s="25" t="s">
        <v>15</v>
      </c>
      <c r="E2285" s="25">
        <v>67.0</v>
      </c>
      <c r="F2285" s="25">
        <v>2.0</v>
      </c>
      <c r="G2285" s="25">
        <v>0.0</v>
      </c>
      <c r="H2285" s="25">
        <v>20.0</v>
      </c>
      <c r="I2285" s="25">
        <v>0.0</v>
      </c>
      <c r="J2285" s="25">
        <v>0.0</v>
      </c>
      <c r="K2285" s="25">
        <v>0.0</v>
      </c>
      <c r="L2285" s="25">
        <v>0.0</v>
      </c>
      <c r="M2285" s="25">
        <v>0.0</v>
      </c>
      <c r="N2285" s="25">
        <v>0.02833</v>
      </c>
      <c r="O2285" s="25">
        <v>1.58333</v>
      </c>
      <c r="P2285" s="25">
        <v>0.55429</v>
      </c>
      <c r="Q2285" s="25">
        <v>2.0</v>
      </c>
      <c r="R2285" s="25">
        <v>99.0</v>
      </c>
      <c r="S2285" s="25">
        <v>7.0</v>
      </c>
    </row>
    <row r="2286">
      <c r="A2286" s="58" t="s">
        <v>41</v>
      </c>
      <c r="B2286" s="25" t="s">
        <v>1</v>
      </c>
      <c r="C2286" s="25" t="s">
        <v>181</v>
      </c>
      <c r="D2286" s="25" t="s">
        <v>15</v>
      </c>
      <c r="E2286" s="25">
        <v>355.0</v>
      </c>
      <c r="F2286" s="25">
        <v>2.0</v>
      </c>
      <c r="G2286" s="25">
        <v>0.0</v>
      </c>
      <c r="H2286" s="25">
        <v>112.0</v>
      </c>
      <c r="I2286" s="25">
        <v>0.0</v>
      </c>
      <c r="J2286" s="25">
        <v>0.0</v>
      </c>
      <c r="K2286" s="25">
        <v>0.0</v>
      </c>
      <c r="L2286" s="25">
        <v>0.0</v>
      </c>
      <c r="M2286" s="25">
        <v>0.0</v>
      </c>
      <c r="N2286" s="25">
        <v>0.0625</v>
      </c>
      <c r="O2286" s="25">
        <v>0.96833</v>
      </c>
      <c r="P2286" s="25">
        <v>0.33233</v>
      </c>
      <c r="Q2286" s="25">
        <v>2.0</v>
      </c>
      <c r="R2286" s="25">
        <v>99.0</v>
      </c>
      <c r="S2286" s="25">
        <v>7.0</v>
      </c>
    </row>
    <row r="2287">
      <c r="A2287" s="58" t="s">
        <v>41</v>
      </c>
      <c r="B2287" s="25" t="s">
        <v>1</v>
      </c>
      <c r="C2287" s="25" t="s">
        <v>156</v>
      </c>
      <c r="D2287" s="25" t="s">
        <v>15</v>
      </c>
      <c r="E2287" s="25">
        <v>25.0</v>
      </c>
      <c r="F2287" s="25">
        <v>2.0</v>
      </c>
      <c r="G2287" s="25">
        <v>0.0</v>
      </c>
      <c r="H2287" s="25">
        <v>3.0</v>
      </c>
      <c r="I2287" s="25">
        <v>0.0</v>
      </c>
      <c r="J2287" s="25">
        <v>0.0</v>
      </c>
      <c r="K2287" s="25">
        <v>0.0</v>
      </c>
      <c r="L2287" s="25">
        <v>0.0</v>
      </c>
      <c r="M2287" s="25">
        <v>0.0</v>
      </c>
      <c r="N2287" s="25">
        <v>0.07806</v>
      </c>
      <c r="O2287" s="25">
        <v>0.92083</v>
      </c>
      <c r="P2287" s="25">
        <v>0.48403</v>
      </c>
      <c r="Q2287" s="25">
        <v>2.0</v>
      </c>
      <c r="R2287" s="25">
        <v>99.0</v>
      </c>
      <c r="S2287" s="25">
        <v>7.0</v>
      </c>
    </row>
    <row r="2288">
      <c r="A2288" s="58" t="s">
        <v>41</v>
      </c>
      <c r="B2288" s="25" t="s">
        <v>1</v>
      </c>
      <c r="C2288" s="25" t="s">
        <v>120</v>
      </c>
      <c r="D2288" s="25" t="s">
        <v>15</v>
      </c>
      <c r="E2288" s="25">
        <v>420.0</v>
      </c>
      <c r="F2288" s="25">
        <v>2.0</v>
      </c>
      <c r="G2288" s="25">
        <v>0.0</v>
      </c>
      <c r="H2288" s="25">
        <v>150.0</v>
      </c>
      <c r="I2288" s="25">
        <v>0.0</v>
      </c>
      <c r="J2288" s="25">
        <v>0.0</v>
      </c>
      <c r="K2288" s="25">
        <v>0.0</v>
      </c>
      <c r="L2288" s="25">
        <v>0.0</v>
      </c>
      <c r="M2288" s="25">
        <v>0.0</v>
      </c>
      <c r="N2288" s="25">
        <v>0.04</v>
      </c>
      <c r="O2288" s="25">
        <v>0.59889</v>
      </c>
      <c r="P2288" s="25">
        <v>0.24393</v>
      </c>
      <c r="Q2288" s="25">
        <v>2.0</v>
      </c>
      <c r="R2288" s="25">
        <v>99.0</v>
      </c>
      <c r="S2288" s="25">
        <v>7.0</v>
      </c>
    </row>
    <row r="2289">
      <c r="A2289" s="58" t="s">
        <v>41</v>
      </c>
      <c r="B2289" s="25" t="s">
        <v>1</v>
      </c>
      <c r="C2289" s="25" t="s">
        <v>260</v>
      </c>
      <c r="D2289" s="25" t="s">
        <v>15</v>
      </c>
      <c r="E2289" s="25">
        <v>3.0</v>
      </c>
      <c r="F2289" s="25">
        <v>2.0</v>
      </c>
      <c r="G2289" s="25">
        <v>0.0</v>
      </c>
      <c r="H2289" s="25">
        <v>0.0</v>
      </c>
      <c r="I2289" s="25">
        <v>0.0</v>
      </c>
      <c r="J2289" s="25">
        <v>0.0</v>
      </c>
      <c r="K2289" s="25">
        <v>0.0</v>
      </c>
      <c r="L2289" s="25">
        <v>0.0</v>
      </c>
      <c r="M2289" s="25">
        <v>0.0</v>
      </c>
      <c r="N2289" s="25">
        <v>0.43778</v>
      </c>
      <c r="O2289" s="25">
        <v>3.07583</v>
      </c>
      <c r="P2289" s="25">
        <v>1.18537</v>
      </c>
      <c r="Q2289" s="25">
        <v>2.0</v>
      </c>
      <c r="R2289" s="25">
        <v>99.0</v>
      </c>
      <c r="S2289" s="25">
        <v>7.0</v>
      </c>
    </row>
    <row r="2290">
      <c r="A2290" s="58" t="s">
        <v>41</v>
      </c>
      <c r="B2290" s="25" t="s">
        <v>1</v>
      </c>
      <c r="C2290" s="25" t="s">
        <v>204</v>
      </c>
      <c r="D2290" s="25" t="s">
        <v>15</v>
      </c>
      <c r="E2290" s="25">
        <v>19.0</v>
      </c>
      <c r="F2290" s="25">
        <v>2.0</v>
      </c>
      <c r="G2290" s="25">
        <v>0.0</v>
      </c>
      <c r="H2290" s="25">
        <v>6.0</v>
      </c>
      <c r="I2290" s="25">
        <v>0.0</v>
      </c>
      <c r="J2290" s="25">
        <v>0.0</v>
      </c>
      <c r="K2290" s="25">
        <v>0.0</v>
      </c>
      <c r="L2290" s="25">
        <v>0.0</v>
      </c>
      <c r="M2290" s="25">
        <v>0.0</v>
      </c>
      <c r="N2290" s="25">
        <v>0.06167</v>
      </c>
      <c r="O2290" s="25">
        <v>0.71694</v>
      </c>
      <c r="P2290" s="25">
        <v>0.21037</v>
      </c>
      <c r="Q2290" s="25">
        <v>2.0</v>
      </c>
      <c r="R2290" s="25">
        <v>99.0</v>
      </c>
      <c r="S2290" s="25">
        <v>7.0</v>
      </c>
    </row>
    <row r="2291">
      <c r="A2291" s="58" t="s">
        <v>41</v>
      </c>
      <c r="B2291" s="25" t="s">
        <v>1</v>
      </c>
      <c r="C2291" s="25" t="s">
        <v>220</v>
      </c>
      <c r="D2291" s="25" t="s">
        <v>16</v>
      </c>
      <c r="E2291" s="25">
        <v>8.0</v>
      </c>
      <c r="F2291" s="25">
        <v>2.0</v>
      </c>
      <c r="G2291" s="25">
        <v>0.0</v>
      </c>
      <c r="H2291" s="25">
        <v>2.0</v>
      </c>
      <c r="I2291" s="25">
        <v>0.0</v>
      </c>
      <c r="J2291" s="25">
        <v>0.0</v>
      </c>
      <c r="K2291" s="25">
        <v>0.0</v>
      </c>
      <c r="L2291" s="25">
        <v>0.0</v>
      </c>
      <c r="M2291" s="25">
        <v>0.0</v>
      </c>
      <c r="N2291" s="25">
        <v>0.09861</v>
      </c>
      <c r="O2291" s="25">
        <v>4.48361</v>
      </c>
      <c r="P2291" s="25">
        <v>0.64128</v>
      </c>
      <c r="Q2291" s="25">
        <v>2.0</v>
      </c>
      <c r="R2291" s="25">
        <v>99.0</v>
      </c>
      <c r="S2291" s="25">
        <v>8.0</v>
      </c>
    </row>
    <row r="2292">
      <c r="A2292" s="58" t="s">
        <v>41</v>
      </c>
      <c r="B2292" s="25" t="s">
        <v>1</v>
      </c>
      <c r="C2292" s="25" t="s">
        <v>234</v>
      </c>
      <c r="D2292" s="25" t="s">
        <v>16</v>
      </c>
      <c r="E2292" s="25">
        <v>33.0</v>
      </c>
      <c r="F2292" s="25">
        <v>3.0</v>
      </c>
      <c r="G2292" s="25">
        <v>0.0</v>
      </c>
      <c r="H2292" s="25">
        <v>20.0</v>
      </c>
      <c r="I2292" s="25">
        <v>0.0</v>
      </c>
      <c r="J2292" s="25">
        <v>0.0</v>
      </c>
      <c r="K2292" s="25">
        <v>0.0</v>
      </c>
      <c r="L2292" s="25">
        <v>0.0</v>
      </c>
      <c r="M2292" s="25">
        <v>0.0</v>
      </c>
      <c r="N2292" s="25">
        <v>0.00694</v>
      </c>
      <c r="O2292" s="25">
        <v>0.80389</v>
      </c>
      <c r="P2292" s="25">
        <v>0.66234</v>
      </c>
      <c r="Q2292" s="25">
        <v>2.0</v>
      </c>
      <c r="R2292" s="25">
        <v>99.0</v>
      </c>
      <c r="S2292" s="25">
        <v>8.0</v>
      </c>
    </row>
    <row r="2293">
      <c r="A2293" s="58" t="s">
        <v>41</v>
      </c>
      <c r="B2293" s="25" t="s">
        <v>1</v>
      </c>
      <c r="C2293" s="25" t="s">
        <v>166</v>
      </c>
      <c r="D2293" s="25" t="s">
        <v>16</v>
      </c>
      <c r="E2293" s="25">
        <v>29.0</v>
      </c>
      <c r="F2293" s="25">
        <v>3.0</v>
      </c>
      <c r="G2293" s="25">
        <v>0.0</v>
      </c>
      <c r="H2293" s="25">
        <v>7.0</v>
      </c>
      <c r="I2293" s="25">
        <v>0.0</v>
      </c>
      <c r="J2293" s="25">
        <v>0.0</v>
      </c>
      <c r="K2293" s="25">
        <v>0.0</v>
      </c>
      <c r="L2293" s="25">
        <v>0.0</v>
      </c>
      <c r="M2293" s="25">
        <v>0.0</v>
      </c>
      <c r="N2293" s="25">
        <v>0.07139</v>
      </c>
      <c r="O2293" s="25">
        <v>26.28278</v>
      </c>
      <c r="P2293" s="25">
        <v>4.9543</v>
      </c>
      <c r="Q2293" s="25">
        <v>2.0</v>
      </c>
      <c r="R2293" s="25">
        <v>99.0</v>
      </c>
      <c r="S2293" s="25">
        <v>8.0</v>
      </c>
    </row>
    <row r="2294">
      <c r="A2294" s="58" t="s">
        <v>41</v>
      </c>
      <c r="B2294" s="25" t="s">
        <v>1</v>
      </c>
      <c r="C2294" s="25" t="s">
        <v>219</v>
      </c>
      <c r="D2294" s="25" t="s">
        <v>16</v>
      </c>
      <c r="E2294" s="25">
        <v>20.0</v>
      </c>
      <c r="F2294" s="25">
        <v>2.0</v>
      </c>
      <c r="G2294" s="25">
        <v>0.0</v>
      </c>
      <c r="H2294" s="25">
        <v>6.0</v>
      </c>
      <c r="I2294" s="25">
        <v>0.0</v>
      </c>
      <c r="J2294" s="25">
        <v>0.0</v>
      </c>
      <c r="K2294" s="25">
        <v>0.0</v>
      </c>
      <c r="L2294" s="25">
        <v>0.0</v>
      </c>
      <c r="M2294" s="25">
        <v>0.0</v>
      </c>
      <c r="N2294" s="25">
        <v>0.16806</v>
      </c>
      <c r="O2294" s="25">
        <v>11.26306</v>
      </c>
      <c r="P2294" s="25">
        <v>3.71733</v>
      </c>
      <c r="Q2294" s="25">
        <v>2.0</v>
      </c>
      <c r="R2294" s="25">
        <v>99.0</v>
      </c>
      <c r="S2294" s="25">
        <v>8.0</v>
      </c>
    </row>
    <row r="2295">
      <c r="A2295" s="58" t="s">
        <v>41</v>
      </c>
      <c r="B2295" s="25" t="s">
        <v>1</v>
      </c>
      <c r="C2295" s="25" t="s">
        <v>254</v>
      </c>
      <c r="D2295" s="25" t="s">
        <v>16</v>
      </c>
      <c r="E2295" s="25">
        <v>7.0</v>
      </c>
      <c r="F2295" s="25">
        <v>2.0</v>
      </c>
      <c r="G2295" s="25">
        <v>0.0</v>
      </c>
      <c r="H2295" s="25">
        <v>3.0</v>
      </c>
      <c r="I2295" s="25">
        <v>0.0</v>
      </c>
      <c r="J2295" s="25">
        <v>0.0</v>
      </c>
      <c r="K2295" s="25">
        <v>0.0</v>
      </c>
      <c r="L2295" s="25">
        <v>0.0</v>
      </c>
      <c r="M2295" s="25">
        <v>0.0</v>
      </c>
      <c r="N2295" s="25">
        <v>0.0125</v>
      </c>
      <c r="O2295" s="25">
        <v>1.18111</v>
      </c>
      <c r="P2295" s="25">
        <v>0.32496</v>
      </c>
      <c r="Q2295" s="25">
        <v>2.0</v>
      </c>
      <c r="R2295" s="25">
        <v>99.0</v>
      </c>
      <c r="S2295" s="25">
        <v>8.0</v>
      </c>
    </row>
    <row r="2296">
      <c r="A2296" s="58" t="s">
        <v>41</v>
      </c>
      <c r="B2296" s="25" t="s">
        <v>1</v>
      </c>
      <c r="C2296" s="25" t="s">
        <v>280</v>
      </c>
      <c r="D2296" s="25" t="s">
        <v>16</v>
      </c>
      <c r="E2296" s="25">
        <v>16.0</v>
      </c>
      <c r="F2296" s="25">
        <v>2.0</v>
      </c>
      <c r="G2296" s="25">
        <v>0.0</v>
      </c>
      <c r="H2296" s="25">
        <v>9.0</v>
      </c>
      <c r="I2296" s="25">
        <v>0.0</v>
      </c>
      <c r="J2296" s="25">
        <v>0.0</v>
      </c>
      <c r="K2296" s="25">
        <v>0.0</v>
      </c>
      <c r="L2296" s="25">
        <v>0.0</v>
      </c>
      <c r="M2296" s="25">
        <v>0.0</v>
      </c>
      <c r="N2296" s="25">
        <v>0.00639</v>
      </c>
      <c r="O2296" s="25">
        <v>1.47167</v>
      </c>
      <c r="P2296" s="25">
        <v>3.65726</v>
      </c>
      <c r="Q2296" s="25">
        <v>2.0</v>
      </c>
      <c r="R2296" s="25">
        <v>99.0</v>
      </c>
      <c r="S2296" s="25">
        <v>8.0</v>
      </c>
    </row>
    <row r="2297">
      <c r="A2297" s="58" t="s">
        <v>41</v>
      </c>
      <c r="B2297" s="25" t="s">
        <v>1</v>
      </c>
      <c r="C2297" s="25" t="s">
        <v>265</v>
      </c>
      <c r="D2297" s="25" t="s">
        <v>16</v>
      </c>
      <c r="E2297" s="25">
        <v>7.0</v>
      </c>
      <c r="F2297" s="25">
        <v>2.0</v>
      </c>
      <c r="G2297" s="25">
        <v>0.0</v>
      </c>
      <c r="H2297" s="25">
        <v>0.0</v>
      </c>
      <c r="I2297" s="25">
        <v>0.0</v>
      </c>
      <c r="J2297" s="25">
        <v>0.0</v>
      </c>
      <c r="K2297" s="25">
        <v>0.0</v>
      </c>
      <c r="L2297" s="25">
        <v>0.0</v>
      </c>
      <c r="M2297" s="25">
        <v>0.0</v>
      </c>
      <c r="N2297" s="25">
        <v>0.3325</v>
      </c>
      <c r="O2297" s="25">
        <v>5.65444</v>
      </c>
      <c r="P2297" s="25">
        <v>1.36333</v>
      </c>
      <c r="Q2297" s="25">
        <v>2.0</v>
      </c>
      <c r="R2297" s="25">
        <v>99.0</v>
      </c>
      <c r="S2297" s="25">
        <v>8.0</v>
      </c>
    </row>
    <row r="2298">
      <c r="A2298" s="58" t="s">
        <v>41</v>
      </c>
      <c r="B2298" s="25" t="s">
        <v>1</v>
      </c>
      <c r="C2298" s="25" t="s">
        <v>236</v>
      </c>
      <c r="D2298" s="25" t="s">
        <v>16</v>
      </c>
      <c r="E2298" s="25">
        <v>6.0</v>
      </c>
      <c r="F2298" s="25">
        <v>2.0</v>
      </c>
      <c r="G2298" s="25">
        <v>0.0</v>
      </c>
      <c r="H2298" s="25">
        <v>2.0</v>
      </c>
      <c r="I2298" s="25">
        <v>0.0</v>
      </c>
      <c r="J2298" s="25">
        <v>0.0</v>
      </c>
      <c r="K2298" s="25">
        <v>0.0</v>
      </c>
      <c r="L2298" s="25">
        <v>0.0</v>
      </c>
      <c r="M2298" s="25">
        <v>0.0</v>
      </c>
      <c r="N2298" s="25">
        <v>0.23028</v>
      </c>
      <c r="O2298" s="25">
        <v>38.15944</v>
      </c>
      <c r="P2298" s="25">
        <v>6.68847</v>
      </c>
      <c r="Q2298" s="25">
        <v>2.0</v>
      </c>
      <c r="R2298" s="25">
        <v>99.0</v>
      </c>
      <c r="S2298" s="25">
        <v>8.0</v>
      </c>
    </row>
    <row r="2299">
      <c r="A2299" s="58" t="s">
        <v>41</v>
      </c>
      <c r="B2299" s="25" t="s">
        <v>1</v>
      </c>
      <c r="C2299" s="25" t="s">
        <v>124</v>
      </c>
      <c r="D2299" s="25" t="s">
        <v>16</v>
      </c>
      <c r="E2299" s="25">
        <v>9.0</v>
      </c>
      <c r="F2299" s="25">
        <v>2.0</v>
      </c>
      <c r="G2299" s="25">
        <v>0.0</v>
      </c>
      <c r="H2299" s="25">
        <v>4.0</v>
      </c>
      <c r="I2299" s="25">
        <v>0.0</v>
      </c>
      <c r="J2299" s="25">
        <v>0.0</v>
      </c>
      <c r="K2299" s="25">
        <v>0.0</v>
      </c>
      <c r="L2299" s="25">
        <v>0.0</v>
      </c>
      <c r="M2299" s="25">
        <v>0.0</v>
      </c>
      <c r="N2299" s="25">
        <v>0.01778</v>
      </c>
      <c r="O2299" s="25">
        <v>12.96389</v>
      </c>
      <c r="P2299" s="25">
        <v>1.63673</v>
      </c>
      <c r="Q2299" s="25">
        <v>2.0</v>
      </c>
      <c r="R2299" s="25">
        <v>99.0</v>
      </c>
      <c r="S2299" s="25">
        <v>8.0</v>
      </c>
    </row>
    <row r="2300">
      <c r="A2300" s="58" t="s">
        <v>41</v>
      </c>
      <c r="B2300" s="25" t="s">
        <v>1</v>
      </c>
      <c r="C2300" s="25" t="s">
        <v>139</v>
      </c>
      <c r="D2300" s="25" t="s">
        <v>16</v>
      </c>
      <c r="E2300" s="25">
        <v>18.0</v>
      </c>
      <c r="F2300" s="25">
        <v>4.0</v>
      </c>
      <c r="G2300" s="25">
        <v>0.0</v>
      </c>
      <c r="H2300" s="25">
        <v>3.0</v>
      </c>
      <c r="I2300" s="25">
        <v>0.0</v>
      </c>
      <c r="J2300" s="25">
        <v>0.0</v>
      </c>
      <c r="K2300" s="25">
        <v>0.0</v>
      </c>
      <c r="L2300" s="25">
        <v>0.0</v>
      </c>
      <c r="M2300" s="25">
        <v>0.0</v>
      </c>
      <c r="N2300" s="25">
        <v>0.26528</v>
      </c>
      <c r="O2300" s="25">
        <v>21.02278</v>
      </c>
      <c r="P2300" s="25">
        <v>4.7114</v>
      </c>
      <c r="Q2300" s="25">
        <v>2.0</v>
      </c>
      <c r="R2300" s="25">
        <v>99.0</v>
      </c>
      <c r="S2300" s="25">
        <v>8.0</v>
      </c>
    </row>
    <row r="2301">
      <c r="A2301" s="58" t="s">
        <v>41</v>
      </c>
      <c r="B2301" s="25" t="s">
        <v>1</v>
      </c>
      <c r="C2301" s="25" t="s">
        <v>148</v>
      </c>
      <c r="D2301" s="25" t="s">
        <v>17</v>
      </c>
      <c r="E2301" s="25">
        <v>9.0</v>
      </c>
      <c r="F2301" s="25">
        <v>2.0</v>
      </c>
      <c r="G2301" s="25">
        <v>0.0</v>
      </c>
      <c r="H2301" s="25">
        <v>0.0</v>
      </c>
      <c r="I2301" s="25">
        <v>0.0</v>
      </c>
      <c r="J2301" s="25">
        <v>0.0</v>
      </c>
      <c r="K2301" s="25">
        <v>0.0</v>
      </c>
      <c r="L2301" s="25">
        <v>0.0</v>
      </c>
      <c r="M2301" s="25">
        <v>0.0</v>
      </c>
      <c r="N2301" s="25">
        <v>2.86611</v>
      </c>
      <c r="O2301" s="25">
        <v>48.99639</v>
      </c>
      <c r="P2301" s="25">
        <v>10.2712</v>
      </c>
      <c r="Q2301" s="25">
        <v>2.0</v>
      </c>
      <c r="R2301" s="25">
        <v>99.0</v>
      </c>
      <c r="S2301" s="25">
        <v>9.0</v>
      </c>
    </row>
    <row r="2302">
      <c r="A2302" s="58" t="s">
        <v>41</v>
      </c>
      <c r="B2302" s="25" t="s">
        <v>1</v>
      </c>
      <c r="C2302" s="25" t="s">
        <v>175</v>
      </c>
      <c r="D2302" s="25" t="s">
        <v>17</v>
      </c>
      <c r="E2302" s="25">
        <v>36.0</v>
      </c>
      <c r="F2302" s="25">
        <v>4.0</v>
      </c>
      <c r="G2302" s="25">
        <v>0.0</v>
      </c>
      <c r="H2302" s="25">
        <v>0.0</v>
      </c>
      <c r="I2302" s="25">
        <v>0.0</v>
      </c>
      <c r="J2302" s="25">
        <v>0.0</v>
      </c>
      <c r="K2302" s="25">
        <v>0.0</v>
      </c>
      <c r="L2302" s="25">
        <v>0.0</v>
      </c>
      <c r="M2302" s="25">
        <v>0.0</v>
      </c>
      <c r="N2302" s="25">
        <v>2.60111</v>
      </c>
      <c r="O2302" s="25">
        <v>35.3425</v>
      </c>
      <c r="P2302" s="25">
        <v>10.34366</v>
      </c>
      <c r="Q2302" s="25">
        <v>2.0</v>
      </c>
      <c r="R2302" s="25">
        <v>99.0</v>
      </c>
      <c r="S2302" s="25">
        <v>9.0</v>
      </c>
    </row>
    <row r="2303">
      <c r="A2303" s="58" t="s">
        <v>41</v>
      </c>
      <c r="B2303" s="25" t="s">
        <v>1</v>
      </c>
      <c r="C2303" s="25" t="s">
        <v>103</v>
      </c>
      <c r="D2303" s="25" t="s">
        <v>17</v>
      </c>
      <c r="E2303" s="25">
        <v>3.0</v>
      </c>
      <c r="F2303" s="25">
        <v>2.0</v>
      </c>
      <c r="G2303" s="25">
        <v>0.0</v>
      </c>
      <c r="H2303" s="25">
        <v>0.0</v>
      </c>
      <c r="I2303" s="25">
        <v>0.0</v>
      </c>
      <c r="J2303" s="25">
        <v>0.0</v>
      </c>
      <c r="K2303" s="25">
        <v>0.0</v>
      </c>
      <c r="L2303" s="25">
        <v>0.0</v>
      </c>
      <c r="M2303" s="25">
        <v>0.0</v>
      </c>
      <c r="N2303" s="25">
        <v>0.8325</v>
      </c>
      <c r="O2303" s="25">
        <v>1.28611</v>
      </c>
      <c r="P2303" s="25">
        <v>0.9337</v>
      </c>
      <c r="Q2303" s="25">
        <v>2.0</v>
      </c>
      <c r="R2303" s="25">
        <v>99.0</v>
      </c>
      <c r="S2303" s="25">
        <v>9.0</v>
      </c>
    </row>
    <row r="2304">
      <c r="A2304" s="58" t="s">
        <v>41</v>
      </c>
      <c r="B2304" s="25" t="s">
        <v>1</v>
      </c>
      <c r="C2304" s="25" t="s">
        <v>115</v>
      </c>
      <c r="D2304" s="25" t="s">
        <v>17</v>
      </c>
      <c r="E2304" s="25">
        <v>11.0</v>
      </c>
      <c r="F2304" s="25">
        <v>2.0</v>
      </c>
      <c r="G2304" s="25">
        <v>0.0</v>
      </c>
      <c r="H2304" s="25">
        <v>1.0</v>
      </c>
      <c r="I2304" s="25">
        <v>0.0</v>
      </c>
      <c r="J2304" s="25">
        <v>0.0</v>
      </c>
      <c r="K2304" s="25">
        <v>0.0</v>
      </c>
      <c r="L2304" s="25">
        <v>0.0</v>
      </c>
      <c r="M2304" s="25">
        <v>0.0</v>
      </c>
      <c r="N2304" s="25">
        <v>6.92667</v>
      </c>
      <c r="O2304" s="25">
        <v>11.26639</v>
      </c>
      <c r="P2304" s="25">
        <v>6.54222</v>
      </c>
      <c r="Q2304" s="25">
        <v>2.0</v>
      </c>
      <c r="R2304" s="25">
        <v>99.0</v>
      </c>
      <c r="S2304" s="25">
        <v>9.0</v>
      </c>
    </row>
    <row r="2305">
      <c r="A2305" s="58" t="s">
        <v>41</v>
      </c>
      <c r="B2305" s="25" t="s">
        <v>1</v>
      </c>
      <c r="C2305" s="25" t="s">
        <v>187</v>
      </c>
      <c r="D2305" s="25" t="s">
        <v>17</v>
      </c>
      <c r="E2305" s="25">
        <v>22.0</v>
      </c>
      <c r="F2305" s="25">
        <v>2.0</v>
      </c>
      <c r="G2305" s="25">
        <v>0.0</v>
      </c>
      <c r="H2305" s="25">
        <v>0.0</v>
      </c>
      <c r="I2305" s="25">
        <v>0.0</v>
      </c>
      <c r="J2305" s="25">
        <v>0.0</v>
      </c>
      <c r="K2305" s="25">
        <v>0.0</v>
      </c>
      <c r="L2305" s="25">
        <v>0.0</v>
      </c>
      <c r="M2305" s="25">
        <v>0.0</v>
      </c>
      <c r="N2305" s="25">
        <v>1.39389</v>
      </c>
      <c r="O2305" s="25">
        <v>13.58</v>
      </c>
      <c r="P2305" s="25">
        <v>4.65299</v>
      </c>
      <c r="Q2305" s="25">
        <v>2.0</v>
      </c>
      <c r="R2305" s="25">
        <v>99.0</v>
      </c>
      <c r="S2305" s="25">
        <v>9.0</v>
      </c>
    </row>
    <row r="2306">
      <c r="A2306" s="58" t="s">
        <v>41</v>
      </c>
      <c r="B2306" s="25" t="s">
        <v>1</v>
      </c>
      <c r="C2306" s="25" t="s">
        <v>120</v>
      </c>
      <c r="D2306" s="25" t="s">
        <v>17</v>
      </c>
      <c r="E2306" s="25">
        <v>53.0</v>
      </c>
      <c r="F2306" s="25">
        <v>3.0</v>
      </c>
      <c r="G2306" s="25">
        <v>0.0</v>
      </c>
      <c r="H2306" s="25">
        <v>6.0</v>
      </c>
      <c r="I2306" s="25">
        <v>0.0</v>
      </c>
      <c r="J2306" s="25">
        <v>0.0</v>
      </c>
      <c r="K2306" s="25">
        <v>0.0</v>
      </c>
      <c r="L2306" s="25">
        <v>0.0</v>
      </c>
      <c r="M2306" s="25">
        <v>0.0</v>
      </c>
      <c r="N2306" s="25">
        <v>2.59944</v>
      </c>
      <c r="O2306" s="25">
        <v>10.0725</v>
      </c>
      <c r="P2306" s="25">
        <v>4.32824</v>
      </c>
      <c r="Q2306" s="25">
        <v>2.0</v>
      </c>
      <c r="R2306" s="25">
        <v>99.0</v>
      </c>
      <c r="S2306" s="25">
        <v>9.0</v>
      </c>
    </row>
    <row r="2307">
      <c r="A2307" s="58" t="s">
        <v>41</v>
      </c>
      <c r="B2307" s="25" t="s">
        <v>1</v>
      </c>
      <c r="C2307" s="25" t="s">
        <v>188</v>
      </c>
      <c r="D2307" s="25" t="s">
        <v>17</v>
      </c>
      <c r="E2307" s="25">
        <v>19.0</v>
      </c>
      <c r="F2307" s="25">
        <v>2.0</v>
      </c>
      <c r="G2307" s="25">
        <v>0.0</v>
      </c>
      <c r="H2307" s="25">
        <v>1.0</v>
      </c>
      <c r="I2307" s="25">
        <v>0.0</v>
      </c>
      <c r="J2307" s="25">
        <v>0.0</v>
      </c>
      <c r="K2307" s="25">
        <v>0.0</v>
      </c>
      <c r="L2307" s="25">
        <v>0.0</v>
      </c>
      <c r="M2307" s="25">
        <v>0.0</v>
      </c>
      <c r="N2307" s="25">
        <v>1.4375</v>
      </c>
      <c r="O2307" s="25">
        <v>14.36111</v>
      </c>
      <c r="P2307" s="25">
        <v>5.39399</v>
      </c>
      <c r="Q2307" s="25">
        <v>2.0</v>
      </c>
      <c r="R2307" s="25">
        <v>99.0</v>
      </c>
      <c r="S2307" s="25">
        <v>9.0</v>
      </c>
    </row>
    <row r="2308">
      <c r="A2308" s="58" t="s">
        <v>41</v>
      </c>
      <c r="B2308" s="25" t="s">
        <v>1</v>
      </c>
      <c r="C2308" s="25" t="s">
        <v>282</v>
      </c>
      <c r="D2308" s="25" t="s">
        <v>17</v>
      </c>
      <c r="E2308" s="25">
        <v>7.0</v>
      </c>
      <c r="F2308" s="25">
        <v>3.0</v>
      </c>
      <c r="G2308" s="25">
        <v>0.0</v>
      </c>
      <c r="H2308" s="25">
        <v>2.0</v>
      </c>
      <c r="I2308" s="25">
        <v>0.0</v>
      </c>
      <c r="J2308" s="25">
        <v>0.0</v>
      </c>
      <c r="K2308" s="25">
        <v>0.0</v>
      </c>
      <c r="L2308" s="25">
        <v>0.0</v>
      </c>
      <c r="M2308" s="25">
        <v>0.0</v>
      </c>
      <c r="N2308" s="25">
        <v>0.90056</v>
      </c>
      <c r="O2308" s="25">
        <v>18.47806</v>
      </c>
      <c r="P2308" s="25">
        <v>4.63603</v>
      </c>
      <c r="Q2308" s="25">
        <v>2.0</v>
      </c>
      <c r="R2308" s="25">
        <v>99.0</v>
      </c>
      <c r="S2308" s="25">
        <v>9.0</v>
      </c>
    </row>
    <row r="2309">
      <c r="A2309" s="58" t="s">
        <v>41</v>
      </c>
      <c r="B2309" s="25" t="s">
        <v>1</v>
      </c>
      <c r="C2309" s="25" t="s">
        <v>193</v>
      </c>
      <c r="D2309" s="25" t="s">
        <v>17</v>
      </c>
      <c r="E2309" s="25">
        <v>7.0</v>
      </c>
      <c r="F2309" s="25">
        <v>4.0</v>
      </c>
      <c r="G2309" s="25">
        <v>0.0</v>
      </c>
      <c r="H2309" s="25">
        <v>0.0</v>
      </c>
      <c r="I2309" s="25">
        <v>0.0</v>
      </c>
      <c r="J2309" s="25">
        <v>0.0</v>
      </c>
      <c r="K2309" s="25">
        <v>0.0</v>
      </c>
      <c r="L2309" s="25">
        <v>0.0</v>
      </c>
      <c r="M2309" s="25">
        <v>0.0</v>
      </c>
      <c r="N2309" s="25">
        <v>0.60111</v>
      </c>
      <c r="O2309" s="25">
        <v>1.46444</v>
      </c>
      <c r="P2309" s="25">
        <v>0.83321</v>
      </c>
      <c r="Q2309" s="25">
        <v>2.0</v>
      </c>
      <c r="R2309" s="25">
        <v>99.0</v>
      </c>
      <c r="S2309" s="25">
        <v>9.0</v>
      </c>
    </row>
    <row r="2310">
      <c r="A2310" s="58" t="s">
        <v>41</v>
      </c>
      <c r="B2310" s="25" t="s">
        <v>1</v>
      </c>
      <c r="C2310" s="25" t="s">
        <v>117</v>
      </c>
      <c r="D2310" s="25" t="s">
        <v>17</v>
      </c>
      <c r="E2310" s="25">
        <v>4.0</v>
      </c>
      <c r="F2310" s="25">
        <v>2.0</v>
      </c>
      <c r="G2310" s="25">
        <v>0.0</v>
      </c>
      <c r="H2310" s="25">
        <v>1.0</v>
      </c>
      <c r="I2310" s="25">
        <v>0.0</v>
      </c>
      <c r="J2310" s="25">
        <v>0.0</v>
      </c>
      <c r="K2310" s="25">
        <v>0.0</v>
      </c>
      <c r="L2310" s="25">
        <v>0.0</v>
      </c>
      <c r="M2310" s="25">
        <v>0.0</v>
      </c>
      <c r="N2310" s="25">
        <v>0.30611</v>
      </c>
      <c r="O2310" s="25">
        <v>1.06222</v>
      </c>
      <c r="P2310" s="25">
        <v>0.54333</v>
      </c>
      <c r="Q2310" s="25">
        <v>2.0</v>
      </c>
      <c r="R2310" s="25">
        <v>99.0</v>
      </c>
      <c r="S2310" s="25">
        <v>9.0</v>
      </c>
    </row>
    <row r="2311">
      <c r="A2311" s="58" t="s">
        <v>41</v>
      </c>
      <c r="B2311" s="25" t="s">
        <v>1</v>
      </c>
      <c r="C2311" s="25" t="s">
        <v>172</v>
      </c>
      <c r="D2311" s="25" t="s">
        <v>17</v>
      </c>
      <c r="E2311" s="25">
        <v>6.0</v>
      </c>
      <c r="F2311" s="25">
        <v>2.0</v>
      </c>
      <c r="G2311" s="25">
        <v>0.0</v>
      </c>
      <c r="H2311" s="25">
        <v>0.0</v>
      </c>
      <c r="I2311" s="25">
        <v>0.0</v>
      </c>
      <c r="J2311" s="25">
        <v>0.0</v>
      </c>
      <c r="K2311" s="25">
        <v>0.0</v>
      </c>
      <c r="L2311" s="25">
        <v>0.0</v>
      </c>
      <c r="M2311" s="25">
        <v>0.0</v>
      </c>
      <c r="N2311" s="25">
        <v>3.29528</v>
      </c>
      <c r="O2311" s="25">
        <v>67.86278</v>
      </c>
      <c r="P2311" s="25">
        <v>20.50968</v>
      </c>
      <c r="Q2311" s="25">
        <v>2.0</v>
      </c>
      <c r="R2311" s="25">
        <v>99.0</v>
      </c>
      <c r="S2311" s="25">
        <v>9.0</v>
      </c>
    </row>
    <row r="2312">
      <c r="A2312" s="58" t="s">
        <v>41</v>
      </c>
      <c r="B2312" s="25" t="s">
        <v>1</v>
      </c>
      <c r="C2312" s="25" t="s">
        <v>232</v>
      </c>
      <c r="D2312" s="25" t="s">
        <v>17</v>
      </c>
      <c r="E2312" s="25">
        <v>4.0</v>
      </c>
      <c r="F2312" s="25">
        <v>2.0</v>
      </c>
      <c r="G2312" s="25">
        <v>0.0</v>
      </c>
      <c r="H2312" s="25">
        <v>0.0</v>
      </c>
      <c r="I2312" s="25">
        <v>0.0</v>
      </c>
      <c r="J2312" s="25">
        <v>0.0</v>
      </c>
      <c r="K2312" s="25">
        <v>0.0</v>
      </c>
      <c r="L2312" s="25">
        <v>0.0</v>
      </c>
      <c r="M2312" s="25">
        <v>0.0</v>
      </c>
      <c r="N2312" s="25">
        <v>0.59083</v>
      </c>
      <c r="O2312" s="25">
        <v>10.95028</v>
      </c>
      <c r="P2312" s="25">
        <v>3.16306</v>
      </c>
      <c r="Q2312" s="25">
        <v>2.0</v>
      </c>
      <c r="R2312" s="25">
        <v>99.0</v>
      </c>
      <c r="S2312" s="25">
        <v>9.0</v>
      </c>
    </row>
    <row r="2313">
      <c r="A2313" s="58" t="s">
        <v>41</v>
      </c>
      <c r="B2313" s="25" t="s">
        <v>1</v>
      </c>
      <c r="C2313" s="25" t="s">
        <v>155</v>
      </c>
      <c r="D2313" s="25" t="s">
        <v>17</v>
      </c>
      <c r="E2313" s="25">
        <v>64.0</v>
      </c>
      <c r="F2313" s="25">
        <v>2.0</v>
      </c>
      <c r="G2313" s="25">
        <v>0.0</v>
      </c>
      <c r="H2313" s="25">
        <v>2.0</v>
      </c>
      <c r="I2313" s="25">
        <v>0.0</v>
      </c>
      <c r="J2313" s="25">
        <v>0.0</v>
      </c>
      <c r="K2313" s="25">
        <v>0.0</v>
      </c>
      <c r="L2313" s="25">
        <v>0.0</v>
      </c>
      <c r="M2313" s="25">
        <v>0.0</v>
      </c>
      <c r="N2313" s="25">
        <v>2.57639</v>
      </c>
      <c r="O2313" s="25">
        <v>20.93917</v>
      </c>
      <c r="P2313" s="25">
        <v>8.27246</v>
      </c>
      <c r="Q2313" s="25">
        <v>2.0</v>
      </c>
      <c r="R2313" s="25">
        <v>99.0</v>
      </c>
      <c r="S2313" s="25">
        <v>9.0</v>
      </c>
    </row>
    <row r="2314">
      <c r="A2314" s="58" t="s">
        <v>41</v>
      </c>
      <c r="B2314" s="25" t="s">
        <v>1</v>
      </c>
      <c r="C2314" s="25" t="s">
        <v>183</v>
      </c>
      <c r="D2314" s="25" t="s">
        <v>17</v>
      </c>
      <c r="E2314" s="25">
        <v>22.0</v>
      </c>
      <c r="F2314" s="25">
        <v>2.0</v>
      </c>
      <c r="G2314" s="25">
        <v>0.0</v>
      </c>
      <c r="H2314" s="25">
        <v>0.0</v>
      </c>
      <c r="I2314" s="25">
        <v>0.0</v>
      </c>
      <c r="J2314" s="25">
        <v>0.0</v>
      </c>
      <c r="K2314" s="25">
        <v>0.0</v>
      </c>
      <c r="L2314" s="25">
        <v>0.0</v>
      </c>
      <c r="M2314" s="25">
        <v>0.0</v>
      </c>
      <c r="N2314" s="25">
        <v>4.9725</v>
      </c>
      <c r="O2314" s="25">
        <v>24.67333</v>
      </c>
      <c r="P2314" s="25">
        <v>10.2051</v>
      </c>
      <c r="Q2314" s="25">
        <v>2.0</v>
      </c>
      <c r="R2314" s="25">
        <v>99.0</v>
      </c>
      <c r="S2314" s="25">
        <v>9.0</v>
      </c>
    </row>
    <row r="2315">
      <c r="A2315" s="58" t="s">
        <v>41</v>
      </c>
      <c r="B2315" s="25" t="s">
        <v>1</v>
      </c>
      <c r="C2315" s="25" t="s">
        <v>46</v>
      </c>
      <c r="D2315" s="25" t="s">
        <v>17</v>
      </c>
      <c r="E2315" s="25">
        <v>12.0</v>
      </c>
      <c r="F2315" s="25">
        <v>4.0</v>
      </c>
      <c r="G2315" s="25">
        <v>0.0</v>
      </c>
      <c r="H2315" s="25">
        <v>0.0</v>
      </c>
      <c r="I2315" s="25">
        <v>0.0</v>
      </c>
      <c r="J2315" s="25">
        <v>0.0</v>
      </c>
      <c r="K2315" s="25">
        <v>0.0</v>
      </c>
      <c r="L2315" s="25">
        <v>0.0</v>
      </c>
      <c r="M2315" s="25">
        <v>0.0</v>
      </c>
      <c r="N2315" s="25">
        <v>0.41611</v>
      </c>
      <c r="O2315" s="25">
        <v>16.60611</v>
      </c>
      <c r="P2315" s="25">
        <v>8.08894</v>
      </c>
      <c r="Q2315" s="25">
        <v>2.0</v>
      </c>
      <c r="R2315" s="25">
        <v>99.0</v>
      </c>
      <c r="S2315" s="25">
        <v>9.0</v>
      </c>
    </row>
    <row r="2316">
      <c r="A2316" s="58" t="s">
        <v>41</v>
      </c>
      <c r="B2316" s="25" t="s">
        <v>1</v>
      </c>
      <c r="C2316" s="25" t="s">
        <v>140</v>
      </c>
      <c r="D2316" s="25" t="s">
        <v>17</v>
      </c>
      <c r="E2316" s="25">
        <v>6.0</v>
      </c>
      <c r="F2316" s="25">
        <v>2.0</v>
      </c>
      <c r="G2316" s="25">
        <v>1.0</v>
      </c>
      <c r="H2316" s="25">
        <v>0.0</v>
      </c>
      <c r="I2316" s="25">
        <v>0.0</v>
      </c>
      <c r="J2316" s="25">
        <v>0.0</v>
      </c>
      <c r="K2316" s="25">
        <v>0.0</v>
      </c>
      <c r="L2316" s="25">
        <v>0.0</v>
      </c>
      <c r="M2316" s="25">
        <v>0.0</v>
      </c>
      <c r="N2316" s="25">
        <v>2.08</v>
      </c>
      <c r="O2316" s="25">
        <v>19.76</v>
      </c>
      <c r="P2316" s="25">
        <v>6.85319</v>
      </c>
      <c r="Q2316" s="25">
        <v>2.0</v>
      </c>
      <c r="R2316" s="25">
        <v>99.0</v>
      </c>
      <c r="S2316" s="25">
        <v>9.0</v>
      </c>
    </row>
    <row r="2317">
      <c r="A2317" s="58" t="s">
        <v>41</v>
      </c>
      <c r="B2317" s="25" t="s">
        <v>1</v>
      </c>
      <c r="C2317" s="25" t="s">
        <v>99</v>
      </c>
      <c r="D2317" s="25" t="s">
        <v>17</v>
      </c>
      <c r="E2317" s="25">
        <v>15.0</v>
      </c>
      <c r="F2317" s="25">
        <v>2.0</v>
      </c>
      <c r="G2317" s="25">
        <v>0.0</v>
      </c>
      <c r="H2317" s="25">
        <v>2.0</v>
      </c>
      <c r="I2317" s="25">
        <v>0.0</v>
      </c>
      <c r="J2317" s="25">
        <v>0.0</v>
      </c>
      <c r="K2317" s="25">
        <v>0.0</v>
      </c>
      <c r="L2317" s="25">
        <v>0.0</v>
      </c>
      <c r="M2317" s="25">
        <v>0.0</v>
      </c>
      <c r="N2317" s="25">
        <v>2.13778</v>
      </c>
      <c r="O2317" s="25">
        <v>15.71833</v>
      </c>
      <c r="P2317" s="25">
        <v>6.39976</v>
      </c>
      <c r="Q2317" s="25">
        <v>2.0</v>
      </c>
      <c r="R2317" s="25">
        <v>99.0</v>
      </c>
      <c r="S2317" s="25">
        <v>9.0</v>
      </c>
    </row>
    <row r="2318">
      <c r="A2318" s="58" t="s">
        <v>41</v>
      </c>
      <c r="B2318" s="25" t="s">
        <v>1</v>
      </c>
      <c r="C2318" s="25" t="s">
        <v>139</v>
      </c>
      <c r="D2318" s="25" t="s">
        <v>17</v>
      </c>
      <c r="E2318" s="25">
        <v>3.0</v>
      </c>
      <c r="F2318" s="25">
        <v>2.0</v>
      </c>
      <c r="G2318" s="25">
        <v>0.0</v>
      </c>
      <c r="H2318" s="25">
        <v>1.0</v>
      </c>
      <c r="I2318" s="25">
        <v>0.0</v>
      </c>
      <c r="J2318" s="25">
        <v>0.0</v>
      </c>
      <c r="K2318" s="25">
        <v>0.0</v>
      </c>
      <c r="L2318" s="25">
        <v>0.0</v>
      </c>
      <c r="M2318" s="25">
        <v>0.0</v>
      </c>
      <c r="N2318" s="25">
        <v>0.04611</v>
      </c>
      <c r="O2318" s="25">
        <v>26.01861</v>
      </c>
      <c r="P2318" s="25">
        <v>8.6887</v>
      </c>
      <c r="Q2318" s="25">
        <v>2.0</v>
      </c>
      <c r="R2318" s="25">
        <v>99.0</v>
      </c>
      <c r="S2318" s="25">
        <v>9.0</v>
      </c>
    </row>
    <row r="2319">
      <c r="A2319" s="58" t="s">
        <v>41</v>
      </c>
      <c r="B2319" s="25" t="s">
        <v>1</v>
      </c>
      <c r="C2319" s="25" t="s">
        <v>123</v>
      </c>
      <c r="D2319" s="25" t="s">
        <v>17</v>
      </c>
      <c r="E2319" s="25">
        <v>8.0</v>
      </c>
      <c r="F2319" s="25">
        <v>2.0</v>
      </c>
      <c r="G2319" s="25">
        <v>0.0</v>
      </c>
      <c r="H2319" s="25">
        <v>0.0</v>
      </c>
      <c r="I2319" s="25">
        <v>0.0</v>
      </c>
      <c r="J2319" s="25">
        <v>0.0</v>
      </c>
      <c r="K2319" s="25">
        <v>0.0</v>
      </c>
      <c r="L2319" s="25">
        <v>0.0</v>
      </c>
      <c r="M2319" s="25">
        <v>0.0</v>
      </c>
      <c r="N2319" s="25">
        <v>7.3775</v>
      </c>
      <c r="O2319" s="25">
        <v>21.42806</v>
      </c>
      <c r="P2319" s="25">
        <v>8.83931</v>
      </c>
      <c r="Q2319" s="25">
        <v>2.0</v>
      </c>
      <c r="R2319" s="25">
        <v>99.0</v>
      </c>
      <c r="S2319" s="25">
        <v>9.0</v>
      </c>
    </row>
    <row r="2320">
      <c r="A2320" s="58" t="s">
        <v>41</v>
      </c>
      <c r="B2320" s="25" t="s">
        <v>1</v>
      </c>
      <c r="C2320" s="25" t="s">
        <v>200</v>
      </c>
      <c r="D2320" s="25" t="s">
        <v>17</v>
      </c>
      <c r="E2320" s="25">
        <v>22.0</v>
      </c>
      <c r="F2320" s="25">
        <v>2.0</v>
      </c>
      <c r="G2320" s="25">
        <v>0.0</v>
      </c>
      <c r="H2320" s="25">
        <v>1.0</v>
      </c>
      <c r="I2320" s="25">
        <v>0.0</v>
      </c>
      <c r="J2320" s="25">
        <v>0.0</v>
      </c>
      <c r="K2320" s="25">
        <v>0.0</v>
      </c>
      <c r="L2320" s="25">
        <v>0.0</v>
      </c>
      <c r="M2320" s="25">
        <v>0.0</v>
      </c>
      <c r="N2320" s="25">
        <v>3.98</v>
      </c>
      <c r="O2320" s="25">
        <v>19.51472</v>
      </c>
      <c r="P2320" s="25">
        <v>7.26658</v>
      </c>
      <c r="Q2320" s="25">
        <v>2.0</v>
      </c>
      <c r="R2320" s="25">
        <v>99.0</v>
      </c>
      <c r="S2320" s="25">
        <v>9.0</v>
      </c>
    </row>
    <row r="2321">
      <c r="A2321" s="58" t="s">
        <v>41</v>
      </c>
      <c r="B2321" s="25" t="s">
        <v>1</v>
      </c>
      <c r="C2321" s="25" t="s">
        <v>159</v>
      </c>
      <c r="D2321" s="25" t="s">
        <v>17</v>
      </c>
      <c r="E2321" s="25">
        <v>39.0</v>
      </c>
      <c r="F2321" s="25">
        <v>2.0</v>
      </c>
      <c r="G2321" s="25">
        <v>0.0</v>
      </c>
      <c r="H2321" s="25">
        <v>10.0</v>
      </c>
      <c r="I2321" s="25">
        <v>0.0</v>
      </c>
      <c r="J2321" s="25">
        <v>0.0</v>
      </c>
      <c r="K2321" s="25">
        <v>0.0</v>
      </c>
      <c r="L2321" s="25">
        <v>0.0</v>
      </c>
      <c r="M2321" s="25">
        <v>0.0</v>
      </c>
      <c r="N2321" s="25">
        <v>1.60556</v>
      </c>
      <c r="O2321" s="25">
        <v>21.10417</v>
      </c>
      <c r="P2321" s="25">
        <v>5.96504</v>
      </c>
      <c r="Q2321" s="25">
        <v>2.0</v>
      </c>
      <c r="R2321" s="25">
        <v>99.0</v>
      </c>
      <c r="S2321" s="25">
        <v>9.0</v>
      </c>
    </row>
    <row r="2322">
      <c r="A2322" s="58" t="s">
        <v>41</v>
      </c>
      <c r="B2322" s="25" t="s">
        <v>1</v>
      </c>
      <c r="C2322" s="25" t="s">
        <v>205</v>
      </c>
      <c r="D2322" s="25" t="s">
        <v>17</v>
      </c>
      <c r="E2322" s="25">
        <v>17.0</v>
      </c>
      <c r="F2322" s="25">
        <v>2.0</v>
      </c>
      <c r="G2322" s="25">
        <v>2.0</v>
      </c>
      <c r="H2322" s="25">
        <v>0.0</v>
      </c>
      <c r="I2322" s="25">
        <v>0.0</v>
      </c>
      <c r="J2322" s="25">
        <v>0.0</v>
      </c>
      <c r="K2322" s="25">
        <v>0.0</v>
      </c>
      <c r="L2322" s="25">
        <v>0.0</v>
      </c>
      <c r="M2322" s="25">
        <v>0.0</v>
      </c>
      <c r="N2322" s="25">
        <v>1.64583</v>
      </c>
      <c r="O2322" s="25">
        <v>18.87389</v>
      </c>
      <c r="P2322" s="25">
        <v>6.74493</v>
      </c>
      <c r="Q2322" s="25">
        <v>2.0</v>
      </c>
      <c r="R2322" s="25">
        <v>99.0</v>
      </c>
      <c r="S2322" s="25">
        <v>9.0</v>
      </c>
    </row>
    <row r="2323">
      <c r="A2323" s="58" t="s">
        <v>41</v>
      </c>
      <c r="B2323" s="25" t="s">
        <v>1</v>
      </c>
      <c r="C2323" s="25" t="s">
        <v>217</v>
      </c>
      <c r="D2323" s="25" t="s">
        <v>17</v>
      </c>
      <c r="E2323" s="25">
        <v>5.0</v>
      </c>
      <c r="F2323" s="25">
        <v>2.0</v>
      </c>
      <c r="G2323" s="25">
        <v>0.0</v>
      </c>
      <c r="H2323" s="25">
        <v>0.0</v>
      </c>
      <c r="I2323" s="25">
        <v>0.0</v>
      </c>
      <c r="J2323" s="25">
        <v>0.0</v>
      </c>
      <c r="K2323" s="25">
        <v>0.0</v>
      </c>
      <c r="L2323" s="25">
        <v>0.0</v>
      </c>
      <c r="M2323" s="25">
        <v>0.0</v>
      </c>
      <c r="N2323" s="25">
        <v>1.06417</v>
      </c>
      <c r="O2323" s="25">
        <v>63.28306</v>
      </c>
      <c r="P2323" s="25">
        <v>13.30717</v>
      </c>
      <c r="Q2323" s="25">
        <v>2.0</v>
      </c>
      <c r="R2323" s="25">
        <v>99.0</v>
      </c>
      <c r="S2323" s="25">
        <v>9.0</v>
      </c>
    </row>
    <row r="2324">
      <c r="A2324" s="58" t="s">
        <v>41</v>
      </c>
      <c r="B2324" s="25" t="s">
        <v>1</v>
      </c>
      <c r="C2324" s="25" t="s">
        <v>42</v>
      </c>
      <c r="D2324" s="25" t="s">
        <v>18</v>
      </c>
      <c r="E2324" s="25">
        <v>127.0</v>
      </c>
      <c r="F2324" s="25">
        <v>2.0</v>
      </c>
      <c r="G2324" s="25">
        <v>0.0</v>
      </c>
      <c r="H2324" s="25">
        <v>13.0</v>
      </c>
      <c r="I2324" s="25">
        <v>0.0</v>
      </c>
      <c r="J2324" s="25">
        <v>0.0</v>
      </c>
      <c r="K2324" s="25">
        <v>0.0</v>
      </c>
      <c r="L2324" s="25">
        <v>0.0</v>
      </c>
      <c r="M2324" s="25">
        <v>0.0</v>
      </c>
      <c r="N2324" s="25">
        <v>0.28139</v>
      </c>
      <c r="O2324" s="25">
        <v>3.75694</v>
      </c>
      <c r="P2324" s="25">
        <v>1.62491</v>
      </c>
      <c r="Q2324" s="25">
        <v>2.0</v>
      </c>
      <c r="R2324" s="25">
        <v>99.0</v>
      </c>
      <c r="S2324" s="25">
        <v>10.0</v>
      </c>
    </row>
    <row r="2325">
      <c r="A2325" s="58" t="s">
        <v>41</v>
      </c>
      <c r="B2325" s="25" t="s">
        <v>1</v>
      </c>
      <c r="C2325" s="25" t="s">
        <v>63</v>
      </c>
      <c r="D2325" s="25" t="s">
        <v>18</v>
      </c>
      <c r="E2325" s="25">
        <v>117.0</v>
      </c>
      <c r="F2325" s="25">
        <v>2.0</v>
      </c>
      <c r="G2325" s="25">
        <v>0.0</v>
      </c>
      <c r="H2325" s="25">
        <v>3.0</v>
      </c>
      <c r="I2325" s="25">
        <v>0.0</v>
      </c>
      <c r="J2325" s="25">
        <v>0.0</v>
      </c>
      <c r="K2325" s="25">
        <v>0.0</v>
      </c>
      <c r="L2325" s="25">
        <v>0.0</v>
      </c>
      <c r="M2325" s="25">
        <v>0.0</v>
      </c>
      <c r="N2325" s="25">
        <v>0.70417</v>
      </c>
      <c r="O2325" s="25">
        <v>4.51722</v>
      </c>
      <c r="P2325" s="25">
        <v>2.57306</v>
      </c>
      <c r="Q2325" s="25">
        <v>2.0</v>
      </c>
      <c r="R2325" s="25">
        <v>99.0</v>
      </c>
      <c r="S2325" s="25">
        <v>10.0</v>
      </c>
    </row>
    <row r="2326">
      <c r="A2326" s="58" t="s">
        <v>41</v>
      </c>
      <c r="B2326" s="25" t="s">
        <v>1</v>
      </c>
      <c r="C2326" s="25" t="s">
        <v>132</v>
      </c>
      <c r="D2326" s="25" t="s">
        <v>18</v>
      </c>
      <c r="E2326" s="25">
        <v>43.0</v>
      </c>
      <c r="F2326" s="25">
        <v>2.0</v>
      </c>
      <c r="G2326" s="25">
        <v>1.0</v>
      </c>
      <c r="H2326" s="25">
        <v>1.0</v>
      </c>
      <c r="I2326" s="25">
        <v>0.0</v>
      </c>
      <c r="J2326" s="25">
        <v>0.0</v>
      </c>
      <c r="K2326" s="25">
        <v>0.0</v>
      </c>
      <c r="L2326" s="25">
        <v>0.0</v>
      </c>
      <c r="M2326" s="25">
        <v>0.0</v>
      </c>
      <c r="N2326" s="25">
        <v>1.07944</v>
      </c>
      <c r="O2326" s="25">
        <v>9.44139</v>
      </c>
      <c r="P2326" s="25">
        <v>2.47579</v>
      </c>
      <c r="Q2326" s="25">
        <v>2.0</v>
      </c>
      <c r="R2326" s="25">
        <v>99.0</v>
      </c>
      <c r="S2326" s="25">
        <v>10.0</v>
      </c>
    </row>
    <row r="2327">
      <c r="A2327" s="58" t="s">
        <v>41</v>
      </c>
      <c r="B2327" s="25" t="s">
        <v>1</v>
      </c>
      <c r="C2327" s="25" t="s">
        <v>144</v>
      </c>
      <c r="D2327" s="25" t="s">
        <v>18</v>
      </c>
      <c r="E2327" s="25">
        <v>4.0</v>
      </c>
      <c r="F2327" s="25">
        <v>3.0</v>
      </c>
      <c r="G2327" s="25">
        <v>0.0</v>
      </c>
      <c r="H2327" s="25">
        <v>0.0</v>
      </c>
      <c r="I2327" s="25">
        <v>0.0</v>
      </c>
      <c r="J2327" s="25">
        <v>0.0</v>
      </c>
      <c r="K2327" s="25">
        <v>0.0</v>
      </c>
      <c r="L2327" s="25">
        <v>0.0</v>
      </c>
      <c r="M2327" s="25">
        <v>0.0</v>
      </c>
      <c r="N2327" s="25">
        <v>0.55861</v>
      </c>
      <c r="O2327" s="25">
        <v>1.50861</v>
      </c>
      <c r="P2327" s="25">
        <v>0.86465</v>
      </c>
      <c r="Q2327" s="25">
        <v>2.0</v>
      </c>
      <c r="R2327" s="25">
        <v>99.0</v>
      </c>
      <c r="S2327" s="25">
        <v>10.0</v>
      </c>
    </row>
    <row r="2328">
      <c r="A2328" s="58" t="s">
        <v>41</v>
      </c>
      <c r="B2328" s="25" t="s">
        <v>1</v>
      </c>
      <c r="C2328" s="25" t="s">
        <v>168</v>
      </c>
      <c r="D2328" s="25" t="s">
        <v>18</v>
      </c>
      <c r="E2328" s="25">
        <v>58.0</v>
      </c>
      <c r="F2328" s="25">
        <v>2.0</v>
      </c>
      <c r="G2328" s="25">
        <v>1.0</v>
      </c>
      <c r="H2328" s="25">
        <v>6.0</v>
      </c>
      <c r="I2328" s="25">
        <v>0.0</v>
      </c>
      <c r="J2328" s="25">
        <v>0.0</v>
      </c>
      <c r="K2328" s="25">
        <v>0.0</v>
      </c>
      <c r="L2328" s="25">
        <v>0.0</v>
      </c>
      <c r="M2328" s="25">
        <v>0.0</v>
      </c>
      <c r="N2328" s="25">
        <v>0.74333</v>
      </c>
      <c r="O2328" s="25">
        <v>7.10278</v>
      </c>
      <c r="P2328" s="25">
        <v>2.29631</v>
      </c>
      <c r="Q2328" s="25">
        <v>2.0</v>
      </c>
      <c r="R2328" s="25">
        <v>99.0</v>
      </c>
      <c r="S2328" s="25">
        <v>10.0</v>
      </c>
    </row>
    <row r="2329">
      <c r="A2329" s="58" t="s">
        <v>41</v>
      </c>
      <c r="B2329" s="25" t="s">
        <v>1</v>
      </c>
      <c r="C2329" s="25" t="s">
        <v>136</v>
      </c>
      <c r="D2329" s="25" t="s">
        <v>18</v>
      </c>
      <c r="E2329" s="25">
        <v>72.0</v>
      </c>
      <c r="F2329" s="25">
        <v>2.0</v>
      </c>
      <c r="G2329" s="25">
        <v>0.0</v>
      </c>
      <c r="H2329" s="25">
        <v>0.0</v>
      </c>
      <c r="I2329" s="25">
        <v>0.0</v>
      </c>
      <c r="J2329" s="25">
        <v>0.0</v>
      </c>
      <c r="K2329" s="25">
        <v>0.0</v>
      </c>
      <c r="L2329" s="25">
        <v>0.0</v>
      </c>
      <c r="M2329" s="25">
        <v>0.0</v>
      </c>
      <c r="N2329" s="25">
        <v>0.50806</v>
      </c>
      <c r="O2329" s="25">
        <v>7.74222</v>
      </c>
      <c r="P2329" s="25">
        <v>2.33503</v>
      </c>
      <c r="Q2329" s="25">
        <v>2.0</v>
      </c>
      <c r="R2329" s="25">
        <v>99.0</v>
      </c>
      <c r="S2329" s="25">
        <v>10.0</v>
      </c>
    </row>
    <row r="2330">
      <c r="A2330" s="58" t="s">
        <v>41</v>
      </c>
      <c r="B2330" s="25" t="s">
        <v>1</v>
      </c>
      <c r="C2330" s="25" t="s">
        <v>113</v>
      </c>
      <c r="D2330" s="25" t="s">
        <v>18</v>
      </c>
      <c r="E2330" s="25">
        <v>49.0</v>
      </c>
      <c r="F2330" s="25">
        <v>2.0</v>
      </c>
      <c r="G2330" s="25">
        <v>0.0</v>
      </c>
      <c r="H2330" s="25">
        <v>2.0</v>
      </c>
      <c r="I2330" s="25">
        <v>0.0</v>
      </c>
      <c r="J2330" s="25">
        <v>0.0</v>
      </c>
      <c r="K2330" s="25">
        <v>0.0</v>
      </c>
      <c r="L2330" s="25">
        <v>0.0</v>
      </c>
      <c r="M2330" s="25">
        <v>0.0</v>
      </c>
      <c r="N2330" s="25">
        <v>0.82278</v>
      </c>
      <c r="O2330" s="25">
        <v>3.35389</v>
      </c>
      <c r="P2330" s="25">
        <v>1.56171</v>
      </c>
      <c r="Q2330" s="25">
        <v>2.0</v>
      </c>
      <c r="R2330" s="25">
        <v>99.0</v>
      </c>
      <c r="S2330" s="25">
        <v>10.0</v>
      </c>
    </row>
    <row r="2331">
      <c r="A2331" s="58" t="s">
        <v>41</v>
      </c>
      <c r="B2331" s="25" t="s">
        <v>1</v>
      </c>
      <c r="C2331" s="25" t="s">
        <v>81</v>
      </c>
      <c r="D2331" s="25" t="s">
        <v>18</v>
      </c>
      <c r="E2331" s="25">
        <v>44.0</v>
      </c>
      <c r="F2331" s="25">
        <v>2.0</v>
      </c>
      <c r="G2331" s="25">
        <v>0.0</v>
      </c>
      <c r="H2331" s="25">
        <v>2.0</v>
      </c>
      <c r="I2331" s="25">
        <v>0.0</v>
      </c>
      <c r="J2331" s="25">
        <v>0.0</v>
      </c>
      <c r="K2331" s="25">
        <v>0.0</v>
      </c>
      <c r="L2331" s="25">
        <v>0.0</v>
      </c>
      <c r="M2331" s="25">
        <v>0.0</v>
      </c>
      <c r="N2331" s="25">
        <v>1.48417</v>
      </c>
      <c r="O2331" s="25">
        <v>8.82139</v>
      </c>
      <c r="P2331" s="25">
        <v>3.43753</v>
      </c>
      <c r="Q2331" s="25">
        <v>2.0</v>
      </c>
      <c r="R2331" s="25">
        <v>99.0</v>
      </c>
      <c r="S2331" s="25">
        <v>10.0</v>
      </c>
    </row>
    <row r="2332">
      <c r="A2332" s="58" t="s">
        <v>41</v>
      </c>
      <c r="B2332" s="25" t="s">
        <v>1</v>
      </c>
      <c r="C2332" s="25" t="s">
        <v>101</v>
      </c>
      <c r="D2332" s="25" t="s">
        <v>18</v>
      </c>
      <c r="E2332" s="25">
        <v>59.0</v>
      </c>
      <c r="F2332" s="25">
        <v>2.0</v>
      </c>
      <c r="G2332" s="25">
        <v>0.0</v>
      </c>
      <c r="H2332" s="25">
        <v>0.0</v>
      </c>
      <c r="I2332" s="25">
        <v>0.0</v>
      </c>
      <c r="J2332" s="25">
        <v>0.0</v>
      </c>
      <c r="K2332" s="25">
        <v>0.0</v>
      </c>
      <c r="L2332" s="25">
        <v>0.0</v>
      </c>
      <c r="M2332" s="25">
        <v>0.0</v>
      </c>
      <c r="N2332" s="25">
        <v>1.04167</v>
      </c>
      <c r="O2332" s="25">
        <v>4.30556</v>
      </c>
      <c r="P2332" s="25">
        <v>1.78788</v>
      </c>
      <c r="Q2332" s="25">
        <v>2.0</v>
      </c>
      <c r="R2332" s="25">
        <v>99.0</v>
      </c>
      <c r="S2332" s="25">
        <v>10.0</v>
      </c>
    </row>
    <row r="2333">
      <c r="A2333" s="58" t="s">
        <v>41</v>
      </c>
      <c r="B2333" s="25" t="s">
        <v>1</v>
      </c>
      <c r="C2333" s="25" t="s">
        <v>197</v>
      </c>
      <c r="D2333" s="25" t="s">
        <v>18</v>
      </c>
      <c r="E2333" s="25">
        <v>76.0</v>
      </c>
      <c r="F2333" s="25">
        <v>3.0</v>
      </c>
      <c r="G2333" s="25">
        <v>0.0</v>
      </c>
      <c r="H2333" s="25">
        <v>3.0</v>
      </c>
      <c r="I2333" s="25">
        <v>0.0</v>
      </c>
      <c r="J2333" s="25">
        <v>0.0</v>
      </c>
      <c r="K2333" s="25">
        <v>0.0</v>
      </c>
      <c r="L2333" s="25">
        <v>0.0</v>
      </c>
      <c r="M2333" s="25">
        <v>0.0</v>
      </c>
      <c r="N2333" s="25">
        <v>0.94556</v>
      </c>
      <c r="O2333" s="25">
        <v>11.83889</v>
      </c>
      <c r="P2333" s="25">
        <v>3.90857</v>
      </c>
      <c r="Q2333" s="25">
        <v>2.0</v>
      </c>
      <c r="R2333" s="25">
        <v>99.0</v>
      </c>
      <c r="S2333" s="25">
        <v>10.0</v>
      </c>
    </row>
    <row r="2334">
      <c r="A2334" s="58" t="s">
        <v>41</v>
      </c>
      <c r="B2334" s="25" t="s">
        <v>1</v>
      </c>
      <c r="C2334" s="25" t="s">
        <v>167</v>
      </c>
      <c r="D2334" s="25" t="s">
        <v>18</v>
      </c>
      <c r="E2334" s="25">
        <v>82.0</v>
      </c>
      <c r="F2334" s="25">
        <v>2.0</v>
      </c>
      <c r="G2334" s="25">
        <v>0.0</v>
      </c>
      <c r="H2334" s="25">
        <v>2.0</v>
      </c>
      <c r="I2334" s="25">
        <v>0.0</v>
      </c>
      <c r="J2334" s="25">
        <v>0.0</v>
      </c>
      <c r="K2334" s="25">
        <v>0.0</v>
      </c>
      <c r="L2334" s="25">
        <v>0.0</v>
      </c>
      <c r="M2334" s="25">
        <v>0.0</v>
      </c>
      <c r="N2334" s="25">
        <v>0.39361</v>
      </c>
      <c r="O2334" s="25">
        <v>4.22583</v>
      </c>
      <c r="P2334" s="25">
        <v>1.67058</v>
      </c>
      <c r="Q2334" s="25">
        <v>2.0</v>
      </c>
      <c r="R2334" s="25">
        <v>99.0</v>
      </c>
      <c r="S2334" s="25">
        <v>10.0</v>
      </c>
    </row>
    <row r="2335">
      <c r="A2335" s="58" t="s">
        <v>41</v>
      </c>
      <c r="B2335" s="25" t="s">
        <v>1</v>
      </c>
      <c r="C2335" s="25" t="s">
        <v>250</v>
      </c>
      <c r="D2335" s="25" t="s">
        <v>19</v>
      </c>
      <c r="E2335" s="25">
        <v>4.0</v>
      </c>
      <c r="F2335" s="25">
        <v>2.0</v>
      </c>
      <c r="G2335" s="25">
        <v>0.0</v>
      </c>
      <c r="H2335" s="25">
        <v>0.0</v>
      </c>
      <c r="I2335" s="25">
        <v>0.0</v>
      </c>
      <c r="J2335" s="25">
        <v>0.0</v>
      </c>
      <c r="K2335" s="25">
        <v>0.0</v>
      </c>
      <c r="L2335" s="25">
        <v>0.0</v>
      </c>
      <c r="M2335" s="25">
        <v>0.0</v>
      </c>
      <c r="N2335" s="25">
        <v>1.14194</v>
      </c>
      <c r="O2335" s="25">
        <v>1.58194</v>
      </c>
      <c r="P2335" s="25">
        <v>1.17257</v>
      </c>
      <c r="Q2335" s="25">
        <v>2.0</v>
      </c>
      <c r="R2335" s="25">
        <v>99.0</v>
      </c>
      <c r="S2335" s="25">
        <v>11.0</v>
      </c>
    </row>
    <row r="2336">
      <c r="A2336" s="58" t="s">
        <v>41</v>
      </c>
      <c r="B2336" s="25" t="s">
        <v>1</v>
      </c>
      <c r="C2336" s="25" t="s">
        <v>211</v>
      </c>
      <c r="D2336" s="25" t="s">
        <v>19</v>
      </c>
      <c r="E2336" s="25">
        <v>12.0</v>
      </c>
      <c r="F2336" s="25">
        <v>2.0</v>
      </c>
      <c r="G2336" s="25">
        <v>0.0</v>
      </c>
      <c r="H2336" s="25">
        <v>1.0</v>
      </c>
      <c r="I2336" s="25">
        <v>0.0</v>
      </c>
      <c r="J2336" s="25">
        <v>0.0</v>
      </c>
      <c r="K2336" s="25">
        <v>0.0</v>
      </c>
      <c r="L2336" s="25">
        <v>0.0</v>
      </c>
      <c r="M2336" s="25">
        <v>0.0</v>
      </c>
      <c r="N2336" s="25">
        <v>0.52472</v>
      </c>
      <c r="O2336" s="25">
        <v>1.02278</v>
      </c>
      <c r="P2336" s="25">
        <v>0.53137</v>
      </c>
      <c r="Q2336" s="25">
        <v>2.0</v>
      </c>
      <c r="R2336" s="25">
        <v>99.0</v>
      </c>
      <c r="S2336" s="25">
        <v>11.0</v>
      </c>
    </row>
    <row r="2337">
      <c r="A2337" s="58" t="s">
        <v>41</v>
      </c>
      <c r="B2337" s="25" t="s">
        <v>1</v>
      </c>
      <c r="C2337" s="25" t="s">
        <v>222</v>
      </c>
      <c r="D2337" s="25" t="s">
        <v>19</v>
      </c>
      <c r="E2337" s="25">
        <v>8.0</v>
      </c>
      <c r="F2337" s="25">
        <v>2.0</v>
      </c>
      <c r="G2337" s="25">
        <v>0.0</v>
      </c>
      <c r="H2337" s="25">
        <v>0.0</v>
      </c>
      <c r="I2337" s="25">
        <v>0.0</v>
      </c>
      <c r="J2337" s="25">
        <v>0.0</v>
      </c>
      <c r="K2337" s="25">
        <v>0.0</v>
      </c>
      <c r="L2337" s="25">
        <v>0.0</v>
      </c>
      <c r="M2337" s="25">
        <v>0.0</v>
      </c>
      <c r="N2337" s="25">
        <v>0.47139</v>
      </c>
      <c r="O2337" s="25">
        <v>1.82333</v>
      </c>
      <c r="P2337" s="25">
        <v>0.82837</v>
      </c>
      <c r="Q2337" s="25">
        <v>2.0</v>
      </c>
      <c r="R2337" s="25">
        <v>99.0</v>
      </c>
      <c r="S2337" s="25">
        <v>11.0</v>
      </c>
    </row>
    <row r="2338">
      <c r="A2338" s="58" t="s">
        <v>41</v>
      </c>
      <c r="B2338" s="25" t="s">
        <v>1</v>
      </c>
      <c r="C2338" s="25" t="s">
        <v>198</v>
      </c>
      <c r="D2338" s="25" t="s">
        <v>19</v>
      </c>
      <c r="E2338" s="25">
        <v>9.0</v>
      </c>
      <c r="F2338" s="25">
        <v>2.0</v>
      </c>
      <c r="G2338" s="25">
        <v>0.0</v>
      </c>
      <c r="H2338" s="25">
        <v>1.0</v>
      </c>
      <c r="I2338" s="25">
        <v>0.0</v>
      </c>
      <c r="J2338" s="25">
        <v>0.0</v>
      </c>
      <c r="K2338" s="25">
        <v>0.0</v>
      </c>
      <c r="L2338" s="25">
        <v>0.0</v>
      </c>
      <c r="M2338" s="25">
        <v>0.0</v>
      </c>
      <c r="N2338" s="25">
        <v>0.56222</v>
      </c>
      <c r="O2338" s="25">
        <v>13.80917</v>
      </c>
      <c r="P2338" s="25">
        <v>1.9688</v>
      </c>
      <c r="Q2338" s="25">
        <v>2.0</v>
      </c>
      <c r="R2338" s="25">
        <v>99.0</v>
      </c>
      <c r="S2338" s="25">
        <v>11.0</v>
      </c>
    </row>
    <row r="2339">
      <c r="A2339" s="58" t="s">
        <v>41</v>
      </c>
      <c r="B2339" s="25" t="s">
        <v>1</v>
      </c>
      <c r="C2339" s="25" t="s">
        <v>183</v>
      </c>
      <c r="D2339" s="25" t="s">
        <v>19</v>
      </c>
      <c r="E2339" s="25">
        <v>17.0</v>
      </c>
      <c r="F2339" s="25">
        <v>2.0</v>
      </c>
      <c r="G2339" s="25">
        <v>0.0</v>
      </c>
      <c r="H2339" s="25">
        <v>1.0</v>
      </c>
      <c r="I2339" s="25">
        <v>0.0</v>
      </c>
      <c r="J2339" s="25">
        <v>0.0</v>
      </c>
      <c r="K2339" s="25">
        <v>0.0</v>
      </c>
      <c r="L2339" s="25">
        <v>0.0</v>
      </c>
      <c r="M2339" s="25">
        <v>0.0</v>
      </c>
      <c r="N2339" s="25">
        <v>1.02611</v>
      </c>
      <c r="O2339" s="25">
        <v>13.54222</v>
      </c>
      <c r="P2339" s="25">
        <v>3.16227</v>
      </c>
      <c r="Q2339" s="25">
        <v>2.0</v>
      </c>
      <c r="R2339" s="25">
        <v>99.0</v>
      </c>
      <c r="S2339" s="25">
        <v>11.0</v>
      </c>
    </row>
    <row r="2340">
      <c r="A2340" s="58" t="s">
        <v>41</v>
      </c>
      <c r="B2340" s="25" t="s">
        <v>1</v>
      </c>
      <c r="C2340" s="25" t="s">
        <v>213</v>
      </c>
      <c r="D2340" s="25" t="s">
        <v>19</v>
      </c>
      <c r="E2340" s="25">
        <v>21.0</v>
      </c>
      <c r="F2340" s="25">
        <v>2.0</v>
      </c>
      <c r="G2340" s="25">
        <v>0.0</v>
      </c>
      <c r="H2340" s="25">
        <v>4.0</v>
      </c>
      <c r="I2340" s="25">
        <v>0.0</v>
      </c>
      <c r="J2340" s="25">
        <v>0.0</v>
      </c>
      <c r="K2340" s="25">
        <v>0.0</v>
      </c>
      <c r="L2340" s="25">
        <v>0.0</v>
      </c>
      <c r="M2340" s="25">
        <v>0.0</v>
      </c>
      <c r="N2340" s="25">
        <v>0.67111</v>
      </c>
      <c r="O2340" s="25">
        <v>2.4775</v>
      </c>
      <c r="P2340" s="25">
        <v>1.76136</v>
      </c>
      <c r="Q2340" s="25">
        <v>2.0</v>
      </c>
      <c r="R2340" s="25">
        <v>99.0</v>
      </c>
      <c r="S2340" s="25">
        <v>11.0</v>
      </c>
    </row>
    <row r="2341">
      <c r="A2341" s="58" t="s">
        <v>41</v>
      </c>
      <c r="B2341" s="25" t="s">
        <v>1</v>
      </c>
      <c r="C2341" s="25" t="s">
        <v>48</v>
      </c>
      <c r="D2341" s="25" t="s">
        <v>19</v>
      </c>
      <c r="E2341" s="25">
        <v>87.0</v>
      </c>
      <c r="F2341" s="25">
        <v>2.0</v>
      </c>
      <c r="G2341" s="25">
        <v>0.0</v>
      </c>
      <c r="H2341" s="25">
        <v>5.0</v>
      </c>
      <c r="I2341" s="25">
        <v>0.0</v>
      </c>
      <c r="J2341" s="25">
        <v>0.0</v>
      </c>
      <c r="K2341" s="25">
        <v>0.0</v>
      </c>
      <c r="L2341" s="25">
        <v>0.0</v>
      </c>
      <c r="M2341" s="25">
        <v>0.0</v>
      </c>
      <c r="N2341" s="25">
        <v>0.49972</v>
      </c>
      <c r="O2341" s="25">
        <v>2.33667</v>
      </c>
      <c r="P2341" s="25">
        <v>1.84176</v>
      </c>
      <c r="Q2341" s="25">
        <v>2.0</v>
      </c>
      <c r="R2341" s="25">
        <v>99.0</v>
      </c>
      <c r="S2341" s="25">
        <v>11.0</v>
      </c>
    </row>
    <row r="2342">
      <c r="A2342" s="58" t="s">
        <v>41</v>
      </c>
      <c r="B2342" s="25" t="s">
        <v>1</v>
      </c>
      <c r="C2342" s="25" t="s">
        <v>153</v>
      </c>
      <c r="D2342" s="25" t="s">
        <v>19</v>
      </c>
      <c r="E2342" s="25">
        <v>19.0</v>
      </c>
      <c r="F2342" s="25">
        <v>2.0</v>
      </c>
      <c r="G2342" s="25">
        <v>0.0</v>
      </c>
      <c r="H2342" s="25">
        <v>3.0</v>
      </c>
      <c r="I2342" s="25">
        <v>0.0</v>
      </c>
      <c r="J2342" s="25">
        <v>0.0</v>
      </c>
      <c r="K2342" s="25">
        <v>0.0</v>
      </c>
      <c r="L2342" s="25">
        <v>0.0</v>
      </c>
      <c r="M2342" s="25">
        <v>0.0</v>
      </c>
      <c r="N2342" s="25">
        <v>0.195</v>
      </c>
      <c r="O2342" s="25">
        <v>1.4125</v>
      </c>
      <c r="P2342" s="25">
        <v>0.50877</v>
      </c>
      <c r="Q2342" s="25">
        <v>2.0</v>
      </c>
      <c r="R2342" s="25">
        <v>99.0</v>
      </c>
      <c r="S2342" s="25">
        <v>11.0</v>
      </c>
    </row>
    <row r="2343">
      <c r="A2343" s="58" t="s">
        <v>41</v>
      </c>
      <c r="B2343" s="25" t="s">
        <v>1</v>
      </c>
      <c r="C2343" s="25" t="s">
        <v>238</v>
      </c>
      <c r="D2343" s="25" t="s">
        <v>19</v>
      </c>
      <c r="E2343" s="25">
        <v>12.0</v>
      </c>
      <c r="F2343" s="25">
        <v>2.0</v>
      </c>
      <c r="G2343" s="25">
        <v>0.0</v>
      </c>
      <c r="H2343" s="25">
        <v>1.0</v>
      </c>
      <c r="I2343" s="25">
        <v>0.0</v>
      </c>
      <c r="J2343" s="25">
        <v>0.0</v>
      </c>
      <c r="K2343" s="25">
        <v>0.0</v>
      </c>
      <c r="L2343" s="25">
        <v>0.0</v>
      </c>
      <c r="M2343" s="25">
        <v>0.0</v>
      </c>
      <c r="N2343" s="25">
        <v>1.00806</v>
      </c>
      <c r="O2343" s="25">
        <v>1.48333</v>
      </c>
      <c r="P2343" s="25">
        <v>0.9197</v>
      </c>
      <c r="Q2343" s="25">
        <v>2.0</v>
      </c>
      <c r="R2343" s="25">
        <v>99.0</v>
      </c>
      <c r="S2343" s="25">
        <v>11.0</v>
      </c>
    </row>
    <row r="2344">
      <c r="A2344" s="58" t="s">
        <v>41</v>
      </c>
      <c r="B2344" s="25" t="s">
        <v>1</v>
      </c>
      <c r="C2344" s="25" t="s">
        <v>187</v>
      </c>
      <c r="D2344" s="25" t="s">
        <v>19</v>
      </c>
      <c r="E2344" s="25">
        <v>48.0</v>
      </c>
      <c r="F2344" s="25">
        <v>2.0</v>
      </c>
      <c r="G2344" s="25">
        <v>0.0</v>
      </c>
      <c r="H2344" s="25">
        <v>2.0</v>
      </c>
      <c r="I2344" s="25">
        <v>0.0</v>
      </c>
      <c r="J2344" s="25">
        <v>0.0</v>
      </c>
      <c r="K2344" s="25">
        <v>0.0</v>
      </c>
      <c r="L2344" s="25">
        <v>0.0</v>
      </c>
      <c r="M2344" s="25">
        <v>0.0</v>
      </c>
      <c r="N2344" s="25">
        <v>0.66361</v>
      </c>
      <c r="O2344" s="25">
        <v>2.07056</v>
      </c>
      <c r="P2344" s="25">
        <v>1.49093</v>
      </c>
      <c r="Q2344" s="25">
        <v>2.0</v>
      </c>
      <c r="R2344" s="25">
        <v>99.0</v>
      </c>
      <c r="S2344" s="25">
        <v>11.0</v>
      </c>
    </row>
    <row r="2345">
      <c r="A2345" s="58" t="s">
        <v>41</v>
      </c>
      <c r="B2345" s="25" t="s">
        <v>1</v>
      </c>
      <c r="C2345" s="25" t="s">
        <v>229</v>
      </c>
      <c r="D2345" s="25" t="s">
        <v>20</v>
      </c>
      <c r="E2345" s="25">
        <v>5.0</v>
      </c>
      <c r="F2345" s="25">
        <v>2.0</v>
      </c>
      <c r="G2345" s="25">
        <v>0.0</v>
      </c>
      <c r="H2345" s="25">
        <v>0.0</v>
      </c>
      <c r="I2345" s="25">
        <v>0.0</v>
      </c>
      <c r="J2345" s="25">
        <v>0.0</v>
      </c>
      <c r="K2345" s="25">
        <v>0.0</v>
      </c>
      <c r="L2345" s="25">
        <v>0.0</v>
      </c>
      <c r="M2345" s="25">
        <v>0.0</v>
      </c>
      <c r="N2345" s="25">
        <v>3.86056</v>
      </c>
      <c r="O2345" s="25">
        <v>116.82194</v>
      </c>
      <c r="P2345" s="25">
        <v>25.17033</v>
      </c>
      <c r="Q2345" s="25">
        <v>2.0</v>
      </c>
      <c r="R2345" s="25">
        <v>99.0</v>
      </c>
      <c r="S2345" s="25">
        <v>12.0</v>
      </c>
    </row>
    <row r="2346">
      <c r="A2346" s="58" t="s">
        <v>41</v>
      </c>
      <c r="B2346" s="25" t="s">
        <v>1</v>
      </c>
      <c r="C2346" s="25" t="s">
        <v>115</v>
      </c>
      <c r="D2346" s="25" t="s">
        <v>20</v>
      </c>
      <c r="E2346" s="25">
        <v>41.0</v>
      </c>
      <c r="F2346" s="25">
        <v>2.0</v>
      </c>
      <c r="G2346" s="25">
        <v>0.0</v>
      </c>
      <c r="H2346" s="25">
        <v>1.0</v>
      </c>
      <c r="I2346" s="25">
        <v>0.0</v>
      </c>
      <c r="J2346" s="25">
        <v>0.0</v>
      </c>
      <c r="K2346" s="25">
        <v>0.0</v>
      </c>
      <c r="L2346" s="25">
        <v>0.0</v>
      </c>
      <c r="M2346" s="25">
        <v>0.0</v>
      </c>
      <c r="N2346" s="25">
        <v>0.90333</v>
      </c>
      <c r="O2346" s="25">
        <v>7.32139</v>
      </c>
      <c r="P2346" s="25">
        <v>3.17491</v>
      </c>
      <c r="Q2346" s="25">
        <v>2.0</v>
      </c>
      <c r="R2346" s="25">
        <v>99.0</v>
      </c>
      <c r="S2346" s="25">
        <v>12.0</v>
      </c>
    </row>
    <row r="2347">
      <c r="A2347" s="58" t="s">
        <v>41</v>
      </c>
      <c r="B2347" s="25" t="s">
        <v>1</v>
      </c>
      <c r="C2347" s="25" t="s">
        <v>208</v>
      </c>
      <c r="D2347" s="25" t="s">
        <v>20</v>
      </c>
      <c r="E2347" s="25">
        <v>3.0</v>
      </c>
      <c r="F2347" s="25">
        <v>2.0</v>
      </c>
      <c r="G2347" s="25">
        <v>1.0</v>
      </c>
      <c r="H2347" s="25">
        <v>0.0</v>
      </c>
      <c r="I2347" s="25">
        <v>0.0</v>
      </c>
      <c r="J2347" s="25">
        <v>0.0</v>
      </c>
      <c r="K2347" s="25">
        <v>0.0</v>
      </c>
      <c r="L2347" s="25">
        <v>0.0</v>
      </c>
      <c r="M2347" s="25">
        <v>0.0</v>
      </c>
      <c r="N2347" s="25">
        <v>1.19278</v>
      </c>
      <c r="O2347" s="25">
        <v>1.85056</v>
      </c>
      <c r="P2347" s="25">
        <v>1.01537</v>
      </c>
      <c r="Q2347" s="25">
        <v>2.0</v>
      </c>
      <c r="R2347" s="25">
        <v>99.0</v>
      </c>
      <c r="S2347" s="25">
        <v>12.0</v>
      </c>
    </row>
    <row r="2348">
      <c r="A2348" s="58" t="s">
        <v>41</v>
      </c>
      <c r="B2348" s="25" t="s">
        <v>1</v>
      </c>
      <c r="C2348" s="25" t="s">
        <v>139</v>
      </c>
      <c r="D2348" s="25" t="s">
        <v>20</v>
      </c>
      <c r="E2348" s="25">
        <v>6.0</v>
      </c>
      <c r="F2348" s="25">
        <v>2.0</v>
      </c>
      <c r="G2348" s="25">
        <v>0.0</v>
      </c>
      <c r="H2348" s="25">
        <v>0.0</v>
      </c>
      <c r="I2348" s="25">
        <v>0.0</v>
      </c>
      <c r="J2348" s="25">
        <v>0.0</v>
      </c>
      <c r="K2348" s="25">
        <v>0.0</v>
      </c>
      <c r="L2348" s="25">
        <v>0.0</v>
      </c>
      <c r="M2348" s="25">
        <v>0.0</v>
      </c>
      <c r="N2348" s="25">
        <v>1.15778</v>
      </c>
      <c r="O2348" s="25">
        <v>12.03389</v>
      </c>
      <c r="P2348" s="25">
        <v>4.43264</v>
      </c>
      <c r="Q2348" s="25">
        <v>2.0</v>
      </c>
      <c r="R2348" s="25">
        <v>99.0</v>
      </c>
      <c r="S2348" s="25">
        <v>12.0</v>
      </c>
    </row>
    <row r="2349">
      <c r="A2349" s="58" t="s">
        <v>41</v>
      </c>
      <c r="B2349" s="25" t="s">
        <v>1</v>
      </c>
      <c r="C2349" s="25" t="s">
        <v>280</v>
      </c>
      <c r="D2349" s="25" t="s">
        <v>20</v>
      </c>
      <c r="E2349" s="25">
        <v>4.0</v>
      </c>
      <c r="F2349" s="25">
        <v>2.0</v>
      </c>
      <c r="G2349" s="25">
        <v>0.0</v>
      </c>
      <c r="H2349" s="25">
        <v>0.0</v>
      </c>
      <c r="I2349" s="25">
        <v>0.0</v>
      </c>
      <c r="J2349" s="25">
        <v>0.0</v>
      </c>
      <c r="K2349" s="25">
        <v>0.0</v>
      </c>
      <c r="L2349" s="25">
        <v>0.0</v>
      </c>
      <c r="M2349" s="25">
        <v>0.0</v>
      </c>
      <c r="N2349" s="25">
        <v>1.03278</v>
      </c>
      <c r="O2349" s="25">
        <v>5.62583</v>
      </c>
      <c r="P2349" s="25">
        <v>2.06083</v>
      </c>
      <c r="Q2349" s="25">
        <v>2.0</v>
      </c>
      <c r="R2349" s="25">
        <v>99.0</v>
      </c>
      <c r="S2349" s="25">
        <v>12.0</v>
      </c>
    </row>
    <row r="2350">
      <c r="A2350" s="58" t="s">
        <v>41</v>
      </c>
      <c r="B2350" s="25" t="s">
        <v>1</v>
      </c>
      <c r="C2350" s="25" t="s">
        <v>187</v>
      </c>
      <c r="D2350" s="25" t="s">
        <v>20</v>
      </c>
      <c r="E2350" s="25">
        <v>48.0</v>
      </c>
      <c r="F2350" s="25">
        <v>2.0</v>
      </c>
      <c r="G2350" s="25">
        <v>0.0</v>
      </c>
      <c r="H2350" s="25">
        <v>0.0</v>
      </c>
      <c r="I2350" s="25">
        <v>0.0</v>
      </c>
      <c r="J2350" s="25">
        <v>0.0</v>
      </c>
      <c r="K2350" s="25">
        <v>0.0</v>
      </c>
      <c r="L2350" s="25">
        <v>0.0</v>
      </c>
      <c r="M2350" s="25">
        <v>0.0</v>
      </c>
      <c r="N2350" s="25">
        <v>0.80833</v>
      </c>
      <c r="O2350" s="25">
        <v>6.72444</v>
      </c>
      <c r="P2350" s="25">
        <v>4.01345</v>
      </c>
      <c r="Q2350" s="25">
        <v>2.0</v>
      </c>
      <c r="R2350" s="25">
        <v>99.0</v>
      </c>
      <c r="S2350" s="25">
        <v>12.0</v>
      </c>
    </row>
    <row r="2351">
      <c r="A2351" s="58" t="s">
        <v>41</v>
      </c>
      <c r="B2351" s="25" t="s">
        <v>1</v>
      </c>
      <c r="C2351" s="25" t="s">
        <v>164</v>
      </c>
      <c r="D2351" s="25" t="s">
        <v>20</v>
      </c>
      <c r="E2351" s="25">
        <v>22.0</v>
      </c>
      <c r="F2351" s="25">
        <v>2.0</v>
      </c>
      <c r="G2351" s="25">
        <v>0.0</v>
      </c>
      <c r="H2351" s="25">
        <v>0.0</v>
      </c>
      <c r="I2351" s="25">
        <v>0.0</v>
      </c>
      <c r="J2351" s="25">
        <v>0.0</v>
      </c>
      <c r="K2351" s="25">
        <v>0.0</v>
      </c>
      <c r="L2351" s="25">
        <v>0.0</v>
      </c>
      <c r="M2351" s="25">
        <v>0.0</v>
      </c>
      <c r="N2351" s="25">
        <v>1.29056</v>
      </c>
      <c r="O2351" s="25">
        <v>18.35806</v>
      </c>
      <c r="P2351" s="25">
        <v>5.93717</v>
      </c>
      <c r="Q2351" s="25">
        <v>2.0</v>
      </c>
      <c r="R2351" s="25">
        <v>99.0</v>
      </c>
      <c r="S2351" s="25">
        <v>12.0</v>
      </c>
    </row>
    <row r="2352">
      <c r="A2352" s="58" t="s">
        <v>41</v>
      </c>
      <c r="B2352" s="25" t="s">
        <v>1</v>
      </c>
      <c r="C2352" s="25" t="s">
        <v>214</v>
      </c>
      <c r="D2352" s="25" t="s">
        <v>20</v>
      </c>
      <c r="E2352" s="25">
        <v>10.0</v>
      </c>
      <c r="F2352" s="25">
        <v>2.0</v>
      </c>
      <c r="G2352" s="25">
        <v>0.0</v>
      </c>
      <c r="H2352" s="25">
        <v>0.0</v>
      </c>
      <c r="I2352" s="25">
        <v>0.0</v>
      </c>
      <c r="J2352" s="25">
        <v>0.0</v>
      </c>
      <c r="K2352" s="25">
        <v>0.0</v>
      </c>
      <c r="L2352" s="25">
        <v>0.0</v>
      </c>
      <c r="M2352" s="25">
        <v>0.0</v>
      </c>
      <c r="N2352" s="25">
        <v>0.93222</v>
      </c>
      <c r="O2352" s="25">
        <v>13.39389</v>
      </c>
      <c r="P2352" s="25">
        <v>4.03892</v>
      </c>
      <c r="Q2352" s="25">
        <v>2.0</v>
      </c>
      <c r="R2352" s="25">
        <v>99.0</v>
      </c>
      <c r="S2352" s="25">
        <v>12.0</v>
      </c>
    </row>
    <row r="2353">
      <c r="A2353" s="58" t="s">
        <v>41</v>
      </c>
      <c r="B2353" s="25" t="s">
        <v>1</v>
      </c>
      <c r="C2353" s="25" t="s">
        <v>58</v>
      </c>
      <c r="D2353" s="25" t="s">
        <v>20</v>
      </c>
      <c r="E2353" s="25">
        <v>39.0</v>
      </c>
      <c r="F2353" s="25">
        <v>2.0</v>
      </c>
      <c r="G2353" s="25">
        <v>0.0</v>
      </c>
      <c r="H2353" s="25">
        <v>1.0</v>
      </c>
      <c r="I2353" s="25">
        <v>0.0</v>
      </c>
      <c r="J2353" s="25">
        <v>0.0</v>
      </c>
      <c r="K2353" s="25">
        <v>0.0</v>
      </c>
      <c r="L2353" s="25">
        <v>0.0</v>
      </c>
      <c r="M2353" s="25">
        <v>0.0</v>
      </c>
      <c r="N2353" s="25">
        <v>0.82306</v>
      </c>
      <c r="O2353" s="25">
        <v>12.73083</v>
      </c>
      <c r="P2353" s="25">
        <v>4.45804</v>
      </c>
      <c r="Q2353" s="25">
        <v>2.0</v>
      </c>
      <c r="R2353" s="25">
        <v>99.0</v>
      </c>
      <c r="S2353" s="25">
        <v>12.0</v>
      </c>
    </row>
    <row r="2354">
      <c r="A2354" s="58" t="s">
        <v>41</v>
      </c>
      <c r="B2354" s="25" t="s">
        <v>1</v>
      </c>
      <c r="C2354" s="25" t="s">
        <v>123</v>
      </c>
      <c r="D2354" s="25" t="s">
        <v>20</v>
      </c>
      <c r="E2354" s="25">
        <v>19.0</v>
      </c>
      <c r="F2354" s="25">
        <v>2.0</v>
      </c>
      <c r="G2354" s="25">
        <v>0.0</v>
      </c>
      <c r="H2354" s="25">
        <v>0.0</v>
      </c>
      <c r="I2354" s="25">
        <v>0.0</v>
      </c>
      <c r="J2354" s="25">
        <v>0.0</v>
      </c>
      <c r="K2354" s="25">
        <v>0.0</v>
      </c>
      <c r="L2354" s="25">
        <v>0.0</v>
      </c>
      <c r="M2354" s="25">
        <v>0.0</v>
      </c>
      <c r="N2354" s="25">
        <v>0.82028</v>
      </c>
      <c r="O2354" s="25">
        <v>21.28556</v>
      </c>
      <c r="P2354" s="25">
        <v>4.22558</v>
      </c>
      <c r="Q2354" s="25">
        <v>2.0</v>
      </c>
      <c r="R2354" s="25">
        <v>99.0</v>
      </c>
      <c r="S2354" s="25">
        <v>12.0</v>
      </c>
    </row>
    <row r="2355">
      <c r="A2355" s="58" t="s">
        <v>41</v>
      </c>
      <c r="B2355" s="25" t="s">
        <v>1</v>
      </c>
      <c r="C2355" s="25" t="s">
        <v>200</v>
      </c>
      <c r="D2355" s="25" t="s">
        <v>20</v>
      </c>
      <c r="E2355" s="25">
        <v>21.0</v>
      </c>
      <c r="F2355" s="25">
        <v>2.0</v>
      </c>
      <c r="G2355" s="25">
        <v>0.0</v>
      </c>
      <c r="H2355" s="25">
        <v>0.0</v>
      </c>
      <c r="I2355" s="25">
        <v>0.0</v>
      </c>
      <c r="J2355" s="25">
        <v>0.0</v>
      </c>
      <c r="K2355" s="25">
        <v>0.0</v>
      </c>
      <c r="L2355" s="25">
        <v>0.0</v>
      </c>
      <c r="M2355" s="25">
        <v>0.0</v>
      </c>
      <c r="N2355" s="25">
        <v>0.59333</v>
      </c>
      <c r="O2355" s="25">
        <v>7.77139</v>
      </c>
      <c r="P2355" s="25">
        <v>2.61229</v>
      </c>
      <c r="Q2355" s="25">
        <v>2.0</v>
      </c>
      <c r="R2355" s="25">
        <v>99.0</v>
      </c>
      <c r="S2355" s="25">
        <v>12.0</v>
      </c>
    </row>
    <row r="2356">
      <c r="A2356" s="58" t="s">
        <v>41</v>
      </c>
      <c r="B2356" s="25" t="s">
        <v>1</v>
      </c>
      <c r="C2356" s="25" t="s">
        <v>99</v>
      </c>
      <c r="D2356" s="25" t="s">
        <v>20</v>
      </c>
      <c r="E2356" s="25">
        <v>38.0</v>
      </c>
      <c r="F2356" s="25">
        <v>2.0</v>
      </c>
      <c r="G2356" s="25">
        <v>0.0</v>
      </c>
      <c r="H2356" s="25">
        <v>1.0</v>
      </c>
      <c r="I2356" s="25">
        <v>0.0</v>
      </c>
      <c r="J2356" s="25">
        <v>0.0</v>
      </c>
      <c r="K2356" s="25">
        <v>0.0</v>
      </c>
      <c r="L2356" s="25">
        <v>0.0</v>
      </c>
      <c r="M2356" s="25">
        <v>0.0</v>
      </c>
      <c r="N2356" s="25">
        <v>1.03472</v>
      </c>
      <c r="O2356" s="25">
        <v>5.15361</v>
      </c>
      <c r="P2356" s="25">
        <v>3.24209</v>
      </c>
      <c r="Q2356" s="25">
        <v>2.0</v>
      </c>
      <c r="R2356" s="25">
        <v>99.0</v>
      </c>
      <c r="S2356" s="25">
        <v>12.0</v>
      </c>
    </row>
    <row r="2357">
      <c r="A2357" s="58" t="s">
        <v>41</v>
      </c>
      <c r="B2357" s="25" t="s">
        <v>1</v>
      </c>
      <c r="C2357" s="25" t="s">
        <v>221</v>
      </c>
      <c r="D2357" s="25" t="s">
        <v>20</v>
      </c>
      <c r="E2357" s="25">
        <v>108.0</v>
      </c>
      <c r="F2357" s="25">
        <v>3.0</v>
      </c>
      <c r="G2357" s="25">
        <v>0.0</v>
      </c>
      <c r="H2357" s="25">
        <v>0.0</v>
      </c>
      <c r="I2357" s="25">
        <v>0.0</v>
      </c>
      <c r="J2357" s="25">
        <v>0.0</v>
      </c>
      <c r="K2357" s="25">
        <v>0.0</v>
      </c>
      <c r="L2357" s="25">
        <v>0.0</v>
      </c>
      <c r="M2357" s="25">
        <v>0.0</v>
      </c>
      <c r="N2357" s="25">
        <v>0.36417</v>
      </c>
      <c r="O2357" s="25">
        <v>4.19083</v>
      </c>
      <c r="P2357" s="25">
        <v>2.71774</v>
      </c>
      <c r="Q2357" s="25">
        <v>2.0</v>
      </c>
      <c r="R2357" s="25">
        <v>99.0</v>
      </c>
      <c r="S2357" s="25">
        <v>12.0</v>
      </c>
    </row>
    <row r="2358">
      <c r="A2358" s="58" t="s">
        <v>41</v>
      </c>
      <c r="B2358" s="25" t="s">
        <v>1</v>
      </c>
      <c r="C2358" s="25" t="s">
        <v>179</v>
      </c>
      <c r="D2358" s="25" t="s">
        <v>20</v>
      </c>
      <c r="E2358" s="25">
        <v>5.0</v>
      </c>
      <c r="F2358" s="25">
        <v>2.0</v>
      </c>
      <c r="G2358" s="25">
        <v>0.0</v>
      </c>
      <c r="H2358" s="25">
        <v>0.0</v>
      </c>
      <c r="I2358" s="25">
        <v>0.0</v>
      </c>
      <c r="J2358" s="25">
        <v>0.0</v>
      </c>
      <c r="K2358" s="25">
        <v>0.0</v>
      </c>
      <c r="L2358" s="25">
        <v>0.0</v>
      </c>
      <c r="M2358" s="25">
        <v>0.0</v>
      </c>
      <c r="N2358" s="25">
        <v>1.58389</v>
      </c>
      <c r="O2358" s="25">
        <v>6.59361</v>
      </c>
      <c r="P2358" s="25">
        <v>2.37561</v>
      </c>
      <c r="Q2358" s="25">
        <v>2.0</v>
      </c>
      <c r="R2358" s="25">
        <v>99.0</v>
      </c>
      <c r="S2358" s="25">
        <v>12.0</v>
      </c>
    </row>
    <row r="2359">
      <c r="A2359" s="58" t="s">
        <v>41</v>
      </c>
      <c r="B2359" s="25" t="s">
        <v>1</v>
      </c>
      <c r="C2359" s="25" t="s">
        <v>238</v>
      </c>
      <c r="D2359" s="25" t="s">
        <v>20</v>
      </c>
      <c r="E2359" s="25">
        <v>12.0</v>
      </c>
      <c r="F2359" s="25">
        <v>2.0</v>
      </c>
      <c r="G2359" s="25">
        <v>0.0</v>
      </c>
      <c r="H2359" s="25">
        <v>0.0</v>
      </c>
      <c r="I2359" s="25">
        <v>0.0</v>
      </c>
      <c r="J2359" s="25">
        <v>0.0</v>
      </c>
      <c r="K2359" s="25">
        <v>0.0</v>
      </c>
      <c r="L2359" s="25">
        <v>0.0</v>
      </c>
      <c r="M2359" s="25">
        <v>0.0</v>
      </c>
      <c r="N2359" s="25">
        <v>0.85472</v>
      </c>
      <c r="O2359" s="25">
        <v>3.64</v>
      </c>
      <c r="P2359" s="25">
        <v>1.39449</v>
      </c>
      <c r="Q2359" s="25">
        <v>2.0</v>
      </c>
      <c r="R2359" s="25">
        <v>99.0</v>
      </c>
      <c r="S2359" s="25">
        <v>12.0</v>
      </c>
    </row>
    <row r="2360">
      <c r="A2360" s="58" t="s">
        <v>41</v>
      </c>
      <c r="B2360" s="25" t="s">
        <v>1</v>
      </c>
      <c r="C2360" s="25" t="s">
        <v>178</v>
      </c>
      <c r="D2360" s="25" t="s">
        <v>20</v>
      </c>
      <c r="E2360" s="25">
        <v>28.0</v>
      </c>
      <c r="F2360" s="25">
        <v>2.0</v>
      </c>
      <c r="G2360" s="25">
        <v>0.0</v>
      </c>
      <c r="H2360" s="25">
        <v>0.0</v>
      </c>
      <c r="I2360" s="25">
        <v>0.0</v>
      </c>
      <c r="J2360" s="25">
        <v>0.0</v>
      </c>
      <c r="K2360" s="25">
        <v>0.0</v>
      </c>
      <c r="L2360" s="25">
        <v>0.0</v>
      </c>
      <c r="M2360" s="25">
        <v>0.0</v>
      </c>
      <c r="N2360" s="25">
        <v>0.97361</v>
      </c>
      <c r="O2360" s="25">
        <v>10.74972</v>
      </c>
      <c r="P2360" s="25">
        <v>2.73012</v>
      </c>
      <c r="Q2360" s="25">
        <v>2.0</v>
      </c>
      <c r="R2360" s="25">
        <v>99.0</v>
      </c>
      <c r="S2360" s="25">
        <v>12.0</v>
      </c>
    </row>
    <row r="2361">
      <c r="A2361" s="58" t="s">
        <v>41</v>
      </c>
      <c r="B2361" s="25" t="s">
        <v>1</v>
      </c>
      <c r="C2361" s="25" t="s">
        <v>219</v>
      </c>
      <c r="D2361" s="25" t="s">
        <v>20</v>
      </c>
      <c r="E2361" s="25">
        <v>12.0</v>
      </c>
      <c r="F2361" s="25">
        <v>2.0</v>
      </c>
      <c r="G2361" s="25">
        <v>0.0</v>
      </c>
      <c r="H2361" s="25">
        <v>0.0</v>
      </c>
      <c r="I2361" s="25">
        <v>0.0</v>
      </c>
      <c r="J2361" s="25">
        <v>0.0</v>
      </c>
      <c r="K2361" s="25">
        <v>0.0</v>
      </c>
      <c r="L2361" s="25">
        <v>0.0</v>
      </c>
      <c r="M2361" s="25">
        <v>0.0</v>
      </c>
      <c r="N2361" s="25">
        <v>0.56361</v>
      </c>
      <c r="O2361" s="25">
        <v>12.93611</v>
      </c>
      <c r="P2361" s="25">
        <v>3.35153</v>
      </c>
      <c r="Q2361" s="25">
        <v>2.0</v>
      </c>
      <c r="R2361" s="25">
        <v>99.0</v>
      </c>
      <c r="S2361" s="25">
        <v>12.0</v>
      </c>
    </row>
    <row r="2362">
      <c r="A2362" s="58" t="s">
        <v>41</v>
      </c>
      <c r="B2362" s="25" t="s">
        <v>1</v>
      </c>
      <c r="C2362" s="25" t="s">
        <v>137</v>
      </c>
      <c r="D2362" s="25" t="s">
        <v>20</v>
      </c>
      <c r="E2362" s="25">
        <v>3.0</v>
      </c>
      <c r="F2362" s="25">
        <v>2.0</v>
      </c>
      <c r="G2362" s="25">
        <v>0.0</v>
      </c>
      <c r="H2362" s="25">
        <v>0.0</v>
      </c>
      <c r="I2362" s="25">
        <v>0.0</v>
      </c>
      <c r="J2362" s="25">
        <v>0.0</v>
      </c>
      <c r="K2362" s="25">
        <v>0.0</v>
      </c>
      <c r="L2362" s="25">
        <v>0.0</v>
      </c>
      <c r="M2362" s="25">
        <v>0.0</v>
      </c>
      <c r="N2362" s="25">
        <v>0.53278</v>
      </c>
      <c r="O2362" s="25">
        <v>5.16556</v>
      </c>
      <c r="P2362" s="25">
        <v>1.90056</v>
      </c>
      <c r="Q2362" s="25">
        <v>2.0</v>
      </c>
      <c r="R2362" s="25">
        <v>99.0</v>
      </c>
      <c r="S2362" s="25">
        <v>12.0</v>
      </c>
    </row>
    <row r="2363">
      <c r="A2363" s="58" t="s">
        <v>41</v>
      </c>
      <c r="B2363" s="25" t="s">
        <v>1</v>
      </c>
      <c r="C2363" s="25" t="s">
        <v>250</v>
      </c>
      <c r="D2363" s="25" t="s">
        <v>20</v>
      </c>
      <c r="E2363" s="25">
        <v>9.0</v>
      </c>
      <c r="F2363" s="25">
        <v>2.0</v>
      </c>
      <c r="G2363" s="25">
        <v>0.0</v>
      </c>
      <c r="H2363" s="25">
        <v>0.0</v>
      </c>
      <c r="I2363" s="25">
        <v>0.0</v>
      </c>
      <c r="J2363" s="25">
        <v>0.0</v>
      </c>
      <c r="K2363" s="25">
        <v>0.0</v>
      </c>
      <c r="L2363" s="25">
        <v>0.0</v>
      </c>
      <c r="M2363" s="25">
        <v>0.0</v>
      </c>
      <c r="N2363" s="25">
        <v>1.79389</v>
      </c>
      <c r="O2363" s="25">
        <v>24.9525</v>
      </c>
      <c r="P2363" s="25">
        <v>6.95204</v>
      </c>
      <c r="Q2363" s="25">
        <v>2.0</v>
      </c>
      <c r="R2363" s="25">
        <v>99.0</v>
      </c>
      <c r="S2363" s="25">
        <v>12.0</v>
      </c>
    </row>
    <row r="2364">
      <c r="A2364" s="58" t="s">
        <v>41</v>
      </c>
      <c r="B2364" s="25" t="s">
        <v>1</v>
      </c>
      <c r="C2364" s="25" t="s">
        <v>170</v>
      </c>
      <c r="D2364" s="25" t="s">
        <v>241</v>
      </c>
      <c r="E2364" s="25">
        <v>102.0</v>
      </c>
      <c r="F2364" s="25">
        <v>2.0</v>
      </c>
      <c r="G2364" s="25">
        <v>0.0</v>
      </c>
      <c r="H2364" s="25">
        <v>7.0</v>
      </c>
      <c r="I2364" s="25">
        <v>0.0</v>
      </c>
      <c r="J2364" s="25">
        <v>0.0</v>
      </c>
      <c r="K2364" s="25">
        <v>0.0</v>
      </c>
      <c r="L2364" s="25">
        <v>0.0</v>
      </c>
      <c r="M2364" s="25">
        <v>0.0</v>
      </c>
      <c r="N2364" s="25">
        <v>0.65306</v>
      </c>
      <c r="O2364" s="25">
        <v>1.89444</v>
      </c>
      <c r="P2364" s="25">
        <v>1.2496</v>
      </c>
      <c r="Q2364" s="25">
        <v>2.0</v>
      </c>
      <c r="R2364" s="25">
        <v>99.0</v>
      </c>
      <c r="S2364" s="25">
        <v>13.0</v>
      </c>
    </row>
    <row r="2365">
      <c r="A2365" s="58" t="s">
        <v>41</v>
      </c>
      <c r="B2365" s="25" t="s">
        <v>1</v>
      </c>
      <c r="C2365" s="25" t="s">
        <v>197</v>
      </c>
      <c r="D2365" s="25" t="s">
        <v>241</v>
      </c>
      <c r="E2365" s="25">
        <v>58.0</v>
      </c>
      <c r="F2365" s="25">
        <v>2.0</v>
      </c>
      <c r="G2365" s="25">
        <v>0.0</v>
      </c>
      <c r="H2365" s="25">
        <v>1.0</v>
      </c>
      <c r="I2365" s="25">
        <v>0.0</v>
      </c>
      <c r="J2365" s="25">
        <v>0.0</v>
      </c>
      <c r="K2365" s="25">
        <v>0.0</v>
      </c>
      <c r="L2365" s="25">
        <v>0.0</v>
      </c>
      <c r="M2365" s="25">
        <v>0.0</v>
      </c>
      <c r="N2365" s="25">
        <v>1.62028</v>
      </c>
      <c r="O2365" s="25">
        <v>38.41417</v>
      </c>
      <c r="P2365" s="25">
        <v>9.3589</v>
      </c>
      <c r="Q2365" s="25">
        <v>2.0</v>
      </c>
      <c r="R2365" s="25">
        <v>99.0</v>
      </c>
      <c r="S2365" s="25">
        <v>13.0</v>
      </c>
    </row>
    <row r="2366">
      <c r="A2366" s="58" t="s">
        <v>41</v>
      </c>
      <c r="B2366" s="25" t="s">
        <v>1</v>
      </c>
      <c r="C2366" s="25" t="s">
        <v>63</v>
      </c>
      <c r="D2366" s="25" t="s">
        <v>241</v>
      </c>
      <c r="E2366" s="25">
        <v>146.0</v>
      </c>
      <c r="F2366" s="25">
        <v>2.0</v>
      </c>
      <c r="G2366" s="25">
        <v>0.0</v>
      </c>
      <c r="H2366" s="25">
        <v>2.0</v>
      </c>
      <c r="I2366" s="25">
        <v>0.0</v>
      </c>
      <c r="J2366" s="25">
        <v>0.0</v>
      </c>
      <c r="K2366" s="25">
        <v>0.0</v>
      </c>
      <c r="L2366" s="25">
        <v>0.0</v>
      </c>
      <c r="M2366" s="25">
        <v>0.0</v>
      </c>
      <c r="N2366" s="25">
        <v>1.03917</v>
      </c>
      <c r="O2366" s="25">
        <v>19.35833</v>
      </c>
      <c r="P2366" s="25">
        <v>5.57393</v>
      </c>
      <c r="Q2366" s="25">
        <v>2.0</v>
      </c>
      <c r="R2366" s="25">
        <v>99.0</v>
      </c>
      <c r="S2366" s="25">
        <v>13.0</v>
      </c>
    </row>
    <row r="2367">
      <c r="A2367" s="58" t="s">
        <v>41</v>
      </c>
      <c r="B2367" s="25" t="s">
        <v>1</v>
      </c>
      <c r="C2367" s="25" t="s">
        <v>151</v>
      </c>
      <c r="D2367" s="25" t="s">
        <v>241</v>
      </c>
      <c r="E2367" s="25">
        <v>142.0</v>
      </c>
      <c r="F2367" s="25">
        <v>2.0</v>
      </c>
      <c r="G2367" s="25">
        <v>0.0</v>
      </c>
      <c r="H2367" s="25">
        <v>4.0</v>
      </c>
      <c r="I2367" s="25">
        <v>0.0</v>
      </c>
      <c r="J2367" s="25">
        <v>0.0</v>
      </c>
      <c r="K2367" s="25">
        <v>0.0</v>
      </c>
      <c r="L2367" s="25">
        <v>0.0</v>
      </c>
      <c r="M2367" s="25">
        <v>0.0</v>
      </c>
      <c r="N2367" s="25">
        <v>1.67806</v>
      </c>
      <c r="O2367" s="25">
        <v>28.46694</v>
      </c>
      <c r="P2367" s="25">
        <v>8.21996</v>
      </c>
      <c r="Q2367" s="25">
        <v>2.0</v>
      </c>
      <c r="R2367" s="25">
        <v>99.0</v>
      </c>
      <c r="S2367" s="25">
        <v>13.0</v>
      </c>
    </row>
    <row r="2368">
      <c r="A2368" s="58" t="s">
        <v>41</v>
      </c>
      <c r="B2368" s="25" t="s">
        <v>1</v>
      </c>
      <c r="C2368" s="25" t="s">
        <v>134</v>
      </c>
      <c r="D2368" s="25" t="s">
        <v>241</v>
      </c>
      <c r="E2368" s="25">
        <v>37.0</v>
      </c>
      <c r="F2368" s="25">
        <v>2.0</v>
      </c>
      <c r="G2368" s="25">
        <v>0.0</v>
      </c>
      <c r="H2368" s="25">
        <v>0.0</v>
      </c>
      <c r="I2368" s="25">
        <v>0.0</v>
      </c>
      <c r="J2368" s="25">
        <v>0.0</v>
      </c>
      <c r="K2368" s="25">
        <v>0.0</v>
      </c>
      <c r="L2368" s="25">
        <v>0.0</v>
      </c>
      <c r="M2368" s="25">
        <v>0.0</v>
      </c>
      <c r="N2368" s="25">
        <v>0.96944</v>
      </c>
      <c r="O2368" s="25">
        <v>1.80944</v>
      </c>
      <c r="P2368" s="25">
        <v>1.37136</v>
      </c>
      <c r="Q2368" s="25">
        <v>2.0</v>
      </c>
      <c r="R2368" s="25">
        <v>99.0</v>
      </c>
      <c r="S2368" s="25">
        <v>13.0</v>
      </c>
    </row>
    <row r="2369">
      <c r="A2369" s="58" t="s">
        <v>41</v>
      </c>
      <c r="B2369" s="25" t="s">
        <v>1</v>
      </c>
      <c r="C2369" s="25" t="s">
        <v>113</v>
      </c>
      <c r="D2369" s="25" t="s">
        <v>241</v>
      </c>
      <c r="E2369" s="25">
        <v>46.0</v>
      </c>
      <c r="F2369" s="25">
        <v>3.0</v>
      </c>
      <c r="G2369" s="25">
        <v>0.0</v>
      </c>
      <c r="H2369" s="25">
        <v>2.0</v>
      </c>
      <c r="I2369" s="25">
        <v>0.0</v>
      </c>
      <c r="J2369" s="25">
        <v>0.0</v>
      </c>
      <c r="K2369" s="25">
        <v>0.0</v>
      </c>
      <c r="L2369" s="25">
        <v>0.0</v>
      </c>
      <c r="M2369" s="25">
        <v>0.0</v>
      </c>
      <c r="N2369" s="25">
        <v>1.14306</v>
      </c>
      <c r="O2369" s="25">
        <v>14.17583</v>
      </c>
      <c r="P2369" s="25">
        <v>3.90634</v>
      </c>
      <c r="Q2369" s="25">
        <v>2.0</v>
      </c>
      <c r="R2369" s="25">
        <v>99.0</v>
      </c>
      <c r="S2369" s="25">
        <v>13.0</v>
      </c>
    </row>
    <row r="2370">
      <c r="A2370" s="58" t="s">
        <v>41</v>
      </c>
      <c r="B2370" s="25" t="s">
        <v>1</v>
      </c>
      <c r="C2370" s="25" t="s">
        <v>175</v>
      </c>
      <c r="D2370" s="25" t="s">
        <v>241</v>
      </c>
      <c r="E2370" s="25">
        <v>36.0</v>
      </c>
      <c r="F2370" s="25">
        <v>2.0</v>
      </c>
      <c r="G2370" s="25">
        <v>0.0</v>
      </c>
      <c r="H2370" s="25">
        <v>2.0</v>
      </c>
      <c r="I2370" s="25">
        <v>0.0</v>
      </c>
      <c r="J2370" s="25">
        <v>0.0</v>
      </c>
      <c r="K2370" s="25">
        <v>0.0</v>
      </c>
      <c r="L2370" s="25">
        <v>0.0</v>
      </c>
      <c r="M2370" s="25">
        <v>0.0</v>
      </c>
      <c r="N2370" s="25">
        <v>1.1125</v>
      </c>
      <c r="O2370" s="25">
        <v>31.88611</v>
      </c>
      <c r="P2370" s="25">
        <v>7.76615</v>
      </c>
      <c r="Q2370" s="25">
        <v>2.0</v>
      </c>
      <c r="R2370" s="25">
        <v>99.0</v>
      </c>
      <c r="S2370" s="25">
        <v>13.0</v>
      </c>
    </row>
    <row r="2371">
      <c r="A2371" s="58" t="s">
        <v>41</v>
      </c>
      <c r="B2371" s="25" t="s">
        <v>1</v>
      </c>
      <c r="C2371" s="25" t="s">
        <v>161</v>
      </c>
      <c r="D2371" s="25" t="s">
        <v>241</v>
      </c>
      <c r="E2371" s="25">
        <v>59.0</v>
      </c>
      <c r="F2371" s="25">
        <v>5.0</v>
      </c>
      <c r="G2371" s="25">
        <v>4.0</v>
      </c>
      <c r="H2371" s="25">
        <v>5.0</v>
      </c>
      <c r="I2371" s="25">
        <v>0.0</v>
      </c>
      <c r="J2371" s="25">
        <v>0.0</v>
      </c>
      <c r="K2371" s="25">
        <v>0.0</v>
      </c>
      <c r="L2371" s="25">
        <v>0.0</v>
      </c>
      <c r="M2371" s="25">
        <v>0.0</v>
      </c>
      <c r="N2371" s="25">
        <v>0.42667</v>
      </c>
      <c r="O2371" s="25">
        <v>17.70694</v>
      </c>
      <c r="P2371" s="25">
        <v>3.52492</v>
      </c>
      <c r="Q2371" s="25">
        <v>2.0</v>
      </c>
      <c r="R2371" s="25">
        <v>99.0</v>
      </c>
      <c r="S2371" s="25">
        <v>13.0</v>
      </c>
    </row>
    <row r="2372">
      <c r="A2372" s="58" t="s">
        <v>41</v>
      </c>
      <c r="B2372" s="25" t="s">
        <v>1</v>
      </c>
      <c r="C2372" s="25" t="s">
        <v>210</v>
      </c>
      <c r="D2372" s="25" t="s">
        <v>241</v>
      </c>
      <c r="E2372" s="25">
        <v>48.0</v>
      </c>
      <c r="F2372" s="25">
        <v>4.0</v>
      </c>
      <c r="G2372" s="25">
        <v>0.0</v>
      </c>
      <c r="H2372" s="25">
        <v>0.0</v>
      </c>
      <c r="I2372" s="25">
        <v>0.0</v>
      </c>
      <c r="J2372" s="25">
        <v>0.0</v>
      </c>
      <c r="K2372" s="25">
        <v>0.0</v>
      </c>
      <c r="L2372" s="25">
        <v>0.0</v>
      </c>
      <c r="M2372" s="25">
        <v>0.0</v>
      </c>
      <c r="N2372" s="25">
        <v>1.88722</v>
      </c>
      <c r="O2372" s="25">
        <v>33.25</v>
      </c>
      <c r="P2372" s="25">
        <v>10.39955</v>
      </c>
      <c r="Q2372" s="25">
        <v>2.0</v>
      </c>
      <c r="R2372" s="25">
        <v>99.0</v>
      </c>
      <c r="S2372" s="25">
        <v>13.0</v>
      </c>
    </row>
    <row r="2373">
      <c r="A2373" s="58" t="s">
        <v>41</v>
      </c>
      <c r="B2373" s="25" t="s">
        <v>1</v>
      </c>
      <c r="C2373" s="25" t="s">
        <v>181</v>
      </c>
      <c r="D2373" s="25" t="s">
        <v>241</v>
      </c>
      <c r="E2373" s="25">
        <v>98.0</v>
      </c>
      <c r="F2373" s="25">
        <v>2.0</v>
      </c>
      <c r="G2373" s="25">
        <v>0.0</v>
      </c>
      <c r="H2373" s="25">
        <v>4.0</v>
      </c>
      <c r="I2373" s="25">
        <v>0.0</v>
      </c>
      <c r="J2373" s="25">
        <v>0.0</v>
      </c>
      <c r="K2373" s="25">
        <v>0.0</v>
      </c>
      <c r="L2373" s="25">
        <v>0.0</v>
      </c>
      <c r="M2373" s="25">
        <v>0.0</v>
      </c>
      <c r="N2373" s="25">
        <v>0.73861</v>
      </c>
      <c r="O2373" s="25">
        <v>6.045</v>
      </c>
      <c r="P2373" s="25">
        <v>2.75894</v>
      </c>
      <c r="Q2373" s="25">
        <v>2.0</v>
      </c>
      <c r="R2373" s="25">
        <v>99.0</v>
      </c>
      <c r="S2373" s="25">
        <v>13.0</v>
      </c>
    </row>
    <row r="2374">
      <c r="A2374" s="58" t="s">
        <v>41</v>
      </c>
      <c r="B2374" s="25" t="s">
        <v>1</v>
      </c>
      <c r="C2374" s="25" t="s">
        <v>109</v>
      </c>
      <c r="D2374" s="25" t="s">
        <v>241</v>
      </c>
      <c r="E2374" s="25">
        <v>92.0</v>
      </c>
      <c r="F2374" s="25">
        <v>2.0</v>
      </c>
      <c r="G2374" s="25">
        <v>1.0</v>
      </c>
      <c r="H2374" s="25">
        <v>6.0</v>
      </c>
      <c r="I2374" s="25">
        <v>0.0</v>
      </c>
      <c r="J2374" s="25">
        <v>0.0</v>
      </c>
      <c r="K2374" s="25">
        <v>0.0</v>
      </c>
      <c r="L2374" s="25">
        <v>0.0</v>
      </c>
      <c r="M2374" s="25">
        <v>0.0</v>
      </c>
      <c r="N2374" s="25">
        <v>1.37778</v>
      </c>
      <c r="O2374" s="25">
        <v>25.415</v>
      </c>
      <c r="P2374" s="25">
        <v>8.86932</v>
      </c>
      <c r="Q2374" s="25">
        <v>2.0</v>
      </c>
      <c r="R2374" s="25">
        <v>99.0</v>
      </c>
      <c r="S2374" s="25">
        <v>13.0</v>
      </c>
    </row>
    <row r="2375">
      <c r="A2375" s="58" t="s">
        <v>41</v>
      </c>
      <c r="B2375" s="25" t="s">
        <v>1</v>
      </c>
      <c r="C2375" s="25" t="s">
        <v>69</v>
      </c>
      <c r="D2375" s="25" t="s">
        <v>241</v>
      </c>
      <c r="E2375" s="25">
        <v>215.0</v>
      </c>
      <c r="F2375" s="25">
        <v>2.0</v>
      </c>
      <c r="G2375" s="25">
        <v>0.0</v>
      </c>
      <c r="H2375" s="25">
        <v>88.0</v>
      </c>
      <c r="I2375" s="25">
        <v>0.0</v>
      </c>
      <c r="J2375" s="25">
        <v>0.0</v>
      </c>
      <c r="K2375" s="25">
        <v>0.0</v>
      </c>
      <c r="L2375" s="25">
        <v>0.0</v>
      </c>
      <c r="M2375" s="25">
        <v>0.0</v>
      </c>
      <c r="N2375" s="25">
        <v>0.07444</v>
      </c>
      <c r="O2375" s="25">
        <v>4.30639</v>
      </c>
      <c r="P2375" s="25">
        <v>2.31828</v>
      </c>
      <c r="Q2375" s="25">
        <v>2.0</v>
      </c>
      <c r="R2375" s="25">
        <v>99.0</v>
      </c>
      <c r="S2375" s="25">
        <v>13.0</v>
      </c>
    </row>
    <row r="2376">
      <c r="A2376" s="58" t="s">
        <v>41</v>
      </c>
      <c r="B2376" s="25" t="s">
        <v>1</v>
      </c>
      <c r="C2376" s="25" t="s">
        <v>86</v>
      </c>
      <c r="D2376" s="25" t="s">
        <v>241</v>
      </c>
      <c r="E2376" s="25">
        <v>547.0</v>
      </c>
      <c r="F2376" s="25">
        <v>2.0</v>
      </c>
      <c r="G2376" s="25">
        <v>0.0</v>
      </c>
      <c r="H2376" s="25">
        <v>12.0</v>
      </c>
      <c r="I2376" s="25">
        <v>0.0</v>
      </c>
      <c r="J2376" s="25">
        <v>0.0</v>
      </c>
      <c r="K2376" s="25">
        <v>0.0</v>
      </c>
      <c r="L2376" s="25">
        <v>0.0</v>
      </c>
      <c r="M2376" s="25">
        <v>0.0</v>
      </c>
      <c r="N2376" s="25">
        <v>1.34028</v>
      </c>
      <c r="O2376" s="25">
        <v>27.58</v>
      </c>
      <c r="P2376" s="25">
        <v>7.65402</v>
      </c>
      <c r="Q2376" s="25">
        <v>2.0</v>
      </c>
      <c r="R2376" s="25">
        <v>99.0</v>
      </c>
      <c r="S2376" s="25">
        <v>13.0</v>
      </c>
    </row>
    <row r="2377">
      <c r="A2377" s="58" t="s">
        <v>41</v>
      </c>
      <c r="B2377" s="25" t="s">
        <v>1</v>
      </c>
      <c r="C2377" s="25" t="s">
        <v>242</v>
      </c>
      <c r="D2377" s="25" t="s">
        <v>294</v>
      </c>
      <c r="E2377" s="25">
        <v>14.0</v>
      </c>
      <c r="F2377" s="25">
        <v>2.0</v>
      </c>
      <c r="G2377" s="25">
        <v>0.0</v>
      </c>
      <c r="H2377" s="25">
        <v>1.0</v>
      </c>
      <c r="I2377" s="25">
        <v>0.0</v>
      </c>
      <c r="J2377" s="25">
        <v>0.0</v>
      </c>
      <c r="K2377" s="25">
        <v>0.0</v>
      </c>
      <c r="L2377" s="25">
        <v>0.0</v>
      </c>
      <c r="M2377" s="25">
        <v>0.0</v>
      </c>
      <c r="N2377" s="25">
        <v>0.29944</v>
      </c>
      <c r="O2377" s="25">
        <v>28.41556</v>
      </c>
      <c r="P2377" s="25">
        <v>4.77476</v>
      </c>
      <c r="Q2377" s="25">
        <v>2.0</v>
      </c>
      <c r="R2377" s="25">
        <v>99.0</v>
      </c>
      <c r="S2377" s="25">
        <v>99.0</v>
      </c>
    </row>
    <row r="2378">
      <c r="A2378" s="58" t="s">
        <v>41</v>
      </c>
      <c r="B2378" s="25" t="s">
        <v>1</v>
      </c>
      <c r="C2378" s="25" t="s">
        <v>242</v>
      </c>
      <c r="D2378" s="25" t="s">
        <v>275</v>
      </c>
      <c r="E2378" s="25">
        <v>5.0</v>
      </c>
      <c r="F2378" s="25">
        <v>2.0</v>
      </c>
      <c r="G2378" s="25">
        <v>0.0</v>
      </c>
      <c r="H2378" s="25">
        <v>0.0</v>
      </c>
      <c r="I2378" s="25">
        <v>0.0</v>
      </c>
      <c r="J2378" s="25">
        <v>0.0</v>
      </c>
      <c r="K2378" s="25">
        <v>0.0</v>
      </c>
      <c r="L2378" s="25">
        <v>0.0</v>
      </c>
      <c r="M2378" s="25">
        <v>0.0</v>
      </c>
      <c r="N2378" s="25">
        <v>0.22528</v>
      </c>
      <c r="O2378" s="25">
        <v>0.58333</v>
      </c>
      <c r="P2378" s="25">
        <v>0.28322</v>
      </c>
      <c r="Q2378" s="25">
        <v>2.0</v>
      </c>
      <c r="R2378" s="25">
        <v>99.0</v>
      </c>
      <c r="S2378" s="25">
        <v>99.0</v>
      </c>
    </row>
    <row r="2379">
      <c r="A2379" s="58" t="s">
        <v>41</v>
      </c>
      <c r="B2379" s="25" t="s">
        <v>1</v>
      </c>
      <c r="C2379" s="25" t="s">
        <v>289</v>
      </c>
      <c r="D2379" s="25" t="s">
        <v>10</v>
      </c>
      <c r="E2379" s="25">
        <v>7.0</v>
      </c>
      <c r="F2379" s="25">
        <v>6.0</v>
      </c>
      <c r="G2379" s="25">
        <v>0.0</v>
      </c>
      <c r="H2379" s="25">
        <v>4.0</v>
      </c>
      <c r="I2379" s="25">
        <v>0.0</v>
      </c>
      <c r="J2379" s="25">
        <v>0.0</v>
      </c>
      <c r="K2379" s="25">
        <v>0.0</v>
      </c>
      <c r="L2379" s="25">
        <v>0.0</v>
      </c>
      <c r="M2379" s="25">
        <v>0.0</v>
      </c>
      <c r="N2379" s="25">
        <v>0.00778</v>
      </c>
      <c r="O2379" s="25">
        <v>96.97222</v>
      </c>
      <c r="P2379" s="25">
        <v>14.00052</v>
      </c>
      <c r="Q2379" s="25">
        <v>3.0</v>
      </c>
      <c r="R2379" s="25">
        <v>99.0</v>
      </c>
      <c r="S2379" s="25">
        <v>1.0</v>
      </c>
    </row>
    <row r="2380">
      <c r="A2380" s="58" t="s">
        <v>41</v>
      </c>
      <c r="B2380" s="25" t="s">
        <v>1</v>
      </c>
      <c r="C2380" s="25" t="s">
        <v>272</v>
      </c>
      <c r="D2380" s="25" t="s">
        <v>10</v>
      </c>
      <c r="E2380" s="25">
        <v>3.0</v>
      </c>
      <c r="F2380" s="25">
        <v>3.0</v>
      </c>
      <c r="G2380" s="25">
        <v>0.0</v>
      </c>
      <c r="H2380" s="25">
        <v>0.0</v>
      </c>
      <c r="I2380" s="25">
        <v>0.0</v>
      </c>
      <c r="J2380" s="25">
        <v>0.0</v>
      </c>
      <c r="K2380" s="25">
        <v>0.0</v>
      </c>
      <c r="L2380" s="25">
        <v>0.0</v>
      </c>
      <c r="M2380" s="25">
        <v>0.0</v>
      </c>
      <c r="N2380" s="25">
        <v>10.75111</v>
      </c>
      <c r="O2380" s="25">
        <v>34.0075</v>
      </c>
      <c r="P2380" s="25">
        <v>14.92037</v>
      </c>
      <c r="Q2380" s="25">
        <v>3.0</v>
      </c>
      <c r="R2380" s="25">
        <v>99.0</v>
      </c>
      <c r="S2380" s="25">
        <v>1.0</v>
      </c>
    </row>
    <row r="2381">
      <c r="A2381" s="58" t="s">
        <v>41</v>
      </c>
      <c r="B2381" s="25" t="s">
        <v>1</v>
      </c>
      <c r="C2381" s="25" t="s">
        <v>253</v>
      </c>
      <c r="D2381" s="25" t="s">
        <v>10</v>
      </c>
      <c r="E2381" s="25">
        <v>20.0</v>
      </c>
      <c r="F2381" s="25">
        <v>3.0</v>
      </c>
      <c r="G2381" s="25">
        <v>0.0</v>
      </c>
      <c r="H2381" s="25">
        <v>3.0</v>
      </c>
      <c r="I2381" s="25">
        <v>0.0</v>
      </c>
      <c r="J2381" s="25">
        <v>0.0</v>
      </c>
      <c r="K2381" s="25">
        <v>0.0</v>
      </c>
      <c r="L2381" s="25">
        <v>0.0</v>
      </c>
      <c r="M2381" s="25">
        <v>0.0</v>
      </c>
      <c r="N2381" s="25">
        <v>0.61944</v>
      </c>
      <c r="O2381" s="25">
        <v>19.71444</v>
      </c>
      <c r="P2381" s="25">
        <v>5.2656</v>
      </c>
      <c r="Q2381" s="25">
        <v>3.0</v>
      </c>
      <c r="R2381" s="25">
        <v>99.0</v>
      </c>
      <c r="S2381" s="25">
        <v>1.0</v>
      </c>
    </row>
    <row r="2382">
      <c r="A2382" s="58" t="s">
        <v>41</v>
      </c>
      <c r="B2382" s="25" t="s">
        <v>1</v>
      </c>
      <c r="C2382" s="25" t="s">
        <v>269</v>
      </c>
      <c r="D2382" s="25" t="s">
        <v>10</v>
      </c>
      <c r="E2382" s="25">
        <v>7.0</v>
      </c>
      <c r="F2382" s="25">
        <v>3.0</v>
      </c>
      <c r="G2382" s="25">
        <v>0.0</v>
      </c>
      <c r="H2382" s="25">
        <v>4.0</v>
      </c>
      <c r="I2382" s="25">
        <v>0.0</v>
      </c>
      <c r="J2382" s="25">
        <v>0.0</v>
      </c>
      <c r="K2382" s="25">
        <v>0.0</v>
      </c>
      <c r="L2382" s="25">
        <v>0.0</v>
      </c>
      <c r="M2382" s="25">
        <v>0.0</v>
      </c>
      <c r="N2382" s="25">
        <v>0.0075</v>
      </c>
      <c r="O2382" s="25">
        <v>12.85361</v>
      </c>
      <c r="P2382" s="25">
        <v>2.06567</v>
      </c>
      <c r="Q2382" s="25">
        <v>3.0</v>
      </c>
      <c r="R2382" s="25">
        <v>99.0</v>
      </c>
      <c r="S2382" s="25">
        <v>1.0</v>
      </c>
    </row>
    <row r="2383">
      <c r="A2383" s="58" t="s">
        <v>41</v>
      </c>
      <c r="B2383" s="25" t="s">
        <v>1</v>
      </c>
      <c r="C2383" s="25" t="s">
        <v>256</v>
      </c>
      <c r="D2383" s="25" t="s">
        <v>235</v>
      </c>
      <c r="E2383" s="25">
        <v>18.0</v>
      </c>
      <c r="F2383" s="25">
        <v>3.0</v>
      </c>
      <c r="G2383" s="25">
        <v>0.0</v>
      </c>
      <c r="H2383" s="25">
        <v>2.0</v>
      </c>
      <c r="I2383" s="25">
        <v>0.0</v>
      </c>
      <c r="J2383" s="25">
        <v>0.0</v>
      </c>
      <c r="K2383" s="25">
        <v>0.0</v>
      </c>
      <c r="L2383" s="25">
        <v>0.0</v>
      </c>
      <c r="M2383" s="25">
        <v>0.0</v>
      </c>
      <c r="N2383" s="25">
        <v>0.66667</v>
      </c>
      <c r="O2383" s="25">
        <v>51.10667</v>
      </c>
      <c r="P2383" s="25">
        <v>52.15315</v>
      </c>
      <c r="Q2383" s="25">
        <v>3.0</v>
      </c>
      <c r="R2383" s="25">
        <v>99.0</v>
      </c>
      <c r="S2383" s="25">
        <v>2.0</v>
      </c>
    </row>
    <row r="2384">
      <c r="A2384" s="58" t="s">
        <v>41</v>
      </c>
      <c r="B2384" s="25" t="s">
        <v>1</v>
      </c>
      <c r="C2384" s="25" t="s">
        <v>236</v>
      </c>
      <c r="D2384" s="25" t="s">
        <v>235</v>
      </c>
      <c r="E2384" s="25">
        <v>9.0</v>
      </c>
      <c r="F2384" s="25">
        <v>3.0</v>
      </c>
      <c r="G2384" s="25">
        <v>0.0</v>
      </c>
      <c r="H2384" s="25">
        <v>0.0</v>
      </c>
      <c r="I2384" s="25">
        <v>0.0</v>
      </c>
      <c r="J2384" s="25">
        <v>0.0</v>
      </c>
      <c r="K2384" s="25">
        <v>0.0</v>
      </c>
      <c r="L2384" s="25">
        <v>0.0</v>
      </c>
      <c r="M2384" s="25">
        <v>0.0</v>
      </c>
      <c r="N2384" s="25">
        <v>36.84194</v>
      </c>
      <c r="O2384" s="25">
        <v>525.66611</v>
      </c>
      <c r="P2384" s="25">
        <v>91.55448</v>
      </c>
      <c r="Q2384" s="25">
        <v>3.0</v>
      </c>
      <c r="R2384" s="25">
        <v>99.0</v>
      </c>
      <c r="S2384" s="25">
        <v>2.0</v>
      </c>
    </row>
    <row r="2385">
      <c r="A2385" s="58" t="s">
        <v>41</v>
      </c>
      <c r="B2385" s="25" t="s">
        <v>1</v>
      </c>
      <c r="C2385" s="25" t="s">
        <v>124</v>
      </c>
      <c r="D2385" s="25" t="s">
        <v>235</v>
      </c>
      <c r="E2385" s="25">
        <v>24.0</v>
      </c>
      <c r="F2385" s="25">
        <v>3.0</v>
      </c>
      <c r="G2385" s="25">
        <v>1.0</v>
      </c>
      <c r="H2385" s="25">
        <v>1.0</v>
      </c>
      <c r="I2385" s="25">
        <v>0.0</v>
      </c>
      <c r="J2385" s="25">
        <v>0.0</v>
      </c>
      <c r="K2385" s="25">
        <v>0.0</v>
      </c>
      <c r="L2385" s="25">
        <v>0.0</v>
      </c>
      <c r="M2385" s="25">
        <v>0.0</v>
      </c>
      <c r="N2385" s="25">
        <v>0.31361</v>
      </c>
      <c r="O2385" s="25">
        <v>32.66917</v>
      </c>
      <c r="P2385" s="25">
        <v>83.62381</v>
      </c>
      <c r="Q2385" s="25">
        <v>3.0</v>
      </c>
      <c r="R2385" s="25">
        <v>99.0</v>
      </c>
      <c r="S2385" s="25">
        <v>2.0</v>
      </c>
    </row>
    <row r="2386">
      <c r="A2386" s="58" t="s">
        <v>41</v>
      </c>
      <c r="B2386" s="25" t="s">
        <v>1</v>
      </c>
      <c r="C2386" s="25" t="s">
        <v>251</v>
      </c>
      <c r="D2386" s="25" t="s">
        <v>235</v>
      </c>
      <c r="E2386" s="25">
        <v>13.0</v>
      </c>
      <c r="F2386" s="25">
        <v>3.0</v>
      </c>
      <c r="G2386" s="25">
        <v>0.0</v>
      </c>
      <c r="H2386" s="25">
        <v>0.0</v>
      </c>
      <c r="I2386" s="25">
        <v>0.0</v>
      </c>
      <c r="J2386" s="25">
        <v>0.0</v>
      </c>
      <c r="K2386" s="25">
        <v>0.0</v>
      </c>
      <c r="L2386" s="25">
        <v>0.0</v>
      </c>
      <c r="M2386" s="25">
        <v>0.0</v>
      </c>
      <c r="N2386" s="25">
        <v>8.29917</v>
      </c>
      <c r="O2386" s="25">
        <v>59.74806</v>
      </c>
      <c r="P2386" s="25">
        <v>20.18472</v>
      </c>
      <c r="Q2386" s="25">
        <v>3.0</v>
      </c>
      <c r="R2386" s="25">
        <v>99.0</v>
      </c>
      <c r="S2386" s="25">
        <v>2.0</v>
      </c>
    </row>
    <row r="2387">
      <c r="A2387" s="58" t="s">
        <v>41</v>
      </c>
      <c r="B2387" s="25" t="s">
        <v>1</v>
      </c>
      <c r="C2387" s="25" t="s">
        <v>204</v>
      </c>
      <c r="D2387" s="25" t="s">
        <v>235</v>
      </c>
      <c r="E2387" s="25">
        <v>49.0</v>
      </c>
      <c r="F2387" s="25">
        <v>3.0</v>
      </c>
      <c r="G2387" s="25">
        <v>1.0</v>
      </c>
      <c r="H2387" s="25">
        <v>1.0</v>
      </c>
      <c r="I2387" s="25">
        <v>0.0</v>
      </c>
      <c r="J2387" s="25">
        <v>0.0</v>
      </c>
      <c r="K2387" s="25">
        <v>0.0</v>
      </c>
      <c r="L2387" s="25">
        <v>0.0</v>
      </c>
      <c r="M2387" s="25">
        <v>0.0</v>
      </c>
      <c r="N2387" s="25">
        <v>0.18667</v>
      </c>
      <c r="O2387" s="25">
        <v>1.52028</v>
      </c>
      <c r="P2387" s="25">
        <v>3.60968</v>
      </c>
      <c r="Q2387" s="25">
        <v>3.0</v>
      </c>
      <c r="R2387" s="25">
        <v>99.0</v>
      </c>
      <c r="S2387" s="25">
        <v>2.0</v>
      </c>
    </row>
    <row r="2388">
      <c r="A2388" s="58" t="s">
        <v>41</v>
      </c>
      <c r="B2388" s="25" t="s">
        <v>1</v>
      </c>
      <c r="C2388" s="25" t="s">
        <v>279</v>
      </c>
      <c r="D2388" s="25" t="s">
        <v>235</v>
      </c>
      <c r="E2388" s="25">
        <v>8.0</v>
      </c>
      <c r="F2388" s="25">
        <v>3.0</v>
      </c>
      <c r="G2388" s="25">
        <v>0.0</v>
      </c>
      <c r="H2388" s="25">
        <v>0.0</v>
      </c>
      <c r="I2388" s="25">
        <v>0.0</v>
      </c>
      <c r="J2388" s="25">
        <v>0.0</v>
      </c>
      <c r="K2388" s="25">
        <v>0.0</v>
      </c>
      <c r="L2388" s="25">
        <v>0.0</v>
      </c>
      <c r="M2388" s="25">
        <v>0.0</v>
      </c>
      <c r="N2388" s="25">
        <v>0.53028</v>
      </c>
      <c r="O2388" s="25">
        <v>751.94444</v>
      </c>
      <c r="P2388" s="25">
        <v>188.57865</v>
      </c>
      <c r="Q2388" s="25">
        <v>3.0</v>
      </c>
      <c r="R2388" s="25">
        <v>99.0</v>
      </c>
      <c r="S2388" s="25">
        <v>2.0</v>
      </c>
    </row>
    <row r="2389">
      <c r="A2389" s="58" t="s">
        <v>41</v>
      </c>
      <c r="B2389" s="25" t="s">
        <v>1</v>
      </c>
      <c r="C2389" s="25" t="s">
        <v>267</v>
      </c>
      <c r="D2389" s="25" t="s">
        <v>11</v>
      </c>
      <c r="E2389" s="25">
        <v>19.0</v>
      </c>
      <c r="F2389" s="25">
        <v>3.0</v>
      </c>
      <c r="G2389" s="25">
        <v>0.0</v>
      </c>
      <c r="H2389" s="25">
        <v>6.0</v>
      </c>
      <c r="I2389" s="25">
        <v>0.0</v>
      </c>
      <c r="J2389" s="25">
        <v>0.0</v>
      </c>
      <c r="K2389" s="25">
        <v>0.0</v>
      </c>
      <c r="L2389" s="25">
        <v>0.0</v>
      </c>
      <c r="M2389" s="25">
        <v>0.0</v>
      </c>
      <c r="N2389" s="25">
        <v>0.21028</v>
      </c>
      <c r="O2389" s="25">
        <v>2.35861</v>
      </c>
      <c r="P2389" s="25">
        <v>1.18218</v>
      </c>
      <c r="Q2389" s="25">
        <v>3.0</v>
      </c>
      <c r="R2389" s="25">
        <v>99.0</v>
      </c>
      <c r="S2389" s="25">
        <v>3.0</v>
      </c>
    </row>
    <row r="2390">
      <c r="A2390" s="58" t="s">
        <v>41</v>
      </c>
      <c r="B2390" s="25" t="s">
        <v>1</v>
      </c>
      <c r="C2390" s="25" t="s">
        <v>269</v>
      </c>
      <c r="D2390" s="25" t="s">
        <v>11</v>
      </c>
      <c r="E2390" s="25">
        <v>27.0</v>
      </c>
      <c r="F2390" s="25">
        <v>6.0</v>
      </c>
      <c r="G2390" s="25">
        <v>0.0</v>
      </c>
      <c r="H2390" s="25">
        <v>5.0</v>
      </c>
      <c r="I2390" s="25">
        <v>0.0</v>
      </c>
      <c r="J2390" s="25">
        <v>0.0</v>
      </c>
      <c r="K2390" s="25">
        <v>0.0</v>
      </c>
      <c r="L2390" s="25">
        <v>0.0</v>
      </c>
      <c r="M2390" s="25">
        <v>0.0</v>
      </c>
      <c r="N2390" s="25">
        <v>0.26389</v>
      </c>
      <c r="O2390" s="25">
        <v>20.25944</v>
      </c>
      <c r="P2390" s="25">
        <v>4.73023</v>
      </c>
      <c r="Q2390" s="25">
        <v>3.0</v>
      </c>
      <c r="R2390" s="25">
        <v>99.0</v>
      </c>
      <c r="S2390" s="25">
        <v>3.0</v>
      </c>
    </row>
    <row r="2391">
      <c r="A2391" s="58" t="s">
        <v>41</v>
      </c>
      <c r="B2391" s="25" t="s">
        <v>1</v>
      </c>
      <c r="C2391" s="25" t="s">
        <v>258</v>
      </c>
      <c r="D2391" s="25" t="s">
        <v>11</v>
      </c>
      <c r="E2391" s="25">
        <v>62.0</v>
      </c>
      <c r="F2391" s="25">
        <v>3.0</v>
      </c>
      <c r="G2391" s="25">
        <v>0.0</v>
      </c>
      <c r="H2391" s="25">
        <v>22.0</v>
      </c>
      <c r="I2391" s="25">
        <v>0.0</v>
      </c>
      <c r="J2391" s="25">
        <v>0.0</v>
      </c>
      <c r="K2391" s="25">
        <v>0.0</v>
      </c>
      <c r="L2391" s="25">
        <v>0.0</v>
      </c>
      <c r="M2391" s="25">
        <v>0.0</v>
      </c>
      <c r="N2391" s="25">
        <v>0.17972</v>
      </c>
      <c r="O2391" s="25">
        <v>1.80972</v>
      </c>
      <c r="P2391" s="25">
        <v>0.87727</v>
      </c>
      <c r="Q2391" s="25">
        <v>3.0</v>
      </c>
      <c r="R2391" s="25">
        <v>99.0</v>
      </c>
      <c r="S2391" s="25">
        <v>3.0</v>
      </c>
    </row>
    <row r="2392">
      <c r="A2392" s="58" t="s">
        <v>41</v>
      </c>
      <c r="B2392" s="25" t="s">
        <v>1</v>
      </c>
      <c r="C2392" s="25" t="s">
        <v>270</v>
      </c>
      <c r="D2392" s="25" t="s">
        <v>11</v>
      </c>
      <c r="E2392" s="25">
        <v>30.0</v>
      </c>
      <c r="F2392" s="25">
        <v>3.0</v>
      </c>
      <c r="G2392" s="25">
        <v>0.0</v>
      </c>
      <c r="H2392" s="25">
        <v>14.0</v>
      </c>
      <c r="I2392" s="25">
        <v>0.0</v>
      </c>
      <c r="J2392" s="25">
        <v>0.0</v>
      </c>
      <c r="K2392" s="25">
        <v>0.0</v>
      </c>
      <c r="L2392" s="25">
        <v>0.0</v>
      </c>
      <c r="M2392" s="25">
        <v>0.0</v>
      </c>
      <c r="N2392" s="25">
        <v>0.01194</v>
      </c>
      <c r="O2392" s="25">
        <v>0.22139</v>
      </c>
      <c r="P2392" s="25">
        <v>0.64619</v>
      </c>
      <c r="Q2392" s="25">
        <v>3.0</v>
      </c>
      <c r="R2392" s="25">
        <v>99.0</v>
      </c>
      <c r="S2392" s="25">
        <v>3.0</v>
      </c>
    </row>
    <row r="2393">
      <c r="A2393" s="58" t="s">
        <v>41</v>
      </c>
      <c r="B2393" s="25" t="s">
        <v>1</v>
      </c>
      <c r="C2393" s="25" t="s">
        <v>263</v>
      </c>
      <c r="D2393" s="25" t="s">
        <v>11</v>
      </c>
      <c r="E2393" s="25">
        <v>15.0</v>
      </c>
      <c r="F2393" s="25">
        <v>3.0</v>
      </c>
      <c r="G2393" s="25">
        <v>0.0</v>
      </c>
      <c r="H2393" s="25">
        <v>5.0</v>
      </c>
      <c r="I2393" s="25">
        <v>0.0</v>
      </c>
      <c r="J2393" s="25">
        <v>0.0</v>
      </c>
      <c r="K2393" s="25">
        <v>0.0</v>
      </c>
      <c r="L2393" s="25">
        <v>0.0</v>
      </c>
      <c r="M2393" s="25">
        <v>0.0</v>
      </c>
      <c r="N2393" s="25">
        <v>0.70833</v>
      </c>
      <c r="O2393" s="25">
        <v>59.13417</v>
      </c>
      <c r="P2393" s="25">
        <v>11.05417</v>
      </c>
      <c r="Q2393" s="25">
        <v>3.0</v>
      </c>
      <c r="R2393" s="25">
        <v>99.0</v>
      </c>
      <c r="S2393" s="25">
        <v>3.0</v>
      </c>
    </row>
    <row r="2394">
      <c r="A2394" s="58" t="s">
        <v>41</v>
      </c>
      <c r="B2394" s="25" t="s">
        <v>1</v>
      </c>
      <c r="C2394" s="25" t="s">
        <v>127</v>
      </c>
      <c r="D2394" s="25" t="s">
        <v>12</v>
      </c>
      <c r="E2394" s="25">
        <v>50.0</v>
      </c>
      <c r="F2394" s="25">
        <v>3.0</v>
      </c>
      <c r="G2394" s="25">
        <v>0.0</v>
      </c>
      <c r="H2394" s="25">
        <v>14.0</v>
      </c>
      <c r="I2394" s="25">
        <v>0.0</v>
      </c>
      <c r="J2394" s="25">
        <v>0.0</v>
      </c>
      <c r="K2394" s="25">
        <v>0.0</v>
      </c>
      <c r="L2394" s="25">
        <v>0.0</v>
      </c>
      <c r="M2394" s="25">
        <v>0.0</v>
      </c>
      <c r="N2394" s="25">
        <v>0.09778</v>
      </c>
      <c r="O2394" s="25">
        <v>1.94417</v>
      </c>
      <c r="P2394" s="25">
        <v>0.86003</v>
      </c>
      <c r="Q2394" s="25">
        <v>3.0</v>
      </c>
      <c r="R2394" s="25">
        <v>99.0</v>
      </c>
      <c r="S2394" s="25">
        <v>4.0</v>
      </c>
    </row>
    <row r="2395">
      <c r="A2395" s="58" t="s">
        <v>41</v>
      </c>
      <c r="B2395" s="25" t="s">
        <v>1</v>
      </c>
      <c r="C2395" s="25" t="s">
        <v>166</v>
      </c>
      <c r="D2395" s="25" t="s">
        <v>12</v>
      </c>
      <c r="E2395" s="25">
        <v>26.0</v>
      </c>
      <c r="F2395" s="25">
        <v>3.0</v>
      </c>
      <c r="G2395" s="25">
        <v>0.0</v>
      </c>
      <c r="H2395" s="25">
        <v>5.0</v>
      </c>
      <c r="I2395" s="25">
        <v>0.0</v>
      </c>
      <c r="J2395" s="25">
        <v>0.0</v>
      </c>
      <c r="K2395" s="25">
        <v>0.0</v>
      </c>
      <c r="L2395" s="25">
        <v>0.0</v>
      </c>
      <c r="M2395" s="25">
        <v>0.0</v>
      </c>
      <c r="N2395" s="25">
        <v>1.20639</v>
      </c>
      <c r="O2395" s="25">
        <v>34.84861</v>
      </c>
      <c r="P2395" s="25">
        <v>11.1231</v>
      </c>
      <c r="Q2395" s="25">
        <v>3.0</v>
      </c>
      <c r="R2395" s="25">
        <v>99.0</v>
      </c>
      <c r="S2395" s="25">
        <v>4.0</v>
      </c>
    </row>
    <row r="2396">
      <c r="A2396" s="58" t="s">
        <v>41</v>
      </c>
      <c r="B2396" s="25" t="s">
        <v>1</v>
      </c>
      <c r="C2396" s="25" t="s">
        <v>219</v>
      </c>
      <c r="D2396" s="25" t="s">
        <v>12</v>
      </c>
      <c r="E2396" s="25">
        <v>21.0</v>
      </c>
      <c r="F2396" s="25">
        <v>4.0</v>
      </c>
      <c r="G2396" s="25">
        <v>0.0</v>
      </c>
      <c r="H2396" s="25">
        <v>3.0</v>
      </c>
      <c r="I2396" s="25">
        <v>0.0</v>
      </c>
      <c r="J2396" s="25">
        <v>0.0</v>
      </c>
      <c r="K2396" s="25">
        <v>0.0</v>
      </c>
      <c r="L2396" s="25">
        <v>0.0</v>
      </c>
      <c r="M2396" s="25">
        <v>0.0</v>
      </c>
      <c r="N2396" s="25">
        <v>0.10667</v>
      </c>
      <c r="O2396" s="25">
        <v>40.34917</v>
      </c>
      <c r="P2396" s="25">
        <v>9.71049</v>
      </c>
      <c r="Q2396" s="25">
        <v>3.0</v>
      </c>
      <c r="R2396" s="25">
        <v>99.0</v>
      </c>
      <c r="S2396" s="25">
        <v>4.0</v>
      </c>
    </row>
    <row r="2397">
      <c r="A2397" s="58" t="s">
        <v>41</v>
      </c>
      <c r="B2397" s="25" t="s">
        <v>1</v>
      </c>
      <c r="C2397" s="25" t="s">
        <v>238</v>
      </c>
      <c r="D2397" s="25" t="s">
        <v>12</v>
      </c>
      <c r="E2397" s="25">
        <v>23.0</v>
      </c>
      <c r="F2397" s="25">
        <v>3.0</v>
      </c>
      <c r="G2397" s="25">
        <v>0.0</v>
      </c>
      <c r="H2397" s="25">
        <v>2.0</v>
      </c>
      <c r="I2397" s="25">
        <v>0.0</v>
      </c>
      <c r="J2397" s="25">
        <v>0.0</v>
      </c>
      <c r="K2397" s="25">
        <v>0.0</v>
      </c>
      <c r="L2397" s="25">
        <v>0.0</v>
      </c>
      <c r="M2397" s="25">
        <v>0.0</v>
      </c>
      <c r="N2397" s="25">
        <v>0.83361</v>
      </c>
      <c r="O2397" s="25">
        <v>8.325</v>
      </c>
      <c r="P2397" s="25">
        <v>4.31656</v>
      </c>
      <c r="Q2397" s="25">
        <v>3.0</v>
      </c>
      <c r="R2397" s="25">
        <v>99.0</v>
      </c>
      <c r="S2397" s="25">
        <v>4.0</v>
      </c>
    </row>
    <row r="2398">
      <c r="A2398" s="58" t="s">
        <v>41</v>
      </c>
      <c r="B2398" s="25" t="s">
        <v>1</v>
      </c>
      <c r="C2398" s="25" t="s">
        <v>218</v>
      </c>
      <c r="D2398" s="25" t="s">
        <v>12</v>
      </c>
      <c r="E2398" s="25">
        <v>10.0</v>
      </c>
      <c r="F2398" s="25">
        <v>3.0</v>
      </c>
      <c r="G2398" s="25">
        <v>0.0</v>
      </c>
      <c r="H2398" s="25">
        <v>2.0</v>
      </c>
      <c r="I2398" s="25">
        <v>0.0</v>
      </c>
      <c r="J2398" s="25">
        <v>0.0</v>
      </c>
      <c r="K2398" s="25">
        <v>0.0</v>
      </c>
      <c r="L2398" s="25">
        <v>0.0</v>
      </c>
      <c r="M2398" s="25">
        <v>0.0</v>
      </c>
      <c r="N2398" s="25">
        <v>0.555</v>
      </c>
      <c r="O2398" s="25">
        <v>2.355</v>
      </c>
      <c r="P2398" s="25">
        <v>1.44092</v>
      </c>
      <c r="Q2398" s="25">
        <v>3.0</v>
      </c>
      <c r="R2398" s="25">
        <v>99.0</v>
      </c>
      <c r="S2398" s="25">
        <v>4.0</v>
      </c>
    </row>
    <row r="2399">
      <c r="A2399" s="58" t="s">
        <v>41</v>
      </c>
      <c r="B2399" s="25" t="s">
        <v>1</v>
      </c>
      <c r="C2399" s="25" t="s">
        <v>184</v>
      </c>
      <c r="D2399" s="25" t="s">
        <v>12</v>
      </c>
      <c r="E2399" s="25">
        <v>56.0</v>
      </c>
      <c r="F2399" s="25">
        <v>3.0</v>
      </c>
      <c r="G2399" s="25">
        <v>0.0</v>
      </c>
      <c r="H2399" s="25">
        <v>3.0</v>
      </c>
      <c r="I2399" s="25">
        <v>0.0</v>
      </c>
      <c r="J2399" s="25">
        <v>0.0</v>
      </c>
      <c r="K2399" s="25">
        <v>0.0</v>
      </c>
      <c r="L2399" s="25">
        <v>0.0</v>
      </c>
      <c r="M2399" s="25">
        <v>0.0</v>
      </c>
      <c r="N2399" s="25">
        <v>1.52583</v>
      </c>
      <c r="O2399" s="25">
        <v>15.09583</v>
      </c>
      <c r="P2399" s="25">
        <v>5.9292</v>
      </c>
      <c r="Q2399" s="25">
        <v>3.0</v>
      </c>
      <c r="R2399" s="25">
        <v>99.0</v>
      </c>
      <c r="S2399" s="25">
        <v>4.0</v>
      </c>
    </row>
    <row r="2400">
      <c r="A2400" s="58" t="s">
        <v>41</v>
      </c>
      <c r="B2400" s="25" t="s">
        <v>1</v>
      </c>
      <c r="C2400" s="25" t="s">
        <v>57</v>
      </c>
      <c r="D2400" s="25" t="s">
        <v>12</v>
      </c>
      <c r="E2400" s="25">
        <v>43.0</v>
      </c>
      <c r="F2400" s="25">
        <v>3.0</v>
      </c>
      <c r="G2400" s="25">
        <v>0.0</v>
      </c>
      <c r="H2400" s="25">
        <v>14.0</v>
      </c>
      <c r="I2400" s="25">
        <v>0.0</v>
      </c>
      <c r="J2400" s="25">
        <v>0.0</v>
      </c>
      <c r="K2400" s="25">
        <v>0.0</v>
      </c>
      <c r="L2400" s="25">
        <v>0.0</v>
      </c>
      <c r="M2400" s="25">
        <v>0.0</v>
      </c>
      <c r="N2400" s="25">
        <v>0.275</v>
      </c>
      <c r="O2400" s="25">
        <v>20.935</v>
      </c>
      <c r="P2400" s="25">
        <v>4.11085</v>
      </c>
      <c r="Q2400" s="25">
        <v>3.0</v>
      </c>
      <c r="R2400" s="25">
        <v>99.0</v>
      </c>
      <c r="S2400" s="25">
        <v>4.0</v>
      </c>
    </row>
    <row r="2401">
      <c r="A2401" s="58" t="s">
        <v>41</v>
      </c>
      <c r="B2401" s="25" t="s">
        <v>1</v>
      </c>
      <c r="C2401" s="25" t="s">
        <v>228</v>
      </c>
      <c r="D2401" s="25" t="s">
        <v>12</v>
      </c>
      <c r="E2401" s="25">
        <v>10.0</v>
      </c>
      <c r="F2401" s="25">
        <v>4.0</v>
      </c>
      <c r="G2401" s="25">
        <v>0.0</v>
      </c>
      <c r="H2401" s="25">
        <v>2.0</v>
      </c>
      <c r="I2401" s="25">
        <v>0.0</v>
      </c>
      <c r="J2401" s="25">
        <v>0.0</v>
      </c>
      <c r="K2401" s="25">
        <v>0.0</v>
      </c>
      <c r="L2401" s="25">
        <v>0.0</v>
      </c>
      <c r="M2401" s="25">
        <v>0.0</v>
      </c>
      <c r="N2401" s="25">
        <v>0.59333</v>
      </c>
      <c r="O2401" s="25">
        <v>1.20833</v>
      </c>
      <c r="P2401" s="25">
        <v>7.73617</v>
      </c>
      <c r="Q2401" s="25">
        <v>3.0</v>
      </c>
      <c r="R2401" s="25">
        <v>99.0</v>
      </c>
      <c r="S2401" s="25">
        <v>4.0</v>
      </c>
    </row>
    <row r="2402">
      <c r="A2402" s="58" t="s">
        <v>41</v>
      </c>
      <c r="B2402" s="25" t="s">
        <v>1</v>
      </c>
      <c r="C2402" s="25" t="s">
        <v>97</v>
      </c>
      <c r="D2402" s="25" t="s">
        <v>12</v>
      </c>
      <c r="E2402" s="25">
        <v>60.0</v>
      </c>
      <c r="F2402" s="25">
        <v>3.0</v>
      </c>
      <c r="G2402" s="25">
        <v>0.0</v>
      </c>
      <c r="H2402" s="25">
        <v>9.0</v>
      </c>
      <c r="I2402" s="25">
        <v>0.0</v>
      </c>
      <c r="J2402" s="25">
        <v>0.0</v>
      </c>
      <c r="K2402" s="25">
        <v>0.0</v>
      </c>
      <c r="L2402" s="25">
        <v>0.0</v>
      </c>
      <c r="M2402" s="25">
        <v>0.0</v>
      </c>
      <c r="N2402" s="25">
        <v>0.99111</v>
      </c>
      <c r="O2402" s="25">
        <v>22.33611</v>
      </c>
      <c r="P2402" s="25">
        <v>6.19382</v>
      </c>
      <c r="Q2402" s="25">
        <v>3.0</v>
      </c>
      <c r="R2402" s="25">
        <v>99.0</v>
      </c>
      <c r="S2402" s="25">
        <v>4.0</v>
      </c>
    </row>
    <row r="2403">
      <c r="A2403" s="58" t="s">
        <v>41</v>
      </c>
      <c r="B2403" s="25" t="s">
        <v>1</v>
      </c>
      <c r="C2403" s="25" t="s">
        <v>140</v>
      </c>
      <c r="D2403" s="25" t="s">
        <v>12</v>
      </c>
      <c r="E2403" s="25">
        <v>44.0</v>
      </c>
      <c r="F2403" s="25">
        <v>4.0</v>
      </c>
      <c r="G2403" s="25">
        <v>0.0</v>
      </c>
      <c r="H2403" s="25">
        <v>5.0</v>
      </c>
      <c r="I2403" s="25">
        <v>0.0</v>
      </c>
      <c r="J2403" s="25">
        <v>0.0</v>
      </c>
      <c r="K2403" s="25">
        <v>0.0</v>
      </c>
      <c r="L2403" s="25">
        <v>0.0</v>
      </c>
      <c r="M2403" s="25">
        <v>0.0</v>
      </c>
      <c r="N2403" s="25">
        <v>0.93778</v>
      </c>
      <c r="O2403" s="25">
        <v>16.06694</v>
      </c>
      <c r="P2403" s="25">
        <v>4.47701</v>
      </c>
      <c r="Q2403" s="25">
        <v>3.0</v>
      </c>
      <c r="R2403" s="25">
        <v>99.0</v>
      </c>
      <c r="S2403" s="25">
        <v>4.0</v>
      </c>
    </row>
    <row r="2404">
      <c r="A2404" s="58" t="s">
        <v>41</v>
      </c>
      <c r="B2404" s="25" t="s">
        <v>1</v>
      </c>
      <c r="C2404" s="25" t="s">
        <v>97</v>
      </c>
      <c r="D2404" s="25" t="s">
        <v>13</v>
      </c>
      <c r="E2404" s="25">
        <v>18.0</v>
      </c>
      <c r="F2404" s="25">
        <v>3.0</v>
      </c>
      <c r="G2404" s="25">
        <v>0.0</v>
      </c>
      <c r="H2404" s="25">
        <v>0.0</v>
      </c>
      <c r="I2404" s="25">
        <v>0.0</v>
      </c>
      <c r="J2404" s="25">
        <v>0.0</v>
      </c>
      <c r="K2404" s="25">
        <v>0.0</v>
      </c>
      <c r="L2404" s="25">
        <v>0.0</v>
      </c>
      <c r="M2404" s="25">
        <v>0.0</v>
      </c>
      <c r="N2404" s="25">
        <v>1.20083</v>
      </c>
      <c r="O2404" s="25">
        <v>13.27</v>
      </c>
      <c r="P2404" s="25">
        <v>3.33279</v>
      </c>
      <c r="Q2404" s="25">
        <v>3.0</v>
      </c>
      <c r="R2404" s="25">
        <v>99.0</v>
      </c>
      <c r="S2404" s="25">
        <v>5.0</v>
      </c>
    </row>
    <row r="2405">
      <c r="A2405" s="58" t="s">
        <v>41</v>
      </c>
      <c r="B2405" s="25" t="s">
        <v>1</v>
      </c>
      <c r="C2405" s="25" t="s">
        <v>183</v>
      </c>
      <c r="D2405" s="25" t="s">
        <v>13</v>
      </c>
      <c r="E2405" s="25">
        <v>39.0</v>
      </c>
      <c r="F2405" s="25">
        <v>6.0</v>
      </c>
      <c r="G2405" s="25">
        <v>0.0</v>
      </c>
      <c r="H2405" s="25">
        <v>1.0</v>
      </c>
      <c r="I2405" s="25">
        <v>0.0</v>
      </c>
      <c r="J2405" s="25">
        <v>0.0</v>
      </c>
      <c r="K2405" s="25">
        <v>0.0</v>
      </c>
      <c r="L2405" s="25">
        <v>0.0</v>
      </c>
      <c r="M2405" s="25">
        <v>0.0</v>
      </c>
      <c r="N2405" s="25">
        <v>0.76639</v>
      </c>
      <c r="O2405" s="25">
        <v>9.27194</v>
      </c>
      <c r="P2405" s="25">
        <v>4.587</v>
      </c>
      <c r="Q2405" s="25">
        <v>3.0</v>
      </c>
      <c r="R2405" s="25">
        <v>99.0</v>
      </c>
      <c r="S2405" s="25">
        <v>5.0</v>
      </c>
    </row>
    <row r="2406">
      <c r="A2406" s="58" t="s">
        <v>41</v>
      </c>
      <c r="B2406" s="25" t="s">
        <v>1</v>
      </c>
      <c r="C2406" s="25" t="s">
        <v>199</v>
      </c>
      <c r="D2406" s="25" t="s">
        <v>13</v>
      </c>
      <c r="E2406" s="25">
        <v>10.0</v>
      </c>
      <c r="F2406" s="25">
        <v>3.0</v>
      </c>
      <c r="G2406" s="25">
        <v>0.0</v>
      </c>
      <c r="H2406" s="25">
        <v>0.0</v>
      </c>
      <c r="I2406" s="25">
        <v>0.0</v>
      </c>
      <c r="J2406" s="25">
        <v>0.0</v>
      </c>
      <c r="K2406" s="25">
        <v>0.0</v>
      </c>
      <c r="L2406" s="25">
        <v>0.0</v>
      </c>
      <c r="M2406" s="25">
        <v>0.0</v>
      </c>
      <c r="N2406" s="25">
        <v>1.01833</v>
      </c>
      <c r="O2406" s="25">
        <v>3.31583</v>
      </c>
      <c r="P2406" s="25">
        <v>3.61361</v>
      </c>
      <c r="Q2406" s="25">
        <v>3.0</v>
      </c>
      <c r="R2406" s="25">
        <v>99.0</v>
      </c>
      <c r="S2406" s="25">
        <v>5.0</v>
      </c>
    </row>
    <row r="2407">
      <c r="A2407" s="58" t="s">
        <v>41</v>
      </c>
      <c r="B2407" s="25" t="s">
        <v>1</v>
      </c>
      <c r="C2407" s="25" t="s">
        <v>135</v>
      </c>
      <c r="D2407" s="25" t="s">
        <v>13</v>
      </c>
      <c r="E2407" s="25">
        <v>110.0</v>
      </c>
      <c r="F2407" s="25">
        <v>3.0</v>
      </c>
      <c r="G2407" s="25">
        <v>0.0</v>
      </c>
      <c r="H2407" s="25">
        <v>1.0</v>
      </c>
      <c r="I2407" s="25">
        <v>0.0</v>
      </c>
      <c r="J2407" s="25">
        <v>0.0</v>
      </c>
      <c r="K2407" s="25">
        <v>0.0</v>
      </c>
      <c r="L2407" s="25">
        <v>0.0</v>
      </c>
      <c r="M2407" s="25">
        <v>0.0</v>
      </c>
      <c r="N2407" s="25">
        <v>0.44944</v>
      </c>
      <c r="O2407" s="25">
        <v>2.07556</v>
      </c>
      <c r="P2407" s="25">
        <v>1.42951</v>
      </c>
      <c r="Q2407" s="25">
        <v>3.0</v>
      </c>
      <c r="R2407" s="25">
        <v>99.0</v>
      </c>
      <c r="S2407" s="25">
        <v>5.0</v>
      </c>
    </row>
    <row r="2408">
      <c r="A2408" s="58" t="s">
        <v>41</v>
      </c>
      <c r="B2408" s="25" t="s">
        <v>1</v>
      </c>
      <c r="C2408" s="25" t="s">
        <v>192</v>
      </c>
      <c r="D2408" s="25" t="s">
        <v>13</v>
      </c>
      <c r="E2408" s="25">
        <v>33.0</v>
      </c>
      <c r="F2408" s="25">
        <v>3.0</v>
      </c>
      <c r="G2408" s="25">
        <v>0.0</v>
      </c>
      <c r="H2408" s="25">
        <v>1.0</v>
      </c>
      <c r="I2408" s="25">
        <v>0.0</v>
      </c>
      <c r="J2408" s="25">
        <v>0.0</v>
      </c>
      <c r="K2408" s="25">
        <v>0.0</v>
      </c>
      <c r="L2408" s="25">
        <v>0.0</v>
      </c>
      <c r="M2408" s="25">
        <v>0.0</v>
      </c>
      <c r="N2408" s="25">
        <v>0.74222</v>
      </c>
      <c r="O2408" s="25">
        <v>5.63194</v>
      </c>
      <c r="P2408" s="25">
        <v>2.35949</v>
      </c>
      <c r="Q2408" s="25">
        <v>3.0</v>
      </c>
      <c r="R2408" s="25">
        <v>99.0</v>
      </c>
      <c r="S2408" s="25">
        <v>5.0</v>
      </c>
    </row>
    <row r="2409">
      <c r="A2409" s="58" t="s">
        <v>41</v>
      </c>
      <c r="B2409" s="25" t="s">
        <v>1</v>
      </c>
      <c r="C2409" s="25" t="s">
        <v>140</v>
      </c>
      <c r="D2409" s="25" t="s">
        <v>13</v>
      </c>
      <c r="E2409" s="25">
        <v>16.0</v>
      </c>
      <c r="F2409" s="25">
        <v>3.0</v>
      </c>
      <c r="G2409" s="25">
        <v>0.0</v>
      </c>
      <c r="H2409" s="25">
        <v>0.0</v>
      </c>
      <c r="I2409" s="25">
        <v>0.0</v>
      </c>
      <c r="J2409" s="25">
        <v>0.0</v>
      </c>
      <c r="K2409" s="25">
        <v>0.0</v>
      </c>
      <c r="L2409" s="25">
        <v>0.0</v>
      </c>
      <c r="M2409" s="25">
        <v>0.0</v>
      </c>
      <c r="N2409" s="25">
        <v>1.06472</v>
      </c>
      <c r="O2409" s="25">
        <v>13.56778</v>
      </c>
      <c r="P2409" s="25">
        <v>2.71752</v>
      </c>
      <c r="Q2409" s="25">
        <v>3.0</v>
      </c>
      <c r="R2409" s="25">
        <v>99.0</v>
      </c>
      <c r="S2409" s="25">
        <v>5.0</v>
      </c>
    </row>
    <row r="2410">
      <c r="A2410" s="58" t="s">
        <v>41</v>
      </c>
      <c r="B2410" s="25" t="s">
        <v>1</v>
      </c>
      <c r="C2410" s="25" t="s">
        <v>144</v>
      </c>
      <c r="D2410" s="25" t="s">
        <v>13</v>
      </c>
      <c r="E2410" s="25">
        <v>18.0</v>
      </c>
      <c r="F2410" s="25">
        <v>3.0</v>
      </c>
      <c r="G2410" s="25">
        <v>0.0</v>
      </c>
      <c r="H2410" s="25">
        <v>0.0</v>
      </c>
      <c r="I2410" s="25">
        <v>0.0</v>
      </c>
      <c r="J2410" s="25">
        <v>0.0</v>
      </c>
      <c r="K2410" s="25">
        <v>0.0</v>
      </c>
      <c r="L2410" s="25">
        <v>0.0</v>
      </c>
      <c r="M2410" s="25">
        <v>0.0</v>
      </c>
      <c r="N2410" s="25">
        <v>1.92528</v>
      </c>
      <c r="O2410" s="25">
        <v>25.48861</v>
      </c>
      <c r="P2410" s="25">
        <v>13.21312</v>
      </c>
      <c r="Q2410" s="25">
        <v>3.0</v>
      </c>
      <c r="R2410" s="25">
        <v>99.0</v>
      </c>
      <c r="S2410" s="25">
        <v>5.0</v>
      </c>
    </row>
    <row r="2411">
      <c r="A2411" s="58" t="s">
        <v>41</v>
      </c>
      <c r="B2411" s="25" t="s">
        <v>1</v>
      </c>
      <c r="C2411" s="25" t="s">
        <v>103</v>
      </c>
      <c r="D2411" s="25" t="s">
        <v>13</v>
      </c>
      <c r="E2411" s="25">
        <v>4.0</v>
      </c>
      <c r="F2411" s="25">
        <v>3.0</v>
      </c>
      <c r="G2411" s="25">
        <v>0.0</v>
      </c>
      <c r="H2411" s="25">
        <v>0.0</v>
      </c>
      <c r="I2411" s="25">
        <v>0.0</v>
      </c>
      <c r="J2411" s="25">
        <v>0.0</v>
      </c>
      <c r="K2411" s="25">
        <v>0.0</v>
      </c>
      <c r="L2411" s="25">
        <v>0.0</v>
      </c>
      <c r="M2411" s="25">
        <v>0.0</v>
      </c>
      <c r="N2411" s="25">
        <v>0.57278</v>
      </c>
      <c r="O2411" s="25">
        <v>47.53028</v>
      </c>
      <c r="P2411" s="25">
        <v>17.95201</v>
      </c>
      <c r="Q2411" s="25">
        <v>3.0</v>
      </c>
      <c r="R2411" s="25">
        <v>99.0</v>
      </c>
      <c r="S2411" s="25">
        <v>5.0</v>
      </c>
    </row>
    <row r="2412">
      <c r="A2412" s="58" t="s">
        <v>41</v>
      </c>
      <c r="B2412" s="25" t="s">
        <v>1</v>
      </c>
      <c r="C2412" s="25" t="s">
        <v>213</v>
      </c>
      <c r="D2412" s="25" t="s">
        <v>13</v>
      </c>
      <c r="E2412" s="25">
        <v>9.0</v>
      </c>
      <c r="F2412" s="25">
        <v>5.0</v>
      </c>
      <c r="G2412" s="25">
        <v>0.0</v>
      </c>
      <c r="H2412" s="25">
        <v>0.0</v>
      </c>
      <c r="I2412" s="25">
        <v>0.0</v>
      </c>
      <c r="J2412" s="25">
        <v>0.0</v>
      </c>
      <c r="K2412" s="25">
        <v>0.0</v>
      </c>
      <c r="L2412" s="25">
        <v>0.0</v>
      </c>
      <c r="M2412" s="25">
        <v>0.0</v>
      </c>
      <c r="N2412" s="25">
        <v>0.35778</v>
      </c>
      <c r="O2412" s="25">
        <v>16.92722</v>
      </c>
      <c r="P2412" s="25">
        <v>2.31741</v>
      </c>
      <c r="Q2412" s="25">
        <v>3.0</v>
      </c>
      <c r="R2412" s="25">
        <v>99.0</v>
      </c>
      <c r="S2412" s="25">
        <v>5.0</v>
      </c>
    </row>
    <row r="2413">
      <c r="A2413" s="58" t="s">
        <v>41</v>
      </c>
      <c r="B2413" s="25" t="s">
        <v>1</v>
      </c>
      <c r="C2413" s="25" t="s">
        <v>221</v>
      </c>
      <c r="D2413" s="25" t="s">
        <v>13</v>
      </c>
      <c r="E2413" s="25">
        <v>73.0</v>
      </c>
      <c r="F2413" s="25">
        <v>3.0</v>
      </c>
      <c r="G2413" s="25">
        <v>0.0</v>
      </c>
      <c r="H2413" s="25">
        <v>2.0</v>
      </c>
      <c r="I2413" s="25">
        <v>0.0</v>
      </c>
      <c r="J2413" s="25">
        <v>0.0</v>
      </c>
      <c r="K2413" s="25">
        <v>0.0</v>
      </c>
      <c r="L2413" s="25">
        <v>0.0</v>
      </c>
      <c r="M2413" s="25">
        <v>0.0</v>
      </c>
      <c r="N2413" s="25">
        <v>0.47111</v>
      </c>
      <c r="O2413" s="25">
        <v>8.11833</v>
      </c>
      <c r="P2413" s="25">
        <v>2.51239</v>
      </c>
      <c r="Q2413" s="25">
        <v>3.0</v>
      </c>
      <c r="R2413" s="25">
        <v>99.0</v>
      </c>
      <c r="S2413" s="25">
        <v>5.0</v>
      </c>
    </row>
    <row r="2414">
      <c r="A2414" s="58" t="s">
        <v>41</v>
      </c>
      <c r="B2414" s="25" t="s">
        <v>1</v>
      </c>
      <c r="C2414" s="25" t="s">
        <v>195</v>
      </c>
      <c r="D2414" s="25" t="s">
        <v>13</v>
      </c>
      <c r="E2414" s="25">
        <v>40.0</v>
      </c>
      <c r="F2414" s="25">
        <v>3.0</v>
      </c>
      <c r="G2414" s="25">
        <v>0.0</v>
      </c>
      <c r="H2414" s="25">
        <v>0.0</v>
      </c>
      <c r="I2414" s="25">
        <v>0.0</v>
      </c>
      <c r="J2414" s="25">
        <v>0.0</v>
      </c>
      <c r="K2414" s="25">
        <v>0.0</v>
      </c>
      <c r="L2414" s="25">
        <v>0.0</v>
      </c>
      <c r="M2414" s="25">
        <v>0.0</v>
      </c>
      <c r="N2414" s="25">
        <v>0.61611</v>
      </c>
      <c r="O2414" s="25">
        <v>4.85556</v>
      </c>
      <c r="P2414" s="25">
        <v>6.23622</v>
      </c>
      <c r="Q2414" s="25">
        <v>3.0</v>
      </c>
      <c r="R2414" s="25">
        <v>99.0</v>
      </c>
      <c r="S2414" s="25">
        <v>5.0</v>
      </c>
    </row>
    <row r="2415">
      <c r="A2415" s="58" t="s">
        <v>41</v>
      </c>
      <c r="B2415" s="25" t="s">
        <v>1</v>
      </c>
      <c r="C2415" s="25" t="s">
        <v>143</v>
      </c>
      <c r="D2415" s="25" t="s">
        <v>13</v>
      </c>
      <c r="E2415" s="25">
        <v>108.0</v>
      </c>
      <c r="F2415" s="25">
        <v>3.0</v>
      </c>
      <c r="G2415" s="25">
        <v>0.0</v>
      </c>
      <c r="H2415" s="25">
        <v>1.0</v>
      </c>
      <c r="I2415" s="25">
        <v>0.0</v>
      </c>
      <c r="J2415" s="25">
        <v>0.0</v>
      </c>
      <c r="K2415" s="25">
        <v>0.0</v>
      </c>
      <c r="L2415" s="25">
        <v>0.0</v>
      </c>
      <c r="M2415" s="25">
        <v>0.0</v>
      </c>
      <c r="N2415" s="25">
        <v>2.15889</v>
      </c>
      <c r="O2415" s="25">
        <v>23.58694</v>
      </c>
      <c r="P2415" s="25">
        <v>10.04656</v>
      </c>
      <c r="Q2415" s="25">
        <v>3.0</v>
      </c>
      <c r="R2415" s="25">
        <v>99.0</v>
      </c>
      <c r="S2415" s="25">
        <v>5.0</v>
      </c>
    </row>
    <row r="2416">
      <c r="A2416" s="58" t="s">
        <v>41</v>
      </c>
      <c r="B2416" s="25" t="s">
        <v>1</v>
      </c>
      <c r="C2416" s="25" t="s">
        <v>106</v>
      </c>
      <c r="D2416" s="25" t="s">
        <v>14</v>
      </c>
      <c r="E2416" s="25">
        <v>246.0</v>
      </c>
      <c r="F2416" s="25">
        <v>3.0</v>
      </c>
      <c r="G2416" s="25">
        <v>0.0</v>
      </c>
      <c r="H2416" s="25">
        <v>13.0</v>
      </c>
      <c r="I2416" s="25">
        <v>0.0</v>
      </c>
      <c r="J2416" s="25">
        <v>0.0</v>
      </c>
      <c r="K2416" s="25">
        <v>0.0</v>
      </c>
      <c r="L2416" s="25">
        <v>0.0</v>
      </c>
      <c r="M2416" s="25">
        <v>0.0</v>
      </c>
      <c r="N2416" s="25">
        <v>0.26194</v>
      </c>
      <c r="O2416" s="25">
        <v>9.52833</v>
      </c>
      <c r="P2416" s="25">
        <v>2.84536</v>
      </c>
      <c r="Q2416" s="25">
        <v>3.0</v>
      </c>
      <c r="R2416" s="25">
        <v>99.0</v>
      </c>
      <c r="S2416" s="25">
        <v>6.0</v>
      </c>
    </row>
    <row r="2417">
      <c r="A2417" s="58" t="s">
        <v>41</v>
      </c>
      <c r="B2417" s="25" t="s">
        <v>1</v>
      </c>
      <c r="C2417" s="25" t="s">
        <v>116</v>
      </c>
      <c r="D2417" s="25" t="s">
        <v>14</v>
      </c>
      <c r="E2417" s="25">
        <v>4598.0</v>
      </c>
      <c r="F2417" s="25">
        <v>3.0</v>
      </c>
      <c r="G2417" s="25">
        <v>0.0</v>
      </c>
      <c r="H2417" s="25">
        <v>131.0</v>
      </c>
      <c r="I2417" s="25">
        <v>0.0</v>
      </c>
      <c r="J2417" s="25">
        <v>0.0</v>
      </c>
      <c r="K2417" s="25">
        <v>0.0</v>
      </c>
      <c r="L2417" s="25">
        <v>0.0</v>
      </c>
      <c r="M2417" s="25">
        <v>0.0</v>
      </c>
      <c r="N2417" s="25">
        <v>0.21056</v>
      </c>
      <c r="O2417" s="25">
        <v>1.50944</v>
      </c>
      <c r="P2417" s="25">
        <v>1.03539</v>
      </c>
      <c r="Q2417" s="25">
        <v>3.0</v>
      </c>
      <c r="R2417" s="25">
        <v>99.0</v>
      </c>
      <c r="S2417" s="25">
        <v>6.0</v>
      </c>
    </row>
    <row r="2418">
      <c r="A2418" s="58" t="s">
        <v>41</v>
      </c>
      <c r="B2418" s="25" t="s">
        <v>1</v>
      </c>
      <c r="C2418" s="25" t="s">
        <v>67</v>
      </c>
      <c r="D2418" s="25" t="s">
        <v>14</v>
      </c>
      <c r="E2418" s="25">
        <v>4475.0</v>
      </c>
      <c r="F2418" s="25">
        <v>4.0</v>
      </c>
      <c r="G2418" s="25">
        <v>0.0</v>
      </c>
      <c r="H2418" s="25">
        <v>240.0</v>
      </c>
      <c r="I2418" s="25">
        <v>0.0</v>
      </c>
      <c r="J2418" s="25">
        <v>0.0</v>
      </c>
      <c r="K2418" s="25">
        <v>0.0</v>
      </c>
      <c r="L2418" s="25">
        <v>0.0</v>
      </c>
      <c r="M2418" s="25">
        <v>0.0</v>
      </c>
      <c r="N2418" s="25">
        <v>0.11944</v>
      </c>
      <c r="O2418" s="25">
        <v>0.98361</v>
      </c>
      <c r="P2418" s="25">
        <v>0.50786</v>
      </c>
      <c r="Q2418" s="25">
        <v>3.0</v>
      </c>
      <c r="R2418" s="25">
        <v>99.0</v>
      </c>
      <c r="S2418" s="25">
        <v>6.0</v>
      </c>
    </row>
    <row r="2419">
      <c r="A2419" s="58" t="s">
        <v>41</v>
      </c>
      <c r="B2419" s="25" t="s">
        <v>1</v>
      </c>
      <c r="C2419" s="25" t="s">
        <v>118</v>
      </c>
      <c r="D2419" s="25" t="s">
        <v>14</v>
      </c>
      <c r="E2419" s="25">
        <v>1126.0</v>
      </c>
      <c r="F2419" s="25">
        <v>3.0</v>
      </c>
      <c r="G2419" s="25">
        <v>1.0</v>
      </c>
      <c r="H2419" s="25">
        <v>40.0</v>
      </c>
      <c r="I2419" s="25">
        <v>0.0</v>
      </c>
      <c r="J2419" s="25">
        <v>0.0</v>
      </c>
      <c r="K2419" s="25">
        <v>0.0</v>
      </c>
      <c r="L2419" s="25">
        <v>0.0</v>
      </c>
      <c r="M2419" s="25">
        <v>0.0</v>
      </c>
      <c r="N2419" s="25">
        <v>0.49556</v>
      </c>
      <c r="O2419" s="25">
        <v>10.74222</v>
      </c>
      <c r="P2419" s="25">
        <v>3.15117</v>
      </c>
      <c r="Q2419" s="25">
        <v>3.0</v>
      </c>
      <c r="R2419" s="25">
        <v>99.0</v>
      </c>
      <c r="S2419" s="25">
        <v>6.0</v>
      </c>
    </row>
    <row r="2420">
      <c r="A2420" s="58" t="s">
        <v>41</v>
      </c>
      <c r="B2420" s="25" t="s">
        <v>1</v>
      </c>
      <c r="C2420" s="25" t="s">
        <v>102</v>
      </c>
      <c r="D2420" s="25" t="s">
        <v>14</v>
      </c>
      <c r="E2420" s="25">
        <v>4503.0</v>
      </c>
      <c r="F2420" s="25">
        <v>3.0</v>
      </c>
      <c r="G2420" s="25">
        <v>0.0</v>
      </c>
      <c r="H2420" s="25">
        <v>101.0</v>
      </c>
      <c r="I2420" s="25">
        <v>0.0</v>
      </c>
      <c r="J2420" s="25">
        <v>0.0</v>
      </c>
      <c r="K2420" s="25">
        <v>0.0</v>
      </c>
      <c r="L2420" s="25">
        <v>0.0</v>
      </c>
      <c r="M2420" s="25">
        <v>0.0</v>
      </c>
      <c r="N2420" s="25">
        <v>0.14611</v>
      </c>
      <c r="O2420" s="25">
        <v>1.17583</v>
      </c>
      <c r="P2420" s="25">
        <v>0.58161</v>
      </c>
      <c r="Q2420" s="25">
        <v>3.0</v>
      </c>
      <c r="R2420" s="25">
        <v>99.0</v>
      </c>
      <c r="S2420" s="25">
        <v>6.0</v>
      </c>
    </row>
    <row r="2421">
      <c r="A2421" s="58" t="s">
        <v>41</v>
      </c>
      <c r="B2421" s="25" t="s">
        <v>1</v>
      </c>
      <c r="C2421" s="25" t="s">
        <v>141</v>
      </c>
      <c r="D2421" s="25" t="s">
        <v>14</v>
      </c>
      <c r="E2421" s="25">
        <v>1206.0</v>
      </c>
      <c r="F2421" s="25">
        <v>3.0</v>
      </c>
      <c r="G2421" s="25">
        <v>0.0</v>
      </c>
      <c r="H2421" s="25">
        <v>63.0</v>
      </c>
      <c r="I2421" s="25">
        <v>0.0</v>
      </c>
      <c r="J2421" s="25">
        <v>0.0</v>
      </c>
      <c r="K2421" s="25">
        <v>0.0</v>
      </c>
      <c r="L2421" s="25">
        <v>0.0</v>
      </c>
      <c r="M2421" s="25">
        <v>0.0</v>
      </c>
      <c r="N2421" s="25">
        <v>0.13083</v>
      </c>
      <c r="O2421" s="25">
        <v>1.06806</v>
      </c>
      <c r="P2421" s="25">
        <v>0.72136</v>
      </c>
      <c r="Q2421" s="25">
        <v>3.0</v>
      </c>
      <c r="R2421" s="25">
        <v>99.0</v>
      </c>
      <c r="S2421" s="25">
        <v>6.0</v>
      </c>
    </row>
    <row r="2422">
      <c r="A2422" s="58" t="s">
        <v>41</v>
      </c>
      <c r="B2422" s="25" t="s">
        <v>1</v>
      </c>
      <c r="C2422" s="25" t="s">
        <v>216</v>
      </c>
      <c r="D2422" s="25" t="s">
        <v>15</v>
      </c>
      <c r="E2422" s="25">
        <v>44.0</v>
      </c>
      <c r="F2422" s="25">
        <v>3.0</v>
      </c>
      <c r="G2422" s="25">
        <v>0.0</v>
      </c>
      <c r="H2422" s="25">
        <v>16.0</v>
      </c>
      <c r="I2422" s="25">
        <v>0.0</v>
      </c>
      <c r="J2422" s="25">
        <v>0.0</v>
      </c>
      <c r="K2422" s="25">
        <v>0.0</v>
      </c>
      <c r="L2422" s="25">
        <v>0.0</v>
      </c>
      <c r="M2422" s="25">
        <v>0.0</v>
      </c>
      <c r="N2422" s="25">
        <v>0.04306</v>
      </c>
      <c r="O2422" s="25">
        <v>0.52083</v>
      </c>
      <c r="P2422" s="25">
        <v>0.18854</v>
      </c>
      <c r="Q2422" s="25">
        <v>3.0</v>
      </c>
      <c r="R2422" s="25">
        <v>99.0</v>
      </c>
      <c r="S2422" s="25">
        <v>7.0</v>
      </c>
    </row>
    <row r="2423">
      <c r="A2423" s="58" t="s">
        <v>41</v>
      </c>
      <c r="B2423" s="25" t="s">
        <v>1</v>
      </c>
      <c r="C2423" s="25" t="s">
        <v>146</v>
      </c>
      <c r="D2423" s="25" t="s">
        <v>15</v>
      </c>
      <c r="E2423" s="25">
        <v>93.0</v>
      </c>
      <c r="F2423" s="25">
        <v>3.0</v>
      </c>
      <c r="G2423" s="25">
        <v>0.0</v>
      </c>
      <c r="H2423" s="25">
        <v>50.0</v>
      </c>
      <c r="I2423" s="25">
        <v>0.0</v>
      </c>
      <c r="J2423" s="25">
        <v>0.0</v>
      </c>
      <c r="K2423" s="25">
        <v>0.0</v>
      </c>
      <c r="L2423" s="25">
        <v>0.0</v>
      </c>
      <c r="M2423" s="25">
        <v>0.0</v>
      </c>
      <c r="N2423" s="25">
        <v>0.00667</v>
      </c>
      <c r="O2423" s="25">
        <v>0.5475</v>
      </c>
      <c r="P2423" s="25">
        <v>0.31345</v>
      </c>
      <c r="Q2423" s="25">
        <v>3.0</v>
      </c>
      <c r="R2423" s="25">
        <v>99.0</v>
      </c>
      <c r="S2423" s="25">
        <v>7.0</v>
      </c>
    </row>
    <row r="2424">
      <c r="A2424" s="58" t="s">
        <v>41</v>
      </c>
      <c r="B2424" s="25" t="s">
        <v>1</v>
      </c>
      <c r="C2424" s="25" t="s">
        <v>182</v>
      </c>
      <c r="D2424" s="25" t="s">
        <v>15</v>
      </c>
      <c r="E2424" s="25">
        <v>35.0</v>
      </c>
      <c r="F2424" s="25">
        <v>3.0</v>
      </c>
      <c r="G2424" s="25">
        <v>0.0</v>
      </c>
      <c r="H2424" s="25">
        <v>18.0</v>
      </c>
      <c r="I2424" s="25">
        <v>0.0</v>
      </c>
      <c r="J2424" s="25">
        <v>0.0</v>
      </c>
      <c r="K2424" s="25">
        <v>0.0</v>
      </c>
      <c r="L2424" s="25">
        <v>0.0</v>
      </c>
      <c r="M2424" s="25">
        <v>0.0</v>
      </c>
      <c r="N2424" s="25">
        <v>0.04139</v>
      </c>
      <c r="O2424" s="25">
        <v>0.42361</v>
      </c>
      <c r="P2424" s="25">
        <v>0.14752</v>
      </c>
      <c r="Q2424" s="25">
        <v>3.0</v>
      </c>
      <c r="R2424" s="25">
        <v>99.0</v>
      </c>
      <c r="S2424" s="25">
        <v>7.0</v>
      </c>
    </row>
    <row r="2425">
      <c r="A2425" s="58" t="s">
        <v>41</v>
      </c>
      <c r="B2425" s="25" t="s">
        <v>1</v>
      </c>
      <c r="C2425" s="25" t="s">
        <v>115</v>
      </c>
      <c r="D2425" s="25" t="s">
        <v>15</v>
      </c>
      <c r="E2425" s="25">
        <v>271.0</v>
      </c>
      <c r="F2425" s="25">
        <v>3.0</v>
      </c>
      <c r="G2425" s="25">
        <v>0.0</v>
      </c>
      <c r="H2425" s="25">
        <v>135.0</v>
      </c>
      <c r="I2425" s="25">
        <v>0.0</v>
      </c>
      <c r="J2425" s="25">
        <v>0.0</v>
      </c>
      <c r="K2425" s="25">
        <v>0.0</v>
      </c>
      <c r="L2425" s="25">
        <v>0.0</v>
      </c>
      <c r="M2425" s="25">
        <v>0.0</v>
      </c>
      <c r="N2425" s="25">
        <v>0.00889</v>
      </c>
      <c r="O2425" s="25">
        <v>1.36944</v>
      </c>
      <c r="P2425" s="25">
        <v>0.49026</v>
      </c>
      <c r="Q2425" s="25">
        <v>3.0</v>
      </c>
      <c r="R2425" s="25">
        <v>99.0</v>
      </c>
      <c r="S2425" s="25">
        <v>7.0</v>
      </c>
    </row>
    <row r="2426">
      <c r="A2426" s="58" t="s">
        <v>41</v>
      </c>
      <c r="B2426" s="25" t="s">
        <v>1</v>
      </c>
      <c r="C2426" s="25" t="s">
        <v>215</v>
      </c>
      <c r="D2426" s="25" t="s">
        <v>15</v>
      </c>
      <c r="E2426" s="25">
        <v>29.0</v>
      </c>
      <c r="F2426" s="25">
        <v>3.0</v>
      </c>
      <c r="G2426" s="25">
        <v>0.0</v>
      </c>
      <c r="H2426" s="25">
        <v>6.0</v>
      </c>
      <c r="I2426" s="25">
        <v>0.0</v>
      </c>
      <c r="J2426" s="25">
        <v>0.0</v>
      </c>
      <c r="K2426" s="25">
        <v>0.0</v>
      </c>
      <c r="L2426" s="25">
        <v>0.0</v>
      </c>
      <c r="M2426" s="25">
        <v>0.0</v>
      </c>
      <c r="N2426" s="25">
        <v>0.1475</v>
      </c>
      <c r="O2426" s="25">
        <v>1.01194</v>
      </c>
      <c r="P2426" s="25">
        <v>0.30555</v>
      </c>
      <c r="Q2426" s="25">
        <v>3.0</v>
      </c>
      <c r="R2426" s="25">
        <v>99.0</v>
      </c>
      <c r="S2426" s="25">
        <v>7.0</v>
      </c>
    </row>
    <row r="2427">
      <c r="A2427" s="58" t="s">
        <v>41</v>
      </c>
      <c r="B2427" s="25" t="s">
        <v>1</v>
      </c>
      <c r="C2427" s="25" t="s">
        <v>97</v>
      </c>
      <c r="D2427" s="25" t="s">
        <v>15</v>
      </c>
      <c r="E2427" s="25">
        <v>238.0</v>
      </c>
      <c r="F2427" s="25">
        <v>3.0</v>
      </c>
      <c r="G2427" s="25">
        <v>0.0</v>
      </c>
      <c r="H2427" s="25">
        <v>144.0</v>
      </c>
      <c r="I2427" s="25">
        <v>0.0</v>
      </c>
      <c r="J2427" s="25">
        <v>0.0</v>
      </c>
      <c r="K2427" s="25">
        <v>0.0</v>
      </c>
      <c r="L2427" s="25">
        <v>0.0</v>
      </c>
      <c r="M2427" s="25">
        <v>0.0</v>
      </c>
      <c r="N2427" s="25">
        <v>0.0025</v>
      </c>
      <c r="O2427" s="25">
        <v>0.60667</v>
      </c>
      <c r="P2427" s="25">
        <v>0.23724</v>
      </c>
      <c r="Q2427" s="25">
        <v>3.0</v>
      </c>
      <c r="R2427" s="25">
        <v>99.0</v>
      </c>
      <c r="S2427" s="25">
        <v>7.0</v>
      </c>
    </row>
    <row r="2428">
      <c r="A2428" s="58" t="s">
        <v>41</v>
      </c>
      <c r="B2428" s="25" t="s">
        <v>1</v>
      </c>
      <c r="C2428" s="25" t="s">
        <v>169</v>
      </c>
      <c r="D2428" s="25" t="s">
        <v>15</v>
      </c>
      <c r="E2428" s="25">
        <v>104.0</v>
      </c>
      <c r="F2428" s="25">
        <v>3.0</v>
      </c>
      <c r="G2428" s="25">
        <v>0.0</v>
      </c>
      <c r="H2428" s="25">
        <v>24.0</v>
      </c>
      <c r="I2428" s="25">
        <v>0.0</v>
      </c>
      <c r="J2428" s="25">
        <v>0.0</v>
      </c>
      <c r="K2428" s="25">
        <v>0.0</v>
      </c>
      <c r="L2428" s="25">
        <v>0.0</v>
      </c>
      <c r="M2428" s="25">
        <v>0.0</v>
      </c>
      <c r="N2428" s="25">
        <v>0.11083</v>
      </c>
      <c r="O2428" s="25">
        <v>0.63389</v>
      </c>
      <c r="P2428" s="25">
        <v>0.26237</v>
      </c>
      <c r="Q2428" s="25">
        <v>3.0</v>
      </c>
      <c r="R2428" s="25">
        <v>99.0</v>
      </c>
      <c r="S2428" s="25">
        <v>7.0</v>
      </c>
    </row>
    <row r="2429">
      <c r="A2429" s="58" t="s">
        <v>41</v>
      </c>
      <c r="B2429" s="25" t="s">
        <v>1</v>
      </c>
      <c r="C2429" s="25" t="s">
        <v>140</v>
      </c>
      <c r="D2429" s="25" t="s">
        <v>15</v>
      </c>
      <c r="E2429" s="25">
        <v>101.0</v>
      </c>
      <c r="F2429" s="25">
        <v>3.0</v>
      </c>
      <c r="G2429" s="25">
        <v>0.0</v>
      </c>
      <c r="H2429" s="25">
        <v>64.0</v>
      </c>
      <c r="I2429" s="25">
        <v>0.0</v>
      </c>
      <c r="J2429" s="25">
        <v>0.0</v>
      </c>
      <c r="K2429" s="25">
        <v>0.0</v>
      </c>
      <c r="L2429" s="25">
        <v>0.0</v>
      </c>
      <c r="M2429" s="25">
        <v>0.0</v>
      </c>
      <c r="N2429" s="25">
        <v>0.00194</v>
      </c>
      <c r="O2429" s="25">
        <v>0.525</v>
      </c>
      <c r="P2429" s="25">
        <v>0.16288</v>
      </c>
      <c r="Q2429" s="25">
        <v>3.0</v>
      </c>
      <c r="R2429" s="25">
        <v>99.0</v>
      </c>
      <c r="S2429" s="25">
        <v>7.0</v>
      </c>
    </row>
    <row r="2430">
      <c r="A2430" s="58" t="s">
        <v>41</v>
      </c>
      <c r="B2430" s="25" t="s">
        <v>1</v>
      </c>
      <c r="C2430" s="25" t="s">
        <v>233</v>
      </c>
      <c r="D2430" s="25" t="s">
        <v>15</v>
      </c>
      <c r="E2430" s="25">
        <v>28.0</v>
      </c>
      <c r="F2430" s="25">
        <v>3.0</v>
      </c>
      <c r="G2430" s="25">
        <v>0.0</v>
      </c>
      <c r="H2430" s="25">
        <v>3.0</v>
      </c>
      <c r="I2430" s="25">
        <v>0.0</v>
      </c>
      <c r="J2430" s="25">
        <v>0.0</v>
      </c>
      <c r="K2430" s="25">
        <v>0.0</v>
      </c>
      <c r="L2430" s="25">
        <v>0.0</v>
      </c>
      <c r="M2430" s="25">
        <v>0.0</v>
      </c>
      <c r="N2430" s="25">
        <v>0.10444</v>
      </c>
      <c r="O2430" s="25">
        <v>0.92139</v>
      </c>
      <c r="P2430" s="25">
        <v>0.44519</v>
      </c>
      <c r="Q2430" s="25">
        <v>3.0</v>
      </c>
      <c r="R2430" s="25">
        <v>99.0</v>
      </c>
      <c r="S2430" s="25">
        <v>7.0</v>
      </c>
    </row>
    <row r="2431">
      <c r="A2431" s="58" t="s">
        <v>41</v>
      </c>
      <c r="B2431" s="25" t="s">
        <v>1</v>
      </c>
      <c r="C2431" s="25" t="s">
        <v>198</v>
      </c>
      <c r="D2431" s="25" t="s">
        <v>15</v>
      </c>
      <c r="E2431" s="25">
        <v>56.0</v>
      </c>
      <c r="F2431" s="25">
        <v>3.0</v>
      </c>
      <c r="G2431" s="25">
        <v>0.0</v>
      </c>
      <c r="H2431" s="25">
        <v>16.0</v>
      </c>
      <c r="I2431" s="25">
        <v>0.0</v>
      </c>
      <c r="J2431" s="25">
        <v>0.0</v>
      </c>
      <c r="K2431" s="25">
        <v>0.0</v>
      </c>
      <c r="L2431" s="25">
        <v>0.0</v>
      </c>
      <c r="M2431" s="25">
        <v>0.0</v>
      </c>
      <c r="N2431" s="25">
        <v>0.115</v>
      </c>
      <c r="O2431" s="25">
        <v>1.165</v>
      </c>
      <c r="P2431" s="25">
        <v>0.34993</v>
      </c>
      <c r="Q2431" s="25">
        <v>3.0</v>
      </c>
      <c r="R2431" s="25">
        <v>99.0</v>
      </c>
      <c r="S2431" s="25">
        <v>7.0</v>
      </c>
    </row>
    <row r="2432">
      <c r="A2432" s="58" t="s">
        <v>41</v>
      </c>
      <c r="B2432" s="25" t="s">
        <v>1</v>
      </c>
      <c r="C2432" s="25" t="s">
        <v>171</v>
      </c>
      <c r="D2432" s="25" t="s">
        <v>15</v>
      </c>
      <c r="E2432" s="25">
        <v>95.0</v>
      </c>
      <c r="F2432" s="25">
        <v>3.0</v>
      </c>
      <c r="G2432" s="25">
        <v>0.0</v>
      </c>
      <c r="H2432" s="25">
        <v>26.0</v>
      </c>
      <c r="I2432" s="25">
        <v>0.0</v>
      </c>
      <c r="J2432" s="25">
        <v>0.0</v>
      </c>
      <c r="K2432" s="25">
        <v>0.0</v>
      </c>
      <c r="L2432" s="25">
        <v>0.0</v>
      </c>
      <c r="M2432" s="25">
        <v>0.0</v>
      </c>
      <c r="N2432" s="25">
        <v>0.07667</v>
      </c>
      <c r="O2432" s="25">
        <v>0.63583</v>
      </c>
      <c r="P2432" s="25">
        <v>0.1969</v>
      </c>
      <c r="Q2432" s="25">
        <v>3.0</v>
      </c>
      <c r="R2432" s="25">
        <v>99.0</v>
      </c>
      <c r="S2432" s="25">
        <v>7.0</v>
      </c>
    </row>
    <row r="2433">
      <c r="A2433" s="58" t="s">
        <v>41</v>
      </c>
      <c r="B2433" s="25" t="s">
        <v>1</v>
      </c>
      <c r="C2433" s="25" t="s">
        <v>256</v>
      </c>
      <c r="D2433" s="25" t="s">
        <v>15</v>
      </c>
      <c r="E2433" s="25">
        <v>34.0</v>
      </c>
      <c r="F2433" s="25">
        <v>3.0</v>
      </c>
      <c r="G2433" s="25">
        <v>0.0</v>
      </c>
      <c r="H2433" s="25">
        <v>17.0</v>
      </c>
      <c r="I2433" s="25">
        <v>0.0</v>
      </c>
      <c r="J2433" s="25">
        <v>0.0</v>
      </c>
      <c r="K2433" s="25">
        <v>0.0</v>
      </c>
      <c r="L2433" s="25">
        <v>0.0</v>
      </c>
      <c r="M2433" s="25">
        <v>0.0</v>
      </c>
      <c r="N2433" s="25">
        <v>0.00528</v>
      </c>
      <c r="O2433" s="25">
        <v>0.345</v>
      </c>
      <c r="P2433" s="25">
        <v>0.15829</v>
      </c>
      <c r="Q2433" s="25">
        <v>3.0</v>
      </c>
      <c r="R2433" s="25">
        <v>99.0</v>
      </c>
      <c r="S2433" s="25">
        <v>7.0</v>
      </c>
    </row>
    <row r="2434">
      <c r="A2434" s="58" t="s">
        <v>41</v>
      </c>
      <c r="B2434" s="25" t="s">
        <v>1</v>
      </c>
      <c r="C2434" s="25" t="s">
        <v>107</v>
      </c>
      <c r="D2434" s="25" t="s">
        <v>15</v>
      </c>
      <c r="E2434" s="25">
        <v>501.0</v>
      </c>
      <c r="F2434" s="25">
        <v>3.0</v>
      </c>
      <c r="G2434" s="25">
        <v>0.0</v>
      </c>
      <c r="H2434" s="25">
        <v>86.0</v>
      </c>
      <c r="I2434" s="25">
        <v>0.0</v>
      </c>
      <c r="J2434" s="25">
        <v>0.0</v>
      </c>
      <c r="K2434" s="25">
        <v>0.0</v>
      </c>
      <c r="L2434" s="25">
        <v>0.0</v>
      </c>
      <c r="M2434" s="25">
        <v>0.0</v>
      </c>
      <c r="N2434" s="25">
        <v>0.09028</v>
      </c>
      <c r="O2434" s="25">
        <v>0.84944</v>
      </c>
      <c r="P2434" s="25">
        <v>0.28395</v>
      </c>
      <c r="Q2434" s="25">
        <v>3.0</v>
      </c>
      <c r="R2434" s="25">
        <v>99.0</v>
      </c>
      <c r="S2434" s="25">
        <v>7.0</v>
      </c>
    </row>
    <row r="2435">
      <c r="A2435" s="58" t="s">
        <v>41</v>
      </c>
      <c r="B2435" s="25" t="s">
        <v>1</v>
      </c>
      <c r="C2435" s="25" t="s">
        <v>176</v>
      </c>
      <c r="D2435" s="25" t="s">
        <v>15</v>
      </c>
      <c r="E2435" s="25">
        <v>225.0</v>
      </c>
      <c r="F2435" s="25">
        <v>3.0</v>
      </c>
      <c r="G2435" s="25">
        <v>0.0</v>
      </c>
      <c r="H2435" s="25">
        <v>60.0</v>
      </c>
      <c r="I2435" s="25">
        <v>0.0</v>
      </c>
      <c r="J2435" s="25">
        <v>0.0</v>
      </c>
      <c r="K2435" s="25">
        <v>0.0</v>
      </c>
      <c r="L2435" s="25">
        <v>0.0</v>
      </c>
      <c r="M2435" s="25">
        <v>0.0</v>
      </c>
      <c r="N2435" s="25">
        <v>0.06861</v>
      </c>
      <c r="O2435" s="25">
        <v>0.76778</v>
      </c>
      <c r="P2435" s="25">
        <v>0.28447</v>
      </c>
      <c r="Q2435" s="25">
        <v>3.0</v>
      </c>
      <c r="R2435" s="25">
        <v>99.0</v>
      </c>
      <c r="S2435" s="25">
        <v>7.0</v>
      </c>
    </row>
    <row r="2436">
      <c r="A2436" s="58" t="s">
        <v>41</v>
      </c>
      <c r="B2436" s="25" t="s">
        <v>1</v>
      </c>
      <c r="C2436" s="25" t="s">
        <v>211</v>
      </c>
      <c r="D2436" s="25" t="s">
        <v>15</v>
      </c>
      <c r="E2436" s="25">
        <v>50.0</v>
      </c>
      <c r="F2436" s="25">
        <v>3.0</v>
      </c>
      <c r="G2436" s="25">
        <v>0.0</v>
      </c>
      <c r="H2436" s="25">
        <v>15.0</v>
      </c>
      <c r="I2436" s="25">
        <v>0.0</v>
      </c>
      <c r="J2436" s="25">
        <v>0.0</v>
      </c>
      <c r="K2436" s="25">
        <v>0.0</v>
      </c>
      <c r="L2436" s="25">
        <v>0.0</v>
      </c>
      <c r="M2436" s="25">
        <v>0.0</v>
      </c>
      <c r="N2436" s="25">
        <v>0.05056</v>
      </c>
      <c r="O2436" s="25">
        <v>0.64972</v>
      </c>
      <c r="P2436" s="25">
        <v>0.19817</v>
      </c>
      <c r="Q2436" s="25">
        <v>3.0</v>
      </c>
      <c r="R2436" s="25">
        <v>99.0</v>
      </c>
      <c r="S2436" s="25">
        <v>7.0</v>
      </c>
    </row>
    <row r="2437">
      <c r="A2437" s="58" t="s">
        <v>41</v>
      </c>
      <c r="B2437" s="25" t="s">
        <v>1</v>
      </c>
      <c r="C2437" s="25" t="s">
        <v>175</v>
      </c>
      <c r="D2437" s="25" t="s">
        <v>15</v>
      </c>
      <c r="E2437" s="25">
        <v>138.0</v>
      </c>
      <c r="F2437" s="25">
        <v>3.0</v>
      </c>
      <c r="G2437" s="25">
        <v>0.0</v>
      </c>
      <c r="H2437" s="25">
        <v>26.0</v>
      </c>
      <c r="I2437" s="25">
        <v>0.0</v>
      </c>
      <c r="J2437" s="25">
        <v>0.0</v>
      </c>
      <c r="K2437" s="25">
        <v>0.0</v>
      </c>
      <c r="L2437" s="25">
        <v>0.0</v>
      </c>
      <c r="M2437" s="25">
        <v>0.0</v>
      </c>
      <c r="N2437" s="25">
        <v>0.07444</v>
      </c>
      <c r="O2437" s="25">
        <v>0.73528</v>
      </c>
      <c r="P2437" s="25">
        <v>0.24517</v>
      </c>
      <c r="Q2437" s="25">
        <v>3.0</v>
      </c>
      <c r="R2437" s="25">
        <v>99.0</v>
      </c>
      <c r="S2437" s="25">
        <v>7.0</v>
      </c>
    </row>
    <row r="2438">
      <c r="A2438" s="58" t="s">
        <v>41</v>
      </c>
      <c r="B2438" s="25" t="s">
        <v>1</v>
      </c>
      <c r="C2438" s="25" t="s">
        <v>134</v>
      </c>
      <c r="D2438" s="25" t="s">
        <v>15</v>
      </c>
      <c r="E2438" s="25">
        <v>337.0</v>
      </c>
      <c r="F2438" s="25">
        <v>3.0</v>
      </c>
      <c r="G2438" s="25">
        <v>0.0</v>
      </c>
      <c r="H2438" s="25">
        <v>149.0</v>
      </c>
      <c r="I2438" s="25">
        <v>0.0</v>
      </c>
      <c r="J2438" s="25">
        <v>0.0</v>
      </c>
      <c r="K2438" s="25">
        <v>0.0</v>
      </c>
      <c r="L2438" s="25">
        <v>0.0</v>
      </c>
      <c r="M2438" s="25">
        <v>0.0</v>
      </c>
      <c r="N2438" s="25">
        <v>0.02417</v>
      </c>
      <c r="O2438" s="25">
        <v>0.80167</v>
      </c>
      <c r="P2438" s="25">
        <v>0.31555</v>
      </c>
      <c r="Q2438" s="25">
        <v>3.0</v>
      </c>
      <c r="R2438" s="25">
        <v>99.0</v>
      </c>
      <c r="S2438" s="25">
        <v>7.0</v>
      </c>
    </row>
    <row r="2439">
      <c r="A2439" s="58" t="s">
        <v>41</v>
      </c>
      <c r="B2439" s="25" t="s">
        <v>1</v>
      </c>
      <c r="C2439" s="25" t="s">
        <v>79</v>
      </c>
      <c r="D2439" s="25" t="s">
        <v>15</v>
      </c>
      <c r="E2439" s="25">
        <v>475.0</v>
      </c>
      <c r="F2439" s="25">
        <v>3.0</v>
      </c>
      <c r="G2439" s="25">
        <v>0.0</v>
      </c>
      <c r="H2439" s="25">
        <v>140.0</v>
      </c>
      <c r="I2439" s="25">
        <v>0.0</v>
      </c>
      <c r="J2439" s="25">
        <v>0.0</v>
      </c>
      <c r="K2439" s="25">
        <v>0.0</v>
      </c>
      <c r="L2439" s="25">
        <v>0.0</v>
      </c>
      <c r="M2439" s="25">
        <v>0.0</v>
      </c>
      <c r="N2439" s="25">
        <v>0.06889</v>
      </c>
      <c r="O2439" s="25">
        <v>0.81361</v>
      </c>
      <c r="P2439" s="25">
        <v>0.33517</v>
      </c>
      <c r="Q2439" s="25">
        <v>3.0</v>
      </c>
      <c r="R2439" s="25">
        <v>99.0</v>
      </c>
      <c r="S2439" s="25">
        <v>7.0</v>
      </c>
    </row>
    <row r="2440">
      <c r="A2440" s="58" t="s">
        <v>41</v>
      </c>
      <c r="B2440" s="25" t="s">
        <v>1</v>
      </c>
      <c r="C2440" s="25" t="s">
        <v>174</v>
      </c>
      <c r="D2440" s="25" t="s">
        <v>15</v>
      </c>
      <c r="E2440" s="25">
        <v>70.0</v>
      </c>
      <c r="F2440" s="25">
        <v>3.0</v>
      </c>
      <c r="G2440" s="25">
        <v>0.0</v>
      </c>
      <c r="H2440" s="25">
        <v>21.0</v>
      </c>
      <c r="I2440" s="25">
        <v>0.0</v>
      </c>
      <c r="J2440" s="25">
        <v>0.0</v>
      </c>
      <c r="K2440" s="25">
        <v>0.0</v>
      </c>
      <c r="L2440" s="25">
        <v>0.0</v>
      </c>
      <c r="M2440" s="25">
        <v>0.0</v>
      </c>
      <c r="N2440" s="25">
        <v>0.04278</v>
      </c>
      <c r="O2440" s="25">
        <v>0.64833</v>
      </c>
      <c r="P2440" s="25">
        <v>0.24727</v>
      </c>
      <c r="Q2440" s="25">
        <v>3.0</v>
      </c>
      <c r="R2440" s="25">
        <v>99.0</v>
      </c>
      <c r="S2440" s="25">
        <v>7.0</v>
      </c>
    </row>
    <row r="2441">
      <c r="A2441" s="58" t="s">
        <v>41</v>
      </c>
      <c r="B2441" s="25" t="s">
        <v>1</v>
      </c>
      <c r="C2441" s="25" t="s">
        <v>287</v>
      </c>
      <c r="D2441" s="25" t="s">
        <v>16</v>
      </c>
      <c r="E2441" s="25">
        <v>10.0</v>
      </c>
      <c r="F2441" s="25">
        <v>3.0</v>
      </c>
      <c r="G2441" s="25">
        <v>0.0</v>
      </c>
      <c r="H2441" s="25">
        <v>0.0</v>
      </c>
      <c r="I2441" s="25">
        <v>0.0</v>
      </c>
      <c r="J2441" s="25">
        <v>0.0</v>
      </c>
      <c r="K2441" s="25">
        <v>0.0</v>
      </c>
      <c r="L2441" s="25">
        <v>0.0</v>
      </c>
      <c r="M2441" s="25">
        <v>0.0</v>
      </c>
      <c r="N2441" s="25">
        <v>0.21889</v>
      </c>
      <c r="O2441" s="25">
        <v>7.45889</v>
      </c>
      <c r="P2441" s="25">
        <v>3.13842</v>
      </c>
      <c r="Q2441" s="25">
        <v>3.0</v>
      </c>
      <c r="R2441" s="25">
        <v>99.0</v>
      </c>
      <c r="S2441" s="25">
        <v>8.0</v>
      </c>
    </row>
    <row r="2442">
      <c r="A2442" s="58" t="s">
        <v>41</v>
      </c>
      <c r="B2442" s="25" t="s">
        <v>1</v>
      </c>
      <c r="C2442" s="25" t="s">
        <v>218</v>
      </c>
      <c r="D2442" s="25" t="s">
        <v>16</v>
      </c>
      <c r="E2442" s="25">
        <v>26.0</v>
      </c>
      <c r="F2442" s="25">
        <v>3.0</v>
      </c>
      <c r="G2442" s="25">
        <v>0.0</v>
      </c>
      <c r="H2442" s="25">
        <v>8.0</v>
      </c>
      <c r="I2442" s="25">
        <v>0.0</v>
      </c>
      <c r="J2442" s="25">
        <v>0.0</v>
      </c>
      <c r="K2442" s="25">
        <v>0.0</v>
      </c>
      <c r="L2442" s="25">
        <v>0.0</v>
      </c>
      <c r="M2442" s="25">
        <v>0.0</v>
      </c>
      <c r="N2442" s="25">
        <v>0.07472</v>
      </c>
      <c r="O2442" s="25">
        <v>13.24889</v>
      </c>
      <c r="P2442" s="25">
        <v>4.69017</v>
      </c>
      <c r="Q2442" s="25">
        <v>3.0</v>
      </c>
      <c r="R2442" s="25">
        <v>99.0</v>
      </c>
      <c r="S2442" s="25">
        <v>8.0</v>
      </c>
    </row>
    <row r="2443">
      <c r="A2443" s="58" t="s">
        <v>41</v>
      </c>
      <c r="B2443" s="25" t="s">
        <v>1</v>
      </c>
      <c r="C2443" s="25" t="s">
        <v>198</v>
      </c>
      <c r="D2443" s="25" t="s">
        <v>16</v>
      </c>
      <c r="E2443" s="25">
        <v>101.0</v>
      </c>
      <c r="F2443" s="25">
        <v>3.0</v>
      </c>
      <c r="G2443" s="25">
        <v>0.0</v>
      </c>
      <c r="H2443" s="25">
        <v>32.0</v>
      </c>
      <c r="I2443" s="25">
        <v>0.0</v>
      </c>
      <c r="J2443" s="25">
        <v>0.0</v>
      </c>
      <c r="K2443" s="25">
        <v>0.0</v>
      </c>
      <c r="L2443" s="25">
        <v>0.0</v>
      </c>
      <c r="M2443" s="25">
        <v>0.0</v>
      </c>
      <c r="N2443" s="25">
        <v>0.08083</v>
      </c>
      <c r="O2443" s="25">
        <v>3.78111</v>
      </c>
      <c r="P2443" s="25">
        <v>2.29213</v>
      </c>
      <c r="Q2443" s="25">
        <v>3.0</v>
      </c>
      <c r="R2443" s="25">
        <v>99.0</v>
      </c>
      <c r="S2443" s="25">
        <v>8.0</v>
      </c>
    </row>
    <row r="2444">
      <c r="A2444" s="58" t="s">
        <v>41</v>
      </c>
      <c r="B2444" s="25" t="s">
        <v>1</v>
      </c>
      <c r="C2444" s="25" t="s">
        <v>212</v>
      </c>
      <c r="D2444" s="25" t="s">
        <v>16</v>
      </c>
      <c r="E2444" s="25">
        <v>15.0</v>
      </c>
      <c r="F2444" s="25">
        <v>5.0</v>
      </c>
      <c r="G2444" s="25">
        <v>0.0</v>
      </c>
      <c r="H2444" s="25">
        <v>3.0</v>
      </c>
      <c r="I2444" s="25">
        <v>0.0</v>
      </c>
      <c r="J2444" s="25">
        <v>0.0</v>
      </c>
      <c r="K2444" s="25">
        <v>0.0</v>
      </c>
      <c r="L2444" s="25">
        <v>0.0</v>
      </c>
      <c r="M2444" s="25">
        <v>0.0</v>
      </c>
      <c r="N2444" s="25">
        <v>1.25417</v>
      </c>
      <c r="O2444" s="25">
        <v>16.91861</v>
      </c>
      <c r="P2444" s="25">
        <v>4.36487</v>
      </c>
      <c r="Q2444" s="25">
        <v>3.0</v>
      </c>
      <c r="R2444" s="25">
        <v>99.0</v>
      </c>
      <c r="S2444" s="25">
        <v>8.0</v>
      </c>
    </row>
    <row r="2445">
      <c r="A2445" s="58" t="s">
        <v>41</v>
      </c>
      <c r="B2445" s="25" t="s">
        <v>1</v>
      </c>
      <c r="C2445" s="25" t="s">
        <v>57</v>
      </c>
      <c r="D2445" s="25" t="s">
        <v>16</v>
      </c>
      <c r="E2445" s="25">
        <v>59.0</v>
      </c>
      <c r="F2445" s="25">
        <v>3.0</v>
      </c>
      <c r="G2445" s="25">
        <v>0.0</v>
      </c>
      <c r="H2445" s="25">
        <v>28.0</v>
      </c>
      <c r="I2445" s="25">
        <v>0.0</v>
      </c>
      <c r="J2445" s="25">
        <v>0.0</v>
      </c>
      <c r="K2445" s="25">
        <v>0.0</v>
      </c>
      <c r="L2445" s="25">
        <v>0.0</v>
      </c>
      <c r="M2445" s="25">
        <v>0.0</v>
      </c>
      <c r="N2445" s="25">
        <v>0.01833</v>
      </c>
      <c r="O2445" s="25">
        <v>0.99</v>
      </c>
      <c r="P2445" s="25">
        <v>0.62942</v>
      </c>
      <c r="Q2445" s="25">
        <v>3.0</v>
      </c>
      <c r="R2445" s="25">
        <v>99.0</v>
      </c>
      <c r="S2445" s="25">
        <v>8.0</v>
      </c>
    </row>
    <row r="2446">
      <c r="A2446" s="58" t="s">
        <v>41</v>
      </c>
      <c r="B2446" s="25" t="s">
        <v>1</v>
      </c>
      <c r="C2446" s="25" t="s">
        <v>156</v>
      </c>
      <c r="D2446" s="25" t="s">
        <v>16</v>
      </c>
      <c r="E2446" s="25">
        <v>27.0</v>
      </c>
      <c r="F2446" s="25">
        <v>3.0</v>
      </c>
      <c r="G2446" s="25">
        <v>0.0</v>
      </c>
      <c r="H2446" s="25">
        <v>4.0</v>
      </c>
      <c r="I2446" s="25">
        <v>0.0</v>
      </c>
      <c r="J2446" s="25">
        <v>0.0</v>
      </c>
      <c r="K2446" s="25">
        <v>0.0</v>
      </c>
      <c r="L2446" s="25">
        <v>0.0</v>
      </c>
      <c r="M2446" s="25">
        <v>0.0</v>
      </c>
      <c r="N2446" s="25">
        <v>0.27</v>
      </c>
      <c r="O2446" s="25">
        <v>11.99167</v>
      </c>
      <c r="P2446" s="25">
        <v>3.23131</v>
      </c>
      <c r="Q2446" s="25">
        <v>3.0</v>
      </c>
      <c r="R2446" s="25">
        <v>99.0</v>
      </c>
      <c r="S2446" s="25">
        <v>8.0</v>
      </c>
    </row>
    <row r="2447">
      <c r="A2447" s="58" t="s">
        <v>41</v>
      </c>
      <c r="B2447" s="25" t="s">
        <v>1</v>
      </c>
      <c r="C2447" s="25" t="s">
        <v>194</v>
      </c>
      <c r="D2447" s="25" t="s">
        <v>17</v>
      </c>
      <c r="E2447" s="25">
        <v>9.0</v>
      </c>
      <c r="F2447" s="25">
        <v>3.0</v>
      </c>
      <c r="G2447" s="25">
        <v>0.0</v>
      </c>
      <c r="H2447" s="25">
        <v>2.0</v>
      </c>
      <c r="I2447" s="25">
        <v>0.0</v>
      </c>
      <c r="J2447" s="25">
        <v>0.0</v>
      </c>
      <c r="K2447" s="25">
        <v>0.0</v>
      </c>
      <c r="L2447" s="25">
        <v>0.0</v>
      </c>
      <c r="M2447" s="25">
        <v>0.0</v>
      </c>
      <c r="N2447" s="25">
        <v>2.02472</v>
      </c>
      <c r="O2447" s="25">
        <v>24.58917</v>
      </c>
      <c r="P2447" s="25">
        <v>6.20642</v>
      </c>
      <c r="Q2447" s="25">
        <v>3.0</v>
      </c>
      <c r="R2447" s="25">
        <v>99.0</v>
      </c>
      <c r="S2447" s="25">
        <v>9.0</v>
      </c>
    </row>
    <row r="2448">
      <c r="A2448" s="58" t="s">
        <v>41</v>
      </c>
      <c r="B2448" s="25" t="s">
        <v>1</v>
      </c>
      <c r="C2448" s="25" t="s">
        <v>153</v>
      </c>
      <c r="D2448" s="25" t="s">
        <v>17</v>
      </c>
      <c r="E2448" s="25">
        <v>13.0</v>
      </c>
      <c r="F2448" s="25">
        <v>7.0</v>
      </c>
      <c r="G2448" s="25">
        <v>0.0</v>
      </c>
      <c r="H2448" s="25">
        <v>0.0</v>
      </c>
      <c r="I2448" s="25">
        <v>0.0</v>
      </c>
      <c r="J2448" s="25">
        <v>0.0</v>
      </c>
      <c r="K2448" s="25">
        <v>0.0</v>
      </c>
      <c r="L2448" s="25">
        <v>0.0</v>
      </c>
      <c r="M2448" s="25">
        <v>0.0</v>
      </c>
      <c r="N2448" s="25">
        <v>0.90528</v>
      </c>
      <c r="O2448" s="25">
        <v>20.21</v>
      </c>
      <c r="P2448" s="25">
        <v>10.50276</v>
      </c>
      <c r="Q2448" s="25">
        <v>3.0</v>
      </c>
      <c r="R2448" s="25">
        <v>99.0</v>
      </c>
      <c r="S2448" s="25">
        <v>9.0</v>
      </c>
    </row>
    <row r="2449">
      <c r="A2449" s="58" t="s">
        <v>41</v>
      </c>
      <c r="B2449" s="25" t="s">
        <v>1</v>
      </c>
      <c r="C2449" s="25" t="s">
        <v>143</v>
      </c>
      <c r="D2449" s="25" t="s">
        <v>17</v>
      </c>
      <c r="E2449" s="25">
        <v>110.0</v>
      </c>
      <c r="F2449" s="25">
        <v>3.0</v>
      </c>
      <c r="G2449" s="25">
        <v>0.0</v>
      </c>
      <c r="H2449" s="25">
        <v>3.0</v>
      </c>
      <c r="I2449" s="25">
        <v>0.0</v>
      </c>
      <c r="J2449" s="25">
        <v>0.0</v>
      </c>
      <c r="K2449" s="25">
        <v>0.0</v>
      </c>
      <c r="L2449" s="25">
        <v>0.0</v>
      </c>
      <c r="M2449" s="25">
        <v>0.0</v>
      </c>
      <c r="N2449" s="25">
        <v>5.15667</v>
      </c>
      <c r="O2449" s="25">
        <v>28.78944</v>
      </c>
      <c r="P2449" s="25">
        <v>9.91659</v>
      </c>
      <c r="Q2449" s="25">
        <v>3.0</v>
      </c>
      <c r="R2449" s="25">
        <v>99.0</v>
      </c>
      <c r="S2449" s="25">
        <v>9.0</v>
      </c>
    </row>
    <row r="2450">
      <c r="A2450" s="58" t="s">
        <v>41</v>
      </c>
      <c r="B2450" s="25" t="s">
        <v>1</v>
      </c>
      <c r="C2450" s="25" t="s">
        <v>222</v>
      </c>
      <c r="D2450" s="25" t="s">
        <v>17</v>
      </c>
      <c r="E2450" s="25">
        <v>14.0</v>
      </c>
      <c r="F2450" s="25">
        <v>3.0</v>
      </c>
      <c r="G2450" s="25">
        <v>0.0</v>
      </c>
      <c r="H2450" s="25">
        <v>4.0</v>
      </c>
      <c r="I2450" s="25">
        <v>0.0</v>
      </c>
      <c r="J2450" s="25">
        <v>0.0</v>
      </c>
      <c r="K2450" s="25">
        <v>0.0</v>
      </c>
      <c r="L2450" s="25">
        <v>0.0</v>
      </c>
      <c r="M2450" s="25">
        <v>0.0</v>
      </c>
      <c r="N2450" s="25">
        <v>0.64639</v>
      </c>
      <c r="O2450" s="25">
        <v>9.33167</v>
      </c>
      <c r="P2450" s="25">
        <v>3.32925</v>
      </c>
      <c r="Q2450" s="25">
        <v>3.0</v>
      </c>
      <c r="R2450" s="25">
        <v>99.0</v>
      </c>
      <c r="S2450" s="25">
        <v>9.0</v>
      </c>
    </row>
    <row r="2451">
      <c r="A2451" s="58" t="s">
        <v>41</v>
      </c>
      <c r="B2451" s="25" t="s">
        <v>1</v>
      </c>
      <c r="C2451" s="25" t="s">
        <v>184</v>
      </c>
      <c r="D2451" s="25" t="s">
        <v>17</v>
      </c>
      <c r="E2451" s="25">
        <v>7.0</v>
      </c>
      <c r="F2451" s="25">
        <v>3.0</v>
      </c>
      <c r="G2451" s="25">
        <v>0.0</v>
      </c>
      <c r="H2451" s="25">
        <v>0.0</v>
      </c>
      <c r="I2451" s="25">
        <v>0.0</v>
      </c>
      <c r="J2451" s="25">
        <v>0.0</v>
      </c>
      <c r="K2451" s="25">
        <v>0.0</v>
      </c>
      <c r="L2451" s="25">
        <v>0.0</v>
      </c>
      <c r="M2451" s="25">
        <v>0.0</v>
      </c>
      <c r="N2451" s="25">
        <v>0.64667</v>
      </c>
      <c r="O2451" s="25">
        <v>14.01778</v>
      </c>
      <c r="P2451" s="25">
        <v>3.37274</v>
      </c>
      <c r="Q2451" s="25">
        <v>3.0</v>
      </c>
      <c r="R2451" s="25">
        <v>99.0</v>
      </c>
      <c r="S2451" s="25">
        <v>9.0</v>
      </c>
    </row>
    <row r="2452">
      <c r="A2452" s="58" t="s">
        <v>41</v>
      </c>
      <c r="B2452" s="25" t="s">
        <v>1</v>
      </c>
      <c r="C2452" s="25" t="s">
        <v>97</v>
      </c>
      <c r="D2452" s="25" t="s">
        <v>17</v>
      </c>
      <c r="E2452" s="25">
        <v>8.0</v>
      </c>
      <c r="F2452" s="25">
        <v>3.0</v>
      </c>
      <c r="G2452" s="25">
        <v>0.0</v>
      </c>
      <c r="H2452" s="25">
        <v>1.0</v>
      </c>
      <c r="I2452" s="25">
        <v>0.0</v>
      </c>
      <c r="J2452" s="25">
        <v>0.0</v>
      </c>
      <c r="K2452" s="25">
        <v>0.0</v>
      </c>
      <c r="L2452" s="25">
        <v>0.0</v>
      </c>
      <c r="M2452" s="25">
        <v>0.0</v>
      </c>
      <c r="N2452" s="25">
        <v>1.03667</v>
      </c>
      <c r="O2452" s="25">
        <v>32.75778</v>
      </c>
      <c r="P2452" s="25">
        <v>6.6349</v>
      </c>
      <c r="Q2452" s="25">
        <v>3.0</v>
      </c>
      <c r="R2452" s="25">
        <v>99.0</v>
      </c>
      <c r="S2452" s="25">
        <v>9.0</v>
      </c>
    </row>
    <row r="2453">
      <c r="A2453" s="58" t="s">
        <v>41</v>
      </c>
      <c r="B2453" s="25" t="s">
        <v>1</v>
      </c>
      <c r="C2453" s="25" t="s">
        <v>107</v>
      </c>
      <c r="D2453" s="25" t="s">
        <v>17</v>
      </c>
      <c r="E2453" s="25">
        <v>47.0</v>
      </c>
      <c r="F2453" s="25">
        <v>3.0</v>
      </c>
      <c r="G2453" s="25">
        <v>0.0</v>
      </c>
      <c r="H2453" s="25">
        <v>7.0</v>
      </c>
      <c r="I2453" s="25">
        <v>0.0</v>
      </c>
      <c r="J2453" s="25">
        <v>0.0</v>
      </c>
      <c r="K2453" s="25">
        <v>0.0</v>
      </c>
      <c r="L2453" s="25">
        <v>0.0</v>
      </c>
      <c r="M2453" s="25">
        <v>0.0</v>
      </c>
      <c r="N2453" s="25">
        <v>2.33944</v>
      </c>
      <c r="O2453" s="25">
        <v>24.46528</v>
      </c>
      <c r="P2453" s="25">
        <v>8.02691</v>
      </c>
      <c r="Q2453" s="25">
        <v>3.0</v>
      </c>
      <c r="R2453" s="25">
        <v>99.0</v>
      </c>
      <c r="S2453" s="25">
        <v>9.0</v>
      </c>
    </row>
    <row r="2454">
      <c r="A2454" s="58" t="s">
        <v>41</v>
      </c>
      <c r="B2454" s="25" t="s">
        <v>1</v>
      </c>
      <c r="C2454" s="25" t="s">
        <v>186</v>
      </c>
      <c r="D2454" s="25" t="s">
        <v>17</v>
      </c>
      <c r="E2454" s="25">
        <v>15.0</v>
      </c>
      <c r="F2454" s="25">
        <v>4.0</v>
      </c>
      <c r="G2454" s="25">
        <v>0.0</v>
      </c>
      <c r="H2454" s="25">
        <v>0.0</v>
      </c>
      <c r="I2454" s="25">
        <v>0.0</v>
      </c>
      <c r="J2454" s="25">
        <v>0.0</v>
      </c>
      <c r="K2454" s="25">
        <v>0.0</v>
      </c>
      <c r="L2454" s="25">
        <v>0.0</v>
      </c>
      <c r="M2454" s="25">
        <v>0.0</v>
      </c>
      <c r="N2454" s="25">
        <v>1.72861</v>
      </c>
      <c r="O2454" s="25">
        <v>10.07944</v>
      </c>
      <c r="P2454" s="25">
        <v>3.96094</v>
      </c>
      <c r="Q2454" s="25">
        <v>3.0</v>
      </c>
      <c r="R2454" s="25">
        <v>99.0</v>
      </c>
      <c r="S2454" s="25">
        <v>9.0</v>
      </c>
    </row>
    <row r="2455">
      <c r="A2455" s="58" t="s">
        <v>41</v>
      </c>
      <c r="B2455" s="25" t="s">
        <v>1</v>
      </c>
      <c r="C2455" s="25" t="s">
        <v>85</v>
      </c>
      <c r="D2455" s="25" t="s">
        <v>17</v>
      </c>
      <c r="E2455" s="25">
        <v>16.0</v>
      </c>
      <c r="F2455" s="25">
        <v>3.0</v>
      </c>
      <c r="G2455" s="25">
        <v>2.0</v>
      </c>
      <c r="H2455" s="25">
        <v>1.0</v>
      </c>
      <c r="I2455" s="25">
        <v>0.0</v>
      </c>
      <c r="J2455" s="25">
        <v>0.0</v>
      </c>
      <c r="K2455" s="25">
        <v>0.0</v>
      </c>
      <c r="L2455" s="25">
        <v>0.0</v>
      </c>
      <c r="M2455" s="25">
        <v>0.0</v>
      </c>
      <c r="N2455" s="25">
        <v>0.85</v>
      </c>
      <c r="O2455" s="25">
        <v>12.72917</v>
      </c>
      <c r="P2455" s="25">
        <v>3.53052</v>
      </c>
      <c r="Q2455" s="25">
        <v>3.0</v>
      </c>
      <c r="R2455" s="25">
        <v>99.0</v>
      </c>
      <c r="S2455" s="25">
        <v>9.0</v>
      </c>
    </row>
    <row r="2456">
      <c r="A2456" s="58" t="s">
        <v>41</v>
      </c>
      <c r="B2456" s="25" t="s">
        <v>1</v>
      </c>
      <c r="C2456" s="25" t="s">
        <v>173</v>
      </c>
      <c r="D2456" s="25" t="s">
        <v>17</v>
      </c>
      <c r="E2456" s="25">
        <v>42.0</v>
      </c>
      <c r="F2456" s="25">
        <v>3.0</v>
      </c>
      <c r="G2456" s="25">
        <v>0.0</v>
      </c>
      <c r="H2456" s="25">
        <v>0.0</v>
      </c>
      <c r="I2456" s="25">
        <v>0.0</v>
      </c>
      <c r="J2456" s="25">
        <v>0.0</v>
      </c>
      <c r="K2456" s="25">
        <v>0.0</v>
      </c>
      <c r="L2456" s="25">
        <v>0.0</v>
      </c>
      <c r="M2456" s="25">
        <v>0.0</v>
      </c>
      <c r="N2456" s="25">
        <v>8.88944</v>
      </c>
      <c r="O2456" s="25">
        <v>30.36972</v>
      </c>
      <c r="P2456" s="25">
        <v>11.05374</v>
      </c>
      <c r="Q2456" s="25">
        <v>3.0</v>
      </c>
      <c r="R2456" s="25">
        <v>99.0</v>
      </c>
      <c r="S2456" s="25">
        <v>9.0</v>
      </c>
    </row>
    <row r="2457">
      <c r="A2457" s="58" t="s">
        <v>41</v>
      </c>
      <c r="B2457" s="25" t="s">
        <v>1</v>
      </c>
      <c r="C2457" s="25" t="s">
        <v>127</v>
      </c>
      <c r="D2457" s="25" t="s">
        <v>17</v>
      </c>
      <c r="E2457" s="25">
        <v>12.0</v>
      </c>
      <c r="F2457" s="25">
        <v>3.0</v>
      </c>
      <c r="G2457" s="25">
        <v>0.0</v>
      </c>
      <c r="H2457" s="25">
        <v>1.0</v>
      </c>
      <c r="I2457" s="25">
        <v>0.0</v>
      </c>
      <c r="J2457" s="25">
        <v>0.0</v>
      </c>
      <c r="K2457" s="25">
        <v>0.0</v>
      </c>
      <c r="L2457" s="25">
        <v>0.0</v>
      </c>
      <c r="M2457" s="25">
        <v>0.0</v>
      </c>
      <c r="N2457" s="25">
        <v>0.4675</v>
      </c>
      <c r="O2457" s="25">
        <v>8.42389</v>
      </c>
      <c r="P2457" s="25">
        <v>3.36319</v>
      </c>
      <c r="Q2457" s="25">
        <v>3.0</v>
      </c>
      <c r="R2457" s="25">
        <v>99.0</v>
      </c>
      <c r="S2457" s="25">
        <v>9.0</v>
      </c>
    </row>
    <row r="2458">
      <c r="A2458" s="58" t="s">
        <v>41</v>
      </c>
      <c r="B2458" s="25" t="s">
        <v>1</v>
      </c>
      <c r="C2458" s="25" t="s">
        <v>203</v>
      </c>
      <c r="D2458" s="25" t="s">
        <v>17</v>
      </c>
      <c r="E2458" s="25">
        <v>15.0</v>
      </c>
      <c r="F2458" s="25">
        <v>3.0</v>
      </c>
      <c r="G2458" s="25">
        <v>0.0</v>
      </c>
      <c r="H2458" s="25">
        <v>1.0</v>
      </c>
      <c r="I2458" s="25">
        <v>0.0</v>
      </c>
      <c r="J2458" s="25">
        <v>0.0</v>
      </c>
      <c r="K2458" s="25">
        <v>0.0</v>
      </c>
      <c r="L2458" s="25">
        <v>0.0</v>
      </c>
      <c r="M2458" s="25">
        <v>0.0</v>
      </c>
      <c r="N2458" s="25">
        <v>1.66917</v>
      </c>
      <c r="O2458" s="25">
        <v>14.54667</v>
      </c>
      <c r="P2458" s="25">
        <v>4.50824</v>
      </c>
      <c r="Q2458" s="25">
        <v>3.0</v>
      </c>
      <c r="R2458" s="25">
        <v>99.0</v>
      </c>
      <c r="S2458" s="25">
        <v>9.0</v>
      </c>
    </row>
    <row r="2459">
      <c r="A2459" s="58" t="s">
        <v>41</v>
      </c>
      <c r="B2459" s="25" t="s">
        <v>1</v>
      </c>
      <c r="C2459" s="25" t="s">
        <v>166</v>
      </c>
      <c r="D2459" s="25" t="s">
        <v>17</v>
      </c>
      <c r="E2459" s="25">
        <v>4.0</v>
      </c>
      <c r="F2459" s="25">
        <v>4.0</v>
      </c>
      <c r="G2459" s="25">
        <v>0.0</v>
      </c>
      <c r="H2459" s="25">
        <v>0.0</v>
      </c>
      <c r="I2459" s="25">
        <v>0.0</v>
      </c>
      <c r="J2459" s="25">
        <v>0.0</v>
      </c>
      <c r="K2459" s="25">
        <v>0.0</v>
      </c>
      <c r="L2459" s="25">
        <v>0.0</v>
      </c>
      <c r="M2459" s="25">
        <v>0.0</v>
      </c>
      <c r="N2459" s="25">
        <v>0.07028</v>
      </c>
      <c r="O2459" s="25">
        <v>18.97639</v>
      </c>
      <c r="P2459" s="25">
        <v>4.85743</v>
      </c>
      <c r="Q2459" s="25">
        <v>3.0</v>
      </c>
      <c r="R2459" s="25">
        <v>99.0</v>
      </c>
      <c r="S2459" s="25">
        <v>9.0</v>
      </c>
    </row>
    <row r="2460">
      <c r="A2460" s="58" t="s">
        <v>41</v>
      </c>
      <c r="B2460" s="25" t="s">
        <v>1</v>
      </c>
      <c r="C2460" s="25" t="s">
        <v>82</v>
      </c>
      <c r="D2460" s="25" t="s">
        <v>18</v>
      </c>
      <c r="E2460" s="25">
        <v>208.0</v>
      </c>
      <c r="F2460" s="25">
        <v>4.0</v>
      </c>
      <c r="G2460" s="25">
        <v>0.0</v>
      </c>
      <c r="H2460" s="25">
        <v>7.0</v>
      </c>
      <c r="I2460" s="25">
        <v>0.0</v>
      </c>
      <c r="J2460" s="25">
        <v>0.0</v>
      </c>
      <c r="K2460" s="25">
        <v>0.0</v>
      </c>
      <c r="L2460" s="25">
        <v>0.0</v>
      </c>
      <c r="M2460" s="25">
        <v>0.0</v>
      </c>
      <c r="N2460" s="25">
        <v>0.57056</v>
      </c>
      <c r="O2460" s="25">
        <v>3.72417</v>
      </c>
      <c r="P2460" s="25">
        <v>2.08174</v>
      </c>
      <c r="Q2460" s="25">
        <v>3.0</v>
      </c>
      <c r="R2460" s="25">
        <v>99.0</v>
      </c>
      <c r="S2460" s="25">
        <v>10.0</v>
      </c>
    </row>
    <row r="2461">
      <c r="A2461" s="58" t="s">
        <v>41</v>
      </c>
      <c r="B2461" s="25" t="s">
        <v>1</v>
      </c>
      <c r="C2461" s="25" t="s">
        <v>72</v>
      </c>
      <c r="D2461" s="25" t="s">
        <v>18</v>
      </c>
      <c r="E2461" s="25">
        <v>112.0</v>
      </c>
      <c r="F2461" s="25">
        <v>3.0</v>
      </c>
      <c r="G2461" s="25">
        <v>0.0</v>
      </c>
      <c r="H2461" s="25">
        <v>9.0</v>
      </c>
      <c r="I2461" s="25">
        <v>0.0</v>
      </c>
      <c r="J2461" s="25">
        <v>0.0</v>
      </c>
      <c r="K2461" s="25">
        <v>0.0</v>
      </c>
      <c r="L2461" s="25">
        <v>0.0</v>
      </c>
      <c r="M2461" s="25">
        <v>0.0</v>
      </c>
      <c r="N2461" s="25">
        <v>0.75944</v>
      </c>
      <c r="O2461" s="25">
        <v>1.87389</v>
      </c>
      <c r="P2461" s="25">
        <v>1.35802</v>
      </c>
      <c r="Q2461" s="25">
        <v>3.0</v>
      </c>
      <c r="R2461" s="25">
        <v>99.0</v>
      </c>
      <c r="S2461" s="25">
        <v>10.0</v>
      </c>
    </row>
    <row r="2462">
      <c r="A2462" s="58" t="s">
        <v>41</v>
      </c>
      <c r="B2462" s="25" t="s">
        <v>1</v>
      </c>
      <c r="C2462" s="25" t="s">
        <v>114</v>
      </c>
      <c r="D2462" s="25" t="s">
        <v>18</v>
      </c>
      <c r="E2462" s="25">
        <v>80.0</v>
      </c>
      <c r="F2462" s="25">
        <v>8.0</v>
      </c>
      <c r="G2462" s="25">
        <v>0.0</v>
      </c>
      <c r="H2462" s="25">
        <v>0.0</v>
      </c>
      <c r="I2462" s="25">
        <v>0.0</v>
      </c>
      <c r="J2462" s="25">
        <v>0.0</v>
      </c>
      <c r="K2462" s="25">
        <v>0.0</v>
      </c>
      <c r="L2462" s="25">
        <v>0.0</v>
      </c>
      <c r="M2462" s="25">
        <v>0.0</v>
      </c>
      <c r="N2462" s="25">
        <v>1.04083</v>
      </c>
      <c r="O2462" s="25">
        <v>10.15472</v>
      </c>
      <c r="P2462" s="25">
        <v>3.14313</v>
      </c>
      <c r="Q2462" s="25">
        <v>3.0</v>
      </c>
      <c r="R2462" s="25">
        <v>99.0</v>
      </c>
      <c r="S2462" s="25">
        <v>10.0</v>
      </c>
    </row>
    <row r="2463">
      <c r="A2463" s="58" t="s">
        <v>41</v>
      </c>
      <c r="B2463" s="25" t="s">
        <v>1</v>
      </c>
      <c r="C2463" s="25" t="s">
        <v>133</v>
      </c>
      <c r="D2463" s="25" t="s">
        <v>18</v>
      </c>
      <c r="E2463" s="25">
        <v>74.0</v>
      </c>
      <c r="F2463" s="25">
        <v>3.0</v>
      </c>
      <c r="G2463" s="25">
        <v>0.0</v>
      </c>
      <c r="H2463" s="25">
        <v>1.0</v>
      </c>
      <c r="I2463" s="25">
        <v>0.0</v>
      </c>
      <c r="J2463" s="25">
        <v>0.0</v>
      </c>
      <c r="K2463" s="25">
        <v>0.0</v>
      </c>
      <c r="L2463" s="25">
        <v>0.0</v>
      </c>
      <c r="M2463" s="25">
        <v>0.0</v>
      </c>
      <c r="N2463" s="25">
        <v>1.02917</v>
      </c>
      <c r="O2463" s="25">
        <v>12.33639</v>
      </c>
      <c r="P2463" s="25">
        <v>3.49809</v>
      </c>
      <c r="Q2463" s="25">
        <v>3.0</v>
      </c>
      <c r="R2463" s="25">
        <v>99.0</v>
      </c>
      <c r="S2463" s="25">
        <v>10.0</v>
      </c>
    </row>
    <row r="2464">
      <c r="A2464" s="58" t="s">
        <v>41</v>
      </c>
      <c r="B2464" s="25" t="s">
        <v>1</v>
      </c>
      <c r="C2464" s="25" t="s">
        <v>108</v>
      </c>
      <c r="D2464" s="25" t="s">
        <v>18</v>
      </c>
      <c r="E2464" s="25">
        <v>52.0</v>
      </c>
      <c r="F2464" s="25">
        <v>3.0</v>
      </c>
      <c r="G2464" s="25">
        <v>0.0</v>
      </c>
      <c r="H2464" s="25">
        <v>1.0</v>
      </c>
      <c r="I2464" s="25">
        <v>0.0</v>
      </c>
      <c r="J2464" s="25">
        <v>0.0</v>
      </c>
      <c r="K2464" s="25">
        <v>0.0</v>
      </c>
      <c r="L2464" s="25">
        <v>0.0</v>
      </c>
      <c r="M2464" s="25">
        <v>0.0</v>
      </c>
      <c r="N2464" s="25">
        <v>1.19667</v>
      </c>
      <c r="O2464" s="25">
        <v>14.025</v>
      </c>
      <c r="P2464" s="25">
        <v>5.23067</v>
      </c>
      <c r="Q2464" s="25">
        <v>3.0</v>
      </c>
      <c r="R2464" s="25">
        <v>99.0</v>
      </c>
      <c r="S2464" s="25">
        <v>10.0</v>
      </c>
    </row>
    <row r="2465">
      <c r="A2465" s="58" t="s">
        <v>41</v>
      </c>
      <c r="B2465" s="25" t="s">
        <v>1</v>
      </c>
      <c r="C2465" s="25" t="s">
        <v>84</v>
      </c>
      <c r="D2465" s="25" t="s">
        <v>18</v>
      </c>
      <c r="E2465" s="25">
        <v>47.0</v>
      </c>
      <c r="F2465" s="25">
        <v>4.0</v>
      </c>
      <c r="G2465" s="25">
        <v>0.0</v>
      </c>
      <c r="H2465" s="25">
        <v>2.0</v>
      </c>
      <c r="I2465" s="25">
        <v>0.0</v>
      </c>
      <c r="J2465" s="25">
        <v>0.0</v>
      </c>
      <c r="K2465" s="25">
        <v>0.0</v>
      </c>
      <c r="L2465" s="25">
        <v>0.0</v>
      </c>
      <c r="M2465" s="25">
        <v>0.0</v>
      </c>
      <c r="N2465" s="25">
        <v>0.6825</v>
      </c>
      <c r="O2465" s="25">
        <v>9.09556</v>
      </c>
      <c r="P2465" s="25">
        <v>2.37496</v>
      </c>
      <c r="Q2465" s="25">
        <v>3.0</v>
      </c>
      <c r="R2465" s="25">
        <v>99.0</v>
      </c>
      <c r="S2465" s="25">
        <v>10.0</v>
      </c>
    </row>
    <row r="2466">
      <c r="A2466" s="58" t="s">
        <v>41</v>
      </c>
      <c r="B2466" s="25" t="s">
        <v>1</v>
      </c>
      <c r="C2466" s="25" t="s">
        <v>69</v>
      </c>
      <c r="D2466" s="25" t="s">
        <v>18</v>
      </c>
      <c r="E2466" s="25">
        <v>124.0</v>
      </c>
      <c r="F2466" s="25">
        <v>3.0</v>
      </c>
      <c r="G2466" s="25">
        <v>2.0</v>
      </c>
      <c r="H2466" s="25">
        <v>18.0</v>
      </c>
      <c r="I2466" s="25">
        <v>0.0</v>
      </c>
      <c r="J2466" s="25">
        <v>0.0</v>
      </c>
      <c r="K2466" s="25">
        <v>0.0</v>
      </c>
      <c r="L2466" s="25">
        <v>0.0</v>
      </c>
      <c r="M2466" s="25">
        <v>0.0</v>
      </c>
      <c r="N2466" s="25">
        <v>0.38278</v>
      </c>
      <c r="O2466" s="25">
        <v>8.14611</v>
      </c>
      <c r="P2466" s="25">
        <v>2.0053</v>
      </c>
      <c r="Q2466" s="25">
        <v>3.0</v>
      </c>
      <c r="R2466" s="25">
        <v>99.0</v>
      </c>
      <c r="S2466" s="25">
        <v>10.0</v>
      </c>
    </row>
    <row r="2467">
      <c r="A2467" s="58" t="s">
        <v>41</v>
      </c>
      <c r="B2467" s="25" t="s">
        <v>1</v>
      </c>
      <c r="C2467" s="25" t="s">
        <v>190</v>
      </c>
      <c r="D2467" s="25" t="s">
        <v>18</v>
      </c>
      <c r="E2467" s="25">
        <v>28.0</v>
      </c>
      <c r="F2467" s="25">
        <v>3.0</v>
      </c>
      <c r="G2467" s="25">
        <v>0.0</v>
      </c>
      <c r="H2467" s="25">
        <v>0.0</v>
      </c>
      <c r="I2467" s="25">
        <v>0.0</v>
      </c>
      <c r="J2467" s="25">
        <v>0.0</v>
      </c>
      <c r="K2467" s="25">
        <v>0.0</v>
      </c>
      <c r="L2467" s="25">
        <v>0.0</v>
      </c>
      <c r="M2467" s="25">
        <v>0.0</v>
      </c>
      <c r="N2467" s="25">
        <v>0.67611</v>
      </c>
      <c r="O2467" s="25">
        <v>6.75583</v>
      </c>
      <c r="P2467" s="25">
        <v>2.06749</v>
      </c>
      <c r="Q2467" s="25">
        <v>3.0</v>
      </c>
      <c r="R2467" s="25">
        <v>99.0</v>
      </c>
      <c r="S2467" s="25">
        <v>10.0</v>
      </c>
    </row>
    <row r="2468">
      <c r="A2468" s="58" t="s">
        <v>41</v>
      </c>
      <c r="B2468" s="25" t="s">
        <v>1</v>
      </c>
      <c r="C2468" s="25" t="s">
        <v>111</v>
      </c>
      <c r="D2468" s="25" t="s">
        <v>18</v>
      </c>
      <c r="E2468" s="25">
        <v>497.0</v>
      </c>
      <c r="F2468" s="25">
        <v>3.0</v>
      </c>
      <c r="G2468" s="25">
        <v>1.0</v>
      </c>
      <c r="H2468" s="25">
        <v>27.0</v>
      </c>
      <c r="I2468" s="25">
        <v>0.0</v>
      </c>
      <c r="J2468" s="25">
        <v>0.0</v>
      </c>
      <c r="K2468" s="25">
        <v>0.0</v>
      </c>
      <c r="L2468" s="25">
        <v>0.0</v>
      </c>
      <c r="M2468" s="25">
        <v>0.0</v>
      </c>
      <c r="N2468" s="25">
        <v>0.96972</v>
      </c>
      <c r="O2468" s="25">
        <v>10.75083</v>
      </c>
      <c r="P2468" s="25">
        <v>3.79609</v>
      </c>
      <c r="Q2468" s="25">
        <v>3.0</v>
      </c>
      <c r="R2468" s="25">
        <v>99.0</v>
      </c>
      <c r="S2468" s="25">
        <v>10.0</v>
      </c>
    </row>
    <row r="2469">
      <c r="A2469" s="58" t="s">
        <v>41</v>
      </c>
      <c r="B2469" s="25" t="s">
        <v>1</v>
      </c>
      <c r="C2469" s="25" t="s">
        <v>185</v>
      </c>
      <c r="D2469" s="25" t="s">
        <v>18</v>
      </c>
      <c r="E2469" s="25">
        <v>33.0</v>
      </c>
      <c r="F2469" s="25">
        <v>3.0</v>
      </c>
      <c r="G2469" s="25">
        <v>0.0</v>
      </c>
      <c r="H2469" s="25">
        <v>0.0</v>
      </c>
      <c r="I2469" s="25">
        <v>0.0</v>
      </c>
      <c r="J2469" s="25">
        <v>0.0</v>
      </c>
      <c r="K2469" s="25">
        <v>0.0</v>
      </c>
      <c r="L2469" s="25">
        <v>0.0</v>
      </c>
      <c r="M2469" s="25">
        <v>0.0</v>
      </c>
      <c r="N2469" s="25">
        <v>0.94028</v>
      </c>
      <c r="O2469" s="25">
        <v>7.93444</v>
      </c>
      <c r="P2469" s="25">
        <v>4.09184</v>
      </c>
      <c r="Q2469" s="25">
        <v>3.0</v>
      </c>
      <c r="R2469" s="25">
        <v>99.0</v>
      </c>
      <c r="S2469" s="25">
        <v>10.0</v>
      </c>
    </row>
    <row r="2470">
      <c r="A2470" s="58" t="s">
        <v>41</v>
      </c>
      <c r="B2470" s="25" t="s">
        <v>1</v>
      </c>
      <c r="C2470" s="25" t="s">
        <v>207</v>
      </c>
      <c r="D2470" s="25" t="s">
        <v>18</v>
      </c>
      <c r="E2470" s="25">
        <v>41.0</v>
      </c>
      <c r="F2470" s="25">
        <v>3.0</v>
      </c>
      <c r="G2470" s="25">
        <v>0.0</v>
      </c>
      <c r="H2470" s="25">
        <v>1.0</v>
      </c>
      <c r="I2470" s="25">
        <v>0.0</v>
      </c>
      <c r="J2470" s="25">
        <v>0.0</v>
      </c>
      <c r="K2470" s="25">
        <v>0.0</v>
      </c>
      <c r="L2470" s="25">
        <v>0.0</v>
      </c>
      <c r="M2470" s="25">
        <v>0.0</v>
      </c>
      <c r="N2470" s="25">
        <v>0.4425</v>
      </c>
      <c r="O2470" s="25">
        <v>1.95361</v>
      </c>
      <c r="P2470" s="25">
        <v>0.79058</v>
      </c>
      <c r="Q2470" s="25">
        <v>3.0</v>
      </c>
      <c r="R2470" s="25">
        <v>99.0</v>
      </c>
      <c r="S2470" s="25">
        <v>10.0</v>
      </c>
    </row>
    <row r="2471">
      <c r="A2471" s="58" t="s">
        <v>41</v>
      </c>
      <c r="B2471" s="25" t="s">
        <v>1</v>
      </c>
      <c r="C2471" s="25" t="s">
        <v>205</v>
      </c>
      <c r="D2471" s="25" t="s">
        <v>19</v>
      </c>
      <c r="E2471" s="25">
        <v>16.0</v>
      </c>
      <c r="F2471" s="25">
        <v>3.0</v>
      </c>
      <c r="G2471" s="25">
        <v>0.0</v>
      </c>
      <c r="H2471" s="25">
        <v>1.0</v>
      </c>
      <c r="I2471" s="25">
        <v>0.0</v>
      </c>
      <c r="J2471" s="25">
        <v>0.0</v>
      </c>
      <c r="K2471" s="25">
        <v>0.0</v>
      </c>
      <c r="L2471" s="25">
        <v>0.0</v>
      </c>
      <c r="M2471" s="25">
        <v>0.0</v>
      </c>
      <c r="N2471" s="25">
        <v>0.06333</v>
      </c>
      <c r="O2471" s="25">
        <v>1.96722</v>
      </c>
      <c r="P2471" s="25">
        <v>0.67443</v>
      </c>
      <c r="Q2471" s="25">
        <v>3.0</v>
      </c>
      <c r="R2471" s="25">
        <v>99.0</v>
      </c>
      <c r="S2471" s="25">
        <v>11.0</v>
      </c>
    </row>
    <row r="2472">
      <c r="A2472" s="58" t="s">
        <v>41</v>
      </c>
      <c r="B2472" s="25" t="s">
        <v>1</v>
      </c>
      <c r="C2472" s="25" t="s">
        <v>175</v>
      </c>
      <c r="D2472" s="25" t="s">
        <v>19</v>
      </c>
      <c r="E2472" s="25">
        <v>50.0</v>
      </c>
      <c r="F2472" s="25">
        <v>4.0</v>
      </c>
      <c r="G2472" s="25">
        <v>0.0</v>
      </c>
      <c r="H2472" s="25">
        <v>8.0</v>
      </c>
      <c r="I2472" s="25">
        <v>0.0</v>
      </c>
      <c r="J2472" s="25">
        <v>0.0</v>
      </c>
      <c r="K2472" s="25">
        <v>0.0</v>
      </c>
      <c r="L2472" s="25">
        <v>0.0</v>
      </c>
      <c r="M2472" s="25">
        <v>0.0</v>
      </c>
      <c r="N2472" s="25">
        <v>0.31306</v>
      </c>
      <c r="O2472" s="25">
        <v>1.12278</v>
      </c>
      <c r="P2472" s="25">
        <v>0.50379</v>
      </c>
      <c r="Q2472" s="25">
        <v>3.0</v>
      </c>
      <c r="R2472" s="25">
        <v>99.0</v>
      </c>
      <c r="S2472" s="25">
        <v>11.0</v>
      </c>
    </row>
    <row r="2473">
      <c r="A2473" s="58" t="s">
        <v>41</v>
      </c>
      <c r="B2473" s="25" t="s">
        <v>1</v>
      </c>
      <c r="C2473" s="25" t="s">
        <v>184</v>
      </c>
      <c r="D2473" s="25" t="s">
        <v>19</v>
      </c>
      <c r="E2473" s="25">
        <v>10.0</v>
      </c>
      <c r="F2473" s="25">
        <v>3.0</v>
      </c>
      <c r="G2473" s="25">
        <v>0.0</v>
      </c>
      <c r="H2473" s="25">
        <v>2.0</v>
      </c>
      <c r="I2473" s="25">
        <v>0.0</v>
      </c>
      <c r="J2473" s="25">
        <v>0.0</v>
      </c>
      <c r="K2473" s="25">
        <v>0.0</v>
      </c>
      <c r="L2473" s="25">
        <v>0.0</v>
      </c>
      <c r="M2473" s="25">
        <v>0.0</v>
      </c>
      <c r="N2473" s="25">
        <v>0.49917</v>
      </c>
      <c r="O2473" s="25">
        <v>0.72667</v>
      </c>
      <c r="P2473" s="25">
        <v>0.54989</v>
      </c>
      <c r="Q2473" s="25">
        <v>3.0</v>
      </c>
      <c r="R2473" s="25">
        <v>99.0</v>
      </c>
      <c r="S2473" s="25">
        <v>11.0</v>
      </c>
    </row>
    <row r="2474">
      <c r="A2474" s="58" t="s">
        <v>41</v>
      </c>
      <c r="B2474" s="25" t="s">
        <v>1</v>
      </c>
      <c r="C2474" s="25" t="s">
        <v>164</v>
      </c>
      <c r="D2474" s="25" t="s">
        <v>19</v>
      </c>
      <c r="E2474" s="25">
        <v>23.0</v>
      </c>
      <c r="F2474" s="25">
        <v>3.0</v>
      </c>
      <c r="G2474" s="25">
        <v>0.0</v>
      </c>
      <c r="H2474" s="25">
        <v>3.0</v>
      </c>
      <c r="I2474" s="25">
        <v>0.0</v>
      </c>
      <c r="J2474" s="25">
        <v>0.0</v>
      </c>
      <c r="K2474" s="25">
        <v>0.0</v>
      </c>
      <c r="L2474" s="25">
        <v>0.0</v>
      </c>
      <c r="M2474" s="25">
        <v>0.0</v>
      </c>
      <c r="N2474" s="25">
        <v>0.43056</v>
      </c>
      <c r="O2474" s="25">
        <v>1.46917</v>
      </c>
      <c r="P2474" s="25">
        <v>0.60845</v>
      </c>
      <c r="Q2474" s="25">
        <v>3.0</v>
      </c>
      <c r="R2474" s="25">
        <v>99.0</v>
      </c>
      <c r="S2474" s="25">
        <v>11.0</v>
      </c>
    </row>
    <row r="2475">
      <c r="A2475" s="58" t="s">
        <v>41</v>
      </c>
      <c r="B2475" s="25" t="s">
        <v>1</v>
      </c>
      <c r="C2475" s="25" t="s">
        <v>171</v>
      </c>
      <c r="D2475" s="25" t="s">
        <v>19</v>
      </c>
      <c r="E2475" s="25">
        <v>19.0</v>
      </c>
      <c r="F2475" s="25">
        <v>4.0</v>
      </c>
      <c r="G2475" s="25">
        <v>0.0</v>
      </c>
      <c r="H2475" s="25">
        <v>0.0</v>
      </c>
      <c r="I2475" s="25">
        <v>0.0</v>
      </c>
      <c r="J2475" s="25">
        <v>0.0</v>
      </c>
      <c r="K2475" s="25">
        <v>0.0</v>
      </c>
      <c r="L2475" s="25">
        <v>0.0</v>
      </c>
      <c r="M2475" s="25">
        <v>0.0</v>
      </c>
      <c r="N2475" s="25">
        <v>0.65556</v>
      </c>
      <c r="O2475" s="25">
        <v>36.32333</v>
      </c>
      <c r="P2475" s="25">
        <v>5.82768</v>
      </c>
      <c r="Q2475" s="25">
        <v>3.0</v>
      </c>
      <c r="R2475" s="25">
        <v>99.0</v>
      </c>
      <c r="S2475" s="25">
        <v>11.0</v>
      </c>
    </row>
    <row r="2476">
      <c r="A2476" s="58" t="s">
        <v>41</v>
      </c>
      <c r="B2476" s="25" t="s">
        <v>1</v>
      </c>
      <c r="C2476" s="25" t="s">
        <v>216</v>
      </c>
      <c r="D2476" s="25" t="s">
        <v>19</v>
      </c>
      <c r="E2476" s="25">
        <v>19.0</v>
      </c>
      <c r="F2476" s="25">
        <v>3.0</v>
      </c>
      <c r="G2476" s="25">
        <v>0.0</v>
      </c>
      <c r="H2476" s="25">
        <v>2.0</v>
      </c>
      <c r="I2476" s="25">
        <v>0.0</v>
      </c>
      <c r="J2476" s="25">
        <v>0.0</v>
      </c>
      <c r="K2476" s="25">
        <v>0.0</v>
      </c>
      <c r="L2476" s="25">
        <v>0.0</v>
      </c>
      <c r="M2476" s="25">
        <v>0.0</v>
      </c>
      <c r="N2476" s="25">
        <v>0.97694</v>
      </c>
      <c r="O2476" s="25">
        <v>1.47222</v>
      </c>
      <c r="P2476" s="25">
        <v>0.7245</v>
      </c>
      <c r="Q2476" s="25">
        <v>3.0</v>
      </c>
      <c r="R2476" s="25">
        <v>99.0</v>
      </c>
      <c r="S2476" s="25">
        <v>11.0</v>
      </c>
    </row>
    <row r="2477">
      <c r="A2477" s="58" t="s">
        <v>41</v>
      </c>
      <c r="B2477" s="25" t="s">
        <v>1</v>
      </c>
      <c r="C2477" s="25" t="s">
        <v>270</v>
      </c>
      <c r="D2477" s="25" t="s">
        <v>19</v>
      </c>
      <c r="E2477" s="25">
        <v>5.0</v>
      </c>
      <c r="F2477" s="25">
        <v>3.0</v>
      </c>
      <c r="G2477" s="25">
        <v>0.0</v>
      </c>
      <c r="H2477" s="25">
        <v>0.0</v>
      </c>
      <c r="I2477" s="25">
        <v>0.0</v>
      </c>
      <c r="J2477" s="25">
        <v>0.0</v>
      </c>
      <c r="K2477" s="25">
        <v>0.0</v>
      </c>
      <c r="L2477" s="25">
        <v>0.0</v>
      </c>
      <c r="M2477" s="25">
        <v>0.0</v>
      </c>
      <c r="N2477" s="25">
        <v>0.02639</v>
      </c>
      <c r="O2477" s="25">
        <v>0.93583</v>
      </c>
      <c r="P2477" s="25">
        <v>0.20628</v>
      </c>
      <c r="Q2477" s="25">
        <v>3.0</v>
      </c>
      <c r="R2477" s="25">
        <v>99.0</v>
      </c>
      <c r="S2477" s="25">
        <v>11.0</v>
      </c>
    </row>
    <row r="2478">
      <c r="A2478" s="58" t="s">
        <v>41</v>
      </c>
      <c r="B2478" s="25" t="s">
        <v>1</v>
      </c>
      <c r="C2478" s="25" t="s">
        <v>81</v>
      </c>
      <c r="D2478" s="25" t="s">
        <v>19</v>
      </c>
      <c r="E2478" s="25">
        <v>105.0</v>
      </c>
      <c r="F2478" s="25">
        <v>5.0</v>
      </c>
      <c r="G2478" s="25">
        <v>0.0</v>
      </c>
      <c r="H2478" s="25">
        <v>6.0</v>
      </c>
      <c r="I2478" s="25">
        <v>0.0</v>
      </c>
      <c r="J2478" s="25">
        <v>0.0</v>
      </c>
      <c r="K2478" s="25">
        <v>0.0</v>
      </c>
      <c r="L2478" s="25">
        <v>0.0</v>
      </c>
      <c r="M2478" s="25">
        <v>0.0</v>
      </c>
      <c r="N2478" s="25">
        <v>0.94917</v>
      </c>
      <c r="O2478" s="25">
        <v>1.90833</v>
      </c>
      <c r="P2478" s="25">
        <v>1.48307</v>
      </c>
      <c r="Q2478" s="25">
        <v>3.0</v>
      </c>
      <c r="R2478" s="25">
        <v>99.0</v>
      </c>
      <c r="S2478" s="25">
        <v>11.0</v>
      </c>
    </row>
    <row r="2479">
      <c r="A2479" s="58" t="s">
        <v>41</v>
      </c>
      <c r="B2479" s="25" t="s">
        <v>1</v>
      </c>
      <c r="C2479" s="25" t="s">
        <v>172</v>
      </c>
      <c r="D2479" s="25" t="s">
        <v>19</v>
      </c>
      <c r="E2479" s="25">
        <v>12.0</v>
      </c>
      <c r="F2479" s="25">
        <v>3.0</v>
      </c>
      <c r="G2479" s="25">
        <v>0.0</v>
      </c>
      <c r="H2479" s="25">
        <v>1.0</v>
      </c>
      <c r="I2479" s="25">
        <v>0.0</v>
      </c>
      <c r="J2479" s="25">
        <v>0.0</v>
      </c>
      <c r="K2479" s="25">
        <v>0.0</v>
      </c>
      <c r="L2479" s="25">
        <v>0.0</v>
      </c>
      <c r="M2479" s="25">
        <v>0.0</v>
      </c>
      <c r="N2479" s="25">
        <v>0.3425</v>
      </c>
      <c r="O2479" s="25">
        <v>1.06083</v>
      </c>
      <c r="P2479" s="25">
        <v>0.92822</v>
      </c>
      <c r="Q2479" s="25">
        <v>3.0</v>
      </c>
      <c r="R2479" s="25">
        <v>99.0</v>
      </c>
      <c r="S2479" s="25">
        <v>11.0</v>
      </c>
    </row>
    <row r="2480">
      <c r="A2480" s="58" t="s">
        <v>41</v>
      </c>
      <c r="B2480" s="25" t="s">
        <v>1</v>
      </c>
      <c r="C2480" s="25" t="s">
        <v>145</v>
      </c>
      <c r="D2480" s="25" t="s">
        <v>19</v>
      </c>
      <c r="E2480" s="25">
        <v>26.0</v>
      </c>
      <c r="F2480" s="25">
        <v>3.0</v>
      </c>
      <c r="G2480" s="25">
        <v>0.0</v>
      </c>
      <c r="H2480" s="25">
        <v>4.0</v>
      </c>
      <c r="I2480" s="25">
        <v>0.0</v>
      </c>
      <c r="J2480" s="25">
        <v>0.0</v>
      </c>
      <c r="K2480" s="25">
        <v>0.0</v>
      </c>
      <c r="L2480" s="25">
        <v>0.0</v>
      </c>
      <c r="M2480" s="25">
        <v>0.0</v>
      </c>
      <c r="N2480" s="25">
        <v>0.28972</v>
      </c>
      <c r="O2480" s="25">
        <v>1.48444</v>
      </c>
      <c r="P2480" s="25">
        <v>0.96198</v>
      </c>
      <c r="Q2480" s="25">
        <v>3.0</v>
      </c>
      <c r="R2480" s="25">
        <v>99.0</v>
      </c>
      <c r="S2480" s="25">
        <v>11.0</v>
      </c>
    </row>
    <row r="2481">
      <c r="A2481" s="58" t="s">
        <v>41</v>
      </c>
      <c r="B2481" s="25" t="s">
        <v>1</v>
      </c>
      <c r="C2481" s="25" t="s">
        <v>56</v>
      </c>
      <c r="D2481" s="25" t="s">
        <v>19</v>
      </c>
      <c r="E2481" s="25">
        <v>18.0</v>
      </c>
      <c r="F2481" s="25">
        <v>3.0</v>
      </c>
      <c r="G2481" s="25">
        <v>0.0</v>
      </c>
      <c r="H2481" s="25">
        <v>2.0</v>
      </c>
      <c r="I2481" s="25">
        <v>0.0</v>
      </c>
      <c r="J2481" s="25">
        <v>0.0</v>
      </c>
      <c r="K2481" s="25">
        <v>0.0</v>
      </c>
      <c r="L2481" s="25">
        <v>0.0</v>
      </c>
      <c r="M2481" s="25">
        <v>0.0</v>
      </c>
      <c r="N2481" s="25">
        <v>0.16361</v>
      </c>
      <c r="O2481" s="25">
        <v>1.46028</v>
      </c>
      <c r="P2481" s="25">
        <v>0.56849</v>
      </c>
      <c r="Q2481" s="25">
        <v>3.0</v>
      </c>
      <c r="R2481" s="25">
        <v>99.0</v>
      </c>
      <c r="S2481" s="25">
        <v>11.0</v>
      </c>
    </row>
    <row r="2482">
      <c r="A2482" s="58" t="s">
        <v>41</v>
      </c>
      <c r="B2482" s="25" t="s">
        <v>1</v>
      </c>
      <c r="C2482" s="25" t="s">
        <v>160</v>
      </c>
      <c r="D2482" s="25" t="s">
        <v>19</v>
      </c>
      <c r="E2482" s="25">
        <v>54.0</v>
      </c>
      <c r="F2482" s="25">
        <v>3.0</v>
      </c>
      <c r="G2482" s="25">
        <v>0.0</v>
      </c>
      <c r="H2482" s="25">
        <v>8.0</v>
      </c>
      <c r="I2482" s="25">
        <v>0.0</v>
      </c>
      <c r="J2482" s="25">
        <v>0.0</v>
      </c>
      <c r="K2482" s="25">
        <v>0.0</v>
      </c>
      <c r="L2482" s="25">
        <v>0.0</v>
      </c>
      <c r="M2482" s="25">
        <v>0.0</v>
      </c>
      <c r="N2482" s="25">
        <v>0.29333</v>
      </c>
      <c r="O2482" s="25">
        <v>1.67278</v>
      </c>
      <c r="P2482" s="25">
        <v>0.80387</v>
      </c>
      <c r="Q2482" s="25">
        <v>3.0</v>
      </c>
      <c r="R2482" s="25">
        <v>99.0</v>
      </c>
      <c r="S2482" s="25">
        <v>11.0</v>
      </c>
    </row>
    <row r="2483">
      <c r="A2483" s="58" t="s">
        <v>41</v>
      </c>
      <c r="B2483" s="25" t="s">
        <v>1</v>
      </c>
      <c r="C2483" s="25" t="s">
        <v>124</v>
      </c>
      <c r="D2483" s="25" t="s">
        <v>19</v>
      </c>
      <c r="E2483" s="25">
        <v>8.0</v>
      </c>
      <c r="F2483" s="25">
        <v>3.0</v>
      </c>
      <c r="G2483" s="25">
        <v>0.0</v>
      </c>
      <c r="H2483" s="25">
        <v>0.0</v>
      </c>
      <c r="I2483" s="25">
        <v>0.0</v>
      </c>
      <c r="J2483" s="25">
        <v>0.0</v>
      </c>
      <c r="K2483" s="25">
        <v>0.0</v>
      </c>
      <c r="L2483" s="25">
        <v>0.0</v>
      </c>
      <c r="M2483" s="25">
        <v>0.0</v>
      </c>
      <c r="N2483" s="25">
        <v>0.26722</v>
      </c>
      <c r="O2483" s="25">
        <v>13.10972</v>
      </c>
      <c r="P2483" s="25">
        <v>2.13865</v>
      </c>
      <c r="Q2483" s="25">
        <v>3.0</v>
      </c>
      <c r="R2483" s="25">
        <v>99.0</v>
      </c>
      <c r="S2483" s="25">
        <v>11.0</v>
      </c>
    </row>
    <row r="2484">
      <c r="A2484" s="58" t="s">
        <v>41</v>
      </c>
      <c r="B2484" s="25" t="s">
        <v>1</v>
      </c>
      <c r="C2484" s="25" t="s">
        <v>234</v>
      </c>
      <c r="D2484" s="25" t="s">
        <v>20</v>
      </c>
      <c r="E2484" s="25">
        <v>15.0</v>
      </c>
      <c r="F2484" s="25">
        <v>3.0</v>
      </c>
      <c r="G2484" s="25">
        <v>0.0</v>
      </c>
      <c r="H2484" s="25">
        <v>0.0</v>
      </c>
      <c r="I2484" s="25">
        <v>0.0</v>
      </c>
      <c r="J2484" s="25">
        <v>0.0</v>
      </c>
      <c r="K2484" s="25">
        <v>0.0</v>
      </c>
      <c r="L2484" s="25">
        <v>0.0</v>
      </c>
      <c r="M2484" s="25">
        <v>0.0</v>
      </c>
      <c r="N2484" s="25">
        <v>1.15778</v>
      </c>
      <c r="O2484" s="25">
        <v>18.9975</v>
      </c>
      <c r="P2484" s="25">
        <v>6.4262</v>
      </c>
      <c r="Q2484" s="25">
        <v>3.0</v>
      </c>
      <c r="R2484" s="25">
        <v>99.0</v>
      </c>
      <c r="S2484" s="25">
        <v>12.0</v>
      </c>
    </row>
    <row r="2485">
      <c r="A2485" s="58" t="s">
        <v>41</v>
      </c>
      <c r="B2485" s="25" t="s">
        <v>1</v>
      </c>
      <c r="C2485" s="25" t="s">
        <v>203</v>
      </c>
      <c r="D2485" s="25" t="s">
        <v>20</v>
      </c>
      <c r="E2485" s="25">
        <v>45.0</v>
      </c>
      <c r="F2485" s="25">
        <v>3.0</v>
      </c>
      <c r="G2485" s="25">
        <v>0.0</v>
      </c>
      <c r="H2485" s="25">
        <v>1.0</v>
      </c>
      <c r="I2485" s="25">
        <v>0.0</v>
      </c>
      <c r="J2485" s="25">
        <v>0.0</v>
      </c>
      <c r="K2485" s="25">
        <v>0.0</v>
      </c>
      <c r="L2485" s="25">
        <v>0.0</v>
      </c>
      <c r="M2485" s="25">
        <v>0.0</v>
      </c>
      <c r="N2485" s="25">
        <v>1.02444</v>
      </c>
      <c r="O2485" s="25">
        <v>16.78111</v>
      </c>
      <c r="P2485" s="25">
        <v>3.99476</v>
      </c>
      <c r="Q2485" s="25">
        <v>3.0</v>
      </c>
      <c r="R2485" s="25">
        <v>99.0</v>
      </c>
      <c r="S2485" s="25">
        <v>12.0</v>
      </c>
    </row>
    <row r="2486">
      <c r="A2486" s="58" t="s">
        <v>41</v>
      </c>
      <c r="B2486" s="25" t="s">
        <v>1</v>
      </c>
      <c r="C2486" s="25" t="s">
        <v>59</v>
      </c>
      <c r="D2486" s="25" t="s">
        <v>20</v>
      </c>
      <c r="E2486" s="25">
        <v>25.0</v>
      </c>
      <c r="F2486" s="25">
        <v>3.0</v>
      </c>
      <c r="G2486" s="25">
        <v>0.0</v>
      </c>
      <c r="H2486" s="25">
        <v>1.0</v>
      </c>
      <c r="I2486" s="25">
        <v>0.0</v>
      </c>
      <c r="J2486" s="25">
        <v>0.0</v>
      </c>
      <c r="K2486" s="25">
        <v>0.0</v>
      </c>
      <c r="L2486" s="25">
        <v>0.0</v>
      </c>
      <c r="M2486" s="25">
        <v>0.0</v>
      </c>
      <c r="N2486" s="25">
        <v>0.64444</v>
      </c>
      <c r="O2486" s="25">
        <v>17.6825</v>
      </c>
      <c r="P2486" s="25">
        <v>4.14261</v>
      </c>
      <c r="Q2486" s="25">
        <v>3.0</v>
      </c>
      <c r="R2486" s="25">
        <v>99.0</v>
      </c>
      <c r="S2486" s="25">
        <v>12.0</v>
      </c>
    </row>
    <row r="2487">
      <c r="A2487" s="58" t="s">
        <v>41</v>
      </c>
      <c r="B2487" s="25" t="s">
        <v>1</v>
      </c>
      <c r="C2487" s="25" t="s">
        <v>90</v>
      </c>
      <c r="D2487" s="25" t="s">
        <v>20</v>
      </c>
      <c r="E2487" s="25">
        <v>29.0</v>
      </c>
      <c r="F2487" s="25">
        <v>3.0</v>
      </c>
      <c r="G2487" s="25">
        <v>0.0</v>
      </c>
      <c r="H2487" s="25">
        <v>0.0</v>
      </c>
      <c r="I2487" s="25">
        <v>0.0</v>
      </c>
      <c r="J2487" s="25">
        <v>0.0</v>
      </c>
      <c r="K2487" s="25">
        <v>0.0</v>
      </c>
      <c r="L2487" s="25">
        <v>0.0</v>
      </c>
      <c r="M2487" s="25">
        <v>0.0</v>
      </c>
      <c r="N2487" s="25">
        <v>1.53056</v>
      </c>
      <c r="O2487" s="25">
        <v>10.19722</v>
      </c>
      <c r="P2487" s="25">
        <v>2.9082</v>
      </c>
      <c r="Q2487" s="25">
        <v>3.0</v>
      </c>
      <c r="R2487" s="25">
        <v>99.0</v>
      </c>
      <c r="S2487" s="25">
        <v>12.0</v>
      </c>
    </row>
    <row r="2488">
      <c r="A2488" s="58" t="s">
        <v>41</v>
      </c>
      <c r="B2488" s="25" t="s">
        <v>1</v>
      </c>
      <c r="C2488" s="25" t="s">
        <v>85</v>
      </c>
      <c r="D2488" s="25" t="s">
        <v>20</v>
      </c>
      <c r="E2488" s="25">
        <v>39.0</v>
      </c>
      <c r="F2488" s="25">
        <v>3.0</v>
      </c>
      <c r="G2488" s="25">
        <v>0.0</v>
      </c>
      <c r="H2488" s="25">
        <v>1.0</v>
      </c>
      <c r="I2488" s="25">
        <v>0.0</v>
      </c>
      <c r="J2488" s="25">
        <v>0.0</v>
      </c>
      <c r="K2488" s="25">
        <v>0.0</v>
      </c>
      <c r="L2488" s="25">
        <v>0.0</v>
      </c>
      <c r="M2488" s="25">
        <v>0.0</v>
      </c>
      <c r="N2488" s="25">
        <v>1.71889</v>
      </c>
      <c r="O2488" s="25">
        <v>18.19389</v>
      </c>
      <c r="P2488" s="25">
        <v>7.09155</v>
      </c>
      <c r="Q2488" s="25">
        <v>3.0</v>
      </c>
      <c r="R2488" s="25">
        <v>99.0</v>
      </c>
      <c r="S2488" s="25">
        <v>12.0</v>
      </c>
    </row>
    <row r="2489">
      <c r="A2489" s="58" t="s">
        <v>41</v>
      </c>
      <c r="B2489" s="25" t="s">
        <v>1</v>
      </c>
      <c r="C2489" s="25" t="s">
        <v>120</v>
      </c>
      <c r="D2489" s="25" t="s">
        <v>20</v>
      </c>
      <c r="E2489" s="25">
        <v>156.0</v>
      </c>
      <c r="F2489" s="25">
        <v>6.0</v>
      </c>
      <c r="G2489" s="25">
        <v>0.0</v>
      </c>
      <c r="H2489" s="25">
        <v>3.0</v>
      </c>
      <c r="I2489" s="25">
        <v>0.0</v>
      </c>
      <c r="J2489" s="25">
        <v>0.0</v>
      </c>
      <c r="K2489" s="25">
        <v>0.0</v>
      </c>
      <c r="L2489" s="25">
        <v>0.0</v>
      </c>
      <c r="M2489" s="25">
        <v>0.0</v>
      </c>
      <c r="N2489" s="25">
        <v>0.33528</v>
      </c>
      <c r="O2489" s="25">
        <v>5.43139</v>
      </c>
      <c r="P2489" s="25">
        <v>2.51048</v>
      </c>
      <c r="Q2489" s="25">
        <v>3.0</v>
      </c>
      <c r="R2489" s="25">
        <v>99.0</v>
      </c>
      <c r="S2489" s="25">
        <v>12.0</v>
      </c>
    </row>
    <row r="2490">
      <c r="A2490" s="58" t="s">
        <v>41</v>
      </c>
      <c r="B2490" s="25" t="s">
        <v>1</v>
      </c>
      <c r="C2490" s="25" t="s">
        <v>213</v>
      </c>
      <c r="D2490" s="25" t="s">
        <v>20</v>
      </c>
      <c r="E2490" s="25">
        <v>24.0</v>
      </c>
      <c r="F2490" s="25">
        <v>4.0</v>
      </c>
      <c r="G2490" s="25">
        <v>0.0</v>
      </c>
      <c r="H2490" s="25">
        <v>0.0</v>
      </c>
      <c r="I2490" s="25">
        <v>0.0</v>
      </c>
      <c r="J2490" s="25">
        <v>0.0</v>
      </c>
      <c r="K2490" s="25">
        <v>0.0</v>
      </c>
      <c r="L2490" s="25">
        <v>0.0</v>
      </c>
      <c r="M2490" s="25">
        <v>0.0</v>
      </c>
      <c r="N2490" s="25">
        <v>2.15056</v>
      </c>
      <c r="O2490" s="25">
        <v>7.82222</v>
      </c>
      <c r="P2490" s="25">
        <v>3.01542</v>
      </c>
      <c r="Q2490" s="25">
        <v>3.0</v>
      </c>
      <c r="R2490" s="25">
        <v>99.0</v>
      </c>
      <c r="S2490" s="25">
        <v>12.0</v>
      </c>
    </row>
    <row r="2491">
      <c r="A2491" s="58" t="s">
        <v>41</v>
      </c>
      <c r="B2491" s="25" t="s">
        <v>1</v>
      </c>
      <c r="C2491" s="25" t="s">
        <v>56</v>
      </c>
      <c r="D2491" s="25" t="s">
        <v>20</v>
      </c>
      <c r="E2491" s="25">
        <v>15.0</v>
      </c>
      <c r="F2491" s="25">
        <v>3.0</v>
      </c>
      <c r="G2491" s="25">
        <v>0.0</v>
      </c>
      <c r="H2491" s="25">
        <v>0.0</v>
      </c>
      <c r="I2491" s="25">
        <v>0.0</v>
      </c>
      <c r="J2491" s="25">
        <v>0.0</v>
      </c>
      <c r="K2491" s="25">
        <v>0.0</v>
      </c>
      <c r="L2491" s="25">
        <v>0.0</v>
      </c>
      <c r="M2491" s="25">
        <v>0.0</v>
      </c>
      <c r="N2491" s="25">
        <v>1.27472</v>
      </c>
      <c r="O2491" s="25">
        <v>7.37722</v>
      </c>
      <c r="P2491" s="25">
        <v>3.74406</v>
      </c>
      <c r="Q2491" s="25">
        <v>3.0</v>
      </c>
      <c r="R2491" s="25">
        <v>99.0</v>
      </c>
      <c r="S2491" s="25">
        <v>12.0</v>
      </c>
    </row>
    <row r="2492">
      <c r="A2492" s="58" t="s">
        <v>41</v>
      </c>
      <c r="B2492" s="25" t="s">
        <v>1</v>
      </c>
      <c r="C2492" s="25" t="s">
        <v>103</v>
      </c>
      <c r="D2492" s="25" t="s">
        <v>20</v>
      </c>
      <c r="E2492" s="25">
        <v>13.0</v>
      </c>
      <c r="F2492" s="25">
        <v>4.0</v>
      </c>
      <c r="G2492" s="25">
        <v>0.0</v>
      </c>
      <c r="H2492" s="25">
        <v>0.0</v>
      </c>
      <c r="I2492" s="25">
        <v>0.0</v>
      </c>
      <c r="J2492" s="25">
        <v>0.0</v>
      </c>
      <c r="K2492" s="25">
        <v>0.0</v>
      </c>
      <c r="L2492" s="25">
        <v>0.0</v>
      </c>
      <c r="M2492" s="25">
        <v>0.0</v>
      </c>
      <c r="N2492" s="25">
        <v>1.27917</v>
      </c>
      <c r="O2492" s="25">
        <v>4.51583</v>
      </c>
      <c r="P2492" s="25">
        <v>1.95177</v>
      </c>
      <c r="Q2492" s="25">
        <v>3.0</v>
      </c>
      <c r="R2492" s="25">
        <v>99.0</v>
      </c>
      <c r="S2492" s="25">
        <v>12.0</v>
      </c>
    </row>
    <row r="2493">
      <c r="A2493" s="58" t="s">
        <v>41</v>
      </c>
      <c r="B2493" s="25" t="s">
        <v>1</v>
      </c>
      <c r="C2493" s="25" t="s">
        <v>166</v>
      </c>
      <c r="D2493" s="25" t="s">
        <v>20</v>
      </c>
      <c r="E2493" s="25">
        <v>25.0</v>
      </c>
      <c r="F2493" s="25">
        <v>3.0</v>
      </c>
      <c r="G2493" s="25">
        <v>0.0</v>
      </c>
      <c r="H2493" s="25">
        <v>0.0</v>
      </c>
      <c r="I2493" s="25">
        <v>0.0</v>
      </c>
      <c r="J2493" s="25">
        <v>0.0</v>
      </c>
      <c r="K2493" s="25">
        <v>0.0</v>
      </c>
      <c r="L2493" s="25">
        <v>0.0</v>
      </c>
      <c r="M2493" s="25">
        <v>0.0</v>
      </c>
      <c r="N2493" s="25">
        <v>0.82417</v>
      </c>
      <c r="O2493" s="25">
        <v>14.5125</v>
      </c>
      <c r="P2493" s="25">
        <v>3.8199</v>
      </c>
      <c r="Q2493" s="25">
        <v>3.0</v>
      </c>
      <c r="R2493" s="25">
        <v>99.0</v>
      </c>
      <c r="S2493" s="25">
        <v>12.0</v>
      </c>
    </row>
    <row r="2494">
      <c r="A2494" s="58" t="s">
        <v>41</v>
      </c>
      <c r="B2494" s="25" t="s">
        <v>1</v>
      </c>
      <c r="C2494" s="25" t="s">
        <v>140</v>
      </c>
      <c r="D2494" s="25" t="s">
        <v>20</v>
      </c>
      <c r="E2494" s="25">
        <v>20.0</v>
      </c>
      <c r="F2494" s="25">
        <v>3.0</v>
      </c>
      <c r="G2494" s="25">
        <v>0.0</v>
      </c>
      <c r="H2494" s="25">
        <v>0.0</v>
      </c>
      <c r="I2494" s="25">
        <v>0.0</v>
      </c>
      <c r="J2494" s="25">
        <v>0.0</v>
      </c>
      <c r="K2494" s="25">
        <v>0.0</v>
      </c>
      <c r="L2494" s="25">
        <v>0.0</v>
      </c>
      <c r="M2494" s="25">
        <v>0.0</v>
      </c>
      <c r="N2494" s="25">
        <v>1.19528</v>
      </c>
      <c r="O2494" s="25">
        <v>5.64139</v>
      </c>
      <c r="P2494" s="25">
        <v>2.57264</v>
      </c>
      <c r="Q2494" s="25">
        <v>3.0</v>
      </c>
      <c r="R2494" s="25">
        <v>99.0</v>
      </c>
      <c r="S2494" s="25">
        <v>12.0</v>
      </c>
    </row>
    <row r="2495">
      <c r="A2495" s="58" t="s">
        <v>41</v>
      </c>
      <c r="B2495" s="25" t="s">
        <v>1</v>
      </c>
      <c r="C2495" s="25" t="s">
        <v>54</v>
      </c>
      <c r="D2495" s="25" t="s">
        <v>241</v>
      </c>
      <c r="E2495" s="25">
        <v>122.0</v>
      </c>
      <c r="F2495" s="25">
        <v>3.0</v>
      </c>
      <c r="G2495" s="25">
        <v>0.0</v>
      </c>
      <c r="H2495" s="25">
        <v>3.0</v>
      </c>
      <c r="I2495" s="25">
        <v>0.0</v>
      </c>
      <c r="J2495" s="25">
        <v>0.0</v>
      </c>
      <c r="K2495" s="25">
        <v>0.0</v>
      </c>
      <c r="L2495" s="25">
        <v>0.0</v>
      </c>
      <c r="M2495" s="25">
        <v>0.0</v>
      </c>
      <c r="N2495" s="25">
        <v>1.13611</v>
      </c>
      <c r="O2495" s="25">
        <v>19.53306</v>
      </c>
      <c r="P2495" s="25">
        <v>6.72056</v>
      </c>
      <c r="Q2495" s="25">
        <v>3.0</v>
      </c>
      <c r="R2495" s="25">
        <v>99.0</v>
      </c>
      <c r="S2495" s="25">
        <v>13.0</v>
      </c>
    </row>
    <row r="2496">
      <c r="A2496" s="58" t="s">
        <v>41</v>
      </c>
      <c r="B2496" s="25" t="s">
        <v>1</v>
      </c>
      <c r="C2496" s="25" t="s">
        <v>176</v>
      </c>
      <c r="D2496" s="25" t="s">
        <v>241</v>
      </c>
      <c r="E2496" s="25">
        <v>82.0</v>
      </c>
      <c r="F2496" s="25">
        <v>3.0</v>
      </c>
      <c r="G2496" s="25">
        <v>0.0</v>
      </c>
      <c r="H2496" s="25">
        <v>2.0</v>
      </c>
      <c r="I2496" s="25">
        <v>0.0</v>
      </c>
      <c r="J2496" s="25">
        <v>0.0</v>
      </c>
      <c r="K2496" s="25">
        <v>0.0</v>
      </c>
      <c r="L2496" s="25">
        <v>0.0</v>
      </c>
      <c r="M2496" s="25">
        <v>0.0</v>
      </c>
      <c r="N2496" s="25">
        <v>1.85972</v>
      </c>
      <c r="O2496" s="25">
        <v>36.03361</v>
      </c>
      <c r="P2496" s="25">
        <v>9.84158</v>
      </c>
      <c r="Q2496" s="25">
        <v>3.0</v>
      </c>
      <c r="R2496" s="25">
        <v>99.0</v>
      </c>
      <c r="S2496" s="25">
        <v>13.0</v>
      </c>
    </row>
    <row r="2497">
      <c r="A2497" s="58" t="s">
        <v>41</v>
      </c>
      <c r="B2497" s="25" t="s">
        <v>1</v>
      </c>
      <c r="C2497" s="25" t="s">
        <v>104</v>
      </c>
      <c r="D2497" s="25" t="s">
        <v>241</v>
      </c>
      <c r="E2497" s="25">
        <v>46.0</v>
      </c>
      <c r="F2497" s="25">
        <v>3.0</v>
      </c>
      <c r="G2497" s="25">
        <v>0.0</v>
      </c>
      <c r="H2497" s="25">
        <v>2.0</v>
      </c>
      <c r="I2497" s="25">
        <v>0.0</v>
      </c>
      <c r="J2497" s="25">
        <v>0.0</v>
      </c>
      <c r="K2497" s="25">
        <v>0.0</v>
      </c>
      <c r="L2497" s="25">
        <v>0.0</v>
      </c>
      <c r="M2497" s="25">
        <v>0.0</v>
      </c>
      <c r="N2497" s="25">
        <v>0.71694</v>
      </c>
      <c r="O2497" s="25">
        <v>12.49417</v>
      </c>
      <c r="P2497" s="25">
        <v>3.03528</v>
      </c>
      <c r="Q2497" s="25">
        <v>3.0</v>
      </c>
      <c r="R2497" s="25">
        <v>99.0</v>
      </c>
      <c r="S2497" s="25">
        <v>13.0</v>
      </c>
    </row>
    <row r="2498">
      <c r="A2498" s="58" t="s">
        <v>41</v>
      </c>
      <c r="B2498" s="25" t="s">
        <v>1</v>
      </c>
      <c r="C2498" s="25" t="s">
        <v>162</v>
      </c>
      <c r="D2498" s="25" t="s">
        <v>241</v>
      </c>
      <c r="E2498" s="25">
        <v>320.0</v>
      </c>
      <c r="F2498" s="25">
        <v>3.0</v>
      </c>
      <c r="G2498" s="25">
        <v>0.0</v>
      </c>
      <c r="H2498" s="25">
        <v>13.0</v>
      </c>
      <c r="I2498" s="25">
        <v>0.0</v>
      </c>
      <c r="J2498" s="25">
        <v>0.0</v>
      </c>
      <c r="K2498" s="25">
        <v>0.0</v>
      </c>
      <c r="L2498" s="25">
        <v>0.0</v>
      </c>
      <c r="M2498" s="25">
        <v>0.0</v>
      </c>
      <c r="N2498" s="25">
        <v>0.54361</v>
      </c>
      <c r="O2498" s="25">
        <v>5.535</v>
      </c>
      <c r="P2498" s="25">
        <v>2.17069</v>
      </c>
      <c r="Q2498" s="25">
        <v>3.0</v>
      </c>
      <c r="R2498" s="25">
        <v>99.0</v>
      </c>
      <c r="S2498" s="25">
        <v>13.0</v>
      </c>
    </row>
    <row r="2499">
      <c r="A2499" s="58" t="s">
        <v>41</v>
      </c>
      <c r="B2499" s="25" t="s">
        <v>1</v>
      </c>
      <c r="C2499" s="25" t="s">
        <v>159</v>
      </c>
      <c r="D2499" s="25" t="s">
        <v>241</v>
      </c>
      <c r="E2499" s="25">
        <v>57.0</v>
      </c>
      <c r="F2499" s="25">
        <v>4.0</v>
      </c>
      <c r="G2499" s="25">
        <v>0.0</v>
      </c>
      <c r="H2499" s="25">
        <v>4.0</v>
      </c>
      <c r="I2499" s="25">
        <v>0.0</v>
      </c>
      <c r="J2499" s="25">
        <v>0.0</v>
      </c>
      <c r="K2499" s="25">
        <v>0.0</v>
      </c>
      <c r="L2499" s="25">
        <v>0.0</v>
      </c>
      <c r="M2499" s="25">
        <v>0.0</v>
      </c>
      <c r="N2499" s="25">
        <v>0.6875</v>
      </c>
      <c r="O2499" s="25">
        <v>4.89528</v>
      </c>
      <c r="P2499" s="25">
        <v>2.3468</v>
      </c>
      <c r="Q2499" s="25">
        <v>3.0</v>
      </c>
      <c r="R2499" s="25">
        <v>99.0</v>
      </c>
      <c r="S2499" s="25">
        <v>13.0</v>
      </c>
    </row>
    <row r="2500">
      <c r="A2500" s="58" t="s">
        <v>41</v>
      </c>
      <c r="B2500" s="25" t="s">
        <v>1</v>
      </c>
      <c r="C2500" s="25" t="s">
        <v>52</v>
      </c>
      <c r="D2500" s="25" t="s">
        <v>241</v>
      </c>
      <c r="E2500" s="25">
        <v>154.0</v>
      </c>
      <c r="F2500" s="25">
        <v>3.0</v>
      </c>
      <c r="G2500" s="25">
        <v>2.0</v>
      </c>
      <c r="H2500" s="25">
        <v>6.0</v>
      </c>
      <c r="I2500" s="25">
        <v>0.0</v>
      </c>
      <c r="J2500" s="25">
        <v>0.0</v>
      </c>
      <c r="K2500" s="25">
        <v>0.0</v>
      </c>
      <c r="L2500" s="25">
        <v>0.0</v>
      </c>
      <c r="M2500" s="25">
        <v>0.0</v>
      </c>
      <c r="N2500" s="25">
        <v>1.3825</v>
      </c>
      <c r="O2500" s="25">
        <v>22.11083</v>
      </c>
      <c r="P2500" s="25">
        <v>7.46409</v>
      </c>
      <c r="Q2500" s="25">
        <v>3.0</v>
      </c>
      <c r="R2500" s="25">
        <v>99.0</v>
      </c>
      <c r="S2500" s="25">
        <v>13.0</v>
      </c>
    </row>
    <row r="2501">
      <c r="A2501" s="58" t="s">
        <v>41</v>
      </c>
      <c r="B2501" s="25" t="s">
        <v>1</v>
      </c>
      <c r="C2501" s="25" t="s">
        <v>120</v>
      </c>
      <c r="D2501" s="25" t="s">
        <v>241</v>
      </c>
      <c r="E2501" s="25">
        <v>75.0</v>
      </c>
      <c r="F2501" s="25">
        <v>5.0</v>
      </c>
      <c r="G2501" s="25">
        <v>0.0</v>
      </c>
      <c r="H2501" s="25">
        <v>8.0</v>
      </c>
      <c r="I2501" s="25">
        <v>0.0</v>
      </c>
      <c r="J2501" s="25">
        <v>0.0</v>
      </c>
      <c r="K2501" s="25">
        <v>0.0</v>
      </c>
      <c r="L2501" s="25">
        <v>0.0</v>
      </c>
      <c r="M2501" s="25">
        <v>0.0</v>
      </c>
      <c r="N2501" s="25">
        <v>0.48444</v>
      </c>
      <c r="O2501" s="25">
        <v>12.32139</v>
      </c>
      <c r="P2501" s="25">
        <v>2.9361</v>
      </c>
      <c r="Q2501" s="25">
        <v>3.0</v>
      </c>
      <c r="R2501" s="25">
        <v>99.0</v>
      </c>
      <c r="S2501" s="25">
        <v>13.0</v>
      </c>
    </row>
    <row r="2502">
      <c r="A2502" s="58" t="s">
        <v>41</v>
      </c>
      <c r="B2502" s="25" t="s">
        <v>1</v>
      </c>
      <c r="C2502" s="25" t="s">
        <v>50</v>
      </c>
      <c r="D2502" s="25" t="s">
        <v>241</v>
      </c>
      <c r="E2502" s="25">
        <v>273.0</v>
      </c>
      <c r="F2502" s="25">
        <v>3.0</v>
      </c>
      <c r="G2502" s="25">
        <v>0.0</v>
      </c>
      <c r="H2502" s="25">
        <v>14.0</v>
      </c>
      <c r="I2502" s="25">
        <v>0.0</v>
      </c>
      <c r="J2502" s="25">
        <v>0.0</v>
      </c>
      <c r="K2502" s="25">
        <v>0.0</v>
      </c>
      <c r="L2502" s="25">
        <v>0.0</v>
      </c>
      <c r="M2502" s="25">
        <v>0.0</v>
      </c>
      <c r="N2502" s="25">
        <v>1.075</v>
      </c>
      <c r="O2502" s="25">
        <v>20.70056</v>
      </c>
      <c r="P2502" s="25">
        <v>6.69016</v>
      </c>
      <c r="Q2502" s="25">
        <v>3.0</v>
      </c>
      <c r="R2502" s="25">
        <v>99.0</v>
      </c>
      <c r="S2502" s="25">
        <v>13.0</v>
      </c>
    </row>
    <row r="2503">
      <c r="A2503" s="58" t="s">
        <v>41</v>
      </c>
      <c r="B2503" s="25" t="s">
        <v>1</v>
      </c>
      <c r="C2503" s="25" t="s">
        <v>264</v>
      </c>
      <c r="D2503" s="25" t="s">
        <v>10</v>
      </c>
      <c r="E2503" s="25">
        <v>4.0</v>
      </c>
      <c r="F2503" s="25">
        <v>4.0</v>
      </c>
      <c r="G2503" s="25">
        <v>0.0</v>
      </c>
      <c r="H2503" s="25">
        <v>0.0</v>
      </c>
      <c r="I2503" s="25">
        <v>0.0</v>
      </c>
      <c r="J2503" s="25">
        <v>0.0</v>
      </c>
      <c r="K2503" s="25">
        <v>0.0</v>
      </c>
      <c r="L2503" s="25">
        <v>0.0</v>
      </c>
      <c r="M2503" s="25">
        <v>0.0</v>
      </c>
      <c r="N2503" s="25">
        <v>0.17139</v>
      </c>
      <c r="O2503" s="25">
        <v>0.71417</v>
      </c>
      <c r="P2503" s="25">
        <v>0.36236</v>
      </c>
      <c r="Q2503" s="25">
        <v>4.0</v>
      </c>
      <c r="R2503" s="25">
        <v>99.0</v>
      </c>
      <c r="S2503" s="25">
        <v>1.0</v>
      </c>
    </row>
    <row r="2504">
      <c r="A2504" s="58" t="s">
        <v>41</v>
      </c>
      <c r="B2504" s="25" t="s">
        <v>1</v>
      </c>
      <c r="C2504" s="25" t="s">
        <v>268</v>
      </c>
      <c r="D2504" s="25" t="s">
        <v>10</v>
      </c>
      <c r="E2504" s="25">
        <v>15.0</v>
      </c>
      <c r="F2504" s="25">
        <v>10.0</v>
      </c>
      <c r="G2504" s="25">
        <v>0.0</v>
      </c>
      <c r="H2504" s="25">
        <v>2.0</v>
      </c>
      <c r="I2504" s="25">
        <v>0.0</v>
      </c>
      <c r="J2504" s="25">
        <v>0.0</v>
      </c>
      <c r="K2504" s="25">
        <v>0.0</v>
      </c>
      <c r="L2504" s="25">
        <v>0.0</v>
      </c>
      <c r="M2504" s="25">
        <v>0.0</v>
      </c>
      <c r="N2504" s="25">
        <v>0.19889</v>
      </c>
      <c r="O2504" s="25">
        <v>12.25056</v>
      </c>
      <c r="P2504" s="25">
        <v>3.13178</v>
      </c>
      <c r="Q2504" s="25">
        <v>4.0</v>
      </c>
      <c r="R2504" s="25">
        <v>99.0</v>
      </c>
      <c r="S2504" s="25">
        <v>1.0</v>
      </c>
    </row>
    <row r="2505">
      <c r="A2505" s="58" t="s">
        <v>41</v>
      </c>
      <c r="B2505" s="25" t="s">
        <v>1</v>
      </c>
      <c r="C2505" s="25" t="s">
        <v>288</v>
      </c>
      <c r="D2505" s="25" t="s">
        <v>10</v>
      </c>
      <c r="E2505" s="25">
        <v>10.0</v>
      </c>
      <c r="F2505" s="25">
        <v>7.0</v>
      </c>
      <c r="G2505" s="25">
        <v>0.0</v>
      </c>
      <c r="H2505" s="25">
        <v>3.0</v>
      </c>
      <c r="I2505" s="25">
        <v>0.0</v>
      </c>
      <c r="J2505" s="25">
        <v>0.0</v>
      </c>
      <c r="K2505" s="25">
        <v>0.0</v>
      </c>
      <c r="L2505" s="25">
        <v>0.0</v>
      </c>
      <c r="M2505" s="25">
        <v>0.0</v>
      </c>
      <c r="N2505" s="25">
        <v>0.27333</v>
      </c>
      <c r="O2505" s="25">
        <v>1.92333</v>
      </c>
      <c r="P2505" s="25">
        <v>2.89331</v>
      </c>
      <c r="Q2505" s="25">
        <v>4.0</v>
      </c>
      <c r="R2505" s="25">
        <v>99.0</v>
      </c>
      <c r="S2505" s="25">
        <v>1.0</v>
      </c>
    </row>
    <row r="2506">
      <c r="A2506" s="58" t="s">
        <v>41</v>
      </c>
      <c r="B2506" s="25" t="s">
        <v>1</v>
      </c>
      <c r="C2506" s="25" t="s">
        <v>182</v>
      </c>
      <c r="D2506" s="25" t="s">
        <v>235</v>
      </c>
      <c r="E2506" s="25">
        <v>33.0</v>
      </c>
      <c r="F2506" s="25">
        <v>4.0</v>
      </c>
      <c r="G2506" s="25">
        <v>1.0</v>
      </c>
      <c r="H2506" s="25">
        <v>3.0</v>
      </c>
      <c r="I2506" s="25">
        <v>0.0</v>
      </c>
      <c r="J2506" s="25">
        <v>0.0</v>
      </c>
      <c r="K2506" s="25">
        <v>0.0</v>
      </c>
      <c r="L2506" s="25">
        <v>0.0</v>
      </c>
      <c r="M2506" s="25">
        <v>0.0</v>
      </c>
      <c r="N2506" s="25">
        <v>0.2825</v>
      </c>
      <c r="O2506" s="25">
        <v>89.94361</v>
      </c>
      <c r="P2506" s="25">
        <v>23.81815</v>
      </c>
      <c r="Q2506" s="25">
        <v>4.0</v>
      </c>
      <c r="R2506" s="25">
        <v>99.0</v>
      </c>
      <c r="S2506" s="25">
        <v>2.0</v>
      </c>
    </row>
    <row r="2507">
      <c r="A2507" s="58" t="s">
        <v>41</v>
      </c>
      <c r="B2507" s="25" t="s">
        <v>1</v>
      </c>
      <c r="C2507" s="25" t="s">
        <v>257</v>
      </c>
      <c r="D2507" s="25" t="s">
        <v>235</v>
      </c>
      <c r="E2507" s="25">
        <v>9.0</v>
      </c>
      <c r="F2507" s="25">
        <v>4.0</v>
      </c>
      <c r="G2507" s="25">
        <v>0.0</v>
      </c>
      <c r="H2507" s="25">
        <v>0.0</v>
      </c>
      <c r="I2507" s="25">
        <v>0.0</v>
      </c>
      <c r="J2507" s="25">
        <v>0.0</v>
      </c>
      <c r="K2507" s="25">
        <v>0.0</v>
      </c>
      <c r="L2507" s="25">
        <v>0.0</v>
      </c>
      <c r="M2507" s="25">
        <v>0.0</v>
      </c>
      <c r="N2507" s="25">
        <v>0.09806</v>
      </c>
      <c r="O2507" s="25">
        <v>333.37167</v>
      </c>
      <c r="P2507" s="25">
        <v>75.06272</v>
      </c>
      <c r="Q2507" s="25">
        <v>4.0</v>
      </c>
      <c r="R2507" s="25">
        <v>99.0</v>
      </c>
      <c r="S2507" s="25">
        <v>2.0</v>
      </c>
    </row>
    <row r="2508">
      <c r="A2508" s="58" t="s">
        <v>41</v>
      </c>
      <c r="B2508" s="25" t="s">
        <v>1</v>
      </c>
      <c r="C2508" s="25" t="s">
        <v>202</v>
      </c>
      <c r="D2508" s="25" t="s">
        <v>235</v>
      </c>
      <c r="E2508" s="25">
        <v>17.0</v>
      </c>
      <c r="F2508" s="25">
        <v>4.0</v>
      </c>
      <c r="G2508" s="25">
        <v>0.0</v>
      </c>
      <c r="H2508" s="25">
        <v>0.0</v>
      </c>
      <c r="I2508" s="25">
        <v>0.0</v>
      </c>
      <c r="J2508" s="25">
        <v>0.0</v>
      </c>
      <c r="K2508" s="25">
        <v>0.0</v>
      </c>
      <c r="L2508" s="25">
        <v>0.0</v>
      </c>
      <c r="M2508" s="25">
        <v>0.0</v>
      </c>
      <c r="N2508" s="25">
        <v>0.67194</v>
      </c>
      <c r="O2508" s="25">
        <v>850.94</v>
      </c>
      <c r="P2508" s="25">
        <v>176.37374</v>
      </c>
      <c r="Q2508" s="25">
        <v>4.0</v>
      </c>
      <c r="R2508" s="25">
        <v>99.0</v>
      </c>
      <c r="S2508" s="25">
        <v>2.0</v>
      </c>
    </row>
    <row r="2509">
      <c r="A2509" s="58" t="s">
        <v>41</v>
      </c>
      <c r="B2509" s="25" t="s">
        <v>1</v>
      </c>
      <c r="C2509" s="25" t="s">
        <v>224</v>
      </c>
      <c r="D2509" s="25" t="s">
        <v>235</v>
      </c>
      <c r="E2509" s="25">
        <v>25.0</v>
      </c>
      <c r="F2509" s="25">
        <v>9.0</v>
      </c>
      <c r="G2509" s="25">
        <v>0.0</v>
      </c>
      <c r="H2509" s="25">
        <v>0.0</v>
      </c>
      <c r="I2509" s="25">
        <v>0.0</v>
      </c>
      <c r="J2509" s="25">
        <v>0.0</v>
      </c>
      <c r="K2509" s="25">
        <v>0.0</v>
      </c>
      <c r="L2509" s="25">
        <v>0.0</v>
      </c>
      <c r="M2509" s="25">
        <v>0.0</v>
      </c>
      <c r="N2509" s="25">
        <v>0.62528</v>
      </c>
      <c r="O2509" s="25">
        <v>179.03444</v>
      </c>
      <c r="P2509" s="25">
        <v>41.23129</v>
      </c>
      <c r="Q2509" s="25">
        <v>4.0</v>
      </c>
      <c r="R2509" s="25">
        <v>99.0</v>
      </c>
      <c r="S2509" s="25">
        <v>2.0</v>
      </c>
    </row>
    <row r="2510">
      <c r="A2510" s="58" t="s">
        <v>41</v>
      </c>
      <c r="B2510" s="25" t="s">
        <v>1</v>
      </c>
      <c r="C2510" s="25" t="s">
        <v>193</v>
      </c>
      <c r="D2510" s="25" t="s">
        <v>235</v>
      </c>
      <c r="E2510" s="25">
        <v>18.0</v>
      </c>
      <c r="F2510" s="25">
        <v>4.0</v>
      </c>
      <c r="G2510" s="25">
        <v>0.0</v>
      </c>
      <c r="H2510" s="25">
        <v>2.0</v>
      </c>
      <c r="I2510" s="25">
        <v>0.0</v>
      </c>
      <c r="J2510" s="25">
        <v>0.0</v>
      </c>
      <c r="K2510" s="25">
        <v>0.0</v>
      </c>
      <c r="L2510" s="25">
        <v>0.0</v>
      </c>
      <c r="M2510" s="25">
        <v>0.0</v>
      </c>
      <c r="N2510" s="25">
        <v>0.13889</v>
      </c>
      <c r="O2510" s="25">
        <v>376.17083</v>
      </c>
      <c r="P2510" s="25">
        <v>81.61781</v>
      </c>
      <c r="Q2510" s="25">
        <v>4.0</v>
      </c>
      <c r="R2510" s="25">
        <v>99.0</v>
      </c>
      <c r="S2510" s="25">
        <v>2.0</v>
      </c>
    </row>
    <row r="2511">
      <c r="A2511" s="58" t="s">
        <v>41</v>
      </c>
      <c r="B2511" s="25" t="s">
        <v>1</v>
      </c>
      <c r="C2511" s="25" t="s">
        <v>286</v>
      </c>
      <c r="D2511" s="25" t="s">
        <v>235</v>
      </c>
      <c r="E2511" s="25">
        <v>5.0</v>
      </c>
      <c r="F2511" s="25">
        <v>4.0</v>
      </c>
      <c r="G2511" s="25">
        <v>0.0</v>
      </c>
      <c r="H2511" s="25">
        <v>0.0</v>
      </c>
      <c r="I2511" s="25">
        <v>0.0</v>
      </c>
      <c r="J2511" s="25">
        <v>0.0</v>
      </c>
      <c r="K2511" s="25">
        <v>0.0</v>
      </c>
      <c r="L2511" s="25">
        <v>0.0</v>
      </c>
      <c r="M2511" s="25">
        <v>0.0</v>
      </c>
      <c r="N2511" s="25">
        <v>16.99583</v>
      </c>
      <c r="O2511" s="25">
        <v>326.72472</v>
      </c>
      <c r="P2511" s="25">
        <v>75.57061</v>
      </c>
      <c r="Q2511" s="25">
        <v>4.0</v>
      </c>
      <c r="R2511" s="25">
        <v>99.0</v>
      </c>
      <c r="S2511" s="25">
        <v>2.0</v>
      </c>
    </row>
    <row r="2512">
      <c r="A2512" s="58" t="s">
        <v>41</v>
      </c>
      <c r="B2512" s="25" t="s">
        <v>1</v>
      </c>
      <c r="C2512" s="25" t="s">
        <v>282</v>
      </c>
      <c r="D2512" s="25" t="s">
        <v>235</v>
      </c>
      <c r="E2512" s="25">
        <v>13.0</v>
      </c>
      <c r="F2512" s="25">
        <v>4.0</v>
      </c>
      <c r="G2512" s="25">
        <v>0.0</v>
      </c>
      <c r="H2512" s="25">
        <v>0.0</v>
      </c>
      <c r="I2512" s="25">
        <v>0.0</v>
      </c>
      <c r="J2512" s="25">
        <v>0.0</v>
      </c>
      <c r="K2512" s="25">
        <v>0.0</v>
      </c>
      <c r="L2512" s="25">
        <v>0.0</v>
      </c>
      <c r="M2512" s="25">
        <v>0.0</v>
      </c>
      <c r="N2512" s="25">
        <v>0.16667</v>
      </c>
      <c r="O2512" s="25">
        <v>448.57417</v>
      </c>
      <c r="P2512" s="25">
        <v>103.17474</v>
      </c>
      <c r="Q2512" s="25">
        <v>4.0</v>
      </c>
      <c r="R2512" s="25">
        <v>99.0</v>
      </c>
      <c r="S2512" s="25">
        <v>2.0</v>
      </c>
    </row>
    <row r="2513">
      <c r="A2513" s="58" t="s">
        <v>41</v>
      </c>
      <c r="B2513" s="25" t="s">
        <v>1</v>
      </c>
      <c r="C2513" s="25" t="s">
        <v>282</v>
      </c>
      <c r="D2513" s="25" t="s">
        <v>11</v>
      </c>
      <c r="E2513" s="25">
        <v>69.0</v>
      </c>
      <c r="F2513" s="25">
        <v>5.0</v>
      </c>
      <c r="G2513" s="25">
        <v>0.0</v>
      </c>
      <c r="H2513" s="25">
        <v>32.0</v>
      </c>
      <c r="I2513" s="25">
        <v>0.0</v>
      </c>
      <c r="J2513" s="25">
        <v>0.0</v>
      </c>
      <c r="K2513" s="25">
        <v>0.0</v>
      </c>
      <c r="L2513" s="25">
        <v>0.0</v>
      </c>
      <c r="M2513" s="25">
        <v>0.0</v>
      </c>
      <c r="N2513" s="25">
        <v>0.01028</v>
      </c>
      <c r="O2513" s="25">
        <v>1.87778</v>
      </c>
      <c r="P2513" s="25">
        <v>1.88776</v>
      </c>
      <c r="Q2513" s="25">
        <v>4.0</v>
      </c>
      <c r="R2513" s="25">
        <v>99.0</v>
      </c>
      <c r="S2513" s="25">
        <v>3.0</v>
      </c>
    </row>
    <row r="2514">
      <c r="A2514" s="58" t="s">
        <v>41</v>
      </c>
      <c r="B2514" s="25" t="s">
        <v>1</v>
      </c>
      <c r="C2514" s="25" t="s">
        <v>283</v>
      </c>
      <c r="D2514" s="25" t="s">
        <v>11</v>
      </c>
      <c r="E2514" s="25">
        <v>17.0</v>
      </c>
      <c r="F2514" s="25">
        <v>5.0</v>
      </c>
      <c r="G2514" s="25">
        <v>0.0</v>
      </c>
      <c r="H2514" s="25">
        <v>5.0</v>
      </c>
      <c r="I2514" s="25">
        <v>0.0</v>
      </c>
      <c r="J2514" s="25">
        <v>0.0</v>
      </c>
      <c r="K2514" s="25">
        <v>0.0</v>
      </c>
      <c r="L2514" s="25">
        <v>0.0</v>
      </c>
      <c r="M2514" s="25">
        <v>0.0</v>
      </c>
      <c r="N2514" s="25">
        <v>0.05139</v>
      </c>
      <c r="O2514" s="25">
        <v>12.95111</v>
      </c>
      <c r="P2514" s="25">
        <v>5.69819</v>
      </c>
      <c r="Q2514" s="25">
        <v>4.0</v>
      </c>
      <c r="R2514" s="25">
        <v>99.0</v>
      </c>
      <c r="S2514" s="25">
        <v>3.0</v>
      </c>
    </row>
    <row r="2515">
      <c r="A2515" s="58" t="s">
        <v>41</v>
      </c>
      <c r="B2515" s="25" t="s">
        <v>1</v>
      </c>
      <c r="C2515" s="25" t="s">
        <v>240</v>
      </c>
      <c r="D2515" s="25" t="s">
        <v>11</v>
      </c>
      <c r="E2515" s="25">
        <v>65.0</v>
      </c>
      <c r="F2515" s="25">
        <v>4.0</v>
      </c>
      <c r="G2515" s="25">
        <v>0.0</v>
      </c>
      <c r="H2515" s="25">
        <v>30.0</v>
      </c>
      <c r="I2515" s="25">
        <v>0.0</v>
      </c>
      <c r="J2515" s="25">
        <v>0.0</v>
      </c>
      <c r="K2515" s="25">
        <v>0.0</v>
      </c>
      <c r="L2515" s="25">
        <v>0.0</v>
      </c>
      <c r="M2515" s="25">
        <v>0.0</v>
      </c>
      <c r="N2515" s="25">
        <v>0.02056</v>
      </c>
      <c r="O2515" s="25">
        <v>32.67</v>
      </c>
      <c r="P2515" s="25">
        <v>8.34305</v>
      </c>
      <c r="Q2515" s="25">
        <v>4.0</v>
      </c>
      <c r="R2515" s="25">
        <v>99.0</v>
      </c>
      <c r="S2515" s="25">
        <v>3.0</v>
      </c>
    </row>
    <row r="2516">
      <c r="A2516" s="58" t="s">
        <v>41</v>
      </c>
      <c r="B2516" s="25" t="s">
        <v>1</v>
      </c>
      <c r="C2516" s="25" t="s">
        <v>287</v>
      </c>
      <c r="D2516" s="25" t="s">
        <v>11</v>
      </c>
      <c r="E2516" s="25">
        <v>82.0</v>
      </c>
      <c r="F2516" s="25">
        <v>5.0</v>
      </c>
      <c r="G2516" s="25">
        <v>0.0</v>
      </c>
      <c r="H2516" s="25">
        <v>11.0</v>
      </c>
      <c r="I2516" s="25">
        <v>0.0</v>
      </c>
      <c r="J2516" s="25">
        <v>0.0</v>
      </c>
      <c r="K2516" s="25">
        <v>0.0</v>
      </c>
      <c r="L2516" s="25">
        <v>0.0</v>
      </c>
      <c r="M2516" s="25">
        <v>0.0</v>
      </c>
      <c r="N2516" s="25">
        <v>0.90417</v>
      </c>
      <c r="O2516" s="25">
        <v>38.03833</v>
      </c>
      <c r="P2516" s="25">
        <v>9.36952</v>
      </c>
      <c r="Q2516" s="25">
        <v>4.0</v>
      </c>
      <c r="R2516" s="25">
        <v>99.0</v>
      </c>
      <c r="S2516" s="25">
        <v>3.0</v>
      </c>
    </row>
    <row r="2517">
      <c r="A2517" s="58" t="s">
        <v>41</v>
      </c>
      <c r="B2517" s="25" t="s">
        <v>1</v>
      </c>
      <c r="C2517" s="25" t="s">
        <v>278</v>
      </c>
      <c r="D2517" s="25" t="s">
        <v>11</v>
      </c>
      <c r="E2517" s="25">
        <v>232.0</v>
      </c>
      <c r="F2517" s="25">
        <v>4.0</v>
      </c>
      <c r="G2517" s="25">
        <v>1.0</v>
      </c>
      <c r="H2517" s="25">
        <v>117.0</v>
      </c>
      <c r="I2517" s="25">
        <v>0.0</v>
      </c>
      <c r="J2517" s="25">
        <v>0.0</v>
      </c>
      <c r="K2517" s="25">
        <v>0.0</v>
      </c>
      <c r="L2517" s="25">
        <v>0.0</v>
      </c>
      <c r="M2517" s="25">
        <v>0.0</v>
      </c>
      <c r="N2517" s="25">
        <v>0.01139</v>
      </c>
      <c r="O2517" s="25">
        <v>1.21083</v>
      </c>
      <c r="P2517" s="25">
        <v>2.08189</v>
      </c>
      <c r="Q2517" s="25">
        <v>4.0</v>
      </c>
      <c r="R2517" s="25">
        <v>99.0</v>
      </c>
      <c r="S2517" s="25">
        <v>3.0</v>
      </c>
    </row>
    <row r="2518">
      <c r="A2518" s="58" t="s">
        <v>41</v>
      </c>
      <c r="B2518" s="25" t="s">
        <v>1</v>
      </c>
      <c r="C2518" s="25" t="s">
        <v>48</v>
      </c>
      <c r="D2518" s="25" t="s">
        <v>12</v>
      </c>
      <c r="E2518" s="25">
        <v>538.0</v>
      </c>
      <c r="F2518" s="25">
        <v>6.0</v>
      </c>
      <c r="G2518" s="25">
        <v>0.0</v>
      </c>
      <c r="H2518" s="25">
        <v>113.0</v>
      </c>
      <c r="I2518" s="25">
        <v>0.0</v>
      </c>
      <c r="J2518" s="25">
        <v>0.0</v>
      </c>
      <c r="K2518" s="25">
        <v>0.0</v>
      </c>
      <c r="L2518" s="25">
        <v>0.0</v>
      </c>
      <c r="M2518" s="25">
        <v>0.0</v>
      </c>
      <c r="N2518" s="25">
        <v>0.1975</v>
      </c>
      <c r="O2518" s="25">
        <v>1.6425</v>
      </c>
      <c r="P2518" s="25">
        <v>1.46324</v>
      </c>
      <c r="Q2518" s="25">
        <v>4.0</v>
      </c>
      <c r="R2518" s="25">
        <v>99.0</v>
      </c>
      <c r="S2518" s="25">
        <v>4.0</v>
      </c>
    </row>
    <row r="2519">
      <c r="A2519" s="58" t="s">
        <v>41</v>
      </c>
      <c r="B2519" s="25" t="s">
        <v>1</v>
      </c>
      <c r="C2519" s="25" t="s">
        <v>46</v>
      </c>
      <c r="D2519" s="25" t="s">
        <v>12</v>
      </c>
      <c r="E2519" s="25">
        <v>98.0</v>
      </c>
      <c r="F2519" s="25">
        <v>8.0</v>
      </c>
      <c r="G2519" s="25">
        <v>0.0</v>
      </c>
      <c r="H2519" s="25">
        <v>22.0</v>
      </c>
      <c r="I2519" s="25">
        <v>0.0</v>
      </c>
      <c r="J2519" s="25">
        <v>0.0</v>
      </c>
      <c r="K2519" s="25">
        <v>0.0</v>
      </c>
      <c r="L2519" s="25">
        <v>0.0</v>
      </c>
      <c r="M2519" s="25">
        <v>0.0</v>
      </c>
      <c r="N2519" s="25">
        <v>0.90306</v>
      </c>
      <c r="O2519" s="25">
        <v>12.03583</v>
      </c>
      <c r="P2519" s="25">
        <v>3.21413</v>
      </c>
      <c r="Q2519" s="25">
        <v>4.0</v>
      </c>
      <c r="R2519" s="25">
        <v>99.0</v>
      </c>
      <c r="S2519" s="25">
        <v>4.0</v>
      </c>
    </row>
    <row r="2520">
      <c r="A2520" s="58" t="s">
        <v>41</v>
      </c>
      <c r="B2520" s="25" t="s">
        <v>1</v>
      </c>
      <c r="C2520" s="25" t="s">
        <v>200</v>
      </c>
      <c r="D2520" s="25" t="s">
        <v>12</v>
      </c>
      <c r="E2520" s="25">
        <v>85.0</v>
      </c>
      <c r="F2520" s="25">
        <v>5.0</v>
      </c>
      <c r="G2520" s="25">
        <v>1.0</v>
      </c>
      <c r="H2520" s="25">
        <v>10.0</v>
      </c>
      <c r="I2520" s="25">
        <v>0.0</v>
      </c>
      <c r="J2520" s="25">
        <v>0.0</v>
      </c>
      <c r="K2520" s="25">
        <v>0.0</v>
      </c>
      <c r="L2520" s="25">
        <v>0.0</v>
      </c>
      <c r="M2520" s="25">
        <v>0.0</v>
      </c>
      <c r="N2520" s="25">
        <v>1.27333</v>
      </c>
      <c r="O2520" s="25">
        <v>12.16667</v>
      </c>
      <c r="P2520" s="25">
        <v>3.68308</v>
      </c>
      <c r="Q2520" s="25">
        <v>4.0</v>
      </c>
      <c r="R2520" s="25">
        <v>99.0</v>
      </c>
      <c r="S2520" s="25">
        <v>4.0</v>
      </c>
    </row>
    <row r="2521">
      <c r="A2521" s="58" t="s">
        <v>41</v>
      </c>
      <c r="B2521" s="25" t="s">
        <v>1</v>
      </c>
      <c r="C2521" s="25" t="s">
        <v>213</v>
      </c>
      <c r="D2521" s="25" t="s">
        <v>12</v>
      </c>
      <c r="E2521" s="25">
        <v>35.0</v>
      </c>
      <c r="F2521" s="25">
        <v>5.0</v>
      </c>
      <c r="G2521" s="25">
        <v>0.0</v>
      </c>
      <c r="H2521" s="25">
        <v>7.0</v>
      </c>
      <c r="I2521" s="25">
        <v>0.0</v>
      </c>
      <c r="J2521" s="25">
        <v>0.0</v>
      </c>
      <c r="K2521" s="25">
        <v>0.0</v>
      </c>
      <c r="L2521" s="25">
        <v>0.0</v>
      </c>
      <c r="M2521" s="25">
        <v>0.0</v>
      </c>
      <c r="N2521" s="25">
        <v>0.57028</v>
      </c>
      <c r="O2521" s="25">
        <v>12.77778</v>
      </c>
      <c r="P2521" s="25">
        <v>4.55561</v>
      </c>
      <c r="Q2521" s="25">
        <v>4.0</v>
      </c>
      <c r="R2521" s="25">
        <v>99.0</v>
      </c>
      <c r="S2521" s="25">
        <v>4.0</v>
      </c>
    </row>
    <row r="2522">
      <c r="A2522" s="58" t="s">
        <v>41</v>
      </c>
      <c r="B2522" s="25" t="s">
        <v>1</v>
      </c>
      <c r="C2522" s="25" t="s">
        <v>216</v>
      </c>
      <c r="D2522" s="25" t="s">
        <v>12</v>
      </c>
      <c r="E2522" s="25">
        <v>65.0</v>
      </c>
      <c r="F2522" s="25">
        <v>6.0</v>
      </c>
      <c r="G2522" s="25">
        <v>0.0</v>
      </c>
      <c r="H2522" s="25">
        <v>22.0</v>
      </c>
      <c r="I2522" s="25">
        <v>0.0</v>
      </c>
      <c r="J2522" s="25">
        <v>0.0</v>
      </c>
      <c r="K2522" s="25">
        <v>0.0</v>
      </c>
      <c r="L2522" s="25">
        <v>0.0</v>
      </c>
      <c r="M2522" s="25">
        <v>0.0</v>
      </c>
      <c r="N2522" s="25">
        <v>0.27417</v>
      </c>
      <c r="O2522" s="25">
        <v>3.03194</v>
      </c>
      <c r="P2522" s="25">
        <v>1.14505</v>
      </c>
      <c r="Q2522" s="25">
        <v>4.0</v>
      </c>
      <c r="R2522" s="25">
        <v>99.0</v>
      </c>
      <c r="S2522" s="25">
        <v>4.0</v>
      </c>
    </row>
    <row r="2523">
      <c r="A2523" s="58" t="s">
        <v>41</v>
      </c>
      <c r="B2523" s="25" t="s">
        <v>1</v>
      </c>
      <c r="C2523" s="25" t="s">
        <v>209</v>
      </c>
      <c r="D2523" s="25" t="s">
        <v>12</v>
      </c>
      <c r="E2523" s="25">
        <v>41.0</v>
      </c>
      <c r="F2523" s="25">
        <v>8.0</v>
      </c>
      <c r="G2523" s="25">
        <v>0.0</v>
      </c>
      <c r="H2523" s="25">
        <v>3.0</v>
      </c>
      <c r="I2523" s="25">
        <v>0.0</v>
      </c>
      <c r="J2523" s="25">
        <v>0.0</v>
      </c>
      <c r="K2523" s="25">
        <v>0.0</v>
      </c>
      <c r="L2523" s="25">
        <v>0.0</v>
      </c>
      <c r="M2523" s="25">
        <v>0.0</v>
      </c>
      <c r="N2523" s="25">
        <v>0.95167</v>
      </c>
      <c r="O2523" s="25">
        <v>29.78056</v>
      </c>
      <c r="P2523" s="25">
        <v>9.22791</v>
      </c>
      <c r="Q2523" s="25">
        <v>4.0</v>
      </c>
      <c r="R2523" s="25">
        <v>99.0</v>
      </c>
      <c r="S2523" s="25">
        <v>4.0</v>
      </c>
    </row>
    <row r="2524">
      <c r="A2524" s="58" t="s">
        <v>41</v>
      </c>
      <c r="B2524" s="25" t="s">
        <v>1</v>
      </c>
      <c r="C2524" s="25" t="s">
        <v>220</v>
      </c>
      <c r="D2524" s="25" t="s">
        <v>12</v>
      </c>
      <c r="E2524" s="25">
        <v>7.0</v>
      </c>
      <c r="F2524" s="25">
        <v>6.0</v>
      </c>
      <c r="G2524" s="25">
        <v>0.0</v>
      </c>
      <c r="H2524" s="25">
        <v>0.0</v>
      </c>
      <c r="I2524" s="25">
        <v>0.0</v>
      </c>
      <c r="J2524" s="25">
        <v>0.0</v>
      </c>
      <c r="K2524" s="25">
        <v>0.0</v>
      </c>
      <c r="L2524" s="25">
        <v>0.0</v>
      </c>
      <c r="M2524" s="25">
        <v>0.0</v>
      </c>
      <c r="N2524" s="25">
        <v>0.63361</v>
      </c>
      <c r="O2524" s="25">
        <v>24.2125</v>
      </c>
      <c r="P2524" s="25">
        <v>4.07603</v>
      </c>
      <c r="Q2524" s="25">
        <v>4.0</v>
      </c>
      <c r="R2524" s="25">
        <v>99.0</v>
      </c>
      <c r="S2524" s="25">
        <v>4.0</v>
      </c>
    </row>
    <row r="2525">
      <c r="A2525" s="58" t="s">
        <v>41</v>
      </c>
      <c r="B2525" s="25" t="s">
        <v>1</v>
      </c>
      <c r="C2525" s="25" t="s">
        <v>195</v>
      </c>
      <c r="D2525" s="25" t="s">
        <v>12</v>
      </c>
      <c r="E2525" s="25">
        <v>123.0</v>
      </c>
      <c r="F2525" s="25">
        <v>4.0</v>
      </c>
      <c r="G2525" s="25">
        <v>0.0</v>
      </c>
      <c r="H2525" s="25">
        <v>10.0</v>
      </c>
      <c r="I2525" s="25">
        <v>0.0</v>
      </c>
      <c r="J2525" s="25">
        <v>0.0</v>
      </c>
      <c r="K2525" s="25">
        <v>0.0</v>
      </c>
      <c r="L2525" s="25">
        <v>0.0</v>
      </c>
      <c r="M2525" s="25">
        <v>0.0</v>
      </c>
      <c r="N2525" s="25">
        <v>0.62944</v>
      </c>
      <c r="O2525" s="25">
        <v>9.48667</v>
      </c>
      <c r="P2525" s="25">
        <v>3.1815</v>
      </c>
      <c r="Q2525" s="25">
        <v>4.0</v>
      </c>
      <c r="R2525" s="25">
        <v>99.0</v>
      </c>
      <c r="S2525" s="25">
        <v>4.0</v>
      </c>
    </row>
    <row r="2526">
      <c r="A2526" s="58" t="s">
        <v>41</v>
      </c>
      <c r="B2526" s="25" t="s">
        <v>1</v>
      </c>
      <c r="C2526" s="25" t="s">
        <v>104</v>
      </c>
      <c r="D2526" s="25" t="s">
        <v>13</v>
      </c>
      <c r="E2526" s="25">
        <v>79.0</v>
      </c>
      <c r="F2526" s="25">
        <v>4.0</v>
      </c>
      <c r="G2526" s="25">
        <v>0.0</v>
      </c>
      <c r="H2526" s="25">
        <v>0.0</v>
      </c>
      <c r="I2526" s="25">
        <v>0.0</v>
      </c>
      <c r="J2526" s="25">
        <v>0.0</v>
      </c>
      <c r="K2526" s="25">
        <v>0.0</v>
      </c>
      <c r="L2526" s="25">
        <v>0.0</v>
      </c>
      <c r="M2526" s="25">
        <v>0.0</v>
      </c>
      <c r="N2526" s="25">
        <v>0.51722</v>
      </c>
      <c r="O2526" s="25">
        <v>5.12944</v>
      </c>
      <c r="P2526" s="25">
        <v>2.92958</v>
      </c>
      <c r="Q2526" s="25">
        <v>4.0</v>
      </c>
      <c r="R2526" s="25">
        <v>99.0</v>
      </c>
      <c r="S2526" s="25">
        <v>5.0</v>
      </c>
    </row>
    <row r="2527">
      <c r="A2527" s="58" t="s">
        <v>41</v>
      </c>
      <c r="B2527" s="25" t="s">
        <v>1</v>
      </c>
      <c r="C2527" s="25" t="s">
        <v>190</v>
      </c>
      <c r="D2527" s="25" t="s">
        <v>13</v>
      </c>
      <c r="E2527" s="25">
        <v>105.0</v>
      </c>
      <c r="F2527" s="25">
        <v>4.0</v>
      </c>
      <c r="G2527" s="25">
        <v>0.0</v>
      </c>
      <c r="H2527" s="25">
        <v>0.0</v>
      </c>
      <c r="I2527" s="25">
        <v>0.0</v>
      </c>
      <c r="J2527" s="25">
        <v>0.0</v>
      </c>
      <c r="K2527" s="25">
        <v>0.0</v>
      </c>
      <c r="L2527" s="25">
        <v>0.0</v>
      </c>
      <c r="M2527" s="25">
        <v>0.0</v>
      </c>
      <c r="N2527" s="25">
        <v>0.91444</v>
      </c>
      <c r="O2527" s="25">
        <v>11.95889</v>
      </c>
      <c r="P2527" s="25">
        <v>3.81298</v>
      </c>
      <c r="Q2527" s="25">
        <v>4.0</v>
      </c>
      <c r="R2527" s="25">
        <v>99.0</v>
      </c>
      <c r="S2527" s="25">
        <v>5.0</v>
      </c>
    </row>
    <row r="2528">
      <c r="A2528" s="58" t="s">
        <v>41</v>
      </c>
      <c r="B2528" s="25" t="s">
        <v>1</v>
      </c>
      <c r="C2528" s="25" t="s">
        <v>93</v>
      </c>
      <c r="D2528" s="25" t="s">
        <v>13</v>
      </c>
      <c r="E2528" s="25">
        <v>112.0</v>
      </c>
      <c r="F2528" s="25">
        <v>4.0</v>
      </c>
      <c r="G2528" s="25">
        <v>0.0</v>
      </c>
      <c r="H2528" s="25">
        <v>0.0</v>
      </c>
      <c r="I2528" s="25">
        <v>0.0</v>
      </c>
      <c r="J2528" s="25">
        <v>0.0</v>
      </c>
      <c r="K2528" s="25">
        <v>0.0</v>
      </c>
      <c r="L2528" s="25">
        <v>0.0</v>
      </c>
      <c r="M2528" s="25">
        <v>0.0</v>
      </c>
      <c r="N2528" s="25">
        <v>0.6925</v>
      </c>
      <c r="O2528" s="25">
        <v>4.80778</v>
      </c>
      <c r="P2528" s="25">
        <v>2.07255</v>
      </c>
      <c r="Q2528" s="25">
        <v>4.0</v>
      </c>
      <c r="R2528" s="25">
        <v>99.0</v>
      </c>
      <c r="S2528" s="25">
        <v>5.0</v>
      </c>
    </row>
    <row r="2529">
      <c r="A2529" s="58" t="s">
        <v>41</v>
      </c>
      <c r="B2529" s="25" t="s">
        <v>1</v>
      </c>
      <c r="C2529" s="25" t="s">
        <v>201</v>
      </c>
      <c r="D2529" s="25" t="s">
        <v>13</v>
      </c>
      <c r="E2529" s="25">
        <v>18.0</v>
      </c>
      <c r="F2529" s="25">
        <v>5.0</v>
      </c>
      <c r="G2529" s="25">
        <v>0.0</v>
      </c>
      <c r="H2529" s="25">
        <v>1.0</v>
      </c>
      <c r="I2529" s="25">
        <v>0.0</v>
      </c>
      <c r="J2529" s="25">
        <v>0.0</v>
      </c>
      <c r="K2529" s="25">
        <v>0.0</v>
      </c>
      <c r="L2529" s="25">
        <v>0.0</v>
      </c>
      <c r="M2529" s="25">
        <v>0.0</v>
      </c>
      <c r="N2529" s="25">
        <v>1.06583</v>
      </c>
      <c r="O2529" s="25">
        <v>5.48444</v>
      </c>
      <c r="P2529" s="25">
        <v>1.81656</v>
      </c>
      <c r="Q2529" s="25">
        <v>4.0</v>
      </c>
      <c r="R2529" s="25">
        <v>99.0</v>
      </c>
      <c r="S2529" s="25">
        <v>5.0</v>
      </c>
    </row>
    <row r="2530">
      <c r="A2530" s="58" t="s">
        <v>41</v>
      </c>
      <c r="B2530" s="25" t="s">
        <v>1</v>
      </c>
      <c r="C2530" s="25" t="s">
        <v>209</v>
      </c>
      <c r="D2530" s="25" t="s">
        <v>13</v>
      </c>
      <c r="E2530" s="25">
        <v>15.0</v>
      </c>
      <c r="F2530" s="25">
        <v>4.0</v>
      </c>
      <c r="G2530" s="25">
        <v>0.0</v>
      </c>
      <c r="H2530" s="25">
        <v>0.0</v>
      </c>
      <c r="I2530" s="25">
        <v>0.0</v>
      </c>
      <c r="J2530" s="25">
        <v>0.0</v>
      </c>
      <c r="K2530" s="25">
        <v>0.0</v>
      </c>
      <c r="L2530" s="25">
        <v>0.0</v>
      </c>
      <c r="M2530" s="25">
        <v>0.0</v>
      </c>
      <c r="N2530" s="25">
        <v>0.32722</v>
      </c>
      <c r="O2530" s="25">
        <v>5.2075</v>
      </c>
      <c r="P2530" s="25">
        <v>2.18228</v>
      </c>
      <c r="Q2530" s="25">
        <v>4.0</v>
      </c>
      <c r="R2530" s="25">
        <v>99.0</v>
      </c>
      <c r="S2530" s="25">
        <v>5.0</v>
      </c>
    </row>
    <row r="2531">
      <c r="A2531" s="58" t="s">
        <v>41</v>
      </c>
      <c r="B2531" s="25" t="s">
        <v>1</v>
      </c>
      <c r="C2531" s="25" t="s">
        <v>83</v>
      </c>
      <c r="D2531" s="25" t="s">
        <v>14</v>
      </c>
      <c r="E2531" s="25">
        <v>1488.0</v>
      </c>
      <c r="F2531" s="25">
        <v>6.0</v>
      </c>
      <c r="G2531" s="25">
        <v>0.0</v>
      </c>
      <c r="H2531" s="25">
        <v>45.0</v>
      </c>
      <c r="I2531" s="25">
        <v>0.0</v>
      </c>
      <c r="J2531" s="25">
        <v>0.0</v>
      </c>
      <c r="K2531" s="25">
        <v>0.0</v>
      </c>
      <c r="L2531" s="25">
        <v>0.0</v>
      </c>
      <c r="M2531" s="25">
        <v>0.0</v>
      </c>
      <c r="N2531" s="25">
        <v>0.12333</v>
      </c>
      <c r="O2531" s="25">
        <v>0.95</v>
      </c>
      <c r="P2531" s="25">
        <v>0.4616</v>
      </c>
      <c r="Q2531" s="25">
        <v>4.0</v>
      </c>
      <c r="R2531" s="25">
        <v>99.0</v>
      </c>
      <c r="S2531" s="25">
        <v>6.0</v>
      </c>
    </row>
    <row r="2532">
      <c r="A2532" s="58" t="s">
        <v>41</v>
      </c>
      <c r="B2532" s="25" t="s">
        <v>1</v>
      </c>
      <c r="C2532" s="25" t="s">
        <v>78</v>
      </c>
      <c r="D2532" s="25" t="s">
        <v>14</v>
      </c>
      <c r="E2532" s="25">
        <v>1351.0</v>
      </c>
      <c r="F2532" s="25">
        <v>4.0</v>
      </c>
      <c r="G2532" s="25">
        <v>1.0</v>
      </c>
      <c r="H2532" s="25">
        <v>46.0</v>
      </c>
      <c r="I2532" s="25">
        <v>0.0</v>
      </c>
      <c r="J2532" s="25">
        <v>0.0</v>
      </c>
      <c r="K2532" s="25">
        <v>0.0</v>
      </c>
      <c r="L2532" s="25">
        <v>0.0</v>
      </c>
      <c r="M2532" s="25">
        <v>0.0</v>
      </c>
      <c r="N2532" s="25">
        <v>0.36361</v>
      </c>
      <c r="O2532" s="25">
        <v>4.31722</v>
      </c>
      <c r="P2532" s="25">
        <v>2.1951</v>
      </c>
      <c r="Q2532" s="25">
        <v>4.0</v>
      </c>
      <c r="R2532" s="25">
        <v>99.0</v>
      </c>
      <c r="S2532" s="25">
        <v>6.0</v>
      </c>
    </row>
    <row r="2533">
      <c r="A2533" s="58" t="s">
        <v>41</v>
      </c>
      <c r="B2533" s="25" t="s">
        <v>1</v>
      </c>
      <c r="C2533" s="25" t="s">
        <v>125</v>
      </c>
      <c r="D2533" s="25" t="s">
        <v>14</v>
      </c>
      <c r="E2533" s="25">
        <v>1216.0</v>
      </c>
      <c r="F2533" s="25">
        <v>4.0</v>
      </c>
      <c r="G2533" s="25">
        <v>0.0</v>
      </c>
      <c r="H2533" s="25">
        <v>45.0</v>
      </c>
      <c r="I2533" s="25">
        <v>0.0</v>
      </c>
      <c r="J2533" s="25">
        <v>0.0</v>
      </c>
      <c r="K2533" s="25">
        <v>0.0</v>
      </c>
      <c r="L2533" s="25">
        <v>0.0</v>
      </c>
      <c r="M2533" s="25">
        <v>0.0</v>
      </c>
      <c r="N2533" s="25">
        <v>0.58778</v>
      </c>
      <c r="O2533" s="25">
        <v>12.2575</v>
      </c>
      <c r="P2533" s="25">
        <v>3.25249</v>
      </c>
      <c r="Q2533" s="25">
        <v>4.0</v>
      </c>
      <c r="R2533" s="25">
        <v>99.0</v>
      </c>
      <c r="S2533" s="25">
        <v>6.0</v>
      </c>
    </row>
    <row r="2534">
      <c r="A2534" s="58" t="s">
        <v>41</v>
      </c>
      <c r="B2534" s="25" t="s">
        <v>1</v>
      </c>
      <c r="C2534" s="25" t="s">
        <v>82</v>
      </c>
      <c r="D2534" s="25" t="s">
        <v>14</v>
      </c>
      <c r="E2534" s="25">
        <v>3293.0</v>
      </c>
      <c r="F2534" s="25">
        <v>4.0</v>
      </c>
      <c r="G2534" s="25">
        <v>0.0</v>
      </c>
      <c r="H2534" s="25">
        <v>104.0</v>
      </c>
      <c r="I2534" s="25">
        <v>0.0</v>
      </c>
      <c r="J2534" s="25">
        <v>0.0</v>
      </c>
      <c r="K2534" s="25">
        <v>0.0</v>
      </c>
      <c r="L2534" s="25">
        <v>0.0</v>
      </c>
      <c r="M2534" s="25">
        <v>0.0</v>
      </c>
      <c r="N2534" s="25">
        <v>0.30333</v>
      </c>
      <c r="O2534" s="25">
        <v>6.57889</v>
      </c>
      <c r="P2534" s="25">
        <v>2.50491</v>
      </c>
      <c r="Q2534" s="25">
        <v>4.0</v>
      </c>
      <c r="R2534" s="25">
        <v>99.0</v>
      </c>
      <c r="S2534" s="25">
        <v>6.0</v>
      </c>
    </row>
    <row r="2535">
      <c r="A2535" s="58" t="s">
        <v>41</v>
      </c>
      <c r="B2535" s="25" t="s">
        <v>1</v>
      </c>
      <c r="C2535" s="25" t="s">
        <v>87</v>
      </c>
      <c r="D2535" s="25" t="s">
        <v>14</v>
      </c>
      <c r="E2535" s="25">
        <v>809.0</v>
      </c>
      <c r="F2535" s="25">
        <v>4.0</v>
      </c>
      <c r="G2535" s="25">
        <v>0.0</v>
      </c>
      <c r="H2535" s="25">
        <v>11.0</v>
      </c>
      <c r="I2535" s="25">
        <v>0.0</v>
      </c>
      <c r="J2535" s="25">
        <v>0.0</v>
      </c>
      <c r="K2535" s="25">
        <v>0.0</v>
      </c>
      <c r="L2535" s="25">
        <v>0.0</v>
      </c>
      <c r="M2535" s="25">
        <v>0.0</v>
      </c>
      <c r="N2535" s="25">
        <v>0.14639</v>
      </c>
      <c r="O2535" s="25">
        <v>1.23361</v>
      </c>
      <c r="P2535" s="25">
        <v>0.76894</v>
      </c>
      <c r="Q2535" s="25">
        <v>4.0</v>
      </c>
      <c r="R2535" s="25">
        <v>99.0</v>
      </c>
      <c r="S2535" s="25">
        <v>6.0</v>
      </c>
    </row>
    <row r="2536">
      <c r="A2536" s="58" t="s">
        <v>41</v>
      </c>
      <c r="B2536" s="25" t="s">
        <v>1</v>
      </c>
      <c r="C2536" s="25" t="s">
        <v>119</v>
      </c>
      <c r="D2536" s="25" t="s">
        <v>14</v>
      </c>
      <c r="E2536" s="25">
        <v>1514.0</v>
      </c>
      <c r="F2536" s="25">
        <v>5.0</v>
      </c>
      <c r="G2536" s="25">
        <v>2.0</v>
      </c>
      <c r="H2536" s="25">
        <v>49.0</v>
      </c>
      <c r="I2536" s="25">
        <v>0.0</v>
      </c>
      <c r="J2536" s="25">
        <v>0.0</v>
      </c>
      <c r="K2536" s="25">
        <v>0.0</v>
      </c>
      <c r="L2536" s="25">
        <v>0.0</v>
      </c>
      <c r="M2536" s="25">
        <v>0.0</v>
      </c>
      <c r="N2536" s="25">
        <v>0.26667</v>
      </c>
      <c r="O2536" s="25">
        <v>5.03556</v>
      </c>
      <c r="P2536" s="25">
        <v>2.0315</v>
      </c>
      <c r="Q2536" s="25">
        <v>4.0</v>
      </c>
      <c r="R2536" s="25">
        <v>99.0</v>
      </c>
      <c r="S2536" s="25">
        <v>6.0</v>
      </c>
    </row>
    <row r="2537">
      <c r="A2537" s="58" t="s">
        <v>41</v>
      </c>
      <c r="B2537" s="25" t="s">
        <v>1</v>
      </c>
      <c r="C2537" s="25" t="s">
        <v>63</v>
      </c>
      <c r="D2537" s="25" t="s">
        <v>14</v>
      </c>
      <c r="E2537" s="25">
        <v>1647.0</v>
      </c>
      <c r="F2537" s="25">
        <v>4.0</v>
      </c>
      <c r="G2537" s="25">
        <v>0.0</v>
      </c>
      <c r="H2537" s="25">
        <v>33.0</v>
      </c>
      <c r="I2537" s="25">
        <v>0.0</v>
      </c>
      <c r="J2537" s="25">
        <v>0.0</v>
      </c>
      <c r="K2537" s="25">
        <v>0.0</v>
      </c>
      <c r="L2537" s="25">
        <v>0.0</v>
      </c>
      <c r="M2537" s="25">
        <v>0.0</v>
      </c>
      <c r="N2537" s="25">
        <v>0.11861</v>
      </c>
      <c r="O2537" s="25">
        <v>2.2025</v>
      </c>
      <c r="P2537" s="25">
        <v>1.53552</v>
      </c>
      <c r="Q2537" s="25">
        <v>4.0</v>
      </c>
      <c r="R2537" s="25">
        <v>99.0</v>
      </c>
      <c r="S2537" s="25">
        <v>6.0</v>
      </c>
    </row>
    <row r="2538">
      <c r="A2538" s="58" t="s">
        <v>41</v>
      </c>
      <c r="B2538" s="25" t="s">
        <v>1</v>
      </c>
      <c r="C2538" s="25" t="s">
        <v>88</v>
      </c>
      <c r="D2538" s="25" t="s">
        <v>14</v>
      </c>
      <c r="E2538" s="25">
        <v>2772.0</v>
      </c>
      <c r="F2538" s="25">
        <v>4.0</v>
      </c>
      <c r="G2538" s="25">
        <v>1.0</v>
      </c>
      <c r="H2538" s="25">
        <v>108.0</v>
      </c>
      <c r="I2538" s="25">
        <v>0.0</v>
      </c>
      <c r="J2538" s="25">
        <v>0.0</v>
      </c>
      <c r="K2538" s="25">
        <v>0.0</v>
      </c>
      <c r="L2538" s="25">
        <v>0.0</v>
      </c>
      <c r="M2538" s="25">
        <v>0.0</v>
      </c>
      <c r="N2538" s="25">
        <v>0.25528</v>
      </c>
      <c r="O2538" s="25">
        <v>1.71639</v>
      </c>
      <c r="P2538" s="25">
        <v>1.41133</v>
      </c>
      <c r="Q2538" s="25">
        <v>4.0</v>
      </c>
      <c r="R2538" s="25">
        <v>99.0</v>
      </c>
      <c r="S2538" s="25">
        <v>6.0</v>
      </c>
    </row>
    <row r="2539">
      <c r="A2539" s="58" t="s">
        <v>41</v>
      </c>
      <c r="B2539" s="25" t="s">
        <v>1</v>
      </c>
      <c r="C2539" s="25" t="s">
        <v>100</v>
      </c>
      <c r="D2539" s="25" t="s">
        <v>14</v>
      </c>
      <c r="E2539" s="25">
        <v>658.0</v>
      </c>
      <c r="F2539" s="25">
        <v>4.0</v>
      </c>
      <c r="G2539" s="25">
        <v>0.0</v>
      </c>
      <c r="H2539" s="25">
        <v>37.0</v>
      </c>
      <c r="I2539" s="25">
        <v>0.0</v>
      </c>
      <c r="J2539" s="25">
        <v>0.0</v>
      </c>
      <c r="K2539" s="25">
        <v>0.0</v>
      </c>
      <c r="L2539" s="25">
        <v>0.0</v>
      </c>
      <c r="M2539" s="25">
        <v>0.0</v>
      </c>
      <c r="N2539" s="25">
        <v>0.23222</v>
      </c>
      <c r="O2539" s="25">
        <v>5.91028</v>
      </c>
      <c r="P2539" s="25">
        <v>2.19916</v>
      </c>
      <c r="Q2539" s="25">
        <v>4.0</v>
      </c>
      <c r="R2539" s="25">
        <v>99.0</v>
      </c>
      <c r="S2539" s="25">
        <v>6.0</v>
      </c>
    </row>
    <row r="2540">
      <c r="A2540" s="58" t="s">
        <v>41</v>
      </c>
      <c r="B2540" s="25" t="s">
        <v>1</v>
      </c>
      <c r="C2540" s="25" t="s">
        <v>203</v>
      </c>
      <c r="D2540" s="25" t="s">
        <v>15</v>
      </c>
      <c r="E2540" s="25">
        <v>110.0</v>
      </c>
      <c r="F2540" s="25">
        <v>4.0</v>
      </c>
      <c r="G2540" s="25">
        <v>0.0</v>
      </c>
      <c r="H2540" s="25">
        <v>48.0</v>
      </c>
      <c r="I2540" s="25">
        <v>0.0</v>
      </c>
      <c r="J2540" s="25">
        <v>0.0</v>
      </c>
      <c r="K2540" s="25">
        <v>0.0</v>
      </c>
      <c r="L2540" s="25">
        <v>0.0</v>
      </c>
      <c r="M2540" s="25">
        <v>0.0</v>
      </c>
      <c r="N2540" s="25">
        <v>0.06972</v>
      </c>
      <c r="O2540" s="25">
        <v>0.99722</v>
      </c>
      <c r="P2540" s="25">
        <v>0.36469</v>
      </c>
      <c r="Q2540" s="25">
        <v>4.0</v>
      </c>
      <c r="R2540" s="25">
        <v>99.0</v>
      </c>
      <c r="S2540" s="25">
        <v>7.0</v>
      </c>
    </row>
    <row r="2541">
      <c r="A2541" s="58" t="s">
        <v>41</v>
      </c>
      <c r="B2541" s="25" t="s">
        <v>1</v>
      </c>
      <c r="C2541" s="25" t="s">
        <v>230</v>
      </c>
      <c r="D2541" s="25" t="s">
        <v>15</v>
      </c>
      <c r="E2541" s="25">
        <v>36.0</v>
      </c>
      <c r="F2541" s="25">
        <v>4.0</v>
      </c>
      <c r="G2541" s="25">
        <v>0.0</v>
      </c>
      <c r="H2541" s="25">
        <v>8.0</v>
      </c>
      <c r="I2541" s="25">
        <v>0.0</v>
      </c>
      <c r="J2541" s="25">
        <v>0.0</v>
      </c>
      <c r="K2541" s="25">
        <v>0.0</v>
      </c>
      <c r="L2541" s="25">
        <v>0.0</v>
      </c>
      <c r="M2541" s="25">
        <v>0.0</v>
      </c>
      <c r="N2541" s="25">
        <v>0.03583</v>
      </c>
      <c r="O2541" s="25">
        <v>0.64417</v>
      </c>
      <c r="P2541" s="25">
        <v>0.21746</v>
      </c>
      <c r="Q2541" s="25">
        <v>4.0</v>
      </c>
      <c r="R2541" s="25">
        <v>99.0</v>
      </c>
      <c r="S2541" s="25">
        <v>7.0</v>
      </c>
    </row>
    <row r="2542">
      <c r="A2542" s="58" t="s">
        <v>41</v>
      </c>
      <c r="B2542" s="25" t="s">
        <v>1</v>
      </c>
      <c r="C2542" s="25" t="s">
        <v>183</v>
      </c>
      <c r="D2542" s="25" t="s">
        <v>15</v>
      </c>
      <c r="E2542" s="25">
        <v>158.0</v>
      </c>
      <c r="F2542" s="25">
        <v>4.0</v>
      </c>
      <c r="G2542" s="25">
        <v>0.0</v>
      </c>
      <c r="H2542" s="25">
        <v>62.0</v>
      </c>
      <c r="I2542" s="25">
        <v>0.0</v>
      </c>
      <c r="J2542" s="25">
        <v>0.0</v>
      </c>
      <c r="K2542" s="25">
        <v>0.0</v>
      </c>
      <c r="L2542" s="25">
        <v>0.0</v>
      </c>
      <c r="M2542" s="25">
        <v>0.0</v>
      </c>
      <c r="N2542" s="25">
        <v>0.03167</v>
      </c>
      <c r="O2542" s="25">
        <v>1.20111</v>
      </c>
      <c r="P2542" s="25">
        <v>0.37816</v>
      </c>
      <c r="Q2542" s="25">
        <v>4.0</v>
      </c>
      <c r="R2542" s="25">
        <v>99.0</v>
      </c>
      <c r="S2542" s="25">
        <v>7.0</v>
      </c>
    </row>
    <row r="2543">
      <c r="A2543" s="58" t="s">
        <v>41</v>
      </c>
      <c r="B2543" s="25" t="s">
        <v>1</v>
      </c>
      <c r="C2543" s="25" t="s">
        <v>222</v>
      </c>
      <c r="D2543" s="25" t="s">
        <v>15</v>
      </c>
      <c r="E2543" s="25">
        <v>53.0</v>
      </c>
      <c r="F2543" s="25">
        <v>4.0</v>
      </c>
      <c r="G2543" s="25">
        <v>0.0</v>
      </c>
      <c r="H2543" s="25">
        <v>18.0</v>
      </c>
      <c r="I2543" s="25">
        <v>0.0</v>
      </c>
      <c r="J2543" s="25">
        <v>0.0</v>
      </c>
      <c r="K2543" s="25">
        <v>0.0</v>
      </c>
      <c r="L2543" s="25">
        <v>0.0</v>
      </c>
      <c r="M2543" s="25">
        <v>0.0</v>
      </c>
      <c r="N2543" s="25">
        <v>0.09361</v>
      </c>
      <c r="O2543" s="25">
        <v>0.90056</v>
      </c>
      <c r="P2543" s="25">
        <v>0.42253</v>
      </c>
      <c r="Q2543" s="25">
        <v>4.0</v>
      </c>
      <c r="R2543" s="25">
        <v>99.0</v>
      </c>
      <c r="S2543" s="25">
        <v>7.0</v>
      </c>
    </row>
    <row r="2544">
      <c r="A2544" s="58" t="s">
        <v>41</v>
      </c>
      <c r="B2544" s="25" t="s">
        <v>1</v>
      </c>
      <c r="C2544" s="25" t="s">
        <v>170</v>
      </c>
      <c r="D2544" s="25" t="s">
        <v>15</v>
      </c>
      <c r="E2544" s="25">
        <v>184.0</v>
      </c>
      <c r="F2544" s="25">
        <v>4.0</v>
      </c>
      <c r="G2544" s="25">
        <v>0.0</v>
      </c>
      <c r="H2544" s="25">
        <v>71.0</v>
      </c>
      <c r="I2544" s="25">
        <v>0.0</v>
      </c>
      <c r="J2544" s="25">
        <v>0.0</v>
      </c>
      <c r="K2544" s="25">
        <v>0.0</v>
      </c>
      <c r="L2544" s="25">
        <v>0.0</v>
      </c>
      <c r="M2544" s="25">
        <v>0.0</v>
      </c>
      <c r="N2544" s="25">
        <v>0.05056</v>
      </c>
      <c r="O2544" s="25">
        <v>0.69556</v>
      </c>
      <c r="P2544" s="25">
        <v>0.23942</v>
      </c>
      <c r="Q2544" s="25">
        <v>4.0</v>
      </c>
      <c r="R2544" s="25">
        <v>99.0</v>
      </c>
      <c r="S2544" s="25">
        <v>7.0</v>
      </c>
    </row>
    <row r="2545">
      <c r="A2545" s="58" t="s">
        <v>41</v>
      </c>
      <c r="B2545" s="25" t="s">
        <v>1</v>
      </c>
      <c r="C2545" s="25" t="s">
        <v>163</v>
      </c>
      <c r="D2545" s="25" t="s">
        <v>15</v>
      </c>
      <c r="E2545" s="25">
        <v>127.0</v>
      </c>
      <c r="F2545" s="25">
        <v>4.0</v>
      </c>
      <c r="G2545" s="25">
        <v>0.0</v>
      </c>
      <c r="H2545" s="25">
        <v>52.0</v>
      </c>
      <c r="I2545" s="25">
        <v>0.0</v>
      </c>
      <c r="J2545" s="25">
        <v>0.0</v>
      </c>
      <c r="K2545" s="25">
        <v>0.0</v>
      </c>
      <c r="L2545" s="25">
        <v>0.0</v>
      </c>
      <c r="M2545" s="25">
        <v>0.0</v>
      </c>
      <c r="N2545" s="25">
        <v>0.03306</v>
      </c>
      <c r="O2545" s="25">
        <v>0.84111</v>
      </c>
      <c r="P2545" s="25">
        <v>0.32742</v>
      </c>
      <c r="Q2545" s="25">
        <v>4.0</v>
      </c>
      <c r="R2545" s="25">
        <v>99.0</v>
      </c>
      <c r="S2545" s="25">
        <v>7.0</v>
      </c>
    </row>
    <row r="2546">
      <c r="A2546" s="58" t="s">
        <v>41</v>
      </c>
      <c r="B2546" s="25" t="s">
        <v>1</v>
      </c>
      <c r="C2546" s="25" t="s">
        <v>85</v>
      </c>
      <c r="D2546" s="25" t="s">
        <v>15</v>
      </c>
      <c r="E2546" s="25">
        <v>215.0</v>
      </c>
      <c r="F2546" s="25">
        <v>5.0</v>
      </c>
      <c r="G2546" s="25">
        <v>0.0</v>
      </c>
      <c r="H2546" s="25">
        <v>116.0</v>
      </c>
      <c r="I2546" s="25">
        <v>0.0</v>
      </c>
      <c r="J2546" s="25">
        <v>0.0</v>
      </c>
      <c r="K2546" s="25">
        <v>0.0</v>
      </c>
      <c r="L2546" s="25">
        <v>0.0</v>
      </c>
      <c r="M2546" s="25">
        <v>0.0</v>
      </c>
      <c r="N2546" s="25">
        <v>0.00389</v>
      </c>
      <c r="O2546" s="25">
        <v>0.75167</v>
      </c>
      <c r="P2546" s="25">
        <v>0.5119</v>
      </c>
      <c r="Q2546" s="25">
        <v>4.0</v>
      </c>
      <c r="R2546" s="25">
        <v>99.0</v>
      </c>
      <c r="S2546" s="25">
        <v>7.0</v>
      </c>
    </row>
    <row r="2547">
      <c r="A2547" s="58" t="s">
        <v>41</v>
      </c>
      <c r="B2547" s="25" t="s">
        <v>1</v>
      </c>
      <c r="C2547" s="25" t="s">
        <v>153</v>
      </c>
      <c r="D2547" s="25" t="s">
        <v>15</v>
      </c>
      <c r="E2547" s="25">
        <v>52.0</v>
      </c>
      <c r="F2547" s="25">
        <v>4.0</v>
      </c>
      <c r="G2547" s="25">
        <v>0.0</v>
      </c>
      <c r="H2547" s="25">
        <v>19.0</v>
      </c>
      <c r="I2547" s="25">
        <v>0.0</v>
      </c>
      <c r="J2547" s="25">
        <v>0.0</v>
      </c>
      <c r="K2547" s="25">
        <v>0.0</v>
      </c>
      <c r="L2547" s="25">
        <v>0.0</v>
      </c>
      <c r="M2547" s="25">
        <v>0.0</v>
      </c>
      <c r="N2547" s="25">
        <v>0.03389</v>
      </c>
      <c r="O2547" s="25">
        <v>0.62694</v>
      </c>
      <c r="P2547" s="25">
        <v>0.24935</v>
      </c>
      <c r="Q2547" s="25">
        <v>4.0</v>
      </c>
      <c r="R2547" s="25">
        <v>99.0</v>
      </c>
      <c r="S2547" s="25">
        <v>7.0</v>
      </c>
    </row>
    <row r="2548">
      <c r="A2548" s="58" t="s">
        <v>41</v>
      </c>
      <c r="B2548" s="25" t="s">
        <v>1</v>
      </c>
      <c r="C2548" s="25" t="s">
        <v>57</v>
      </c>
      <c r="D2548" s="25" t="s">
        <v>15</v>
      </c>
      <c r="E2548" s="25">
        <v>60.0</v>
      </c>
      <c r="F2548" s="25">
        <v>4.0</v>
      </c>
      <c r="G2548" s="25">
        <v>0.0</v>
      </c>
      <c r="H2548" s="25">
        <v>27.0</v>
      </c>
      <c r="I2548" s="25">
        <v>0.0</v>
      </c>
      <c r="J2548" s="25">
        <v>0.0</v>
      </c>
      <c r="K2548" s="25">
        <v>0.0</v>
      </c>
      <c r="L2548" s="25">
        <v>0.0</v>
      </c>
      <c r="M2548" s="25">
        <v>0.0</v>
      </c>
      <c r="N2548" s="25">
        <v>0.01694</v>
      </c>
      <c r="O2548" s="25">
        <v>0.84528</v>
      </c>
      <c r="P2548" s="25">
        <v>0.33846</v>
      </c>
      <c r="Q2548" s="25">
        <v>4.0</v>
      </c>
      <c r="R2548" s="25">
        <v>99.0</v>
      </c>
      <c r="S2548" s="25">
        <v>7.0</v>
      </c>
    </row>
    <row r="2549">
      <c r="A2549" s="58" t="s">
        <v>41</v>
      </c>
      <c r="B2549" s="25" t="s">
        <v>1</v>
      </c>
      <c r="C2549" s="25" t="s">
        <v>192</v>
      </c>
      <c r="D2549" s="25" t="s">
        <v>15</v>
      </c>
      <c r="E2549" s="25">
        <v>132.0</v>
      </c>
      <c r="F2549" s="25">
        <v>5.0</v>
      </c>
      <c r="G2549" s="25">
        <v>0.0</v>
      </c>
      <c r="H2549" s="25">
        <v>64.0</v>
      </c>
      <c r="I2549" s="25">
        <v>0.0</v>
      </c>
      <c r="J2549" s="25">
        <v>0.0</v>
      </c>
      <c r="K2549" s="25">
        <v>0.0</v>
      </c>
      <c r="L2549" s="25">
        <v>0.0</v>
      </c>
      <c r="M2549" s="25">
        <v>0.0</v>
      </c>
      <c r="N2549" s="25">
        <v>0.01083</v>
      </c>
      <c r="O2549" s="25">
        <v>1.25611</v>
      </c>
      <c r="P2549" s="25">
        <v>0.50635</v>
      </c>
      <c r="Q2549" s="25">
        <v>4.0</v>
      </c>
      <c r="R2549" s="25">
        <v>99.0</v>
      </c>
      <c r="S2549" s="25">
        <v>7.0</v>
      </c>
    </row>
    <row r="2550">
      <c r="A2550" s="58" t="s">
        <v>41</v>
      </c>
      <c r="B2550" s="25" t="s">
        <v>1</v>
      </c>
      <c r="C2550" s="25" t="s">
        <v>58</v>
      </c>
      <c r="D2550" s="25" t="s">
        <v>15</v>
      </c>
      <c r="E2550" s="25">
        <v>166.0</v>
      </c>
      <c r="F2550" s="25">
        <v>4.0</v>
      </c>
      <c r="G2550" s="25">
        <v>0.0</v>
      </c>
      <c r="H2550" s="25">
        <v>60.0</v>
      </c>
      <c r="I2550" s="25">
        <v>0.0</v>
      </c>
      <c r="J2550" s="25">
        <v>0.0</v>
      </c>
      <c r="K2550" s="25">
        <v>0.0</v>
      </c>
      <c r="L2550" s="25">
        <v>0.0</v>
      </c>
      <c r="M2550" s="25">
        <v>0.0</v>
      </c>
      <c r="N2550" s="25">
        <v>0.05056</v>
      </c>
      <c r="O2550" s="25">
        <v>1.14222</v>
      </c>
      <c r="P2550" s="25">
        <v>0.34397</v>
      </c>
      <c r="Q2550" s="25">
        <v>4.0</v>
      </c>
      <c r="R2550" s="25">
        <v>99.0</v>
      </c>
      <c r="S2550" s="25">
        <v>7.0</v>
      </c>
    </row>
    <row r="2551">
      <c r="A2551" s="58" t="s">
        <v>41</v>
      </c>
      <c r="B2551" s="25" t="s">
        <v>1</v>
      </c>
      <c r="C2551" s="25" t="s">
        <v>184</v>
      </c>
      <c r="D2551" s="25" t="s">
        <v>15</v>
      </c>
      <c r="E2551" s="25">
        <v>143.0</v>
      </c>
      <c r="F2551" s="25">
        <v>4.0</v>
      </c>
      <c r="G2551" s="25">
        <v>0.0</v>
      </c>
      <c r="H2551" s="25">
        <v>82.0</v>
      </c>
      <c r="I2551" s="25">
        <v>0.0</v>
      </c>
      <c r="J2551" s="25">
        <v>0.0</v>
      </c>
      <c r="K2551" s="25">
        <v>0.0</v>
      </c>
      <c r="L2551" s="25">
        <v>0.0</v>
      </c>
      <c r="M2551" s="25">
        <v>0.0</v>
      </c>
      <c r="N2551" s="25">
        <v>0.00278</v>
      </c>
      <c r="O2551" s="25">
        <v>0.56389</v>
      </c>
      <c r="P2551" s="25">
        <v>0.26404</v>
      </c>
      <c r="Q2551" s="25">
        <v>4.0</v>
      </c>
      <c r="R2551" s="25">
        <v>99.0</v>
      </c>
      <c r="S2551" s="25">
        <v>7.0</v>
      </c>
    </row>
    <row r="2552">
      <c r="A2552" s="58" t="s">
        <v>41</v>
      </c>
      <c r="B2552" s="25" t="s">
        <v>1</v>
      </c>
      <c r="C2552" s="25" t="s">
        <v>99</v>
      </c>
      <c r="D2552" s="25" t="s">
        <v>15</v>
      </c>
      <c r="E2552" s="25">
        <v>127.0</v>
      </c>
      <c r="F2552" s="25">
        <v>4.0</v>
      </c>
      <c r="G2552" s="25">
        <v>0.0</v>
      </c>
      <c r="H2552" s="25">
        <v>58.0</v>
      </c>
      <c r="I2552" s="25">
        <v>0.0</v>
      </c>
      <c r="J2552" s="25">
        <v>0.0</v>
      </c>
      <c r="K2552" s="25">
        <v>0.0</v>
      </c>
      <c r="L2552" s="25">
        <v>0.0</v>
      </c>
      <c r="M2552" s="25">
        <v>0.0</v>
      </c>
      <c r="N2552" s="25">
        <v>0.02722</v>
      </c>
      <c r="O2552" s="25">
        <v>1.10278</v>
      </c>
      <c r="P2552" s="25">
        <v>0.41839</v>
      </c>
      <c r="Q2552" s="25">
        <v>4.0</v>
      </c>
      <c r="R2552" s="25">
        <v>99.0</v>
      </c>
      <c r="S2552" s="25">
        <v>7.0</v>
      </c>
    </row>
    <row r="2553">
      <c r="A2553" s="58" t="s">
        <v>41</v>
      </c>
      <c r="B2553" s="25" t="s">
        <v>1</v>
      </c>
      <c r="C2553" s="25" t="s">
        <v>126</v>
      </c>
      <c r="D2553" s="25" t="s">
        <v>15</v>
      </c>
      <c r="E2553" s="25">
        <v>200.0</v>
      </c>
      <c r="F2553" s="25">
        <v>4.0</v>
      </c>
      <c r="G2553" s="25">
        <v>0.0</v>
      </c>
      <c r="H2553" s="25">
        <v>86.0</v>
      </c>
      <c r="I2553" s="25">
        <v>0.0</v>
      </c>
      <c r="J2553" s="25">
        <v>0.0</v>
      </c>
      <c r="K2553" s="25">
        <v>0.0</v>
      </c>
      <c r="L2553" s="25">
        <v>0.0</v>
      </c>
      <c r="M2553" s="25">
        <v>0.0</v>
      </c>
      <c r="N2553" s="25">
        <v>0.01778</v>
      </c>
      <c r="O2553" s="25">
        <v>0.52111</v>
      </c>
      <c r="P2553" s="25">
        <v>0.23993</v>
      </c>
      <c r="Q2553" s="25">
        <v>4.0</v>
      </c>
      <c r="R2553" s="25">
        <v>99.0</v>
      </c>
      <c r="S2553" s="25">
        <v>7.0</v>
      </c>
    </row>
    <row r="2554">
      <c r="A2554" s="58" t="s">
        <v>41</v>
      </c>
      <c r="B2554" s="25" t="s">
        <v>1</v>
      </c>
      <c r="C2554" s="25" t="s">
        <v>123</v>
      </c>
      <c r="D2554" s="25" t="s">
        <v>16</v>
      </c>
      <c r="E2554" s="25">
        <v>79.0</v>
      </c>
      <c r="F2554" s="25">
        <v>4.0</v>
      </c>
      <c r="G2554" s="25">
        <v>0.0</v>
      </c>
      <c r="H2554" s="25">
        <v>31.0</v>
      </c>
      <c r="I2554" s="25">
        <v>0.0</v>
      </c>
      <c r="J2554" s="25">
        <v>0.0</v>
      </c>
      <c r="K2554" s="25">
        <v>0.0</v>
      </c>
      <c r="L2554" s="25">
        <v>0.0</v>
      </c>
      <c r="M2554" s="25">
        <v>0.0</v>
      </c>
      <c r="N2554" s="25">
        <v>0.06667</v>
      </c>
      <c r="O2554" s="25">
        <v>3.4475</v>
      </c>
      <c r="P2554" s="25">
        <v>1.97684</v>
      </c>
      <c r="Q2554" s="25">
        <v>4.0</v>
      </c>
      <c r="R2554" s="25">
        <v>99.0</v>
      </c>
      <c r="S2554" s="25">
        <v>8.0</v>
      </c>
    </row>
    <row r="2555">
      <c r="A2555" s="58" t="s">
        <v>41</v>
      </c>
      <c r="B2555" s="25" t="s">
        <v>1</v>
      </c>
      <c r="C2555" s="25" t="s">
        <v>256</v>
      </c>
      <c r="D2555" s="25" t="s">
        <v>16</v>
      </c>
      <c r="E2555" s="25">
        <v>18.0</v>
      </c>
      <c r="F2555" s="25">
        <v>4.0</v>
      </c>
      <c r="G2555" s="25">
        <v>0.0</v>
      </c>
      <c r="H2555" s="25">
        <v>7.0</v>
      </c>
      <c r="I2555" s="25">
        <v>0.0</v>
      </c>
      <c r="J2555" s="25">
        <v>0.0</v>
      </c>
      <c r="K2555" s="25">
        <v>0.0</v>
      </c>
      <c r="L2555" s="25">
        <v>0.0</v>
      </c>
      <c r="M2555" s="25">
        <v>0.0</v>
      </c>
      <c r="N2555" s="25">
        <v>0.30083</v>
      </c>
      <c r="O2555" s="25">
        <v>6.52833</v>
      </c>
      <c r="P2555" s="25">
        <v>1.66679</v>
      </c>
      <c r="Q2555" s="25">
        <v>4.0</v>
      </c>
      <c r="R2555" s="25">
        <v>99.0</v>
      </c>
      <c r="S2555" s="25">
        <v>8.0</v>
      </c>
    </row>
    <row r="2556">
      <c r="A2556" s="58" t="s">
        <v>41</v>
      </c>
      <c r="B2556" s="25" t="s">
        <v>1</v>
      </c>
      <c r="C2556" s="25" t="s">
        <v>173</v>
      </c>
      <c r="D2556" s="25" t="s">
        <v>16</v>
      </c>
      <c r="E2556" s="25">
        <v>316.0</v>
      </c>
      <c r="F2556" s="25">
        <v>4.0</v>
      </c>
      <c r="G2556" s="25">
        <v>0.0</v>
      </c>
      <c r="H2556" s="25">
        <v>61.0</v>
      </c>
      <c r="I2556" s="25">
        <v>0.0</v>
      </c>
      <c r="J2556" s="25">
        <v>0.0</v>
      </c>
      <c r="K2556" s="25">
        <v>0.0</v>
      </c>
      <c r="L2556" s="25">
        <v>0.0</v>
      </c>
      <c r="M2556" s="25">
        <v>0.0</v>
      </c>
      <c r="N2556" s="25">
        <v>0.32056</v>
      </c>
      <c r="O2556" s="25">
        <v>13.36806</v>
      </c>
      <c r="P2556" s="25">
        <v>3.61573</v>
      </c>
      <c r="Q2556" s="25">
        <v>4.0</v>
      </c>
      <c r="R2556" s="25">
        <v>99.0</v>
      </c>
      <c r="S2556" s="25">
        <v>8.0</v>
      </c>
    </row>
    <row r="2557">
      <c r="A2557" s="58" t="s">
        <v>41</v>
      </c>
      <c r="B2557" s="25" t="s">
        <v>1</v>
      </c>
      <c r="C2557" s="25" t="s">
        <v>59</v>
      </c>
      <c r="D2557" s="25" t="s">
        <v>16</v>
      </c>
      <c r="E2557" s="25">
        <v>168.0</v>
      </c>
      <c r="F2557" s="25">
        <v>19.0</v>
      </c>
      <c r="G2557" s="25">
        <v>0.0</v>
      </c>
      <c r="H2557" s="25">
        <v>40.0</v>
      </c>
      <c r="I2557" s="25">
        <v>0.0</v>
      </c>
      <c r="J2557" s="25">
        <v>0.0</v>
      </c>
      <c r="K2557" s="25">
        <v>0.0</v>
      </c>
      <c r="L2557" s="25">
        <v>0.0</v>
      </c>
      <c r="M2557" s="25">
        <v>0.0</v>
      </c>
      <c r="N2557" s="25">
        <v>0.2325</v>
      </c>
      <c r="O2557" s="25">
        <v>3.48278</v>
      </c>
      <c r="P2557" s="25">
        <v>1.5555</v>
      </c>
      <c r="Q2557" s="25">
        <v>4.0</v>
      </c>
      <c r="R2557" s="25">
        <v>99.0</v>
      </c>
      <c r="S2557" s="25">
        <v>8.0</v>
      </c>
    </row>
    <row r="2558">
      <c r="A2558" s="58" t="s">
        <v>41</v>
      </c>
      <c r="B2558" s="25" t="s">
        <v>1</v>
      </c>
      <c r="C2558" s="25" t="s">
        <v>223</v>
      </c>
      <c r="D2558" s="25" t="s">
        <v>16</v>
      </c>
      <c r="E2558" s="25">
        <v>44.0</v>
      </c>
      <c r="F2558" s="25">
        <v>4.0</v>
      </c>
      <c r="G2558" s="25">
        <v>1.0</v>
      </c>
      <c r="H2558" s="25">
        <v>8.0</v>
      </c>
      <c r="I2558" s="25">
        <v>0.0</v>
      </c>
      <c r="J2558" s="25">
        <v>0.0</v>
      </c>
      <c r="K2558" s="25">
        <v>0.0</v>
      </c>
      <c r="L2558" s="25">
        <v>0.0</v>
      </c>
      <c r="M2558" s="25">
        <v>0.0</v>
      </c>
      <c r="N2558" s="25">
        <v>0.29806</v>
      </c>
      <c r="O2558" s="25">
        <v>11.83833</v>
      </c>
      <c r="P2558" s="25">
        <v>3.8995</v>
      </c>
      <c r="Q2558" s="25">
        <v>4.0</v>
      </c>
      <c r="R2558" s="25">
        <v>99.0</v>
      </c>
      <c r="S2558" s="25">
        <v>8.0</v>
      </c>
    </row>
    <row r="2559">
      <c r="A2559" s="58" t="s">
        <v>41</v>
      </c>
      <c r="B2559" s="25" t="s">
        <v>1</v>
      </c>
      <c r="C2559" s="25" t="s">
        <v>110</v>
      </c>
      <c r="D2559" s="25" t="s">
        <v>16</v>
      </c>
      <c r="E2559" s="25">
        <v>65.0</v>
      </c>
      <c r="F2559" s="25">
        <v>4.0</v>
      </c>
      <c r="G2559" s="25">
        <v>0.0</v>
      </c>
      <c r="H2559" s="25">
        <v>22.0</v>
      </c>
      <c r="I2559" s="25">
        <v>0.0</v>
      </c>
      <c r="J2559" s="25">
        <v>0.0</v>
      </c>
      <c r="K2559" s="25">
        <v>0.0</v>
      </c>
      <c r="L2559" s="25">
        <v>0.0</v>
      </c>
      <c r="M2559" s="25">
        <v>0.0</v>
      </c>
      <c r="N2559" s="25">
        <v>0.18806</v>
      </c>
      <c r="O2559" s="25">
        <v>7.74</v>
      </c>
      <c r="P2559" s="25">
        <v>2.29858</v>
      </c>
      <c r="Q2559" s="25">
        <v>4.0</v>
      </c>
      <c r="R2559" s="25">
        <v>99.0</v>
      </c>
      <c r="S2559" s="25">
        <v>8.0</v>
      </c>
    </row>
    <row r="2560">
      <c r="A2560" s="58" t="s">
        <v>41</v>
      </c>
      <c r="B2560" s="25" t="s">
        <v>1</v>
      </c>
      <c r="C2560" s="25" t="s">
        <v>178</v>
      </c>
      <c r="D2560" s="25" t="s">
        <v>16</v>
      </c>
      <c r="E2560" s="25">
        <v>89.0</v>
      </c>
      <c r="F2560" s="25">
        <v>4.0</v>
      </c>
      <c r="G2560" s="25">
        <v>0.0</v>
      </c>
      <c r="H2560" s="25">
        <v>34.0</v>
      </c>
      <c r="I2560" s="25">
        <v>0.0</v>
      </c>
      <c r="J2560" s="25">
        <v>0.0</v>
      </c>
      <c r="K2560" s="25">
        <v>0.0</v>
      </c>
      <c r="L2560" s="25">
        <v>0.0</v>
      </c>
      <c r="M2560" s="25">
        <v>0.0</v>
      </c>
      <c r="N2560" s="25">
        <v>0.08333</v>
      </c>
      <c r="O2560" s="25">
        <v>7.04694</v>
      </c>
      <c r="P2560" s="25">
        <v>1.69716</v>
      </c>
      <c r="Q2560" s="25">
        <v>4.0</v>
      </c>
      <c r="R2560" s="25">
        <v>99.0</v>
      </c>
      <c r="S2560" s="25">
        <v>8.0</v>
      </c>
    </row>
    <row r="2561">
      <c r="A2561" s="58" t="s">
        <v>41</v>
      </c>
      <c r="B2561" s="25" t="s">
        <v>1</v>
      </c>
      <c r="C2561" s="25" t="s">
        <v>222</v>
      </c>
      <c r="D2561" s="25" t="s">
        <v>16</v>
      </c>
      <c r="E2561" s="25">
        <v>91.0</v>
      </c>
      <c r="F2561" s="25">
        <v>4.0</v>
      </c>
      <c r="G2561" s="25">
        <v>0.0</v>
      </c>
      <c r="H2561" s="25">
        <v>13.0</v>
      </c>
      <c r="I2561" s="25">
        <v>0.0</v>
      </c>
      <c r="J2561" s="25">
        <v>0.0</v>
      </c>
      <c r="K2561" s="25">
        <v>0.0</v>
      </c>
      <c r="L2561" s="25">
        <v>0.0</v>
      </c>
      <c r="M2561" s="25">
        <v>0.0</v>
      </c>
      <c r="N2561" s="25">
        <v>0.51556</v>
      </c>
      <c r="O2561" s="25">
        <v>4.16417</v>
      </c>
      <c r="P2561" s="25">
        <v>2.27708</v>
      </c>
      <c r="Q2561" s="25">
        <v>4.0</v>
      </c>
      <c r="R2561" s="25">
        <v>99.0</v>
      </c>
      <c r="S2561" s="25">
        <v>8.0</v>
      </c>
    </row>
    <row r="2562">
      <c r="A2562" s="58" t="s">
        <v>41</v>
      </c>
      <c r="B2562" s="25" t="s">
        <v>1</v>
      </c>
      <c r="C2562" s="25" t="s">
        <v>171</v>
      </c>
      <c r="D2562" s="25" t="s">
        <v>17</v>
      </c>
      <c r="E2562" s="25">
        <v>12.0</v>
      </c>
      <c r="F2562" s="25">
        <v>5.0</v>
      </c>
      <c r="G2562" s="25">
        <v>0.0</v>
      </c>
      <c r="H2562" s="25">
        <v>2.0</v>
      </c>
      <c r="I2562" s="25">
        <v>0.0</v>
      </c>
      <c r="J2562" s="25">
        <v>0.0</v>
      </c>
      <c r="K2562" s="25">
        <v>0.0</v>
      </c>
      <c r="L2562" s="25">
        <v>0.0</v>
      </c>
      <c r="M2562" s="25">
        <v>0.0</v>
      </c>
      <c r="N2562" s="25">
        <v>0.56778</v>
      </c>
      <c r="O2562" s="25">
        <v>24.00139</v>
      </c>
      <c r="P2562" s="25">
        <v>9.7244</v>
      </c>
      <c r="Q2562" s="25">
        <v>4.0</v>
      </c>
      <c r="R2562" s="25">
        <v>99.0</v>
      </c>
      <c r="S2562" s="25">
        <v>9.0</v>
      </c>
    </row>
    <row r="2563">
      <c r="A2563" s="58" t="s">
        <v>41</v>
      </c>
      <c r="B2563" s="25" t="s">
        <v>1</v>
      </c>
      <c r="C2563" s="25" t="s">
        <v>201</v>
      </c>
      <c r="D2563" s="25" t="s">
        <v>17</v>
      </c>
      <c r="E2563" s="25">
        <v>11.0</v>
      </c>
      <c r="F2563" s="25">
        <v>5.0</v>
      </c>
      <c r="G2563" s="25">
        <v>0.0</v>
      </c>
      <c r="H2563" s="25">
        <v>1.0</v>
      </c>
      <c r="I2563" s="25">
        <v>0.0</v>
      </c>
      <c r="J2563" s="25">
        <v>0.0</v>
      </c>
      <c r="K2563" s="25">
        <v>0.0</v>
      </c>
      <c r="L2563" s="25">
        <v>0.0</v>
      </c>
      <c r="M2563" s="25">
        <v>0.0</v>
      </c>
      <c r="N2563" s="25">
        <v>1.66139</v>
      </c>
      <c r="O2563" s="25">
        <v>23.29972</v>
      </c>
      <c r="P2563" s="25">
        <v>9.70359</v>
      </c>
      <c r="Q2563" s="25">
        <v>4.0</v>
      </c>
      <c r="R2563" s="25">
        <v>99.0</v>
      </c>
      <c r="S2563" s="25">
        <v>9.0</v>
      </c>
    </row>
    <row r="2564">
      <c r="A2564" s="58" t="s">
        <v>41</v>
      </c>
      <c r="B2564" s="25" t="s">
        <v>1</v>
      </c>
      <c r="C2564" s="25" t="s">
        <v>149</v>
      </c>
      <c r="D2564" s="25" t="s">
        <v>17</v>
      </c>
      <c r="E2564" s="25">
        <v>14.0</v>
      </c>
      <c r="F2564" s="25">
        <v>5.0</v>
      </c>
      <c r="G2564" s="25">
        <v>0.0</v>
      </c>
      <c r="H2564" s="25">
        <v>0.0</v>
      </c>
      <c r="I2564" s="25">
        <v>0.0</v>
      </c>
      <c r="J2564" s="25">
        <v>0.0</v>
      </c>
      <c r="K2564" s="25">
        <v>0.0</v>
      </c>
      <c r="L2564" s="25">
        <v>0.0</v>
      </c>
      <c r="M2564" s="25">
        <v>0.0</v>
      </c>
      <c r="N2564" s="25">
        <v>1.61444</v>
      </c>
      <c r="O2564" s="25">
        <v>20.94611</v>
      </c>
      <c r="P2564" s="25">
        <v>6.46361</v>
      </c>
      <c r="Q2564" s="25">
        <v>4.0</v>
      </c>
      <c r="R2564" s="25">
        <v>99.0</v>
      </c>
      <c r="S2564" s="25">
        <v>9.0</v>
      </c>
    </row>
    <row r="2565">
      <c r="A2565" s="58" t="s">
        <v>41</v>
      </c>
      <c r="B2565" s="25" t="s">
        <v>1</v>
      </c>
      <c r="C2565" s="25" t="s">
        <v>238</v>
      </c>
      <c r="D2565" s="25" t="s">
        <v>17</v>
      </c>
      <c r="E2565" s="25">
        <v>12.0</v>
      </c>
      <c r="F2565" s="25">
        <v>5.0</v>
      </c>
      <c r="G2565" s="25">
        <v>0.0</v>
      </c>
      <c r="H2565" s="25">
        <v>0.0</v>
      </c>
      <c r="I2565" s="25">
        <v>0.0</v>
      </c>
      <c r="J2565" s="25">
        <v>0.0</v>
      </c>
      <c r="K2565" s="25">
        <v>0.0</v>
      </c>
      <c r="L2565" s="25">
        <v>0.0</v>
      </c>
      <c r="M2565" s="25">
        <v>0.0</v>
      </c>
      <c r="N2565" s="25">
        <v>1.01056</v>
      </c>
      <c r="O2565" s="25">
        <v>8.42167</v>
      </c>
      <c r="P2565" s="25">
        <v>4.29775</v>
      </c>
      <c r="Q2565" s="25">
        <v>4.0</v>
      </c>
      <c r="R2565" s="25">
        <v>99.0</v>
      </c>
      <c r="S2565" s="25">
        <v>9.0</v>
      </c>
    </row>
    <row r="2566">
      <c r="A2566" s="25" t="s">
        <v>41</v>
      </c>
      <c r="B2566" s="25" t="s">
        <v>1</v>
      </c>
      <c r="C2566" s="25" t="s">
        <v>213</v>
      </c>
      <c r="D2566" s="25" t="s">
        <v>17</v>
      </c>
      <c r="E2566" s="25">
        <v>8.0</v>
      </c>
      <c r="F2566" s="25">
        <v>5.0</v>
      </c>
      <c r="G2566" s="25">
        <v>0.0</v>
      </c>
      <c r="H2566" s="25">
        <v>0.0</v>
      </c>
      <c r="I2566" s="25">
        <v>0.0</v>
      </c>
      <c r="J2566" s="25">
        <v>0.0</v>
      </c>
      <c r="K2566" s="25">
        <v>0.0</v>
      </c>
      <c r="L2566" s="25">
        <v>0.0</v>
      </c>
      <c r="M2566" s="25">
        <v>0.0</v>
      </c>
      <c r="N2566" s="25">
        <v>3.22472</v>
      </c>
      <c r="O2566" s="25">
        <v>13.00667</v>
      </c>
      <c r="P2566" s="25">
        <v>5.38434</v>
      </c>
      <c r="Q2566" s="25">
        <v>4.0</v>
      </c>
      <c r="R2566" s="25">
        <v>99.0</v>
      </c>
      <c r="S2566" s="25">
        <v>9.0</v>
      </c>
    </row>
    <row r="2567">
      <c r="A2567" s="25" t="s">
        <v>41</v>
      </c>
      <c r="B2567" s="25" t="s">
        <v>1</v>
      </c>
      <c r="C2567" s="25" t="s">
        <v>178</v>
      </c>
      <c r="D2567" s="25" t="s">
        <v>17</v>
      </c>
      <c r="E2567" s="25">
        <v>13.0</v>
      </c>
      <c r="F2567" s="25">
        <v>4.0</v>
      </c>
      <c r="G2567" s="25">
        <v>0.0</v>
      </c>
      <c r="H2567" s="25">
        <v>1.0</v>
      </c>
      <c r="I2567" s="25">
        <v>0.0</v>
      </c>
      <c r="J2567" s="25">
        <v>0.0</v>
      </c>
      <c r="K2567" s="25">
        <v>0.0</v>
      </c>
      <c r="L2567" s="25">
        <v>0.0</v>
      </c>
      <c r="M2567" s="25">
        <v>0.0</v>
      </c>
      <c r="N2567" s="25">
        <v>1.13611</v>
      </c>
      <c r="O2567" s="25">
        <v>17.63917</v>
      </c>
      <c r="P2567" s="25">
        <v>4.27865</v>
      </c>
      <c r="Q2567" s="25">
        <v>4.0</v>
      </c>
      <c r="R2567" s="25">
        <v>99.0</v>
      </c>
      <c r="S2567" s="25">
        <v>9.0</v>
      </c>
    </row>
    <row r="2568">
      <c r="A2568" s="25" t="s">
        <v>41</v>
      </c>
      <c r="B2568" s="25" t="s">
        <v>1</v>
      </c>
      <c r="C2568" s="25" t="s">
        <v>90</v>
      </c>
      <c r="D2568" s="25" t="s">
        <v>18</v>
      </c>
      <c r="E2568" s="25">
        <v>25.0</v>
      </c>
      <c r="F2568" s="25">
        <v>4.0</v>
      </c>
      <c r="G2568" s="25">
        <v>0.0</v>
      </c>
      <c r="H2568" s="25">
        <v>4.0</v>
      </c>
      <c r="I2568" s="25">
        <v>0.0</v>
      </c>
      <c r="J2568" s="25">
        <v>0.0</v>
      </c>
      <c r="K2568" s="25">
        <v>0.0</v>
      </c>
      <c r="L2568" s="25">
        <v>0.0</v>
      </c>
      <c r="M2568" s="25">
        <v>0.0</v>
      </c>
      <c r="N2568" s="25">
        <v>0.63611</v>
      </c>
      <c r="O2568" s="25">
        <v>2.42694</v>
      </c>
      <c r="P2568" s="25">
        <v>1.02941</v>
      </c>
      <c r="Q2568" s="25">
        <v>4.0</v>
      </c>
      <c r="R2568" s="25">
        <v>99.0</v>
      </c>
      <c r="S2568" s="25">
        <v>10.0</v>
      </c>
    </row>
    <row r="2569">
      <c r="A2569" s="25" t="s">
        <v>41</v>
      </c>
      <c r="B2569" s="25" t="s">
        <v>1</v>
      </c>
      <c r="C2569" s="25" t="s">
        <v>55</v>
      </c>
      <c r="D2569" s="25" t="s">
        <v>18</v>
      </c>
      <c r="E2569" s="25">
        <v>239.0</v>
      </c>
      <c r="F2569" s="25">
        <v>4.0</v>
      </c>
      <c r="G2569" s="25">
        <v>2.0</v>
      </c>
      <c r="H2569" s="25">
        <v>7.0</v>
      </c>
      <c r="I2569" s="25">
        <v>0.0</v>
      </c>
      <c r="J2569" s="25">
        <v>0.0</v>
      </c>
      <c r="K2569" s="25">
        <v>0.0</v>
      </c>
      <c r="L2569" s="25">
        <v>0.0</v>
      </c>
      <c r="M2569" s="25">
        <v>0.0</v>
      </c>
      <c r="N2569" s="25">
        <v>1.37806</v>
      </c>
      <c r="O2569" s="25">
        <v>13.79111</v>
      </c>
      <c r="P2569" s="25">
        <v>3.91909</v>
      </c>
      <c r="Q2569" s="25">
        <v>4.0</v>
      </c>
      <c r="R2569" s="25">
        <v>99.0</v>
      </c>
      <c r="S2569" s="25">
        <v>10.0</v>
      </c>
    </row>
    <row r="2570">
      <c r="A2570" s="25" t="s">
        <v>41</v>
      </c>
      <c r="B2570" s="25" t="s">
        <v>1</v>
      </c>
      <c r="C2570" s="25" t="s">
        <v>141</v>
      </c>
      <c r="D2570" s="25" t="s">
        <v>18</v>
      </c>
      <c r="E2570" s="25">
        <v>195.0</v>
      </c>
      <c r="F2570" s="25">
        <v>9.0</v>
      </c>
      <c r="G2570" s="25">
        <v>0.0</v>
      </c>
      <c r="H2570" s="25">
        <v>6.0</v>
      </c>
      <c r="I2570" s="25">
        <v>0.0</v>
      </c>
      <c r="J2570" s="25">
        <v>0.0</v>
      </c>
      <c r="K2570" s="25">
        <v>0.0</v>
      </c>
      <c r="L2570" s="25">
        <v>0.0</v>
      </c>
      <c r="M2570" s="25">
        <v>0.0</v>
      </c>
      <c r="N2570" s="25">
        <v>0.49194</v>
      </c>
      <c r="O2570" s="25">
        <v>1.75861</v>
      </c>
      <c r="P2570" s="25">
        <v>1.39189</v>
      </c>
      <c r="Q2570" s="25">
        <v>4.0</v>
      </c>
      <c r="R2570" s="25">
        <v>99.0</v>
      </c>
      <c r="S2570" s="25">
        <v>10.0</v>
      </c>
    </row>
    <row r="2571">
      <c r="A2571" s="25" t="s">
        <v>41</v>
      </c>
      <c r="B2571" s="25" t="s">
        <v>1</v>
      </c>
      <c r="C2571" s="25" t="s">
        <v>87</v>
      </c>
      <c r="D2571" s="25" t="s">
        <v>18</v>
      </c>
      <c r="E2571" s="25">
        <v>318.0</v>
      </c>
      <c r="F2571" s="25">
        <v>4.0</v>
      </c>
      <c r="G2571" s="25">
        <v>0.0</v>
      </c>
      <c r="H2571" s="25">
        <v>8.0</v>
      </c>
      <c r="I2571" s="25">
        <v>0.0</v>
      </c>
      <c r="J2571" s="25">
        <v>0.0</v>
      </c>
      <c r="K2571" s="25">
        <v>0.0</v>
      </c>
      <c r="L2571" s="25">
        <v>0.0</v>
      </c>
      <c r="M2571" s="25">
        <v>0.0</v>
      </c>
      <c r="N2571" s="25">
        <v>0.46583</v>
      </c>
      <c r="O2571" s="25">
        <v>7.34167</v>
      </c>
      <c r="P2571" s="25">
        <v>2.47737</v>
      </c>
      <c r="Q2571" s="25">
        <v>4.0</v>
      </c>
      <c r="R2571" s="25">
        <v>99.0</v>
      </c>
      <c r="S2571" s="25">
        <v>10.0</v>
      </c>
    </row>
    <row r="2572">
      <c r="A2572" s="25" t="s">
        <v>41</v>
      </c>
      <c r="B2572" s="25" t="s">
        <v>1</v>
      </c>
      <c r="C2572" s="25" t="s">
        <v>54</v>
      </c>
      <c r="D2572" s="25" t="s">
        <v>18</v>
      </c>
      <c r="E2572" s="25">
        <v>152.0</v>
      </c>
      <c r="F2572" s="25">
        <v>4.0</v>
      </c>
      <c r="G2572" s="25">
        <v>0.0</v>
      </c>
      <c r="H2572" s="25">
        <v>5.0</v>
      </c>
      <c r="I2572" s="25">
        <v>0.0</v>
      </c>
      <c r="J2572" s="25">
        <v>0.0</v>
      </c>
      <c r="K2572" s="25">
        <v>0.0</v>
      </c>
      <c r="L2572" s="25">
        <v>0.0</v>
      </c>
      <c r="M2572" s="25">
        <v>0.0</v>
      </c>
      <c r="N2572" s="25">
        <v>1.04222</v>
      </c>
      <c r="O2572" s="25">
        <v>11.05</v>
      </c>
      <c r="P2572" s="25">
        <v>3.6455</v>
      </c>
      <c r="Q2572" s="25">
        <v>4.0</v>
      </c>
      <c r="R2572" s="25">
        <v>99.0</v>
      </c>
      <c r="S2572" s="25">
        <v>10.0</v>
      </c>
    </row>
    <row r="2573">
      <c r="A2573" s="25" t="s">
        <v>41</v>
      </c>
      <c r="B2573" s="25" t="s">
        <v>1</v>
      </c>
      <c r="C2573" s="25" t="s">
        <v>143</v>
      </c>
      <c r="D2573" s="25" t="s">
        <v>18</v>
      </c>
      <c r="E2573" s="25">
        <v>111.0</v>
      </c>
      <c r="F2573" s="25">
        <v>4.0</v>
      </c>
      <c r="G2573" s="25">
        <v>0.0</v>
      </c>
      <c r="H2573" s="25">
        <v>0.0</v>
      </c>
      <c r="I2573" s="25">
        <v>0.0</v>
      </c>
      <c r="J2573" s="25">
        <v>0.0</v>
      </c>
      <c r="K2573" s="25">
        <v>0.0</v>
      </c>
      <c r="L2573" s="25">
        <v>0.0</v>
      </c>
      <c r="M2573" s="25">
        <v>0.0</v>
      </c>
      <c r="N2573" s="25">
        <v>1.35111</v>
      </c>
      <c r="O2573" s="25">
        <v>18.26583</v>
      </c>
      <c r="P2573" s="25">
        <v>5.71531</v>
      </c>
      <c r="Q2573" s="25">
        <v>4.0</v>
      </c>
      <c r="R2573" s="25">
        <v>99.0</v>
      </c>
      <c r="S2573" s="25">
        <v>10.0</v>
      </c>
    </row>
    <row r="2574">
      <c r="A2574" s="25" t="s">
        <v>41</v>
      </c>
      <c r="B2574" s="25" t="s">
        <v>1</v>
      </c>
      <c r="C2574" s="25" t="s">
        <v>170</v>
      </c>
      <c r="D2574" s="25" t="s">
        <v>18</v>
      </c>
      <c r="E2574" s="25">
        <v>59.0</v>
      </c>
      <c r="F2574" s="25">
        <v>4.0</v>
      </c>
      <c r="G2574" s="25">
        <v>0.0</v>
      </c>
      <c r="H2574" s="25">
        <v>8.0</v>
      </c>
      <c r="I2574" s="25">
        <v>0.0</v>
      </c>
      <c r="J2574" s="25">
        <v>0.0</v>
      </c>
      <c r="K2574" s="25">
        <v>0.0</v>
      </c>
      <c r="L2574" s="25">
        <v>0.0</v>
      </c>
      <c r="M2574" s="25">
        <v>0.0</v>
      </c>
      <c r="N2574" s="25">
        <v>0.30778</v>
      </c>
      <c r="O2574" s="25">
        <v>9.04167</v>
      </c>
      <c r="P2574" s="25">
        <v>3.50164</v>
      </c>
      <c r="Q2574" s="25">
        <v>4.0</v>
      </c>
      <c r="R2574" s="25">
        <v>99.0</v>
      </c>
      <c r="S2574" s="25">
        <v>10.0</v>
      </c>
    </row>
    <row r="2575">
      <c r="A2575" s="25" t="s">
        <v>41</v>
      </c>
      <c r="B2575" s="25" t="s">
        <v>1</v>
      </c>
      <c r="C2575" s="25" t="s">
        <v>156</v>
      </c>
      <c r="D2575" s="25" t="s">
        <v>19</v>
      </c>
      <c r="E2575" s="25">
        <v>25.0</v>
      </c>
      <c r="F2575" s="25">
        <v>4.0</v>
      </c>
      <c r="G2575" s="25">
        <v>0.0</v>
      </c>
      <c r="H2575" s="25">
        <v>0.0</v>
      </c>
      <c r="I2575" s="25">
        <v>0.0</v>
      </c>
      <c r="J2575" s="25">
        <v>0.0</v>
      </c>
      <c r="K2575" s="25">
        <v>0.0</v>
      </c>
      <c r="L2575" s="25">
        <v>0.0</v>
      </c>
      <c r="M2575" s="25">
        <v>0.0</v>
      </c>
      <c r="N2575" s="25">
        <v>0.88361</v>
      </c>
      <c r="O2575" s="25">
        <v>1.5</v>
      </c>
      <c r="P2575" s="25">
        <v>0.87626</v>
      </c>
      <c r="Q2575" s="25">
        <v>4.0</v>
      </c>
      <c r="R2575" s="25">
        <v>99.0</v>
      </c>
      <c r="S2575" s="25">
        <v>11.0</v>
      </c>
    </row>
    <row r="2576">
      <c r="A2576" s="25" t="s">
        <v>41</v>
      </c>
      <c r="B2576" s="25" t="s">
        <v>1</v>
      </c>
      <c r="C2576" s="25" t="s">
        <v>123</v>
      </c>
      <c r="D2576" s="25" t="s">
        <v>19</v>
      </c>
      <c r="E2576" s="25">
        <v>18.0</v>
      </c>
      <c r="F2576" s="25">
        <v>5.0</v>
      </c>
      <c r="G2576" s="25">
        <v>0.0</v>
      </c>
      <c r="H2576" s="25">
        <v>1.0</v>
      </c>
      <c r="I2576" s="25">
        <v>0.0</v>
      </c>
      <c r="J2576" s="25">
        <v>0.0</v>
      </c>
      <c r="K2576" s="25">
        <v>0.0</v>
      </c>
      <c r="L2576" s="25">
        <v>0.0</v>
      </c>
      <c r="M2576" s="25">
        <v>0.0</v>
      </c>
      <c r="N2576" s="25">
        <v>0.68778</v>
      </c>
      <c r="O2576" s="25">
        <v>1.93361</v>
      </c>
      <c r="P2576" s="25">
        <v>0.84421</v>
      </c>
      <c r="Q2576" s="25">
        <v>4.0</v>
      </c>
      <c r="R2576" s="25">
        <v>99.0</v>
      </c>
      <c r="S2576" s="25">
        <v>11.0</v>
      </c>
    </row>
    <row r="2577">
      <c r="A2577" s="25" t="s">
        <v>41</v>
      </c>
      <c r="B2577" s="25" t="s">
        <v>1</v>
      </c>
      <c r="C2577" s="25" t="s">
        <v>185</v>
      </c>
      <c r="D2577" s="25" t="s">
        <v>19</v>
      </c>
      <c r="E2577" s="25">
        <v>50.0</v>
      </c>
      <c r="F2577" s="25">
        <v>5.0</v>
      </c>
      <c r="G2577" s="25">
        <v>0.0</v>
      </c>
      <c r="H2577" s="25">
        <v>2.0</v>
      </c>
      <c r="I2577" s="25">
        <v>0.0</v>
      </c>
      <c r="J2577" s="25">
        <v>1.0</v>
      </c>
      <c r="K2577" s="25">
        <v>0.0</v>
      </c>
      <c r="L2577" s="25">
        <v>0.0</v>
      </c>
      <c r="M2577" s="25">
        <v>0.0</v>
      </c>
      <c r="N2577" s="25">
        <v>0.42861</v>
      </c>
      <c r="O2577" s="25">
        <v>1.29833</v>
      </c>
      <c r="P2577" s="25">
        <v>0.9202</v>
      </c>
      <c r="Q2577" s="25">
        <v>4.0</v>
      </c>
      <c r="R2577" s="25">
        <v>99.0</v>
      </c>
      <c r="S2577" s="25">
        <v>11.0</v>
      </c>
    </row>
    <row r="2578">
      <c r="A2578" s="25" t="s">
        <v>41</v>
      </c>
      <c r="B2578" s="25" t="s">
        <v>1</v>
      </c>
      <c r="C2578" s="25" t="s">
        <v>195</v>
      </c>
      <c r="D2578" s="25" t="s">
        <v>19</v>
      </c>
      <c r="E2578" s="25">
        <v>71.0</v>
      </c>
      <c r="F2578" s="25">
        <v>4.0</v>
      </c>
      <c r="G2578" s="25">
        <v>0.0</v>
      </c>
      <c r="H2578" s="25">
        <v>8.0</v>
      </c>
      <c r="I2578" s="25">
        <v>0.0</v>
      </c>
      <c r="J2578" s="25">
        <v>0.0</v>
      </c>
      <c r="K2578" s="25">
        <v>0.0</v>
      </c>
      <c r="L2578" s="25">
        <v>0.0</v>
      </c>
      <c r="M2578" s="25">
        <v>0.0</v>
      </c>
      <c r="N2578" s="25">
        <v>0.38194</v>
      </c>
      <c r="O2578" s="25">
        <v>1.0925</v>
      </c>
      <c r="P2578" s="25">
        <v>1.04485</v>
      </c>
      <c r="Q2578" s="25">
        <v>4.0</v>
      </c>
      <c r="R2578" s="25">
        <v>99.0</v>
      </c>
      <c r="S2578" s="25">
        <v>11.0</v>
      </c>
    </row>
    <row r="2579">
      <c r="A2579" s="25" t="s">
        <v>41</v>
      </c>
      <c r="B2579" s="25" t="s">
        <v>1</v>
      </c>
      <c r="C2579" s="25" t="s">
        <v>59</v>
      </c>
      <c r="D2579" s="25" t="s">
        <v>19</v>
      </c>
      <c r="E2579" s="25">
        <v>24.0</v>
      </c>
      <c r="F2579" s="25">
        <v>4.0</v>
      </c>
      <c r="G2579" s="25">
        <v>0.0</v>
      </c>
      <c r="H2579" s="25">
        <v>4.0</v>
      </c>
      <c r="I2579" s="25">
        <v>0.0</v>
      </c>
      <c r="J2579" s="25">
        <v>0.0</v>
      </c>
      <c r="K2579" s="25">
        <v>0.0</v>
      </c>
      <c r="L2579" s="25">
        <v>0.0</v>
      </c>
      <c r="M2579" s="25">
        <v>0.0</v>
      </c>
      <c r="N2579" s="25">
        <v>0.24139</v>
      </c>
      <c r="O2579" s="25">
        <v>1.01083</v>
      </c>
      <c r="P2579" s="25">
        <v>3.0881</v>
      </c>
      <c r="Q2579" s="25">
        <v>4.0</v>
      </c>
      <c r="R2579" s="25">
        <v>99.0</v>
      </c>
      <c r="S2579" s="25">
        <v>11.0</v>
      </c>
    </row>
    <row r="2580">
      <c r="A2580" s="25" t="s">
        <v>41</v>
      </c>
      <c r="B2580" s="25" t="s">
        <v>1</v>
      </c>
      <c r="C2580" s="25" t="s">
        <v>169</v>
      </c>
      <c r="D2580" s="25" t="s">
        <v>19</v>
      </c>
      <c r="E2580" s="25">
        <v>80.0</v>
      </c>
      <c r="F2580" s="25">
        <v>4.0</v>
      </c>
      <c r="G2580" s="25">
        <v>0.0</v>
      </c>
      <c r="H2580" s="25">
        <v>9.0</v>
      </c>
      <c r="I2580" s="25">
        <v>0.0</v>
      </c>
      <c r="J2580" s="25">
        <v>0.0</v>
      </c>
      <c r="K2580" s="25">
        <v>0.0</v>
      </c>
      <c r="L2580" s="25">
        <v>0.0</v>
      </c>
      <c r="M2580" s="25">
        <v>0.0</v>
      </c>
      <c r="N2580" s="25">
        <v>0.32639</v>
      </c>
      <c r="O2580" s="25">
        <v>1.47694</v>
      </c>
      <c r="P2580" s="25">
        <v>0.78665</v>
      </c>
      <c r="Q2580" s="25">
        <v>4.0</v>
      </c>
      <c r="R2580" s="25">
        <v>99.0</v>
      </c>
      <c r="S2580" s="25">
        <v>11.0</v>
      </c>
    </row>
    <row r="2581">
      <c r="A2581" s="25" t="s">
        <v>41</v>
      </c>
      <c r="B2581" s="25" t="s">
        <v>1</v>
      </c>
      <c r="C2581" s="25" t="s">
        <v>163</v>
      </c>
      <c r="D2581" s="25" t="s">
        <v>20</v>
      </c>
      <c r="E2581" s="25">
        <v>45.0</v>
      </c>
      <c r="F2581" s="25">
        <v>6.0</v>
      </c>
      <c r="G2581" s="25">
        <v>0.0</v>
      </c>
      <c r="H2581" s="25">
        <v>3.0</v>
      </c>
      <c r="I2581" s="25">
        <v>0.0</v>
      </c>
      <c r="J2581" s="25">
        <v>0.0</v>
      </c>
      <c r="K2581" s="25">
        <v>0.0</v>
      </c>
      <c r="L2581" s="25">
        <v>0.0</v>
      </c>
      <c r="M2581" s="25">
        <v>0.0</v>
      </c>
      <c r="N2581" s="25">
        <v>1.11944</v>
      </c>
      <c r="O2581" s="25">
        <v>10.04194</v>
      </c>
      <c r="P2581" s="25">
        <v>2.55909</v>
      </c>
      <c r="Q2581" s="25">
        <v>4.0</v>
      </c>
      <c r="R2581" s="25">
        <v>99.0</v>
      </c>
      <c r="S2581" s="25">
        <v>12.0</v>
      </c>
    </row>
    <row r="2582">
      <c r="A2582" s="25" t="s">
        <v>41</v>
      </c>
      <c r="B2582" s="25" t="s">
        <v>1</v>
      </c>
      <c r="C2582" s="25" t="s">
        <v>169</v>
      </c>
      <c r="D2582" s="25" t="s">
        <v>20</v>
      </c>
      <c r="E2582" s="25">
        <v>90.0</v>
      </c>
      <c r="F2582" s="25">
        <v>4.0</v>
      </c>
      <c r="G2582" s="25">
        <v>0.0</v>
      </c>
      <c r="H2582" s="25">
        <v>0.0</v>
      </c>
      <c r="I2582" s="25">
        <v>0.0</v>
      </c>
      <c r="J2582" s="25">
        <v>0.0</v>
      </c>
      <c r="K2582" s="25">
        <v>0.0</v>
      </c>
      <c r="L2582" s="25">
        <v>0.0</v>
      </c>
      <c r="M2582" s="25">
        <v>0.0</v>
      </c>
      <c r="N2582" s="25">
        <v>0.87417</v>
      </c>
      <c r="O2582" s="25">
        <v>5.13278</v>
      </c>
      <c r="P2582" s="25">
        <v>2.31371</v>
      </c>
      <c r="Q2582" s="25">
        <v>4.0</v>
      </c>
      <c r="R2582" s="25">
        <v>99.0</v>
      </c>
      <c r="S2582" s="25">
        <v>12.0</v>
      </c>
    </row>
    <row r="2583">
      <c r="A2583" s="25" t="s">
        <v>41</v>
      </c>
      <c r="B2583" s="25" t="s">
        <v>1</v>
      </c>
      <c r="C2583" s="25" t="s">
        <v>134</v>
      </c>
      <c r="D2583" s="25" t="s">
        <v>20</v>
      </c>
      <c r="E2583" s="25">
        <v>104.0</v>
      </c>
      <c r="F2583" s="25">
        <v>4.0</v>
      </c>
      <c r="G2583" s="25">
        <v>0.0</v>
      </c>
      <c r="H2583" s="25">
        <v>1.0</v>
      </c>
      <c r="I2583" s="25">
        <v>0.0</v>
      </c>
      <c r="J2583" s="25">
        <v>0.0</v>
      </c>
      <c r="K2583" s="25">
        <v>0.0</v>
      </c>
      <c r="L2583" s="25">
        <v>0.0</v>
      </c>
      <c r="M2583" s="25">
        <v>0.0</v>
      </c>
      <c r="N2583" s="25">
        <v>0.75222</v>
      </c>
      <c r="O2583" s="25">
        <v>5.55917</v>
      </c>
      <c r="P2583" s="25">
        <v>3.14738</v>
      </c>
      <c r="Q2583" s="25">
        <v>4.0</v>
      </c>
      <c r="R2583" s="25">
        <v>99.0</v>
      </c>
      <c r="S2583" s="25">
        <v>12.0</v>
      </c>
    </row>
    <row r="2584">
      <c r="A2584" s="25" t="s">
        <v>41</v>
      </c>
      <c r="B2584" s="25" t="s">
        <v>1</v>
      </c>
      <c r="C2584" s="25" t="s">
        <v>201</v>
      </c>
      <c r="D2584" s="25" t="s">
        <v>20</v>
      </c>
      <c r="E2584" s="25">
        <v>24.0</v>
      </c>
      <c r="F2584" s="25">
        <v>4.0</v>
      </c>
      <c r="G2584" s="25">
        <v>0.0</v>
      </c>
      <c r="H2584" s="25">
        <v>0.0</v>
      </c>
      <c r="I2584" s="25">
        <v>0.0</v>
      </c>
      <c r="J2584" s="25">
        <v>0.0</v>
      </c>
      <c r="K2584" s="25">
        <v>0.0</v>
      </c>
      <c r="L2584" s="25">
        <v>0.0</v>
      </c>
      <c r="M2584" s="25">
        <v>0.0</v>
      </c>
      <c r="N2584" s="25">
        <v>1.16972</v>
      </c>
      <c r="O2584" s="25">
        <v>13.90167</v>
      </c>
      <c r="P2584" s="25">
        <v>7.24584</v>
      </c>
      <c r="Q2584" s="25">
        <v>4.0</v>
      </c>
      <c r="R2584" s="25">
        <v>99.0</v>
      </c>
      <c r="S2584" s="25">
        <v>12.0</v>
      </c>
    </row>
    <row r="2585">
      <c r="A2585" s="25" t="s">
        <v>41</v>
      </c>
      <c r="B2585" s="25" t="s">
        <v>1</v>
      </c>
      <c r="C2585" s="25" t="s">
        <v>231</v>
      </c>
      <c r="D2585" s="25" t="s">
        <v>20</v>
      </c>
      <c r="E2585" s="25">
        <v>10.0</v>
      </c>
      <c r="F2585" s="25">
        <v>6.0</v>
      </c>
      <c r="G2585" s="25">
        <v>0.0</v>
      </c>
      <c r="H2585" s="25">
        <v>0.0</v>
      </c>
      <c r="I2585" s="25">
        <v>0.0</v>
      </c>
      <c r="J2585" s="25">
        <v>0.0</v>
      </c>
      <c r="K2585" s="25">
        <v>0.0</v>
      </c>
      <c r="L2585" s="25">
        <v>0.0</v>
      </c>
      <c r="M2585" s="25">
        <v>0.0</v>
      </c>
      <c r="N2585" s="25">
        <v>0.51722</v>
      </c>
      <c r="O2585" s="25">
        <v>25.66417</v>
      </c>
      <c r="P2585" s="25">
        <v>8.15792</v>
      </c>
      <c r="Q2585" s="25">
        <v>4.0</v>
      </c>
      <c r="R2585" s="25">
        <v>99.0</v>
      </c>
      <c r="S2585" s="25">
        <v>12.0</v>
      </c>
    </row>
    <row r="2586">
      <c r="A2586" s="25" t="s">
        <v>41</v>
      </c>
      <c r="B2586" s="25" t="s">
        <v>1</v>
      </c>
      <c r="C2586" s="25" t="s">
        <v>149</v>
      </c>
      <c r="D2586" s="25" t="s">
        <v>20</v>
      </c>
      <c r="E2586" s="25">
        <v>34.0</v>
      </c>
      <c r="F2586" s="25">
        <v>4.0</v>
      </c>
      <c r="G2586" s="25">
        <v>0.0</v>
      </c>
      <c r="H2586" s="25">
        <v>0.0</v>
      </c>
      <c r="I2586" s="25">
        <v>0.0</v>
      </c>
      <c r="J2586" s="25">
        <v>0.0</v>
      </c>
      <c r="K2586" s="25">
        <v>0.0</v>
      </c>
      <c r="L2586" s="25">
        <v>0.0</v>
      </c>
      <c r="M2586" s="25">
        <v>0.0</v>
      </c>
      <c r="N2586" s="25">
        <v>0.99139</v>
      </c>
      <c r="O2586" s="25">
        <v>24.22472</v>
      </c>
      <c r="P2586" s="25">
        <v>5.93512</v>
      </c>
      <c r="Q2586" s="25">
        <v>4.0</v>
      </c>
      <c r="R2586" s="25">
        <v>99.0</v>
      </c>
      <c r="S2586" s="25">
        <v>12.0</v>
      </c>
    </row>
    <row r="2587">
      <c r="A2587" s="25" t="s">
        <v>41</v>
      </c>
      <c r="B2587" s="25" t="s">
        <v>1</v>
      </c>
      <c r="C2587" s="25" t="s">
        <v>96</v>
      </c>
      <c r="D2587" s="25" t="s">
        <v>241</v>
      </c>
      <c r="E2587" s="25">
        <v>422.0</v>
      </c>
      <c r="F2587" s="25">
        <v>4.0</v>
      </c>
      <c r="G2587" s="25">
        <v>0.0</v>
      </c>
      <c r="H2587" s="25">
        <v>39.0</v>
      </c>
      <c r="I2587" s="25">
        <v>0.0</v>
      </c>
      <c r="J2587" s="25">
        <v>0.0</v>
      </c>
      <c r="K2587" s="25">
        <v>0.0</v>
      </c>
      <c r="L2587" s="25">
        <v>0.0</v>
      </c>
      <c r="M2587" s="25">
        <v>0.0</v>
      </c>
      <c r="N2587" s="25">
        <v>0.87778</v>
      </c>
      <c r="O2587" s="25">
        <v>7.82722</v>
      </c>
      <c r="P2587" s="25">
        <v>3.14277</v>
      </c>
      <c r="Q2587" s="25">
        <v>4.0</v>
      </c>
      <c r="R2587" s="25">
        <v>99.0</v>
      </c>
      <c r="S2587" s="25">
        <v>13.0</v>
      </c>
    </row>
    <row r="2588">
      <c r="A2588" s="25" t="s">
        <v>41</v>
      </c>
      <c r="B2588" s="25" t="s">
        <v>1</v>
      </c>
      <c r="C2588" s="25" t="s">
        <v>165</v>
      </c>
      <c r="D2588" s="25" t="s">
        <v>241</v>
      </c>
      <c r="E2588" s="25">
        <v>138.0</v>
      </c>
      <c r="F2588" s="25">
        <v>4.0</v>
      </c>
      <c r="G2588" s="25">
        <v>0.0</v>
      </c>
      <c r="H2588" s="25">
        <v>3.0</v>
      </c>
      <c r="I2588" s="25">
        <v>0.0</v>
      </c>
      <c r="J2588" s="25">
        <v>0.0</v>
      </c>
      <c r="K2588" s="25">
        <v>0.0</v>
      </c>
      <c r="L2588" s="25">
        <v>0.0</v>
      </c>
      <c r="M2588" s="25">
        <v>0.0</v>
      </c>
      <c r="N2588" s="25">
        <v>0.57139</v>
      </c>
      <c r="O2588" s="25">
        <v>4.9325</v>
      </c>
      <c r="P2588" s="25">
        <v>2.18757</v>
      </c>
      <c r="Q2588" s="25">
        <v>4.0</v>
      </c>
      <c r="R2588" s="25">
        <v>99.0</v>
      </c>
      <c r="S2588" s="25">
        <v>13.0</v>
      </c>
    </row>
    <row r="2589">
      <c r="A2589" s="25" t="s">
        <v>41</v>
      </c>
      <c r="B2589" s="25" t="s">
        <v>1</v>
      </c>
      <c r="C2589" s="25" t="s">
        <v>242</v>
      </c>
      <c r="D2589" s="25" t="s">
        <v>260</v>
      </c>
      <c r="E2589" s="25">
        <v>23.0</v>
      </c>
      <c r="F2589" s="25">
        <v>5.0</v>
      </c>
      <c r="G2589" s="25">
        <v>0.0</v>
      </c>
      <c r="H2589" s="25">
        <v>9.0</v>
      </c>
      <c r="I2589" s="25">
        <v>0.0</v>
      </c>
      <c r="J2589" s="25">
        <v>0.0</v>
      </c>
      <c r="K2589" s="25">
        <v>0.0</v>
      </c>
      <c r="L2589" s="25">
        <v>0.0</v>
      </c>
      <c r="M2589" s="25">
        <v>0.0</v>
      </c>
      <c r="N2589" s="25">
        <v>0.03528</v>
      </c>
      <c r="O2589" s="25">
        <v>3.07583</v>
      </c>
      <c r="P2589" s="25">
        <v>4.59477</v>
      </c>
      <c r="Q2589" s="25">
        <v>4.0</v>
      </c>
      <c r="R2589" s="25">
        <v>99.0</v>
      </c>
      <c r="S2589" s="25">
        <v>99.0</v>
      </c>
    </row>
    <row r="2590">
      <c r="A2590" s="25" t="s">
        <v>41</v>
      </c>
      <c r="B2590" s="25" t="s">
        <v>1</v>
      </c>
      <c r="C2590" s="25" t="s">
        <v>242</v>
      </c>
      <c r="D2590" s="25" t="s">
        <v>267</v>
      </c>
      <c r="E2590" s="25">
        <v>26.0</v>
      </c>
      <c r="F2590" s="25">
        <v>4.0</v>
      </c>
      <c r="G2590" s="25">
        <v>0.0</v>
      </c>
      <c r="H2590" s="25">
        <v>9.0</v>
      </c>
      <c r="I2590" s="25">
        <v>0.0</v>
      </c>
      <c r="J2590" s="25">
        <v>0.0</v>
      </c>
      <c r="K2590" s="25">
        <v>0.0</v>
      </c>
      <c r="L2590" s="25">
        <v>0.0</v>
      </c>
      <c r="M2590" s="25">
        <v>0.0</v>
      </c>
      <c r="N2590" s="25">
        <v>0.06444</v>
      </c>
      <c r="O2590" s="25">
        <v>5.82944</v>
      </c>
      <c r="P2590" s="25">
        <v>2.08801</v>
      </c>
      <c r="Q2590" s="25">
        <v>4.0</v>
      </c>
      <c r="R2590" s="25">
        <v>99.0</v>
      </c>
      <c r="S2590" s="25">
        <v>99.0</v>
      </c>
    </row>
    <row r="2591">
      <c r="A2591" s="25" t="s">
        <v>41</v>
      </c>
      <c r="B2591" s="25" t="s">
        <v>1</v>
      </c>
      <c r="C2591" s="25" t="s">
        <v>242</v>
      </c>
      <c r="D2591" s="25" t="s">
        <v>272</v>
      </c>
      <c r="E2591" s="25">
        <v>12.0</v>
      </c>
      <c r="F2591" s="25">
        <v>4.0</v>
      </c>
      <c r="G2591" s="25">
        <v>0.0</v>
      </c>
      <c r="H2591" s="25">
        <v>2.0</v>
      </c>
      <c r="I2591" s="25">
        <v>0.0</v>
      </c>
      <c r="J2591" s="25">
        <v>0.0</v>
      </c>
      <c r="K2591" s="25">
        <v>0.0</v>
      </c>
      <c r="L2591" s="25">
        <v>0.0</v>
      </c>
      <c r="M2591" s="25">
        <v>0.0</v>
      </c>
      <c r="N2591" s="25">
        <v>0.90111</v>
      </c>
      <c r="O2591" s="25">
        <v>24.12389</v>
      </c>
      <c r="P2591" s="25">
        <v>9.40493</v>
      </c>
      <c r="Q2591" s="25">
        <v>4.0</v>
      </c>
      <c r="R2591" s="25">
        <v>99.0</v>
      </c>
      <c r="S2591" s="25">
        <v>99.0</v>
      </c>
    </row>
    <row r="2592">
      <c r="A2592" s="25" t="s">
        <v>41</v>
      </c>
      <c r="B2592" s="25" t="s">
        <v>1</v>
      </c>
      <c r="C2592" s="25" t="s">
        <v>242</v>
      </c>
      <c r="D2592" s="25" t="s">
        <v>281</v>
      </c>
      <c r="E2592" s="25">
        <v>24.0</v>
      </c>
      <c r="F2592" s="25">
        <v>4.0</v>
      </c>
      <c r="G2592" s="25">
        <v>0.0</v>
      </c>
      <c r="H2592" s="25">
        <v>5.0</v>
      </c>
      <c r="I2592" s="25">
        <v>0.0</v>
      </c>
      <c r="J2592" s="25">
        <v>0.0</v>
      </c>
      <c r="K2592" s="25">
        <v>0.0</v>
      </c>
      <c r="L2592" s="25">
        <v>0.0</v>
      </c>
      <c r="M2592" s="25">
        <v>0.0</v>
      </c>
      <c r="N2592" s="25">
        <v>0.16528</v>
      </c>
      <c r="O2592" s="25">
        <v>17.14972</v>
      </c>
      <c r="P2592" s="25">
        <v>3.81233</v>
      </c>
      <c r="Q2592" s="25">
        <v>4.0</v>
      </c>
      <c r="R2592" s="25">
        <v>99.0</v>
      </c>
      <c r="S2592" s="25">
        <v>99.0</v>
      </c>
    </row>
    <row r="2593">
      <c r="A2593" s="25" t="s">
        <v>41</v>
      </c>
      <c r="B2593" s="25" t="s">
        <v>1</v>
      </c>
      <c r="C2593" s="25" t="s">
        <v>242</v>
      </c>
      <c r="D2593" s="25" t="s">
        <v>259</v>
      </c>
      <c r="E2593" s="25">
        <v>23.0</v>
      </c>
      <c r="F2593" s="25">
        <v>5.0</v>
      </c>
      <c r="G2593" s="25">
        <v>0.0</v>
      </c>
      <c r="H2593" s="25">
        <v>6.0</v>
      </c>
      <c r="I2593" s="25">
        <v>0.0</v>
      </c>
      <c r="J2593" s="25">
        <v>0.0</v>
      </c>
      <c r="K2593" s="25">
        <v>0.0</v>
      </c>
      <c r="L2593" s="25">
        <v>0.0</v>
      </c>
      <c r="M2593" s="25">
        <v>0.0</v>
      </c>
      <c r="N2593" s="25">
        <v>0.26583</v>
      </c>
      <c r="O2593" s="25">
        <v>26.77139</v>
      </c>
      <c r="P2593" s="25">
        <v>4.42993</v>
      </c>
      <c r="Q2593" s="25">
        <v>4.0</v>
      </c>
      <c r="R2593" s="25">
        <v>99.0</v>
      </c>
      <c r="S2593" s="25">
        <v>99.0</v>
      </c>
    </row>
    <row r="2594">
      <c r="A2594" s="25" t="s">
        <v>41</v>
      </c>
      <c r="B2594" s="25" t="s">
        <v>1</v>
      </c>
      <c r="C2594" s="25" t="s">
        <v>291</v>
      </c>
      <c r="D2594" s="25" t="s">
        <v>10</v>
      </c>
      <c r="E2594" s="25">
        <v>8.0</v>
      </c>
      <c r="F2594" s="25">
        <v>7.0</v>
      </c>
      <c r="G2594" s="25">
        <v>0.0</v>
      </c>
      <c r="H2594" s="25">
        <v>0.0</v>
      </c>
      <c r="I2594" s="25">
        <v>0.0</v>
      </c>
      <c r="J2594" s="25">
        <v>0.0</v>
      </c>
      <c r="K2594" s="25">
        <v>0.0</v>
      </c>
      <c r="L2594" s="25">
        <v>0.0</v>
      </c>
      <c r="M2594" s="25">
        <v>0.0</v>
      </c>
      <c r="N2594" s="25">
        <v>0.66972</v>
      </c>
      <c r="O2594" s="25">
        <v>29.93528</v>
      </c>
      <c r="P2594" s="25">
        <v>4.72128</v>
      </c>
      <c r="Q2594" s="25">
        <v>5.0</v>
      </c>
      <c r="R2594" s="25">
        <v>99.0</v>
      </c>
      <c r="S2594" s="25">
        <v>1.0</v>
      </c>
    </row>
    <row r="2595">
      <c r="A2595" s="25" t="s">
        <v>41</v>
      </c>
      <c r="B2595" s="25" t="s">
        <v>1</v>
      </c>
      <c r="C2595" s="25" t="s">
        <v>279</v>
      </c>
      <c r="D2595" s="25" t="s">
        <v>10</v>
      </c>
      <c r="E2595" s="25">
        <v>15.0</v>
      </c>
      <c r="F2595" s="25">
        <v>5.0</v>
      </c>
      <c r="G2595" s="25">
        <v>0.0</v>
      </c>
      <c r="H2595" s="25">
        <v>4.0</v>
      </c>
      <c r="I2595" s="25">
        <v>0.0</v>
      </c>
      <c r="J2595" s="25">
        <v>0.0</v>
      </c>
      <c r="K2595" s="25">
        <v>0.0</v>
      </c>
      <c r="L2595" s="25">
        <v>0.0</v>
      </c>
      <c r="M2595" s="25">
        <v>0.0</v>
      </c>
      <c r="N2595" s="25">
        <v>0.02</v>
      </c>
      <c r="O2595" s="25">
        <v>30.5075</v>
      </c>
      <c r="P2595" s="25">
        <v>4.91059</v>
      </c>
      <c r="Q2595" s="25">
        <v>5.0</v>
      </c>
      <c r="R2595" s="25">
        <v>99.0</v>
      </c>
      <c r="S2595" s="25">
        <v>1.0</v>
      </c>
    </row>
    <row r="2596">
      <c r="A2596" s="25" t="s">
        <v>41</v>
      </c>
      <c r="B2596" s="25" t="s">
        <v>1</v>
      </c>
      <c r="C2596" s="25" t="s">
        <v>216</v>
      </c>
      <c r="D2596" s="25" t="s">
        <v>235</v>
      </c>
      <c r="E2596" s="25">
        <v>51.0</v>
      </c>
      <c r="F2596" s="25">
        <v>5.0</v>
      </c>
      <c r="G2596" s="25">
        <v>0.0</v>
      </c>
      <c r="H2596" s="25">
        <v>1.0</v>
      </c>
      <c r="I2596" s="25">
        <v>0.0</v>
      </c>
      <c r="J2596" s="25">
        <v>0.0</v>
      </c>
      <c r="K2596" s="25">
        <v>0.0</v>
      </c>
      <c r="L2596" s="25">
        <v>0.0</v>
      </c>
      <c r="M2596" s="25">
        <v>0.0</v>
      </c>
      <c r="N2596" s="25">
        <v>0.41639</v>
      </c>
      <c r="O2596" s="25">
        <v>3.08056</v>
      </c>
      <c r="P2596" s="25">
        <v>17.41853</v>
      </c>
      <c r="Q2596" s="25">
        <v>5.0</v>
      </c>
      <c r="R2596" s="25">
        <v>99.0</v>
      </c>
      <c r="S2596" s="25">
        <v>2.0</v>
      </c>
    </row>
    <row r="2597">
      <c r="A2597" s="25" t="s">
        <v>41</v>
      </c>
      <c r="B2597" s="25" t="s">
        <v>1</v>
      </c>
      <c r="C2597" s="25" t="s">
        <v>239</v>
      </c>
      <c r="D2597" s="25" t="s">
        <v>235</v>
      </c>
      <c r="E2597" s="25">
        <v>14.0</v>
      </c>
      <c r="F2597" s="25">
        <v>7.0</v>
      </c>
      <c r="G2597" s="25">
        <v>1.0</v>
      </c>
      <c r="H2597" s="25">
        <v>0.0</v>
      </c>
      <c r="I2597" s="25">
        <v>0.0</v>
      </c>
      <c r="J2597" s="25">
        <v>0.0</v>
      </c>
      <c r="K2597" s="25">
        <v>0.0</v>
      </c>
      <c r="L2597" s="25">
        <v>0.0</v>
      </c>
      <c r="M2597" s="25">
        <v>0.0</v>
      </c>
      <c r="N2597" s="25">
        <v>15.49917</v>
      </c>
      <c r="O2597" s="25">
        <v>111.04611</v>
      </c>
      <c r="P2597" s="25">
        <v>82.33901</v>
      </c>
      <c r="Q2597" s="25">
        <v>5.0</v>
      </c>
      <c r="R2597" s="25">
        <v>99.0</v>
      </c>
      <c r="S2597" s="25">
        <v>2.0</v>
      </c>
    </row>
    <row r="2598">
      <c r="A2598" s="25" t="s">
        <v>41</v>
      </c>
      <c r="B2598" s="25" t="s">
        <v>1</v>
      </c>
      <c r="C2598" s="25" t="s">
        <v>252</v>
      </c>
      <c r="D2598" s="25" t="s">
        <v>235</v>
      </c>
      <c r="E2598" s="25">
        <v>14.0</v>
      </c>
      <c r="F2598" s="25">
        <v>5.0</v>
      </c>
      <c r="G2598" s="25">
        <v>0.0</v>
      </c>
      <c r="H2598" s="25">
        <v>0.0</v>
      </c>
      <c r="I2598" s="25">
        <v>0.0</v>
      </c>
      <c r="J2598" s="25">
        <v>0.0</v>
      </c>
      <c r="K2598" s="25">
        <v>0.0</v>
      </c>
      <c r="L2598" s="25">
        <v>0.0</v>
      </c>
      <c r="M2598" s="25">
        <v>0.0</v>
      </c>
      <c r="N2598" s="25">
        <v>1.49222</v>
      </c>
      <c r="O2598" s="25">
        <v>161.06889</v>
      </c>
      <c r="P2598" s="25">
        <v>57.9473</v>
      </c>
      <c r="Q2598" s="25">
        <v>5.0</v>
      </c>
      <c r="R2598" s="25">
        <v>99.0</v>
      </c>
      <c r="S2598" s="25">
        <v>2.0</v>
      </c>
    </row>
    <row r="2599">
      <c r="A2599" s="25" t="s">
        <v>41</v>
      </c>
      <c r="B2599" s="25" t="s">
        <v>1</v>
      </c>
      <c r="C2599" s="25" t="s">
        <v>266</v>
      </c>
      <c r="D2599" s="25" t="s">
        <v>11</v>
      </c>
      <c r="E2599" s="25">
        <v>22.0</v>
      </c>
      <c r="F2599" s="25">
        <v>5.0</v>
      </c>
      <c r="G2599" s="25">
        <v>0.0</v>
      </c>
      <c r="H2599" s="25">
        <v>4.0</v>
      </c>
      <c r="I2599" s="25">
        <v>0.0</v>
      </c>
      <c r="J2599" s="25">
        <v>0.0</v>
      </c>
      <c r="K2599" s="25">
        <v>0.0</v>
      </c>
      <c r="L2599" s="25">
        <v>0.0</v>
      </c>
      <c r="M2599" s="25">
        <v>0.0</v>
      </c>
      <c r="N2599" s="25">
        <v>0.14389</v>
      </c>
      <c r="O2599" s="25">
        <v>21.11333</v>
      </c>
      <c r="P2599" s="25">
        <v>8.83081</v>
      </c>
      <c r="Q2599" s="25">
        <v>5.0</v>
      </c>
      <c r="R2599" s="25">
        <v>99.0</v>
      </c>
      <c r="S2599" s="25">
        <v>3.0</v>
      </c>
    </row>
    <row r="2600">
      <c r="A2600" s="25" t="s">
        <v>41</v>
      </c>
      <c r="B2600" s="25" t="s">
        <v>1</v>
      </c>
      <c r="C2600" s="25" t="s">
        <v>288</v>
      </c>
      <c r="D2600" s="25" t="s">
        <v>11</v>
      </c>
      <c r="E2600" s="25">
        <v>31.0</v>
      </c>
      <c r="F2600" s="25">
        <v>5.0</v>
      </c>
      <c r="G2600" s="25">
        <v>0.0</v>
      </c>
      <c r="H2600" s="25">
        <v>11.0</v>
      </c>
      <c r="I2600" s="25">
        <v>0.0</v>
      </c>
      <c r="J2600" s="25">
        <v>0.0</v>
      </c>
      <c r="K2600" s="25">
        <v>0.0</v>
      </c>
      <c r="L2600" s="25">
        <v>0.0</v>
      </c>
      <c r="M2600" s="25">
        <v>0.0</v>
      </c>
      <c r="N2600" s="25">
        <v>0.14167</v>
      </c>
      <c r="O2600" s="25">
        <v>1.93917</v>
      </c>
      <c r="P2600" s="25">
        <v>1.1251</v>
      </c>
      <c r="Q2600" s="25">
        <v>5.0</v>
      </c>
      <c r="R2600" s="25">
        <v>99.0</v>
      </c>
      <c r="S2600" s="25">
        <v>3.0</v>
      </c>
    </row>
    <row r="2601">
      <c r="A2601" s="25" t="s">
        <v>41</v>
      </c>
      <c r="B2601" s="25" t="s">
        <v>1</v>
      </c>
      <c r="C2601" s="25" t="s">
        <v>220</v>
      </c>
      <c r="D2601" s="25" t="s">
        <v>11</v>
      </c>
      <c r="E2601" s="25">
        <v>32.0</v>
      </c>
      <c r="F2601" s="25">
        <v>5.0</v>
      </c>
      <c r="G2601" s="25">
        <v>0.0</v>
      </c>
      <c r="H2601" s="25">
        <v>7.0</v>
      </c>
      <c r="I2601" s="25">
        <v>0.0</v>
      </c>
      <c r="J2601" s="25">
        <v>0.0</v>
      </c>
      <c r="K2601" s="25">
        <v>0.0</v>
      </c>
      <c r="L2601" s="25">
        <v>0.0</v>
      </c>
      <c r="M2601" s="25">
        <v>0.0</v>
      </c>
      <c r="N2601" s="25">
        <v>0.11083</v>
      </c>
      <c r="O2601" s="25">
        <v>20.80944</v>
      </c>
      <c r="P2601" s="25">
        <v>10.0986</v>
      </c>
      <c r="Q2601" s="25">
        <v>5.0</v>
      </c>
      <c r="R2601" s="25">
        <v>99.0</v>
      </c>
      <c r="S2601" s="25">
        <v>3.0</v>
      </c>
    </row>
    <row r="2602">
      <c r="A2602" s="25" t="s">
        <v>41</v>
      </c>
      <c r="B2602" s="25" t="s">
        <v>1</v>
      </c>
      <c r="C2602" s="25" t="s">
        <v>174</v>
      </c>
      <c r="D2602" s="25" t="s">
        <v>12</v>
      </c>
      <c r="E2602" s="25">
        <v>210.0</v>
      </c>
      <c r="F2602" s="25">
        <v>6.0</v>
      </c>
      <c r="G2602" s="25">
        <v>0.0</v>
      </c>
      <c r="H2602" s="25">
        <v>36.0</v>
      </c>
      <c r="I2602" s="25">
        <v>0.0</v>
      </c>
      <c r="J2602" s="25">
        <v>0.0</v>
      </c>
      <c r="K2602" s="25">
        <v>0.0</v>
      </c>
      <c r="L2602" s="25">
        <v>0.0</v>
      </c>
      <c r="M2602" s="25">
        <v>0.0</v>
      </c>
      <c r="N2602" s="25">
        <v>0.12944</v>
      </c>
      <c r="O2602" s="25">
        <v>1.85111</v>
      </c>
      <c r="P2602" s="25">
        <v>1.86852</v>
      </c>
      <c r="Q2602" s="25">
        <v>5.0</v>
      </c>
      <c r="R2602" s="25">
        <v>99.0</v>
      </c>
      <c r="S2602" s="25">
        <v>4.0</v>
      </c>
    </row>
    <row r="2603">
      <c r="A2603" s="25" t="s">
        <v>41</v>
      </c>
      <c r="B2603" s="25" t="s">
        <v>1</v>
      </c>
      <c r="C2603" s="25" t="s">
        <v>224</v>
      </c>
      <c r="D2603" s="25" t="s">
        <v>12</v>
      </c>
      <c r="E2603" s="25">
        <v>34.0</v>
      </c>
      <c r="F2603" s="25">
        <v>6.0</v>
      </c>
      <c r="G2603" s="25">
        <v>0.0</v>
      </c>
      <c r="H2603" s="25">
        <v>7.0</v>
      </c>
      <c r="I2603" s="25">
        <v>0.0</v>
      </c>
      <c r="J2603" s="25">
        <v>0.0</v>
      </c>
      <c r="K2603" s="25">
        <v>0.0</v>
      </c>
      <c r="L2603" s="25">
        <v>0.0</v>
      </c>
      <c r="M2603" s="25">
        <v>0.0</v>
      </c>
      <c r="N2603" s="25">
        <v>0.89806</v>
      </c>
      <c r="O2603" s="25">
        <v>10.27139</v>
      </c>
      <c r="P2603" s="25">
        <v>2.76597</v>
      </c>
      <c r="Q2603" s="25">
        <v>5.0</v>
      </c>
      <c r="R2603" s="25">
        <v>99.0</v>
      </c>
      <c r="S2603" s="25">
        <v>4.0</v>
      </c>
    </row>
    <row r="2604">
      <c r="A2604" s="25" t="s">
        <v>41</v>
      </c>
      <c r="B2604" s="25" t="s">
        <v>1</v>
      </c>
      <c r="C2604" s="25" t="s">
        <v>130</v>
      </c>
      <c r="D2604" s="25" t="s">
        <v>12</v>
      </c>
      <c r="E2604" s="25">
        <v>57.0</v>
      </c>
      <c r="F2604" s="25">
        <v>6.0</v>
      </c>
      <c r="G2604" s="25">
        <v>0.0</v>
      </c>
      <c r="H2604" s="25">
        <v>16.0</v>
      </c>
      <c r="I2604" s="25">
        <v>0.0</v>
      </c>
      <c r="J2604" s="25">
        <v>0.0</v>
      </c>
      <c r="K2604" s="25">
        <v>0.0</v>
      </c>
      <c r="L2604" s="25">
        <v>0.0</v>
      </c>
      <c r="M2604" s="25">
        <v>0.0</v>
      </c>
      <c r="N2604" s="25">
        <v>0.395</v>
      </c>
      <c r="O2604" s="25">
        <v>1.73</v>
      </c>
      <c r="P2604" s="25">
        <v>2.3248</v>
      </c>
      <c r="Q2604" s="25">
        <v>5.0</v>
      </c>
      <c r="R2604" s="25">
        <v>99.0</v>
      </c>
      <c r="S2604" s="25">
        <v>4.0</v>
      </c>
    </row>
    <row r="2605">
      <c r="A2605" s="25" t="s">
        <v>41</v>
      </c>
      <c r="B2605" s="25" t="s">
        <v>1</v>
      </c>
      <c r="C2605" s="25" t="s">
        <v>145</v>
      </c>
      <c r="D2605" s="25" t="s">
        <v>12</v>
      </c>
      <c r="E2605" s="25">
        <v>72.0</v>
      </c>
      <c r="F2605" s="25">
        <v>5.0</v>
      </c>
      <c r="G2605" s="25">
        <v>0.0</v>
      </c>
      <c r="H2605" s="25">
        <v>15.0</v>
      </c>
      <c r="I2605" s="25">
        <v>0.0</v>
      </c>
      <c r="J2605" s="25">
        <v>0.0</v>
      </c>
      <c r="K2605" s="25">
        <v>0.0</v>
      </c>
      <c r="L2605" s="25">
        <v>0.0</v>
      </c>
      <c r="M2605" s="25">
        <v>0.0</v>
      </c>
      <c r="N2605" s="25">
        <v>0.43083</v>
      </c>
      <c r="O2605" s="25">
        <v>1.77833</v>
      </c>
      <c r="P2605" s="25">
        <v>2.90688</v>
      </c>
      <c r="Q2605" s="25">
        <v>5.0</v>
      </c>
      <c r="R2605" s="25">
        <v>99.0</v>
      </c>
      <c r="S2605" s="25">
        <v>4.0</v>
      </c>
    </row>
    <row r="2606">
      <c r="A2606" s="25" t="s">
        <v>41</v>
      </c>
      <c r="B2606" s="25" t="s">
        <v>1</v>
      </c>
      <c r="C2606" s="25" t="s">
        <v>144</v>
      </c>
      <c r="D2606" s="25" t="s">
        <v>12</v>
      </c>
      <c r="E2606" s="25">
        <v>53.0</v>
      </c>
      <c r="F2606" s="25">
        <v>11.0</v>
      </c>
      <c r="G2606" s="25">
        <v>0.0</v>
      </c>
      <c r="H2606" s="25">
        <v>8.0</v>
      </c>
      <c r="I2606" s="25">
        <v>0.0</v>
      </c>
      <c r="J2606" s="25">
        <v>0.0</v>
      </c>
      <c r="K2606" s="25">
        <v>0.0</v>
      </c>
      <c r="L2606" s="25">
        <v>0.0</v>
      </c>
      <c r="M2606" s="25">
        <v>0.0</v>
      </c>
      <c r="N2606" s="25">
        <v>0.44</v>
      </c>
      <c r="O2606" s="25">
        <v>12.25222</v>
      </c>
      <c r="P2606" s="25">
        <v>4.28468</v>
      </c>
      <c r="Q2606" s="25">
        <v>5.0</v>
      </c>
      <c r="R2606" s="25">
        <v>99.0</v>
      </c>
      <c r="S2606" s="25">
        <v>4.0</v>
      </c>
    </row>
    <row r="2607">
      <c r="A2607" s="25" t="s">
        <v>41</v>
      </c>
      <c r="B2607" s="25" t="s">
        <v>1</v>
      </c>
      <c r="C2607" s="25" t="s">
        <v>147</v>
      </c>
      <c r="D2607" s="25" t="s">
        <v>12</v>
      </c>
      <c r="E2607" s="25">
        <v>46.0</v>
      </c>
      <c r="F2607" s="25">
        <v>5.0</v>
      </c>
      <c r="G2607" s="25">
        <v>0.0</v>
      </c>
      <c r="H2607" s="25">
        <v>7.0</v>
      </c>
      <c r="I2607" s="25">
        <v>0.0</v>
      </c>
      <c r="J2607" s="25">
        <v>0.0</v>
      </c>
      <c r="K2607" s="25">
        <v>0.0</v>
      </c>
      <c r="L2607" s="25">
        <v>0.0</v>
      </c>
      <c r="M2607" s="25">
        <v>0.0</v>
      </c>
      <c r="N2607" s="25">
        <v>0.92583</v>
      </c>
      <c r="O2607" s="25">
        <v>10.5675</v>
      </c>
      <c r="P2607" s="25">
        <v>3.52208</v>
      </c>
      <c r="Q2607" s="25">
        <v>5.0</v>
      </c>
      <c r="R2607" s="25">
        <v>99.0</v>
      </c>
      <c r="S2607" s="25">
        <v>4.0</v>
      </c>
    </row>
    <row r="2608">
      <c r="A2608" s="25" t="s">
        <v>41</v>
      </c>
      <c r="B2608" s="25" t="s">
        <v>1</v>
      </c>
      <c r="C2608" s="25" t="s">
        <v>131</v>
      </c>
      <c r="D2608" s="25" t="s">
        <v>13</v>
      </c>
      <c r="E2608" s="25">
        <v>37.0</v>
      </c>
      <c r="F2608" s="25">
        <v>5.0</v>
      </c>
      <c r="G2608" s="25">
        <v>0.0</v>
      </c>
      <c r="H2608" s="25">
        <v>1.0</v>
      </c>
      <c r="I2608" s="25">
        <v>0.0</v>
      </c>
      <c r="J2608" s="25">
        <v>0.0</v>
      </c>
      <c r="K2608" s="25">
        <v>0.0</v>
      </c>
      <c r="L2608" s="25">
        <v>0.0</v>
      </c>
      <c r="M2608" s="25">
        <v>0.0</v>
      </c>
      <c r="N2608" s="25">
        <v>0.49611</v>
      </c>
      <c r="O2608" s="25">
        <v>13.07667</v>
      </c>
      <c r="P2608" s="25">
        <v>3.73281</v>
      </c>
      <c r="Q2608" s="25">
        <v>5.0</v>
      </c>
      <c r="R2608" s="25">
        <v>99.0</v>
      </c>
      <c r="S2608" s="25">
        <v>5.0</v>
      </c>
    </row>
    <row r="2609">
      <c r="A2609" s="25" t="s">
        <v>41</v>
      </c>
      <c r="B2609" s="25" t="s">
        <v>1</v>
      </c>
      <c r="C2609" s="25" t="s">
        <v>158</v>
      </c>
      <c r="D2609" s="25" t="s">
        <v>13</v>
      </c>
      <c r="E2609" s="25">
        <v>44.0</v>
      </c>
      <c r="F2609" s="25">
        <v>6.0</v>
      </c>
      <c r="G2609" s="25">
        <v>0.0</v>
      </c>
      <c r="H2609" s="25">
        <v>1.0</v>
      </c>
      <c r="I2609" s="25">
        <v>0.0</v>
      </c>
      <c r="J2609" s="25">
        <v>0.0</v>
      </c>
      <c r="K2609" s="25">
        <v>0.0</v>
      </c>
      <c r="L2609" s="25">
        <v>0.0</v>
      </c>
      <c r="M2609" s="25">
        <v>0.0</v>
      </c>
      <c r="N2609" s="25">
        <v>0.56889</v>
      </c>
      <c r="O2609" s="25">
        <v>16.83778</v>
      </c>
      <c r="P2609" s="25">
        <v>6.18468</v>
      </c>
      <c r="Q2609" s="25">
        <v>5.0</v>
      </c>
      <c r="R2609" s="25">
        <v>99.0</v>
      </c>
      <c r="S2609" s="25">
        <v>5.0</v>
      </c>
    </row>
    <row r="2610">
      <c r="A2610" s="25" t="s">
        <v>41</v>
      </c>
      <c r="B2610" s="25" t="s">
        <v>1</v>
      </c>
      <c r="C2610" s="25" t="s">
        <v>141</v>
      </c>
      <c r="D2610" s="25" t="s">
        <v>13</v>
      </c>
      <c r="E2610" s="25">
        <v>391.0</v>
      </c>
      <c r="F2610" s="25">
        <v>5.0</v>
      </c>
      <c r="G2610" s="25">
        <v>0.0</v>
      </c>
      <c r="H2610" s="25">
        <v>1.0</v>
      </c>
      <c r="I2610" s="25">
        <v>0.0</v>
      </c>
      <c r="J2610" s="25">
        <v>0.0</v>
      </c>
      <c r="K2610" s="25">
        <v>0.0</v>
      </c>
      <c r="L2610" s="25">
        <v>0.0</v>
      </c>
      <c r="M2610" s="25">
        <v>0.0</v>
      </c>
      <c r="N2610" s="25">
        <v>0.58306</v>
      </c>
      <c r="O2610" s="25">
        <v>9.585</v>
      </c>
      <c r="P2610" s="25">
        <v>4.38562</v>
      </c>
      <c r="Q2610" s="25">
        <v>5.0</v>
      </c>
      <c r="R2610" s="25">
        <v>99.0</v>
      </c>
      <c r="S2610" s="25">
        <v>5.0</v>
      </c>
    </row>
    <row r="2611">
      <c r="A2611" s="25" t="s">
        <v>41</v>
      </c>
      <c r="B2611" s="25" t="s">
        <v>1</v>
      </c>
      <c r="C2611" s="25" t="s">
        <v>126</v>
      </c>
      <c r="D2611" s="25" t="s">
        <v>13</v>
      </c>
      <c r="E2611" s="25">
        <v>47.0</v>
      </c>
      <c r="F2611" s="25">
        <v>5.0</v>
      </c>
      <c r="G2611" s="25">
        <v>0.0</v>
      </c>
      <c r="H2611" s="25">
        <v>1.0</v>
      </c>
      <c r="I2611" s="25">
        <v>0.0</v>
      </c>
      <c r="J2611" s="25">
        <v>0.0</v>
      </c>
      <c r="K2611" s="25">
        <v>0.0</v>
      </c>
      <c r="L2611" s="25">
        <v>0.0</v>
      </c>
      <c r="M2611" s="25">
        <v>0.0</v>
      </c>
      <c r="N2611" s="25">
        <v>0.71694</v>
      </c>
      <c r="O2611" s="25">
        <v>17.06389</v>
      </c>
      <c r="P2611" s="25">
        <v>5.26596</v>
      </c>
      <c r="Q2611" s="25">
        <v>5.0</v>
      </c>
      <c r="R2611" s="25">
        <v>99.0</v>
      </c>
      <c r="S2611" s="25">
        <v>5.0</v>
      </c>
    </row>
    <row r="2612">
      <c r="A2612" s="25" t="s">
        <v>41</v>
      </c>
      <c r="B2612" s="25" t="s">
        <v>1</v>
      </c>
      <c r="C2612" s="25" t="s">
        <v>48</v>
      </c>
      <c r="D2612" s="25" t="s">
        <v>13</v>
      </c>
      <c r="E2612" s="25">
        <v>52.0</v>
      </c>
      <c r="F2612" s="25">
        <v>5.0</v>
      </c>
      <c r="G2612" s="25">
        <v>0.0</v>
      </c>
      <c r="H2612" s="25">
        <v>6.0</v>
      </c>
      <c r="I2612" s="25">
        <v>0.0</v>
      </c>
      <c r="J2612" s="25">
        <v>0.0</v>
      </c>
      <c r="K2612" s="25">
        <v>0.0</v>
      </c>
      <c r="L2612" s="25">
        <v>0.0</v>
      </c>
      <c r="M2612" s="25">
        <v>0.0</v>
      </c>
      <c r="N2612" s="25">
        <v>0.29528</v>
      </c>
      <c r="O2612" s="25">
        <v>5.29917</v>
      </c>
      <c r="P2612" s="25">
        <v>5.03209</v>
      </c>
      <c r="Q2612" s="25">
        <v>5.0</v>
      </c>
      <c r="R2612" s="25">
        <v>99.0</v>
      </c>
      <c r="S2612" s="25">
        <v>5.0</v>
      </c>
    </row>
    <row r="2613">
      <c r="A2613" s="25" t="s">
        <v>41</v>
      </c>
      <c r="B2613" s="25" t="s">
        <v>1</v>
      </c>
      <c r="C2613" s="25" t="s">
        <v>205</v>
      </c>
      <c r="D2613" s="25" t="s">
        <v>13</v>
      </c>
      <c r="E2613" s="25">
        <v>31.0</v>
      </c>
      <c r="F2613" s="25">
        <v>8.0</v>
      </c>
      <c r="G2613" s="25">
        <v>0.0</v>
      </c>
      <c r="H2613" s="25">
        <v>0.0</v>
      </c>
      <c r="I2613" s="25">
        <v>0.0</v>
      </c>
      <c r="J2613" s="25">
        <v>0.0</v>
      </c>
      <c r="K2613" s="25">
        <v>0.0</v>
      </c>
      <c r="L2613" s="25">
        <v>0.0</v>
      </c>
      <c r="M2613" s="25">
        <v>0.0</v>
      </c>
      <c r="N2613" s="25">
        <v>0.74083</v>
      </c>
      <c r="O2613" s="25">
        <v>7.59306</v>
      </c>
      <c r="P2613" s="25">
        <v>6.96935</v>
      </c>
      <c r="Q2613" s="25">
        <v>5.0</v>
      </c>
      <c r="R2613" s="25">
        <v>99.0</v>
      </c>
      <c r="S2613" s="25">
        <v>5.0</v>
      </c>
    </row>
    <row r="2614">
      <c r="A2614" s="25" t="s">
        <v>41</v>
      </c>
      <c r="B2614" s="25" t="s">
        <v>1</v>
      </c>
      <c r="C2614" s="25" t="s">
        <v>95</v>
      </c>
      <c r="D2614" s="25" t="s">
        <v>13</v>
      </c>
      <c r="E2614" s="25">
        <v>91.0</v>
      </c>
      <c r="F2614" s="25">
        <v>8.0</v>
      </c>
      <c r="G2614" s="25">
        <v>0.0</v>
      </c>
      <c r="H2614" s="25">
        <v>1.0</v>
      </c>
      <c r="I2614" s="25">
        <v>0.0</v>
      </c>
      <c r="J2614" s="25">
        <v>0.0</v>
      </c>
      <c r="K2614" s="25">
        <v>0.0</v>
      </c>
      <c r="L2614" s="25">
        <v>0.0</v>
      </c>
      <c r="M2614" s="25">
        <v>0.0</v>
      </c>
      <c r="N2614" s="25">
        <v>0.71889</v>
      </c>
      <c r="O2614" s="25">
        <v>11.0525</v>
      </c>
      <c r="P2614" s="25">
        <v>3.62549</v>
      </c>
      <c r="Q2614" s="25">
        <v>5.0</v>
      </c>
      <c r="R2614" s="25">
        <v>99.0</v>
      </c>
      <c r="S2614" s="25">
        <v>5.0</v>
      </c>
    </row>
    <row r="2615">
      <c r="A2615" s="25" t="s">
        <v>41</v>
      </c>
      <c r="B2615" s="25" t="s">
        <v>1</v>
      </c>
      <c r="C2615" s="25" t="s">
        <v>174</v>
      </c>
      <c r="D2615" s="25" t="s">
        <v>13</v>
      </c>
      <c r="E2615" s="25">
        <v>32.0</v>
      </c>
      <c r="F2615" s="25">
        <v>6.0</v>
      </c>
      <c r="G2615" s="25">
        <v>0.0</v>
      </c>
      <c r="H2615" s="25">
        <v>1.0</v>
      </c>
      <c r="I2615" s="25">
        <v>0.0</v>
      </c>
      <c r="J2615" s="25">
        <v>0.0</v>
      </c>
      <c r="K2615" s="25">
        <v>0.0</v>
      </c>
      <c r="L2615" s="25">
        <v>0.0</v>
      </c>
      <c r="M2615" s="25">
        <v>0.0</v>
      </c>
      <c r="N2615" s="25">
        <v>0.95833</v>
      </c>
      <c r="O2615" s="25">
        <v>20.44111</v>
      </c>
      <c r="P2615" s="25">
        <v>7.04615</v>
      </c>
      <c r="Q2615" s="25">
        <v>5.0</v>
      </c>
      <c r="R2615" s="25">
        <v>99.0</v>
      </c>
      <c r="S2615" s="25">
        <v>5.0</v>
      </c>
    </row>
    <row r="2616">
      <c r="A2616" s="25" t="s">
        <v>41</v>
      </c>
      <c r="B2616" s="25" t="s">
        <v>1</v>
      </c>
      <c r="C2616" s="25" t="s">
        <v>180</v>
      </c>
      <c r="D2616" s="25" t="s">
        <v>13</v>
      </c>
      <c r="E2616" s="25">
        <v>35.0</v>
      </c>
      <c r="F2616" s="25">
        <v>5.0</v>
      </c>
      <c r="G2616" s="25">
        <v>0.0</v>
      </c>
      <c r="H2616" s="25">
        <v>0.0</v>
      </c>
      <c r="I2616" s="25">
        <v>0.0</v>
      </c>
      <c r="J2616" s="25">
        <v>0.0</v>
      </c>
      <c r="K2616" s="25">
        <v>0.0</v>
      </c>
      <c r="L2616" s="25">
        <v>0.0</v>
      </c>
      <c r="M2616" s="25">
        <v>0.0</v>
      </c>
      <c r="N2616" s="25">
        <v>1.12583</v>
      </c>
      <c r="O2616" s="25">
        <v>29.30806</v>
      </c>
      <c r="P2616" s="25">
        <v>11.44276</v>
      </c>
      <c r="Q2616" s="25">
        <v>5.0</v>
      </c>
      <c r="R2616" s="25">
        <v>99.0</v>
      </c>
      <c r="S2616" s="25">
        <v>5.0</v>
      </c>
    </row>
    <row r="2617">
      <c r="A2617" s="25" t="s">
        <v>41</v>
      </c>
      <c r="B2617" s="25" t="s">
        <v>1</v>
      </c>
      <c r="C2617" s="25" t="s">
        <v>96</v>
      </c>
      <c r="D2617" s="25" t="s">
        <v>14</v>
      </c>
      <c r="E2617" s="25">
        <v>989.0</v>
      </c>
      <c r="F2617" s="25">
        <v>6.0</v>
      </c>
      <c r="G2617" s="25">
        <v>1.0</v>
      </c>
      <c r="H2617" s="25">
        <v>24.0</v>
      </c>
      <c r="I2617" s="25">
        <v>0.0</v>
      </c>
      <c r="J2617" s="25">
        <v>0.0</v>
      </c>
      <c r="K2617" s="25">
        <v>0.0</v>
      </c>
      <c r="L2617" s="25">
        <v>0.0</v>
      </c>
      <c r="M2617" s="25">
        <v>0.0</v>
      </c>
      <c r="N2617" s="25">
        <v>0.62833</v>
      </c>
      <c r="O2617" s="25">
        <v>9.48556</v>
      </c>
      <c r="P2617" s="25">
        <v>3.14421</v>
      </c>
      <c r="Q2617" s="25">
        <v>5.0</v>
      </c>
      <c r="R2617" s="25">
        <v>99.0</v>
      </c>
      <c r="S2617" s="25">
        <v>6.0</v>
      </c>
    </row>
    <row r="2618">
      <c r="A2618" s="25" t="s">
        <v>41</v>
      </c>
      <c r="B2618" s="25" t="s">
        <v>1</v>
      </c>
      <c r="C2618" s="25" t="s">
        <v>105</v>
      </c>
      <c r="D2618" s="25" t="s">
        <v>14</v>
      </c>
      <c r="E2618" s="25">
        <v>3682.0</v>
      </c>
      <c r="F2618" s="25">
        <v>5.0</v>
      </c>
      <c r="G2618" s="25">
        <v>0.0</v>
      </c>
      <c r="H2618" s="25">
        <v>119.0</v>
      </c>
      <c r="I2618" s="25">
        <v>0.0</v>
      </c>
      <c r="J2618" s="25">
        <v>0.0</v>
      </c>
      <c r="K2618" s="25">
        <v>0.0</v>
      </c>
      <c r="L2618" s="25">
        <v>0.0</v>
      </c>
      <c r="M2618" s="25">
        <v>0.0</v>
      </c>
      <c r="N2618" s="25">
        <v>0.12889</v>
      </c>
      <c r="O2618" s="25">
        <v>1.08861</v>
      </c>
      <c r="P2618" s="25">
        <v>0.58184</v>
      </c>
      <c r="Q2618" s="25">
        <v>5.0</v>
      </c>
      <c r="R2618" s="25">
        <v>99.0</v>
      </c>
      <c r="S2618" s="25">
        <v>6.0</v>
      </c>
    </row>
    <row r="2619">
      <c r="A2619" s="25" t="s">
        <v>41</v>
      </c>
      <c r="B2619" s="25" t="s">
        <v>1</v>
      </c>
      <c r="C2619" s="25" t="s">
        <v>167</v>
      </c>
      <c r="D2619" s="25" t="s">
        <v>14</v>
      </c>
      <c r="E2619" s="25">
        <v>440.0</v>
      </c>
      <c r="F2619" s="25">
        <v>5.0</v>
      </c>
      <c r="G2619" s="25">
        <v>0.0</v>
      </c>
      <c r="H2619" s="25">
        <v>6.0</v>
      </c>
      <c r="I2619" s="25">
        <v>0.0</v>
      </c>
      <c r="J2619" s="25">
        <v>0.0</v>
      </c>
      <c r="K2619" s="25">
        <v>0.0</v>
      </c>
      <c r="L2619" s="25">
        <v>0.0</v>
      </c>
      <c r="M2619" s="25">
        <v>0.0</v>
      </c>
      <c r="N2619" s="25">
        <v>0.1425</v>
      </c>
      <c r="O2619" s="25">
        <v>1.255</v>
      </c>
      <c r="P2619" s="25">
        <v>0.75773</v>
      </c>
      <c r="Q2619" s="25">
        <v>5.0</v>
      </c>
      <c r="R2619" s="25">
        <v>99.0</v>
      </c>
      <c r="S2619" s="25">
        <v>6.0</v>
      </c>
    </row>
    <row r="2620">
      <c r="A2620" s="25" t="s">
        <v>41</v>
      </c>
      <c r="B2620" s="25" t="s">
        <v>1</v>
      </c>
      <c r="C2620" s="25" t="s">
        <v>152</v>
      </c>
      <c r="D2620" s="25" t="s">
        <v>15</v>
      </c>
      <c r="E2620" s="25">
        <v>176.0</v>
      </c>
      <c r="F2620" s="25">
        <v>5.0</v>
      </c>
      <c r="G2620" s="25">
        <v>0.0</v>
      </c>
      <c r="H2620" s="25">
        <v>59.0</v>
      </c>
      <c r="I2620" s="25">
        <v>0.0</v>
      </c>
      <c r="J2620" s="25">
        <v>0.0</v>
      </c>
      <c r="K2620" s="25">
        <v>0.0</v>
      </c>
      <c r="L2620" s="25">
        <v>0.0</v>
      </c>
      <c r="M2620" s="25">
        <v>0.0</v>
      </c>
      <c r="N2620" s="25">
        <v>0.05667</v>
      </c>
      <c r="O2620" s="25">
        <v>0.6575</v>
      </c>
      <c r="P2620" s="25">
        <v>0.26214</v>
      </c>
      <c r="Q2620" s="25">
        <v>5.0</v>
      </c>
      <c r="R2620" s="25">
        <v>99.0</v>
      </c>
      <c r="S2620" s="25">
        <v>7.0</v>
      </c>
    </row>
    <row r="2621">
      <c r="A2621" s="25" t="s">
        <v>41</v>
      </c>
      <c r="B2621" s="25" t="s">
        <v>1</v>
      </c>
      <c r="C2621" s="25" t="s">
        <v>56</v>
      </c>
      <c r="D2621" s="25" t="s">
        <v>15</v>
      </c>
      <c r="E2621" s="25">
        <v>187.0</v>
      </c>
      <c r="F2621" s="25">
        <v>5.0</v>
      </c>
      <c r="G2621" s="25">
        <v>0.0</v>
      </c>
      <c r="H2621" s="25">
        <v>115.0</v>
      </c>
      <c r="I2621" s="25">
        <v>0.0</v>
      </c>
      <c r="J2621" s="25">
        <v>0.0</v>
      </c>
      <c r="K2621" s="25">
        <v>0.0</v>
      </c>
      <c r="L2621" s="25">
        <v>0.0</v>
      </c>
      <c r="M2621" s="25">
        <v>0.0</v>
      </c>
      <c r="N2621" s="25">
        <v>0.00333</v>
      </c>
      <c r="O2621" s="25">
        <v>0.68028</v>
      </c>
      <c r="P2621" s="25">
        <v>0.25874</v>
      </c>
      <c r="Q2621" s="25">
        <v>5.0</v>
      </c>
      <c r="R2621" s="25">
        <v>99.0</v>
      </c>
      <c r="S2621" s="25">
        <v>7.0</v>
      </c>
    </row>
    <row r="2622">
      <c r="A2622" s="25" t="s">
        <v>41</v>
      </c>
      <c r="B2622" s="25" t="s">
        <v>1</v>
      </c>
      <c r="C2622" s="25" t="s">
        <v>101</v>
      </c>
      <c r="D2622" s="25" t="s">
        <v>15</v>
      </c>
      <c r="E2622" s="25">
        <v>243.0</v>
      </c>
      <c r="F2622" s="25">
        <v>5.0</v>
      </c>
      <c r="G2622" s="25">
        <v>0.0</v>
      </c>
      <c r="H2622" s="25">
        <v>119.0</v>
      </c>
      <c r="I2622" s="25">
        <v>0.0</v>
      </c>
      <c r="J2622" s="25">
        <v>0.0</v>
      </c>
      <c r="K2622" s="25">
        <v>0.0</v>
      </c>
      <c r="L2622" s="25">
        <v>0.0</v>
      </c>
      <c r="M2622" s="25">
        <v>0.0</v>
      </c>
      <c r="N2622" s="25">
        <v>0.01083</v>
      </c>
      <c r="O2622" s="25">
        <v>0.88333</v>
      </c>
      <c r="P2622" s="25">
        <v>0.33727</v>
      </c>
      <c r="Q2622" s="25">
        <v>5.0</v>
      </c>
      <c r="R2622" s="25">
        <v>99.0</v>
      </c>
      <c r="S2622" s="25">
        <v>7.0</v>
      </c>
    </row>
    <row r="2623">
      <c r="A2623" s="25" t="s">
        <v>41</v>
      </c>
      <c r="B2623" s="25" t="s">
        <v>1</v>
      </c>
      <c r="C2623" s="25" t="s">
        <v>104</v>
      </c>
      <c r="D2623" s="25" t="s">
        <v>15</v>
      </c>
      <c r="E2623" s="25">
        <v>151.0</v>
      </c>
      <c r="F2623" s="25">
        <v>5.0</v>
      </c>
      <c r="G2623" s="25">
        <v>0.0</v>
      </c>
      <c r="H2623" s="25">
        <v>43.0</v>
      </c>
      <c r="I2623" s="25">
        <v>0.0</v>
      </c>
      <c r="J2623" s="25">
        <v>0.0</v>
      </c>
      <c r="K2623" s="25">
        <v>0.0</v>
      </c>
      <c r="L2623" s="25">
        <v>0.0</v>
      </c>
      <c r="M2623" s="25">
        <v>0.0</v>
      </c>
      <c r="N2623" s="25">
        <v>0.07722</v>
      </c>
      <c r="O2623" s="25">
        <v>0.8</v>
      </c>
      <c r="P2623" s="25">
        <v>0.30144</v>
      </c>
      <c r="Q2623" s="25">
        <v>5.0</v>
      </c>
      <c r="R2623" s="25">
        <v>99.0</v>
      </c>
      <c r="S2623" s="25">
        <v>7.0</v>
      </c>
    </row>
    <row r="2624">
      <c r="A2624" s="25" t="s">
        <v>41</v>
      </c>
      <c r="B2624" s="25" t="s">
        <v>1</v>
      </c>
      <c r="C2624" s="25" t="s">
        <v>131</v>
      </c>
      <c r="D2624" s="25" t="s">
        <v>15</v>
      </c>
      <c r="E2624" s="25">
        <v>194.0</v>
      </c>
      <c r="F2624" s="25">
        <v>5.0</v>
      </c>
      <c r="G2624" s="25">
        <v>0.0</v>
      </c>
      <c r="H2624" s="25">
        <v>51.0</v>
      </c>
      <c r="I2624" s="25">
        <v>0.0</v>
      </c>
      <c r="J2624" s="25">
        <v>0.0</v>
      </c>
      <c r="K2624" s="25">
        <v>0.0</v>
      </c>
      <c r="L2624" s="25">
        <v>0.0</v>
      </c>
      <c r="M2624" s="25">
        <v>0.0</v>
      </c>
      <c r="N2624" s="25">
        <v>0.09944</v>
      </c>
      <c r="O2624" s="25">
        <v>0.95028</v>
      </c>
      <c r="P2624" s="25">
        <v>0.32602</v>
      </c>
      <c r="Q2624" s="25">
        <v>5.0</v>
      </c>
      <c r="R2624" s="25">
        <v>99.0</v>
      </c>
      <c r="S2624" s="25">
        <v>7.0</v>
      </c>
    </row>
    <row r="2625">
      <c r="A2625" s="25" t="s">
        <v>41</v>
      </c>
      <c r="B2625" s="25" t="s">
        <v>1</v>
      </c>
      <c r="C2625" s="25" t="s">
        <v>158</v>
      </c>
      <c r="D2625" s="25" t="s">
        <v>15</v>
      </c>
      <c r="E2625" s="25">
        <v>244.0</v>
      </c>
      <c r="F2625" s="25">
        <v>5.0</v>
      </c>
      <c r="G2625" s="25">
        <v>0.0</v>
      </c>
      <c r="H2625" s="25">
        <v>78.0</v>
      </c>
      <c r="I2625" s="25">
        <v>0.0</v>
      </c>
      <c r="J2625" s="25">
        <v>0.0</v>
      </c>
      <c r="K2625" s="25">
        <v>0.0</v>
      </c>
      <c r="L2625" s="25">
        <v>0.0</v>
      </c>
      <c r="M2625" s="25">
        <v>0.0</v>
      </c>
      <c r="N2625" s="25">
        <v>0.04389</v>
      </c>
      <c r="O2625" s="25">
        <v>0.60667</v>
      </c>
      <c r="P2625" s="25">
        <v>0.22149</v>
      </c>
      <c r="Q2625" s="25">
        <v>5.0</v>
      </c>
      <c r="R2625" s="25">
        <v>99.0</v>
      </c>
      <c r="S2625" s="25">
        <v>7.0</v>
      </c>
    </row>
    <row r="2626">
      <c r="A2626" s="25" t="s">
        <v>41</v>
      </c>
      <c r="B2626" s="25" t="s">
        <v>1</v>
      </c>
      <c r="C2626" s="25" t="s">
        <v>190</v>
      </c>
      <c r="D2626" s="25" t="s">
        <v>15</v>
      </c>
      <c r="E2626" s="25">
        <v>194.0</v>
      </c>
      <c r="F2626" s="25">
        <v>6.0</v>
      </c>
      <c r="G2626" s="25">
        <v>0.0</v>
      </c>
      <c r="H2626" s="25">
        <v>67.0</v>
      </c>
      <c r="I2626" s="25">
        <v>0.0</v>
      </c>
      <c r="J2626" s="25">
        <v>0.0</v>
      </c>
      <c r="K2626" s="25">
        <v>0.0</v>
      </c>
      <c r="L2626" s="25">
        <v>0.0</v>
      </c>
      <c r="M2626" s="25">
        <v>0.0</v>
      </c>
      <c r="N2626" s="25">
        <v>0.07472</v>
      </c>
      <c r="O2626" s="25">
        <v>1.03833</v>
      </c>
      <c r="P2626" s="25">
        <v>0.35915</v>
      </c>
      <c r="Q2626" s="25">
        <v>5.0</v>
      </c>
      <c r="R2626" s="25">
        <v>99.0</v>
      </c>
      <c r="S2626" s="25">
        <v>7.0</v>
      </c>
    </row>
    <row r="2627">
      <c r="A2627" s="25" t="s">
        <v>41</v>
      </c>
      <c r="B2627" s="25" t="s">
        <v>1</v>
      </c>
      <c r="C2627" s="25" t="s">
        <v>184</v>
      </c>
      <c r="D2627" s="25" t="s">
        <v>16</v>
      </c>
      <c r="E2627" s="25">
        <v>89.0</v>
      </c>
      <c r="F2627" s="25">
        <v>5.0</v>
      </c>
      <c r="G2627" s="25">
        <v>0.0</v>
      </c>
      <c r="H2627" s="25">
        <v>27.0</v>
      </c>
      <c r="I2627" s="25">
        <v>0.0</v>
      </c>
      <c r="J2627" s="25">
        <v>0.0</v>
      </c>
      <c r="K2627" s="25">
        <v>0.0</v>
      </c>
      <c r="L2627" s="25">
        <v>0.0</v>
      </c>
      <c r="M2627" s="25">
        <v>0.0</v>
      </c>
      <c r="N2627" s="25">
        <v>0.21861</v>
      </c>
      <c r="O2627" s="25">
        <v>6.36889</v>
      </c>
      <c r="P2627" s="25">
        <v>1.98451</v>
      </c>
      <c r="Q2627" s="25">
        <v>5.0</v>
      </c>
      <c r="R2627" s="25">
        <v>99.0</v>
      </c>
      <c r="S2627" s="25">
        <v>8.0</v>
      </c>
    </row>
    <row r="2628">
      <c r="A2628" s="25" t="s">
        <v>41</v>
      </c>
      <c r="B2628" s="25" t="s">
        <v>1</v>
      </c>
      <c r="C2628" s="25" t="s">
        <v>211</v>
      </c>
      <c r="D2628" s="25" t="s">
        <v>16</v>
      </c>
      <c r="E2628" s="25">
        <v>99.0</v>
      </c>
      <c r="F2628" s="25">
        <v>5.0</v>
      </c>
      <c r="G2628" s="25">
        <v>4.0</v>
      </c>
      <c r="H2628" s="25">
        <v>17.0</v>
      </c>
      <c r="I2628" s="25">
        <v>0.0</v>
      </c>
      <c r="J2628" s="25">
        <v>0.0</v>
      </c>
      <c r="K2628" s="25">
        <v>0.0</v>
      </c>
      <c r="L2628" s="25">
        <v>0.0</v>
      </c>
      <c r="M2628" s="25">
        <v>0.0</v>
      </c>
      <c r="N2628" s="25">
        <v>0.20222</v>
      </c>
      <c r="O2628" s="25">
        <v>20.36389</v>
      </c>
      <c r="P2628" s="25">
        <v>3.96142</v>
      </c>
      <c r="Q2628" s="25">
        <v>5.0</v>
      </c>
      <c r="R2628" s="25">
        <v>99.0</v>
      </c>
      <c r="S2628" s="25">
        <v>8.0</v>
      </c>
    </row>
    <row r="2629">
      <c r="A2629" s="25" t="s">
        <v>41</v>
      </c>
      <c r="B2629" s="25" t="s">
        <v>1</v>
      </c>
      <c r="C2629" s="25" t="s">
        <v>204</v>
      </c>
      <c r="D2629" s="25" t="s">
        <v>16</v>
      </c>
      <c r="E2629" s="25">
        <v>71.0</v>
      </c>
      <c r="F2629" s="25">
        <v>35.0</v>
      </c>
      <c r="G2629" s="25">
        <v>0.0</v>
      </c>
      <c r="H2629" s="25">
        <v>32.0</v>
      </c>
      <c r="I2629" s="25">
        <v>0.0</v>
      </c>
      <c r="J2629" s="25">
        <v>0.0</v>
      </c>
      <c r="K2629" s="25">
        <v>0.0</v>
      </c>
      <c r="L2629" s="25">
        <v>0.0</v>
      </c>
      <c r="M2629" s="25">
        <v>0.0</v>
      </c>
      <c r="N2629" s="25">
        <v>0.42028</v>
      </c>
      <c r="O2629" s="25">
        <v>0.77861</v>
      </c>
      <c r="P2629" s="25">
        <v>0.84342</v>
      </c>
      <c r="Q2629" s="25">
        <v>5.0</v>
      </c>
      <c r="R2629" s="25">
        <v>99.0</v>
      </c>
      <c r="S2629" s="25">
        <v>8.0</v>
      </c>
    </row>
    <row r="2630">
      <c r="A2630" s="25" t="s">
        <v>41</v>
      </c>
      <c r="B2630" s="25" t="s">
        <v>1</v>
      </c>
      <c r="C2630" s="25" t="s">
        <v>56</v>
      </c>
      <c r="D2630" s="25" t="s">
        <v>16</v>
      </c>
      <c r="E2630" s="25">
        <v>109.0</v>
      </c>
      <c r="F2630" s="25">
        <v>7.0</v>
      </c>
      <c r="G2630" s="25">
        <v>0.0</v>
      </c>
      <c r="H2630" s="25">
        <v>41.0</v>
      </c>
      <c r="I2630" s="25">
        <v>0.0</v>
      </c>
      <c r="J2630" s="25">
        <v>0.0</v>
      </c>
      <c r="K2630" s="25">
        <v>0.0</v>
      </c>
      <c r="L2630" s="25">
        <v>0.0</v>
      </c>
      <c r="M2630" s="25">
        <v>0.0</v>
      </c>
      <c r="N2630" s="25">
        <v>0.18306</v>
      </c>
      <c r="O2630" s="25">
        <v>8.65556</v>
      </c>
      <c r="P2630" s="25">
        <v>2.95763</v>
      </c>
      <c r="Q2630" s="25">
        <v>5.0</v>
      </c>
      <c r="R2630" s="25">
        <v>99.0</v>
      </c>
      <c r="S2630" s="25">
        <v>8.0</v>
      </c>
    </row>
    <row r="2631">
      <c r="A2631" s="25" t="s">
        <v>41</v>
      </c>
      <c r="B2631" s="25" t="s">
        <v>1</v>
      </c>
      <c r="C2631" s="25" t="s">
        <v>117</v>
      </c>
      <c r="D2631" s="25" t="s">
        <v>16</v>
      </c>
      <c r="E2631" s="25">
        <v>158.0</v>
      </c>
      <c r="F2631" s="25">
        <v>6.0</v>
      </c>
      <c r="G2631" s="25">
        <v>0.0</v>
      </c>
      <c r="H2631" s="25">
        <v>84.0</v>
      </c>
      <c r="I2631" s="25">
        <v>0.0</v>
      </c>
      <c r="J2631" s="25">
        <v>0.0</v>
      </c>
      <c r="K2631" s="25">
        <v>0.0</v>
      </c>
      <c r="L2631" s="25">
        <v>0.0</v>
      </c>
      <c r="M2631" s="25">
        <v>0.0</v>
      </c>
      <c r="N2631" s="25">
        <v>0.01139</v>
      </c>
      <c r="O2631" s="25">
        <v>1.10972</v>
      </c>
      <c r="P2631" s="25">
        <v>0.66795</v>
      </c>
      <c r="Q2631" s="25">
        <v>5.0</v>
      </c>
      <c r="R2631" s="25">
        <v>99.0</v>
      </c>
      <c r="S2631" s="25">
        <v>8.0</v>
      </c>
    </row>
    <row r="2632">
      <c r="A2632" s="25" t="s">
        <v>41</v>
      </c>
      <c r="B2632" s="25" t="s">
        <v>1</v>
      </c>
      <c r="C2632" s="25" t="s">
        <v>233</v>
      </c>
      <c r="D2632" s="25" t="s">
        <v>16</v>
      </c>
      <c r="E2632" s="25">
        <v>133.0</v>
      </c>
      <c r="F2632" s="25">
        <v>5.0</v>
      </c>
      <c r="G2632" s="25">
        <v>1.0</v>
      </c>
      <c r="H2632" s="25">
        <v>73.0</v>
      </c>
      <c r="I2632" s="25">
        <v>0.0</v>
      </c>
      <c r="J2632" s="25">
        <v>0.0</v>
      </c>
      <c r="K2632" s="25">
        <v>0.0</v>
      </c>
      <c r="L2632" s="25">
        <v>0.0</v>
      </c>
      <c r="M2632" s="25">
        <v>0.0</v>
      </c>
      <c r="N2632" s="25">
        <v>0.00778</v>
      </c>
      <c r="O2632" s="25">
        <v>0.46111</v>
      </c>
      <c r="P2632" s="25">
        <v>0.99493</v>
      </c>
      <c r="Q2632" s="25">
        <v>5.0</v>
      </c>
      <c r="R2632" s="25">
        <v>99.0</v>
      </c>
      <c r="S2632" s="25">
        <v>8.0</v>
      </c>
    </row>
    <row r="2633">
      <c r="A2633" s="25" t="s">
        <v>41</v>
      </c>
      <c r="B2633" s="25" t="s">
        <v>1</v>
      </c>
      <c r="C2633" s="25" t="s">
        <v>230</v>
      </c>
      <c r="D2633" s="25" t="s">
        <v>16</v>
      </c>
      <c r="E2633" s="25">
        <v>86.0</v>
      </c>
      <c r="F2633" s="25">
        <v>9.0</v>
      </c>
      <c r="G2633" s="25">
        <v>0.0</v>
      </c>
      <c r="H2633" s="25">
        <v>23.0</v>
      </c>
      <c r="I2633" s="25">
        <v>0.0</v>
      </c>
      <c r="J2633" s="25">
        <v>0.0</v>
      </c>
      <c r="K2633" s="25">
        <v>0.0</v>
      </c>
      <c r="L2633" s="25">
        <v>0.0</v>
      </c>
      <c r="M2633" s="25">
        <v>0.0</v>
      </c>
      <c r="N2633" s="25">
        <v>0.01611</v>
      </c>
      <c r="O2633" s="25">
        <v>5.26139</v>
      </c>
      <c r="P2633" s="25">
        <v>2.26864</v>
      </c>
      <c r="Q2633" s="25">
        <v>5.0</v>
      </c>
      <c r="R2633" s="25">
        <v>99.0</v>
      </c>
      <c r="S2633" s="25">
        <v>8.0</v>
      </c>
    </row>
    <row r="2634">
      <c r="A2634" s="25" t="s">
        <v>41</v>
      </c>
      <c r="B2634" s="25" t="s">
        <v>1</v>
      </c>
      <c r="C2634" s="25" t="s">
        <v>195</v>
      </c>
      <c r="D2634" s="25" t="s">
        <v>17</v>
      </c>
      <c r="E2634" s="25">
        <v>22.0</v>
      </c>
      <c r="F2634" s="25">
        <v>5.0</v>
      </c>
      <c r="G2634" s="25">
        <v>0.0</v>
      </c>
      <c r="H2634" s="25">
        <v>2.0</v>
      </c>
      <c r="I2634" s="25">
        <v>0.0</v>
      </c>
      <c r="J2634" s="25">
        <v>0.0</v>
      </c>
      <c r="K2634" s="25">
        <v>0.0</v>
      </c>
      <c r="L2634" s="25">
        <v>0.0</v>
      </c>
      <c r="M2634" s="25">
        <v>0.0</v>
      </c>
      <c r="N2634" s="25">
        <v>1.08611</v>
      </c>
      <c r="O2634" s="25">
        <v>11.50389</v>
      </c>
      <c r="P2634" s="25">
        <v>4.9548</v>
      </c>
      <c r="Q2634" s="25">
        <v>5.0</v>
      </c>
      <c r="R2634" s="25">
        <v>99.0</v>
      </c>
      <c r="S2634" s="25">
        <v>9.0</v>
      </c>
    </row>
    <row r="2635">
      <c r="A2635" s="25" t="s">
        <v>41</v>
      </c>
      <c r="B2635" s="25" t="s">
        <v>1</v>
      </c>
      <c r="C2635" s="25" t="s">
        <v>79</v>
      </c>
      <c r="D2635" s="25" t="s">
        <v>17</v>
      </c>
      <c r="E2635" s="25">
        <v>180.0</v>
      </c>
      <c r="F2635" s="25">
        <v>5.0</v>
      </c>
      <c r="G2635" s="25">
        <v>0.0</v>
      </c>
      <c r="H2635" s="25">
        <v>57.0</v>
      </c>
      <c r="I2635" s="25">
        <v>0.0</v>
      </c>
      <c r="J2635" s="25">
        <v>0.0</v>
      </c>
      <c r="K2635" s="25">
        <v>0.0</v>
      </c>
      <c r="L2635" s="25">
        <v>0.0</v>
      </c>
      <c r="M2635" s="25">
        <v>0.0</v>
      </c>
      <c r="N2635" s="25">
        <v>0.15611</v>
      </c>
      <c r="O2635" s="25">
        <v>11.11944</v>
      </c>
      <c r="P2635" s="25">
        <v>2.83979</v>
      </c>
      <c r="Q2635" s="25">
        <v>5.0</v>
      </c>
      <c r="R2635" s="25">
        <v>99.0</v>
      </c>
      <c r="S2635" s="25">
        <v>9.0</v>
      </c>
    </row>
    <row r="2636">
      <c r="A2636" s="25" t="s">
        <v>41</v>
      </c>
      <c r="B2636" s="25" t="s">
        <v>1</v>
      </c>
      <c r="C2636" s="25" t="s">
        <v>192</v>
      </c>
      <c r="D2636" s="25" t="s">
        <v>18</v>
      </c>
      <c r="E2636" s="25">
        <v>38.0</v>
      </c>
      <c r="F2636" s="25">
        <v>5.0</v>
      </c>
      <c r="G2636" s="25">
        <v>0.0</v>
      </c>
      <c r="H2636" s="25">
        <v>1.0</v>
      </c>
      <c r="I2636" s="25">
        <v>0.0</v>
      </c>
      <c r="J2636" s="25">
        <v>0.0</v>
      </c>
      <c r="K2636" s="25">
        <v>0.0</v>
      </c>
      <c r="L2636" s="25">
        <v>0.0</v>
      </c>
      <c r="M2636" s="25">
        <v>0.0</v>
      </c>
      <c r="N2636" s="25">
        <v>0.81333</v>
      </c>
      <c r="O2636" s="25">
        <v>6.92333</v>
      </c>
      <c r="P2636" s="25">
        <v>2.35319</v>
      </c>
      <c r="Q2636" s="25">
        <v>5.0</v>
      </c>
      <c r="R2636" s="25">
        <v>99.0</v>
      </c>
      <c r="S2636" s="25">
        <v>10.0</v>
      </c>
    </row>
    <row r="2637">
      <c r="A2637" s="25" t="s">
        <v>41</v>
      </c>
      <c r="B2637" s="25" t="s">
        <v>1</v>
      </c>
      <c r="C2637" s="25" t="s">
        <v>80</v>
      </c>
      <c r="D2637" s="25" t="s">
        <v>18</v>
      </c>
      <c r="E2637" s="25">
        <v>262.0</v>
      </c>
      <c r="F2637" s="25">
        <v>5.0</v>
      </c>
      <c r="G2637" s="25">
        <v>0.0</v>
      </c>
      <c r="H2637" s="25">
        <v>9.0</v>
      </c>
      <c r="I2637" s="25">
        <v>0.0</v>
      </c>
      <c r="J2637" s="25">
        <v>0.0</v>
      </c>
      <c r="K2637" s="25">
        <v>0.0</v>
      </c>
      <c r="L2637" s="25">
        <v>0.0</v>
      </c>
      <c r="M2637" s="25">
        <v>0.0</v>
      </c>
      <c r="N2637" s="25">
        <v>0.37667</v>
      </c>
      <c r="O2637" s="25">
        <v>5.19556</v>
      </c>
      <c r="P2637" s="25">
        <v>1.80872</v>
      </c>
      <c r="Q2637" s="25">
        <v>5.0</v>
      </c>
      <c r="R2637" s="25">
        <v>99.0</v>
      </c>
      <c r="S2637" s="25">
        <v>10.0</v>
      </c>
    </row>
    <row r="2638">
      <c r="A2638" s="25" t="s">
        <v>41</v>
      </c>
      <c r="B2638" s="25" t="s">
        <v>1</v>
      </c>
      <c r="C2638" s="25" t="s">
        <v>152</v>
      </c>
      <c r="D2638" s="25" t="s">
        <v>18</v>
      </c>
      <c r="E2638" s="25">
        <v>10.0</v>
      </c>
      <c r="F2638" s="25">
        <v>7.0</v>
      </c>
      <c r="G2638" s="25">
        <v>0.0</v>
      </c>
      <c r="H2638" s="25">
        <v>0.0</v>
      </c>
      <c r="I2638" s="25">
        <v>0.0</v>
      </c>
      <c r="J2638" s="25">
        <v>0.0</v>
      </c>
      <c r="K2638" s="25">
        <v>0.0</v>
      </c>
      <c r="L2638" s="25">
        <v>0.0</v>
      </c>
      <c r="M2638" s="25">
        <v>0.0</v>
      </c>
      <c r="N2638" s="25">
        <v>0.95528</v>
      </c>
      <c r="O2638" s="25">
        <v>9.71833</v>
      </c>
      <c r="P2638" s="25">
        <v>2.71667</v>
      </c>
      <c r="Q2638" s="25">
        <v>5.0</v>
      </c>
      <c r="R2638" s="25">
        <v>99.0</v>
      </c>
      <c r="S2638" s="25">
        <v>10.0</v>
      </c>
    </row>
    <row r="2639">
      <c r="A2639" s="25" t="s">
        <v>41</v>
      </c>
      <c r="B2639" s="25" t="s">
        <v>1</v>
      </c>
      <c r="C2639" s="25" t="s">
        <v>162</v>
      </c>
      <c r="D2639" s="25" t="s">
        <v>18</v>
      </c>
      <c r="E2639" s="25">
        <v>223.0</v>
      </c>
      <c r="F2639" s="25">
        <v>6.0</v>
      </c>
      <c r="G2639" s="25">
        <v>0.0</v>
      </c>
      <c r="H2639" s="25">
        <v>15.0</v>
      </c>
      <c r="I2639" s="25">
        <v>0.0</v>
      </c>
      <c r="J2639" s="25">
        <v>0.0</v>
      </c>
      <c r="K2639" s="25">
        <v>0.0</v>
      </c>
      <c r="L2639" s="25">
        <v>0.0</v>
      </c>
      <c r="M2639" s="25">
        <v>0.0</v>
      </c>
      <c r="N2639" s="25">
        <v>0.305</v>
      </c>
      <c r="O2639" s="25">
        <v>6.915</v>
      </c>
      <c r="P2639" s="25">
        <v>2.05222</v>
      </c>
      <c r="Q2639" s="25">
        <v>5.0</v>
      </c>
      <c r="R2639" s="25">
        <v>99.0</v>
      </c>
      <c r="S2639" s="25">
        <v>10.0</v>
      </c>
    </row>
    <row r="2640">
      <c r="A2640" s="25" t="s">
        <v>41</v>
      </c>
      <c r="B2640" s="25" t="s">
        <v>1</v>
      </c>
      <c r="C2640" s="25" t="s">
        <v>180</v>
      </c>
      <c r="D2640" s="25" t="s">
        <v>19</v>
      </c>
      <c r="E2640" s="25">
        <v>35.0</v>
      </c>
      <c r="F2640" s="25">
        <v>5.0</v>
      </c>
      <c r="G2640" s="25">
        <v>0.0</v>
      </c>
      <c r="H2640" s="25">
        <v>4.0</v>
      </c>
      <c r="I2640" s="25">
        <v>0.0</v>
      </c>
      <c r="J2640" s="25">
        <v>0.0</v>
      </c>
      <c r="K2640" s="25">
        <v>0.0</v>
      </c>
      <c r="L2640" s="25">
        <v>0.0</v>
      </c>
      <c r="M2640" s="25">
        <v>0.0</v>
      </c>
      <c r="N2640" s="25">
        <v>0.40083</v>
      </c>
      <c r="O2640" s="25">
        <v>1.26611</v>
      </c>
      <c r="P2640" s="25">
        <v>0.81037</v>
      </c>
      <c r="Q2640" s="25">
        <v>5.0</v>
      </c>
      <c r="R2640" s="25">
        <v>99.0</v>
      </c>
      <c r="S2640" s="25">
        <v>11.0</v>
      </c>
    </row>
    <row r="2641">
      <c r="A2641" s="25" t="s">
        <v>41</v>
      </c>
      <c r="B2641" s="25" t="s">
        <v>1</v>
      </c>
      <c r="C2641" s="25" t="s">
        <v>90</v>
      </c>
      <c r="D2641" s="25" t="s">
        <v>19</v>
      </c>
      <c r="E2641" s="25">
        <v>25.0</v>
      </c>
      <c r="F2641" s="25">
        <v>8.0</v>
      </c>
      <c r="G2641" s="25">
        <v>0.0</v>
      </c>
      <c r="H2641" s="25">
        <v>2.0</v>
      </c>
      <c r="I2641" s="25">
        <v>0.0</v>
      </c>
      <c r="J2641" s="25">
        <v>0.0</v>
      </c>
      <c r="K2641" s="25">
        <v>0.0</v>
      </c>
      <c r="L2641" s="25">
        <v>0.0</v>
      </c>
      <c r="M2641" s="25">
        <v>0.0</v>
      </c>
      <c r="N2641" s="25">
        <v>0.92306</v>
      </c>
      <c r="O2641" s="25">
        <v>1.96417</v>
      </c>
      <c r="P2641" s="25">
        <v>2.11029</v>
      </c>
      <c r="Q2641" s="25">
        <v>5.0</v>
      </c>
      <c r="R2641" s="25">
        <v>99.0</v>
      </c>
      <c r="S2641" s="25">
        <v>11.0</v>
      </c>
    </row>
    <row r="2642">
      <c r="A2642" s="25" t="s">
        <v>41</v>
      </c>
      <c r="B2642" s="25" t="s">
        <v>1</v>
      </c>
      <c r="C2642" s="25" t="s">
        <v>154</v>
      </c>
      <c r="D2642" s="25" t="s">
        <v>19</v>
      </c>
      <c r="E2642" s="25">
        <v>96.0</v>
      </c>
      <c r="F2642" s="25">
        <v>5.0</v>
      </c>
      <c r="G2642" s="25">
        <v>0.0</v>
      </c>
      <c r="H2642" s="25">
        <v>5.0</v>
      </c>
      <c r="I2642" s="25">
        <v>0.0</v>
      </c>
      <c r="J2642" s="25">
        <v>0.0</v>
      </c>
      <c r="K2642" s="25">
        <v>0.0</v>
      </c>
      <c r="L2642" s="25">
        <v>0.0</v>
      </c>
      <c r="M2642" s="25">
        <v>0.0</v>
      </c>
      <c r="N2642" s="25">
        <v>0.52889</v>
      </c>
      <c r="O2642" s="25">
        <v>1.39583</v>
      </c>
      <c r="P2642" s="25">
        <v>0.79786</v>
      </c>
      <c r="Q2642" s="25">
        <v>5.0</v>
      </c>
      <c r="R2642" s="25">
        <v>99.0</v>
      </c>
      <c r="S2642" s="25">
        <v>11.0</v>
      </c>
    </row>
    <row r="2643">
      <c r="A2643" s="25" t="s">
        <v>41</v>
      </c>
      <c r="B2643" s="25" t="s">
        <v>1</v>
      </c>
      <c r="C2643" s="25" t="s">
        <v>144</v>
      </c>
      <c r="D2643" s="25" t="s">
        <v>19</v>
      </c>
      <c r="E2643" s="25">
        <v>46.0</v>
      </c>
      <c r="F2643" s="25">
        <v>5.0</v>
      </c>
      <c r="G2643" s="25">
        <v>0.0</v>
      </c>
      <c r="H2643" s="25">
        <v>2.0</v>
      </c>
      <c r="I2643" s="25">
        <v>0.0</v>
      </c>
      <c r="J2643" s="25">
        <v>0.0</v>
      </c>
      <c r="K2643" s="25">
        <v>0.0</v>
      </c>
      <c r="L2643" s="25">
        <v>0.0</v>
      </c>
      <c r="M2643" s="25">
        <v>0.0</v>
      </c>
      <c r="N2643" s="25">
        <v>0.45333</v>
      </c>
      <c r="O2643" s="25">
        <v>1.70611</v>
      </c>
      <c r="P2643" s="25">
        <v>0.84182</v>
      </c>
      <c r="Q2643" s="25">
        <v>5.0</v>
      </c>
      <c r="R2643" s="25">
        <v>99.0</v>
      </c>
      <c r="S2643" s="25">
        <v>11.0</v>
      </c>
    </row>
    <row r="2644">
      <c r="A2644" s="25" t="s">
        <v>41</v>
      </c>
      <c r="B2644" s="25" t="s">
        <v>1</v>
      </c>
      <c r="C2644" s="25" t="s">
        <v>188</v>
      </c>
      <c r="D2644" s="25" t="s">
        <v>20</v>
      </c>
      <c r="E2644" s="25">
        <v>67.0</v>
      </c>
      <c r="F2644" s="25">
        <v>5.0</v>
      </c>
      <c r="G2644" s="25">
        <v>0.0</v>
      </c>
      <c r="H2644" s="25">
        <v>1.0</v>
      </c>
      <c r="I2644" s="25">
        <v>0.0</v>
      </c>
      <c r="J2644" s="25">
        <v>0.0</v>
      </c>
      <c r="K2644" s="25">
        <v>0.0</v>
      </c>
      <c r="L2644" s="25">
        <v>0.0</v>
      </c>
      <c r="M2644" s="25">
        <v>0.0</v>
      </c>
      <c r="N2644" s="25">
        <v>1.09</v>
      </c>
      <c r="O2644" s="25">
        <v>19.88083</v>
      </c>
      <c r="P2644" s="25">
        <v>5.35015</v>
      </c>
      <c r="Q2644" s="25">
        <v>5.0</v>
      </c>
      <c r="R2644" s="25">
        <v>99.0</v>
      </c>
      <c r="S2644" s="25">
        <v>12.0</v>
      </c>
    </row>
    <row r="2645">
      <c r="A2645" s="25" t="s">
        <v>41</v>
      </c>
      <c r="B2645" s="25" t="s">
        <v>1</v>
      </c>
      <c r="C2645" s="25" t="s">
        <v>97</v>
      </c>
      <c r="D2645" s="25" t="s">
        <v>20</v>
      </c>
      <c r="E2645" s="25">
        <v>32.0</v>
      </c>
      <c r="F2645" s="25">
        <v>6.0</v>
      </c>
      <c r="G2645" s="25">
        <v>1.0</v>
      </c>
      <c r="H2645" s="25">
        <v>0.0</v>
      </c>
      <c r="I2645" s="25">
        <v>0.0</v>
      </c>
      <c r="J2645" s="25">
        <v>0.0</v>
      </c>
      <c r="K2645" s="25">
        <v>0.0</v>
      </c>
      <c r="L2645" s="25">
        <v>0.0</v>
      </c>
      <c r="M2645" s="25">
        <v>0.0</v>
      </c>
      <c r="N2645" s="25">
        <v>0.99167</v>
      </c>
      <c r="O2645" s="25">
        <v>14.61083</v>
      </c>
      <c r="P2645" s="25">
        <v>4.14449</v>
      </c>
      <c r="Q2645" s="25">
        <v>5.0</v>
      </c>
      <c r="R2645" s="25">
        <v>99.0</v>
      </c>
      <c r="S2645" s="25">
        <v>12.0</v>
      </c>
    </row>
    <row r="2646">
      <c r="A2646" s="25" t="s">
        <v>41</v>
      </c>
      <c r="B2646" s="25" t="s">
        <v>1</v>
      </c>
      <c r="C2646" s="25" t="s">
        <v>253</v>
      </c>
      <c r="D2646" s="25" t="s">
        <v>20</v>
      </c>
      <c r="E2646" s="25">
        <v>5.0</v>
      </c>
      <c r="F2646" s="25">
        <v>5.0</v>
      </c>
      <c r="G2646" s="25">
        <v>0.0</v>
      </c>
      <c r="H2646" s="25">
        <v>0.0</v>
      </c>
      <c r="I2646" s="25">
        <v>0.0</v>
      </c>
      <c r="J2646" s="25">
        <v>0.0</v>
      </c>
      <c r="K2646" s="25">
        <v>0.0</v>
      </c>
      <c r="L2646" s="25">
        <v>0.0</v>
      </c>
      <c r="M2646" s="25">
        <v>0.0</v>
      </c>
      <c r="N2646" s="25">
        <v>0.41389</v>
      </c>
      <c r="O2646" s="25">
        <v>71.08694</v>
      </c>
      <c r="P2646" s="25">
        <v>14.73889</v>
      </c>
      <c r="Q2646" s="25">
        <v>5.0</v>
      </c>
      <c r="R2646" s="25">
        <v>99.0</v>
      </c>
      <c r="S2646" s="25">
        <v>12.0</v>
      </c>
    </row>
    <row r="2647">
      <c r="A2647" s="25" t="s">
        <v>41</v>
      </c>
      <c r="B2647" s="25" t="s">
        <v>1</v>
      </c>
      <c r="C2647" s="25" t="s">
        <v>153</v>
      </c>
      <c r="D2647" s="25" t="s">
        <v>20</v>
      </c>
      <c r="E2647" s="25">
        <v>31.0</v>
      </c>
      <c r="F2647" s="25">
        <v>5.0</v>
      </c>
      <c r="G2647" s="25">
        <v>0.0</v>
      </c>
      <c r="H2647" s="25">
        <v>1.0</v>
      </c>
      <c r="I2647" s="25">
        <v>0.0</v>
      </c>
      <c r="J2647" s="25">
        <v>0.0</v>
      </c>
      <c r="K2647" s="25">
        <v>0.0</v>
      </c>
      <c r="L2647" s="25">
        <v>0.0</v>
      </c>
      <c r="M2647" s="25">
        <v>0.0</v>
      </c>
      <c r="N2647" s="25">
        <v>0.7375</v>
      </c>
      <c r="O2647" s="25">
        <v>3.10944</v>
      </c>
      <c r="P2647" s="25">
        <v>1.56566</v>
      </c>
      <c r="Q2647" s="25">
        <v>5.0</v>
      </c>
      <c r="R2647" s="25">
        <v>99.0</v>
      </c>
      <c r="S2647" s="25">
        <v>12.0</v>
      </c>
    </row>
    <row r="2648">
      <c r="A2648" s="25" t="s">
        <v>41</v>
      </c>
      <c r="B2648" s="25" t="s">
        <v>1</v>
      </c>
      <c r="C2648" s="25" t="s">
        <v>186</v>
      </c>
      <c r="D2648" s="25" t="s">
        <v>20</v>
      </c>
      <c r="E2648" s="25">
        <v>59.0</v>
      </c>
      <c r="F2648" s="25">
        <v>5.0</v>
      </c>
      <c r="G2648" s="25">
        <v>0.0</v>
      </c>
      <c r="H2648" s="25">
        <v>2.0</v>
      </c>
      <c r="I2648" s="25">
        <v>0.0</v>
      </c>
      <c r="J2648" s="25">
        <v>0.0</v>
      </c>
      <c r="K2648" s="25">
        <v>0.0</v>
      </c>
      <c r="L2648" s="25">
        <v>0.0</v>
      </c>
      <c r="M2648" s="25">
        <v>0.0</v>
      </c>
      <c r="N2648" s="25">
        <v>0.53028</v>
      </c>
      <c r="O2648" s="25">
        <v>15.35917</v>
      </c>
      <c r="P2648" s="25">
        <v>3.45047</v>
      </c>
      <c r="Q2648" s="25">
        <v>5.0</v>
      </c>
      <c r="R2648" s="25">
        <v>99.0</v>
      </c>
      <c r="S2648" s="25">
        <v>12.0</v>
      </c>
    </row>
    <row r="2649">
      <c r="A2649" s="25" t="s">
        <v>41</v>
      </c>
      <c r="B2649" s="25" t="s">
        <v>1</v>
      </c>
      <c r="C2649" s="25" t="s">
        <v>46</v>
      </c>
      <c r="D2649" s="25" t="s">
        <v>20</v>
      </c>
      <c r="E2649" s="25">
        <v>23.0</v>
      </c>
      <c r="F2649" s="25">
        <v>5.0</v>
      </c>
      <c r="G2649" s="25">
        <v>0.0</v>
      </c>
      <c r="H2649" s="25">
        <v>0.0</v>
      </c>
      <c r="I2649" s="25">
        <v>0.0</v>
      </c>
      <c r="J2649" s="25">
        <v>0.0</v>
      </c>
      <c r="K2649" s="25">
        <v>0.0</v>
      </c>
      <c r="L2649" s="25">
        <v>0.0</v>
      </c>
      <c r="M2649" s="25">
        <v>0.0</v>
      </c>
      <c r="N2649" s="25">
        <v>0.98083</v>
      </c>
      <c r="O2649" s="25">
        <v>6.06111</v>
      </c>
      <c r="P2649" s="25">
        <v>2.50616</v>
      </c>
      <c r="Q2649" s="25">
        <v>5.0</v>
      </c>
      <c r="R2649" s="25">
        <v>99.0</v>
      </c>
      <c r="S2649" s="25">
        <v>12.0</v>
      </c>
    </row>
    <row r="2650">
      <c r="A2650" s="25" t="s">
        <v>41</v>
      </c>
      <c r="B2650" s="25" t="s">
        <v>1</v>
      </c>
      <c r="C2650" s="25" t="s">
        <v>211</v>
      </c>
      <c r="D2650" s="25" t="s">
        <v>20</v>
      </c>
      <c r="E2650" s="25">
        <v>36.0</v>
      </c>
      <c r="F2650" s="25">
        <v>5.0</v>
      </c>
      <c r="G2650" s="25">
        <v>0.0</v>
      </c>
      <c r="H2650" s="25">
        <v>0.0</v>
      </c>
      <c r="I2650" s="25">
        <v>0.0</v>
      </c>
      <c r="J2650" s="25">
        <v>0.0</v>
      </c>
      <c r="K2650" s="25">
        <v>0.0</v>
      </c>
      <c r="L2650" s="25">
        <v>0.0</v>
      </c>
      <c r="M2650" s="25">
        <v>0.0</v>
      </c>
      <c r="N2650" s="25">
        <v>0.97639</v>
      </c>
      <c r="O2650" s="25">
        <v>17.17306</v>
      </c>
      <c r="P2650" s="25">
        <v>4.48507</v>
      </c>
      <c r="Q2650" s="25">
        <v>5.0</v>
      </c>
      <c r="R2650" s="25">
        <v>99.0</v>
      </c>
      <c r="S2650" s="25">
        <v>12.0</v>
      </c>
    </row>
    <row r="2651">
      <c r="A2651" s="25" t="s">
        <v>41</v>
      </c>
      <c r="B2651" s="25" t="s">
        <v>1</v>
      </c>
      <c r="C2651" s="25" t="s">
        <v>98</v>
      </c>
      <c r="D2651" s="25" t="s">
        <v>20</v>
      </c>
      <c r="E2651" s="25">
        <v>291.0</v>
      </c>
      <c r="F2651" s="25">
        <v>5.0</v>
      </c>
      <c r="G2651" s="25">
        <v>0.0</v>
      </c>
      <c r="H2651" s="25">
        <v>5.0</v>
      </c>
      <c r="I2651" s="25">
        <v>0.0</v>
      </c>
      <c r="J2651" s="25">
        <v>0.0</v>
      </c>
      <c r="K2651" s="25">
        <v>0.0</v>
      </c>
      <c r="L2651" s="25">
        <v>0.0</v>
      </c>
      <c r="M2651" s="25">
        <v>0.0</v>
      </c>
      <c r="N2651" s="25">
        <v>0.73083</v>
      </c>
      <c r="O2651" s="25">
        <v>3.58639</v>
      </c>
      <c r="P2651" s="25">
        <v>2.33486</v>
      </c>
      <c r="Q2651" s="25">
        <v>5.0</v>
      </c>
      <c r="R2651" s="25">
        <v>99.0</v>
      </c>
      <c r="S2651" s="25">
        <v>12.0</v>
      </c>
    </row>
    <row r="2652">
      <c r="A2652" s="25" t="s">
        <v>41</v>
      </c>
      <c r="B2652" s="25" t="s">
        <v>1</v>
      </c>
      <c r="C2652" s="25" t="s">
        <v>78</v>
      </c>
      <c r="D2652" s="25" t="s">
        <v>241</v>
      </c>
      <c r="E2652" s="25">
        <v>280.0</v>
      </c>
      <c r="F2652" s="25">
        <v>5.0</v>
      </c>
      <c r="G2652" s="25">
        <v>0.0</v>
      </c>
      <c r="H2652" s="25">
        <v>7.0</v>
      </c>
      <c r="I2652" s="25">
        <v>0.0</v>
      </c>
      <c r="J2652" s="25">
        <v>0.0</v>
      </c>
      <c r="K2652" s="25">
        <v>0.0</v>
      </c>
      <c r="L2652" s="25">
        <v>0.0</v>
      </c>
      <c r="M2652" s="25">
        <v>0.0</v>
      </c>
      <c r="N2652" s="25">
        <v>1.08972</v>
      </c>
      <c r="O2652" s="25">
        <v>15.2875</v>
      </c>
      <c r="P2652" s="25">
        <v>5.17566</v>
      </c>
      <c r="Q2652" s="25">
        <v>5.0</v>
      </c>
      <c r="R2652" s="25">
        <v>99.0</v>
      </c>
      <c r="S2652" s="25">
        <v>13.0</v>
      </c>
    </row>
    <row r="2653">
      <c r="A2653" s="25" t="s">
        <v>41</v>
      </c>
      <c r="B2653" s="25" t="s">
        <v>1</v>
      </c>
      <c r="C2653" s="25" t="s">
        <v>242</v>
      </c>
      <c r="D2653" s="25" t="s">
        <v>289</v>
      </c>
      <c r="E2653" s="25">
        <v>37.0</v>
      </c>
      <c r="F2653" s="25">
        <v>8.0</v>
      </c>
      <c r="G2653" s="25">
        <v>0.0</v>
      </c>
      <c r="H2653" s="25">
        <v>10.0</v>
      </c>
      <c r="I2653" s="25">
        <v>0.0</v>
      </c>
      <c r="J2653" s="25">
        <v>0.0</v>
      </c>
      <c r="K2653" s="25">
        <v>0.0</v>
      </c>
      <c r="L2653" s="25">
        <v>0.0</v>
      </c>
      <c r="M2653" s="25">
        <v>0.0</v>
      </c>
      <c r="N2653" s="25">
        <v>0.06167</v>
      </c>
      <c r="O2653" s="25">
        <v>10.79194</v>
      </c>
      <c r="P2653" s="25">
        <v>25.70675</v>
      </c>
      <c r="Q2653" s="25">
        <v>5.0</v>
      </c>
      <c r="R2653" s="25">
        <v>99.0</v>
      </c>
      <c r="S2653" s="25">
        <v>99.0</v>
      </c>
    </row>
    <row r="2654">
      <c r="A2654" s="25" t="s">
        <v>41</v>
      </c>
      <c r="B2654" s="25" t="s">
        <v>1</v>
      </c>
      <c r="C2654" s="25" t="s">
        <v>250</v>
      </c>
      <c r="D2654" s="25" t="s">
        <v>10</v>
      </c>
      <c r="E2654" s="25">
        <v>155.0</v>
      </c>
      <c r="F2654" s="25">
        <v>7.0</v>
      </c>
      <c r="G2654" s="25">
        <v>0.0</v>
      </c>
      <c r="H2654" s="25">
        <v>10.0</v>
      </c>
      <c r="I2654" s="25">
        <v>0.0</v>
      </c>
      <c r="J2654" s="25">
        <v>0.0</v>
      </c>
      <c r="K2654" s="25">
        <v>0.0</v>
      </c>
      <c r="L2654" s="25">
        <v>0.0</v>
      </c>
      <c r="M2654" s="25">
        <v>0.0</v>
      </c>
      <c r="N2654" s="25">
        <v>0.03972</v>
      </c>
      <c r="O2654" s="25">
        <v>0.56361</v>
      </c>
      <c r="P2654" s="25">
        <v>0.94692</v>
      </c>
      <c r="Q2654" s="25">
        <v>6.0</v>
      </c>
      <c r="R2654" s="25">
        <v>99.0</v>
      </c>
      <c r="S2654" s="25">
        <v>1.0</v>
      </c>
    </row>
    <row r="2655">
      <c r="A2655" s="25" t="s">
        <v>41</v>
      </c>
      <c r="B2655" s="25" t="s">
        <v>1</v>
      </c>
      <c r="C2655" s="25" t="s">
        <v>290</v>
      </c>
      <c r="D2655" s="25" t="s">
        <v>10</v>
      </c>
      <c r="E2655" s="25">
        <v>17.0</v>
      </c>
      <c r="F2655" s="25">
        <v>10.0</v>
      </c>
      <c r="G2655" s="25">
        <v>0.0</v>
      </c>
      <c r="H2655" s="25">
        <v>6.0</v>
      </c>
      <c r="I2655" s="25">
        <v>0.0</v>
      </c>
      <c r="J2655" s="25">
        <v>0.0</v>
      </c>
      <c r="K2655" s="25">
        <v>0.0</v>
      </c>
      <c r="L2655" s="25">
        <v>0.0</v>
      </c>
      <c r="M2655" s="25">
        <v>0.0</v>
      </c>
      <c r="N2655" s="25">
        <v>0.01194</v>
      </c>
      <c r="O2655" s="25">
        <v>0.34444</v>
      </c>
      <c r="P2655" s="25">
        <v>0.1217</v>
      </c>
      <c r="Q2655" s="25">
        <v>6.0</v>
      </c>
      <c r="R2655" s="25">
        <v>99.0</v>
      </c>
      <c r="S2655" s="25">
        <v>1.0</v>
      </c>
    </row>
    <row r="2656">
      <c r="A2656" s="25" t="s">
        <v>41</v>
      </c>
      <c r="B2656" s="25" t="s">
        <v>1</v>
      </c>
      <c r="C2656" s="25" t="s">
        <v>287</v>
      </c>
      <c r="D2656" s="25" t="s">
        <v>10</v>
      </c>
      <c r="E2656" s="25">
        <v>20.0</v>
      </c>
      <c r="F2656" s="25">
        <v>10.0</v>
      </c>
      <c r="G2656" s="25">
        <v>1.0</v>
      </c>
      <c r="H2656" s="25">
        <v>6.0</v>
      </c>
      <c r="I2656" s="25">
        <v>0.0</v>
      </c>
      <c r="J2656" s="25">
        <v>0.0</v>
      </c>
      <c r="K2656" s="25">
        <v>0.0</v>
      </c>
      <c r="L2656" s="25">
        <v>0.0</v>
      </c>
      <c r="M2656" s="25">
        <v>0.0</v>
      </c>
      <c r="N2656" s="25">
        <v>0.23611</v>
      </c>
      <c r="O2656" s="25">
        <v>10.53139</v>
      </c>
      <c r="P2656" s="25">
        <v>5.26829</v>
      </c>
      <c r="Q2656" s="25">
        <v>6.0</v>
      </c>
      <c r="R2656" s="25">
        <v>99.0</v>
      </c>
      <c r="S2656" s="25">
        <v>1.0</v>
      </c>
    </row>
    <row r="2657">
      <c r="A2657" s="25" t="s">
        <v>41</v>
      </c>
      <c r="B2657" s="25" t="s">
        <v>1</v>
      </c>
      <c r="C2657" s="25" t="s">
        <v>103</v>
      </c>
      <c r="D2657" s="25" t="s">
        <v>235</v>
      </c>
      <c r="E2657" s="25">
        <v>29.0</v>
      </c>
      <c r="F2657" s="25">
        <v>6.0</v>
      </c>
      <c r="G2657" s="25">
        <v>0.0</v>
      </c>
      <c r="H2657" s="25">
        <v>1.0</v>
      </c>
      <c r="I2657" s="25">
        <v>0.0</v>
      </c>
      <c r="J2657" s="25">
        <v>0.0</v>
      </c>
      <c r="K2657" s="25">
        <v>0.0</v>
      </c>
      <c r="L2657" s="25">
        <v>0.0</v>
      </c>
      <c r="M2657" s="25">
        <v>0.0</v>
      </c>
      <c r="N2657" s="25">
        <v>0.67722</v>
      </c>
      <c r="O2657" s="25">
        <v>75.16917</v>
      </c>
      <c r="P2657" s="25">
        <v>39.10658</v>
      </c>
      <c r="Q2657" s="25">
        <v>6.0</v>
      </c>
      <c r="R2657" s="25">
        <v>99.0</v>
      </c>
      <c r="S2657" s="25">
        <v>2.0</v>
      </c>
    </row>
    <row r="2658">
      <c r="A2658" s="25" t="s">
        <v>41</v>
      </c>
      <c r="B2658" s="25" t="s">
        <v>1</v>
      </c>
      <c r="C2658" s="25" t="s">
        <v>231</v>
      </c>
      <c r="D2658" s="25" t="s">
        <v>235</v>
      </c>
      <c r="E2658" s="25">
        <v>30.0</v>
      </c>
      <c r="F2658" s="25">
        <v>8.0</v>
      </c>
      <c r="G2658" s="25">
        <v>0.0</v>
      </c>
      <c r="H2658" s="25">
        <v>1.0</v>
      </c>
      <c r="I2658" s="25">
        <v>0.0</v>
      </c>
      <c r="J2658" s="25">
        <v>0.0</v>
      </c>
      <c r="K2658" s="25">
        <v>0.0</v>
      </c>
      <c r="L2658" s="25">
        <v>0.0</v>
      </c>
      <c r="M2658" s="25">
        <v>0.0</v>
      </c>
      <c r="N2658" s="25">
        <v>0.62889</v>
      </c>
      <c r="O2658" s="25">
        <v>498.37</v>
      </c>
      <c r="P2658" s="25">
        <v>97.02858</v>
      </c>
      <c r="Q2658" s="25">
        <v>6.0</v>
      </c>
      <c r="R2658" s="25">
        <v>99.0</v>
      </c>
      <c r="S2658" s="25">
        <v>2.0</v>
      </c>
    </row>
    <row r="2659">
      <c r="A2659" s="25" t="s">
        <v>41</v>
      </c>
      <c r="B2659" s="25" t="s">
        <v>1</v>
      </c>
      <c r="C2659" s="25" t="s">
        <v>137</v>
      </c>
      <c r="D2659" s="25" t="s">
        <v>235</v>
      </c>
      <c r="E2659" s="25">
        <v>10.0</v>
      </c>
      <c r="F2659" s="25">
        <v>6.0</v>
      </c>
      <c r="G2659" s="25">
        <v>0.0</v>
      </c>
      <c r="H2659" s="25">
        <v>0.0</v>
      </c>
      <c r="I2659" s="25">
        <v>0.0</v>
      </c>
      <c r="J2659" s="25">
        <v>0.0</v>
      </c>
      <c r="K2659" s="25">
        <v>0.0</v>
      </c>
      <c r="L2659" s="25">
        <v>0.0</v>
      </c>
      <c r="M2659" s="25">
        <v>0.0</v>
      </c>
      <c r="N2659" s="25">
        <v>0.3</v>
      </c>
      <c r="O2659" s="25">
        <v>541.99722</v>
      </c>
      <c r="P2659" s="25">
        <v>149.64089</v>
      </c>
      <c r="Q2659" s="25">
        <v>6.0</v>
      </c>
      <c r="R2659" s="25">
        <v>99.0</v>
      </c>
      <c r="S2659" s="25">
        <v>2.0</v>
      </c>
    </row>
    <row r="2660">
      <c r="A2660" s="25" t="s">
        <v>41</v>
      </c>
      <c r="B2660" s="25" t="s">
        <v>1</v>
      </c>
      <c r="C2660" s="25" t="s">
        <v>268</v>
      </c>
      <c r="D2660" s="25" t="s">
        <v>11</v>
      </c>
      <c r="E2660" s="25">
        <v>29.0</v>
      </c>
      <c r="F2660" s="25">
        <v>9.0</v>
      </c>
      <c r="G2660" s="25">
        <v>0.0</v>
      </c>
      <c r="H2660" s="25">
        <v>8.0</v>
      </c>
      <c r="I2660" s="25">
        <v>0.0</v>
      </c>
      <c r="J2660" s="25">
        <v>0.0</v>
      </c>
      <c r="K2660" s="25">
        <v>0.0</v>
      </c>
      <c r="L2660" s="25">
        <v>0.0</v>
      </c>
      <c r="M2660" s="25">
        <v>0.0</v>
      </c>
      <c r="N2660" s="25">
        <v>0.23667</v>
      </c>
      <c r="O2660" s="25">
        <v>26.63667</v>
      </c>
      <c r="P2660" s="25">
        <v>50.97462</v>
      </c>
      <c r="Q2660" s="25">
        <v>6.0</v>
      </c>
      <c r="R2660" s="25">
        <v>99.0</v>
      </c>
      <c r="S2660" s="25">
        <v>3.0</v>
      </c>
    </row>
    <row r="2661">
      <c r="A2661" s="25" t="s">
        <v>41</v>
      </c>
      <c r="B2661" s="25" t="s">
        <v>1</v>
      </c>
      <c r="C2661" s="25" t="s">
        <v>85</v>
      </c>
      <c r="D2661" s="25" t="s">
        <v>12</v>
      </c>
      <c r="E2661" s="25">
        <v>103.0</v>
      </c>
      <c r="F2661" s="25">
        <v>8.0</v>
      </c>
      <c r="G2661" s="25">
        <v>1.0</v>
      </c>
      <c r="H2661" s="25">
        <v>15.0</v>
      </c>
      <c r="I2661" s="25">
        <v>0.0</v>
      </c>
      <c r="J2661" s="25">
        <v>0.0</v>
      </c>
      <c r="K2661" s="25">
        <v>0.0</v>
      </c>
      <c r="L2661" s="25">
        <v>0.0</v>
      </c>
      <c r="M2661" s="25">
        <v>0.0</v>
      </c>
      <c r="N2661" s="25">
        <v>0.93111</v>
      </c>
      <c r="O2661" s="25">
        <v>4.19</v>
      </c>
      <c r="P2661" s="25">
        <v>2.17439</v>
      </c>
      <c r="Q2661" s="25">
        <v>6.0</v>
      </c>
      <c r="R2661" s="25">
        <v>99.0</v>
      </c>
      <c r="S2661" s="25">
        <v>4.0</v>
      </c>
    </row>
    <row r="2662">
      <c r="A2662" s="25" t="s">
        <v>41</v>
      </c>
      <c r="B2662" s="25" t="s">
        <v>1</v>
      </c>
      <c r="C2662" s="25" t="s">
        <v>189</v>
      </c>
      <c r="D2662" s="25" t="s">
        <v>12</v>
      </c>
      <c r="E2662" s="25">
        <v>51.0</v>
      </c>
      <c r="F2662" s="25">
        <v>8.0</v>
      </c>
      <c r="G2662" s="25">
        <v>0.0</v>
      </c>
      <c r="H2662" s="25">
        <v>9.0</v>
      </c>
      <c r="I2662" s="25">
        <v>0.0</v>
      </c>
      <c r="J2662" s="25">
        <v>0.0</v>
      </c>
      <c r="K2662" s="25">
        <v>0.0</v>
      </c>
      <c r="L2662" s="25">
        <v>0.0</v>
      </c>
      <c r="M2662" s="25">
        <v>0.0</v>
      </c>
      <c r="N2662" s="25">
        <v>0.51111</v>
      </c>
      <c r="O2662" s="25">
        <v>7.53861</v>
      </c>
      <c r="P2662" s="25">
        <v>2.37993</v>
      </c>
      <c r="Q2662" s="25">
        <v>6.0</v>
      </c>
      <c r="R2662" s="25">
        <v>99.0</v>
      </c>
      <c r="S2662" s="25">
        <v>4.0</v>
      </c>
    </row>
    <row r="2663">
      <c r="A2663" s="25" t="s">
        <v>41</v>
      </c>
      <c r="B2663" s="25" t="s">
        <v>1</v>
      </c>
      <c r="C2663" s="25" t="s">
        <v>178</v>
      </c>
      <c r="D2663" s="25" t="s">
        <v>12</v>
      </c>
      <c r="E2663" s="25">
        <v>111.0</v>
      </c>
      <c r="F2663" s="25">
        <v>7.0</v>
      </c>
      <c r="G2663" s="25">
        <v>0.0</v>
      </c>
      <c r="H2663" s="25">
        <v>23.0</v>
      </c>
      <c r="I2663" s="25">
        <v>0.0</v>
      </c>
      <c r="J2663" s="25">
        <v>0.0</v>
      </c>
      <c r="K2663" s="25">
        <v>0.0</v>
      </c>
      <c r="L2663" s="25">
        <v>0.0</v>
      </c>
      <c r="M2663" s="25">
        <v>0.0</v>
      </c>
      <c r="N2663" s="25">
        <v>0.32306</v>
      </c>
      <c r="O2663" s="25">
        <v>11.3275</v>
      </c>
      <c r="P2663" s="25">
        <v>3.3074</v>
      </c>
      <c r="Q2663" s="25">
        <v>6.0</v>
      </c>
      <c r="R2663" s="25">
        <v>99.0</v>
      </c>
      <c r="S2663" s="25">
        <v>4.0</v>
      </c>
    </row>
    <row r="2664">
      <c r="A2664" s="25" t="s">
        <v>41</v>
      </c>
      <c r="B2664" s="25" t="s">
        <v>1</v>
      </c>
      <c r="C2664" s="25" t="s">
        <v>232</v>
      </c>
      <c r="D2664" s="25" t="s">
        <v>12</v>
      </c>
      <c r="E2664" s="25">
        <v>21.0</v>
      </c>
      <c r="F2664" s="25">
        <v>7.0</v>
      </c>
      <c r="G2664" s="25">
        <v>0.0</v>
      </c>
      <c r="H2664" s="25">
        <v>5.0</v>
      </c>
      <c r="I2664" s="25">
        <v>0.0</v>
      </c>
      <c r="J2664" s="25">
        <v>0.0</v>
      </c>
      <c r="K2664" s="25">
        <v>0.0</v>
      </c>
      <c r="L2664" s="25">
        <v>0.0</v>
      </c>
      <c r="M2664" s="25">
        <v>0.0</v>
      </c>
      <c r="N2664" s="25">
        <v>1.12083</v>
      </c>
      <c r="O2664" s="25">
        <v>8.25139</v>
      </c>
      <c r="P2664" s="25">
        <v>21.67966</v>
      </c>
      <c r="Q2664" s="25">
        <v>6.0</v>
      </c>
      <c r="R2664" s="25">
        <v>99.0</v>
      </c>
      <c r="S2664" s="25">
        <v>4.0</v>
      </c>
    </row>
    <row r="2665">
      <c r="A2665" s="25" t="s">
        <v>41</v>
      </c>
      <c r="B2665" s="25" t="s">
        <v>1</v>
      </c>
      <c r="C2665" s="25" t="s">
        <v>183</v>
      </c>
      <c r="D2665" s="25" t="s">
        <v>12</v>
      </c>
      <c r="E2665" s="25">
        <v>104.0</v>
      </c>
      <c r="F2665" s="25">
        <v>6.0</v>
      </c>
      <c r="G2665" s="25">
        <v>0.0</v>
      </c>
      <c r="H2665" s="25">
        <v>17.0</v>
      </c>
      <c r="I2665" s="25">
        <v>0.0</v>
      </c>
      <c r="J2665" s="25">
        <v>0.0</v>
      </c>
      <c r="K2665" s="25">
        <v>0.0</v>
      </c>
      <c r="L2665" s="25">
        <v>0.0</v>
      </c>
      <c r="M2665" s="25">
        <v>0.0</v>
      </c>
      <c r="N2665" s="25">
        <v>0.94722</v>
      </c>
      <c r="O2665" s="25">
        <v>18.70444</v>
      </c>
      <c r="P2665" s="25">
        <v>5.46232</v>
      </c>
      <c r="Q2665" s="25">
        <v>6.0</v>
      </c>
      <c r="R2665" s="25">
        <v>99.0</v>
      </c>
      <c r="S2665" s="25">
        <v>4.0</v>
      </c>
    </row>
    <row r="2666">
      <c r="A2666" s="25" t="s">
        <v>41</v>
      </c>
      <c r="B2666" s="25" t="s">
        <v>1</v>
      </c>
      <c r="C2666" s="25" t="s">
        <v>56</v>
      </c>
      <c r="D2666" s="25" t="s">
        <v>12</v>
      </c>
      <c r="E2666" s="25">
        <v>38.0</v>
      </c>
      <c r="F2666" s="25">
        <v>6.0</v>
      </c>
      <c r="G2666" s="25">
        <v>1.0</v>
      </c>
      <c r="H2666" s="25">
        <v>4.0</v>
      </c>
      <c r="I2666" s="25">
        <v>0.0</v>
      </c>
      <c r="J2666" s="25">
        <v>0.0</v>
      </c>
      <c r="K2666" s="25">
        <v>0.0</v>
      </c>
      <c r="L2666" s="25">
        <v>0.0</v>
      </c>
      <c r="M2666" s="25">
        <v>0.0</v>
      </c>
      <c r="N2666" s="25">
        <v>0.3525</v>
      </c>
      <c r="O2666" s="25">
        <v>3.95361</v>
      </c>
      <c r="P2666" s="25">
        <v>1.53167</v>
      </c>
      <c r="Q2666" s="25">
        <v>6.0</v>
      </c>
      <c r="R2666" s="25">
        <v>99.0</v>
      </c>
      <c r="S2666" s="25">
        <v>4.0</v>
      </c>
    </row>
    <row r="2667">
      <c r="A2667" s="25" t="s">
        <v>41</v>
      </c>
      <c r="B2667" s="25" t="s">
        <v>1</v>
      </c>
      <c r="C2667" s="25" t="s">
        <v>103</v>
      </c>
      <c r="D2667" s="25" t="s">
        <v>12</v>
      </c>
      <c r="E2667" s="25">
        <v>24.0</v>
      </c>
      <c r="F2667" s="25">
        <v>8.0</v>
      </c>
      <c r="G2667" s="25">
        <v>0.0</v>
      </c>
      <c r="H2667" s="25">
        <v>4.0</v>
      </c>
      <c r="I2667" s="25">
        <v>0.0</v>
      </c>
      <c r="J2667" s="25">
        <v>0.0</v>
      </c>
      <c r="K2667" s="25">
        <v>0.0</v>
      </c>
      <c r="L2667" s="25">
        <v>0.0</v>
      </c>
      <c r="M2667" s="25">
        <v>0.0</v>
      </c>
      <c r="N2667" s="25">
        <v>1.08167</v>
      </c>
      <c r="O2667" s="25">
        <v>17.63694</v>
      </c>
      <c r="P2667" s="25">
        <v>4.77486</v>
      </c>
      <c r="Q2667" s="25">
        <v>6.0</v>
      </c>
      <c r="R2667" s="25">
        <v>99.0</v>
      </c>
      <c r="S2667" s="25">
        <v>4.0</v>
      </c>
    </row>
    <row r="2668">
      <c r="A2668" s="25" t="s">
        <v>41</v>
      </c>
      <c r="B2668" s="25" t="s">
        <v>1</v>
      </c>
      <c r="C2668" s="25" t="s">
        <v>98</v>
      </c>
      <c r="D2668" s="25" t="s">
        <v>13</v>
      </c>
      <c r="E2668" s="25">
        <v>192.0</v>
      </c>
      <c r="F2668" s="25">
        <v>6.0</v>
      </c>
      <c r="G2668" s="25">
        <v>0.0</v>
      </c>
      <c r="H2668" s="25">
        <v>2.0</v>
      </c>
      <c r="I2668" s="25">
        <v>0.0</v>
      </c>
      <c r="J2668" s="25">
        <v>0.0</v>
      </c>
      <c r="K2668" s="25">
        <v>0.0</v>
      </c>
      <c r="L2668" s="25">
        <v>0.0</v>
      </c>
      <c r="M2668" s="25">
        <v>0.0</v>
      </c>
      <c r="N2668" s="25">
        <v>0.75306</v>
      </c>
      <c r="O2668" s="25">
        <v>2.31333</v>
      </c>
      <c r="P2668" s="25">
        <v>1.65494</v>
      </c>
      <c r="Q2668" s="25">
        <v>6.0</v>
      </c>
      <c r="R2668" s="25">
        <v>99.0</v>
      </c>
      <c r="S2668" s="25">
        <v>5.0</v>
      </c>
    </row>
    <row r="2669">
      <c r="A2669" s="25" t="s">
        <v>41</v>
      </c>
      <c r="B2669" s="25" t="s">
        <v>1</v>
      </c>
      <c r="C2669" s="25" t="s">
        <v>200</v>
      </c>
      <c r="D2669" s="25" t="s">
        <v>13</v>
      </c>
      <c r="E2669" s="25">
        <v>32.0</v>
      </c>
      <c r="F2669" s="25">
        <v>6.0</v>
      </c>
      <c r="G2669" s="25">
        <v>0.0</v>
      </c>
      <c r="H2669" s="25">
        <v>0.0</v>
      </c>
      <c r="I2669" s="25">
        <v>0.0</v>
      </c>
      <c r="J2669" s="25">
        <v>0.0</v>
      </c>
      <c r="K2669" s="25">
        <v>0.0</v>
      </c>
      <c r="L2669" s="25">
        <v>0.0</v>
      </c>
      <c r="M2669" s="25">
        <v>0.0</v>
      </c>
      <c r="N2669" s="25">
        <v>0.95361</v>
      </c>
      <c r="O2669" s="25">
        <v>10.4275</v>
      </c>
      <c r="P2669" s="25">
        <v>2.73</v>
      </c>
      <c r="Q2669" s="25">
        <v>6.0</v>
      </c>
      <c r="R2669" s="25">
        <v>99.0</v>
      </c>
      <c r="S2669" s="25">
        <v>5.0</v>
      </c>
    </row>
    <row r="2670">
      <c r="A2670" s="25" t="s">
        <v>41</v>
      </c>
      <c r="B2670" s="25" t="s">
        <v>1</v>
      </c>
      <c r="C2670" s="25" t="s">
        <v>146</v>
      </c>
      <c r="D2670" s="25" t="s">
        <v>13</v>
      </c>
      <c r="E2670" s="25">
        <v>17.0</v>
      </c>
      <c r="F2670" s="25">
        <v>6.0</v>
      </c>
      <c r="G2670" s="25">
        <v>0.0</v>
      </c>
      <c r="H2670" s="25">
        <v>0.0</v>
      </c>
      <c r="I2670" s="25">
        <v>0.0</v>
      </c>
      <c r="J2670" s="25">
        <v>0.0</v>
      </c>
      <c r="K2670" s="25">
        <v>0.0</v>
      </c>
      <c r="L2670" s="25">
        <v>0.0</v>
      </c>
      <c r="M2670" s="25">
        <v>0.0</v>
      </c>
      <c r="N2670" s="25">
        <v>0.75278</v>
      </c>
      <c r="O2670" s="25">
        <v>4.13583</v>
      </c>
      <c r="P2670" s="25">
        <v>1.4942</v>
      </c>
      <c r="Q2670" s="25">
        <v>6.0</v>
      </c>
      <c r="R2670" s="25">
        <v>99.0</v>
      </c>
      <c r="S2670" s="25">
        <v>5.0</v>
      </c>
    </row>
    <row r="2671">
      <c r="A2671" s="25" t="s">
        <v>41</v>
      </c>
      <c r="B2671" s="25" t="s">
        <v>1</v>
      </c>
      <c r="C2671" s="25" t="s">
        <v>132</v>
      </c>
      <c r="D2671" s="25" t="s">
        <v>13</v>
      </c>
      <c r="E2671" s="25">
        <v>77.0</v>
      </c>
      <c r="F2671" s="25">
        <v>6.0</v>
      </c>
      <c r="G2671" s="25">
        <v>0.0</v>
      </c>
      <c r="H2671" s="25">
        <v>1.0</v>
      </c>
      <c r="I2671" s="25">
        <v>0.0</v>
      </c>
      <c r="J2671" s="25">
        <v>0.0</v>
      </c>
      <c r="K2671" s="25">
        <v>0.0</v>
      </c>
      <c r="L2671" s="25">
        <v>0.0</v>
      </c>
      <c r="M2671" s="25">
        <v>0.0</v>
      </c>
      <c r="N2671" s="25">
        <v>1.17111</v>
      </c>
      <c r="O2671" s="25">
        <v>10.36028</v>
      </c>
      <c r="P2671" s="25">
        <v>3.9563</v>
      </c>
      <c r="Q2671" s="25">
        <v>6.0</v>
      </c>
      <c r="R2671" s="25">
        <v>99.0</v>
      </c>
      <c r="S2671" s="25">
        <v>5.0</v>
      </c>
    </row>
    <row r="2672">
      <c r="A2672" s="25" t="s">
        <v>41</v>
      </c>
      <c r="B2672" s="25" t="s">
        <v>1</v>
      </c>
      <c r="C2672" s="25" t="s">
        <v>136</v>
      </c>
      <c r="D2672" s="25" t="s">
        <v>13</v>
      </c>
      <c r="E2672" s="25">
        <v>187.0</v>
      </c>
      <c r="F2672" s="25">
        <v>6.0</v>
      </c>
      <c r="G2672" s="25">
        <v>0.0</v>
      </c>
      <c r="H2672" s="25">
        <v>1.0</v>
      </c>
      <c r="I2672" s="25">
        <v>0.0</v>
      </c>
      <c r="J2672" s="25">
        <v>0.0</v>
      </c>
      <c r="K2672" s="25">
        <v>0.0</v>
      </c>
      <c r="L2672" s="25">
        <v>0.0</v>
      </c>
      <c r="M2672" s="25">
        <v>0.0</v>
      </c>
      <c r="N2672" s="25">
        <v>0.40722</v>
      </c>
      <c r="O2672" s="25">
        <v>9.18806</v>
      </c>
      <c r="P2672" s="25">
        <v>4.09107</v>
      </c>
      <c r="Q2672" s="25">
        <v>6.0</v>
      </c>
      <c r="R2672" s="25">
        <v>99.0</v>
      </c>
      <c r="S2672" s="25">
        <v>5.0</v>
      </c>
    </row>
    <row r="2673">
      <c r="A2673" s="25" t="s">
        <v>41</v>
      </c>
      <c r="B2673" s="25" t="s">
        <v>1</v>
      </c>
      <c r="C2673" s="25" t="s">
        <v>198</v>
      </c>
      <c r="D2673" s="25" t="s">
        <v>13</v>
      </c>
      <c r="E2673" s="25">
        <v>19.0</v>
      </c>
      <c r="F2673" s="25">
        <v>6.0</v>
      </c>
      <c r="G2673" s="25">
        <v>0.0</v>
      </c>
      <c r="H2673" s="25">
        <v>1.0</v>
      </c>
      <c r="I2673" s="25">
        <v>0.0</v>
      </c>
      <c r="J2673" s="25">
        <v>0.0</v>
      </c>
      <c r="K2673" s="25">
        <v>0.0</v>
      </c>
      <c r="L2673" s="25">
        <v>0.0</v>
      </c>
      <c r="M2673" s="25">
        <v>0.0</v>
      </c>
      <c r="N2673" s="25">
        <v>0.15333</v>
      </c>
      <c r="O2673" s="25">
        <v>16.98833</v>
      </c>
      <c r="P2673" s="25">
        <v>2.16493</v>
      </c>
      <c r="Q2673" s="25">
        <v>6.0</v>
      </c>
      <c r="R2673" s="25">
        <v>99.0</v>
      </c>
      <c r="S2673" s="25">
        <v>5.0</v>
      </c>
    </row>
    <row r="2674">
      <c r="A2674" s="25" t="s">
        <v>41</v>
      </c>
      <c r="B2674" s="25" t="s">
        <v>1</v>
      </c>
      <c r="C2674" s="25" t="s">
        <v>65</v>
      </c>
      <c r="D2674" s="25" t="s">
        <v>14</v>
      </c>
      <c r="E2674" s="25">
        <v>12082.0</v>
      </c>
      <c r="F2674" s="25">
        <v>8.0</v>
      </c>
      <c r="G2674" s="25">
        <v>0.0</v>
      </c>
      <c r="H2674" s="25">
        <v>243.0</v>
      </c>
      <c r="I2674" s="25">
        <v>0.0</v>
      </c>
      <c r="J2674" s="25">
        <v>0.0</v>
      </c>
      <c r="K2674" s="25">
        <v>0.0</v>
      </c>
      <c r="L2674" s="25">
        <v>0.0</v>
      </c>
      <c r="M2674" s="25">
        <v>0.0</v>
      </c>
      <c r="N2674" s="25">
        <v>0.09167</v>
      </c>
      <c r="O2674" s="25">
        <v>1.10667</v>
      </c>
      <c r="P2674" s="25">
        <v>0.99151</v>
      </c>
      <c r="Q2674" s="25">
        <v>6.0</v>
      </c>
      <c r="R2674" s="25">
        <v>99.0</v>
      </c>
      <c r="S2674" s="25">
        <v>6.0</v>
      </c>
    </row>
    <row r="2675">
      <c r="A2675" s="25" t="s">
        <v>41</v>
      </c>
      <c r="B2675" s="25" t="s">
        <v>1</v>
      </c>
      <c r="C2675" s="25" t="s">
        <v>136</v>
      </c>
      <c r="D2675" s="25" t="s">
        <v>15</v>
      </c>
      <c r="E2675" s="25">
        <v>395.0</v>
      </c>
      <c r="F2675" s="25">
        <v>6.0</v>
      </c>
      <c r="G2675" s="25">
        <v>0.0</v>
      </c>
      <c r="H2675" s="25">
        <v>82.0</v>
      </c>
      <c r="I2675" s="25">
        <v>0.0</v>
      </c>
      <c r="J2675" s="25">
        <v>0.0</v>
      </c>
      <c r="K2675" s="25">
        <v>0.0</v>
      </c>
      <c r="L2675" s="25">
        <v>0.0</v>
      </c>
      <c r="M2675" s="25">
        <v>0.0</v>
      </c>
      <c r="N2675" s="25">
        <v>0.07722</v>
      </c>
      <c r="O2675" s="25">
        <v>0.60861</v>
      </c>
      <c r="P2675" s="25">
        <v>0.28204</v>
      </c>
      <c r="Q2675" s="25">
        <v>6.0</v>
      </c>
      <c r="R2675" s="25">
        <v>99.0</v>
      </c>
      <c r="S2675" s="25">
        <v>7.0</v>
      </c>
    </row>
    <row r="2676">
      <c r="A2676" s="25" t="s">
        <v>41</v>
      </c>
      <c r="B2676" s="25" t="s">
        <v>1</v>
      </c>
      <c r="C2676" s="25" t="s">
        <v>201</v>
      </c>
      <c r="D2676" s="25" t="s">
        <v>15</v>
      </c>
      <c r="E2676" s="25">
        <v>194.0</v>
      </c>
      <c r="F2676" s="25">
        <v>6.0</v>
      </c>
      <c r="G2676" s="25">
        <v>0.0</v>
      </c>
      <c r="H2676" s="25">
        <v>121.0</v>
      </c>
      <c r="I2676" s="25">
        <v>0.0</v>
      </c>
      <c r="J2676" s="25">
        <v>0.0</v>
      </c>
      <c r="K2676" s="25">
        <v>0.0</v>
      </c>
      <c r="L2676" s="25">
        <v>0.0</v>
      </c>
      <c r="M2676" s="25">
        <v>0.0</v>
      </c>
      <c r="N2676" s="25">
        <v>0.0025</v>
      </c>
      <c r="O2676" s="25">
        <v>0.70361</v>
      </c>
      <c r="P2676" s="25">
        <v>0.22173</v>
      </c>
      <c r="Q2676" s="25">
        <v>6.0</v>
      </c>
      <c r="R2676" s="25">
        <v>99.0</v>
      </c>
      <c r="S2676" s="25">
        <v>7.0</v>
      </c>
    </row>
    <row r="2677">
      <c r="A2677" s="25" t="s">
        <v>41</v>
      </c>
      <c r="B2677" s="25" t="s">
        <v>1</v>
      </c>
      <c r="C2677" s="25" t="s">
        <v>142</v>
      </c>
      <c r="D2677" s="25" t="s">
        <v>15</v>
      </c>
      <c r="E2677" s="25">
        <v>268.0</v>
      </c>
      <c r="F2677" s="25">
        <v>6.0</v>
      </c>
      <c r="G2677" s="25">
        <v>0.0</v>
      </c>
      <c r="H2677" s="25">
        <v>84.0</v>
      </c>
      <c r="I2677" s="25">
        <v>0.0</v>
      </c>
      <c r="J2677" s="25">
        <v>0.0</v>
      </c>
      <c r="K2677" s="25">
        <v>0.0</v>
      </c>
      <c r="L2677" s="25">
        <v>0.0</v>
      </c>
      <c r="M2677" s="25">
        <v>0.0</v>
      </c>
      <c r="N2677" s="25">
        <v>0.05194</v>
      </c>
      <c r="O2677" s="25">
        <v>0.79</v>
      </c>
      <c r="P2677" s="25">
        <v>0.35203</v>
      </c>
      <c r="Q2677" s="25">
        <v>6.0</v>
      </c>
      <c r="R2677" s="25">
        <v>99.0</v>
      </c>
      <c r="S2677" s="25">
        <v>7.0</v>
      </c>
    </row>
    <row r="2678">
      <c r="A2678" s="25" t="s">
        <v>41</v>
      </c>
      <c r="B2678" s="25" t="s">
        <v>1</v>
      </c>
      <c r="C2678" s="25" t="s">
        <v>154</v>
      </c>
      <c r="D2678" s="25" t="s">
        <v>15</v>
      </c>
      <c r="E2678" s="25">
        <v>222.0</v>
      </c>
      <c r="F2678" s="25">
        <v>6.0</v>
      </c>
      <c r="G2678" s="25">
        <v>0.0</v>
      </c>
      <c r="H2678" s="25">
        <v>59.0</v>
      </c>
      <c r="I2678" s="25">
        <v>0.0</v>
      </c>
      <c r="J2678" s="25">
        <v>0.0</v>
      </c>
      <c r="K2678" s="25">
        <v>0.0</v>
      </c>
      <c r="L2678" s="25">
        <v>0.0</v>
      </c>
      <c r="M2678" s="25">
        <v>0.0</v>
      </c>
      <c r="N2678" s="25">
        <v>0.09611</v>
      </c>
      <c r="O2678" s="25">
        <v>0.58333</v>
      </c>
      <c r="P2678" s="25">
        <v>0.25932</v>
      </c>
      <c r="Q2678" s="25">
        <v>6.0</v>
      </c>
      <c r="R2678" s="25">
        <v>99.0</v>
      </c>
      <c r="S2678" s="25">
        <v>7.0</v>
      </c>
    </row>
    <row r="2679">
      <c r="A2679" s="25" t="s">
        <v>41</v>
      </c>
      <c r="B2679" s="25" t="s">
        <v>1</v>
      </c>
      <c r="C2679" s="25" t="s">
        <v>46</v>
      </c>
      <c r="D2679" s="25" t="s">
        <v>15</v>
      </c>
      <c r="E2679" s="25">
        <v>192.0</v>
      </c>
      <c r="F2679" s="25">
        <v>6.0</v>
      </c>
      <c r="G2679" s="25">
        <v>0.0</v>
      </c>
      <c r="H2679" s="25">
        <v>118.0</v>
      </c>
      <c r="I2679" s="25">
        <v>0.0</v>
      </c>
      <c r="J2679" s="25">
        <v>0.0</v>
      </c>
      <c r="K2679" s="25">
        <v>0.0</v>
      </c>
      <c r="L2679" s="25">
        <v>0.0</v>
      </c>
      <c r="M2679" s="25">
        <v>0.0</v>
      </c>
      <c r="N2679" s="25">
        <v>0.0025</v>
      </c>
      <c r="O2679" s="25">
        <v>0.51972</v>
      </c>
      <c r="P2679" s="25">
        <v>0.17207</v>
      </c>
      <c r="Q2679" s="25">
        <v>6.0</v>
      </c>
      <c r="R2679" s="25">
        <v>99.0</v>
      </c>
      <c r="S2679" s="25">
        <v>7.0</v>
      </c>
    </row>
    <row r="2680">
      <c r="A2680" s="25" t="s">
        <v>41</v>
      </c>
      <c r="B2680" s="25" t="s">
        <v>1</v>
      </c>
      <c r="C2680" s="25" t="s">
        <v>108</v>
      </c>
      <c r="D2680" s="25" t="s">
        <v>15</v>
      </c>
      <c r="E2680" s="25">
        <v>338.0</v>
      </c>
      <c r="F2680" s="25">
        <v>6.0</v>
      </c>
      <c r="G2680" s="25">
        <v>0.0</v>
      </c>
      <c r="H2680" s="25">
        <v>142.0</v>
      </c>
      <c r="I2680" s="25">
        <v>0.0</v>
      </c>
      <c r="J2680" s="25">
        <v>0.0</v>
      </c>
      <c r="K2680" s="25">
        <v>0.0</v>
      </c>
      <c r="L2680" s="25">
        <v>0.0</v>
      </c>
      <c r="M2680" s="25">
        <v>0.0</v>
      </c>
      <c r="N2680" s="25">
        <v>0.03444</v>
      </c>
      <c r="O2680" s="25">
        <v>0.55139</v>
      </c>
      <c r="P2680" s="25">
        <v>0.2383</v>
      </c>
      <c r="Q2680" s="25">
        <v>6.0</v>
      </c>
      <c r="R2680" s="25">
        <v>99.0</v>
      </c>
      <c r="S2680" s="25">
        <v>7.0</v>
      </c>
    </row>
    <row r="2681">
      <c r="A2681" s="25" t="s">
        <v>41</v>
      </c>
      <c r="B2681" s="25" t="s">
        <v>1</v>
      </c>
      <c r="C2681" s="25" t="s">
        <v>187</v>
      </c>
      <c r="D2681" s="25" t="s">
        <v>15</v>
      </c>
      <c r="E2681" s="25">
        <v>103.0</v>
      </c>
      <c r="F2681" s="25">
        <v>6.0</v>
      </c>
      <c r="G2681" s="25">
        <v>0.0</v>
      </c>
      <c r="H2681" s="25">
        <v>39.0</v>
      </c>
      <c r="I2681" s="25">
        <v>0.0</v>
      </c>
      <c r="J2681" s="25">
        <v>0.0</v>
      </c>
      <c r="K2681" s="25">
        <v>0.0</v>
      </c>
      <c r="L2681" s="25">
        <v>0.0</v>
      </c>
      <c r="M2681" s="25">
        <v>0.0</v>
      </c>
      <c r="N2681" s="25">
        <v>0.02472</v>
      </c>
      <c r="O2681" s="25">
        <v>0.63917</v>
      </c>
      <c r="P2681" s="25">
        <v>0.24143</v>
      </c>
      <c r="Q2681" s="25">
        <v>6.0</v>
      </c>
      <c r="R2681" s="25">
        <v>99.0</v>
      </c>
      <c r="S2681" s="25">
        <v>7.0</v>
      </c>
    </row>
    <row r="2682">
      <c r="A2682" s="25" t="s">
        <v>41</v>
      </c>
      <c r="B2682" s="25" t="s">
        <v>1</v>
      </c>
      <c r="C2682" s="25" t="s">
        <v>141</v>
      </c>
      <c r="D2682" s="25" t="s">
        <v>15</v>
      </c>
      <c r="E2682" s="25">
        <v>560.0</v>
      </c>
      <c r="F2682" s="25">
        <v>6.0</v>
      </c>
      <c r="G2682" s="25">
        <v>0.0</v>
      </c>
      <c r="H2682" s="25">
        <v>192.0</v>
      </c>
      <c r="I2682" s="25">
        <v>0.0</v>
      </c>
      <c r="J2682" s="25">
        <v>0.0</v>
      </c>
      <c r="K2682" s="25">
        <v>0.0</v>
      </c>
      <c r="L2682" s="25">
        <v>0.0</v>
      </c>
      <c r="M2682" s="25">
        <v>0.0</v>
      </c>
      <c r="N2682" s="25">
        <v>0.04444</v>
      </c>
      <c r="O2682" s="25">
        <v>0.62028</v>
      </c>
      <c r="P2682" s="25">
        <v>0.23969</v>
      </c>
      <c r="Q2682" s="25">
        <v>6.0</v>
      </c>
      <c r="R2682" s="25">
        <v>99.0</v>
      </c>
      <c r="S2682" s="25">
        <v>7.0</v>
      </c>
    </row>
    <row r="2683">
      <c r="A2683" s="25" t="s">
        <v>41</v>
      </c>
      <c r="B2683" s="25" t="s">
        <v>1</v>
      </c>
      <c r="C2683" s="25" t="s">
        <v>121</v>
      </c>
      <c r="D2683" s="25" t="s">
        <v>15</v>
      </c>
      <c r="E2683" s="25">
        <v>107.0</v>
      </c>
      <c r="F2683" s="25">
        <v>6.0</v>
      </c>
      <c r="G2683" s="25">
        <v>0.0</v>
      </c>
      <c r="H2683" s="25">
        <v>44.0</v>
      </c>
      <c r="I2683" s="25">
        <v>0.0</v>
      </c>
      <c r="J2683" s="25">
        <v>0.0</v>
      </c>
      <c r="K2683" s="25">
        <v>0.0</v>
      </c>
      <c r="L2683" s="25">
        <v>0.0</v>
      </c>
      <c r="M2683" s="25">
        <v>0.0</v>
      </c>
      <c r="N2683" s="25">
        <v>0.04861</v>
      </c>
      <c r="O2683" s="25">
        <v>0.59056</v>
      </c>
      <c r="P2683" s="25">
        <v>0.31422</v>
      </c>
      <c r="Q2683" s="25">
        <v>6.0</v>
      </c>
      <c r="R2683" s="25">
        <v>99.0</v>
      </c>
      <c r="S2683" s="25">
        <v>7.0</v>
      </c>
    </row>
    <row r="2684">
      <c r="A2684" s="25" t="s">
        <v>41</v>
      </c>
      <c r="B2684" s="25" t="s">
        <v>1</v>
      </c>
      <c r="C2684" s="25" t="s">
        <v>148</v>
      </c>
      <c r="D2684" s="25" t="s">
        <v>16</v>
      </c>
      <c r="E2684" s="25">
        <v>59.0</v>
      </c>
      <c r="F2684" s="25">
        <v>6.0</v>
      </c>
      <c r="G2684" s="25">
        <v>1.0</v>
      </c>
      <c r="H2684" s="25">
        <v>28.0</v>
      </c>
      <c r="I2684" s="25">
        <v>0.0</v>
      </c>
      <c r="J2684" s="25">
        <v>0.0</v>
      </c>
      <c r="K2684" s="25">
        <v>0.0</v>
      </c>
      <c r="L2684" s="25">
        <v>0.0</v>
      </c>
      <c r="M2684" s="25">
        <v>0.0</v>
      </c>
      <c r="N2684" s="25">
        <v>0.00917</v>
      </c>
      <c r="O2684" s="25">
        <v>2.0625</v>
      </c>
      <c r="P2684" s="25">
        <v>2.00685</v>
      </c>
      <c r="Q2684" s="25">
        <v>6.0</v>
      </c>
      <c r="R2684" s="25">
        <v>99.0</v>
      </c>
      <c r="S2684" s="25">
        <v>8.0</v>
      </c>
    </row>
    <row r="2685">
      <c r="A2685" s="25" t="s">
        <v>41</v>
      </c>
      <c r="B2685" s="25" t="s">
        <v>1</v>
      </c>
      <c r="C2685" s="25" t="s">
        <v>269</v>
      </c>
      <c r="D2685" s="25" t="s">
        <v>16</v>
      </c>
      <c r="E2685" s="25">
        <v>10.0</v>
      </c>
      <c r="F2685" s="25">
        <v>6.0</v>
      </c>
      <c r="G2685" s="25">
        <v>0.0</v>
      </c>
      <c r="H2685" s="25">
        <v>5.0</v>
      </c>
      <c r="I2685" s="25">
        <v>0.0</v>
      </c>
      <c r="J2685" s="25">
        <v>0.0</v>
      </c>
      <c r="K2685" s="25">
        <v>0.0</v>
      </c>
      <c r="L2685" s="25">
        <v>0.0</v>
      </c>
      <c r="M2685" s="25">
        <v>0.0</v>
      </c>
      <c r="N2685" s="25">
        <v>0.00694</v>
      </c>
      <c r="O2685" s="25">
        <v>8.31667</v>
      </c>
      <c r="P2685" s="25">
        <v>2.68622</v>
      </c>
      <c r="Q2685" s="25">
        <v>6.0</v>
      </c>
      <c r="R2685" s="25">
        <v>99.0</v>
      </c>
      <c r="S2685" s="25">
        <v>8.0</v>
      </c>
    </row>
    <row r="2686">
      <c r="A2686" s="25" t="s">
        <v>41</v>
      </c>
      <c r="B2686" s="25" t="s">
        <v>1</v>
      </c>
      <c r="C2686" s="25" t="s">
        <v>164</v>
      </c>
      <c r="D2686" s="25" t="s">
        <v>16</v>
      </c>
      <c r="E2686" s="25">
        <v>112.0</v>
      </c>
      <c r="F2686" s="25">
        <v>6.0</v>
      </c>
      <c r="G2686" s="25">
        <v>1.0</v>
      </c>
      <c r="H2686" s="25">
        <v>52.0</v>
      </c>
      <c r="I2686" s="25">
        <v>0.0</v>
      </c>
      <c r="J2686" s="25">
        <v>0.0</v>
      </c>
      <c r="K2686" s="25">
        <v>0.0</v>
      </c>
      <c r="L2686" s="25">
        <v>0.0</v>
      </c>
      <c r="M2686" s="25">
        <v>0.0</v>
      </c>
      <c r="N2686" s="25">
        <v>0.0275</v>
      </c>
      <c r="O2686" s="25">
        <v>2.09917</v>
      </c>
      <c r="P2686" s="25">
        <v>1.27583</v>
      </c>
      <c r="Q2686" s="25">
        <v>6.0</v>
      </c>
      <c r="R2686" s="25">
        <v>99.0</v>
      </c>
      <c r="S2686" s="25">
        <v>8.0</v>
      </c>
    </row>
    <row r="2687">
      <c r="A2687" s="25" t="s">
        <v>41</v>
      </c>
      <c r="B2687" s="25" t="s">
        <v>1</v>
      </c>
      <c r="C2687" s="25" t="s">
        <v>216</v>
      </c>
      <c r="D2687" s="25" t="s">
        <v>16</v>
      </c>
      <c r="E2687" s="25">
        <v>100.0</v>
      </c>
      <c r="F2687" s="25">
        <v>6.0</v>
      </c>
      <c r="G2687" s="25">
        <v>0.0</v>
      </c>
      <c r="H2687" s="25">
        <v>47.0</v>
      </c>
      <c r="I2687" s="25">
        <v>0.0</v>
      </c>
      <c r="J2687" s="25">
        <v>0.0</v>
      </c>
      <c r="K2687" s="25">
        <v>0.0</v>
      </c>
      <c r="L2687" s="25">
        <v>0.0</v>
      </c>
      <c r="M2687" s="25">
        <v>0.0</v>
      </c>
      <c r="N2687" s="25">
        <v>0.01972</v>
      </c>
      <c r="O2687" s="25">
        <v>1.24361</v>
      </c>
      <c r="P2687" s="25">
        <v>1.30687</v>
      </c>
      <c r="Q2687" s="25">
        <v>6.0</v>
      </c>
      <c r="R2687" s="25">
        <v>99.0</v>
      </c>
      <c r="S2687" s="25">
        <v>8.0</v>
      </c>
    </row>
    <row r="2688">
      <c r="A2688" s="25" t="s">
        <v>41</v>
      </c>
      <c r="B2688" s="25" t="s">
        <v>1</v>
      </c>
      <c r="C2688" s="25" t="s">
        <v>146</v>
      </c>
      <c r="D2688" s="25" t="s">
        <v>16</v>
      </c>
      <c r="E2688" s="25">
        <v>131.0</v>
      </c>
      <c r="F2688" s="25">
        <v>6.0</v>
      </c>
      <c r="G2688" s="25">
        <v>0.0</v>
      </c>
      <c r="H2688" s="25">
        <v>43.0</v>
      </c>
      <c r="I2688" s="25">
        <v>0.0</v>
      </c>
      <c r="J2688" s="25">
        <v>0.0</v>
      </c>
      <c r="K2688" s="25">
        <v>0.0</v>
      </c>
      <c r="L2688" s="25">
        <v>0.0</v>
      </c>
      <c r="M2688" s="25">
        <v>0.0</v>
      </c>
      <c r="N2688" s="25">
        <v>0.24861</v>
      </c>
      <c r="O2688" s="25">
        <v>7.44833</v>
      </c>
      <c r="P2688" s="25">
        <v>2.16066</v>
      </c>
      <c r="Q2688" s="25">
        <v>6.0</v>
      </c>
      <c r="R2688" s="25">
        <v>99.0</v>
      </c>
      <c r="S2688" s="25">
        <v>8.0</v>
      </c>
    </row>
    <row r="2689">
      <c r="A2689" s="25" t="s">
        <v>41</v>
      </c>
      <c r="B2689" s="25" t="s">
        <v>1</v>
      </c>
      <c r="C2689" s="25" t="s">
        <v>153</v>
      </c>
      <c r="D2689" s="25" t="s">
        <v>16</v>
      </c>
      <c r="E2689" s="25">
        <v>122.0</v>
      </c>
      <c r="F2689" s="25">
        <v>8.0</v>
      </c>
      <c r="G2689" s="25">
        <v>0.0</v>
      </c>
      <c r="H2689" s="25">
        <v>38.0</v>
      </c>
      <c r="I2689" s="25">
        <v>0.0</v>
      </c>
      <c r="J2689" s="25">
        <v>0.0</v>
      </c>
      <c r="K2689" s="25">
        <v>0.0</v>
      </c>
      <c r="L2689" s="25">
        <v>0.0</v>
      </c>
      <c r="M2689" s="25">
        <v>0.0</v>
      </c>
      <c r="N2689" s="25">
        <v>0.07111</v>
      </c>
      <c r="O2689" s="25">
        <v>2.09861</v>
      </c>
      <c r="P2689" s="25">
        <v>1.30484</v>
      </c>
      <c r="Q2689" s="25">
        <v>6.0</v>
      </c>
      <c r="R2689" s="25">
        <v>99.0</v>
      </c>
      <c r="S2689" s="25">
        <v>8.0</v>
      </c>
    </row>
    <row r="2690">
      <c r="A2690" s="25" t="s">
        <v>41</v>
      </c>
      <c r="B2690" s="25" t="s">
        <v>1</v>
      </c>
      <c r="C2690" s="25" t="s">
        <v>206</v>
      </c>
      <c r="D2690" s="25" t="s">
        <v>16</v>
      </c>
      <c r="E2690" s="25">
        <v>24.0</v>
      </c>
      <c r="F2690" s="25">
        <v>7.0</v>
      </c>
      <c r="G2690" s="25">
        <v>0.0</v>
      </c>
      <c r="H2690" s="25">
        <v>3.0</v>
      </c>
      <c r="I2690" s="25">
        <v>0.0</v>
      </c>
      <c r="J2690" s="25">
        <v>0.0</v>
      </c>
      <c r="K2690" s="25">
        <v>0.0</v>
      </c>
      <c r="L2690" s="25">
        <v>0.0</v>
      </c>
      <c r="M2690" s="25">
        <v>0.0</v>
      </c>
      <c r="N2690" s="25">
        <v>0.19</v>
      </c>
      <c r="O2690" s="25">
        <v>21.68306</v>
      </c>
      <c r="P2690" s="25">
        <v>4.93321</v>
      </c>
      <c r="Q2690" s="25">
        <v>6.0</v>
      </c>
      <c r="R2690" s="25">
        <v>99.0</v>
      </c>
      <c r="S2690" s="25">
        <v>8.0</v>
      </c>
    </row>
    <row r="2691">
      <c r="A2691" s="25" t="s">
        <v>41</v>
      </c>
      <c r="B2691" s="25" t="s">
        <v>1</v>
      </c>
      <c r="C2691" s="25" t="s">
        <v>156</v>
      </c>
      <c r="D2691" s="25" t="s">
        <v>17</v>
      </c>
      <c r="E2691" s="25">
        <v>9.0</v>
      </c>
      <c r="F2691" s="25">
        <v>8.0</v>
      </c>
      <c r="G2691" s="25">
        <v>0.0</v>
      </c>
      <c r="H2691" s="25">
        <v>0.0</v>
      </c>
      <c r="I2691" s="25">
        <v>0.0</v>
      </c>
      <c r="J2691" s="25">
        <v>0.0</v>
      </c>
      <c r="K2691" s="25">
        <v>0.0</v>
      </c>
      <c r="L2691" s="25">
        <v>0.0</v>
      </c>
      <c r="M2691" s="25">
        <v>0.0</v>
      </c>
      <c r="N2691" s="25">
        <v>0.77972</v>
      </c>
      <c r="O2691" s="25">
        <v>6.06944</v>
      </c>
      <c r="P2691" s="25">
        <v>1.34296</v>
      </c>
      <c r="Q2691" s="25">
        <v>6.0</v>
      </c>
      <c r="R2691" s="25">
        <v>99.0</v>
      </c>
      <c r="S2691" s="25">
        <v>9.0</v>
      </c>
    </row>
    <row r="2692">
      <c r="A2692" s="25" t="s">
        <v>41</v>
      </c>
      <c r="B2692" s="25" t="s">
        <v>1</v>
      </c>
      <c r="C2692" s="25" t="s">
        <v>93</v>
      </c>
      <c r="D2692" s="25" t="s">
        <v>17</v>
      </c>
      <c r="E2692" s="25">
        <v>38.0</v>
      </c>
      <c r="F2692" s="25">
        <v>8.0</v>
      </c>
      <c r="G2692" s="25">
        <v>0.0</v>
      </c>
      <c r="H2692" s="25">
        <v>2.0</v>
      </c>
      <c r="I2692" s="25">
        <v>0.0</v>
      </c>
      <c r="J2692" s="25">
        <v>0.0</v>
      </c>
      <c r="K2692" s="25">
        <v>0.0</v>
      </c>
      <c r="L2692" s="25">
        <v>0.0</v>
      </c>
      <c r="M2692" s="25">
        <v>0.0</v>
      </c>
      <c r="N2692" s="25">
        <v>1.74611</v>
      </c>
      <c r="O2692" s="25">
        <v>15.13139</v>
      </c>
      <c r="P2692" s="25">
        <v>5.96045</v>
      </c>
      <c r="Q2692" s="25">
        <v>6.0</v>
      </c>
      <c r="R2692" s="25">
        <v>99.0</v>
      </c>
      <c r="S2692" s="25">
        <v>9.0</v>
      </c>
    </row>
    <row r="2693">
      <c r="A2693" s="25" t="s">
        <v>41</v>
      </c>
      <c r="B2693" s="25" t="s">
        <v>1</v>
      </c>
      <c r="C2693" s="25" t="s">
        <v>134</v>
      </c>
      <c r="D2693" s="25" t="s">
        <v>17</v>
      </c>
      <c r="E2693" s="25">
        <v>27.0</v>
      </c>
      <c r="F2693" s="25">
        <v>6.0</v>
      </c>
      <c r="G2693" s="25">
        <v>0.0</v>
      </c>
      <c r="H2693" s="25">
        <v>3.0</v>
      </c>
      <c r="I2693" s="25">
        <v>0.0</v>
      </c>
      <c r="J2693" s="25">
        <v>0.0</v>
      </c>
      <c r="K2693" s="25">
        <v>0.0</v>
      </c>
      <c r="L2693" s="25">
        <v>0.0</v>
      </c>
      <c r="M2693" s="25">
        <v>0.0</v>
      </c>
      <c r="N2693" s="25">
        <v>1.23389</v>
      </c>
      <c r="O2693" s="25">
        <v>23.59056</v>
      </c>
      <c r="P2693" s="25">
        <v>4.78263</v>
      </c>
      <c r="Q2693" s="25">
        <v>6.0</v>
      </c>
      <c r="R2693" s="25">
        <v>99.0</v>
      </c>
      <c r="S2693" s="25">
        <v>9.0</v>
      </c>
    </row>
    <row r="2694">
      <c r="A2694" s="25" t="s">
        <v>41</v>
      </c>
      <c r="B2694" s="25" t="s">
        <v>1</v>
      </c>
      <c r="C2694" s="25" t="s">
        <v>181</v>
      </c>
      <c r="D2694" s="25" t="s">
        <v>17</v>
      </c>
      <c r="E2694" s="25">
        <v>43.0</v>
      </c>
      <c r="F2694" s="25">
        <v>6.0</v>
      </c>
      <c r="G2694" s="25">
        <v>0.0</v>
      </c>
      <c r="H2694" s="25">
        <v>4.0</v>
      </c>
      <c r="I2694" s="25">
        <v>0.0</v>
      </c>
      <c r="J2694" s="25">
        <v>0.0</v>
      </c>
      <c r="K2694" s="25">
        <v>0.0</v>
      </c>
      <c r="L2694" s="25">
        <v>0.0</v>
      </c>
      <c r="M2694" s="25">
        <v>0.0</v>
      </c>
      <c r="N2694" s="25">
        <v>2.985</v>
      </c>
      <c r="O2694" s="25">
        <v>19.345</v>
      </c>
      <c r="P2694" s="25">
        <v>8.4595</v>
      </c>
      <c r="Q2694" s="25">
        <v>6.0</v>
      </c>
      <c r="R2694" s="25">
        <v>99.0</v>
      </c>
      <c r="S2694" s="25">
        <v>9.0</v>
      </c>
    </row>
    <row r="2695">
      <c r="A2695" s="25" t="s">
        <v>41</v>
      </c>
      <c r="B2695" s="25" t="s">
        <v>1</v>
      </c>
      <c r="C2695" s="25" t="s">
        <v>145</v>
      </c>
      <c r="D2695" s="25" t="s">
        <v>17</v>
      </c>
      <c r="E2695" s="25">
        <v>10.0</v>
      </c>
      <c r="F2695" s="25">
        <v>6.0</v>
      </c>
      <c r="G2695" s="25">
        <v>0.0</v>
      </c>
      <c r="H2695" s="25">
        <v>1.0</v>
      </c>
      <c r="I2695" s="25">
        <v>0.0</v>
      </c>
      <c r="J2695" s="25">
        <v>0.0</v>
      </c>
      <c r="K2695" s="25">
        <v>0.0</v>
      </c>
      <c r="L2695" s="25">
        <v>0.0</v>
      </c>
      <c r="M2695" s="25">
        <v>0.0</v>
      </c>
      <c r="N2695" s="25">
        <v>0.81472</v>
      </c>
      <c r="O2695" s="25">
        <v>3.46444</v>
      </c>
      <c r="P2695" s="25">
        <v>2.17214</v>
      </c>
      <c r="Q2695" s="25">
        <v>6.0</v>
      </c>
      <c r="R2695" s="25">
        <v>99.0</v>
      </c>
      <c r="S2695" s="25">
        <v>9.0</v>
      </c>
    </row>
    <row r="2696">
      <c r="A2696" s="25" t="s">
        <v>41</v>
      </c>
      <c r="B2696" s="25" t="s">
        <v>1</v>
      </c>
      <c r="C2696" s="25" t="s">
        <v>94</v>
      </c>
      <c r="D2696" s="25" t="s">
        <v>18</v>
      </c>
      <c r="E2696" s="25">
        <v>90.0</v>
      </c>
      <c r="F2696" s="25">
        <v>6.0</v>
      </c>
      <c r="G2696" s="25">
        <v>0.0</v>
      </c>
      <c r="H2696" s="25">
        <v>3.0</v>
      </c>
      <c r="I2696" s="25">
        <v>0.0</v>
      </c>
      <c r="J2696" s="25">
        <v>0.0</v>
      </c>
      <c r="K2696" s="25">
        <v>0.0</v>
      </c>
      <c r="L2696" s="25">
        <v>0.0</v>
      </c>
      <c r="M2696" s="25">
        <v>0.0</v>
      </c>
      <c r="N2696" s="25">
        <v>0.63667</v>
      </c>
      <c r="O2696" s="25">
        <v>7.41417</v>
      </c>
      <c r="P2696" s="25">
        <v>2.32944</v>
      </c>
      <c r="Q2696" s="25">
        <v>6.0</v>
      </c>
      <c r="R2696" s="25">
        <v>99.0</v>
      </c>
      <c r="S2696" s="25">
        <v>10.0</v>
      </c>
    </row>
    <row r="2697">
      <c r="A2697" s="25" t="s">
        <v>41</v>
      </c>
      <c r="B2697" s="25" t="s">
        <v>1</v>
      </c>
      <c r="C2697" s="25" t="s">
        <v>105</v>
      </c>
      <c r="D2697" s="25" t="s">
        <v>18</v>
      </c>
      <c r="E2697" s="25">
        <v>595.0</v>
      </c>
      <c r="F2697" s="25">
        <v>6.0</v>
      </c>
      <c r="G2697" s="25">
        <v>0.0</v>
      </c>
      <c r="H2697" s="25">
        <v>23.0</v>
      </c>
      <c r="I2697" s="25">
        <v>0.0</v>
      </c>
      <c r="J2697" s="25">
        <v>0.0</v>
      </c>
      <c r="K2697" s="25">
        <v>0.0</v>
      </c>
      <c r="L2697" s="25">
        <v>0.0</v>
      </c>
      <c r="M2697" s="25">
        <v>0.0</v>
      </c>
      <c r="N2697" s="25">
        <v>0.46722</v>
      </c>
      <c r="O2697" s="25">
        <v>5.67583</v>
      </c>
      <c r="P2697" s="25">
        <v>1.98116</v>
      </c>
      <c r="Q2697" s="25">
        <v>6.0</v>
      </c>
      <c r="R2697" s="25">
        <v>99.0</v>
      </c>
      <c r="S2697" s="25">
        <v>10.0</v>
      </c>
    </row>
    <row r="2698">
      <c r="A2698" s="25" t="s">
        <v>41</v>
      </c>
      <c r="B2698" s="25" t="s">
        <v>1</v>
      </c>
      <c r="C2698" s="25" t="s">
        <v>67</v>
      </c>
      <c r="D2698" s="25" t="s">
        <v>18</v>
      </c>
      <c r="E2698" s="25">
        <v>488.0</v>
      </c>
      <c r="F2698" s="25">
        <v>6.0</v>
      </c>
      <c r="G2698" s="25">
        <v>1.0</v>
      </c>
      <c r="H2698" s="25">
        <v>25.0</v>
      </c>
      <c r="I2698" s="25">
        <v>0.0</v>
      </c>
      <c r="J2698" s="25">
        <v>0.0</v>
      </c>
      <c r="K2698" s="25">
        <v>0.0</v>
      </c>
      <c r="L2698" s="25">
        <v>0.0</v>
      </c>
      <c r="M2698" s="25">
        <v>0.0</v>
      </c>
      <c r="N2698" s="25">
        <v>0.36472</v>
      </c>
      <c r="O2698" s="25">
        <v>3.90611</v>
      </c>
      <c r="P2698" s="25">
        <v>1.65052</v>
      </c>
      <c r="Q2698" s="25">
        <v>6.0</v>
      </c>
      <c r="R2698" s="25">
        <v>99.0</v>
      </c>
      <c r="S2698" s="25">
        <v>10.0</v>
      </c>
    </row>
    <row r="2699">
      <c r="A2699" s="25" t="s">
        <v>41</v>
      </c>
      <c r="B2699" s="25" t="s">
        <v>1</v>
      </c>
      <c r="C2699" s="25" t="s">
        <v>99</v>
      </c>
      <c r="D2699" s="25" t="s">
        <v>19</v>
      </c>
      <c r="E2699" s="25">
        <v>55.0</v>
      </c>
      <c r="F2699" s="25">
        <v>6.0</v>
      </c>
      <c r="G2699" s="25">
        <v>0.0</v>
      </c>
      <c r="H2699" s="25">
        <v>6.0</v>
      </c>
      <c r="I2699" s="25">
        <v>0.0</v>
      </c>
      <c r="J2699" s="25">
        <v>0.0</v>
      </c>
      <c r="K2699" s="25">
        <v>0.0</v>
      </c>
      <c r="L2699" s="25">
        <v>0.0</v>
      </c>
      <c r="M2699" s="25">
        <v>0.0</v>
      </c>
      <c r="N2699" s="25">
        <v>0.54778</v>
      </c>
      <c r="O2699" s="25">
        <v>1.58389</v>
      </c>
      <c r="P2699" s="25">
        <v>0.879939999999999</v>
      </c>
      <c r="Q2699" s="25">
        <v>6.0</v>
      </c>
      <c r="R2699" s="25">
        <v>99.0</v>
      </c>
      <c r="S2699" s="25">
        <v>11.0</v>
      </c>
    </row>
    <row r="2700">
      <c r="A2700" s="25" t="s">
        <v>41</v>
      </c>
      <c r="B2700" s="25" t="s">
        <v>1</v>
      </c>
      <c r="C2700" s="25" t="s">
        <v>120</v>
      </c>
      <c r="D2700" s="25" t="s">
        <v>19</v>
      </c>
      <c r="E2700" s="25">
        <v>342.0</v>
      </c>
      <c r="F2700" s="25">
        <v>6.0</v>
      </c>
      <c r="G2700" s="25">
        <v>0.0</v>
      </c>
      <c r="H2700" s="25">
        <v>91.0</v>
      </c>
      <c r="I2700" s="25">
        <v>0.0</v>
      </c>
      <c r="J2700" s="25">
        <v>0.0</v>
      </c>
      <c r="K2700" s="25">
        <v>0.0</v>
      </c>
      <c r="L2700" s="25">
        <v>0.0</v>
      </c>
      <c r="M2700" s="25">
        <v>0.0</v>
      </c>
      <c r="N2700" s="25">
        <v>0.09361</v>
      </c>
      <c r="O2700" s="25">
        <v>1.2675</v>
      </c>
      <c r="P2700" s="25">
        <v>0.45327</v>
      </c>
      <c r="Q2700" s="25">
        <v>6.0</v>
      </c>
      <c r="R2700" s="25">
        <v>99.0</v>
      </c>
      <c r="S2700" s="25">
        <v>11.0</v>
      </c>
    </row>
    <row r="2701">
      <c r="A2701" s="25" t="s">
        <v>41</v>
      </c>
      <c r="B2701" s="25" t="s">
        <v>1</v>
      </c>
      <c r="C2701" s="25" t="s">
        <v>173</v>
      </c>
      <c r="D2701" s="25" t="s">
        <v>19</v>
      </c>
      <c r="E2701" s="25">
        <v>25.0</v>
      </c>
      <c r="F2701" s="25">
        <v>6.0</v>
      </c>
      <c r="G2701" s="25">
        <v>0.0</v>
      </c>
      <c r="H2701" s="25">
        <v>2.0</v>
      </c>
      <c r="I2701" s="25">
        <v>0.0</v>
      </c>
      <c r="J2701" s="25">
        <v>0.0</v>
      </c>
      <c r="K2701" s="25">
        <v>0.0</v>
      </c>
      <c r="L2701" s="25">
        <v>0.0</v>
      </c>
      <c r="M2701" s="25">
        <v>0.0</v>
      </c>
      <c r="N2701" s="25">
        <v>0.37556</v>
      </c>
      <c r="O2701" s="25">
        <v>1.32139</v>
      </c>
      <c r="P2701" s="25">
        <v>1.41689</v>
      </c>
      <c r="Q2701" s="25">
        <v>6.0</v>
      </c>
      <c r="R2701" s="25">
        <v>99.0</v>
      </c>
      <c r="S2701" s="25">
        <v>11.0</v>
      </c>
    </row>
    <row r="2702">
      <c r="A2702" s="25" t="s">
        <v>41</v>
      </c>
      <c r="B2702" s="25" t="s">
        <v>1</v>
      </c>
      <c r="C2702" s="25" t="s">
        <v>221</v>
      </c>
      <c r="D2702" s="25" t="s">
        <v>19</v>
      </c>
      <c r="E2702" s="25">
        <v>140.0</v>
      </c>
      <c r="F2702" s="25">
        <v>6.0</v>
      </c>
      <c r="G2702" s="25">
        <v>0.0</v>
      </c>
      <c r="H2702" s="25">
        <v>37.0</v>
      </c>
      <c r="I2702" s="25">
        <v>0.0</v>
      </c>
      <c r="J2702" s="25">
        <v>0.0</v>
      </c>
      <c r="K2702" s="25">
        <v>0.0</v>
      </c>
      <c r="L2702" s="25">
        <v>0.0</v>
      </c>
      <c r="M2702" s="25">
        <v>0.0</v>
      </c>
      <c r="N2702" s="25">
        <v>0.09556</v>
      </c>
      <c r="O2702" s="25">
        <v>1.31556</v>
      </c>
      <c r="P2702" s="25">
        <v>0.43936</v>
      </c>
      <c r="Q2702" s="25">
        <v>6.0</v>
      </c>
      <c r="R2702" s="25">
        <v>99.0</v>
      </c>
      <c r="S2702" s="25">
        <v>11.0</v>
      </c>
    </row>
    <row r="2703">
      <c r="A2703" s="25" t="s">
        <v>41</v>
      </c>
      <c r="B2703" s="25" t="s">
        <v>1</v>
      </c>
      <c r="C2703" s="25" t="s">
        <v>159</v>
      </c>
      <c r="D2703" s="25" t="s">
        <v>19</v>
      </c>
      <c r="E2703" s="25">
        <v>90.0</v>
      </c>
      <c r="F2703" s="25">
        <v>10.0</v>
      </c>
      <c r="G2703" s="25">
        <v>0.0</v>
      </c>
      <c r="H2703" s="25">
        <v>22.0</v>
      </c>
      <c r="I2703" s="25">
        <v>0.0</v>
      </c>
      <c r="J2703" s="25">
        <v>0.0</v>
      </c>
      <c r="K2703" s="25">
        <v>0.0</v>
      </c>
      <c r="L2703" s="25">
        <v>0.0</v>
      </c>
      <c r="M2703" s="25">
        <v>0.0</v>
      </c>
      <c r="N2703" s="25">
        <v>0.21667</v>
      </c>
      <c r="O2703" s="25">
        <v>1.51889</v>
      </c>
      <c r="P2703" s="25">
        <v>0.86129</v>
      </c>
      <c r="Q2703" s="25">
        <v>6.0</v>
      </c>
      <c r="R2703" s="25">
        <v>99.0</v>
      </c>
      <c r="S2703" s="25">
        <v>11.0</v>
      </c>
    </row>
    <row r="2704">
      <c r="A2704" s="25" t="s">
        <v>41</v>
      </c>
      <c r="B2704" s="25" t="s">
        <v>1</v>
      </c>
      <c r="C2704" s="25" t="s">
        <v>189</v>
      </c>
      <c r="D2704" s="25" t="s">
        <v>20</v>
      </c>
      <c r="E2704" s="25">
        <v>19.0</v>
      </c>
      <c r="F2704" s="25">
        <v>7.0</v>
      </c>
      <c r="G2704" s="25">
        <v>0.0</v>
      </c>
      <c r="H2704" s="25">
        <v>0.0</v>
      </c>
      <c r="I2704" s="25">
        <v>0.0</v>
      </c>
      <c r="J2704" s="25">
        <v>0.0</v>
      </c>
      <c r="K2704" s="25">
        <v>0.0</v>
      </c>
      <c r="L2704" s="25">
        <v>0.0</v>
      </c>
      <c r="M2704" s="25">
        <v>0.0</v>
      </c>
      <c r="N2704" s="25">
        <v>0.90056</v>
      </c>
      <c r="O2704" s="25">
        <v>5.44306</v>
      </c>
      <c r="P2704" s="25">
        <v>1.80466</v>
      </c>
      <c r="Q2704" s="25">
        <v>6.0</v>
      </c>
      <c r="R2704" s="25">
        <v>99.0</v>
      </c>
      <c r="S2704" s="25">
        <v>12.0</v>
      </c>
    </row>
    <row r="2705">
      <c r="A2705" s="25" t="s">
        <v>41</v>
      </c>
      <c r="B2705" s="25" t="s">
        <v>1</v>
      </c>
      <c r="C2705" s="25" t="s">
        <v>210</v>
      </c>
      <c r="D2705" s="25" t="s">
        <v>20</v>
      </c>
      <c r="E2705" s="25">
        <v>64.0</v>
      </c>
      <c r="F2705" s="25">
        <v>6.0</v>
      </c>
      <c r="G2705" s="25">
        <v>0.0</v>
      </c>
      <c r="H2705" s="25">
        <v>0.0</v>
      </c>
      <c r="I2705" s="25">
        <v>0.0</v>
      </c>
      <c r="J2705" s="25">
        <v>0.0</v>
      </c>
      <c r="K2705" s="25">
        <v>0.0</v>
      </c>
      <c r="L2705" s="25">
        <v>0.0</v>
      </c>
      <c r="M2705" s="25">
        <v>0.0</v>
      </c>
      <c r="N2705" s="25">
        <v>1.26056</v>
      </c>
      <c r="O2705" s="25">
        <v>17.34639</v>
      </c>
      <c r="P2705" s="25">
        <v>4.88497</v>
      </c>
      <c r="Q2705" s="25">
        <v>6.0</v>
      </c>
      <c r="R2705" s="25">
        <v>99.0</v>
      </c>
      <c r="S2705" s="25">
        <v>12.0</v>
      </c>
    </row>
    <row r="2706">
      <c r="A2706" s="25" t="s">
        <v>41</v>
      </c>
      <c r="B2706" s="25" t="s">
        <v>1</v>
      </c>
      <c r="C2706" s="25" t="s">
        <v>192</v>
      </c>
      <c r="D2706" s="25" t="s">
        <v>20</v>
      </c>
      <c r="E2706" s="25">
        <v>81.0</v>
      </c>
      <c r="F2706" s="25">
        <v>9.0</v>
      </c>
      <c r="G2706" s="25">
        <v>0.0</v>
      </c>
      <c r="H2706" s="25">
        <v>0.0</v>
      </c>
      <c r="I2706" s="25">
        <v>0.0</v>
      </c>
      <c r="J2706" s="25">
        <v>0.0</v>
      </c>
      <c r="K2706" s="25">
        <v>0.0</v>
      </c>
      <c r="L2706" s="25">
        <v>0.0</v>
      </c>
      <c r="M2706" s="25">
        <v>0.0</v>
      </c>
      <c r="N2706" s="25">
        <v>1.36167</v>
      </c>
      <c r="O2706" s="25">
        <v>20.19</v>
      </c>
      <c r="P2706" s="25">
        <v>5.60082</v>
      </c>
      <c r="Q2706" s="25">
        <v>6.0</v>
      </c>
      <c r="R2706" s="25">
        <v>99.0</v>
      </c>
      <c r="S2706" s="25">
        <v>12.0</v>
      </c>
    </row>
    <row r="2707">
      <c r="A2707" s="25" t="s">
        <v>41</v>
      </c>
      <c r="B2707" s="25" t="s">
        <v>1</v>
      </c>
      <c r="C2707" s="25" t="s">
        <v>175</v>
      </c>
      <c r="D2707" s="25" t="s">
        <v>20</v>
      </c>
      <c r="E2707" s="25">
        <v>87.0</v>
      </c>
      <c r="F2707" s="25">
        <v>6.0</v>
      </c>
      <c r="G2707" s="25">
        <v>0.0</v>
      </c>
      <c r="H2707" s="25">
        <v>0.0</v>
      </c>
      <c r="I2707" s="25">
        <v>0.0</v>
      </c>
      <c r="J2707" s="25">
        <v>0.0</v>
      </c>
      <c r="K2707" s="25">
        <v>0.0</v>
      </c>
      <c r="L2707" s="25">
        <v>0.0</v>
      </c>
      <c r="M2707" s="25">
        <v>0.0</v>
      </c>
      <c r="N2707" s="25">
        <v>1.09778</v>
      </c>
      <c r="O2707" s="25">
        <v>17.87472</v>
      </c>
      <c r="P2707" s="25">
        <v>5.44449</v>
      </c>
      <c r="Q2707" s="25">
        <v>6.0</v>
      </c>
      <c r="R2707" s="25">
        <v>99.0</v>
      </c>
      <c r="S2707" s="25">
        <v>12.0</v>
      </c>
    </row>
    <row r="2708">
      <c r="A2708" s="25" t="s">
        <v>41</v>
      </c>
      <c r="B2708" s="25" t="s">
        <v>1</v>
      </c>
      <c r="C2708" s="25" t="s">
        <v>146</v>
      </c>
      <c r="D2708" s="25" t="s">
        <v>20</v>
      </c>
      <c r="E2708" s="25">
        <v>27.0</v>
      </c>
      <c r="F2708" s="25">
        <v>8.0</v>
      </c>
      <c r="G2708" s="25">
        <v>0.0</v>
      </c>
      <c r="H2708" s="25">
        <v>1.0</v>
      </c>
      <c r="I2708" s="25">
        <v>0.0</v>
      </c>
      <c r="J2708" s="25">
        <v>0.0</v>
      </c>
      <c r="K2708" s="25">
        <v>0.0</v>
      </c>
      <c r="L2708" s="25">
        <v>0.0</v>
      </c>
      <c r="M2708" s="25">
        <v>0.0</v>
      </c>
      <c r="N2708" s="25">
        <v>0.83694</v>
      </c>
      <c r="O2708" s="25">
        <v>16.92194</v>
      </c>
      <c r="P2708" s="25">
        <v>3.93706</v>
      </c>
      <c r="Q2708" s="25">
        <v>6.0</v>
      </c>
      <c r="R2708" s="25">
        <v>99.0</v>
      </c>
      <c r="S2708" s="25">
        <v>12.0</v>
      </c>
    </row>
    <row r="2709">
      <c r="A2709" s="25" t="s">
        <v>41</v>
      </c>
      <c r="B2709" s="25" t="s">
        <v>1</v>
      </c>
      <c r="C2709" s="25" t="s">
        <v>181</v>
      </c>
      <c r="D2709" s="25" t="s">
        <v>20</v>
      </c>
      <c r="E2709" s="25">
        <v>178.0</v>
      </c>
      <c r="F2709" s="25">
        <v>7.0</v>
      </c>
      <c r="G2709" s="25">
        <v>0.0</v>
      </c>
      <c r="H2709" s="25">
        <v>6.0</v>
      </c>
      <c r="I2709" s="25">
        <v>0.0</v>
      </c>
      <c r="J2709" s="25">
        <v>0.0</v>
      </c>
      <c r="K2709" s="25">
        <v>0.0</v>
      </c>
      <c r="L2709" s="25">
        <v>0.0</v>
      </c>
      <c r="M2709" s="25">
        <v>0.0</v>
      </c>
      <c r="N2709" s="25">
        <v>0.73278</v>
      </c>
      <c r="O2709" s="25">
        <v>2.23528</v>
      </c>
      <c r="P2709" s="25">
        <v>2.29567</v>
      </c>
      <c r="Q2709" s="25">
        <v>6.0</v>
      </c>
      <c r="R2709" s="25">
        <v>99.0</v>
      </c>
      <c r="S2709" s="25">
        <v>12.0</v>
      </c>
    </row>
    <row r="2710">
      <c r="A2710" s="25" t="s">
        <v>41</v>
      </c>
      <c r="B2710" s="25" t="s">
        <v>1</v>
      </c>
      <c r="C2710" s="25" t="s">
        <v>82</v>
      </c>
      <c r="D2710" s="25" t="s">
        <v>241</v>
      </c>
      <c r="E2710" s="25">
        <v>354.0</v>
      </c>
      <c r="F2710" s="25">
        <v>6.0</v>
      </c>
      <c r="G2710" s="25">
        <v>0.0</v>
      </c>
      <c r="H2710" s="25">
        <v>6.0</v>
      </c>
      <c r="I2710" s="25">
        <v>0.0</v>
      </c>
      <c r="J2710" s="25">
        <v>0.0</v>
      </c>
      <c r="K2710" s="25">
        <v>0.0</v>
      </c>
      <c r="L2710" s="25">
        <v>0.0</v>
      </c>
      <c r="M2710" s="25">
        <v>0.0</v>
      </c>
      <c r="N2710" s="25">
        <v>0.77139</v>
      </c>
      <c r="O2710" s="25">
        <v>8.27139</v>
      </c>
      <c r="P2710" s="25">
        <v>3.08263</v>
      </c>
      <c r="Q2710" s="25">
        <v>6.0</v>
      </c>
      <c r="R2710" s="25">
        <v>99.0</v>
      </c>
      <c r="S2710" s="25">
        <v>13.0</v>
      </c>
    </row>
    <row r="2711">
      <c r="A2711" s="25" t="s">
        <v>41</v>
      </c>
      <c r="B2711" s="25" t="s">
        <v>1</v>
      </c>
      <c r="C2711" s="25" t="s">
        <v>129</v>
      </c>
      <c r="D2711" s="25" t="s">
        <v>241</v>
      </c>
      <c r="E2711" s="25">
        <v>699.0</v>
      </c>
      <c r="F2711" s="25">
        <v>6.0</v>
      </c>
      <c r="G2711" s="25">
        <v>0.0</v>
      </c>
      <c r="H2711" s="25">
        <v>18.0</v>
      </c>
      <c r="I2711" s="25">
        <v>0.0</v>
      </c>
      <c r="J2711" s="25">
        <v>0.0</v>
      </c>
      <c r="K2711" s="25">
        <v>0.0</v>
      </c>
      <c r="L2711" s="25">
        <v>0.0</v>
      </c>
      <c r="M2711" s="25">
        <v>0.0</v>
      </c>
      <c r="N2711" s="25">
        <v>1.18694</v>
      </c>
      <c r="O2711" s="25">
        <v>23.56056</v>
      </c>
      <c r="P2711" s="25">
        <v>7.6654</v>
      </c>
      <c r="Q2711" s="25">
        <v>6.0</v>
      </c>
      <c r="R2711" s="25">
        <v>99.0</v>
      </c>
      <c r="S2711" s="25">
        <v>13.0</v>
      </c>
    </row>
    <row r="2712">
      <c r="A2712" s="25" t="s">
        <v>41</v>
      </c>
      <c r="B2712" s="25" t="s">
        <v>1</v>
      </c>
      <c r="C2712" s="25" t="s">
        <v>125</v>
      </c>
      <c r="D2712" s="25" t="s">
        <v>241</v>
      </c>
      <c r="E2712" s="25">
        <v>496.0</v>
      </c>
      <c r="F2712" s="25">
        <v>6.0</v>
      </c>
      <c r="G2712" s="25">
        <v>1.0</v>
      </c>
      <c r="H2712" s="25">
        <v>29.0</v>
      </c>
      <c r="I2712" s="25">
        <v>0.0</v>
      </c>
      <c r="J2712" s="25">
        <v>0.0</v>
      </c>
      <c r="K2712" s="25">
        <v>0.0</v>
      </c>
      <c r="L2712" s="25">
        <v>0.0</v>
      </c>
      <c r="M2712" s="25">
        <v>0.0</v>
      </c>
      <c r="N2712" s="25">
        <v>1.11139</v>
      </c>
      <c r="O2712" s="25">
        <v>14.97028</v>
      </c>
      <c r="P2712" s="25">
        <v>4.57066</v>
      </c>
      <c r="Q2712" s="25">
        <v>6.0</v>
      </c>
      <c r="R2712" s="25">
        <v>99.0</v>
      </c>
      <c r="S2712" s="25">
        <v>13.0</v>
      </c>
    </row>
    <row r="2713">
      <c r="A2713" s="25" t="s">
        <v>41</v>
      </c>
      <c r="B2713" s="25" t="s">
        <v>1</v>
      </c>
      <c r="C2713" s="25" t="s">
        <v>42</v>
      </c>
      <c r="D2713" s="25" t="s">
        <v>241</v>
      </c>
      <c r="E2713" s="25">
        <v>296.0</v>
      </c>
      <c r="F2713" s="25">
        <v>6.0</v>
      </c>
      <c r="G2713" s="25">
        <v>0.0</v>
      </c>
      <c r="H2713" s="25">
        <v>24.0</v>
      </c>
      <c r="I2713" s="25">
        <v>0.0</v>
      </c>
      <c r="J2713" s="25">
        <v>0.0</v>
      </c>
      <c r="K2713" s="25">
        <v>0.0</v>
      </c>
      <c r="L2713" s="25">
        <v>0.0</v>
      </c>
      <c r="M2713" s="25">
        <v>0.0</v>
      </c>
      <c r="N2713" s="25">
        <v>0.41222</v>
      </c>
      <c r="O2713" s="25">
        <v>3.85278</v>
      </c>
      <c r="P2713" s="25">
        <v>1.58033</v>
      </c>
      <c r="Q2713" s="25">
        <v>6.0</v>
      </c>
      <c r="R2713" s="25">
        <v>99.0</v>
      </c>
      <c r="S2713" s="25">
        <v>13.0</v>
      </c>
    </row>
    <row r="2714">
      <c r="A2714" s="25" t="s">
        <v>41</v>
      </c>
      <c r="B2714" s="25" t="s">
        <v>1</v>
      </c>
      <c r="C2714" s="25" t="s">
        <v>128</v>
      </c>
      <c r="D2714" s="25" t="s">
        <v>241</v>
      </c>
      <c r="E2714" s="25">
        <v>144.0</v>
      </c>
      <c r="F2714" s="25">
        <v>6.0</v>
      </c>
      <c r="G2714" s="25">
        <v>0.0</v>
      </c>
      <c r="H2714" s="25">
        <v>10.0</v>
      </c>
      <c r="I2714" s="25">
        <v>0.0</v>
      </c>
      <c r="J2714" s="25">
        <v>0.0</v>
      </c>
      <c r="K2714" s="25">
        <v>0.0</v>
      </c>
      <c r="L2714" s="25">
        <v>0.0</v>
      </c>
      <c r="M2714" s="25">
        <v>0.0</v>
      </c>
      <c r="N2714" s="25">
        <v>0.81833</v>
      </c>
      <c r="O2714" s="25">
        <v>3.46167</v>
      </c>
      <c r="P2714" s="25">
        <v>2.6132</v>
      </c>
      <c r="Q2714" s="25">
        <v>6.0</v>
      </c>
      <c r="R2714" s="25">
        <v>99.0</v>
      </c>
      <c r="S2714" s="25">
        <v>13.0</v>
      </c>
    </row>
    <row r="2715">
      <c r="A2715" s="25" t="s">
        <v>41</v>
      </c>
      <c r="B2715" s="25" t="s">
        <v>1</v>
      </c>
      <c r="C2715" s="25" t="s">
        <v>242</v>
      </c>
      <c r="D2715" s="25" t="s">
        <v>263</v>
      </c>
      <c r="E2715" s="25">
        <v>33.0</v>
      </c>
      <c r="F2715" s="25">
        <v>8.0</v>
      </c>
      <c r="G2715" s="25">
        <v>0.0</v>
      </c>
      <c r="H2715" s="25">
        <v>10.0</v>
      </c>
      <c r="I2715" s="25">
        <v>0.0</v>
      </c>
      <c r="J2715" s="25">
        <v>0.0</v>
      </c>
      <c r="K2715" s="25">
        <v>0.0</v>
      </c>
      <c r="L2715" s="25">
        <v>0.0</v>
      </c>
      <c r="M2715" s="25">
        <v>0.0</v>
      </c>
      <c r="N2715" s="25">
        <v>0.20806</v>
      </c>
      <c r="O2715" s="25">
        <v>11.60667</v>
      </c>
      <c r="P2715" s="25">
        <v>6.32795</v>
      </c>
      <c r="Q2715" s="25">
        <v>6.0</v>
      </c>
      <c r="R2715" s="25">
        <v>99.0</v>
      </c>
      <c r="S2715" s="25">
        <v>99.0</v>
      </c>
    </row>
    <row r="2716">
      <c r="A2716" s="25" t="s">
        <v>41</v>
      </c>
      <c r="B2716" s="25" t="s">
        <v>1</v>
      </c>
      <c r="C2716" s="25" t="s">
        <v>242</v>
      </c>
      <c r="D2716" s="25" t="s">
        <v>264</v>
      </c>
      <c r="E2716" s="25">
        <v>32.0</v>
      </c>
      <c r="F2716" s="25">
        <v>7.0</v>
      </c>
      <c r="G2716" s="25">
        <v>0.0</v>
      </c>
      <c r="H2716" s="25">
        <v>9.0</v>
      </c>
      <c r="I2716" s="25">
        <v>0.0</v>
      </c>
      <c r="J2716" s="25">
        <v>0.0</v>
      </c>
      <c r="K2716" s="25">
        <v>0.0</v>
      </c>
      <c r="L2716" s="25">
        <v>0.0</v>
      </c>
      <c r="M2716" s="25">
        <v>0.0</v>
      </c>
      <c r="N2716" s="25">
        <v>0.03694</v>
      </c>
      <c r="O2716" s="25">
        <v>4.83639</v>
      </c>
      <c r="P2716" s="25">
        <v>2.41569</v>
      </c>
      <c r="Q2716" s="25">
        <v>6.0</v>
      </c>
      <c r="R2716" s="25">
        <v>99.0</v>
      </c>
      <c r="S2716" s="25">
        <v>99.0</v>
      </c>
    </row>
    <row r="2717">
      <c r="A2717" s="25" t="s">
        <v>41</v>
      </c>
      <c r="B2717" s="25" t="s">
        <v>1</v>
      </c>
      <c r="C2717" s="25" t="s">
        <v>242</v>
      </c>
      <c r="D2717" s="25" t="s">
        <v>283</v>
      </c>
      <c r="E2717" s="25">
        <v>27.0</v>
      </c>
      <c r="F2717" s="25">
        <v>7.0</v>
      </c>
      <c r="G2717" s="25">
        <v>0.0</v>
      </c>
      <c r="H2717" s="25">
        <v>8.0</v>
      </c>
      <c r="I2717" s="25">
        <v>0.0</v>
      </c>
      <c r="J2717" s="25">
        <v>0.0</v>
      </c>
      <c r="K2717" s="25">
        <v>0.0</v>
      </c>
      <c r="L2717" s="25">
        <v>0.0</v>
      </c>
      <c r="M2717" s="25">
        <v>0.0</v>
      </c>
      <c r="N2717" s="25">
        <v>0.105</v>
      </c>
      <c r="O2717" s="25">
        <v>8.69917</v>
      </c>
      <c r="P2717" s="25">
        <v>3.7194</v>
      </c>
      <c r="Q2717" s="25">
        <v>6.0</v>
      </c>
      <c r="R2717" s="25">
        <v>99.0</v>
      </c>
      <c r="S2717" s="25">
        <v>99.0</v>
      </c>
    </row>
    <row r="2718">
      <c r="A2718" s="25" t="s">
        <v>41</v>
      </c>
      <c r="B2718" s="25" t="s">
        <v>1</v>
      </c>
      <c r="C2718" s="25" t="s">
        <v>280</v>
      </c>
      <c r="D2718" s="25" t="s">
        <v>10</v>
      </c>
      <c r="E2718" s="25">
        <v>33.0</v>
      </c>
      <c r="F2718" s="25">
        <v>8.0</v>
      </c>
      <c r="G2718" s="25">
        <v>0.0</v>
      </c>
      <c r="H2718" s="25">
        <v>14.0</v>
      </c>
      <c r="I2718" s="25">
        <v>0.0</v>
      </c>
      <c r="J2718" s="25">
        <v>0.0</v>
      </c>
      <c r="K2718" s="25">
        <v>0.0</v>
      </c>
      <c r="L2718" s="25">
        <v>0.0</v>
      </c>
      <c r="M2718" s="25">
        <v>0.0</v>
      </c>
      <c r="N2718" s="25">
        <v>0.02722</v>
      </c>
      <c r="O2718" s="25">
        <v>0.92306</v>
      </c>
      <c r="P2718" s="25">
        <v>2.38891</v>
      </c>
      <c r="Q2718" s="25">
        <v>7.0</v>
      </c>
      <c r="R2718" s="25">
        <v>99.0</v>
      </c>
      <c r="S2718" s="25">
        <v>1.0</v>
      </c>
    </row>
    <row r="2719">
      <c r="A2719" s="25" t="s">
        <v>41</v>
      </c>
      <c r="B2719" s="25" t="s">
        <v>1</v>
      </c>
      <c r="C2719" s="25" t="s">
        <v>282</v>
      </c>
      <c r="D2719" s="25" t="s">
        <v>10</v>
      </c>
      <c r="E2719" s="25">
        <v>22.0</v>
      </c>
      <c r="F2719" s="25">
        <v>12.0</v>
      </c>
      <c r="G2719" s="25">
        <v>0.0</v>
      </c>
      <c r="H2719" s="25">
        <v>11.0</v>
      </c>
      <c r="I2719" s="25">
        <v>0.0</v>
      </c>
      <c r="J2719" s="25">
        <v>0.0</v>
      </c>
      <c r="K2719" s="25">
        <v>0.0</v>
      </c>
      <c r="L2719" s="25">
        <v>0.0</v>
      </c>
      <c r="M2719" s="25">
        <v>0.0</v>
      </c>
      <c r="N2719" s="25">
        <v>0.01528</v>
      </c>
      <c r="O2719" s="25">
        <v>0.30444</v>
      </c>
      <c r="P2719" s="25">
        <v>0.19216</v>
      </c>
      <c r="Q2719" s="25">
        <v>7.0</v>
      </c>
      <c r="R2719" s="25">
        <v>99.0</v>
      </c>
      <c r="S2719" s="25">
        <v>1.0</v>
      </c>
    </row>
    <row r="2720">
      <c r="A2720" s="25" t="s">
        <v>41</v>
      </c>
      <c r="B2720" s="25" t="s">
        <v>1</v>
      </c>
      <c r="C2720" s="25" t="s">
        <v>284</v>
      </c>
      <c r="D2720" s="25" t="s">
        <v>10</v>
      </c>
      <c r="E2720" s="25">
        <v>15.0</v>
      </c>
      <c r="F2720" s="25">
        <v>9.0</v>
      </c>
      <c r="G2720" s="25">
        <v>0.0</v>
      </c>
      <c r="H2720" s="25">
        <v>2.0</v>
      </c>
      <c r="I2720" s="25">
        <v>0.0</v>
      </c>
      <c r="J2720" s="25">
        <v>0.0</v>
      </c>
      <c r="K2720" s="25">
        <v>0.0</v>
      </c>
      <c r="L2720" s="25">
        <v>0.0</v>
      </c>
      <c r="M2720" s="25">
        <v>0.0</v>
      </c>
      <c r="N2720" s="25">
        <v>0.29917</v>
      </c>
      <c r="O2720" s="25">
        <v>49.60389</v>
      </c>
      <c r="P2720" s="25">
        <v>8.65235</v>
      </c>
      <c r="Q2720" s="25">
        <v>7.0</v>
      </c>
      <c r="R2720" s="25">
        <v>99.0</v>
      </c>
      <c r="S2720" s="25">
        <v>1.0</v>
      </c>
    </row>
    <row r="2721">
      <c r="A2721" s="25" t="s">
        <v>41</v>
      </c>
      <c r="B2721" s="25" t="s">
        <v>1</v>
      </c>
      <c r="C2721" s="25" t="s">
        <v>238</v>
      </c>
      <c r="D2721" s="25" t="s">
        <v>235</v>
      </c>
      <c r="E2721" s="25">
        <v>36.0</v>
      </c>
      <c r="F2721" s="25">
        <v>8.0</v>
      </c>
      <c r="G2721" s="25">
        <v>1.0</v>
      </c>
      <c r="H2721" s="25">
        <v>0.0</v>
      </c>
      <c r="I2721" s="25">
        <v>0.0</v>
      </c>
      <c r="J2721" s="25">
        <v>0.0</v>
      </c>
      <c r="K2721" s="25">
        <v>0.0</v>
      </c>
      <c r="L2721" s="25">
        <v>0.0</v>
      </c>
      <c r="M2721" s="25">
        <v>0.0</v>
      </c>
      <c r="N2721" s="25">
        <v>1.01667</v>
      </c>
      <c r="O2721" s="25">
        <v>93.74722</v>
      </c>
      <c r="P2721" s="25">
        <v>39.36193</v>
      </c>
      <c r="Q2721" s="25">
        <v>7.0</v>
      </c>
      <c r="R2721" s="25">
        <v>99.0</v>
      </c>
      <c r="S2721" s="25">
        <v>2.0</v>
      </c>
    </row>
    <row r="2722">
      <c r="A2722" s="25" t="s">
        <v>41</v>
      </c>
      <c r="B2722" s="25" t="s">
        <v>1</v>
      </c>
      <c r="C2722" s="25" t="s">
        <v>117</v>
      </c>
      <c r="D2722" s="25" t="s">
        <v>235</v>
      </c>
      <c r="E2722" s="25">
        <v>70.0</v>
      </c>
      <c r="F2722" s="25">
        <v>7.0</v>
      </c>
      <c r="G2722" s="25">
        <v>1.0</v>
      </c>
      <c r="H2722" s="25">
        <v>0.0</v>
      </c>
      <c r="I2722" s="25">
        <v>0.0</v>
      </c>
      <c r="J2722" s="25">
        <v>0.0</v>
      </c>
      <c r="K2722" s="25">
        <v>0.0</v>
      </c>
      <c r="L2722" s="25">
        <v>0.0</v>
      </c>
      <c r="M2722" s="25">
        <v>0.0</v>
      </c>
      <c r="N2722" s="25">
        <v>0.18472</v>
      </c>
      <c r="O2722" s="25">
        <v>10.62</v>
      </c>
      <c r="P2722" s="25">
        <v>17.84575</v>
      </c>
      <c r="Q2722" s="25">
        <v>7.0</v>
      </c>
      <c r="R2722" s="25">
        <v>99.0</v>
      </c>
      <c r="S2722" s="25">
        <v>2.0</v>
      </c>
    </row>
    <row r="2723">
      <c r="A2723" s="25" t="s">
        <v>41</v>
      </c>
      <c r="B2723" s="25" t="s">
        <v>1</v>
      </c>
      <c r="C2723" s="25" t="s">
        <v>139</v>
      </c>
      <c r="D2723" s="25" t="s">
        <v>235</v>
      </c>
      <c r="E2723" s="25">
        <v>42.0</v>
      </c>
      <c r="F2723" s="25">
        <v>7.0</v>
      </c>
      <c r="G2723" s="25">
        <v>2.0</v>
      </c>
      <c r="H2723" s="25">
        <v>1.0</v>
      </c>
      <c r="I2723" s="25">
        <v>0.0</v>
      </c>
      <c r="J2723" s="25">
        <v>0.0</v>
      </c>
      <c r="K2723" s="25">
        <v>0.0</v>
      </c>
      <c r="L2723" s="25">
        <v>0.0</v>
      </c>
      <c r="M2723" s="25">
        <v>0.0</v>
      </c>
      <c r="N2723" s="25">
        <v>0.55111</v>
      </c>
      <c r="O2723" s="25">
        <v>59.88694</v>
      </c>
      <c r="P2723" s="25">
        <v>33.29491</v>
      </c>
      <c r="Q2723" s="25">
        <v>7.0</v>
      </c>
      <c r="R2723" s="25">
        <v>99.0</v>
      </c>
      <c r="S2723" s="25">
        <v>2.0</v>
      </c>
    </row>
    <row r="2724">
      <c r="A2724" s="25" t="s">
        <v>41</v>
      </c>
      <c r="B2724" s="25" t="s">
        <v>1</v>
      </c>
      <c r="C2724" s="25" t="s">
        <v>207</v>
      </c>
      <c r="D2724" s="25" t="s">
        <v>235</v>
      </c>
      <c r="E2724" s="25">
        <v>178.0</v>
      </c>
      <c r="F2724" s="25">
        <v>8.0</v>
      </c>
      <c r="G2724" s="25">
        <v>1.0</v>
      </c>
      <c r="H2724" s="25">
        <v>1.0</v>
      </c>
      <c r="I2724" s="25">
        <v>0.0</v>
      </c>
      <c r="J2724" s="25">
        <v>0.0</v>
      </c>
      <c r="K2724" s="25">
        <v>0.0</v>
      </c>
      <c r="L2724" s="25">
        <v>0.0</v>
      </c>
      <c r="M2724" s="25">
        <v>0.0</v>
      </c>
      <c r="N2724" s="25">
        <v>0.21972</v>
      </c>
      <c r="O2724" s="25">
        <v>14.38</v>
      </c>
      <c r="P2724" s="25">
        <v>14.31231</v>
      </c>
      <c r="Q2724" s="25">
        <v>7.0</v>
      </c>
      <c r="R2724" s="25">
        <v>99.0</v>
      </c>
      <c r="S2724" s="25">
        <v>2.0</v>
      </c>
    </row>
    <row r="2725">
      <c r="A2725" s="25" t="s">
        <v>41</v>
      </c>
      <c r="B2725" s="25" t="s">
        <v>1</v>
      </c>
      <c r="C2725" s="25" t="s">
        <v>229</v>
      </c>
      <c r="D2725" s="25" t="s">
        <v>235</v>
      </c>
      <c r="E2725" s="25">
        <v>11.0</v>
      </c>
      <c r="F2725" s="25">
        <v>8.0</v>
      </c>
      <c r="G2725" s="25">
        <v>1.0</v>
      </c>
      <c r="H2725" s="25">
        <v>0.0</v>
      </c>
      <c r="I2725" s="25">
        <v>0.0</v>
      </c>
      <c r="J2725" s="25">
        <v>0.0</v>
      </c>
      <c r="K2725" s="25">
        <v>0.0</v>
      </c>
      <c r="L2725" s="25">
        <v>0.0</v>
      </c>
      <c r="M2725" s="25">
        <v>0.0</v>
      </c>
      <c r="N2725" s="25">
        <v>43.47917</v>
      </c>
      <c r="O2725" s="25">
        <v>709.75056</v>
      </c>
      <c r="P2725" s="25">
        <v>201.07419</v>
      </c>
      <c r="Q2725" s="25">
        <v>7.0</v>
      </c>
      <c r="R2725" s="25">
        <v>99.0</v>
      </c>
      <c r="S2725" s="25">
        <v>2.0</v>
      </c>
    </row>
    <row r="2726">
      <c r="A2726" s="25" t="s">
        <v>41</v>
      </c>
      <c r="B2726" s="25" t="s">
        <v>1</v>
      </c>
      <c r="C2726" s="25" t="s">
        <v>179</v>
      </c>
      <c r="D2726" s="25" t="s">
        <v>235</v>
      </c>
      <c r="E2726" s="25">
        <v>28.0</v>
      </c>
      <c r="F2726" s="25">
        <v>7.0</v>
      </c>
      <c r="G2726" s="25">
        <v>1.0</v>
      </c>
      <c r="H2726" s="25">
        <v>0.0</v>
      </c>
      <c r="I2726" s="25">
        <v>0.0</v>
      </c>
      <c r="J2726" s="25">
        <v>0.0</v>
      </c>
      <c r="K2726" s="25">
        <v>0.0</v>
      </c>
      <c r="L2726" s="25">
        <v>0.0</v>
      </c>
      <c r="M2726" s="25">
        <v>0.0</v>
      </c>
      <c r="N2726" s="25">
        <v>1.07194</v>
      </c>
      <c r="O2726" s="25">
        <v>593.97556</v>
      </c>
      <c r="P2726" s="25">
        <v>115.87512</v>
      </c>
      <c r="Q2726" s="25">
        <v>7.0</v>
      </c>
      <c r="R2726" s="25">
        <v>99.0</v>
      </c>
      <c r="S2726" s="25">
        <v>2.0</v>
      </c>
    </row>
    <row r="2727">
      <c r="A2727" s="25" t="s">
        <v>41</v>
      </c>
      <c r="B2727" s="25" t="s">
        <v>1</v>
      </c>
      <c r="C2727" s="25" t="s">
        <v>253</v>
      </c>
      <c r="D2727" s="25" t="s">
        <v>11</v>
      </c>
      <c r="E2727" s="25">
        <v>57.0</v>
      </c>
      <c r="F2727" s="25">
        <v>8.0</v>
      </c>
      <c r="G2727" s="25">
        <v>1.0</v>
      </c>
      <c r="H2727" s="25">
        <v>14.0</v>
      </c>
      <c r="I2727" s="25">
        <v>0.0</v>
      </c>
      <c r="J2727" s="25">
        <v>0.0</v>
      </c>
      <c r="K2727" s="25">
        <v>0.0</v>
      </c>
      <c r="L2727" s="25">
        <v>0.0</v>
      </c>
      <c r="M2727" s="25">
        <v>0.0</v>
      </c>
      <c r="N2727" s="25">
        <v>0.82222</v>
      </c>
      <c r="O2727" s="25">
        <v>58.79056</v>
      </c>
      <c r="P2727" s="25">
        <v>12.61914</v>
      </c>
      <c r="Q2727" s="25">
        <v>7.0</v>
      </c>
      <c r="R2727" s="25">
        <v>99.0</v>
      </c>
      <c r="S2727" s="25">
        <v>3.0</v>
      </c>
    </row>
    <row r="2728">
      <c r="A2728" s="25" t="s">
        <v>41</v>
      </c>
      <c r="B2728" s="25" t="s">
        <v>1</v>
      </c>
      <c r="C2728" s="25" t="s">
        <v>286</v>
      </c>
      <c r="D2728" s="25" t="s">
        <v>11</v>
      </c>
      <c r="E2728" s="25">
        <v>42.0</v>
      </c>
      <c r="F2728" s="25">
        <v>9.0</v>
      </c>
      <c r="G2728" s="25">
        <v>0.0</v>
      </c>
      <c r="H2728" s="25">
        <v>14.0</v>
      </c>
      <c r="I2728" s="25">
        <v>0.0</v>
      </c>
      <c r="J2728" s="25">
        <v>0.0</v>
      </c>
      <c r="K2728" s="25">
        <v>0.0</v>
      </c>
      <c r="L2728" s="25">
        <v>0.0</v>
      </c>
      <c r="M2728" s="25">
        <v>0.0</v>
      </c>
      <c r="N2728" s="25">
        <v>0.08</v>
      </c>
      <c r="O2728" s="25">
        <v>5.17972</v>
      </c>
      <c r="P2728" s="25">
        <v>1.89518</v>
      </c>
      <c r="Q2728" s="25">
        <v>7.0</v>
      </c>
      <c r="R2728" s="25">
        <v>99.0</v>
      </c>
      <c r="S2728" s="25">
        <v>3.0</v>
      </c>
    </row>
    <row r="2729">
      <c r="A2729" s="25" t="s">
        <v>41</v>
      </c>
      <c r="B2729" s="25" t="s">
        <v>1</v>
      </c>
      <c r="C2729" s="25" t="s">
        <v>280</v>
      </c>
      <c r="D2729" s="25" t="s">
        <v>11</v>
      </c>
      <c r="E2729" s="25">
        <v>104.0</v>
      </c>
      <c r="F2729" s="25">
        <v>7.0</v>
      </c>
      <c r="G2729" s="25">
        <v>0.0</v>
      </c>
      <c r="H2729" s="25">
        <v>46.0</v>
      </c>
      <c r="I2729" s="25">
        <v>0.0</v>
      </c>
      <c r="J2729" s="25">
        <v>0.0</v>
      </c>
      <c r="K2729" s="25">
        <v>0.0</v>
      </c>
      <c r="L2729" s="25">
        <v>0.0</v>
      </c>
      <c r="M2729" s="25">
        <v>0.0</v>
      </c>
      <c r="N2729" s="25">
        <v>0.02833</v>
      </c>
      <c r="O2729" s="25">
        <v>23.58056</v>
      </c>
      <c r="P2729" s="25">
        <v>6.15166</v>
      </c>
      <c r="Q2729" s="25">
        <v>7.0</v>
      </c>
      <c r="R2729" s="25">
        <v>99.0</v>
      </c>
      <c r="S2729" s="25">
        <v>3.0</v>
      </c>
    </row>
    <row r="2730">
      <c r="A2730" s="25" t="s">
        <v>41</v>
      </c>
      <c r="B2730" s="25" t="s">
        <v>1</v>
      </c>
      <c r="C2730" s="25" t="s">
        <v>164</v>
      </c>
      <c r="D2730" s="25" t="s">
        <v>12</v>
      </c>
      <c r="E2730" s="25">
        <v>92.0</v>
      </c>
      <c r="F2730" s="25">
        <v>7.0</v>
      </c>
      <c r="G2730" s="25">
        <v>0.0</v>
      </c>
      <c r="H2730" s="25">
        <v>24.0</v>
      </c>
      <c r="I2730" s="25">
        <v>0.0</v>
      </c>
      <c r="J2730" s="25">
        <v>0.0</v>
      </c>
      <c r="K2730" s="25">
        <v>0.0</v>
      </c>
      <c r="L2730" s="25">
        <v>0.0</v>
      </c>
      <c r="M2730" s="25">
        <v>0.0</v>
      </c>
      <c r="N2730" s="25">
        <v>0.21778</v>
      </c>
      <c r="O2730" s="25">
        <v>6.49694</v>
      </c>
      <c r="P2730" s="25">
        <v>2.22819</v>
      </c>
      <c r="Q2730" s="25">
        <v>7.0</v>
      </c>
      <c r="R2730" s="25">
        <v>99.0</v>
      </c>
      <c r="S2730" s="25">
        <v>4.0</v>
      </c>
    </row>
    <row r="2731">
      <c r="A2731" s="25" t="s">
        <v>41</v>
      </c>
      <c r="B2731" s="25" t="s">
        <v>1</v>
      </c>
      <c r="C2731" s="25" t="s">
        <v>153</v>
      </c>
      <c r="D2731" s="25" t="s">
        <v>12</v>
      </c>
      <c r="E2731" s="25">
        <v>63.0</v>
      </c>
      <c r="F2731" s="25">
        <v>7.0</v>
      </c>
      <c r="G2731" s="25">
        <v>0.0</v>
      </c>
      <c r="H2731" s="25">
        <v>10.0</v>
      </c>
      <c r="I2731" s="25">
        <v>0.0</v>
      </c>
      <c r="J2731" s="25">
        <v>0.0</v>
      </c>
      <c r="K2731" s="25">
        <v>0.0</v>
      </c>
      <c r="L2731" s="25">
        <v>0.0</v>
      </c>
      <c r="M2731" s="25">
        <v>0.0</v>
      </c>
      <c r="N2731" s="25">
        <v>0.58333</v>
      </c>
      <c r="O2731" s="25">
        <v>37.18417</v>
      </c>
      <c r="P2731" s="25">
        <v>9.48358</v>
      </c>
      <c r="Q2731" s="25">
        <v>7.0</v>
      </c>
      <c r="R2731" s="25">
        <v>99.0</v>
      </c>
      <c r="S2731" s="25">
        <v>4.0</v>
      </c>
    </row>
    <row r="2732">
      <c r="A2732" s="25" t="s">
        <v>41</v>
      </c>
      <c r="B2732" s="25" t="s">
        <v>1</v>
      </c>
      <c r="C2732" s="25" t="s">
        <v>123</v>
      </c>
      <c r="D2732" s="25" t="s">
        <v>12</v>
      </c>
      <c r="E2732" s="25">
        <v>53.0</v>
      </c>
      <c r="F2732" s="25">
        <v>14.0</v>
      </c>
      <c r="G2732" s="25">
        <v>0.0</v>
      </c>
      <c r="H2732" s="25">
        <v>10.0</v>
      </c>
      <c r="I2732" s="25">
        <v>0.0</v>
      </c>
      <c r="J2732" s="25">
        <v>0.0</v>
      </c>
      <c r="K2732" s="25">
        <v>0.0</v>
      </c>
      <c r="L2732" s="25">
        <v>0.0</v>
      </c>
      <c r="M2732" s="25">
        <v>0.0</v>
      </c>
      <c r="N2732" s="25">
        <v>0.70667</v>
      </c>
      <c r="O2732" s="25">
        <v>5.435</v>
      </c>
      <c r="P2732" s="25">
        <v>2.67043</v>
      </c>
      <c r="Q2732" s="25">
        <v>7.0</v>
      </c>
      <c r="R2732" s="25">
        <v>99.0</v>
      </c>
      <c r="S2732" s="25">
        <v>4.0</v>
      </c>
    </row>
    <row r="2733">
      <c r="A2733" s="25" t="s">
        <v>41</v>
      </c>
      <c r="B2733" s="25" t="s">
        <v>1</v>
      </c>
      <c r="C2733" s="25" t="s">
        <v>222</v>
      </c>
      <c r="D2733" s="25" t="s">
        <v>12</v>
      </c>
      <c r="E2733" s="25">
        <v>48.0</v>
      </c>
      <c r="F2733" s="25">
        <v>10.0</v>
      </c>
      <c r="G2733" s="25">
        <v>0.0</v>
      </c>
      <c r="H2733" s="25">
        <v>14.0</v>
      </c>
      <c r="I2733" s="25">
        <v>0.0</v>
      </c>
      <c r="J2733" s="25">
        <v>0.0</v>
      </c>
      <c r="K2733" s="25">
        <v>0.0</v>
      </c>
      <c r="L2733" s="25">
        <v>0.0</v>
      </c>
      <c r="M2733" s="25">
        <v>0.0</v>
      </c>
      <c r="N2733" s="25">
        <v>0.2975</v>
      </c>
      <c r="O2733" s="25">
        <v>14.05528</v>
      </c>
      <c r="P2733" s="25">
        <v>2.80026</v>
      </c>
      <c r="Q2733" s="25">
        <v>7.0</v>
      </c>
      <c r="R2733" s="25">
        <v>99.0</v>
      </c>
      <c r="S2733" s="25">
        <v>4.0</v>
      </c>
    </row>
    <row r="2734">
      <c r="A2734" s="25" t="s">
        <v>41</v>
      </c>
      <c r="B2734" s="25" t="s">
        <v>1</v>
      </c>
      <c r="C2734" s="25" t="s">
        <v>90</v>
      </c>
      <c r="D2734" s="25" t="s">
        <v>13</v>
      </c>
      <c r="E2734" s="25">
        <v>17.0</v>
      </c>
      <c r="F2734" s="25">
        <v>8.0</v>
      </c>
      <c r="G2734" s="25">
        <v>0.0</v>
      </c>
      <c r="H2734" s="25">
        <v>0.0</v>
      </c>
      <c r="I2734" s="25">
        <v>0.0</v>
      </c>
      <c r="J2734" s="25">
        <v>0.0</v>
      </c>
      <c r="K2734" s="25">
        <v>0.0</v>
      </c>
      <c r="L2734" s="25">
        <v>0.0</v>
      </c>
      <c r="M2734" s="25">
        <v>0.0</v>
      </c>
      <c r="N2734" s="25">
        <v>0.99556</v>
      </c>
      <c r="O2734" s="25">
        <v>4.57778</v>
      </c>
      <c r="P2734" s="25">
        <v>2.05848</v>
      </c>
      <c r="Q2734" s="25">
        <v>7.0</v>
      </c>
      <c r="R2734" s="25">
        <v>99.0</v>
      </c>
      <c r="S2734" s="25">
        <v>5.0</v>
      </c>
    </row>
    <row r="2735">
      <c r="A2735" s="25" t="s">
        <v>41</v>
      </c>
      <c r="B2735" s="25" t="s">
        <v>1</v>
      </c>
      <c r="C2735" s="25" t="s">
        <v>89</v>
      </c>
      <c r="D2735" s="25" t="s">
        <v>14</v>
      </c>
      <c r="E2735" s="25">
        <v>10377.0</v>
      </c>
      <c r="F2735" s="25">
        <v>7.0</v>
      </c>
      <c r="G2735" s="25">
        <v>0.0</v>
      </c>
      <c r="H2735" s="25">
        <v>390.0</v>
      </c>
      <c r="I2735" s="25">
        <v>0.0</v>
      </c>
      <c r="J2735" s="25">
        <v>1.0</v>
      </c>
      <c r="K2735" s="25">
        <v>0.0</v>
      </c>
      <c r="L2735" s="25">
        <v>0.0</v>
      </c>
      <c r="M2735" s="25">
        <v>0.0</v>
      </c>
      <c r="N2735" s="25">
        <v>0.16889</v>
      </c>
      <c r="O2735" s="25">
        <v>1.00583</v>
      </c>
      <c r="P2735" s="25">
        <v>0.63377</v>
      </c>
      <c r="Q2735" s="25">
        <v>7.0</v>
      </c>
      <c r="R2735" s="25">
        <v>99.0</v>
      </c>
      <c r="S2735" s="25">
        <v>6.0</v>
      </c>
    </row>
    <row r="2736">
      <c r="A2736" s="25" t="s">
        <v>41</v>
      </c>
      <c r="B2736" s="25" t="s">
        <v>1</v>
      </c>
      <c r="C2736" s="25" t="s">
        <v>86</v>
      </c>
      <c r="D2736" s="25" t="s">
        <v>14</v>
      </c>
      <c r="E2736" s="25">
        <v>2949.0</v>
      </c>
      <c r="F2736" s="25">
        <v>7.0</v>
      </c>
      <c r="G2736" s="25">
        <v>6.0</v>
      </c>
      <c r="H2736" s="25">
        <v>113.0</v>
      </c>
      <c r="I2736" s="25">
        <v>0.0</v>
      </c>
      <c r="J2736" s="25">
        <v>0.0</v>
      </c>
      <c r="K2736" s="25">
        <v>0.0</v>
      </c>
      <c r="L2736" s="25">
        <v>0.0</v>
      </c>
      <c r="M2736" s="25">
        <v>0.0</v>
      </c>
      <c r="N2736" s="25">
        <v>0.3175</v>
      </c>
      <c r="O2736" s="25">
        <v>11.89611</v>
      </c>
      <c r="P2736" s="25">
        <v>3.45033</v>
      </c>
      <c r="Q2736" s="25">
        <v>7.0</v>
      </c>
      <c r="R2736" s="25">
        <v>99.0</v>
      </c>
      <c r="S2736" s="25">
        <v>6.0</v>
      </c>
    </row>
    <row r="2737">
      <c r="A2737" s="25" t="s">
        <v>41</v>
      </c>
      <c r="B2737" s="25" t="s">
        <v>1</v>
      </c>
      <c r="C2737" s="25" t="s">
        <v>161</v>
      </c>
      <c r="D2737" s="25" t="s">
        <v>15</v>
      </c>
      <c r="E2737" s="25">
        <v>224.0</v>
      </c>
      <c r="F2737" s="25">
        <v>7.0</v>
      </c>
      <c r="G2737" s="25">
        <v>0.0</v>
      </c>
      <c r="H2737" s="25">
        <v>58.0</v>
      </c>
      <c r="I2737" s="25">
        <v>0.0</v>
      </c>
      <c r="J2737" s="25">
        <v>0.0</v>
      </c>
      <c r="K2737" s="25">
        <v>0.0</v>
      </c>
      <c r="L2737" s="25">
        <v>0.0</v>
      </c>
      <c r="M2737" s="25">
        <v>0.0</v>
      </c>
      <c r="N2737" s="25">
        <v>0.08361</v>
      </c>
      <c r="O2737" s="25">
        <v>0.63389</v>
      </c>
      <c r="P2737" s="25">
        <v>0.24806</v>
      </c>
      <c r="Q2737" s="25">
        <v>7.0</v>
      </c>
      <c r="R2737" s="25">
        <v>99.0</v>
      </c>
      <c r="S2737" s="25">
        <v>7.0</v>
      </c>
    </row>
    <row r="2738">
      <c r="A2738" s="25" t="s">
        <v>41</v>
      </c>
      <c r="B2738" s="25" t="s">
        <v>1</v>
      </c>
      <c r="C2738" s="25" t="s">
        <v>160</v>
      </c>
      <c r="D2738" s="25" t="s">
        <v>15</v>
      </c>
      <c r="E2738" s="25">
        <v>219.0</v>
      </c>
      <c r="F2738" s="25">
        <v>7.0</v>
      </c>
      <c r="G2738" s="25">
        <v>0.0</v>
      </c>
      <c r="H2738" s="25">
        <v>87.0</v>
      </c>
      <c r="I2738" s="25">
        <v>0.0</v>
      </c>
      <c r="J2738" s="25">
        <v>0.0</v>
      </c>
      <c r="K2738" s="25">
        <v>0.0</v>
      </c>
      <c r="L2738" s="25">
        <v>0.0</v>
      </c>
      <c r="M2738" s="25">
        <v>0.0</v>
      </c>
      <c r="N2738" s="25">
        <v>0.01861</v>
      </c>
      <c r="O2738" s="25">
        <v>0.66</v>
      </c>
      <c r="P2738" s="25">
        <v>0.23137</v>
      </c>
      <c r="Q2738" s="25">
        <v>7.0</v>
      </c>
      <c r="R2738" s="25">
        <v>99.0</v>
      </c>
      <c r="S2738" s="25">
        <v>7.0</v>
      </c>
    </row>
    <row r="2739">
      <c r="A2739" s="25" t="s">
        <v>41</v>
      </c>
      <c r="B2739" s="25" t="s">
        <v>1</v>
      </c>
      <c r="C2739" s="25" t="s">
        <v>128</v>
      </c>
      <c r="D2739" s="25" t="s">
        <v>15</v>
      </c>
      <c r="E2739" s="25">
        <v>365.0</v>
      </c>
      <c r="F2739" s="25">
        <v>7.0</v>
      </c>
      <c r="G2739" s="25">
        <v>0.0</v>
      </c>
      <c r="H2739" s="25">
        <v>131.0</v>
      </c>
      <c r="I2739" s="25">
        <v>0.0</v>
      </c>
      <c r="J2739" s="25">
        <v>0.0</v>
      </c>
      <c r="K2739" s="25">
        <v>0.0</v>
      </c>
      <c r="L2739" s="25">
        <v>0.0</v>
      </c>
      <c r="M2739" s="25">
        <v>0.0</v>
      </c>
      <c r="N2739" s="25">
        <v>0.05778</v>
      </c>
      <c r="O2739" s="25">
        <v>0.58417</v>
      </c>
      <c r="P2739" s="25">
        <v>0.25395</v>
      </c>
      <c r="Q2739" s="25">
        <v>7.0</v>
      </c>
      <c r="R2739" s="25">
        <v>99.0</v>
      </c>
      <c r="S2739" s="25">
        <v>7.0</v>
      </c>
    </row>
    <row r="2740">
      <c r="A2740" s="25" t="s">
        <v>41</v>
      </c>
      <c r="B2740" s="25" t="s">
        <v>1</v>
      </c>
      <c r="C2740" s="25" t="s">
        <v>149</v>
      </c>
      <c r="D2740" s="25" t="s">
        <v>16</v>
      </c>
      <c r="E2740" s="25">
        <v>121.0</v>
      </c>
      <c r="F2740" s="25">
        <v>9.0</v>
      </c>
      <c r="G2740" s="25">
        <v>0.0</v>
      </c>
      <c r="H2740" s="25">
        <v>30.0</v>
      </c>
      <c r="I2740" s="25">
        <v>0.0</v>
      </c>
      <c r="J2740" s="25">
        <v>0.0</v>
      </c>
      <c r="K2740" s="25">
        <v>0.0</v>
      </c>
      <c r="L2740" s="25">
        <v>0.0</v>
      </c>
      <c r="M2740" s="25">
        <v>0.0</v>
      </c>
      <c r="N2740" s="25">
        <v>0.29611</v>
      </c>
      <c r="O2740" s="25">
        <v>4.04472</v>
      </c>
      <c r="P2740" s="25">
        <v>1.97814</v>
      </c>
      <c r="Q2740" s="25">
        <v>7.0</v>
      </c>
      <c r="R2740" s="25">
        <v>99.0</v>
      </c>
      <c r="S2740" s="25">
        <v>8.0</v>
      </c>
    </row>
    <row r="2741">
      <c r="A2741" s="25" t="s">
        <v>41</v>
      </c>
      <c r="B2741" s="25" t="s">
        <v>1</v>
      </c>
      <c r="C2741" s="25" t="s">
        <v>199</v>
      </c>
      <c r="D2741" s="25" t="s">
        <v>16</v>
      </c>
      <c r="E2741" s="25">
        <v>70.0</v>
      </c>
      <c r="F2741" s="25">
        <v>7.0</v>
      </c>
      <c r="G2741" s="25">
        <v>0.0</v>
      </c>
      <c r="H2741" s="25">
        <v>17.0</v>
      </c>
      <c r="I2741" s="25">
        <v>0.0</v>
      </c>
      <c r="J2741" s="25">
        <v>0.0</v>
      </c>
      <c r="K2741" s="25">
        <v>0.0</v>
      </c>
      <c r="L2741" s="25">
        <v>0.0</v>
      </c>
      <c r="M2741" s="25">
        <v>0.0</v>
      </c>
      <c r="N2741" s="25">
        <v>0.30361</v>
      </c>
      <c r="O2741" s="25">
        <v>8.42944</v>
      </c>
      <c r="P2741" s="25">
        <v>3.52876</v>
      </c>
      <c r="Q2741" s="25">
        <v>7.0</v>
      </c>
      <c r="R2741" s="25">
        <v>99.0</v>
      </c>
      <c r="S2741" s="25">
        <v>8.0</v>
      </c>
    </row>
    <row r="2742">
      <c r="A2742" s="25" t="s">
        <v>41</v>
      </c>
      <c r="B2742" s="25" t="s">
        <v>1</v>
      </c>
      <c r="C2742" s="25" t="s">
        <v>226</v>
      </c>
      <c r="D2742" s="25" t="s">
        <v>16</v>
      </c>
      <c r="E2742" s="25">
        <v>19.0</v>
      </c>
      <c r="F2742" s="25">
        <v>8.0</v>
      </c>
      <c r="G2742" s="25">
        <v>0.0</v>
      </c>
      <c r="H2742" s="25">
        <v>3.0</v>
      </c>
      <c r="I2742" s="25">
        <v>0.0</v>
      </c>
      <c r="J2742" s="25">
        <v>0.0</v>
      </c>
      <c r="K2742" s="25">
        <v>0.0</v>
      </c>
      <c r="L2742" s="25">
        <v>0.0</v>
      </c>
      <c r="M2742" s="25">
        <v>0.0</v>
      </c>
      <c r="N2742" s="25">
        <v>0.21444</v>
      </c>
      <c r="O2742" s="25">
        <v>4.37361</v>
      </c>
      <c r="P2742" s="25">
        <v>3.09732</v>
      </c>
      <c r="Q2742" s="25">
        <v>7.0</v>
      </c>
      <c r="R2742" s="25">
        <v>99.0</v>
      </c>
      <c r="S2742" s="25">
        <v>8.0</v>
      </c>
    </row>
    <row r="2743">
      <c r="A2743" s="25" t="s">
        <v>41</v>
      </c>
      <c r="B2743" s="25" t="s">
        <v>1</v>
      </c>
      <c r="C2743" s="25" t="s">
        <v>158</v>
      </c>
      <c r="D2743" s="25" t="s">
        <v>17</v>
      </c>
      <c r="E2743" s="25">
        <v>27.0</v>
      </c>
      <c r="F2743" s="25">
        <v>8.0</v>
      </c>
      <c r="G2743" s="25">
        <v>0.0</v>
      </c>
      <c r="H2743" s="25">
        <v>1.0</v>
      </c>
      <c r="I2743" s="25">
        <v>0.0</v>
      </c>
      <c r="J2743" s="25">
        <v>0.0</v>
      </c>
      <c r="K2743" s="25">
        <v>0.0</v>
      </c>
      <c r="L2743" s="25">
        <v>0.0</v>
      </c>
      <c r="M2743" s="25">
        <v>0.0</v>
      </c>
      <c r="N2743" s="25">
        <v>2.82611</v>
      </c>
      <c r="O2743" s="25">
        <v>20.87833</v>
      </c>
      <c r="P2743" s="25">
        <v>6.51182</v>
      </c>
      <c r="Q2743" s="25">
        <v>7.0</v>
      </c>
      <c r="R2743" s="25">
        <v>99.0</v>
      </c>
      <c r="S2743" s="25">
        <v>9.0</v>
      </c>
    </row>
    <row r="2744">
      <c r="A2744" s="25" t="s">
        <v>41</v>
      </c>
      <c r="B2744" s="25" t="s">
        <v>1</v>
      </c>
      <c r="C2744" s="25" t="s">
        <v>42</v>
      </c>
      <c r="D2744" s="25" t="s">
        <v>17</v>
      </c>
      <c r="E2744" s="25">
        <v>786.0</v>
      </c>
      <c r="F2744" s="25">
        <v>8.0</v>
      </c>
      <c r="G2744" s="25">
        <v>0.0</v>
      </c>
      <c r="H2744" s="25">
        <v>91.0</v>
      </c>
      <c r="I2744" s="25">
        <v>0.0</v>
      </c>
      <c r="J2744" s="25">
        <v>0.0</v>
      </c>
      <c r="K2744" s="25">
        <v>0.0</v>
      </c>
      <c r="L2744" s="25">
        <v>0.0</v>
      </c>
      <c r="M2744" s="25">
        <v>0.0</v>
      </c>
      <c r="N2744" s="25">
        <v>0.16333</v>
      </c>
      <c r="O2744" s="25">
        <v>1.22667</v>
      </c>
      <c r="P2744" s="25">
        <v>0.8858</v>
      </c>
      <c r="Q2744" s="25">
        <v>7.0</v>
      </c>
      <c r="R2744" s="25">
        <v>99.0</v>
      </c>
      <c r="S2744" s="25">
        <v>9.0</v>
      </c>
    </row>
    <row r="2745">
      <c r="A2745" s="25" t="s">
        <v>41</v>
      </c>
      <c r="B2745" s="25" t="s">
        <v>1</v>
      </c>
      <c r="C2745" s="25" t="s">
        <v>167</v>
      </c>
      <c r="D2745" s="25" t="s">
        <v>17</v>
      </c>
      <c r="E2745" s="25">
        <v>72.0</v>
      </c>
      <c r="F2745" s="25">
        <v>8.0</v>
      </c>
      <c r="G2745" s="25">
        <v>0.0</v>
      </c>
      <c r="H2745" s="25">
        <v>4.0</v>
      </c>
      <c r="I2745" s="25">
        <v>0.0</v>
      </c>
      <c r="J2745" s="25">
        <v>0.0</v>
      </c>
      <c r="K2745" s="25">
        <v>0.0</v>
      </c>
      <c r="L2745" s="25">
        <v>0.0</v>
      </c>
      <c r="M2745" s="25">
        <v>0.0</v>
      </c>
      <c r="N2745" s="25">
        <v>1.38389</v>
      </c>
      <c r="O2745" s="25">
        <v>16.64639</v>
      </c>
      <c r="P2745" s="25">
        <v>5.09825</v>
      </c>
      <c r="Q2745" s="25">
        <v>7.0</v>
      </c>
      <c r="R2745" s="25">
        <v>99.0</v>
      </c>
      <c r="S2745" s="25">
        <v>9.0</v>
      </c>
    </row>
    <row r="2746">
      <c r="A2746" s="25" t="s">
        <v>41</v>
      </c>
      <c r="B2746" s="25" t="s">
        <v>1</v>
      </c>
      <c r="C2746" s="25" t="s">
        <v>151</v>
      </c>
      <c r="D2746" s="25" t="s">
        <v>18</v>
      </c>
      <c r="E2746" s="25">
        <v>142.0</v>
      </c>
      <c r="F2746" s="25">
        <v>8.0</v>
      </c>
      <c r="G2746" s="25">
        <v>0.0</v>
      </c>
      <c r="H2746" s="25">
        <v>3.0</v>
      </c>
      <c r="I2746" s="25">
        <v>0.0</v>
      </c>
      <c r="J2746" s="25">
        <v>0.0</v>
      </c>
      <c r="K2746" s="25">
        <v>0.0</v>
      </c>
      <c r="L2746" s="25">
        <v>0.0</v>
      </c>
      <c r="M2746" s="25">
        <v>0.0</v>
      </c>
      <c r="N2746" s="25">
        <v>1.46556</v>
      </c>
      <c r="O2746" s="25">
        <v>16.97306</v>
      </c>
      <c r="P2746" s="25">
        <v>5.70866</v>
      </c>
      <c r="Q2746" s="25">
        <v>7.0</v>
      </c>
      <c r="R2746" s="25">
        <v>99.0</v>
      </c>
      <c r="S2746" s="25">
        <v>10.0</v>
      </c>
    </row>
    <row r="2747">
      <c r="A2747" s="25" t="s">
        <v>41</v>
      </c>
      <c r="B2747" s="25" t="s">
        <v>1</v>
      </c>
      <c r="C2747" s="25" t="s">
        <v>50</v>
      </c>
      <c r="D2747" s="25" t="s">
        <v>18</v>
      </c>
      <c r="E2747" s="25">
        <v>180.0</v>
      </c>
      <c r="F2747" s="25">
        <v>7.0</v>
      </c>
      <c r="G2747" s="25">
        <v>0.0</v>
      </c>
      <c r="H2747" s="25">
        <v>3.0</v>
      </c>
      <c r="I2747" s="25">
        <v>0.0</v>
      </c>
      <c r="J2747" s="25">
        <v>0.0</v>
      </c>
      <c r="K2747" s="25">
        <v>0.0</v>
      </c>
      <c r="L2747" s="25">
        <v>0.0</v>
      </c>
      <c r="M2747" s="25">
        <v>0.0</v>
      </c>
      <c r="N2747" s="25">
        <v>0.9475</v>
      </c>
      <c r="O2747" s="25">
        <v>11.64889</v>
      </c>
      <c r="P2747" s="25">
        <v>3.97638</v>
      </c>
      <c r="Q2747" s="25">
        <v>7.0</v>
      </c>
      <c r="R2747" s="25">
        <v>99.0</v>
      </c>
      <c r="S2747" s="25">
        <v>10.0</v>
      </c>
    </row>
    <row r="2748">
      <c r="A2748" s="25" t="s">
        <v>41</v>
      </c>
      <c r="B2748" s="25" t="s">
        <v>1</v>
      </c>
      <c r="C2748" s="25" t="s">
        <v>78</v>
      </c>
      <c r="D2748" s="25" t="s">
        <v>18</v>
      </c>
      <c r="E2748" s="25">
        <v>121.0</v>
      </c>
      <c r="F2748" s="25">
        <v>7.0</v>
      </c>
      <c r="G2748" s="25">
        <v>0.0</v>
      </c>
      <c r="H2748" s="25">
        <v>6.0</v>
      </c>
      <c r="I2748" s="25">
        <v>0.0</v>
      </c>
      <c r="J2748" s="25">
        <v>0.0</v>
      </c>
      <c r="K2748" s="25">
        <v>0.0</v>
      </c>
      <c r="L2748" s="25">
        <v>0.0</v>
      </c>
      <c r="M2748" s="25">
        <v>0.0</v>
      </c>
      <c r="N2748" s="25">
        <v>0.87194</v>
      </c>
      <c r="O2748" s="25">
        <v>8.97361</v>
      </c>
      <c r="P2748" s="25">
        <v>2.99382</v>
      </c>
      <c r="Q2748" s="25">
        <v>7.0</v>
      </c>
      <c r="R2748" s="25">
        <v>99.0</v>
      </c>
      <c r="S2748" s="25">
        <v>10.0</v>
      </c>
    </row>
    <row r="2749">
      <c r="A2749" s="25" t="s">
        <v>41</v>
      </c>
      <c r="B2749" s="25" t="s">
        <v>1</v>
      </c>
      <c r="C2749" s="25" t="s">
        <v>107</v>
      </c>
      <c r="D2749" s="25" t="s">
        <v>19</v>
      </c>
      <c r="E2749" s="25">
        <v>732.0</v>
      </c>
      <c r="F2749" s="25">
        <v>7.0</v>
      </c>
      <c r="G2749" s="25">
        <v>0.0</v>
      </c>
      <c r="H2749" s="25">
        <v>188.0</v>
      </c>
      <c r="I2749" s="25">
        <v>0.0</v>
      </c>
      <c r="J2749" s="25">
        <v>0.0</v>
      </c>
      <c r="K2749" s="25">
        <v>0.0</v>
      </c>
      <c r="L2749" s="25">
        <v>0.0</v>
      </c>
      <c r="M2749" s="25">
        <v>0.0</v>
      </c>
      <c r="N2749" s="25">
        <v>0.06556</v>
      </c>
      <c r="O2749" s="25">
        <v>1.12556</v>
      </c>
      <c r="P2749" s="25">
        <v>0.3856</v>
      </c>
      <c r="Q2749" s="25">
        <v>7.0</v>
      </c>
      <c r="R2749" s="25">
        <v>99.0</v>
      </c>
      <c r="S2749" s="25">
        <v>11.0</v>
      </c>
    </row>
    <row r="2750">
      <c r="A2750" s="25" t="s">
        <v>41</v>
      </c>
      <c r="B2750" s="25" t="s">
        <v>1</v>
      </c>
      <c r="C2750" s="25" t="s">
        <v>210</v>
      </c>
      <c r="D2750" s="25" t="s">
        <v>19</v>
      </c>
      <c r="E2750" s="25">
        <v>56.0</v>
      </c>
      <c r="F2750" s="25">
        <v>10.0</v>
      </c>
      <c r="G2750" s="25">
        <v>0.0</v>
      </c>
      <c r="H2750" s="25">
        <v>5.0</v>
      </c>
      <c r="I2750" s="25">
        <v>0.0</v>
      </c>
      <c r="J2750" s="25">
        <v>0.0</v>
      </c>
      <c r="K2750" s="25">
        <v>0.0</v>
      </c>
      <c r="L2750" s="25">
        <v>0.0</v>
      </c>
      <c r="M2750" s="25">
        <v>0.0</v>
      </c>
      <c r="N2750" s="25">
        <v>0.45111</v>
      </c>
      <c r="O2750" s="25">
        <v>1.59667</v>
      </c>
      <c r="P2750" s="25">
        <v>0.73168</v>
      </c>
      <c r="Q2750" s="25">
        <v>7.0</v>
      </c>
      <c r="R2750" s="25">
        <v>99.0</v>
      </c>
      <c r="S2750" s="25">
        <v>11.0</v>
      </c>
    </row>
    <row r="2751">
      <c r="A2751" s="25" t="s">
        <v>41</v>
      </c>
      <c r="B2751" s="25" t="s">
        <v>1</v>
      </c>
      <c r="C2751" s="25" t="s">
        <v>207</v>
      </c>
      <c r="D2751" s="25" t="s">
        <v>19</v>
      </c>
      <c r="E2751" s="25">
        <v>85.0</v>
      </c>
      <c r="F2751" s="25">
        <v>7.0</v>
      </c>
      <c r="G2751" s="25">
        <v>0.0</v>
      </c>
      <c r="H2751" s="25">
        <v>18.0</v>
      </c>
      <c r="I2751" s="25">
        <v>0.0</v>
      </c>
      <c r="J2751" s="25">
        <v>0.0</v>
      </c>
      <c r="K2751" s="25">
        <v>0.0</v>
      </c>
      <c r="L2751" s="25">
        <v>0.0</v>
      </c>
      <c r="M2751" s="25">
        <v>0.0</v>
      </c>
      <c r="N2751" s="25">
        <v>0.09917</v>
      </c>
      <c r="O2751" s="25">
        <v>1.02167</v>
      </c>
      <c r="P2751" s="25">
        <v>0.45794</v>
      </c>
      <c r="Q2751" s="25">
        <v>7.0</v>
      </c>
      <c r="R2751" s="25">
        <v>99.0</v>
      </c>
      <c r="S2751" s="25">
        <v>11.0</v>
      </c>
    </row>
    <row r="2752">
      <c r="A2752" s="25" t="s">
        <v>41</v>
      </c>
      <c r="B2752" s="25" t="s">
        <v>1</v>
      </c>
      <c r="C2752" s="25" t="s">
        <v>184</v>
      </c>
      <c r="D2752" s="25" t="s">
        <v>20</v>
      </c>
      <c r="E2752" s="25">
        <v>32.0</v>
      </c>
      <c r="F2752" s="25">
        <v>7.0</v>
      </c>
      <c r="G2752" s="25">
        <v>0.0</v>
      </c>
      <c r="H2752" s="25">
        <v>0.0</v>
      </c>
      <c r="I2752" s="25">
        <v>0.0</v>
      </c>
      <c r="J2752" s="25">
        <v>0.0</v>
      </c>
      <c r="K2752" s="25">
        <v>0.0</v>
      </c>
      <c r="L2752" s="25">
        <v>0.0</v>
      </c>
      <c r="M2752" s="25">
        <v>0.0</v>
      </c>
      <c r="N2752" s="25">
        <v>0.585</v>
      </c>
      <c r="O2752" s="25">
        <v>8.80556</v>
      </c>
      <c r="P2752" s="25">
        <v>2.81623</v>
      </c>
      <c r="Q2752" s="25">
        <v>7.0</v>
      </c>
      <c r="R2752" s="25">
        <v>99.0</v>
      </c>
      <c r="S2752" s="25">
        <v>12.0</v>
      </c>
    </row>
    <row r="2753">
      <c r="A2753" s="25" t="s">
        <v>41</v>
      </c>
      <c r="B2753" s="25" t="s">
        <v>1</v>
      </c>
      <c r="C2753" s="25" t="s">
        <v>150</v>
      </c>
      <c r="D2753" s="25" t="s">
        <v>20</v>
      </c>
      <c r="E2753" s="25">
        <v>16.0</v>
      </c>
      <c r="F2753" s="25">
        <v>7.0</v>
      </c>
      <c r="G2753" s="25">
        <v>0.0</v>
      </c>
      <c r="H2753" s="25">
        <v>0.0</v>
      </c>
      <c r="I2753" s="25">
        <v>0.0</v>
      </c>
      <c r="J2753" s="25">
        <v>0.0</v>
      </c>
      <c r="K2753" s="25">
        <v>0.0</v>
      </c>
      <c r="L2753" s="25">
        <v>0.0</v>
      </c>
      <c r="M2753" s="25">
        <v>0.0</v>
      </c>
      <c r="N2753" s="25">
        <v>0.72389</v>
      </c>
      <c r="O2753" s="25">
        <v>16.12528</v>
      </c>
      <c r="P2753" s="25">
        <v>2.92623</v>
      </c>
      <c r="Q2753" s="25">
        <v>7.0</v>
      </c>
      <c r="R2753" s="25">
        <v>99.0</v>
      </c>
      <c r="S2753" s="25">
        <v>12.0</v>
      </c>
    </row>
    <row r="2754">
      <c r="A2754" s="25" t="s">
        <v>41</v>
      </c>
      <c r="B2754" s="25" t="s">
        <v>1</v>
      </c>
      <c r="C2754" s="25" t="s">
        <v>118</v>
      </c>
      <c r="D2754" s="25" t="s">
        <v>241</v>
      </c>
      <c r="E2754" s="25">
        <v>321.0</v>
      </c>
      <c r="F2754" s="25">
        <v>7.0</v>
      </c>
      <c r="G2754" s="25">
        <v>1.0</v>
      </c>
      <c r="H2754" s="25">
        <v>20.0</v>
      </c>
      <c r="I2754" s="25">
        <v>0.0</v>
      </c>
      <c r="J2754" s="25">
        <v>0.0</v>
      </c>
      <c r="K2754" s="25">
        <v>0.0</v>
      </c>
      <c r="L2754" s="25">
        <v>0.0</v>
      </c>
      <c r="M2754" s="25">
        <v>0.0</v>
      </c>
      <c r="N2754" s="25">
        <v>1.12639</v>
      </c>
      <c r="O2754" s="25">
        <v>16.70111</v>
      </c>
      <c r="P2754" s="25">
        <v>5.03267</v>
      </c>
      <c r="Q2754" s="25">
        <v>7.0</v>
      </c>
      <c r="R2754" s="25">
        <v>99.0</v>
      </c>
      <c r="S2754" s="25">
        <v>13.0</v>
      </c>
    </row>
    <row r="2755">
      <c r="A2755" s="25" t="s">
        <v>41</v>
      </c>
      <c r="B2755" s="25" t="s">
        <v>1</v>
      </c>
      <c r="C2755" s="25" t="s">
        <v>242</v>
      </c>
      <c r="D2755" s="25" t="s">
        <v>265</v>
      </c>
      <c r="E2755" s="25">
        <v>45.0</v>
      </c>
      <c r="F2755" s="25">
        <v>8.0</v>
      </c>
      <c r="G2755" s="25">
        <v>0.0</v>
      </c>
      <c r="H2755" s="25">
        <v>13.0</v>
      </c>
      <c r="I2755" s="25">
        <v>0.0</v>
      </c>
      <c r="J2755" s="25">
        <v>0.0</v>
      </c>
      <c r="K2755" s="25">
        <v>0.0</v>
      </c>
      <c r="L2755" s="25">
        <v>0.0</v>
      </c>
      <c r="M2755" s="25">
        <v>0.0</v>
      </c>
      <c r="N2755" s="25">
        <v>0.09583</v>
      </c>
      <c r="O2755" s="25">
        <v>9.8475</v>
      </c>
      <c r="P2755" s="25">
        <v>3.55606</v>
      </c>
      <c r="Q2755" s="25">
        <v>7.0</v>
      </c>
      <c r="R2755" s="25">
        <v>99.0</v>
      </c>
      <c r="S2755" s="25">
        <v>99.0</v>
      </c>
    </row>
    <row r="2756">
      <c r="A2756" s="25" t="s">
        <v>41</v>
      </c>
      <c r="B2756" s="25" t="s">
        <v>1</v>
      </c>
      <c r="C2756" s="25" t="s">
        <v>242</v>
      </c>
      <c r="D2756" s="25" t="s">
        <v>266</v>
      </c>
      <c r="E2756" s="25">
        <v>46.0</v>
      </c>
      <c r="F2756" s="25">
        <v>10.0</v>
      </c>
      <c r="G2756" s="25">
        <v>0.0</v>
      </c>
      <c r="H2756" s="25">
        <v>8.0</v>
      </c>
      <c r="I2756" s="25">
        <v>0.0</v>
      </c>
      <c r="J2756" s="25">
        <v>0.0</v>
      </c>
      <c r="K2756" s="25">
        <v>0.0</v>
      </c>
      <c r="L2756" s="25">
        <v>0.0</v>
      </c>
      <c r="M2756" s="25">
        <v>0.0</v>
      </c>
      <c r="N2756" s="25">
        <v>0.21556</v>
      </c>
      <c r="O2756" s="25">
        <v>17.50389</v>
      </c>
      <c r="P2756" s="25">
        <v>5.30736</v>
      </c>
      <c r="Q2756" s="25">
        <v>7.0</v>
      </c>
      <c r="R2756" s="25">
        <v>99.0</v>
      </c>
      <c r="S2756" s="25">
        <v>99.0</v>
      </c>
    </row>
    <row r="2757">
      <c r="A2757" s="25" t="s">
        <v>41</v>
      </c>
      <c r="B2757" s="25" t="s">
        <v>1</v>
      </c>
      <c r="C2757" s="25" t="s">
        <v>225</v>
      </c>
      <c r="D2757" s="25" t="s">
        <v>235</v>
      </c>
      <c r="E2757" s="25">
        <v>38.0</v>
      </c>
      <c r="F2757" s="25">
        <v>8.0</v>
      </c>
      <c r="G2757" s="25">
        <v>0.0</v>
      </c>
      <c r="H2757" s="25">
        <v>0.0</v>
      </c>
      <c r="I2757" s="25">
        <v>0.0</v>
      </c>
      <c r="J2757" s="25">
        <v>0.0</v>
      </c>
      <c r="K2757" s="25">
        <v>0.0</v>
      </c>
      <c r="L2757" s="25">
        <v>0.0</v>
      </c>
      <c r="M2757" s="25">
        <v>0.0</v>
      </c>
      <c r="N2757" s="25">
        <v>0.19556</v>
      </c>
      <c r="O2757" s="25">
        <v>438.95444</v>
      </c>
      <c r="P2757" s="25">
        <v>75.2901</v>
      </c>
      <c r="Q2757" s="25">
        <v>8.0</v>
      </c>
      <c r="R2757" s="25">
        <v>99.0</v>
      </c>
      <c r="S2757" s="25">
        <v>2.0</v>
      </c>
    </row>
    <row r="2758">
      <c r="A2758" s="25" t="s">
        <v>41</v>
      </c>
      <c r="B2758" s="25" t="s">
        <v>1</v>
      </c>
      <c r="C2758" s="25" t="s">
        <v>215</v>
      </c>
      <c r="D2758" s="25" t="s">
        <v>235</v>
      </c>
      <c r="E2758" s="25">
        <v>27.0</v>
      </c>
      <c r="F2758" s="25">
        <v>8.0</v>
      </c>
      <c r="G2758" s="25">
        <v>0.0</v>
      </c>
      <c r="H2758" s="25">
        <v>0.0</v>
      </c>
      <c r="I2758" s="25">
        <v>0.0</v>
      </c>
      <c r="J2758" s="25">
        <v>0.0</v>
      </c>
      <c r="K2758" s="25">
        <v>0.0</v>
      </c>
      <c r="L2758" s="25">
        <v>0.0</v>
      </c>
      <c r="M2758" s="25">
        <v>0.0</v>
      </c>
      <c r="N2758" s="25">
        <v>3.08528</v>
      </c>
      <c r="O2758" s="25">
        <v>263.10583</v>
      </c>
      <c r="P2758" s="25">
        <v>56.16724</v>
      </c>
      <c r="Q2758" s="25">
        <v>8.0</v>
      </c>
      <c r="R2758" s="25">
        <v>99.0</v>
      </c>
      <c r="S2758" s="25">
        <v>2.0</v>
      </c>
    </row>
    <row r="2759">
      <c r="A2759" s="25" t="s">
        <v>41</v>
      </c>
      <c r="B2759" s="25" t="s">
        <v>1</v>
      </c>
      <c r="C2759" s="25" t="s">
        <v>122</v>
      </c>
      <c r="D2759" s="25" t="s">
        <v>11</v>
      </c>
      <c r="E2759" s="25">
        <v>162.0</v>
      </c>
      <c r="F2759" s="25">
        <v>8.0</v>
      </c>
      <c r="G2759" s="25">
        <v>0.0</v>
      </c>
      <c r="H2759" s="25">
        <v>70.0</v>
      </c>
      <c r="I2759" s="25">
        <v>0.0</v>
      </c>
      <c r="J2759" s="25">
        <v>0.0</v>
      </c>
      <c r="K2759" s="25">
        <v>0.0</v>
      </c>
      <c r="L2759" s="25">
        <v>0.0</v>
      </c>
      <c r="M2759" s="25">
        <v>0.0</v>
      </c>
      <c r="N2759" s="25">
        <v>0.02639</v>
      </c>
      <c r="O2759" s="25">
        <v>0.91139</v>
      </c>
      <c r="P2759" s="25">
        <v>1.47158</v>
      </c>
      <c r="Q2759" s="25">
        <v>8.0</v>
      </c>
      <c r="R2759" s="25">
        <v>99.0</v>
      </c>
      <c r="S2759" s="25">
        <v>3.0</v>
      </c>
    </row>
    <row r="2760">
      <c r="A2760" s="25" t="s">
        <v>41</v>
      </c>
      <c r="B2760" s="25" t="s">
        <v>1</v>
      </c>
      <c r="C2760" s="25" t="s">
        <v>254</v>
      </c>
      <c r="D2760" s="25" t="s">
        <v>11</v>
      </c>
      <c r="E2760" s="25">
        <v>99.0</v>
      </c>
      <c r="F2760" s="25">
        <v>8.0</v>
      </c>
      <c r="G2760" s="25">
        <v>0.0</v>
      </c>
      <c r="H2760" s="25">
        <v>56.0</v>
      </c>
      <c r="I2760" s="25">
        <v>0.0</v>
      </c>
      <c r="J2760" s="25">
        <v>0.0</v>
      </c>
      <c r="K2760" s="25">
        <v>0.0</v>
      </c>
      <c r="L2760" s="25">
        <v>0.0</v>
      </c>
      <c r="M2760" s="25">
        <v>0.0</v>
      </c>
      <c r="N2760" s="25">
        <v>0.00556</v>
      </c>
      <c r="O2760" s="25">
        <v>1.36722</v>
      </c>
      <c r="P2760" s="25">
        <v>1.38464</v>
      </c>
      <c r="Q2760" s="25">
        <v>8.0</v>
      </c>
      <c r="R2760" s="25">
        <v>99.0</v>
      </c>
      <c r="S2760" s="25">
        <v>3.0</v>
      </c>
    </row>
    <row r="2761">
      <c r="A2761" s="25" t="s">
        <v>41</v>
      </c>
      <c r="B2761" s="25" t="s">
        <v>1</v>
      </c>
      <c r="C2761" s="25" t="s">
        <v>249</v>
      </c>
      <c r="D2761" s="25" t="s">
        <v>11</v>
      </c>
      <c r="E2761" s="25">
        <v>65.0</v>
      </c>
      <c r="F2761" s="25">
        <v>13.0</v>
      </c>
      <c r="G2761" s="25">
        <v>0.0</v>
      </c>
      <c r="H2761" s="25">
        <v>23.0</v>
      </c>
      <c r="I2761" s="25">
        <v>0.0</v>
      </c>
      <c r="J2761" s="25">
        <v>0.0</v>
      </c>
      <c r="K2761" s="25">
        <v>0.0</v>
      </c>
      <c r="L2761" s="25">
        <v>0.0</v>
      </c>
      <c r="M2761" s="25">
        <v>0.0</v>
      </c>
      <c r="N2761" s="25">
        <v>0.09139</v>
      </c>
      <c r="O2761" s="25">
        <v>7.20472</v>
      </c>
      <c r="P2761" s="25">
        <v>2.58167</v>
      </c>
      <c r="Q2761" s="25">
        <v>8.0</v>
      </c>
      <c r="R2761" s="25">
        <v>99.0</v>
      </c>
      <c r="S2761" s="25">
        <v>3.0</v>
      </c>
    </row>
    <row r="2762">
      <c r="A2762" s="25" t="s">
        <v>41</v>
      </c>
      <c r="B2762" s="25" t="s">
        <v>1</v>
      </c>
      <c r="C2762" s="25" t="s">
        <v>229</v>
      </c>
      <c r="D2762" s="25" t="s">
        <v>11</v>
      </c>
      <c r="E2762" s="25">
        <v>57.0</v>
      </c>
      <c r="F2762" s="25">
        <v>8.0</v>
      </c>
      <c r="G2762" s="25">
        <v>0.0</v>
      </c>
      <c r="H2762" s="25">
        <v>17.0</v>
      </c>
      <c r="I2762" s="25">
        <v>0.0</v>
      </c>
      <c r="J2762" s="25">
        <v>0.0</v>
      </c>
      <c r="K2762" s="25">
        <v>0.0</v>
      </c>
      <c r="L2762" s="25">
        <v>0.0</v>
      </c>
      <c r="M2762" s="25">
        <v>0.0</v>
      </c>
      <c r="N2762" s="25">
        <v>0.0675</v>
      </c>
      <c r="O2762" s="25">
        <v>19.73</v>
      </c>
      <c r="P2762" s="25">
        <v>6.40627</v>
      </c>
      <c r="Q2762" s="25">
        <v>8.0</v>
      </c>
      <c r="R2762" s="25">
        <v>99.0</v>
      </c>
      <c r="S2762" s="25">
        <v>3.0</v>
      </c>
    </row>
    <row r="2763">
      <c r="A2763" s="25" t="s">
        <v>41</v>
      </c>
      <c r="B2763" s="25" t="s">
        <v>1</v>
      </c>
      <c r="C2763" s="25" t="s">
        <v>233</v>
      </c>
      <c r="D2763" s="25" t="s">
        <v>12</v>
      </c>
      <c r="E2763" s="25">
        <v>99.0</v>
      </c>
      <c r="F2763" s="25">
        <v>9.0</v>
      </c>
      <c r="G2763" s="25">
        <v>0.0</v>
      </c>
      <c r="H2763" s="25">
        <v>18.0</v>
      </c>
      <c r="I2763" s="25">
        <v>0.0</v>
      </c>
      <c r="J2763" s="25">
        <v>0.0</v>
      </c>
      <c r="K2763" s="25">
        <v>0.0</v>
      </c>
      <c r="L2763" s="25">
        <v>0.0</v>
      </c>
      <c r="M2763" s="25">
        <v>0.0</v>
      </c>
      <c r="N2763" s="25">
        <v>0.73639</v>
      </c>
      <c r="O2763" s="25">
        <v>15.86028</v>
      </c>
      <c r="P2763" s="25">
        <v>4.04029</v>
      </c>
      <c r="Q2763" s="25">
        <v>8.0</v>
      </c>
      <c r="R2763" s="25">
        <v>99.0</v>
      </c>
      <c r="S2763" s="25">
        <v>4.0</v>
      </c>
    </row>
    <row r="2764">
      <c r="A2764" s="25" t="s">
        <v>41</v>
      </c>
      <c r="B2764" s="25" t="s">
        <v>1</v>
      </c>
      <c r="C2764" s="25" t="s">
        <v>131</v>
      </c>
      <c r="D2764" s="25" t="s">
        <v>12</v>
      </c>
      <c r="E2764" s="25">
        <v>206.0</v>
      </c>
      <c r="F2764" s="25">
        <v>9.0</v>
      </c>
      <c r="G2764" s="25">
        <v>0.0</v>
      </c>
      <c r="H2764" s="25">
        <v>58.0</v>
      </c>
      <c r="I2764" s="25">
        <v>0.0</v>
      </c>
      <c r="J2764" s="25">
        <v>0.0</v>
      </c>
      <c r="K2764" s="25">
        <v>0.0</v>
      </c>
      <c r="L2764" s="25">
        <v>0.0</v>
      </c>
      <c r="M2764" s="25">
        <v>0.0</v>
      </c>
      <c r="N2764" s="25">
        <v>0.10861</v>
      </c>
      <c r="O2764" s="25">
        <v>2.28167</v>
      </c>
      <c r="P2764" s="25">
        <v>1.74426</v>
      </c>
      <c r="Q2764" s="25">
        <v>8.0</v>
      </c>
      <c r="R2764" s="25">
        <v>99.0</v>
      </c>
      <c r="S2764" s="25">
        <v>4.0</v>
      </c>
    </row>
    <row r="2765">
      <c r="A2765" s="25" t="s">
        <v>41</v>
      </c>
      <c r="B2765" s="25" t="s">
        <v>1</v>
      </c>
      <c r="C2765" s="25" t="s">
        <v>158</v>
      </c>
      <c r="D2765" s="25" t="s">
        <v>12</v>
      </c>
      <c r="E2765" s="25">
        <v>191.0</v>
      </c>
      <c r="F2765" s="25">
        <v>8.0</v>
      </c>
      <c r="G2765" s="25">
        <v>0.0</v>
      </c>
      <c r="H2765" s="25">
        <v>44.0</v>
      </c>
      <c r="I2765" s="25">
        <v>0.0</v>
      </c>
      <c r="J2765" s="25">
        <v>0.0</v>
      </c>
      <c r="K2765" s="25">
        <v>0.0</v>
      </c>
      <c r="L2765" s="25">
        <v>0.0</v>
      </c>
      <c r="M2765" s="25">
        <v>0.0</v>
      </c>
      <c r="N2765" s="25">
        <v>0.48194</v>
      </c>
      <c r="O2765" s="25">
        <v>16.40917</v>
      </c>
      <c r="P2765" s="25">
        <v>6.49452</v>
      </c>
      <c r="Q2765" s="25">
        <v>8.0</v>
      </c>
      <c r="R2765" s="25">
        <v>99.0</v>
      </c>
      <c r="S2765" s="25">
        <v>4.0</v>
      </c>
    </row>
    <row r="2766">
      <c r="A2766" s="25" t="s">
        <v>41</v>
      </c>
      <c r="B2766" s="25" t="s">
        <v>1</v>
      </c>
      <c r="C2766" s="25" t="s">
        <v>205</v>
      </c>
      <c r="D2766" s="25" t="s">
        <v>12</v>
      </c>
      <c r="E2766" s="25">
        <v>84.0</v>
      </c>
      <c r="F2766" s="25">
        <v>13.0</v>
      </c>
      <c r="G2766" s="25">
        <v>0.0</v>
      </c>
      <c r="H2766" s="25">
        <v>10.0</v>
      </c>
      <c r="I2766" s="25">
        <v>0.0</v>
      </c>
      <c r="J2766" s="25">
        <v>0.0</v>
      </c>
      <c r="K2766" s="25">
        <v>0.0</v>
      </c>
      <c r="L2766" s="25">
        <v>0.0</v>
      </c>
      <c r="M2766" s="25">
        <v>0.0</v>
      </c>
      <c r="N2766" s="25">
        <v>0.66528</v>
      </c>
      <c r="O2766" s="25">
        <v>12.49194</v>
      </c>
      <c r="P2766" s="25">
        <v>5.79273</v>
      </c>
      <c r="Q2766" s="25">
        <v>8.0</v>
      </c>
      <c r="R2766" s="25">
        <v>99.0</v>
      </c>
      <c r="S2766" s="25">
        <v>4.0</v>
      </c>
    </row>
    <row r="2767">
      <c r="A2767" s="25" t="s">
        <v>41</v>
      </c>
      <c r="B2767" s="25" t="s">
        <v>1</v>
      </c>
      <c r="C2767" s="25" t="s">
        <v>217</v>
      </c>
      <c r="D2767" s="25" t="s">
        <v>12</v>
      </c>
      <c r="E2767" s="25">
        <v>69.0</v>
      </c>
      <c r="F2767" s="25">
        <v>8.0</v>
      </c>
      <c r="G2767" s="25">
        <v>0.0</v>
      </c>
      <c r="H2767" s="25">
        <v>15.0</v>
      </c>
      <c r="I2767" s="25">
        <v>0.0</v>
      </c>
      <c r="J2767" s="25">
        <v>0.0</v>
      </c>
      <c r="K2767" s="25">
        <v>0.0</v>
      </c>
      <c r="L2767" s="25">
        <v>0.0</v>
      </c>
      <c r="M2767" s="25">
        <v>0.0</v>
      </c>
      <c r="N2767" s="25">
        <v>0.61306</v>
      </c>
      <c r="O2767" s="25">
        <v>17.20889</v>
      </c>
      <c r="P2767" s="25">
        <v>4.28325</v>
      </c>
      <c r="Q2767" s="25">
        <v>8.0</v>
      </c>
      <c r="R2767" s="25">
        <v>99.0</v>
      </c>
      <c r="S2767" s="25">
        <v>4.0</v>
      </c>
    </row>
    <row r="2768">
      <c r="A2768" s="25" t="s">
        <v>41</v>
      </c>
      <c r="B2768" s="25" t="s">
        <v>1</v>
      </c>
      <c r="C2768" s="25" t="s">
        <v>185</v>
      </c>
      <c r="D2768" s="25" t="s">
        <v>13</v>
      </c>
      <c r="E2768" s="25">
        <v>46.0</v>
      </c>
      <c r="F2768" s="25">
        <v>10.0</v>
      </c>
      <c r="G2768" s="25">
        <v>0.0</v>
      </c>
      <c r="H2768" s="25">
        <v>0.0</v>
      </c>
      <c r="I2768" s="25">
        <v>0.0</v>
      </c>
      <c r="J2768" s="25">
        <v>0.0</v>
      </c>
      <c r="K2768" s="25">
        <v>0.0</v>
      </c>
      <c r="L2768" s="25">
        <v>0.0</v>
      </c>
      <c r="M2768" s="25">
        <v>0.0</v>
      </c>
      <c r="N2768" s="25">
        <v>2.18278</v>
      </c>
      <c r="O2768" s="25">
        <v>27.76944</v>
      </c>
      <c r="P2768" s="25">
        <v>9.45493</v>
      </c>
      <c r="Q2768" s="25">
        <v>8.0</v>
      </c>
      <c r="R2768" s="25">
        <v>99.0</v>
      </c>
      <c r="S2768" s="25">
        <v>5.0</v>
      </c>
    </row>
    <row r="2769">
      <c r="A2769" s="25" t="s">
        <v>41</v>
      </c>
      <c r="B2769" s="25" t="s">
        <v>1</v>
      </c>
      <c r="C2769" s="25" t="s">
        <v>175</v>
      </c>
      <c r="D2769" s="25" t="s">
        <v>13</v>
      </c>
      <c r="E2769" s="25">
        <v>65.0</v>
      </c>
      <c r="F2769" s="25">
        <v>8.0</v>
      </c>
      <c r="G2769" s="25">
        <v>0.0</v>
      </c>
      <c r="H2769" s="25">
        <v>0.0</v>
      </c>
      <c r="I2769" s="25">
        <v>0.0</v>
      </c>
      <c r="J2769" s="25">
        <v>0.0</v>
      </c>
      <c r="K2769" s="25">
        <v>0.0</v>
      </c>
      <c r="L2769" s="25">
        <v>0.0</v>
      </c>
      <c r="M2769" s="25">
        <v>0.0</v>
      </c>
      <c r="N2769" s="25">
        <v>1.88583</v>
      </c>
      <c r="O2769" s="25">
        <v>28.4275</v>
      </c>
      <c r="P2769" s="25">
        <v>10.28041</v>
      </c>
      <c r="Q2769" s="25">
        <v>8.0</v>
      </c>
      <c r="R2769" s="25">
        <v>99.0</v>
      </c>
      <c r="S2769" s="25">
        <v>5.0</v>
      </c>
    </row>
    <row r="2770">
      <c r="A2770" s="25" t="s">
        <v>41</v>
      </c>
      <c r="B2770" s="25" t="s">
        <v>1</v>
      </c>
      <c r="C2770" s="25" t="s">
        <v>211</v>
      </c>
      <c r="D2770" s="25" t="s">
        <v>13</v>
      </c>
      <c r="E2770" s="25">
        <v>23.0</v>
      </c>
      <c r="F2770" s="25">
        <v>11.0</v>
      </c>
      <c r="G2770" s="25">
        <v>0.0</v>
      </c>
      <c r="H2770" s="25">
        <v>0.0</v>
      </c>
      <c r="I2770" s="25">
        <v>0.0</v>
      </c>
      <c r="J2770" s="25">
        <v>0.0</v>
      </c>
      <c r="K2770" s="25">
        <v>0.0</v>
      </c>
      <c r="L2770" s="25">
        <v>0.0</v>
      </c>
      <c r="M2770" s="25">
        <v>0.0</v>
      </c>
      <c r="N2770" s="25">
        <v>0.79389</v>
      </c>
      <c r="O2770" s="25">
        <v>11.71389</v>
      </c>
      <c r="P2770" s="25">
        <v>3.78972</v>
      </c>
      <c r="Q2770" s="25">
        <v>8.0</v>
      </c>
      <c r="R2770" s="25">
        <v>99.0</v>
      </c>
      <c r="S2770" s="25">
        <v>5.0</v>
      </c>
    </row>
    <row r="2771">
      <c r="A2771" s="25" t="s">
        <v>41</v>
      </c>
      <c r="B2771" s="25" t="s">
        <v>1</v>
      </c>
      <c r="C2771" s="25" t="s">
        <v>171</v>
      </c>
      <c r="D2771" s="25" t="s">
        <v>13</v>
      </c>
      <c r="E2771" s="25">
        <v>26.0</v>
      </c>
      <c r="F2771" s="25">
        <v>11.0</v>
      </c>
      <c r="G2771" s="25">
        <v>0.0</v>
      </c>
      <c r="H2771" s="25">
        <v>0.0</v>
      </c>
      <c r="I2771" s="25">
        <v>0.0</v>
      </c>
      <c r="J2771" s="25">
        <v>0.0</v>
      </c>
      <c r="K2771" s="25">
        <v>0.0</v>
      </c>
      <c r="L2771" s="25">
        <v>0.0</v>
      </c>
      <c r="M2771" s="25">
        <v>0.0</v>
      </c>
      <c r="N2771" s="25">
        <v>0.97694</v>
      </c>
      <c r="O2771" s="25">
        <v>13.73139</v>
      </c>
      <c r="P2771" s="25">
        <v>5.84427</v>
      </c>
      <c r="Q2771" s="25">
        <v>8.0</v>
      </c>
      <c r="R2771" s="25">
        <v>99.0</v>
      </c>
      <c r="S2771" s="25">
        <v>5.0</v>
      </c>
    </row>
    <row r="2772">
      <c r="A2772" s="25" t="s">
        <v>41</v>
      </c>
      <c r="B2772" s="25" t="s">
        <v>1</v>
      </c>
      <c r="C2772" s="25" t="s">
        <v>62</v>
      </c>
      <c r="D2772" s="25" t="s">
        <v>14</v>
      </c>
      <c r="E2772" s="25">
        <v>8967.0</v>
      </c>
      <c r="F2772" s="25">
        <v>8.0</v>
      </c>
      <c r="G2772" s="25">
        <v>0.0</v>
      </c>
      <c r="H2772" s="25">
        <v>181.0</v>
      </c>
      <c r="I2772" s="25">
        <v>0.0</v>
      </c>
      <c r="J2772" s="25">
        <v>0.0</v>
      </c>
      <c r="K2772" s="25">
        <v>0.0</v>
      </c>
      <c r="L2772" s="25">
        <v>0.0</v>
      </c>
      <c r="M2772" s="25">
        <v>0.0</v>
      </c>
      <c r="N2772" s="25">
        <v>0.12667</v>
      </c>
      <c r="O2772" s="25">
        <v>0.90528</v>
      </c>
      <c r="P2772" s="25">
        <v>0.5578</v>
      </c>
      <c r="Q2772" s="25">
        <v>8.0</v>
      </c>
      <c r="R2772" s="25">
        <v>99.0</v>
      </c>
      <c r="S2772" s="25">
        <v>6.0</v>
      </c>
    </row>
    <row r="2773">
      <c r="A2773" s="25" t="s">
        <v>41</v>
      </c>
      <c r="B2773" s="25" t="s">
        <v>1</v>
      </c>
      <c r="C2773" s="25" t="s">
        <v>129</v>
      </c>
      <c r="D2773" s="25" t="s">
        <v>14</v>
      </c>
      <c r="E2773" s="25">
        <v>1412.0</v>
      </c>
      <c r="F2773" s="25">
        <v>8.0</v>
      </c>
      <c r="G2773" s="25">
        <v>0.0</v>
      </c>
      <c r="H2773" s="25">
        <v>73.0</v>
      </c>
      <c r="I2773" s="25">
        <v>0.0</v>
      </c>
      <c r="J2773" s="25">
        <v>0.0</v>
      </c>
      <c r="K2773" s="25">
        <v>0.0</v>
      </c>
      <c r="L2773" s="25">
        <v>0.0</v>
      </c>
      <c r="M2773" s="25">
        <v>0.0</v>
      </c>
      <c r="N2773" s="25">
        <v>0.35417</v>
      </c>
      <c r="O2773" s="25">
        <v>9.1525</v>
      </c>
      <c r="P2773" s="25">
        <v>2.86144</v>
      </c>
      <c r="Q2773" s="25">
        <v>8.0</v>
      </c>
      <c r="R2773" s="25">
        <v>99.0</v>
      </c>
      <c r="S2773" s="25">
        <v>6.0</v>
      </c>
    </row>
    <row r="2774">
      <c r="A2774" s="25" t="s">
        <v>41</v>
      </c>
      <c r="B2774" s="25" t="s">
        <v>1</v>
      </c>
      <c r="C2774" s="25" t="s">
        <v>75</v>
      </c>
      <c r="D2774" s="25" t="s">
        <v>14</v>
      </c>
      <c r="E2774" s="25">
        <v>2667.0</v>
      </c>
      <c r="F2774" s="25">
        <v>8.0</v>
      </c>
      <c r="G2774" s="25">
        <v>3.0</v>
      </c>
      <c r="H2774" s="25">
        <v>123.0</v>
      </c>
      <c r="I2774" s="25">
        <v>0.0</v>
      </c>
      <c r="J2774" s="25">
        <v>0.0</v>
      </c>
      <c r="K2774" s="25">
        <v>0.0</v>
      </c>
      <c r="L2774" s="25">
        <v>0.0</v>
      </c>
      <c r="M2774" s="25">
        <v>0.0</v>
      </c>
      <c r="N2774" s="25">
        <v>0.38278</v>
      </c>
      <c r="O2774" s="25">
        <v>9.64194</v>
      </c>
      <c r="P2774" s="25">
        <v>3.42873</v>
      </c>
      <c r="Q2774" s="25">
        <v>8.0</v>
      </c>
      <c r="R2774" s="25">
        <v>99.0</v>
      </c>
      <c r="S2774" s="25">
        <v>6.0</v>
      </c>
    </row>
    <row r="2775">
      <c r="A2775" s="25" t="s">
        <v>41</v>
      </c>
      <c r="B2775" s="25" t="s">
        <v>1</v>
      </c>
      <c r="C2775" s="25" t="s">
        <v>177</v>
      </c>
      <c r="D2775" s="25" t="s">
        <v>15</v>
      </c>
      <c r="E2775" s="25">
        <v>246.0</v>
      </c>
      <c r="F2775" s="25">
        <v>8.0</v>
      </c>
      <c r="G2775" s="25">
        <v>0.0</v>
      </c>
      <c r="H2775" s="25">
        <v>83.0</v>
      </c>
      <c r="I2775" s="25">
        <v>0.0</v>
      </c>
      <c r="J2775" s="25">
        <v>0.0</v>
      </c>
      <c r="K2775" s="25">
        <v>0.0</v>
      </c>
      <c r="L2775" s="25">
        <v>0.0</v>
      </c>
      <c r="M2775" s="25">
        <v>0.0</v>
      </c>
      <c r="N2775" s="25">
        <v>0.06194</v>
      </c>
      <c r="O2775" s="25">
        <v>0.93056</v>
      </c>
      <c r="P2775" s="25">
        <v>0.39847</v>
      </c>
      <c r="Q2775" s="25">
        <v>8.0</v>
      </c>
      <c r="R2775" s="25">
        <v>99.0</v>
      </c>
      <c r="S2775" s="25">
        <v>7.0</v>
      </c>
    </row>
    <row r="2776">
      <c r="A2776" s="25" t="s">
        <v>41</v>
      </c>
      <c r="B2776" s="25" t="s">
        <v>1</v>
      </c>
      <c r="C2776" s="25" t="s">
        <v>185</v>
      </c>
      <c r="D2776" s="25" t="s">
        <v>15</v>
      </c>
      <c r="E2776" s="25">
        <v>104.0</v>
      </c>
      <c r="F2776" s="25">
        <v>8.0</v>
      </c>
      <c r="G2776" s="25">
        <v>0.0</v>
      </c>
      <c r="H2776" s="25">
        <v>26.0</v>
      </c>
      <c r="I2776" s="25">
        <v>0.0</v>
      </c>
      <c r="J2776" s="25">
        <v>0.0</v>
      </c>
      <c r="K2776" s="25">
        <v>0.0</v>
      </c>
      <c r="L2776" s="25">
        <v>0.0</v>
      </c>
      <c r="M2776" s="25">
        <v>0.0</v>
      </c>
      <c r="N2776" s="25">
        <v>0.08556</v>
      </c>
      <c r="O2776" s="25">
        <v>1.07722</v>
      </c>
      <c r="P2776" s="25">
        <v>0.37803</v>
      </c>
      <c r="Q2776" s="25">
        <v>8.0</v>
      </c>
      <c r="R2776" s="25">
        <v>99.0</v>
      </c>
      <c r="S2776" s="25">
        <v>7.0</v>
      </c>
    </row>
    <row r="2777">
      <c r="A2777" s="25" t="s">
        <v>41</v>
      </c>
      <c r="B2777" s="25" t="s">
        <v>1</v>
      </c>
      <c r="C2777" s="25" t="s">
        <v>93</v>
      </c>
      <c r="D2777" s="25" t="s">
        <v>15</v>
      </c>
      <c r="E2777" s="25">
        <v>775.0</v>
      </c>
      <c r="F2777" s="25">
        <v>8.0</v>
      </c>
      <c r="G2777" s="25">
        <v>0.0</v>
      </c>
      <c r="H2777" s="25">
        <v>402.0</v>
      </c>
      <c r="I2777" s="25">
        <v>0.0</v>
      </c>
      <c r="J2777" s="25">
        <v>0.0</v>
      </c>
      <c r="K2777" s="25">
        <v>0.0</v>
      </c>
      <c r="L2777" s="25">
        <v>0.0</v>
      </c>
      <c r="M2777" s="25">
        <v>0.0</v>
      </c>
      <c r="N2777" s="25">
        <v>0.00389</v>
      </c>
      <c r="O2777" s="25">
        <v>0.95778</v>
      </c>
      <c r="P2777" s="25">
        <v>0.32431</v>
      </c>
      <c r="Q2777" s="25">
        <v>8.0</v>
      </c>
      <c r="R2777" s="25">
        <v>99.0</v>
      </c>
      <c r="S2777" s="25">
        <v>7.0</v>
      </c>
    </row>
    <row r="2778">
      <c r="A2778" s="25" t="s">
        <v>41</v>
      </c>
      <c r="B2778" s="25" t="s">
        <v>1</v>
      </c>
      <c r="C2778" s="25" t="s">
        <v>261</v>
      </c>
      <c r="D2778" s="25" t="s">
        <v>15</v>
      </c>
      <c r="E2778" s="25">
        <v>131.0</v>
      </c>
      <c r="F2778" s="25">
        <v>8.0</v>
      </c>
      <c r="G2778" s="25">
        <v>0.0</v>
      </c>
      <c r="H2778" s="25">
        <v>37.0</v>
      </c>
      <c r="I2778" s="25">
        <v>0.0</v>
      </c>
      <c r="J2778" s="25">
        <v>0.0</v>
      </c>
      <c r="K2778" s="25">
        <v>0.0</v>
      </c>
      <c r="L2778" s="25">
        <v>0.0</v>
      </c>
      <c r="M2778" s="25">
        <v>0.0</v>
      </c>
      <c r="N2778" s="25">
        <v>0.05417</v>
      </c>
      <c r="O2778" s="25">
        <v>0.9875</v>
      </c>
      <c r="P2778" s="25">
        <v>18.43746</v>
      </c>
      <c r="Q2778" s="25">
        <v>8.0</v>
      </c>
      <c r="R2778" s="25">
        <v>99.0</v>
      </c>
      <c r="S2778" s="25">
        <v>7.0</v>
      </c>
    </row>
    <row r="2779">
      <c r="A2779" s="25" t="s">
        <v>41</v>
      </c>
      <c r="B2779" s="25" t="s">
        <v>1</v>
      </c>
      <c r="C2779" s="25" t="s">
        <v>80</v>
      </c>
      <c r="D2779" s="25" t="s">
        <v>15</v>
      </c>
      <c r="E2779" s="25">
        <v>1232.0</v>
      </c>
      <c r="F2779" s="25">
        <v>9.0</v>
      </c>
      <c r="G2779" s="25">
        <v>0.0</v>
      </c>
      <c r="H2779" s="25">
        <v>404.0</v>
      </c>
      <c r="I2779" s="25">
        <v>0.0</v>
      </c>
      <c r="J2779" s="25">
        <v>0.0</v>
      </c>
      <c r="K2779" s="25">
        <v>0.0</v>
      </c>
      <c r="L2779" s="25">
        <v>0.0</v>
      </c>
      <c r="M2779" s="25">
        <v>0.0</v>
      </c>
      <c r="N2779" s="25">
        <v>0.04472</v>
      </c>
      <c r="O2779" s="25">
        <v>0.70917</v>
      </c>
      <c r="P2779" s="25">
        <v>0.25939</v>
      </c>
      <c r="Q2779" s="25">
        <v>8.0</v>
      </c>
      <c r="R2779" s="25">
        <v>99.0</v>
      </c>
      <c r="S2779" s="25">
        <v>7.0</v>
      </c>
    </row>
    <row r="2780">
      <c r="A2780" s="25" t="s">
        <v>41</v>
      </c>
      <c r="B2780" s="25" t="s">
        <v>1</v>
      </c>
      <c r="C2780" s="25" t="s">
        <v>69</v>
      </c>
      <c r="D2780" s="25" t="s">
        <v>15</v>
      </c>
      <c r="E2780" s="25">
        <v>421.0</v>
      </c>
      <c r="F2780" s="25">
        <v>8.0</v>
      </c>
      <c r="G2780" s="25">
        <v>0.0</v>
      </c>
      <c r="H2780" s="25">
        <v>128.0</v>
      </c>
      <c r="I2780" s="25">
        <v>0.0</v>
      </c>
      <c r="J2780" s="25">
        <v>0.0</v>
      </c>
      <c r="K2780" s="25">
        <v>0.0</v>
      </c>
      <c r="L2780" s="25">
        <v>0.0</v>
      </c>
      <c r="M2780" s="25">
        <v>0.0</v>
      </c>
      <c r="N2780" s="25">
        <v>0.06611</v>
      </c>
      <c r="O2780" s="25">
        <v>0.63722</v>
      </c>
      <c r="P2780" s="25">
        <v>0.2511</v>
      </c>
      <c r="Q2780" s="25">
        <v>8.0</v>
      </c>
      <c r="R2780" s="25">
        <v>99.0</v>
      </c>
      <c r="S2780" s="25">
        <v>7.0</v>
      </c>
    </row>
    <row r="2781">
      <c r="A2781" s="25" t="s">
        <v>41</v>
      </c>
      <c r="B2781" s="25" t="s">
        <v>1</v>
      </c>
      <c r="C2781" s="25" t="s">
        <v>168</v>
      </c>
      <c r="D2781" s="25" t="s">
        <v>15</v>
      </c>
      <c r="E2781" s="25">
        <v>595.0</v>
      </c>
      <c r="F2781" s="25">
        <v>8.0</v>
      </c>
      <c r="G2781" s="25">
        <v>0.0</v>
      </c>
      <c r="H2781" s="25">
        <v>246.0</v>
      </c>
      <c r="I2781" s="25">
        <v>0.0</v>
      </c>
      <c r="J2781" s="25">
        <v>0.0</v>
      </c>
      <c r="K2781" s="25">
        <v>0.0</v>
      </c>
      <c r="L2781" s="25">
        <v>0.0</v>
      </c>
      <c r="M2781" s="25">
        <v>0.0</v>
      </c>
      <c r="N2781" s="25">
        <v>0.04833</v>
      </c>
      <c r="O2781" s="25">
        <v>0.88417</v>
      </c>
      <c r="P2781" s="25">
        <v>0.37178</v>
      </c>
      <c r="Q2781" s="25">
        <v>8.0</v>
      </c>
      <c r="R2781" s="25">
        <v>99.0</v>
      </c>
      <c r="S2781" s="25">
        <v>7.0</v>
      </c>
    </row>
    <row r="2782">
      <c r="A2782" s="25" t="s">
        <v>41</v>
      </c>
      <c r="B2782" s="25" t="s">
        <v>1</v>
      </c>
      <c r="C2782" s="25" t="s">
        <v>221</v>
      </c>
      <c r="D2782" s="25" t="s">
        <v>16</v>
      </c>
      <c r="E2782" s="25">
        <v>488.0</v>
      </c>
      <c r="F2782" s="25">
        <v>12.0</v>
      </c>
      <c r="G2782" s="25">
        <v>0.0</v>
      </c>
      <c r="H2782" s="25">
        <v>231.0</v>
      </c>
      <c r="I2782" s="25">
        <v>0.0</v>
      </c>
      <c r="J2782" s="25">
        <v>0.0</v>
      </c>
      <c r="K2782" s="25">
        <v>0.0</v>
      </c>
      <c r="L2782" s="25">
        <v>0.0</v>
      </c>
      <c r="M2782" s="25">
        <v>0.0</v>
      </c>
      <c r="N2782" s="25">
        <v>0.01389</v>
      </c>
      <c r="O2782" s="25">
        <v>0.77611</v>
      </c>
      <c r="P2782" s="25">
        <v>0.94169</v>
      </c>
      <c r="Q2782" s="25">
        <v>8.0</v>
      </c>
      <c r="R2782" s="25">
        <v>99.0</v>
      </c>
      <c r="S2782" s="25">
        <v>8.0</v>
      </c>
    </row>
    <row r="2783">
      <c r="A2783" s="25" t="s">
        <v>41</v>
      </c>
      <c r="B2783" s="25" t="s">
        <v>1</v>
      </c>
      <c r="C2783" s="25" t="s">
        <v>201</v>
      </c>
      <c r="D2783" s="25" t="s">
        <v>16</v>
      </c>
      <c r="E2783" s="25">
        <v>119.0</v>
      </c>
      <c r="F2783" s="25">
        <v>12.0</v>
      </c>
      <c r="G2783" s="25">
        <v>0.0</v>
      </c>
      <c r="H2783" s="25">
        <v>31.0</v>
      </c>
      <c r="I2783" s="25">
        <v>0.0</v>
      </c>
      <c r="J2783" s="25">
        <v>0.0</v>
      </c>
      <c r="K2783" s="25">
        <v>0.0</v>
      </c>
      <c r="L2783" s="25">
        <v>0.0</v>
      </c>
      <c r="M2783" s="25">
        <v>0.0</v>
      </c>
      <c r="N2783" s="25">
        <v>0.38306</v>
      </c>
      <c r="O2783" s="25">
        <v>12.26333</v>
      </c>
      <c r="P2783" s="25">
        <v>2.86586</v>
      </c>
      <c r="Q2783" s="25">
        <v>8.0</v>
      </c>
      <c r="R2783" s="25">
        <v>99.0</v>
      </c>
      <c r="S2783" s="25">
        <v>8.0</v>
      </c>
    </row>
    <row r="2784">
      <c r="A2784" s="25" t="s">
        <v>41</v>
      </c>
      <c r="B2784" s="25" t="s">
        <v>1</v>
      </c>
      <c r="C2784" s="25" t="s">
        <v>115</v>
      </c>
      <c r="D2784" s="25" t="s">
        <v>16</v>
      </c>
      <c r="E2784" s="25">
        <v>149.0</v>
      </c>
      <c r="F2784" s="25">
        <v>10.0</v>
      </c>
      <c r="G2784" s="25">
        <v>0.0</v>
      </c>
      <c r="H2784" s="25">
        <v>55.0</v>
      </c>
      <c r="I2784" s="25">
        <v>0.0</v>
      </c>
      <c r="J2784" s="25">
        <v>0.0</v>
      </c>
      <c r="K2784" s="25">
        <v>0.0</v>
      </c>
      <c r="L2784" s="25">
        <v>0.0</v>
      </c>
      <c r="M2784" s="25">
        <v>0.0</v>
      </c>
      <c r="N2784" s="25">
        <v>0.0875</v>
      </c>
      <c r="O2784" s="25">
        <v>2.46694</v>
      </c>
      <c r="P2784" s="25">
        <v>1.22454</v>
      </c>
      <c r="Q2784" s="25">
        <v>8.0</v>
      </c>
      <c r="R2784" s="25">
        <v>99.0</v>
      </c>
      <c r="S2784" s="25">
        <v>8.0</v>
      </c>
    </row>
    <row r="2785">
      <c r="A2785" s="25" t="s">
        <v>41</v>
      </c>
      <c r="B2785" s="25" t="s">
        <v>1</v>
      </c>
      <c r="C2785" s="25" t="s">
        <v>84</v>
      </c>
      <c r="D2785" s="25" t="s">
        <v>17</v>
      </c>
      <c r="E2785" s="25">
        <v>116.0</v>
      </c>
      <c r="F2785" s="25">
        <v>9.0</v>
      </c>
      <c r="G2785" s="25">
        <v>0.0</v>
      </c>
      <c r="H2785" s="25">
        <v>16.0</v>
      </c>
      <c r="I2785" s="25">
        <v>0.0</v>
      </c>
      <c r="J2785" s="25">
        <v>0.0</v>
      </c>
      <c r="K2785" s="25">
        <v>0.0</v>
      </c>
      <c r="L2785" s="25">
        <v>0.0</v>
      </c>
      <c r="M2785" s="25">
        <v>0.0</v>
      </c>
      <c r="N2785" s="25">
        <v>3.2375</v>
      </c>
      <c r="O2785" s="25">
        <v>28.88972</v>
      </c>
      <c r="P2785" s="25">
        <v>10.29324</v>
      </c>
      <c r="Q2785" s="25">
        <v>8.0</v>
      </c>
      <c r="R2785" s="25">
        <v>99.0</v>
      </c>
      <c r="S2785" s="25">
        <v>9.0</v>
      </c>
    </row>
    <row r="2786">
      <c r="A2786" s="25" t="s">
        <v>41</v>
      </c>
      <c r="B2786" s="25" t="s">
        <v>1</v>
      </c>
      <c r="C2786" s="25" t="s">
        <v>81</v>
      </c>
      <c r="D2786" s="25" t="s">
        <v>17</v>
      </c>
      <c r="E2786" s="25">
        <v>69.0</v>
      </c>
      <c r="F2786" s="25">
        <v>8.0</v>
      </c>
      <c r="G2786" s="25">
        <v>1.0</v>
      </c>
      <c r="H2786" s="25">
        <v>8.0</v>
      </c>
      <c r="I2786" s="25">
        <v>0.0</v>
      </c>
      <c r="J2786" s="25">
        <v>0.0</v>
      </c>
      <c r="K2786" s="25">
        <v>0.0</v>
      </c>
      <c r="L2786" s="25">
        <v>0.0</v>
      </c>
      <c r="M2786" s="25">
        <v>0.0</v>
      </c>
      <c r="N2786" s="25">
        <v>1.32444</v>
      </c>
      <c r="O2786" s="25">
        <v>16.84806</v>
      </c>
      <c r="P2786" s="25">
        <v>5.29212</v>
      </c>
      <c r="Q2786" s="25">
        <v>8.0</v>
      </c>
      <c r="R2786" s="25">
        <v>99.0</v>
      </c>
      <c r="S2786" s="25">
        <v>9.0</v>
      </c>
    </row>
    <row r="2787">
      <c r="A2787" s="25" t="s">
        <v>41</v>
      </c>
      <c r="B2787" s="25" t="s">
        <v>1</v>
      </c>
      <c r="C2787" s="25" t="s">
        <v>100</v>
      </c>
      <c r="D2787" s="25" t="s">
        <v>18</v>
      </c>
      <c r="E2787" s="25">
        <v>336.0</v>
      </c>
      <c r="F2787" s="25">
        <v>8.0</v>
      </c>
      <c r="G2787" s="25">
        <v>0.0</v>
      </c>
      <c r="H2787" s="25">
        <v>7.0</v>
      </c>
      <c r="I2787" s="25">
        <v>0.0</v>
      </c>
      <c r="J2787" s="25">
        <v>0.0</v>
      </c>
      <c r="K2787" s="25">
        <v>0.0</v>
      </c>
      <c r="L2787" s="25">
        <v>0.0</v>
      </c>
      <c r="M2787" s="25">
        <v>0.0</v>
      </c>
      <c r="N2787" s="25">
        <v>1.03722</v>
      </c>
      <c r="O2787" s="25">
        <v>11.56861</v>
      </c>
      <c r="P2787" s="25">
        <v>3.77932</v>
      </c>
      <c r="Q2787" s="25">
        <v>8.0</v>
      </c>
      <c r="R2787" s="25">
        <v>99.0</v>
      </c>
      <c r="S2787" s="25">
        <v>10.0</v>
      </c>
    </row>
    <row r="2788">
      <c r="A2788" s="25" t="s">
        <v>41</v>
      </c>
      <c r="B2788" s="25" t="s">
        <v>1</v>
      </c>
      <c r="C2788" s="25" t="s">
        <v>116</v>
      </c>
      <c r="D2788" s="25" t="s">
        <v>18</v>
      </c>
      <c r="E2788" s="25">
        <v>371.0</v>
      </c>
      <c r="F2788" s="25">
        <v>8.0</v>
      </c>
      <c r="G2788" s="25">
        <v>0.0</v>
      </c>
      <c r="H2788" s="25">
        <v>13.0</v>
      </c>
      <c r="I2788" s="25">
        <v>0.0</v>
      </c>
      <c r="J2788" s="25">
        <v>0.0</v>
      </c>
      <c r="K2788" s="25">
        <v>0.0</v>
      </c>
      <c r="L2788" s="25">
        <v>0.0</v>
      </c>
      <c r="M2788" s="25">
        <v>0.0</v>
      </c>
      <c r="N2788" s="25">
        <v>0.72083</v>
      </c>
      <c r="O2788" s="25">
        <v>5.85194</v>
      </c>
      <c r="P2788" s="25">
        <v>2.34006</v>
      </c>
      <c r="Q2788" s="25">
        <v>8.0</v>
      </c>
      <c r="R2788" s="25">
        <v>99.0</v>
      </c>
      <c r="S2788" s="25">
        <v>10.0</v>
      </c>
    </row>
    <row r="2789">
      <c r="A2789" s="25" t="s">
        <v>41</v>
      </c>
      <c r="B2789" s="25" t="s">
        <v>1</v>
      </c>
      <c r="C2789" s="25" t="s">
        <v>199</v>
      </c>
      <c r="D2789" s="25" t="s">
        <v>19</v>
      </c>
      <c r="E2789" s="25">
        <v>21.0</v>
      </c>
      <c r="F2789" s="25">
        <v>8.0</v>
      </c>
      <c r="G2789" s="25">
        <v>0.0</v>
      </c>
      <c r="H2789" s="25">
        <v>0.0</v>
      </c>
      <c r="I2789" s="25">
        <v>0.0</v>
      </c>
      <c r="J2789" s="25">
        <v>0.0</v>
      </c>
      <c r="K2789" s="25">
        <v>0.0</v>
      </c>
      <c r="L2789" s="25">
        <v>0.0</v>
      </c>
      <c r="M2789" s="25">
        <v>0.0</v>
      </c>
      <c r="N2789" s="25">
        <v>1.03639</v>
      </c>
      <c r="O2789" s="25">
        <v>1.45917</v>
      </c>
      <c r="P2789" s="25">
        <v>2.4198</v>
      </c>
      <c r="Q2789" s="25">
        <v>8.0</v>
      </c>
      <c r="R2789" s="25">
        <v>99.0</v>
      </c>
      <c r="S2789" s="25">
        <v>11.0</v>
      </c>
    </row>
    <row r="2790">
      <c r="A2790" s="25" t="s">
        <v>41</v>
      </c>
      <c r="B2790" s="25" t="s">
        <v>1</v>
      </c>
      <c r="C2790" s="25" t="s">
        <v>121</v>
      </c>
      <c r="D2790" s="25" t="s">
        <v>19</v>
      </c>
      <c r="E2790" s="25">
        <v>46.0</v>
      </c>
      <c r="F2790" s="25">
        <v>8.0</v>
      </c>
      <c r="G2790" s="25">
        <v>0.0</v>
      </c>
      <c r="H2790" s="25">
        <v>6.0</v>
      </c>
      <c r="I2790" s="25">
        <v>0.0</v>
      </c>
      <c r="J2790" s="25">
        <v>0.0</v>
      </c>
      <c r="K2790" s="25">
        <v>0.0</v>
      </c>
      <c r="L2790" s="25">
        <v>0.0</v>
      </c>
      <c r="M2790" s="25">
        <v>0.0</v>
      </c>
      <c r="N2790" s="25">
        <v>0.4275</v>
      </c>
      <c r="O2790" s="25">
        <v>1.3775</v>
      </c>
      <c r="P2790" s="25">
        <v>1.08184</v>
      </c>
      <c r="Q2790" s="25">
        <v>8.0</v>
      </c>
      <c r="R2790" s="25">
        <v>99.0</v>
      </c>
      <c r="S2790" s="25">
        <v>11.0</v>
      </c>
    </row>
    <row r="2791">
      <c r="A2791" s="25" t="s">
        <v>41</v>
      </c>
      <c r="B2791" s="25" t="s">
        <v>1</v>
      </c>
      <c r="C2791" s="25" t="s">
        <v>79</v>
      </c>
      <c r="D2791" s="25" t="s">
        <v>19</v>
      </c>
      <c r="E2791" s="25">
        <v>150.0</v>
      </c>
      <c r="F2791" s="25">
        <v>10.0</v>
      </c>
      <c r="G2791" s="25">
        <v>0.0</v>
      </c>
      <c r="H2791" s="25">
        <v>18.0</v>
      </c>
      <c r="I2791" s="25">
        <v>0.0</v>
      </c>
      <c r="J2791" s="25">
        <v>0.0</v>
      </c>
      <c r="K2791" s="25">
        <v>0.0</v>
      </c>
      <c r="L2791" s="25">
        <v>0.0</v>
      </c>
      <c r="M2791" s="25">
        <v>0.0</v>
      </c>
      <c r="N2791" s="25">
        <v>0.50167</v>
      </c>
      <c r="O2791" s="25">
        <v>1.75917</v>
      </c>
      <c r="P2791" s="25">
        <v>1.2907</v>
      </c>
      <c r="Q2791" s="25">
        <v>8.0</v>
      </c>
      <c r="R2791" s="25">
        <v>99.0</v>
      </c>
      <c r="S2791" s="25">
        <v>11.0</v>
      </c>
    </row>
    <row r="2792">
      <c r="A2792" s="25" t="s">
        <v>41</v>
      </c>
      <c r="B2792" s="25" t="s">
        <v>1</v>
      </c>
      <c r="C2792" s="25" t="s">
        <v>84</v>
      </c>
      <c r="D2792" s="25" t="s">
        <v>19</v>
      </c>
      <c r="E2792" s="25">
        <v>355.0</v>
      </c>
      <c r="F2792" s="25">
        <v>8.0</v>
      </c>
      <c r="G2792" s="25">
        <v>0.0</v>
      </c>
      <c r="H2792" s="25">
        <v>11.0</v>
      </c>
      <c r="I2792" s="25">
        <v>0.0</v>
      </c>
      <c r="J2792" s="25">
        <v>0.0</v>
      </c>
      <c r="K2792" s="25">
        <v>0.0</v>
      </c>
      <c r="L2792" s="25">
        <v>0.0</v>
      </c>
      <c r="M2792" s="25">
        <v>0.0</v>
      </c>
      <c r="N2792" s="25">
        <v>0.89861</v>
      </c>
      <c r="O2792" s="25">
        <v>10.77889</v>
      </c>
      <c r="P2792" s="25">
        <v>3.2242</v>
      </c>
      <c r="Q2792" s="25">
        <v>8.0</v>
      </c>
      <c r="R2792" s="25">
        <v>99.0</v>
      </c>
      <c r="S2792" s="25">
        <v>11.0</v>
      </c>
    </row>
    <row r="2793">
      <c r="A2793" s="25" t="s">
        <v>41</v>
      </c>
      <c r="B2793" s="25" t="s">
        <v>1</v>
      </c>
      <c r="C2793" s="25" t="s">
        <v>152</v>
      </c>
      <c r="D2793" s="25" t="s">
        <v>20</v>
      </c>
      <c r="E2793" s="25">
        <v>52.0</v>
      </c>
      <c r="F2793" s="25">
        <v>12.0</v>
      </c>
      <c r="G2793" s="25">
        <v>0.0</v>
      </c>
      <c r="H2793" s="25">
        <v>0.0</v>
      </c>
      <c r="I2793" s="25">
        <v>0.0</v>
      </c>
      <c r="J2793" s="25">
        <v>0.0</v>
      </c>
      <c r="K2793" s="25">
        <v>0.0</v>
      </c>
      <c r="L2793" s="25">
        <v>0.0</v>
      </c>
      <c r="M2793" s="25">
        <v>0.0</v>
      </c>
      <c r="N2793" s="25">
        <v>0.79194</v>
      </c>
      <c r="O2793" s="25">
        <v>7.86972</v>
      </c>
      <c r="P2793" s="25">
        <v>4.03144</v>
      </c>
      <c r="Q2793" s="25">
        <v>8.0</v>
      </c>
      <c r="R2793" s="25">
        <v>99.0</v>
      </c>
      <c r="S2793" s="25">
        <v>12.0</v>
      </c>
    </row>
    <row r="2794">
      <c r="A2794" s="25" t="s">
        <v>41</v>
      </c>
      <c r="B2794" s="25" t="s">
        <v>1</v>
      </c>
      <c r="C2794" s="25" t="s">
        <v>205</v>
      </c>
      <c r="D2794" s="25" t="s">
        <v>20</v>
      </c>
      <c r="E2794" s="25">
        <v>39.0</v>
      </c>
      <c r="F2794" s="25">
        <v>9.0</v>
      </c>
      <c r="G2794" s="25">
        <v>0.0</v>
      </c>
      <c r="H2794" s="25">
        <v>0.0</v>
      </c>
      <c r="I2794" s="25">
        <v>0.0</v>
      </c>
      <c r="J2794" s="25">
        <v>0.0</v>
      </c>
      <c r="K2794" s="25">
        <v>0.0</v>
      </c>
      <c r="L2794" s="25">
        <v>0.0</v>
      </c>
      <c r="M2794" s="25">
        <v>0.0</v>
      </c>
      <c r="N2794" s="25">
        <v>1.01194</v>
      </c>
      <c r="O2794" s="25">
        <v>14.98694</v>
      </c>
      <c r="P2794" s="25">
        <v>5.57749</v>
      </c>
      <c r="Q2794" s="25">
        <v>8.0</v>
      </c>
      <c r="R2794" s="25">
        <v>99.0</v>
      </c>
      <c r="S2794" s="25">
        <v>12.0</v>
      </c>
    </row>
    <row r="2795">
      <c r="A2795" s="25" t="s">
        <v>41</v>
      </c>
      <c r="B2795" s="25" t="s">
        <v>1</v>
      </c>
      <c r="C2795" s="25" t="s">
        <v>138</v>
      </c>
      <c r="D2795" s="25" t="s">
        <v>20</v>
      </c>
      <c r="E2795" s="25">
        <v>20.0</v>
      </c>
      <c r="F2795" s="25">
        <v>11.0</v>
      </c>
      <c r="G2795" s="25">
        <v>0.0</v>
      </c>
      <c r="H2795" s="25">
        <v>0.0</v>
      </c>
      <c r="I2795" s="25">
        <v>0.0</v>
      </c>
      <c r="J2795" s="25">
        <v>0.0</v>
      </c>
      <c r="K2795" s="25">
        <v>0.0</v>
      </c>
      <c r="L2795" s="25">
        <v>0.0</v>
      </c>
      <c r="M2795" s="25">
        <v>0.0</v>
      </c>
      <c r="N2795" s="25">
        <v>1.28694</v>
      </c>
      <c r="O2795" s="25">
        <v>8.8675</v>
      </c>
      <c r="P2795" s="25">
        <v>3.80051</v>
      </c>
      <c r="Q2795" s="25">
        <v>8.0</v>
      </c>
      <c r="R2795" s="25">
        <v>99.0</v>
      </c>
      <c r="S2795" s="25">
        <v>12.0</v>
      </c>
    </row>
    <row r="2796">
      <c r="A2796" s="25" t="s">
        <v>41</v>
      </c>
      <c r="B2796" s="25" t="s">
        <v>1</v>
      </c>
      <c r="C2796" s="25" t="s">
        <v>195</v>
      </c>
      <c r="D2796" s="25" t="s">
        <v>20</v>
      </c>
      <c r="E2796" s="25">
        <v>55.0</v>
      </c>
      <c r="F2796" s="25">
        <v>8.0</v>
      </c>
      <c r="G2796" s="25">
        <v>0.0</v>
      </c>
      <c r="H2796" s="25">
        <v>1.0</v>
      </c>
      <c r="I2796" s="25">
        <v>0.0</v>
      </c>
      <c r="J2796" s="25">
        <v>0.0</v>
      </c>
      <c r="K2796" s="25">
        <v>0.0</v>
      </c>
      <c r="L2796" s="25">
        <v>0.0</v>
      </c>
      <c r="M2796" s="25">
        <v>0.0</v>
      </c>
      <c r="N2796" s="25">
        <v>0.45194</v>
      </c>
      <c r="O2796" s="25">
        <v>6.10944</v>
      </c>
      <c r="P2796" s="25">
        <v>1.75658</v>
      </c>
      <c r="Q2796" s="25">
        <v>8.0</v>
      </c>
      <c r="R2796" s="25">
        <v>99.0</v>
      </c>
      <c r="S2796" s="25">
        <v>12.0</v>
      </c>
    </row>
    <row r="2797">
      <c r="A2797" s="25" t="s">
        <v>41</v>
      </c>
      <c r="B2797" s="25" t="s">
        <v>1</v>
      </c>
      <c r="C2797" s="25" t="s">
        <v>72</v>
      </c>
      <c r="D2797" s="25" t="s">
        <v>241</v>
      </c>
      <c r="E2797" s="25">
        <v>220.0</v>
      </c>
      <c r="F2797" s="25">
        <v>8.0</v>
      </c>
      <c r="G2797" s="25">
        <v>0.0</v>
      </c>
      <c r="H2797" s="25">
        <v>8.0</v>
      </c>
      <c r="I2797" s="25">
        <v>0.0</v>
      </c>
      <c r="J2797" s="25">
        <v>0.0</v>
      </c>
      <c r="K2797" s="25">
        <v>0.0</v>
      </c>
      <c r="L2797" s="25">
        <v>0.0</v>
      </c>
      <c r="M2797" s="25">
        <v>0.0</v>
      </c>
      <c r="N2797" s="25">
        <v>1.14972</v>
      </c>
      <c r="O2797" s="25">
        <v>1.9075</v>
      </c>
      <c r="P2797" s="25">
        <v>1.41615</v>
      </c>
      <c r="Q2797" s="25">
        <v>8.0</v>
      </c>
      <c r="R2797" s="25">
        <v>99.0</v>
      </c>
      <c r="S2797" s="25">
        <v>13.0</v>
      </c>
    </row>
    <row r="2798">
      <c r="A2798" s="25" t="s">
        <v>41</v>
      </c>
      <c r="B2798" s="25" t="s">
        <v>1</v>
      </c>
      <c r="C2798" s="25" t="s">
        <v>167</v>
      </c>
      <c r="D2798" s="25" t="s">
        <v>241</v>
      </c>
      <c r="E2798" s="25">
        <v>191.0</v>
      </c>
      <c r="F2798" s="25">
        <v>9.0</v>
      </c>
      <c r="G2798" s="25">
        <v>0.0</v>
      </c>
      <c r="H2798" s="25">
        <v>9.0</v>
      </c>
      <c r="I2798" s="25">
        <v>0.0</v>
      </c>
      <c r="J2798" s="25">
        <v>0.0</v>
      </c>
      <c r="K2798" s="25">
        <v>0.0</v>
      </c>
      <c r="L2798" s="25">
        <v>0.0</v>
      </c>
      <c r="M2798" s="25">
        <v>0.0</v>
      </c>
      <c r="N2798" s="25">
        <v>0.5175</v>
      </c>
      <c r="O2798" s="25">
        <v>5.28639</v>
      </c>
      <c r="P2798" s="25">
        <v>2.6836</v>
      </c>
      <c r="Q2798" s="25">
        <v>8.0</v>
      </c>
      <c r="R2798" s="25">
        <v>99.0</v>
      </c>
      <c r="S2798" s="25">
        <v>13.0</v>
      </c>
    </row>
    <row r="2799">
      <c r="A2799" s="25" t="s">
        <v>41</v>
      </c>
      <c r="B2799" s="25" t="s">
        <v>1</v>
      </c>
      <c r="C2799" s="25" t="s">
        <v>242</v>
      </c>
      <c r="D2799" s="25" t="s">
        <v>290</v>
      </c>
      <c r="E2799" s="25">
        <v>69.0</v>
      </c>
      <c r="F2799" s="25">
        <v>15.0</v>
      </c>
      <c r="G2799" s="25">
        <v>0.0</v>
      </c>
      <c r="H2799" s="25">
        <v>25.0</v>
      </c>
      <c r="I2799" s="25">
        <v>0.0</v>
      </c>
      <c r="J2799" s="25">
        <v>0.0</v>
      </c>
      <c r="K2799" s="25">
        <v>0.0</v>
      </c>
      <c r="L2799" s="25">
        <v>0.0</v>
      </c>
      <c r="M2799" s="25">
        <v>0.0</v>
      </c>
      <c r="N2799" s="25">
        <v>0.05361</v>
      </c>
      <c r="O2799" s="25">
        <v>3.99917</v>
      </c>
      <c r="P2799" s="25">
        <v>1.95279</v>
      </c>
      <c r="Q2799" s="25">
        <v>8.0</v>
      </c>
      <c r="R2799" s="25">
        <v>99.0</v>
      </c>
      <c r="S2799" s="25">
        <v>99.0</v>
      </c>
    </row>
    <row r="2800">
      <c r="A2800" s="25" t="s">
        <v>41</v>
      </c>
      <c r="B2800" s="25" t="s">
        <v>1</v>
      </c>
      <c r="C2800" s="25" t="s">
        <v>242</v>
      </c>
      <c r="D2800" s="25" t="s">
        <v>268</v>
      </c>
      <c r="E2800" s="25">
        <v>55.0</v>
      </c>
      <c r="F2800" s="25">
        <v>19.0</v>
      </c>
      <c r="G2800" s="25">
        <v>0.0</v>
      </c>
      <c r="H2800" s="25">
        <v>11.0</v>
      </c>
      <c r="I2800" s="25">
        <v>0.0</v>
      </c>
      <c r="J2800" s="25">
        <v>0.0</v>
      </c>
      <c r="K2800" s="25">
        <v>0.0</v>
      </c>
      <c r="L2800" s="25">
        <v>0.0</v>
      </c>
      <c r="M2800" s="25">
        <v>0.0</v>
      </c>
      <c r="N2800" s="25">
        <v>0.23667</v>
      </c>
      <c r="O2800" s="25">
        <v>12.25056</v>
      </c>
      <c r="P2800" s="25">
        <v>28.10308</v>
      </c>
      <c r="Q2800" s="25">
        <v>8.0</v>
      </c>
      <c r="R2800" s="25">
        <v>99.0</v>
      </c>
      <c r="S2800" s="25">
        <v>99.0</v>
      </c>
    </row>
    <row r="2801">
      <c r="A2801" s="25" t="s">
        <v>41</v>
      </c>
      <c r="B2801" s="25" t="s">
        <v>1</v>
      </c>
      <c r="C2801" s="25" t="s">
        <v>242</v>
      </c>
      <c r="D2801" s="25" t="s">
        <v>261</v>
      </c>
      <c r="E2801" s="25">
        <v>166.0</v>
      </c>
      <c r="F2801" s="25">
        <v>8.0</v>
      </c>
      <c r="G2801" s="25">
        <v>0.0</v>
      </c>
      <c r="H2801" s="25">
        <v>59.0</v>
      </c>
      <c r="I2801" s="25">
        <v>0.0</v>
      </c>
      <c r="J2801" s="25">
        <v>0.0</v>
      </c>
      <c r="K2801" s="25">
        <v>0.0</v>
      </c>
      <c r="L2801" s="25">
        <v>0.0</v>
      </c>
      <c r="M2801" s="25">
        <v>0.0</v>
      </c>
      <c r="N2801" s="25">
        <v>0.03917</v>
      </c>
      <c r="O2801" s="25">
        <v>1.09417</v>
      </c>
      <c r="P2801" s="25">
        <v>14.78514</v>
      </c>
      <c r="Q2801" s="25">
        <v>8.0</v>
      </c>
      <c r="R2801" s="25">
        <v>99.0</v>
      </c>
      <c r="S2801" s="25">
        <v>99.0</v>
      </c>
    </row>
    <row r="2802">
      <c r="A2802" s="25" t="s">
        <v>41</v>
      </c>
      <c r="B2802" s="25" t="s">
        <v>1</v>
      </c>
      <c r="C2802" s="25" t="s">
        <v>249</v>
      </c>
      <c r="D2802" s="25" t="s">
        <v>10</v>
      </c>
      <c r="E2802" s="25">
        <v>26.0</v>
      </c>
      <c r="F2802" s="25">
        <v>11.0</v>
      </c>
      <c r="G2802" s="25">
        <v>0.0</v>
      </c>
      <c r="H2802" s="25">
        <v>5.0</v>
      </c>
      <c r="I2802" s="25">
        <v>0.0</v>
      </c>
      <c r="J2802" s="25">
        <v>0.0</v>
      </c>
      <c r="K2802" s="25">
        <v>0.0</v>
      </c>
      <c r="L2802" s="25">
        <v>0.0</v>
      </c>
      <c r="M2802" s="25">
        <v>0.0</v>
      </c>
      <c r="N2802" s="25">
        <v>0.12972</v>
      </c>
      <c r="O2802" s="25">
        <v>11.92639</v>
      </c>
      <c r="P2802" s="25">
        <v>3.27662</v>
      </c>
      <c r="Q2802" s="25">
        <v>9.0</v>
      </c>
      <c r="R2802" s="25">
        <v>99.0</v>
      </c>
      <c r="S2802" s="25">
        <v>1.0</v>
      </c>
    </row>
    <row r="2803">
      <c r="A2803" s="25" t="s">
        <v>41</v>
      </c>
      <c r="B2803" s="25" t="s">
        <v>1</v>
      </c>
      <c r="C2803" s="25" t="s">
        <v>286</v>
      </c>
      <c r="D2803" s="25" t="s">
        <v>10</v>
      </c>
      <c r="E2803" s="25">
        <v>26.0</v>
      </c>
      <c r="F2803" s="25">
        <v>12.0</v>
      </c>
      <c r="G2803" s="25">
        <v>0.0</v>
      </c>
      <c r="H2803" s="25">
        <v>11.0</v>
      </c>
      <c r="I2803" s="25">
        <v>0.0</v>
      </c>
      <c r="J2803" s="25">
        <v>0.0</v>
      </c>
      <c r="K2803" s="25">
        <v>0.0</v>
      </c>
      <c r="L2803" s="25">
        <v>0.0</v>
      </c>
      <c r="M2803" s="25">
        <v>0.0</v>
      </c>
      <c r="N2803" s="25">
        <v>0.21556</v>
      </c>
      <c r="O2803" s="25">
        <v>12.39333</v>
      </c>
      <c r="P2803" s="25">
        <v>3.05948</v>
      </c>
      <c r="Q2803" s="25">
        <v>9.0</v>
      </c>
      <c r="R2803" s="25">
        <v>99.0</v>
      </c>
      <c r="S2803" s="25">
        <v>1.0</v>
      </c>
    </row>
    <row r="2804">
      <c r="A2804" s="25" t="s">
        <v>41</v>
      </c>
      <c r="B2804" s="25" t="s">
        <v>1</v>
      </c>
      <c r="C2804" s="25" t="s">
        <v>130</v>
      </c>
      <c r="D2804" s="25" t="s">
        <v>235</v>
      </c>
      <c r="E2804" s="25">
        <v>54.0</v>
      </c>
      <c r="F2804" s="25">
        <v>10.0</v>
      </c>
      <c r="G2804" s="25">
        <v>1.0</v>
      </c>
      <c r="H2804" s="25">
        <v>4.0</v>
      </c>
      <c r="I2804" s="25">
        <v>0.0</v>
      </c>
      <c r="J2804" s="25">
        <v>0.0</v>
      </c>
      <c r="K2804" s="25">
        <v>0.0</v>
      </c>
      <c r="L2804" s="25">
        <v>0.0</v>
      </c>
      <c r="M2804" s="25">
        <v>0.0</v>
      </c>
      <c r="N2804" s="25">
        <v>0.22306</v>
      </c>
      <c r="O2804" s="25">
        <v>409.85333</v>
      </c>
      <c r="P2804" s="25">
        <v>89.25208</v>
      </c>
      <c r="Q2804" s="25">
        <v>9.0</v>
      </c>
      <c r="R2804" s="25">
        <v>99.0</v>
      </c>
      <c r="S2804" s="25">
        <v>2.0</v>
      </c>
    </row>
    <row r="2805">
      <c r="A2805" s="25" t="s">
        <v>41</v>
      </c>
      <c r="B2805" s="25" t="s">
        <v>1</v>
      </c>
      <c r="C2805" s="25" t="s">
        <v>147</v>
      </c>
      <c r="D2805" s="25" t="s">
        <v>235</v>
      </c>
      <c r="E2805" s="25">
        <v>29.0</v>
      </c>
      <c r="F2805" s="25">
        <v>9.0</v>
      </c>
      <c r="G2805" s="25">
        <v>0.0</v>
      </c>
      <c r="H2805" s="25">
        <v>1.0</v>
      </c>
      <c r="I2805" s="25">
        <v>0.0</v>
      </c>
      <c r="J2805" s="25">
        <v>0.0</v>
      </c>
      <c r="K2805" s="25">
        <v>0.0</v>
      </c>
      <c r="L2805" s="25">
        <v>0.0</v>
      </c>
      <c r="M2805" s="25">
        <v>0.0</v>
      </c>
      <c r="N2805" s="25">
        <v>1.67306</v>
      </c>
      <c r="O2805" s="25">
        <v>374.33833</v>
      </c>
      <c r="P2805" s="25">
        <v>104.70655</v>
      </c>
      <c r="Q2805" s="25">
        <v>9.0</v>
      </c>
      <c r="R2805" s="25">
        <v>99.0</v>
      </c>
      <c r="S2805" s="25">
        <v>2.0</v>
      </c>
    </row>
    <row r="2806">
      <c r="A2806" s="25" t="s">
        <v>41</v>
      </c>
      <c r="B2806" s="25" t="s">
        <v>1</v>
      </c>
      <c r="C2806" s="25" t="s">
        <v>227</v>
      </c>
      <c r="D2806" s="25" t="s">
        <v>235</v>
      </c>
      <c r="E2806" s="25">
        <v>32.0</v>
      </c>
      <c r="F2806" s="25">
        <v>9.0</v>
      </c>
      <c r="G2806" s="25">
        <v>1.0</v>
      </c>
      <c r="H2806" s="25">
        <v>0.0</v>
      </c>
      <c r="I2806" s="25">
        <v>0.0</v>
      </c>
      <c r="J2806" s="25">
        <v>0.0</v>
      </c>
      <c r="K2806" s="25">
        <v>0.0</v>
      </c>
      <c r="L2806" s="25">
        <v>0.0</v>
      </c>
      <c r="M2806" s="25">
        <v>0.0</v>
      </c>
      <c r="N2806" s="25">
        <v>0.05861</v>
      </c>
      <c r="O2806" s="25">
        <v>182.68389</v>
      </c>
      <c r="P2806" s="25">
        <v>55.80778</v>
      </c>
      <c r="Q2806" s="25">
        <v>9.0</v>
      </c>
      <c r="R2806" s="25">
        <v>99.0</v>
      </c>
      <c r="S2806" s="25">
        <v>2.0</v>
      </c>
    </row>
    <row r="2807">
      <c r="A2807" s="25" t="s">
        <v>41</v>
      </c>
      <c r="B2807" s="25" t="s">
        <v>1</v>
      </c>
      <c r="C2807" s="25" t="s">
        <v>256</v>
      </c>
      <c r="D2807" s="25" t="s">
        <v>11</v>
      </c>
      <c r="E2807" s="25">
        <v>142.0</v>
      </c>
      <c r="F2807" s="25">
        <v>13.0</v>
      </c>
      <c r="G2807" s="25">
        <v>0.0</v>
      </c>
      <c r="H2807" s="25">
        <v>50.0</v>
      </c>
      <c r="I2807" s="25">
        <v>0.0</v>
      </c>
      <c r="J2807" s="25">
        <v>0.0</v>
      </c>
      <c r="K2807" s="25">
        <v>0.0</v>
      </c>
      <c r="L2807" s="25">
        <v>0.0</v>
      </c>
      <c r="M2807" s="25">
        <v>0.0</v>
      </c>
      <c r="N2807" s="25">
        <v>0.06028</v>
      </c>
      <c r="O2807" s="25">
        <v>11.67139</v>
      </c>
      <c r="P2807" s="25">
        <v>4.16381</v>
      </c>
      <c r="Q2807" s="25">
        <v>9.0</v>
      </c>
      <c r="R2807" s="25">
        <v>99.0</v>
      </c>
      <c r="S2807" s="25">
        <v>3.0</v>
      </c>
    </row>
    <row r="2808">
      <c r="A2808" s="25" t="s">
        <v>41</v>
      </c>
      <c r="B2808" s="25" t="s">
        <v>1</v>
      </c>
      <c r="C2808" s="25" t="s">
        <v>257</v>
      </c>
      <c r="D2808" s="25" t="s">
        <v>11</v>
      </c>
      <c r="E2808" s="25">
        <v>88.0</v>
      </c>
      <c r="F2808" s="25">
        <v>11.0</v>
      </c>
      <c r="G2808" s="25">
        <v>0.0</v>
      </c>
      <c r="H2808" s="25">
        <v>23.0</v>
      </c>
      <c r="I2808" s="25">
        <v>0.0</v>
      </c>
      <c r="J2808" s="25">
        <v>0.0</v>
      </c>
      <c r="K2808" s="25">
        <v>0.0</v>
      </c>
      <c r="L2808" s="25">
        <v>0.0</v>
      </c>
      <c r="M2808" s="25">
        <v>0.0</v>
      </c>
      <c r="N2808" s="25">
        <v>0.35556</v>
      </c>
      <c r="O2808" s="25">
        <v>10.70556</v>
      </c>
      <c r="P2808" s="25">
        <v>3.86697</v>
      </c>
      <c r="Q2808" s="25">
        <v>9.0</v>
      </c>
      <c r="R2808" s="25">
        <v>99.0</v>
      </c>
      <c r="S2808" s="25">
        <v>3.0</v>
      </c>
    </row>
    <row r="2809">
      <c r="A2809" s="25" t="s">
        <v>41</v>
      </c>
      <c r="B2809" s="25" t="s">
        <v>1</v>
      </c>
      <c r="C2809" s="25" t="s">
        <v>279</v>
      </c>
      <c r="D2809" s="25" t="s">
        <v>11</v>
      </c>
      <c r="E2809" s="25">
        <v>36.0</v>
      </c>
      <c r="F2809" s="25">
        <v>12.0</v>
      </c>
      <c r="G2809" s="25">
        <v>0.0</v>
      </c>
      <c r="H2809" s="25">
        <v>9.0</v>
      </c>
      <c r="I2809" s="25">
        <v>0.0</v>
      </c>
      <c r="J2809" s="25">
        <v>0.0</v>
      </c>
      <c r="K2809" s="25">
        <v>0.0</v>
      </c>
      <c r="L2809" s="25">
        <v>0.0</v>
      </c>
      <c r="M2809" s="25">
        <v>0.0</v>
      </c>
      <c r="N2809" s="25">
        <v>0.04806</v>
      </c>
      <c r="O2809" s="25">
        <v>6.17028</v>
      </c>
      <c r="P2809" s="25">
        <v>3.17364</v>
      </c>
      <c r="Q2809" s="25">
        <v>9.0</v>
      </c>
      <c r="R2809" s="25">
        <v>99.0</v>
      </c>
      <c r="S2809" s="25">
        <v>3.0</v>
      </c>
    </row>
    <row r="2810">
      <c r="A2810" s="25" t="s">
        <v>41</v>
      </c>
      <c r="B2810" s="25" t="s">
        <v>1</v>
      </c>
      <c r="C2810" s="25" t="s">
        <v>211</v>
      </c>
      <c r="D2810" s="25" t="s">
        <v>12</v>
      </c>
      <c r="E2810" s="25">
        <v>76.0</v>
      </c>
      <c r="F2810" s="25">
        <v>13.0</v>
      </c>
      <c r="G2810" s="25">
        <v>0.0</v>
      </c>
      <c r="H2810" s="25">
        <v>14.0</v>
      </c>
      <c r="I2810" s="25">
        <v>0.0</v>
      </c>
      <c r="J2810" s="25">
        <v>0.0</v>
      </c>
      <c r="K2810" s="25">
        <v>0.0</v>
      </c>
      <c r="L2810" s="25">
        <v>0.0</v>
      </c>
      <c r="M2810" s="25">
        <v>0.0</v>
      </c>
      <c r="N2810" s="25">
        <v>0.50222</v>
      </c>
      <c r="O2810" s="25">
        <v>23.68306</v>
      </c>
      <c r="P2810" s="25">
        <v>7.69013</v>
      </c>
      <c r="Q2810" s="25">
        <v>9.0</v>
      </c>
      <c r="R2810" s="25">
        <v>99.0</v>
      </c>
      <c r="S2810" s="25">
        <v>4.0</v>
      </c>
    </row>
    <row r="2811">
      <c r="A2811" s="25" t="s">
        <v>41</v>
      </c>
      <c r="B2811" s="25" t="s">
        <v>1</v>
      </c>
      <c r="C2811" s="25" t="s">
        <v>148</v>
      </c>
      <c r="D2811" s="25" t="s">
        <v>12</v>
      </c>
      <c r="E2811" s="25">
        <v>55.0</v>
      </c>
      <c r="F2811" s="25">
        <v>9.0</v>
      </c>
      <c r="G2811" s="25">
        <v>0.0</v>
      </c>
      <c r="H2811" s="25">
        <v>4.0</v>
      </c>
      <c r="I2811" s="25">
        <v>0.0</v>
      </c>
      <c r="J2811" s="25">
        <v>0.0</v>
      </c>
      <c r="K2811" s="25">
        <v>0.0</v>
      </c>
      <c r="L2811" s="25">
        <v>0.0</v>
      </c>
      <c r="M2811" s="25">
        <v>0.0</v>
      </c>
      <c r="N2811" s="25">
        <v>0.91444</v>
      </c>
      <c r="O2811" s="25">
        <v>10.61056</v>
      </c>
      <c r="P2811" s="25">
        <v>4.84491</v>
      </c>
      <c r="Q2811" s="25">
        <v>9.0</v>
      </c>
      <c r="R2811" s="25">
        <v>99.0</v>
      </c>
      <c r="S2811" s="25">
        <v>4.0</v>
      </c>
    </row>
    <row r="2812">
      <c r="A2812" s="25" t="s">
        <v>41</v>
      </c>
      <c r="B2812" s="25" t="s">
        <v>1</v>
      </c>
      <c r="C2812" s="25" t="s">
        <v>155</v>
      </c>
      <c r="D2812" s="25" t="s">
        <v>13</v>
      </c>
      <c r="E2812" s="25">
        <v>163.0</v>
      </c>
      <c r="F2812" s="25">
        <v>9.0</v>
      </c>
      <c r="G2812" s="25">
        <v>0.0</v>
      </c>
      <c r="H2812" s="25">
        <v>0.0</v>
      </c>
      <c r="I2812" s="25">
        <v>0.0</v>
      </c>
      <c r="J2812" s="25">
        <v>0.0</v>
      </c>
      <c r="K2812" s="25">
        <v>0.0</v>
      </c>
      <c r="L2812" s="25">
        <v>0.0</v>
      </c>
      <c r="M2812" s="25">
        <v>0.0</v>
      </c>
      <c r="N2812" s="25">
        <v>0.735</v>
      </c>
      <c r="O2812" s="25">
        <v>17.60667</v>
      </c>
      <c r="P2812" s="25">
        <v>7.58117</v>
      </c>
      <c r="Q2812" s="25">
        <v>9.0</v>
      </c>
      <c r="R2812" s="25">
        <v>99.0</v>
      </c>
      <c r="S2812" s="25">
        <v>5.0</v>
      </c>
    </row>
    <row r="2813">
      <c r="A2813" s="25" t="s">
        <v>41</v>
      </c>
      <c r="B2813" s="25" t="s">
        <v>1</v>
      </c>
      <c r="C2813" s="25" t="s">
        <v>152</v>
      </c>
      <c r="D2813" s="25" t="s">
        <v>13</v>
      </c>
      <c r="E2813" s="25">
        <v>48.0</v>
      </c>
      <c r="F2813" s="25">
        <v>12.0</v>
      </c>
      <c r="G2813" s="25">
        <v>0.0</v>
      </c>
      <c r="H2813" s="25">
        <v>1.0</v>
      </c>
      <c r="I2813" s="25">
        <v>0.0</v>
      </c>
      <c r="J2813" s="25">
        <v>0.0</v>
      </c>
      <c r="K2813" s="25">
        <v>0.0</v>
      </c>
      <c r="L2813" s="25">
        <v>0.0</v>
      </c>
      <c r="M2813" s="25">
        <v>0.0</v>
      </c>
      <c r="N2813" s="25">
        <v>0.27083</v>
      </c>
      <c r="O2813" s="25">
        <v>1.85</v>
      </c>
      <c r="P2813" s="25">
        <v>3.31646</v>
      </c>
      <c r="Q2813" s="25">
        <v>9.0</v>
      </c>
      <c r="R2813" s="25">
        <v>99.0</v>
      </c>
      <c r="S2813" s="25">
        <v>5.0</v>
      </c>
    </row>
    <row r="2814">
      <c r="A2814" s="25" t="s">
        <v>41</v>
      </c>
      <c r="B2814" s="25" t="s">
        <v>1</v>
      </c>
      <c r="C2814" s="25" t="s">
        <v>50</v>
      </c>
      <c r="D2814" s="25" t="s">
        <v>14</v>
      </c>
      <c r="E2814" s="25">
        <v>608.0</v>
      </c>
      <c r="F2814" s="25">
        <v>9.0</v>
      </c>
      <c r="G2814" s="25">
        <v>4.0</v>
      </c>
      <c r="H2814" s="25">
        <v>23.0</v>
      </c>
      <c r="I2814" s="25">
        <v>0.0</v>
      </c>
      <c r="J2814" s="25">
        <v>0.0</v>
      </c>
      <c r="K2814" s="25">
        <v>0.0</v>
      </c>
      <c r="L2814" s="25">
        <v>0.0</v>
      </c>
      <c r="M2814" s="25">
        <v>0.0</v>
      </c>
      <c r="N2814" s="25">
        <v>0.25083</v>
      </c>
      <c r="O2814" s="25">
        <v>6.01333</v>
      </c>
      <c r="P2814" s="25">
        <v>2.16183</v>
      </c>
      <c r="Q2814" s="25">
        <v>9.0</v>
      </c>
      <c r="R2814" s="25">
        <v>99.0</v>
      </c>
      <c r="S2814" s="25">
        <v>6.0</v>
      </c>
    </row>
    <row r="2815">
      <c r="A2815" s="25" t="s">
        <v>41</v>
      </c>
      <c r="B2815" s="25" t="s">
        <v>1</v>
      </c>
      <c r="C2815" s="25" t="s">
        <v>133</v>
      </c>
      <c r="D2815" s="25" t="s">
        <v>15</v>
      </c>
      <c r="E2815" s="25">
        <v>193.0</v>
      </c>
      <c r="F2815" s="25">
        <v>9.0</v>
      </c>
      <c r="G2815" s="25">
        <v>0.0</v>
      </c>
      <c r="H2815" s="25">
        <v>45.0</v>
      </c>
      <c r="I2815" s="25">
        <v>0.0</v>
      </c>
      <c r="J2815" s="25">
        <v>0.0</v>
      </c>
      <c r="K2815" s="25">
        <v>0.0</v>
      </c>
      <c r="L2815" s="25">
        <v>0.0</v>
      </c>
      <c r="M2815" s="25">
        <v>0.0</v>
      </c>
      <c r="N2815" s="25">
        <v>0.08556</v>
      </c>
      <c r="O2815" s="25">
        <v>0.79889</v>
      </c>
      <c r="P2815" s="25">
        <v>0.34667</v>
      </c>
      <c r="Q2815" s="25">
        <v>9.0</v>
      </c>
      <c r="R2815" s="25">
        <v>99.0</v>
      </c>
      <c r="S2815" s="25">
        <v>7.0</v>
      </c>
    </row>
    <row r="2816">
      <c r="A2816" s="25" t="s">
        <v>41</v>
      </c>
      <c r="B2816" s="25" t="s">
        <v>1</v>
      </c>
      <c r="C2816" s="25" t="s">
        <v>173</v>
      </c>
      <c r="D2816" s="25" t="s">
        <v>15</v>
      </c>
      <c r="E2816" s="25">
        <v>119.0</v>
      </c>
      <c r="F2816" s="25">
        <v>9.0</v>
      </c>
      <c r="G2816" s="25">
        <v>0.0</v>
      </c>
      <c r="H2816" s="25">
        <v>24.0</v>
      </c>
      <c r="I2816" s="25">
        <v>0.0</v>
      </c>
      <c r="J2816" s="25">
        <v>0.0</v>
      </c>
      <c r="K2816" s="25">
        <v>0.0</v>
      </c>
      <c r="L2816" s="25">
        <v>0.0</v>
      </c>
      <c r="M2816" s="25">
        <v>0.0</v>
      </c>
      <c r="N2816" s="25">
        <v>0.08222</v>
      </c>
      <c r="O2816" s="25">
        <v>0.64333</v>
      </c>
      <c r="P2816" s="25">
        <v>0.34763</v>
      </c>
      <c r="Q2816" s="25">
        <v>9.0</v>
      </c>
      <c r="R2816" s="25">
        <v>99.0</v>
      </c>
      <c r="S2816" s="25">
        <v>7.0</v>
      </c>
    </row>
    <row r="2817">
      <c r="A2817" s="25" t="s">
        <v>41</v>
      </c>
      <c r="B2817" s="25" t="s">
        <v>1</v>
      </c>
      <c r="C2817" s="25" t="s">
        <v>188</v>
      </c>
      <c r="D2817" s="25" t="s">
        <v>15</v>
      </c>
      <c r="E2817" s="25">
        <v>280.0</v>
      </c>
      <c r="F2817" s="25">
        <v>9.0</v>
      </c>
      <c r="G2817" s="25">
        <v>0.0</v>
      </c>
      <c r="H2817" s="25">
        <v>124.0</v>
      </c>
      <c r="I2817" s="25">
        <v>0.0</v>
      </c>
      <c r="J2817" s="25">
        <v>0.0</v>
      </c>
      <c r="K2817" s="25">
        <v>0.0</v>
      </c>
      <c r="L2817" s="25">
        <v>0.0</v>
      </c>
      <c r="M2817" s="25">
        <v>0.0</v>
      </c>
      <c r="N2817" s="25">
        <v>0.04611</v>
      </c>
      <c r="O2817" s="25">
        <v>1.40667</v>
      </c>
      <c r="P2817" s="25">
        <v>0.48021</v>
      </c>
      <c r="Q2817" s="25">
        <v>9.0</v>
      </c>
      <c r="R2817" s="25">
        <v>99.0</v>
      </c>
      <c r="S2817" s="25">
        <v>7.0</v>
      </c>
    </row>
    <row r="2818">
      <c r="A2818" s="25" t="s">
        <v>41</v>
      </c>
      <c r="B2818" s="25" t="s">
        <v>1</v>
      </c>
      <c r="C2818" s="25" t="s">
        <v>107</v>
      </c>
      <c r="D2818" s="25" t="s">
        <v>16</v>
      </c>
      <c r="E2818" s="25">
        <v>2738.0</v>
      </c>
      <c r="F2818" s="25">
        <v>9.0</v>
      </c>
      <c r="G2818" s="25">
        <v>0.0</v>
      </c>
      <c r="H2818" s="25">
        <v>1634.0</v>
      </c>
      <c r="I2818" s="25">
        <v>0.0</v>
      </c>
      <c r="J2818" s="25">
        <v>0.0</v>
      </c>
      <c r="K2818" s="25">
        <v>0.0</v>
      </c>
      <c r="L2818" s="25">
        <v>0.0</v>
      </c>
      <c r="M2818" s="25">
        <v>0.0</v>
      </c>
      <c r="N2818" s="25">
        <v>0.00944</v>
      </c>
      <c r="O2818" s="25">
        <v>0.46833</v>
      </c>
      <c r="P2818" s="25">
        <v>0.48464</v>
      </c>
      <c r="Q2818" s="25">
        <v>9.0</v>
      </c>
      <c r="R2818" s="25">
        <v>99.0</v>
      </c>
      <c r="S2818" s="25">
        <v>8.0</v>
      </c>
    </row>
    <row r="2819">
      <c r="A2819" s="25" t="s">
        <v>41</v>
      </c>
      <c r="B2819" s="25" t="s">
        <v>1</v>
      </c>
      <c r="C2819" s="25" t="s">
        <v>181</v>
      </c>
      <c r="D2819" s="25" t="s">
        <v>16</v>
      </c>
      <c r="E2819" s="25">
        <v>1353.0</v>
      </c>
      <c r="F2819" s="25">
        <v>9.0</v>
      </c>
      <c r="G2819" s="25">
        <v>0.0</v>
      </c>
      <c r="H2819" s="25">
        <v>548.0</v>
      </c>
      <c r="I2819" s="25">
        <v>0.0</v>
      </c>
      <c r="J2819" s="25">
        <v>0.0</v>
      </c>
      <c r="K2819" s="25">
        <v>0.0</v>
      </c>
      <c r="L2819" s="25">
        <v>0.0</v>
      </c>
      <c r="M2819" s="25">
        <v>0.0</v>
      </c>
      <c r="N2819" s="25">
        <v>0.03722</v>
      </c>
      <c r="O2819" s="25">
        <v>2.06333</v>
      </c>
      <c r="P2819" s="25">
        <v>1.09766</v>
      </c>
      <c r="Q2819" s="25">
        <v>9.0</v>
      </c>
      <c r="R2819" s="25">
        <v>99.0</v>
      </c>
      <c r="S2819" s="25">
        <v>8.0</v>
      </c>
    </row>
    <row r="2820">
      <c r="A2820" s="25" t="s">
        <v>41</v>
      </c>
      <c r="B2820" s="25" t="s">
        <v>1</v>
      </c>
      <c r="C2820" s="25" t="s">
        <v>126</v>
      </c>
      <c r="D2820" s="25" t="s">
        <v>17</v>
      </c>
      <c r="E2820" s="25">
        <v>40.0</v>
      </c>
      <c r="F2820" s="25">
        <v>13.0</v>
      </c>
      <c r="G2820" s="25">
        <v>0.0</v>
      </c>
      <c r="H2820" s="25">
        <v>2.0</v>
      </c>
      <c r="I2820" s="25">
        <v>0.0</v>
      </c>
      <c r="J2820" s="25">
        <v>0.0</v>
      </c>
      <c r="K2820" s="25">
        <v>0.0</v>
      </c>
      <c r="L2820" s="25">
        <v>0.0</v>
      </c>
      <c r="M2820" s="25">
        <v>0.0</v>
      </c>
      <c r="N2820" s="25">
        <v>1.72528</v>
      </c>
      <c r="O2820" s="25">
        <v>21.09278</v>
      </c>
      <c r="P2820" s="25">
        <v>7.30636</v>
      </c>
      <c r="Q2820" s="25">
        <v>9.0</v>
      </c>
      <c r="R2820" s="25">
        <v>99.0</v>
      </c>
      <c r="S2820" s="25">
        <v>9.0</v>
      </c>
    </row>
    <row r="2821">
      <c r="A2821" s="25" t="s">
        <v>41</v>
      </c>
      <c r="B2821" s="25" t="s">
        <v>1</v>
      </c>
      <c r="C2821" s="25" t="s">
        <v>169</v>
      </c>
      <c r="D2821" s="25" t="s">
        <v>17</v>
      </c>
      <c r="E2821" s="25">
        <v>37.0</v>
      </c>
      <c r="F2821" s="25">
        <v>11.0</v>
      </c>
      <c r="G2821" s="25">
        <v>0.0</v>
      </c>
      <c r="H2821" s="25">
        <v>8.0</v>
      </c>
      <c r="I2821" s="25">
        <v>0.0</v>
      </c>
      <c r="J2821" s="25">
        <v>0.0</v>
      </c>
      <c r="K2821" s="25">
        <v>0.0</v>
      </c>
      <c r="L2821" s="25">
        <v>0.0</v>
      </c>
      <c r="M2821" s="25">
        <v>0.0</v>
      </c>
      <c r="N2821" s="25">
        <v>2.00694</v>
      </c>
      <c r="O2821" s="25">
        <v>26.2625</v>
      </c>
      <c r="P2821" s="25">
        <v>8.72062</v>
      </c>
      <c r="Q2821" s="25">
        <v>9.0</v>
      </c>
      <c r="R2821" s="25">
        <v>99.0</v>
      </c>
      <c r="S2821" s="25">
        <v>9.0</v>
      </c>
    </row>
    <row r="2822">
      <c r="A2822" s="25" t="s">
        <v>41</v>
      </c>
      <c r="B2822" s="25" t="s">
        <v>1</v>
      </c>
      <c r="C2822" s="25" t="s">
        <v>131</v>
      </c>
      <c r="D2822" s="25" t="s">
        <v>17</v>
      </c>
      <c r="E2822" s="25">
        <v>122.0</v>
      </c>
      <c r="F2822" s="25">
        <v>11.0</v>
      </c>
      <c r="G2822" s="25">
        <v>0.0</v>
      </c>
      <c r="H2822" s="25">
        <v>31.0</v>
      </c>
      <c r="I2822" s="25">
        <v>0.0</v>
      </c>
      <c r="J2822" s="25">
        <v>0.0</v>
      </c>
      <c r="K2822" s="25">
        <v>0.0</v>
      </c>
      <c r="L2822" s="25">
        <v>0.0</v>
      </c>
      <c r="M2822" s="25">
        <v>0.0</v>
      </c>
      <c r="N2822" s="25">
        <v>0.08056</v>
      </c>
      <c r="O2822" s="25">
        <v>1.16806</v>
      </c>
      <c r="P2822" s="25">
        <v>1.66378</v>
      </c>
      <c r="Q2822" s="25">
        <v>9.0</v>
      </c>
      <c r="R2822" s="25">
        <v>99.0</v>
      </c>
      <c r="S2822" s="25">
        <v>9.0</v>
      </c>
    </row>
    <row r="2823">
      <c r="A2823" s="25" t="s">
        <v>41</v>
      </c>
      <c r="B2823" s="25" t="s">
        <v>1</v>
      </c>
      <c r="C2823" s="25" t="s">
        <v>102</v>
      </c>
      <c r="D2823" s="25" t="s">
        <v>18</v>
      </c>
      <c r="E2823" s="25">
        <v>594.0</v>
      </c>
      <c r="F2823" s="25">
        <v>16.0</v>
      </c>
      <c r="G2823" s="25">
        <v>0.0</v>
      </c>
      <c r="H2823" s="25">
        <v>26.0</v>
      </c>
      <c r="I2823" s="25">
        <v>0.0</v>
      </c>
      <c r="J2823" s="25">
        <v>0.0</v>
      </c>
      <c r="K2823" s="25">
        <v>0.0</v>
      </c>
      <c r="L2823" s="25">
        <v>0.0</v>
      </c>
      <c r="M2823" s="25">
        <v>0.0</v>
      </c>
      <c r="N2823" s="25">
        <v>0.35167</v>
      </c>
      <c r="O2823" s="25">
        <v>2.86278</v>
      </c>
      <c r="P2823" s="25">
        <v>1.65926</v>
      </c>
      <c r="Q2823" s="25">
        <v>9.0</v>
      </c>
      <c r="R2823" s="25">
        <v>99.0</v>
      </c>
      <c r="S2823" s="25">
        <v>10.0</v>
      </c>
    </row>
    <row r="2824">
      <c r="A2824" s="25" t="s">
        <v>41</v>
      </c>
      <c r="B2824" s="25" t="s">
        <v>1</v>
      </c>
      <c r="C2824" s="25" t="s">
        <v>76</v>
      </c>
      <c r="D2824" s="25" t="s">
        <v>18</v>
      </c>
      <c r="E2824" s="25">
        <v>386.0</v>
      </c>
      <c r="F2824" s="25">
        <v>36.0</v>
      </c>
      <c r="G2824" s="25">
        <v>0.0</v>
      </c>
      <c r="H2824" s="25">
        <v>18.0</v>
      </c>
      <c r="I2824" s="25">
        <v>0.0</v>
      </c>
      <c r="J2824" s="25">
        <v>0.0</v>
      </c>
      <c r="K2824" s="25">
        <v>0.0</v>
      </c>
      <c r="L2824" s="25">
        <v>0.0</v>
      </c>
      <c r="M2824" s="25">
        <v>0.0</v>
      </c>
      <c r="N2824" s="25">
        <v>0.29194</v>
      </c>
      <c r="O2824" s="25">
        <v>1.52611</v>
      </c>
      <c r="P2824" s="25">
        <v>0.82904</v>
      </c>
      <c r="Q2824" s="25">
        <v>9.0</v>
      </c>
      <c r="R2824" s="25">
        <v>99.0</v>
      </c>
      <c r="S2824" s="25">
        <v>10.0</v>
      </c>
    </row>
    <row r="2825">
      <c r="A2825" s="25" t="s">
        <v>41</v>
      </c>
      <c r="B2825" s="25" t="s">
        <v>1</v>
      </c>
      <c r="C2825" s="25" t="s">
        <v>203</v>
      </c>
      <c r="D2825" s="25" t="s">
        <v>19</v>
      </c>
      <c r="E2825" s="25">
        <v>38.0</v>
      </c>
      <c r="F2825" s="25">
        <v>10.0</v>
      </c>
      <c r="G2825" s="25">
        <v>0.0</v>
      </c>
      <c r="H2825" s="25">
        <v>2.0</v>
      </c>
      <c r="I2825" s="25">
        <v>0.0</v>
      </c>
      <c r="J2825" s="25">
        <v>0.0</v>
      </c>
      <c r="K2825" s="25">
        <v>0.0</v>
      </c>
      <c r="L2825" s="25">
        <v>0.0</v>
      </c>
      <c r="M2825" s="25">
        <v>0.0</v>
      </c>
      <c r="N2825" s="25">
        <v>0.33639</v>
      </c>
      <c r="O2825" s="25">
        <v>1.69861</v>
      </c>
      <c r="P2825" s="25">
        <v>0.73561</v>
      </c>
      <c r="Q2825" s="25">
        <v>9.0</v>
      </c>
      <c r="R2825" s="25">
        <v>99.0</v>
      </c>
      <c r="S2825" s="25">
        <v>11.0</v>
      </c>
    </row>
    <row r="2826">
      <c r="A2826" s="25" t="s">
        <v>41</v>
      </c>
      <c r="B2826" s="25" t="s">
        <v>1</v>
      </c>
      <c r="C2826" s="25" t="s">
        <v>101</v>
      </c>
      <c r="D2826" s="25" t="s">
        <v>19</v>
      </c>
      <c r="E2826" s="25">
        <v>107.0</v>
      </c>
      <c r="F2826" s="25">
        <v>9.0</v>
      </c>
      <c r="G2826" s="25">
        <v>0.0</v>
      </c>
      <c r="H2826" s="25">
        <v>7.0</v>
      </c>
      <c r="I2826" s="25">
        <v>0.0</v>
      </c>
      <c r="J2826" s="25">
        <v>0.0</v>
      </c>
      <c r="K2826" s="25">
        <v>0.0</v>
      </c>
      <c r="L2826" s="25">
        <v>0.0</v>
      </c>
      <c r="M2826" s="25">
        <v>0.0</v>
      </c>
      <c r="N2826" s="25">
        <v>0.87167</v>
      </c>
      <c r="O2826" s="25">
        <v>1.80444</v>
      </c>
      <c r="P2826" s="25">
        <v>1.59882</v>
      </c>
      <c r="Q2826" s="25">
        <v>9.0</v>
      </c>
      <c r="R2826" s="25">
        <v>99.0</v>
      </c>
      <c r="S2826" s="25">
        <v>11.0</v>
      </c>
    </row>
    <row r="2827">
      <c r="A2827" s="25" t="s">
        <v>41</v>
      </c>
      <c r="B2827" s="25" t="s">
        <v>1</v>
      </c>
      <c r="C2827" s="25" t="s">
        <v>183</v>
      </c>
      <c r="D2827" s="25" t="s">
        <v>20</v>
      </c>
      <c r="E2827" s="25">
        <v>50.0</v>
      </c>
      <c r="F2827" s="25">
        <v>10.0</v>
      </c>
      <c r="G2827" s="25">
        <v>0.0</v>
      </c>
      <c r="H2827" s="25">
        <v>2.0</v>
      </c>
      <c r="I2827" s="25">
        <v>0.0</v>
      </c>
      <c r="J2827" s="25">
        <v>0.0</v>
      </c>
      <c r="K2827" s="25">
        <v>0.0</v>
      </c>
      <c r="L2827" s="25">
        <v>0.0</v>
      </c>
      <c r="M2827" s="25">
        <v>0.0</v>
      </c>
      <c r="N2827" s="25">
        <v>0.72222</v>
      </c>
      <c r="O2827" s="25">
        <v>8.78306</v>
      </c>
      <c r="P2827" s="25">
        <v>3.14449</v>
      </c>
      <c r="Q2827" s="25">
        <v>9.0</v>
      </c>
      <c r="R2827" s="25">
        <v>99.0</v>
      </c>
      <c r="S2827" s="25">
        <v>12.0</v>
      </c>
    </row>
    <row r="2828">
      <c r="A2828" s="25" t="s">
        <v>41</v>
      </c>
      <c r="B2828" s="25" t="s">
        <v>1</v>
      </c>
      <c r="C2828" s="25" t="s">
        <v>107</v>
      </c>
      <c r="D2828" s="25" t="s">
        <v>20</v>
      </c>
      <c r="E2828" s="25">
        <v>548.0</v>
      </c>
      <c r="F2828" s="25">
        <v>9.0</v>
      </c>
      <c r="G2828" s="25">
        <v>0.0</v>
      </c>
      <c r="H2828" s="25">
        <v>7.0</v>
      </c>
      <c r="I2828" s="25">
        <v>0.0</v>
      </c>
      <c r="J2828" s="25">
        <v>0.0</v>
      </c>
      <c r="K2828" s="25">
        <v>0.0</v>
      </c>
      <c r="L2828" s="25">
        <v>0.0</v>
      </c>
      <c r="M2828" s="25">
        <v>0.0</v>
      </c>
      <c r="N2828" s="25">
        <v>0.21694</v>
      </c>
      <c r="O2828" s="25">
        <v>1.64278</v>
      </c>
      <c r="P2828" s="25">
        <v>1.22759</v>
      </c>
      <c r="Q2828" s="25">
        <v>9.0</v>
      </c>
      <c r="R2828" s="25">
        <v>99.0</v>
      </c>
      <c r="S2828" s="25">
        <v>12.0</v>
      </c>
    </row>
    <row r="2829">
      <c r="A2829" s="25" t="s">
        <v>41</v>
      </c>
      <c r="B2829" s="25" t="s">
        <v>1</v>
      </c>
      <c r="C2829" s="25" t="s">
        <v>144</v>
      </c>
      <c r="D2829" s="25" t="s">
        <v>20</v>
      </c>
      <c r="E2829" s="25">
        <v>26.0</v>
      </c>
      <c r="F2829" s="25">
        <v>10.0</v>
      </c>
      <c r="G2829" s="25">
        <v>0.0</v>
      </c>
      <c r="H2829" s="25">
        <v>0.0</v>
      </c>
      <c r="I2829" s="25">
        <v>0.0</v>
      </c>
      <c r="J2829" s="25">
        <v>0.0</v>
      </c>
      <c r="K2829" s="25">
        <v>0.0</v>
      </c>
      <c r="L2829" s="25">
        <v>0.0</v>
      </c>
      <c r="M2829" s="25">
        <v>0.0</v>
      </c>
      <c r="N2829" s="25">
        <v>0.84861</v>
      </c>
      <c r="O2829" s="25">
        <v>42.13083</v>
      </c>
      <c r="P2829" s="25">
        <v>10.82529</v>
      </c>
      <c r="Q2829" s="25">
        <v>9.0</v>
      </c>
      <c r="R2829" s="25">
        <v>99.0</v>
      </c>
      <c r="S2829" s="25">
        <v>12.0</v>
      </c>
    </row>
    <row r="2830">
      <c r="A2830" s="25" t="s">
        <v>41</v>
      </c>
      <c r="B2830" s="25" t="s">
        <v>1</v>
      </c>
      <c r="C2830" s="25" t="s">
        <v>199</v>
      </c>
      <c r="D2830" s="25" t="s">
        <v>20</v>
      </c>
      <c r="E2830" s="25">
        <v>22.0</v>
      </c>
      <c r="F2830" s="25">
        <v>11.0</v>
      </c>
      <c r="G2830" s="25">
        <v>0.0</v>
      </c>
      <c r="H2830" s="25">
        <v>0.0</v>
      </c>
      <c r="I2830" s="25">
        <v>0.0</v>
      </c>
      <c r="J2830" s="25">
        <v>0.0</v>
      </c>
      <c r="K2830" s="25">
        <v>0.0</v>
      </c>
      <c r="L2830" s="25">
        <v>0.0</v>
      </c>
      <c r="M2830" s="25">
        <v>0.0</v>
      </c>
      <c r="N2830" s="25">
        <v>1.25333</v>
      </c>
      <c r="O2830" s="25">
        <v>18.19389</v>
      </c>
      <c r="P2830" s="25">
        <v>6.60479</v>
      </c>
      <c r="Q2830" s="25">
        <v>9.0</v>
      </c>
      <c r="R2830" s="25">
        <v>99.0</v>
      </c>
      <c r="S2830" s="25">
        <v>12.0</v>
      </c>
    </row>
    <row r="2831">
      <c r="A2831" s="25" t="s">
        <v>41</v>
      </c>
      <c r="B2831" s="25" t="s">
        <v>1</v>
      </c>
      <c r="C2831" s="25" t="s">
        <v>222</v>
      </c>
      <c r="D2831" s="25" t="s">
        <v>20</v>
      </c>
      <c r="E2831" s="25">
        <v>18.0</v>
      </c>
      <c r="F2831" s="25">
        <v>12.0</v>
      </c>
      <c r="G2831" s="25">
        <v>0.0</v>
      </c>
      <c r="H2831" s="25">
        <v>1.0</v>
      </c>
      <c r="I2831" s="25">
        <v>0.0</v>
      </c>
      <c r="J2831" s="25">
        <v>0.0</v>
      </c>
      <c r="K2831" s="25">
        <v>0.0</v>
      </c>
      <c r="L2831" s="25">
        <v>0.0</v>
      </c>
      <c r="M2831" s="25">
        <v>0.0</v>
      </c>
      <c r="N2831" s="25">
        <v>0.41583</v>
      </c>
      <c r="O2831" s="25">
        <v>15.90917</v>
      </c>
      <c r="P2831" s="25">
        <v>2.91636</v>
      </c>
      <c r="Q2831" s="25">
        <v>9.0</v>
      </c>
      <c r="R2831" s="25">
        <v>99.0</v>
      </c>
      <c r="S2831" s="25">
        <v>12.0</v>
      </c>
    </row>
    <row r="2832">
      <c r="A2832" s="25" t="s">
        <v>41</v>
      </c>
      <c r="B2832" s="25" t="s">
        <v>1</v>
      </c>
      <c r="C2832" s="25" t="s">
        <v>158</v>
      </c>
      <c r="D2832" s="25" t="s">
        <v>20</v>
      </c>
      <c r="E2832" s="25">
        <v>145.0</v>
      </c>
      <c r="F2832" s="25">
        <v>10.0</v>
      </c>
      <c r="G2832" s="25">
        <v>0.0</v>
      </c>
      <c r="H2832" s="25">
        <v>1.0</v>
      </c>
      <c r="I2832" s="25">
        <v>0.0</v>
      </c>
      <c r="J2832" s="25">
        <v>0.0</v>
      </c>
      <c r="K2832" s="25">
        <v>0.0</v>
      </c>
      <c r="L2832" s="25">
        <v>0.0</v>
      </c>
      <c r="M2832" s="25">
        <v>0.0</v>
      </c>
      <c r="N2832" s="25">
        <v>0.62472</v>
      </c>
      <c r="O2832" s="25">
        <v>8.43861</v>
      </c>
      <c r="P2832" s="25">
        <v>2.52257</v>
      </c>
      <c r="Q2832" s="25">
        <v>9.0</v>
      </c>
      <c r="R2832" s="25">
        <v>99.0</v>
      </c>
      <c r="S2832" s="25">
        <v>12.0</v>
      </c>
    </row>
    <row r="2833">
      <c r="A2833" s="25" t="s">
        <v>41</v>
      </c>
      <c r="B2833" s="25" t="s">
        <v>1</v>
      </c>
      <c r="C2833" s="25" t="s">
        <v>119</v>
      </c>
      <c r="D2833" s="25" t="s">
        <v>241</v>
      </c>
      <c r="E2833" s="25">
        <v>577.0</v>
      </c>
      <c r="F2833" s="25">
        <v>10.0</v>
      </c>
      <c r="G2833" s="25">
        <v>0.0</v>
      </c>
      <c r="H2833" s="25">
        <v>31.0</v>
      </c>
      <c r="I2833" s="25">
        <v>0.0</v>
      </c>
      <c r="J2833" s="25">
        <v>0.0</v>
      </c>
      <c r="K2833" s="25">
        <v>0.0</v>
      </c>
      <c r="L2833" s="25">
        <v>0.0</v>
      </c>
      <c r="M2833" s="25">
        <v>0.0</v>
      </c>
      <c r="N2833" s="25">
        <v>0.90028</v>
      </c>
      <c r="O2833" s="25">
        <v>18.14222</v>
      </c>
      <c r="P2833" s="25">
        <v>4.8479</v>
      </c>
      <c r="Q2833" s="25">
        <v>9.0</v>
      </c>
      <c r="R2833" s="25">
        <v>99.0</v>
      </c>
      <c r="S2833" s="25">
        <v>13.0</v>
      </c>
    </row>
    <row r="2834">
      <c r="A2834" s="25" t="s">
        <v>41</v>
      </c>
      <c r="B2834" s="25" t="s">
        <v>1</v>
      </c>
      <c r="C2834" s="25" t="s">
        <v>111</v>
      </c>
      <c r="D2834" s="25" t="s">
        <v>241</v>
      </c>
      <c r="E2834" s="25">
        <v>735.0</v>
      </c>
      <c r="F2834" s="25">
        <v>9.0</v>
      </c>
      <c r="G2834" s="25">
        <v>2.0</v>
      </c>
      <c r="H2834" s="25">
        <v>19.0</v>
      </c>
      <c r="I2834" s="25">
        <v>0.0</v>
      </c>
      <c r="J2834" s="25">
        <v>0.0</v>
      </c>
      <c r="K2834" s="25">
        <v>0.0</v>
      </c>
      <c r="L2834" s="25">
        <v>0.0</v>
      </c>
      <c r="M2834" s="25">
        <v>0.0</v>
      </c>
      <c r="N2834" s="25">
        <v>0.63389</v>
      </c>
      <c r="O2834" s="25">
        <v>10.54833</v>
      </c>
      <c r="P2834" s="25">
        <v>3.404</v>
      </c>
      <c r="Q2834" s="25">
        <v>9.0</v>
      </c>
      <c r="R2834" s="25">
        <v>99.0</v>
      </c>
      <c r="S2834" s="25">
        <v>13.0</v>
      </c>
    </row>
    <row r="2835">
      <c r="A2835" s="25" t="s">
        <v>41</v>
      </c>
      <c r="B2835" s="25" t="s">
        <v>1</v>
      </c>
      <c r="C2835" s="25" t="s">
        <v>242</v>
      </c>
      <c r="D2835" s="25" t="s">
        <v>291</v>
      </c>
      <c r="E2835" s="25">
        <v>38.0</v>
      </c>
      <c r="F2835" s="25">
        <v>11.0</v>
      </c>
      <c r="G2835" s="25">
        <v>0.0</v>
      </c>
      <c r="H2835" s="25">
        <v>1.0</v>
      </c>
      <c r="I2835" s="25">
        <v>0.0</v>
      </c>
      <c r="J2835" s="25">
        <v>0.0</v>
      </c>
      <c r="K2835" s="25">
        <v>0.0</v>
      </c>
      <c r="L2835" s="25">
        <v>0.0</v>
      </c>
      <c r="M2835" s="25">
        <v>0.0</v>
      </c>
      <c r="N2835" s="25">
        <v>0.25083</v>
      </c>
      <c r="O2835" s="25">
        <v>8.1</v>
      </c>
      <c r="P2835" s="25">
        <v>4.63391</v>
      </c>
      <c r="Q2835" s="25">
        <v>9.0</v>
      </c>
      <c r="R2835" s="25">
        <v>99.0</v>
      </c>
      <c r="S2835" s="25">
        <v>99.0</v>
      </c>
    </row>
    <row r="2836">
      <c r="A2836" s="25" t="s">
        <v>41</v>
      </c>
      <c r="B2836" s="25" t="s">
        <v>1</v>
      </c>
      <c r="C2836" s="25" t="s">
        <v>252</v>
      </c>
      <c r="D2836" s="25" t="s">
        <v>10</v>
      </c>
      <c r="E2836" s="25">
        <v>35.0</v>
      </c>
      <c r="F2836" s="25">
        <v>22.0</v>
      </c>
      <c r="G2836" s="25">
        <v>0.0</v>
      </c>
      <c r="H2836" s="25">
        <v>14.0</v>
      </c>
      <c r="I2836" s="25">
        <v>0.0</v>
      </c>
      <c r="J2836" s="25">
        <v>0.0</v>
      </c>
      <c r="K2836" s="25">
        <v>0.0</v>
      </c>
      <c r="L2836" s="25">
        <v>0.0</v>
      </c>
      <c r="M2836" s="25">
        <v>0.0</v>
      </c>
      <c r="N2836" s="25">
        <v>0.06639</v>
      </c>
      <c r="O2836" s="25">
        <v>2.80861</v>
      </c>
      <c r="P2836" s="25">
        <v>2.03686</v>
      </c>
      <c r="Q2836" s="25">
        <v>10.0</v>
      </c>
      <c r="R2836" s="25">
        <v>99.0</v>
      </c>
      <c r="S2836" s="25">
        <v>1.0</v>
      </c>
    </row>
    <row r="2837">
      <c r="A2837" s="25" t="s">
        <v>41</v>
      </c>
      <c r="B2837" s="25" t="s">
        <v>1</v>
      </c>
      <c r="C2837" s="25" t="s">
        <v>178</v>
      </c>
      <c r="D2837" s="25" t="s">
        <v>235</v>
      </c>
      <c r="E2837" s="25">
        <v>85.0</v>
      </c>
      <c r="F2837" s="25">
        <v>10.0</v>
      </c>
      <c r="G2837" s="25">
        <v>2.0</v>
      </c>
      <c r="H2837" s="25">
        <v>3.0</v>
      </c>
      <c r="I2837" s="25">
        <v>0.0</v>
      </c>
      <c r="J2837" s="25">
        <v>0.0</v>
      </c>
      <c r="K2837" s="25">
        <v>0.0</v>
      </c>
      <c r="L2837" s="25">
        <v>0.0</v>
      </c>
      <c r="M2837" s="25">
        <v>0.0</v>
      </c>
      <c r="N2837" s="25">
        <v>0.26194</v>
      </c>
      <c r="O2837" s="25">
        <v>39.64889</v>
      </c>
      <c r="P2837" s="25">
        <v>17.16912</v>
      </c>
      <c r="Q2837" s="25">
        <v>10.0</v>
      </c>
      <c r="R2837" s="25">
        <v>99.0</v>
      </c>
      <c r="S2837" s="25">
        <v>2.0</v>
      </c>
    </row>
    <row r="2838">
      <c r="A2838" s="25" t="s">
        <v>41</v>
      </c>
      <c r="B2838" s="25" t="s">
        <v>1</v>
      </c>
      <c r="C2838" s="25" t="s">
        <v>59</v>
      </c>
      <c r="D2838" s="25" t="s">
        <v>235</v>
      </c>
      <c r="E2838" s="25">
        <v>98.0</v>
      </c>
      <c r="F2838" s="25">
        <v>10.0</v>
      </c>
      <c r="G2838" s="25">
        <v>1.0</v>
      </c>
      <c r="H2838" s="25">
        <v>1.0</v>
      </c>
      <c r="I2838" s="25">
        <v>0.0</v>
      </c>
      <c r="J2838" s="25">
        <v>0.0</v>
      </c>
      <c r="K2838" s="25">
        <v>0.0</v>
      </c>
      <c r="L2838" s="25">
        <v>0.0</v>
      </c>
      <c r="M2838" s="25">
        <v>0.0</v>
      </c>
      <c r="N2838" s="25">
        <v>0.57556</v>
      </c>
      <c r="O2838" s="25">
        <v>98.46722</v>
      </c>
      <c r="P2838" s="25">
        <v>46.86613</v>
      </c>
      <c r="Q2838" s="25">
        <v>10.0</v>
      </c>
      <c r="R2838" s="25">
        <v>99.0</v>
      </c>
      <c r="S2838" s="25">
        <v>2.0</v>
      </c>
    </row>
    <row r="2839">
      <c r="A2839" s="25" t="s">
        <v>41</v>
      </c>
      <c r="B2839" s="25" t="s">
        <v>1</v>
      </c>
      <c r="C2839" s="25" t="s">
        <v>228</v>
      </c>
      <c r="D2839" s="25" t="s">
        <v>235</v>
      </c>
      <c r="E2839" s="25">
        <v>20.0</v>
      </c>
      <c r="F2839" s="25">
        <v>10.0</v>
      </c>
      <c r="G2839" s="25">
        <v>2.0</v>
      </c>
      <c r="H2839" s="25">
        <v>0.0</v>
      </c>
      <c r="I2839" s="25">
        <v>0.0</v>
      </c>
      <c r="J2839" s="25">
        <v>0.0</v>
      </c>
      <c r="K2839" s="25">
        <v>0.0</v>
      </c>
      <c r="L2839" s="25">
        <v>0.0</v>
      </c>
      <c r="M2839" s="25">
        <v>0.0</v>
      </c>
      <c r="N2839" s="25">
        <v>8.69222</v>
      </c>
      <c r="O2839" s="25">
        <v>384.29222</v>
      </c>
      <c r="P2839" s="25">
        <v>132.04217</v>
      </c>
      <c r="Q2839" s="25">
        <v>10.0</v>
      </c>
      <c r="R2839" s="25">
        <v>99.0</v>
      </c>
      <c r="S2839" s="25">
        <v>2.0</v>
      </c>
    </row>
    <row r="2840">
      <c r="A2840" s="25" t="s">
        <v>41</v>
      </c>
      <c r="B2840" s="25" t="s">
        <v>1</v>
      </c>
      <c r="C2840" s="25" t="s">
        <v>237</v>
      </c>
      <c r="D2840" s="25" t="s">
        <v>235</v>
      </c>
      <c r="E2840" s="25">
        <v>22.0</v>
      </c>
      <c r="F2840" s="25">
        <v>10.0</v>
      </c>
      <c r="G2840" s="25">
        <v>2.0</v>
      </c>
      <c r="H2840" s="25">
        <v>0.0</v>
      </c>
      <c r="I2840" s="25">
        <v>0.0</v>
      </c>
      <c r="J2840" s="25">
        <v>0.0</v>
      </c>
      <c r="K2840" s="25">
        <v>0.0</v>
      </c>
      <c r="L2840" s="25">
        <v>0.0</v>
      </c>
      <c r="M2840" s="25">
        <v>0.0</v>
      </c>
      <c r="N2840" s="25">
        <v>0.50833</v>
      </c>
      <c r="O2840" s="25">
        <v>638.02028</v>
      </c>
      <c r="P2840" s="25">
        <v>132.2492</v>
      </c>
      <c r="Q2840" s="25">
        <v>10.0</v>
      </c>
      <c r="R2840" s="25">
        <v>99.0</v>
      </c>
      <c r="S2840" s="25">
        <v>2.0</v>
      </c>
    </row>
    <row r="2841">
      <c r="A2841" s="25" t="s">
        <v>41</v>
      </c>
      <c r="B2841" s="25" t="s">
        <v>1</v>
      </c>
      <c r="C2841" s="25" t="s">
        <v>233</v>
      </c>
      <c r="D2841" s="25" t="s">
        <v>235</v>
      </c>
      <c r="E2841" s="25">
        <v>71.0</v>
      </c>
      <c r="F2841" s="25">
        <v>10.0</v>
      </c>
      <c r="G2841" s="25">
        <v>1.0</v>
      </c>
      <c r="H2841" s="25">
        <v>0.0</v>
      </c>
      <c r="I2841" s="25">
        <v>0.0</v>
      </c>
      <c r="J2841" s="25">
        <v>0.0</v>
      </c>
      <c r="K2841" s="25">
        <v>0.0</v>
      </c>
      <c r="L2841" s="25">
        <v>0.0</v>
      </c>
      <c r="M2841" s="25">
        <v>0.0</v>
      </c>
      <c r="N2841" s="25">
        <v>0.72056</v>
      </c>
      <c r="O2841" s="25">
        <v>63.27833</v>
      </c>
      <c r="P2841" s="25">
        <v>44.70425</v>
      </c>
      <c r="Q2841" s="25">
        <v>10.0</v>
      </c>
      <c r="R2841" s="25">
        <v>99.0</v>
      </c>
      <c r="S2841" s="25">
        <v>2.0</v>
      </c>
    </row>
    <row r="2842">
      <c r="A2842" s="25" t="s">
        <v>41</v>
      </c>
      <c r="B2842" s="25" t="s">
        <v>1</v>
      </c>
      <c r="C2842" s="25" t="s">
        <v>208</v>
      </c>
      <c r="D2842" s="25" t="s">
        <v>235</v>
      </c>
      <c r="E2842" s="25">
        <v>21.0</v>
      </c>
      <c r="F2842" s="25">
        <v>11.0</v>
      </c>
      <c r="G2842" s="25">
        <v>1.0</v>
      </c>
      <c r="H2842" s="25">
        <v>1.0</v>
      </c>
      <c r="I2842" s="25">
        <v>0.0</v>
      </c>
      <c r="J2842" s="25">
        <v>0.0</v>
      </c>
      <c r="K2842" s="25">
        <v>0.0</v>
      </c>
      <c r="L2842" s="25">
        <v>0.0</v>
      </c>
      <c r="M2842" s="25">
        <v>0.0</v>
      </c>
      <c r="N2842" s="25">
        <v>13.40556</v>
      </c>
      <c r="O2842" s="25">
        <v>853.76028</v>
      </c>
      <c r="P2842" s="25">
        <v>248.50266</v>
      </c>
      <c r="Q2842" s="25">
        <v>10.0</v>
      </c>
      <c r="R2842" s="25">
        <v>99.0</v>
      </c>
      <c r="S2842" s="25">
        <v>2.0</v>
      </c>
    </row>
    <row r="2843">
      <c r="A2843" s="25" t="s">
        <v>41</v>
      </c>
      <c r="B2843" s="25" t="s">
        <v>1</v>
      </c>
      <c r="C2843" s="25" t="s">
        <v>232</v>
      </c>
      <c r="D2843" s="25" t="s">
        <v>11</v>
      </c>
      <c r="E2843" s="25">
        <v>144.0</v>
      </c>
      <c r="F2843" s="25">
        <v>11.0</v>
      </c>
      <c r="G2843" s="25">
        <v>0.0</v>
      </c>
      <c r="H2843" s="25">
        <v>50.0</v>
      </c>
      <c r="I2843" s="25">
        <v>0.0</v>
      </c>
      <c r="J2843" s="25">
        <v>0.0</v>
      </c>
      <c r="K2843" s="25">
        <v>0.0</v>
      </c>
      <c r="L2843" s="25">
        <v>0.0</v>
      </c>
      <c r="M2843" s="25">
        <v>0.0</v>
      </c>
      <c r="N2843" s="25">
        <v>0.07917</v>
      </c>
      <c r="O2843" s="25">
        <v>3.25361</v>
      </c>
      <c r="P2843" s="25">
        <v>3.83812</v>
      </c>
      <c r="Q2843" s="25">
        <v>10.0</v>
      </c>
      <c r="R2843" s="25">
        <v>99.0</v>
      </c>
      <c r="S2843" s="25">
        <v>3.0</v>
      </c>
    </row>
    <row r="2844">
      <c r="A2844" s="25" t="s">
        <v>41</v>
      </c>
      <c r="B2844" s="25" t="s">
        <v>1</v>
      </c>
      <c r="C2844" s="25" t="s">
        <v>221</v>
      </c>
      <c r="D2844" s="25" t="s">
        <v>12</v>
      </c>
      <c r="E2844" s="25">
        <v>250.0</v>
      </c>
      <c r="F2844" s="25">
        <v>10.0</v>
      </c>
      <c r="G2844" s="25">
        <v>0.0</v>
      </c>
      <c r="H2844" s="25">
        <v>78.0</v>
      </c>
      <c r="I2844" s="25">
        <v>0.0</v>
      </c>
      <c r="J2844" s="25">
        <v>0.0</v>
      </c>
      <c r="K2844" s="25">
        <v>0.0</v>
      </c>
      <c r="L2844" s="25">
        <v>0.0</v>
      </c>
      <c r="M2844" s="25">
        <v>0.0</v>
      </c>
      <c r="N2844" s="25">
        <v>0.09222</v>
      </c>
      <c r="O2844" s="25">
        <v>3.44056</v>
      </c>
      <c r="P2844" s="25">
        <v>2.58461</v>
      </c>
      <c r="Q2844" s="25">
        <v>10.0</v>
      </c>
      <c r="R2844" s="25">
        <v>99.0</v>
      </c>
      <c r="S2844" s="25">
        <v>4.0</v>
      </c>
    </row>
    <row r="2845">
      <c r="A2845" s="25" t="s">
        <v>41</v>
      </c>
      <c r="B2845" s="25" t="s">
        <v>1</v>
      </c>
      <c r="C2845" s="25" t="s">
        <v>175</v>
      </c>
      <c r="D2845" s="25" t="s">
        <v>12</v>
      </c>
      <c r="E2845" s="25">
        <v>195.0</v>
      </c>
      <c r="F2845" s="25">
        <v>11.0</v>
      </c>
      <c r="G2845" s="25">
        <v>0.0</v>
      </c>
      <c r="H2845" s="25">
        <v>34.0</v>
      </c>
      <c r="I2845" s="25">
        <v>0.0</v>
      </c>
      <c r="J2845" s="25">
        <v>0.0</v>
      </c>
      <c r="K2845" s="25">
        <v>0.0</v>
      </c>
      <c r="L2845" s="25">
        <v>0.0</v>
      </c>
      <c r="M2845" s="25">
        <v>0.0</v>
      </c>
      <c r="N2845" s="25">
        <v>0.69111</v>
      </c>
      <c r="O2845" s="25">
        <v>22.42333</v>
      </c>
      <c r="P2845" s="25">
        <v>8.45869</v>
      </c>
      <c r="Q2845" s="25">
        <v>10.0</v>
      </c>
      <c r="R2845" s="25">
        <v>99.0</v>
      </c>
      <c r="S2845" s="25">
        <v>4.0</v>
      </c>
    </row>
    <row r="2846">
      <c r="A2846" s="25" t="s">
        <v>41</v>
      </c>
      <c r="B2846" s="25" t="s">
        <v>1</v>
      </c>
      <c r="C2846" s="25" t="s">
        <v>171</v>
      </c>
      <c r="D2846" s="25" t="s">
        <v>12</v>
      </c>
      <c r="E2846" s="25">
        <v>92.0</v>
      </c>
      <c r="F2846" s="25">
        <v>14.0</v>
      </c>
      <c r="G2846" s="25">
        <v>0.0</v>
      </c>
      <c r="H2846" s="25">
        <v>9.0</v>
      </c>
      <c r="I2846" s="25">
        <v>0.0</v>
      </c>
      <c r="J2846" s="25">
        <v>0.0</v>
      </c>
      <c r="K2846" s="25">
        <v>0.0</v>
      </c>
      <c r="L2846" s="25">
        <v>0.0</v>
      </c>
      <c r="M2846" s="25">
        <v>0.0</v>
      </c>
      <c r="N2846" s="25">
        <v>1.16722</v>
      </c>
      <c r="O2846" s="25">
        <v>18.67389</v>
      </c>
      <c r="P2846" s="25">
        <v>5.84604</v>
      </c>
      <c r="Q2846" s="25">
        <v>10.0</v>
      </c>
      <c r="R2846" s="25">
        <v>99.0</v>
      </c>
      <c r="S2846" s="25">
        <v>4.0</v>
      </c>
    </row>
    <row r="2847">
      <c r="A2847" s="25" t="s">
        <v>41</v>
      </c>
      <c r="B2847" s="25" t="s">
        <v>1</v>
      </c>
      <c r="C2847" s="25" t="s">
        <v>160</v>
      </c>
      <c r="D2847" s="25" t="s">
        <v>12</v>
      </c>
      <c r="E2847" s="25">
        <v>181.0</v>
      </c>
      <c r="F2847" s="25">
        <v>11.0</v>
      </c>
      <c r="G2847" s="25">
        <v>0.0</v>
      </c>
      <c r="H2847" s="25">
        <v>39.0</v>
      </c>
      <c r="I2847" s="25">
        <v>0.0</v>
      </c>
      <c r="J2847" s="25">
        <v>0.0</v>
      </c>
      <c r="K2847" s="25">
        <v>0.0</v>
      </c>
      <c r="L2847" s="25">
        <v>0.0</v>
      </c>
      <c r="M2847" s="25">
        <v>0.0</v>
      </c>
      <c r="N2847" s="25">
        <v>0.21028</v>
      </c>
      <c r="O2847" s="25">
        <v>24.325</v>
      </c>
      <c r="P2847" s="25">
        <v>7.59314</v>
      </c>
      <c r="Q2847" s="25">
        <v>10.0</v>
      </c>
      <c r="R2847" s="25">
        <v>99.0</v>
      </c>
      <c r="S2847" s="25">
        <v>4.0</v>
      </c>
    </row>
    <row r="2848">
      <c r="A2848" s="25" t="s">
        <v>41</v>
      </c>
      <c r="B2848" s="25" t="s">
        <v>1</v>
      </c>
      <c r="C2848" s="25" t="s">
        <v>177</v>
      </c>
      <c r="D2848" s="25" t="s">
        <v>13</v>
      </c>
      <c r="E2848" s="25">
        <v>100.0</v>
      </c>
      <c r="F2848" s="25">
        <v>10.0</v>
      </c>
      <c r="G2848" s="25">
        <v>2.0</v>
      </c>
      <c r="H2848" s="25">
        <v>2.0</v>
      </c>
      <c r="I2848" s="25">
        <v>0.0</v>
      </c>
      <c r="J2848" s="25">
        <v>0.0</v>
      </c>
      <c r="K2848" s="25">
        <v>0.0</v>
      </c>
      <c r="L2848" s="25">
        <v>0.0</v>
      </c>
      <c r="M2848" s="25">
        <v>0.0</v>
      </c>
      <c r="N2848" s="25">
        <v>1.46611</v>
      </c>
      <c r="O2848" s="25">
        <v>24.49361</v>
      </c>
      <c r="P2848" s="25">
        <v>8.81651</v>
      </c>
      <c r="Q2848" s="25">
        <v>10.0</v>
      </c>
      <c r="R2848" s="25">
        <v>99.0</v>
      </c>
      <c r="S2848" s="25">
        <v>5.0</v>
      </c>
    </row>
    <row r="2849">
      <c r="A2849" s="25" t="s">
        <v>41</v>
      </c>
      <c r="B2849" s="25" t="s">
        <v>1</v>
      </c>
      <c r="C2849" s="25" t="s">
        <v>170</v>
      </c>
      <c r="D2849" s="25" t="s">
        <v>13</v>
      </c>
      <c r="E2849" s="25">
        <v>143.0</v>
      </c>
      <c r="F2849" s="25">
        <v>15.0</v>
      </c>
      <c r="G2849" s="25">
        <v>0.0</v>
      </c>
      <c r="H2849" s="25">
        <v>5.0</v>
      </c>
      <c r="I2849" s="25">
        <v>0.0</v>
      </c>
      <c r="J2849" s="25">
        <v>0.0</v>
      </c>
      <c r="K2849" s="25">
        <v>0.0</v>
      </c>
      <c r="L2849" s="25">
        <v>0.0</v>
      </c>
      <c r="M2849" s="25">
        <v>0.0</v>
      </c>
      <c r="N2849" s="25">
        <v>0.80306</v>
      </c>
      <c r="O2849" s="25">
        <v>7.72472</v>
      </c>
      <c r="P2849" s="25">
        <v>2.94691</v>
      </c>
      <c r="Q2849" s="25">
        <v>10.0</v>
      </c>
      <c r="R2849" s="25">
        <v>99.0</v>
      </c>
      <c r="S2849" s="25">
        <v>5.0</v>
      </c>
    </row>
    <row r="2850">
      <c r="A2850" s="25" t="s">
        <v>41</v>
      </c>
      <c r="B2850" s="25" t="s">
        <v>1</v>
      </c>
      <c r="C2850" s="25" t="s">
        <v>167</v>
      </c>
      <c r="D2850" s="25" t="s">
        <v>13</v>
      </c>
      <c r="E2850" s="25">
        <v>160.0</v>
      </c>
      <c r="F2850" s="25">
        <v>11.0</v>
      </c>
      <c r="G2850" s="25">
        <v>0.0</v>
      </c>
      <c r="H2850" s="25">
        <v>5.0</v>
      </c>
      <c r="I2850" s="25">
        <v>0.0</v>
      </c>
      <c r="J2850" s="25">
        <v>0.0</v>
      </c>
      <c r="K2850" s="25">
        <v>0.0</v>
      </c>
      <c r="L2850" s="25">
        <v>0.0</v>
      </c>
      <c r="M2850" s="25">
        <v>0.0</v>
      </c>
      <c r="N2850" s="25">
        <v>0.46139</v>
      </c>
      <c r="O2850" s="25">
        <v>8.78722</v>
      </c>
      <c r="P2850" s="25">
        <v>3.68478</v>
      </c>
      <c r="Q2850" s="25">
        <v>10.0</v>
      </c>
      <c r="R2850" s="25">
        <v>99.0</v>
      </c>
      <c r="S2850" s="25">
        <v>5.0</v>
      </c>
    </row>
    <row r="2851">
      <c r="A2851" s="25" t="s">
        <v>41</v>
      </c>
      <c r="B2851" s="25" t="s">
        <v>1</v>
      </c>
      <c r="C2851" s="25" t="s">
        <v>161</v>
      </c>
      <c r="D2851" s="25" t="s">
        <v>13</v>
      </c>
      <c r="E2851" s="25">
        <v>69.0</v>
      </c>
      <c r="F2851" s="25">
        <v>11.0</v>
      </c>
      <c r="G2851" s="25">
        <v>0.0</v>
      </c>
      <c r="H2851" s="25">
        <v>2.0</v>
      </c>
      <c r="I2851" s="25">
        <v>0.0</v>
      </c>
      <c r="J2851" s="25">
        <v>0.0</v>
      </c>
      <c r="K2851" s="25">
        <v>0.0</v>
      </c>
      <c r="L2851" s="25">
        <v>0.0</v>
      </c>
      <c r="M2851" s="25">
        <v>0.0</v>
      </c>
      <c r="N2851" s="25">
        <v>0.5875</v>
      </c>
      <c r="O2851" s="25">
        <v>13.80194</v>
      </c>
      <c r="P2851" s="25">
        <v>4.87764</v>
      </c>
      <c r="Q2851" s="25">
        <v>10.0</v>
      </c>
      <c r="R2851" s="25">
        <v>99.0</v>
      </c>
      <c r="S2851" s="25">
        <v>5.0</v>
      </c>
    </row>
    <row r="2852">
      <c r="A2852" s="25" t="s">
        <v>41</v>
      </c>
      <c r="B2852" s="25" t="s">
        <v>1</v>
      </c>
      <c r="C2852" s="25" t="s">
        <v>77</v>
      </c>
      <c r="D2852" s="25" t="s">
        <v>14</v>
      </c>
      <c r="E2852" s="25">
        <v>10180.0</v>
      </c>
      <c r="F2852" s="25">
        <v>10.0</v>
      </c>
      <c r="G2852" s="25">
        <v>2.0</v>
      </c>
      <c r="H2852" s="25">
        <v>47.0</v>
      </c>
      <c r="I2852" s="25">
        <v>0.0</v>
      </c>
      <c r="J2852" s="25">
        <v>0.0</v>
      </c>
      <c r="K2852" s="25">
        <v>0.0</v>
      </c>
      <c r="L2852" s="25">
        <v>0.0</v>
      </c>
      <c r="M2852" s="25">
        <v>0.0</v>
      </c>
      <c r="N2852" s="25">
        <v>0.19028</v>
      </c>
      <c r="O2852" s="25">
        <v>3.62444</v>
      </c>
      <c r="P2852" s="25">
        <v>1.49016</v>
      </c>
      <c r="Q2852" s="25">
        <v>10.0</v>
      </c>
      <c r="R2852" s="25">
        <v>99.0</v>
      </c>
      <c r="S2852" s="25">
        <v>6.0</v>
      </c>
    </row>
    <row r="2853">
      <c r="A2853" s="25" t="s">
        <v>41</v>
      </c>
      <c r="B2853" s="25" t="s">
        <v>1</v>
      </c>
      <c r="C2853" s="25" t="s">
        <v>91</v>
      </c>
      <c r="D2853" s="25" t="s">
        <v>14</v>
      </c>
      <c r="E2853" s="25">
        <v>3650.0</v>
      </c>
      <c r="F2853" s="25">
        <v>11.0</v>
      </c>
      <c r="G2853" s="25">
        <v>1.0</v>
      </c>
      <c r="H2853" s="25">
        <v>103.0</v>
      </c>
      <c r="I2853" s="25">
        <v>0.0</v>
      </c>
      <c r="J2853" s="25">
        <v>0.0</v>
      </c>
      <c r="K2853" s="25">
        <v>0.0</v>
      </c>
      <c r="L2853" s="25">
        <v>0.0</v>
      </c>
      <c r="M2853" s="25">
        <v>0.0</v>
      </c>
      <c r="N2853" s="25">
        <v>0.59139</v>
      </c>
      <c r="O2853" s="25">
        <v>10.59139</v>
      </c>
      <c r="P2853" s="25">
        <v>3.02881</v>
      </c>
      <c r="Q2853" s="25">
        <v>10.0</v>
      </c>
      <c r="R2853" s="25">
        <v>99.0</v>
      </c>
      <c r="S2853" s="25">
        <v>6.0</v>
      </c>
    </row>
    <row r="2854">
      <c r="A2854" s="25" t="s">
        <v>41</v>
      </c>
      <c r="B2854" s="25" t="s">
        <v>1</v>
      </c>
      <c r="C2854" s="25" t="s">
        <v>95</v>
      </c>
      <c r="D2854" s="25" t="s">
        <v>15</v>
      </c>
      <c r="E2854" s="25">
        <v>492.0</v>
      </c>
      <c r="F2854" s="25">
        <v>10.0</v>
      </c>
      <c r="G2854" s="25">
        <v>0.0</v>
      </c>
      <c r="H2854" s="25">
        <v>249.0</v>
      </c>
      <c r="I2854" s="25">
        <v>0.0</v>
      </c>
      <c r="J2854" s="25">
        <v>0.0</v>
      </c>
      <c r="K2854" s="25">
        <v>0.0</v>
      </c>
      <c r="L2854" s="25">
        <v>0.0</v>
      </c>
      <c r="M2854" s="25">
        <v>0.0</v>
      </c>
      <c r="N2854" s="25">
        <v>0.01111</v>
      </c>
      <c r="O2854" s="25">
        <v>0.75917</v>
      </c>
      <c r="P2854" s="25">
        <v>0.2633</v>
      </c>
      <c r="Q2854" s="25">
        <v>10.0</v>
      </c>
      <c r="R2854" s="25">
        <v>99.0</v>
      </c>
      <c r="S2854" s="25">
        <v>7.0</v>
      </c>
    </row>
    <row r="2855">
      <c r="A2855" s="25" t="s">
        <v>41</v>
      </c>
      <c r="B2855" s="25" t="s">
        <v>1</v>
      </c>
      <c r="C2855" s="25" t="s">
        <v>113</v>
      </c>
      <c r="D2855" s="25" t="s">
        <v>15</v>
      </c>
      <c r="E2855" s="25">
        <v>731.0</v>
      </c>
      <c r="F2855" s="25">
        <v>10.0</v>
      </c>
      <c r="G2855" s="25">
        <v>0.0</v>
      </c>
      <c r="H2855" s="25">
        <v>358.0</v>
      </c>
      <c r="I2855" s="25">
        <v>0.0</v>
      </c>
      <c r="J2855" s="25">
        <v>0.0</v>
      </c>
      <c r="K2855" s="25">
        <v>0.0</v>
      </c>
      <c r="L2855" s="25">
        <v>0.0</v>
      </c>
      <c r="M2855" s="25">
        <v>0.0</v>
      </c>
      <c r="N2855" s="25">
        <v>0.00889</v>
      </c>
      <c r="O2855" s="25">
        <v>0.91444</v>
      </c>
      <c r="P2855" s="25">
        <v>0.36671</v>
      </c>
      <c r="Q2855" s="25">
        <v>10.0</v>
      </c>
      <c r="R2855" s="25">
        <v>99.0</v>
      </c>
      <c r="S2855" s="25">
        <v>7.0</v>
      </c>
    </row>
    <row r="2856">
      <c r="A2856" s="25" t="s">
        <v>41</v>
      </c>
      <c r="B2856" s="25" t="s">
        <v>1</v>
      </c>
      <c r="C2856" s="25" t="s">
        <v>195</v>
      </c>
      <c r="D2856" s="25" t="s">
        <v>15</v>
      </c>
      <c r="E2856" s="25">
        <v>1706.0</v>
      </c>
      <c r="F2856" s="25">
        <v>10.0</v>
      </c>
      <c r="G2856" s="25">
        <v>0.0</v>
      </c>
      <c r="H2856" s="25">
        <v>796.0</v>
      </c>
      <c r="I2856" s="25">
        <v>0.0</v>
      </c>
      <c r="J2856" s="25">
        <v>0.0</v>
      </c>
      <c r="K2856" s="25">
        <v>0.0</v>
      </c>
      <c r="L2856" s="25">
        <v>0.0</v>
      </c>
      <c r="M2856" s="25">
        <v>0.0</v>
      </c>
      <c r="N2856" s="25">
        <v>0.01333</v>
      </c>
      <c r="O2856" s="25">
        <v>0.56111</v>
      </c>
      <c r="P2856" s="25">
        <v>0.40299</v>
      </c>
      <c r="Q2856" s="25">
        <v>10.0</v>
      </c>
      <c r="R2856" s="25">
        <v>99.0</v>
      </c>
      <c r="S2856" s="25">
        <v>7.0</v>
      </c>
    </row>
    <row r="2857">
      <c r="A2857" s="25" t="s">
        <v>41</v>
      </c>
      <c r="B2857" s="25" t="s">
        <v>1</v>
      </c>
      <c r="C2857" s="25" t="s">
        <v>109</v>
      </c>
      <c r="D2857" s="25" t="s">
        <v>15</v>
      </c>
      <c r="E2857" s="25">
        <v>349.0</v>
      </c>
      <c r="F2857" s="25">
        <v>10.0</v>
      </c>
      <c r="G2857" s="25">
        <v>0.0</v>
      </c>
      <c r="H2857" s="25">
        <v>142.0</v>
      </c>
      <c r="I2857" s="25">
        <v>0.0</v>
      </c>
      <c r="J2857" s="25">
        <v>0.0</v>
      </c>
      <c r="K2857" s="25">
        <v>0.0</v>
      </c>
      <c r="L2857" s="25">
        <v>0.0</v>
      </c>
      <c r="M2857" s="25">
        <v>0.0</v>
      </c>
      <c r="N2857" s="25">
        <v>0.02222</v>
      </c>
      <c r="O2857" s="25">
        <v>0.55111</v>
      </c>
      <c r="P2857" s="25">
        <v>0.2514</v>
      </c>
      <c r="Q2857" s="25">
        <v>10.0</v>
      </c>
      <c r="R2857" s="25">
        <v>99.0</v>
      </c>
      <c r="S2857" s="25">
        <v>7.0</v>
      </c>
    </row>
    <row r="2858">
      <c r="A2858" s="25" t="s">
        <v>41</v>
      </c>
      <c r="B2858" s="25" t="s">
        <v>1</v>
      </c>
      <c r="C2858" s="25" t="s">
        <v>203</v>
      </c>
      <c r="D2858" s="25" t="s">
        <v>16</v>
      </c>
      <c r="E2858" s="25">
        <v>126.0</v>
      </c>
      <c r="F2858" s="25">
        <v>10.0</v>
      </c>
      <c r="G2858" s="25">
        <v>0.0</v>
      </c>
      <c r="H2858" s="25">
        <v>13.0</v>
      </c>
      <c r="I2858" s="25">
        <v>0.0</v>
      </c>
      <c r="J2858" s="25">
        <v>0.0</v>
      </c>
      <c r="K2858" s="25">
        <v>0.0</v>
      </c>
      <c r="L2858" s="25">
        <v>0.0</v>
      </c>
      <c r="M2858" s="25">
        <v>0.0</v>
      </c>
      <c r="N2858" s="25">
        <v>0.5175</v>
      </c>
      <c r="O2858" s="25">
        <v>7.27444</v>
      </c>
      <c r="P2858" s="25">
        <v>2.35549</v>
      </c>
      <c r="Q2858" s="25">
        <v>10.0</v>
      </c>
      <c r="R2858" s="25">
        <v>99.0</v>
      </c>
      <c r="S2858" s="25">
        <v>8.0</v>
      </c>
    </row>
    <row r="2859">
      <c r="A2859" s="25" t="s">
        <v>41</v>
      </c>
      <c r="B2859" s="25" t="s">
        <v>1</v>
      </c>
      <c r="C2859" s="25" t="s">
        <v>188</v>
      </c>
      <c r="D2859" s="25" t="s">
        <v>16</v>
      </c>
      <c r="E2859" s="25">
        <v>289.0</v>
      </c>
      <c r="F2859" s="25">
        <v>10.0</v>
      </c>
      <c r="G2859" s="25">
        <v>1.0</v>
      </c>
      <c r="H2859" s="25">
        <v>129.0</v>
      </c>
      <c r="I2859" s="25">
        <v>0.0</v>
      </c>
      <c r="J2859" s="25">
        <v>0.0</v>
      </c>
      <c r="K2859" s="25">
        <v>0.0</v>
      </c>
      <c r="L2859" s="25">
        <v>0.0</v>
      </c>
      <c r="M2859" s="25">
        <v>0.0</v>
      </c>
      <c r="N2859" s="25">
        <v>0.02611</v>
      </c>
      <c r="O2859" s="25">
        <v>4.35972</v>
      </c>
      <c r="P2859" s="25">
        <v>1.44379</v>
      </c>
      <c r="Q2859" s="25">
        <v>10.0</v>
      </c>
      <c r="R2859" s="25">
        <v>99.0</v>
      </c>
      <c r="S2859" s="25">
        <v>8.0</v>
      </c>
    </row>
    <row r="2860">
      <c r="A2860" s="25" t="s">
        <v>41</v>
      </c>
      <c r="B2860" s="25" t="s">
        <v>1</v>
      </c>
      <c r="C2860" s="25" t="s">
        <v>258</v>
      </c>
      <c r="D2860" s="25" t="s">
        <v>16</v>
      </c>
      <c r="E2860" s="25">
        <v>29.0</v>
      </c>
      <c r="F2860" s="25">
        <v>18.0</v>
      </c>
      <c r="G2860" s="25">
        <v>0.0</v>
      </c>
      <c r="H2860" s="25">
        <v>9.0</v>
      </c>
      <c r="I2860" s="25">
        <v>0.0</v>
      </c>
      <c r="J2860" s="25">
        <v>0.0</v>
      </c>
      <c r="K2860" s="25">
        <v>0.0</v>
      </c>
      <c r="L2860" s="25">
        <v>0.0</v>
      </c>
      <c r="M2860" s="25">
        <v>0.0</v>
      </c>
      <c r="N2860" s="25">
        <v>1.03333</v>
      </c>
      <c r="O2860" s="25">
        <v>5.25694</v>
      </c>
      <c r="P2860" s="25">
        <v>1.8593</v>
      </c>
      <c r="Q2860" s="25">
        <v>10.0</v>
      </c>
      <c r="R2860" s="25">
        <v>99.0</v>
      </c>
      <c r="S2860" s="25">
        <v>8.0</v>
      </c>
    </row>
    <row r="2861">
      <c r="A2861" s="25" t="s">
        <v>41</v>
      </c>
      <c r="B2861" s="25" t="s">
        <v>1</v>
      </c>
      <c r="C2861" s="25" t="s">
        <v>214</v>
      </c>
      <c r="D2861" s="25" t="s">
        <v>16</v>
      </c>
      <c r="E2861" s="25">
        <v>48.0</v>
      </c>
      <c r="F2861" s="25">
        <v>12.0</v>
      </c>
      <c r="G2861" s="25">
        <v>0.0</v>
      </c>
      <c r="H2861" s="25">
        <v>17.0</v>
      </c>
      <c r="I2861" s="25">
        <v>0.0</v>
      </c>
      <c r="J2861" s="25">
        <v>0.0</v>
      </c>
      <c r="K2861" s="25">
        <v>0.0</v>
      </c>
      <c r="L2861" s="25">
        <v>0.0</v>
      </c>
      <c r="M2861" s="25">
        <v>0.0</v>
      </c>
      <c r="N2861" s="25">
        <v>0.06417</v>
      </c>
      <c r="O2861" s="25">
        <v>5.94528</v>
      </c>
      <c r="P2861" s="25">
        <v>2.06453</v>
      </c>
      <c r="Q2861" s="25">
        <v>10.0</v>
      </c>
      <c r="R2861" s="25">
        <v>99.0</v>
      </c>
      <c r="S2861" s="25">
        <v>8.0</v>
      </c>
    </row>
    <row r="2862">
      <c r="A2862" s="25" t="s">
        <v>41</v>
      </c>
      <c r="B2862" s="25" t="s">
        <v>1</v>
      </c>
      <c r="C2862" s="25" t="s">
        <v>175</v>
      </c>
      <c r="D2862" s="25" t="s">
        <v>16</v>
      </c>
      <c r="E2862" s="25">
        <v>671.0</v>
      </c>
      <c r="F2862" s="25">
        <v>11.0</v>
      </c>
      <c r="G2862" s="25">
        <v>0.0</v>
      </c>
      <c r="H2862" s="25">
        <v>202.0</v>
      </c>
      <c r="I2862" s="25">
        <v>0.0</v>
      </c>
      <c r="J2862" s="25">
        <v>0.0</v>
      </c>
      <c r="K2862" s="25">
        <v>0.0</v>
      </c>
      <c r="L2862" s="25">
        <v>0.0</v>
      </c>
      <c r="M2862" s="25">
        <v>0.0</v>
      </c>
      <c r="N2862" s="25">
        <v>0.13194</v>
      </c>
      <c r="O2862" s="25">
        <v>8.48917</v>
      </c>
      <c r="P2862" s="25">
        <v>2.88447</v>
      </c>
      <c r="Q2862" s="25">
        <v>10.0</v>
      </c>
      <c r="R2862" s="25">
        <v>99.0</v>
      </c>
      <c r="S2862" s="25">
        <v>8.0</v>
      </c>
    </row>
    <row r="2863">
      <c r="A2863" s="25" t="s">
        <v>41</v>
      </c>
      <c r="B2863" s="25" t="s">
        <v>1</v>
      </c>
      <c r="C2863" s="25" t="s">
        <v>187</v>
      </c>
      <c r="D2863" s="25" t="s">
        <v>16</v>
      </c>
      <c r="E2863" s="25">
        <v>253.0</v>
      </c>
      <c r="F2863" s="25">
        <v>11.0</v>
      </c>
      <c r="G2863" s="25">
        <v>0.0</v>
      </c>
      <c r="H2863" s="25">
        <v>62.0</v>
      </c>
      <c r="I2863" s="25">
        <v>0.0</v>
      </c>
      <c r="J2863" s="25">
        <v>0.0</v>
      </c>
      <c r="K2863" s="25">
        <v>0.0</v>
      </c>
      <c r="L2863" s="25">
        <v>0.0</v>
      </c>
      <c r="M2863" s="25">
        <v>0.0</v>
      </c>
      <c r="N2863" s="25">
        <v>0.31472</v>
      </c>
      <c r="O2863" s="25">
        <v>9.35944</v>
      </c>
      <c r="P2863" s="25">
        <v>2.92526</v>
      </c>
      <c r="Q2863" s="25">
        <v>10.0</v>
      </c>
      <c r="R2863" s="25">
        <v>99.0</v>
      </c>
      <c r="S2863" s="25">
        <v>8.0</v>
      </c>
    </row>
    <row r="2864">
      <c r="A2864" s="25" t="s">
        <v>41</v>
      </c>
      <c r="B2864" s="25" t="s">
        <v>1</v>
      </c>
      <c r="C2864" s="25" t="s">
        <v>185</v>
      </c>
      <c r="D2864" s="25" t="s">
        <v>17</v>
      </c>
      <c r="E2864" s="25">
        <v>54.0</v>
      </c>
      <c r="F2864" s="25">
        <v>13.0</v>
      </c>
      <c r="G2864" s="25">
        <v>0.0</v>
      </c>
      <c r="H2864" s="25">
        <v>3.0</v>
      </c>
      <c r="I2864" s="25">
        <v>0.0</v>
      </c>
      <c r="J2864" s="25">
        <v>0.0</v>
      </c>
      <c r="K2864" s="25">
        <v>0.0</v>
      </c>
      <c r="L2864" s="25">
        <v>0.0</v>
      </c>
      <c r="M2864" s="25">
        <v>0.0</v>
      </c>
      <c r="N2864" s="25">
        <v>1.38333</v>
      </c>
      <c r="O2864" s="25">
        <v>15.62028</v>
      </c>
      <c r="P2864" s="25">
        <v>5.84335</v>
      </c>
      <c r="Q2864" s="25">
        <v>10.0</v>
      </c>
      <c r="R2864" s="25">
        <v>99.0</v>
      </c>
      <c r="S2864" s="25">
        <v>9.0</v>
      </c>
    </row>
    <row r="2865">
      <c r="A2865" s="25" t="s">
        <v>41</v>
      </c>
      <c r="B2865" s="25" t="s">
        <v>1</v>
      </c>
      <c r="C2865" s="25" t="s">
        <v>162</v>
      </c>
      <c r="D2865" s="25" t="s">
        <v>17</v>
      </c>
      <c r="E2865" s="25">
        <v>125.0</v>
      </c>
      <c r="F2865" s="25">
        <v>14.0</v>
      </c>
      <c r="G2865" s="25">
        <v>0.0</v>
      </c>
      <c r="H2865" s="25">
        <v>21.0</v>
      </c>
      <c r="I2865" s="25">
        <v>0.0</v>
      </c>
      <c r="J2865" s="25">
        <v>0.0</v>
      </c>
      <c r="K2865" s="25">
        <v>0.0</v>
      </c>
      <c r="L2865" s="25">
        <v>0.0</v>
      </c>
      <c r="M2865" s="25">
        <v>0.0</v>
      </c>
      <c r="N2865" s="25">
        <v>0.61056</v>
      </c>
      <c r="O2865" s="25">
        <v>10.58</v>
      </c>
      <c r="P2865" s="25">
        <v>3.27638</v>
      </c>
      <c r="Q2865" s="25">
        <v>10.0</v>
      </c>
      <c r="R2865" s="25">
        <v>99.0</v>
      </c>
      <c r="S2865" s="25">
        <v>9.0</v>
      </c>
    </row>
    <row r="2866">
      <c r="A2866" s="25" t="s">
        <v>41</v>
      </c>
      <c r="B2866" s="25" t="s">
        <v>1</v>
      </c>
      <c r="C2866" s="25" t="s">
        <v>48</v>
      </c>
      <c r="D2866" s="25" t="s">
        <v>17</v>
      </c>
      <c r="E2866" s="25">
        <v>243.0</v>
      </c>
      <c r="F2866" s="25">
        <v>10.0</v>
      </c>
      <c r="G2866" s="25">
        <v>0.0</v>
      </c>
      <c r="H2866" s="25">
        <v>55.0</v>
      </c>
      <c r="I2866" s="25">
        <v>0.0</v>
      </c>
      <c r="J2866" s="25">
        <v>0.0</v>
      </c>
      <c r="K2866" s="25">
        <v>0.0</v>
      </c>
      <c r="L2866" s="25">
        <v>0.0</v>
      </c>
      <c r="M2866" s="25">
        <v>0.0</v>
      </c>
      <c r="N2866" s="25">
        <v>0.07528</v>
      </c>
      <c r="O2866" s="25">
        <v>0.97111</v>
      </c>
      <c r="P2866" s="25">
        <v>1.2156</v>
      </c>
      <c r="Q2866" s="25">
        <v>10.0</v>
      </c>
      <c r="R2866" s="25">
        <v>99.0</v>
      </c>
      <c r="S2866" s="25">
        <v>9.0</v>
      </c>
    </row>
    <row r="2867">
      <c r="A2867" s="25" t="s">
        <v>41</v>
      </c>
      <c r="B2867" s="25" t="s">
        <v>1</v>
      </c>
      <c r="C2867" s="25" t="s">
        <v>128</v>
      </c>
      <c r="D2867" s="25" t="s">
        <v>17</v>
      </c>
      <c r="E2867" s="25">
        <v>41.0</v>
      </c>
      <c r="F2867" s="25">
        <v>12.0</v>
      </c>
      <c r="G2867" s="25">
        <v>0.0</v>
      </c>
      <c r="H2867" s="25">
        <v>6.0</v>
      </c>
      <c r="I2867" s="25">
        <v>0.0</v>
      </c>
      <c r="J2867" s="25">
        <v>0.0</v>
      </c>
      <c r="K2867" s="25">
        <v>0.0</v>
      </c>
      <c r="L2867" s="25">
        <v>0.0</v>
      </c>
      <c r="M2867" s="25">
        <v>0.0</v>
      </c>
      <c r="N2867" s="25">
        <v>0.88389</v>
      </c>
      <c r="O2867" s="25">
        <v>19.34167</v>
      </c>
      <c r="P2867" s="25">
        <v>8.1194</v>
      </c>
      <c r="Q2867" s="25">
        <v>10.0</v>
      </c>
      <c r="R2867" s="25">
        <v>99.0</v>
      </c>
      <c r="S2867" s="25">
        <v>9.0</v>
      </c>
    </row>
    <row r="2868">
      <c r="A2868" s="25" t="s">
        <v>41</v>
      </c>
      <c r="B2868" s="25" t="s">
        <v>1</v>
      </c>
      <c r="C2868" s="25" t="s">
        <v>176</v>
      </c>
      <c r="D2868" s="25" t="s">
        <v>18</v>
      </c>
      <c r="E2868" s="25">
        <v>114.0</v>
      </c>
      <c r="F2868" s="25">
        <v>11.0</v>
      </c>
      <c r="G2868" s="25">
        <v>0.0</v>
      </c>
      <c r="H2868" s="25">
        <v>2.0</v>
      </c>
      <c r="I2868" s="25">
        <v>0.0</v>
      </c>
      <c r="J2868" s="25">
        <v>0.0</v>
      </c>
      <c r="K2868" s="25">
        <v>0.0</v>
      </c>
      <c r="L2868" s="25">
        <v>0.0</v>
      </c>
      <c r="M2868" s="25">
        <v>0.0</v>
      </c>
      <c r="N2868" s="25">
        <v>0.65417</v>
      </c>
      <c r="O2868" s="25">
        <v>10.24333</v>
      </c>
      <c r="P2868" s="25">
        <v>3.14327</v>
      </c>
      <c r="Q2868" s="25">
        <v>10.0</v>
      </c>
      <c r="R2868" s="25">
        <v>99.0</v>
      </c>
      <c r="S2868" s="25">
        <v>10.0</v>
      </c>
    </row>
    <row r="2869">
      <c r="A2869" s="25" t="s">
        <v>41</v>
      </c>
      <c r="B2869" s="25" t="s">
        <v>1</v>
      </c>
      <c r="C2869" s="25" t="s">
        <v>86</v>
      </c>
      <c r="D2869" s="25" t="s">
        <v>18</v>
      </c>
      <c r="E2869" s="25">
        <v>479.0</v>
      </c>
      <c r="F2869" s="25">
        <v>13.0</v>
      </c>
      <c r="G2869" s="25">
        <v>1.0</v>
      </c>
      <c r="H2869" s="25">
        <v>16.0</v>
      </c>
      <c r="I2869" s="25">
        <v>0.0</v>
      </c>
      <c r="J2869" s="25">
        <v>0.0</v>
      </c>
      <c r="K2869" s="25">
        <v>0.0</v>
      </c>
      <c r="L2869" s="25">
        <v>0.0</v>
      </c>
      <c r="M2869" s="25">
        <v>0.0</v>
      </c>
      <c r="N2869" s="25">
        <v>0.98861</v>
      </c>
      <c r="O2869" s="25">
        <v>16.28028</v>
      </c>
      <c r="P2869" s="25">
        <v>4.53554</v>
      </c>
      <c r="Q2869" s="25">
        <v>10.0</v>
      </c>
      <c r="R2869" s="25">
        <v>99.0</v>
      </c>
      <c r="S2869" s="25">
        <v>10.0</v>
      </c>
    </row>
    <row r="2870">
      <c r="A2870" s="25" t="s">
        <v>41</v>
      </c>
      <c r="B2870" s="25" t="s">
        <v>1</v>
      </c>
      <c r="C2870" s="25" t="s">
        <v>132</v>
      </c>
      <c r="D2870" s="25" t="s">
        <v>19</v>
      </c>
      <c r="E2870" s="25">
        <v>88.0</v>
      </c>
      <c r="F2870" s="25">
        <v>13.0</v>
      </c>
      <c r="G2870" s="25">
        <v>0.0</v>
      </c>
      <c r="H2870" s="25">
        <v>5.0</v>
      </c>
      <c r="I2870" s="25">
        <v>0.0</v>
      </c>
      <c r="J2870" s="25">
        <v>0.0</v>
      </c>
      <c r="K2870" s="25">
        <v>0.0</v>
      </c>
      <c r="L2870" s="25">
        <v>0.0</v>
      </c>
      <c r="M2870" s="25">
        <v>0.0</v>
      </c>
      <c r="N2870" s="25">
        <v>0.65806</v>
      </c>
      <c r="O2870" s="25">
        <v>9.24361</v>
      </c>
      <c r="P2870" s="25">
        <v>3.62797</v>
      </c>
      <c r="Q2870" s="25">
        <v>10.0</v>
      </c>
      <c r="R2870" s="25">
        <v>99.0</v>
      </c>
      <c r="S2870" s="25">
        <v>11.0</v>
      </c>
    </row>
    <row r="2871">
      <c r="A2871" s="25" t="s">
        <v>41</v>
      </c>
      <c r="B2871" s="25" t="s">
        <v>1</v>
      </c>
      <c r="C2871" s="25" t="s">
        <v>181</v>
      </c>
      <c r="D2871" s="25" t="s">
        <v>19</v>
      </c>
      <c r="E2871" s="25">
        <v>175.0</v>
      </c>
      <c r="F2871" s="25">
        <v>10.0</v>
      </c>
      <c r="G2871" s="25">
        <v>0.0</v>
      </c>
      <c r="H2871" s="25">
        <v>28.0</v>
      </c>
      <c r="I2871" s="25">
        <v>0.0</v>
      </c>
      <c r="J2871" s="25">
        <v>0.0</v>
      </c>
      <c r="K2871" s="25">
        <v>0.0</v>
      </c>
      <c r="L2871" s="25">
        <v>0.0</v>
      </c>
      <c r="M2871" s="25">
        <v>0.0</v>
      </c>
      <c r="N2871" s="25">
        <v>0.25167</v>
      </c>
      <c r="O2871" s="25">
        <v>1.64667</v>
      </c>
      <c r="P2871" s="25">
        <v>0.94974</v>
      </c>
      <c r="Q2871" s="25">
        <v>10.0</v>
      </c>
      <c r="R2871" s="25">
        <v>99.0</v>
      </c>
      <c r="S2871" s="25">
        <v>11.0</v>
      </c>
    </row>
    <row r="2872">
      <c r="A2872" s="25" t="s">
        <v>41</v>
      </c>
      <c r="B2872" s="25" t="s">
        <v>1</v>
      </c>
      <c r="C2872" s="25" t="s">
        <v>194</v>
      </c>
      <c r="D2872" s="25" t="s">
        <v>20</v>
      </c>
      <c r="E2872" s="25">
        <v>31.0</v>
      </c>
      <c r="F2872" s="25">
        <v>10.0</v>
      </c>
      <c r="G2872" s="25">
        <v>0.0</v>
      </c>
      <c r="H2872" s="25">
        <v>1.0</v>
      </c>
      <c r="I2872" s="25">
        <v>0.0</v>
      </c>
      <c r="J2872" s="25">
        <v>0.0</v>
      </c>
      <c r="K2872" s="25">
        <v>0.0</v>
      </c>
      <c r="L2872" s="25">
        <v>0.0</v>
      </c>
      <c r="M2872" s="25">
        <v>0.0</v>
      </c>
      <c r="N2872" s="25">
        <v>1.065</v>
      </c>
      <c r="O2872" s="25">
        <v>24.14306</v>
      </c>
      <c r="P2872" s="25">
        <v>7.9622</v>
      </c>
      <c r="Q2872" s="25">
        <v>10.0</v>
      </c>
      <c r="R2872" s="25">
        <v>99.0</v>
      </c>
      <c r="S2872" s="25">
        <v>12.0</v>
      </c>
    </row>
    <row r="2873">
      <c r="A2873" s="25" t="s">
        <v>41</v>
      </c>
      <c r="B2873" s="25" t="s">
        <v>1</v>
      </c>
      <c r="C2873" s="25" t="s">
        <v>155</v>
      </c>
      <c r="D2873" s="25" t="s">
        <v>20</v>
      </c>
      <c r="E2873" s="25">
        <v>270.0</v>
      </c>
      <c r="F2873" s="25">
        <v>10.0</v>
      </c>
      <c r="G2873" s="25">
        <v>0.0</v>
      </c>
      <c r="H2873" s="25">
        <v>2.0</v>
      </c>
      <c r="I2873" s="25">
        <v>0.0</v>
      </c>
      <c r="J2873" s="25">
        <v>0.0</v>
      </c>
      <c r="K2873" s="25">
        <v>0.0</v>
      </c>
      <c r="L2873" s="25">
        <v>0.0</v>
      </c>
      <c r="M2873" s="25">
        <v>0.0</v>
      </c>
      <c r="N2873" s="25">
        <v>0.55778</v>
      </c>
      <c r="O2873" s="25">
        <v>10.60278</v>
      </c>
      <c r="P2873" s="25">
        <v>3.5225</v>
      </c>
      <c r="Q2873" s="25">
        <v>10.0</v>
      </c>
      <c r="R2873" s="25">
        <v>99.0</v>
      </c>
      <c r="S2873" s="25">
        <v>12.0</v>
      </c>
    </row>
    <row r="2874">
      <c r="A2874" s="25" t="s">
        <v>41</v>
      </c>
      <c r="B2874" s="25" t="s">
        <v>1</v>
      </c>
      <c r="C2874" s="25" t="s">
        <v>148</v>
      </c>
      <c r="D2874" s="25" t="s">
        <v>20</v>
      </c>
      <c r="E2874" s="25">
        <v>27.0</v>
      </c>
      <c r="F2874" s="25">
        <v>11.0</v>
      </c>
      <c r="G2874" s="25">
        <v>0.0</v>
      </c>
      <c r="H2874" s="25">
        <v>0.0</v>
      </c>
      <c r="I2874" s="25">
        <v>0.0</v>
      </c>
      <c r="J2874" s="25">
        <v>0.0</v>
      </c>
      <c r="K2874" s="25">
        <v>0.0</v>
      </c>
      <c r="L2874" s="25">
        <v>0.0</v>
      </c>
      <c r="M2874" s="25">
        <v>0.0</v>
      </c>
      <c r="N2874" s="25">
        <v>0.95417</v>
      </c>
      <c r="O2874" s="25">
        <v>27.85417</v>
      </c>
      <c r="P2874" s="25">
        <v>7.17592</v>
      </c>
      <c r="Q2874" s="25">
        <v>10.0</v>
      </c>
      <c r="R2874" s="25">
        <v>99.0</v>
      </c>
      <c r="S2874" s="25">
        <v>12.0</v>
      </c>
    </row>
    <row r="2875">
      <c r="A2875" s="25" t="s">
        <v>41</v>
      </c>
      <c r="B2875" s="25" t="s">
        <v>1</v>
      </c>
      <c r="C2875" s="25" t="s">
        <v>104</v>
      </c>
      <c r="D2875" s="25" t="s">
        <v>20</v>
      </c>
      <c r="E2875" s="25">
        <v>158.0</v>
      </c>
      <c r="F2875" s="25">
        <v>12.0</v>
      </c>
      <c r="G2875" s="25">
        <v>0.0</v>
      </c>
      <c r="H2875" s="25">
        <v>1.0</v>
      </c>
      <c r="I2875" s="25">
        <v>0.0</v>
      </c>
      <c r="J2875" s="25">
        <v>0.0</v>
      </c>
      <c r="K2875" s="25">
        <v>0.0</v>
      </c>
      <c r="L2875" s="25">
        <v>0.0</v>
      </c>
      <c r="M2875" s="25">
        <v>0.0</v>
      </c>
      <c r="N2875" s="25">
        <v>0.62333</v>
      </c>
      <c r="O2875" s="25">
        <v>5.37472</v>
      </c>
      <c r="P2875" s="25">
        <v>2.02694</v>
      </c>
      <c r="Q2875" s="25">
        <v>10.0</v>
      </c>
      <c r="R2875" s="25">
        <v>99.0</v>
      </c>
      <c r="S2875" s="25">
        <v>12.0</v>
      </c>
    </row>
    <row r="2876">
      <c r="A2876" s="25" t="s">
        <v>41</v>
      </c>
      <c r="B2876" s="25" t="s">
        <v>1</v>
      </c>
      <c r="C2876" s="25" t="s">
        <v>242</v>
      </c>
      <c r="D2876" s="25" t="s">
        <v>284</v>
      </c>
      <c r="E2876" s="25">
        <v>61.0</v>
      </c>
      <c r="F2876" s="25">
        <v>14.0</v>
      </c>
      <c r="G2876" s="25">
        <v>1.0</v>
      </c>
      <c r="H2876" s="25">
        <v>16.0</v>
      </c>
      <c r="I2876" s="25">
        <v>0.0</v>
      </c>
      <c r="J2876" s="25">
        <v>0.0</v>
      </c>
      <c r="K2876" s="25">
        <v>0.0</v>
      </c>
      <c r="L2876" s="25">
        <v>0.0</v>
      </c>
      <c r="M2876" s="25">
        <v>0.0</v>
      </c>
      <c r="N2876" s="25">
        <v>0.14028</v>
      </c>
      <c r="O2876" s="25">
        <v>32.48306</v>
      </c>
      <c r="P2876" s="25">
        <v>6.50129</v>
      </c>
      <c r="Q2876" s="25">
        <v>10.0</v>
      </c>
      <c r="R2876" s="25">
        <v>99.0</v>
      </c>
      <c r="S2876" s="25">
        <v>99.0</v>
      </c>
    </row>
    <row r="2877">
      <c r="A2877" s="25" t="s">
        <v>41</v>
      </c>
      <c r="B2877" s="25" t="s">
        <v>1</v>
      </c>
      <c r="C2877" s="25" t="s">
        <v>278</v>
      </c>
      <c r="D2877" s="25" t="s">
        <v>10</v>
      </c>
      <c r="E2877" s="25">
        <v>68.0</v>
      </c>
      <c r="F2877" s="25">
        <v>11.0</v>
      </c>
      <c r="G2877" s="25">
        <v>0.0</v>
      </c>
      <c r="H2877" s="25">
        <v>39.0</v>
      </c>
      <c r="I2877" s="25">
        <v>0.0</v>
      </c>
      <c r="J2877" s="25">
        <v>0.0</v>
      </c>
      <c r="K2877" s="25">
        <v>0.0</v>
      </c>
      <c r="L2877" s="25">
        <v>0.0</v>
      </c>
      <c r="M2877" s="25">
        <v>0.0</v>
      </c>
      <c r="N2877" s="25">
        <v>0.01083</v>
      </c>
      <c r="O2877" s="25">
        <v>1.915</v>
      </c>
      <c r="P2877" s="25">
        <v>2.22074</v>
      </c>
      <c r="Q2877" s="25">
        <v>11.0</v>
      </c>
      <c r="R2877" s="25">
        <v>99.0</v>
      </c>
      <c r="S2877" s="25">
        <v>1.0</v>
      </c>
    </row>
    <row r="2878">
      <c r="A2878" s="25" t="s">
        <v>41</v>
      </c>
      <c r="B2878" s="25" t="s">
        <v>1</v>
      </c>
      <c r="C2878" s="25" t="s">
        <v>270</v>
      </c>
      <c r="D2878" s="25" t="s">
        <v>10</v>
      </c>
      <c r="E2878" s="25">
        <v>23.0</v>
      </c>
      <c r="F2878" s="25">
        <v>12.0</v>
      </c>
      <c r="G2878" s="25">
        <v>0.0</v>
      </c>
      <c r="H2878" s="25">
        <v>8.0</v>
      </c>
      <c r="I2878" s="25">
        <v>0.0</v>
      </c>
      <c r="J2878" s="25">
        <v>0.0</v>
      </c>
      <c r="K2878" s="25">
        <v>0.0</v>
      </c>
      <c r="L2878" s="25">
        <v>0.0</v>
      </c>
      <c r="M2878" s="25">
        <v>0.0</v>
      </c>
      <c r="N2878" s="25">
        <v>0.08417</v>
      </c>
      <c r="O2878" s="25">
        <v>11.63167</v>
      </c>
      <c r="P2878" s="25">
        <v>2.70186</v>
      </c>
      <c r="Q2878" s="25">
        <v>11.0</v>
      </c>
      <c r="R2878" s="25">
        <v>99.0</v>
      </c>
      <c r="S2878" s="25">
        <v>1.0</v>
      </c>
    </row>
    <row r="2879">
      <c r="A2879" s="25" t="s">
        <v>41</v>
      </c>
      <c r="B2879" s="25" t="s">
        <v>1</v>
      </c>
      <c r="C2879" s="25" t="s">
        <v>150</v>
      </c>
      <c r="D2879" s="25" t="s">
        <v>235</v>
      </c>
      <c r="E2879" s="25">
        <v>81.0</v>
      </c>
      <c r="F2879" s="25">
        <v>12.0</v>
      </c>
      <c r="G2879" s="25">
        <v>1.0</v>
      </c>
      <c r="H2879" s="25">
        <v>7.0</v>
      </c>
      <c r="I2879" s="25">
        <v>0.0</v>
      </c>
      <c r="J2879" s="25">
        <v>0.0</v>
      </c>
      <c r="K2879" s="25">
        <v>0.0</v>
      </c>
      <c r="L2879" s="25">
        <v>0.0</v>
      </c>
      <c r="M2879" s="25">
        <v>0.0</v>
      </c>
      <c r="N2879" s="25">
        <v>0.29083</v>
      </c>
      <c r="O2879" s="25">
        <v>65.64361</v>
      </c>
      <c r="P2879" s="25">
        <v>54.43424</v>
      </c>
      <c r="Q2879" s="25">
        <v>11.0</v>
      </c>
      <c r="R2879" s="25">
        <v>99.0</v>
      </c>
      <c r="S2879" s="25">
        <v>2.0</v>
      </c>
    </row>
    <row r="2880">
      <c r="A2880" s="25" t="s">
        <v>41</v>
      </c>
      <c r="B2880" s="25" t="s">
        <v>1</v>
      </c>
      <c r="C2880" s="25" t="s">
        <v>196</v>
      </c>
      <c r="D2880" s="25" t="s">
        <v>235</v>
      </c>
      <c r="E2880" s="25">
        <v>48.0</v>
      </c>
      <c r="F2880" s="25">
        <v>12.0</v>
      </c>
      <c r="G2880" s="25">
        <v>3.0</v>
      </c>
      <c r="H2880" s="25">
        <v>3.0</v>
      </c>
      <c r="I2880" s="25">
        <v>0.0</v>
      </c>
      <c r="J2880" s="25">
        <v>0.0</v>
      </c>
      <c r="K2880" s="25">
        <v>0.0</v>
      </c>
      <c r="L2880" s="25">
        <v>0.0</v>
      </c>
      <c r="M2880" s="25">
        <v>0.0</v>
      </c>
      <c r="N2880" s="25">
        <v>0.60972</v>
      </c>
      <c r="O2880" s="25">
        <v>94.01861</v>
      </c>
      <c r="P2880" s="25">
        <v>37.66356</v>
      </c>
      <c r="Q2880" s="25">
        <v>11.0</v>
      </c>
      <c r="R2880" s="25">
        <v>99.0</v>
      </c>
      <c r="S2880" s="25">
        <v>2.0</v>
      </c>
    </row>
    <row r="2881">
      <c r="A2881" s="25" t="s">
        <v>41</v>
      </c>
      <c r="B2881" s="25" t="s">
        <v>1</v>
      </c>
      <c r="C2881" s="25" t="s">
        <v>144</v>
      </c>
      <c r="D2881" s="25" t="s">
        <v>235</v>
      </c>
      <c r="E2881" s="25">
        <v>69.0</v>
      </c>
      <c r="F2881" s="25">
        <v>12.0</v>
      </c>
      <c r="G2881" s="25">
        <v>1.0</v>
      </c>
      <c r="H2881" s="25">
        <v>0.0</v>
      </c>
      <c r="I2881" s="25">
        <v>0.0</v>
      </c>
      <c r="J2881" s="25">
        <v>0.0</v>
      </c>
      <c r="K2881" s="25">
        <v>0.0</v>
      </c>
      <c r="L2881" s="25">
        <v>0.0</v>
      </c>
      <c r="M2881" s="25">
        <v>0.0</v>
      </c>
      <c r="N2881" s="25">
        <v>0.55222</v>
      </c>
      <c r="O2881" s="25">
        <v>93.14889</v>
      </c>
      <c r="P2881" s="25">
        <v>47.79723</v>
      </c>
      <c r="Q2881" s="25">
        <v>11.0</v>
      </c>
      <c r="R2881" s="25">
        <v>99.0</v>
      </c>
      <c r="S2881" s="25">
        <v>2.0</v>
      </c>
    </row>
    <row r="2882">
      <c r="A2882" s="25" t="s">
        <v>41</v>
      </c>
      <c r="B2882" s="25" t="s">
        <v>1</v>
      </c>
      <c r="C2882" s="25" t="s">
        <v>145</v>
      </c>
      <c r="D2882" s="25" t="s">
        <v>235</v>
      </c>
      <c r="E2882" s="25">
        <v>117.0</v>
      </c>
      <c r="F2882" s="25">
        <v>18.0</v>
      </c>
      <c r="G2882" s="25">
        <v>0.0</v>
      </c>
      <c r="H2882" s="25">
        <v>1.0</v>
      </c>
      <c r="I2882" s="25">
        <v>0.0</v>
      </c>
      <c r="J2882" s="25">
        <v>0.0</v>
      </c>
      <c r="K2882" s="25">
        <v>0.0</v>
      </c>
      <c r="L2882" s="25">
        <v>0.0</v>
      </c>
      <c r="M2882" s="25">
        <v>0.0</v>
      </c>
      <c r="N2882" s="25">
        <v>0.35611</v>
      </c>
      <c r="O2882" s="25">
        <v>38.46667</v>
      </c>
      <c r="P2882" s="25">
        <v>28.09033</v>
      </c>
      <c r="Q2882" s="25">
        <v>11.0</v>
      </c>
      <c r="R2882" s="25">
        <v>99.0</v>
      </c>
      <c r="S2882" s="25">
        <v>2.0</v>
      </c>
    </row>
    <row r="2883">
      <c r="A2883" s="25" t="s">
        <v>41</v>
      </c>
      <c r="B2883" s="25" t="s">
        <v>1</v>
      </c>
      <c r="C2883" s="25" t="s">
        <v>137</v>
      </c>
      <c r="D2883" s="25" t="s">
        <v>11</v>
      </c>
      <c r="E2883" s="25">
        <v>72.0</v>
      </c>
      <c r="F2883" s="25">
        <v>14.0</v>
      </c>
      <c r="G2883" s="25">
        <v>1.0</v>
      </c>
      <c r="H2883" s="25">
        <v>18.0</v>
      </c>
      <c r="I2883" s="25">
        <v>0.0</v>
      </c>
      <c r="J2883" s="25">
        <v>0.0</v>
      </c>
      <c r="K2883" s="25">
        <v>0.0</v>
      </c>
      <c r="L2883" s="25">
        <v>0.0</v>
      </c>
      <c r="M2883" s="25">
        <v>0.0</v>
      </c>
      <c r="N2883" s="25">
        <v>0.08972</v>
      </c>
      <c r="O2883" s="25">
        <v>17.7475</v>
      </c>
      <c r="P2883" s="25">
        <v>4.72667</v>
      </c>
      <c r="Q2883" s="25">
        <v>11.0</v>
      </c>
      <c r="R2883" s="25">
        <v>99.0</v>
      </c>
      <c r="S2883" s="25">
        <v>3.0</v>
      </c>
    </row>
    <row r="2884">
      <c r="A2884" s="25" t="s">
        <v>41</v>
      </c>
      <c r="B2884" s="25" t="s">
        <v>1</v>
      </c>
      <c r="C2884" s="25" t="s">
        <v>120</v>
      </c>
      <c r="D2884" s="25" t="s">
        <v>12</v>
      </c>
      <c r="E2884" s="25">
        <v>511.0</v>
      </c>
      <c r="F2884" s="25">
        <v>11.0</v>
      </c>
      <c r="G2884" s="25">
        <v>0.0</v>
      </c>
      <c r="H2884" s="25">
        <v>113.0</v>
      </c>
      <c r="I2884" s="25">
        <v>0.0</v>
      </c>
      <c r="J2884" s="25">
        <v>0.0</v>
      </c>
      <c r="K2884" s="25">
        <v>0.0</v>
      </c>
      <c r="L2884" s="25">
        <v>0.0</v>
      </c>
      <c r="M2884" s="25">
        <v>0.0</v>
      </c>
      <c r="N2884" s="25">
        <v>0.13806</v>
      </c>
      <c r="O2884" s="25">
        <v>5.38528</v>
      </c>
      <c r="P2884" s="25">
        <v>1.82766</v>
      </c>
      <c r="Q2884" s="25">
        <v>11.0</v>
      </c>
      <c r="R2884" s="25">
        <v>99.0</v>
      </c>
      <c r="S2884" s="25">
        <v>4.0</v>
      </c>
    </row>
    <row r="2885">
      <c r="A2885" s="25" t="s">
        <v>41</v>
      </c>
      <c r="B2885" s="25" t="s">
        <v>1</v>
      </c>
      <c r="C2885" s="25" t="s">
        <v>90</v>
      </c>
      <c r="D2885" s="25" t="s">
        <v>12</v>
      </c>
      <c r="E2885" s="25">
        <v>113.0</v>
      </c>
      <c r="F2885" s="25">
        <v>19.0</v>
      </c>
      <c r="G2885" s="25">
        <v>0.0</v>
      </c>
      <c r="H2885" s="25">
        <v>8.0</v>
      </c>
      <c r="I2885" s="25">
        <v>0.0</v>
      </c>
      <c r="J2885" s="25">
        <v>0.0</v>
      </c>
      <c r="K2885" s="25">
        <v>0.0</v>
      </c>
      <c r="L2885" s="25">
        <v>0.0</v>
      </c>
      <c r="M2885" s="25">
        <v>0.0</v>
      </c>
      <c r="N2885" s="25">
        <v>1.24361</v>
      </c>
      <c r="O2885" s="25">
        <v>11.00083</v>
      </c>
      <c r="P2885" s="25">
        <v>3.73758</v>
      </c>
      <c r="Q2885" s="25">
        <v>11.0</v>
      </c>
      <c r="R2885" s="25">
        <v>99.0</v>
      </c>
      <c r="S2885" s="25">
        <v>4.0</v>
      </c>
    </row>
    <row r="2886">
      <c r="A2886" s="25" t="s">
        <v>41</v>
      </c>
      <c r="B2886" s="25" t="s">
        <v>1</v>
      </c>
      <c r="C2886" s="25" t="s">
        <v>115</v>
      </c>
      <c r="D2886" s="25" t="s">
        <v>12</v>
      </c>
      <c r="E2886" s="25">
        <v>176.0</v>
      </c>
      <c r="F2886" s="25">
        <v>12.0</v>
      </c>
      <c r="G2886" s="25">
        <v>0.0</v>
      </c>
      <c r="H2886" s="25">
        <v>42.0</v>
      </c>
      <c r="I2886" s="25">
        <v>0.0</v>
      </c>
      <c r="J2886" s="25">
        <v>0.0</v>
      </c>
      <c r="K2886" s="25">
        <v>0.0</v>
      </c>
      <c r="L2886" s="25">
        <v>0.0</v>
      </c>
      <c r="M2886" s="25">
        <v>0.0</v>
      </c>
      <c r="N2886" s="25">
        <v>0.51944</v>
      </c>
      <c r="O2886" s="25">
        <v>8.01833</v>
      </c>
      <c r="P2886" s="25">
        <v>2.39535</v>
      </c>
      <c r="Q2886" s="25">
        <v>11.0</v>
      </c>
      <c r="R2886" s="25">
        <v>99.0</v>
      </c>
      <c r="S2886" s="25">
        <v>4.0</v>
      </c>
    </row>
    <row r="2887">
      <c r="A2887" s="25" t="s">
        <v>41</v>
      </c>
      <c r="B2887" s="25" t="s">
        <v>1</v>
      </c>
      <c r="C2887" s="25" t="s">
        <v>165</v>
      </c>
      <c r="D2887" s="25" t="s">
        <v>15</v>
      </c>
      <c r="E2887" s="25">
        <v>488.0</v>
      </c>
      <c r="F2887" s="25">
        <v>11.0</v>
      </c>
      <c r="G2887" s="25">
        <v>0.0</v>
      </c>
      <c r="H2887" s="25">
        <v>215.0</v>
      </c>
      <c r="I2887" s="25">
        <v>0.0</v>
      </c>
      <c r="J2887" s="25">
        <v>0.0</v>
      </c>
      <c r="K2887" s="25">
        <v>0.0</v>
      </c>
      <c r="L2887" s="25">
        <v>0.0</v>
      </c>
      <c r="M2887" s="25">
        <v>0.0</v>
      </c>
      <c r="N2887" s="25">
        <v>0.02556</v>
      </c>
      <c r="O2887" s="25">
        <v>0.99917</v>
      </c>
      <c r="P2887" s="25">
        <v>0.32421</v>
      </c>
      <c r="Q2887" s="25">
        <v>11.0</v>
      </c>
      <c r="R2887" s="25">
        <v>99.0</v>
      </c>
      <c r="S2887" s="25">
        <v>7.0</v>
      </c>
    </row>
    <row r="2888">
      <c r="A2888" s="25" t="s">
        <v>41</v>
      </c>
      <c r="B2888" s="25" t="s">
        <v>1</v>
      </c>
      <c r="C2888" s="25" t="s">
        <v>194</v>
      </c>
      <c r="D2888" s="25" t="s">
        <v>16</v>
      </c>
      <c r="E2888" s="25">
        <v>74.0</v>
      </c>
      <c r="F2888" s="25">
        <v>12.0</v>
      </c>
      <c r="G2888" s="25">
        <v>0.0</v>
      </c>
      <c r="H2888" s="25">
        <v>16.0</v>
      </c>
      <c r="I2888" s="25">
        <v>0.0</v>
      </c>
      <c r="J2888" s="25">
        <v>0.0</v>
      </c>
      <c r="K2888" s="25">
        <v>0.0</v>
      </c>
      <c r="L2888" s="25">
        <v>0.0</v>
      </c>
      <c r="M2888" s="25">
        <v>0.0</v>
      </c>
      <c r="N2888" s="25">
        <v>0.24028</v>
      </c>
      <c r="O2888" s="25">
        <v>8.30167</v>
      </c>
      <c r="P2888" s="25">
        <v>2.66605</v>
      </c>
      <c r="Q2888" s="25">
        <v>11.0</v>
      </c>
      <c r="R2888" s="25">
        <v>99.0</v>
      </c>
      <c r="S2888" s="25">
        <v>8.0</v>
      </c>
    </row>
    <row r="2889">
      <c r="A2889" s="25" t="s">
        <v>41</v>
      </c>
      <c r="B2889" s="25" t="s">
        <v>1</v>
      </c>
      <c r="C2889" s="25" t="s">
        <v>168</v>
      </c>
      <c r="D2889" s="25" t="s">
        <v>17</v>
      </c>
      <c r="E2889" s="25">
        <v>64.0</v>
      </c>
      <c r="F2889" s="25">
        <v>11.0</v>
      </c>
      <c r="G2889" s="25">
        <v>1.0</v>
      </c>
      <c r="H2889" s="25">
        <v>14.0</v>
      </c>
      <c r="I2889" s="25">
        <v>0.0</v>
      </c>
      <c r="J2889" s="25">
        <v>0.0</v>
      </c>
      <c r="K2889" s="25">
        <v>0.0</v>
      </c>
      <c r="L2889" s="25">
        <v>0.0</v>
      </c>
      <c r="M2889" s="25">
        <v>0.0</v>
      </c>
      <c r="N2889" s="25">
        <v>0.25278</v>
      </c>
      <c r="O2889" s="25">
        <v>22.47167</v>
      </c>
      <c r="P2889" s="25">
        <v>7.00783</v>
      </c>
      <c r="Q2889" s="25">
        <v>11.0</v>
      </c>
      <c r="R2889" s="25">
        <v>99.0</v>
      </c>
      <c r="S2889" s="25">
        <v>9.0</v>
      </c>
    </row>
    <row r="2890">
      <c r="A2890" s="25" t="s">
        <v>41</v>
      </c>
      <c r="B2890" s="25" t="s">
        <v>1</v>
      </c>
      <c r="C2890" s="25" t="s">
        <v>80</v>
      </c>
      <c r="D2890" s="25" t="s">
        <v>17</v>
      </c>
      <c r="E2890" s="25">
        <v>155.0</v>
      </c>
      <c r="F2890" s="25">
        <v>13.0</v>
      </c>
      <c r="G2890" s="25">
        <v>0.0</v>
      </c>
      <c r="H2890" s="25">
        <v>14.0</v>
      </c>
      <c r="I2890" s="25">
        <v>0.0</v>
      </c>
      <c r="J2890" s="25">
        <v>0.0</v>
      </c>
      <c r="K2890" s="25">
        <v>0.0</v>
      </c>
      <c r="L2890" s="25">
        <v>0.0</v>
      </c>
      <c r="M2890" s="25">
        <v>0.0</v>
      </c>
      <c r="N2890" s="25">
        <v>0.97389</v>
      </c>
      <c r="O2890" s="25">
        <v>8.61667</v>
      </c>
      <c r="P2890" s="25">
        <v>3.48607</v>
      </c>
      <c r="Q2890" s="25">
        <v>11.0</v>
      </c>
      <c r="R2890" s="25">
        <v>99.0</v>
      </c>
      <c r="S2890" s="25">
        <v>9.0</v>
      </c>
    </row>
    <row r="2891">
      <c r="A2891" s="25" t="s">
        <v>41</v>
      </c>
      <c r="B2891" s="25" t="s">
        <v>1</v>
      </c>
      <c r="C2891" s="25" t="s">
        <v>63</v>
      </c>
      <c r="D2891" s="25" t="s">
        <v>19</v>
      </c>
      <c r="E2891" s="25">
        <v>549.0</v>
      </c>
      <c r="F2891" s="25">
        <v>11.0</v>
      </c>
      <c r="G2891" s="25">
        <v>0.0</v>
      </c>
      <c r="H2891" s="25">
        <v>157.0</v>
      </c>
      <c r="I2891" s="25">
        <v>0.0</v>
      </c>
      <c r="J2891" s="25">
        <v>1.0</v>
      </c>
      <c r="K2891" s="25">
        <v>0.0</v>
      </c>
      <c r="L2891" s="25">
        <v>0.0</v>
      </c>
      <c r="M2891" s="25">
        <v>0.0</v>
      </c>
      <c r="N2891" s="25">
        <v>0.16667</v>
      </c>
      <c r="O2891" s="25">
        <v>2.13889</v>
      </c>
      <c r="P2891" s="25">
        <v>1.8992</v>
      </c>
      <c r="Q2891" s="25">
        <v>11.0</v>
      </c>
      <c r="R2891" s="25">
        <v>99.0</v>
      </c>
      <c r="S2891" s="25">
        <v>11.0</v>
      </c>
    </row>
    <row r="2892">
      <c r="A2892" s="25" t="s">
        <v>41</v>
      </c>
      <c r="B2892" s="25" t="s">
        <v>1</v>
      </c>
      <c r="C2892" s="25" t="s">
        <v>162</v>
      </c>
      <c r="D2892" s="25" t="s">
        <v>20</v>
      </c>
      <c r="E2892" s="25">
        <v>593.0</v>
      </c>
      <c r="F2892" s="25">
        <v>11.0</v>
      </c>
      <c r="G2892" s="25">
        <v>0.0</v>
      </c>
      <c r="H2892" s="25">
        <v>10.0</v>
      </c>
      <c r="I2892" s="25">
        <v>0.0</v>
      </c>
      <c r="J2892" s="25">
        <v>0.0</v>
      </c>
      <c r="K2892" s="25">
        <v>0.0</v>
      </c>
      <c r="L2892" s="25">
        <v>0.0</v>
      </c>
      <c r="M2892" s="25">
        <v>0.0</v>
      </c>
      <c r="N2892" s="25">
        <v>0.26306</v>
      </c>
      <c r="O2892" s="25">
        <v>6.24139</v>
      </c>
      <c r="P2892" s="25">
        <v>2.01203</v>
      </c>
      <c r="Q2892" s="25">
        <v>11.0</v>
      </c>
      <c r="R2892" s="25">
        <v>99.0</v>
      </c>
      <c r="S2892" s="25">
        <v>12.0</v>
      </c>
    </row>
    <row r="2893">
      <c r="A2893" s="25" t="s">
        <v>41</v>
      </c>
      <c r="B2893" s="25" t="s">
        <v>1</v>
      </c>
      <c r="C2893" s="25" t="s">
        <v>95</v>
      </c>
      <c r="D2893" s="25" t="s">
        <v>20</v>
      </c>
      <c r="E2893" s="25">
        <v>148.0</v>
      </c>
      <c r="F2893" s="25">
        <v>12.0</v>
      </c>
      <c r="G2893" s="25">
        <v>0.0</v>
      </c>
      <c r="H2893" s="25">
        <v>2.0</v>
      </c>
      <c r="I2893" s="25">
        <v>0.0</v>
      </c>
      <c r="J2893" s="25">
        <v>0.0</v>
      </c>
      <c r="K2893" s="25">
        <v>0.0</v>
      </c>
      <c r="L2893" s="25">
        <v>0.0</v>
      </c>
      <c r="M2893" s="25">
        <v>0.0</v>
      </c>
      <c r="N2893" s="25">
        <v>0.94778</v>
      </c>
      <c r="O2893" s="25">
        <v>15.11583</v>
      </c>
      <c r="P2893" s="25">
        <v>5.39517</v>
      </c>
      <c r="Q2893" s="25">
        <v>11.0</v>
      </c>
      <c r="R2893" s="25">
        <v>99.0</v>
      </c>
      <c r="S2893" s="25">
        <v>12.0</v>
      </c>
    </row>
    <row r="2894">
      <c r="A2894" s="25" t="s">
        <v>41</v>
      </c>
      <c r="B2894" s="25" t="s">
        <v>1</v>
      </c>
      <c r="C2894" s="25" t="s">
        <v>93</v>
      </c>
      <c r="D2894" s="25" t="s">
        <v>20</v>
      </c>
      <c r="E2894" s="25">
        <v>246.0</v>
      </c>
      <c r="F2894" s="25">
        <v>11.0</v>
      </c>
      <c r="G2894" s="25">
        <v>0.0</v>
      </c>
      <c r="H2894" s="25">
        <v>8.0</v>
      </c>
      <c r="I2894" s="25">
        <v>0.0</v>
      </c>
      <c r="J2894" s="25">
        <v>0.0</v>
      </c>
      <c r="K2894" s="25">
        <v>0.0</v>
      </c>
      <c r="L2894" s="25">
        <v>0.0</v>
      </c>
      <c r="M2894" s="25">
        <v>0.0</v>
      </c>
      <c r="N2894" s="25">
        <v>0.79722</v>
      </c>
      <c r="O2894" s="25">
        <v>13.69139</v>
      </c>
      <c r="P2894" s="25">
        <v>3.70234</v>
      </c>
      <c r="Q2894" s="25">
        <v>11.0</v>
      </c>
      <c r="R2894" s="25">
        <v>99.0</v>
      </c>
      <c r="S2894" s="25">
        <v>12.0</v>
      </c>
    </row>
    <row r="2895">
      <c r="A2895" s="25" t="s">
        <v>41</v>
      </c>
      <c r="B2895" s="25" t="s">
        <v>1</v>
      </c>
      <c r="C2895" s="25" t="s">
        <v>116</v>
      </c>
      <c r="D2895" s="25" t="s">
        <v>241</v>
      </c>
      <c r="E2895" s="25">
        <v>765.0</v>
      </c>
      <c r="F2895" s="25">
        <v>22.0</v>
      </c>
      <c r="G2895" s="25">
        <v>0.0</v>
      </c>
      <c r="H2895" s="25">
        <v>21.0</v>
      </c>
      <c r="I2895" s="25">
        <v>0.0</v>
      </c>
      <c r="J2895" s="25">
        <v>0.0</v>
      </c>
      <c r="K2895" s="25">
        <v>0.0</v>
      </c>
      <c r="L2895" s="25">
        <v>0.0</v>
      </c>
      <c r="M2895" s="25">
        <v>0.0</v>
      </c>
      <c r="N2895" s="25">
        <v>0.57472</v>
      </c>
      <c r="O2895" s="25">
        <v>5.9175</v>
      </c>
      <c r="P2895" s="25">
        <v>2.33792</v>
      </c>
      <c r="Q2895" s="25">
        <v>11.0</v>
      </c>
      <c r="R2895" s="25">
        <v>99.0</v>
      </c>
      <c r="S2895" s="25">
        <v>13.0</v>
      </c>
    </row>
    <row r="2896">
      <c r="A2896" s="25" t="s">
        <v>41</v>
      </c>
      <c r="B2896" s="25" t="s">
        <v>1</v>
      </c>
      <c r="C2896" s="25" t="s">
        <v>88</v>
      </c>
      <c r="D2896" s="25" t="s">
        <v>241</v>
      </c>
      <c r="E2896" s="25">
        <v>647.0</v>
      </c>
      <c r="F2896" s="25">
        <v>14.0</v>
      </c>
      <c r="G2896" s="25">
        <v>0.0</v>
      </c>
      <c r="H2896" s="25">
        <v>61.0</v>
      </c>
      <c r="I2896" s="25">
        <v>0.0</v>
      </c>
      <c r="J2896" s="25">
        <v>0.0</v>
      </c>
      <c r="K2896" s="25">
        <v>0.0</v>
      </c>
      <c r="L2896" s="25">
        <v>0.0</v>
      </c>
      <c r="M2896" s="25">
        <v>0.0</v>
      </c>
      <c r="N2896" s="25">
        <v>0.89389</v>
      </c>
      <c r="O2896" s="25">
        <v>11.41722</v>
      </c>
      <c r="P2896" s="25">
        <v>4.27059</v>
      </c>
      <c r="Q2896" s="25">
        <v>11.0</v>
      </c>
      <c r="R2896" s="25">
        <v>99.0</v>
      </c>
      <c r="S2896" s="25">
        <v>13.0</v>
      </c>
    </row>
    <row r="2897">
      <c r="A2897" s="25" t="s">
        <v>41</v>
      </c>
      <c r="B2897" s="25" t="s">
        <v>1</v>
      </c>
      <c r="C2897" s="25" t="s">
        <v>71</v>
      </c>
      <c r="D2897" s="25" t="s">
        <v>241</v>
      </c>
      <c r="E2897" s="25">
        <v>948.0</v>
      </c>
      <c r="F2897" s="25">
        <v>11.0</v>
      </c>
      <c r="G2897" s="25">
        <v>4.0</v>
      </c>
      <c r="H2897" s="25">
        <v>16.0</v>
      </c>
      <c r="I2897" s="25">
        <v>0.0</v>
      </c>
      <c r="J2897" s="25">
        <v>0.0</v>
      </c>
      <c r="K2897" s="25">
        <v>0.0</v>
      </c>
      <c r="L2897" s="25">
        <v>0.0</v>
      </c>
      <c r="M2897" s="25">
        <v>0.0</v>
      </c>
      <c r="N2897" s="25">
        <v>0.75972</v>
      </c>
      <c r="O2897" s="25">
        <v>17.52778</v>
      </c>
      <c r="P2897" s="25">
        <v>4.91165</v>
      </c>
      <c r="Q2897" s="25">
        <v>11.0</v>
      </c>
      <c r="R2897" s="25">
        <v>99.0</v>
      </c>
      <c r="S2897" s="25">
        <v>13.0</v>
      </c>
    </row>
    <row r="2898">
      <c r="A2898" s="25" t="s">
        <v>41</v>
      </c>
      <c r="B2898" s="25" t="s">
        <v>1</v>
      </c>
      <c r="C2898" s="25" t="s">
        <v>239</v>
      </c>
      <c r="D2898" s="25" t="s">
        <v>10</v>
      </c>
      <c r="E2898" s="25">
        <v>36.0</v>
      </c>
      <c r="F2898" s="25">
        <v>13.0</v>
      </c>
      <c r="G2898" s="25">
        <v>0.0</v>
      </c>
      <c r="H2898" s="25">
        <v>13.0</v>
      </c>
      <c r="I2898" s="25">
        <v>0.0</v>
      </c>
      <c r="J2898" s="25">
        <v>0.0</v>
      </c>
      <c r="K2898" s="25">
        <v>0.0</v>
      </c>
      <c r="L2898" s="25">
        <v>0.0</v>
      </c>
      <c r="M2898" s="25">
        <v>0.0</v>
      </c>
      <c r="N2898" s="25">
        <v>0.06333</v>
      </c>
      <c r="O2898" s="25">
        <v>12.90389</v>
      </c>
      <c r="P2898" s="25">
        <v>38.97562</v>
      </c>
      <c r="Q2898" s="25">
        <v>12.0</v>
      </c>
      <c r="R2898" s="25">
        <v>99.0</v>
      </c>
      <c r="S2898" s="25">
        <v>1.0</v>
      </c>
    </row>
    <row r="2899">
      <c r="A2899" s="25" t="s">
        <v>41</v>
      </c>
      <c r="B2899" s="25" t="s">
        <v>1</v>
      </c>
      <c r="C2899" s="25" t="s">
        <v>57</v>
      </c>
      <c r="D2899" s="25" t="s">
        <v>235</v>
      </c>
      <c r="E2899" s="25">
        <v>115.0</v>
      </c>
      <c r="F2899" s="25">
        <v>15.0</v>
      </c>
      <c r="G2899" s="25">
        <v>1.0</v>
      </c>
      <c r="H2899" s="25">
        <v>4.0</v>
      </c>
      <c r="I2899" s="25">
        <v>0.0</v>
      </c>
      <c r="J2899" s="25">
        <v>0.0</v>
      </c>
      <c r="K2899" s="25">
        <v>0.0</v>
      </c>
      <c r="L2899" s="25">
        <v>0.0</v>
      </c>
      <c r="M2899" s="25">
        <v>0.0</v>
      </c>
      <c r="N2899" s="25">
        <v>0.29583</v>
      </c>
      <c r="O2899" s="25">
        <v>36.01028</v>
      </c>
      <c r="P2899" s="25">
        <v>31.15102</v>
      </c>
      <c r="Q2899" s="25">
        <v>12.0</v>
      </c>
      <c r="R2899" s="25">
        <v>99.0</v>
      </c>
      <c r="S2899" s="25">
        <v>2.0</v>
      </c>
    </row>
    <row r="2900">
      <c r="A2900" s="25" t="s">
        <v>41</v>
      </c>
      <c r="B2900" s="25" t="s">
        <v>1</v>
      </c>
      <c r="C2900" s="25" t="s">
        <v>218</v>
      </c>
      <c r="D2900" s="25" t="s">
        <v>235</v>
      </c>
      <c r="E2900" s="25">
        <v>18.0</v>
      </c>
      <c r="F2900" s="25">
        <v>12.0</v>
      </c>
      <c r="G2900" s="25">
        <v>0.0</v>
      </c>
      <c r="H2900" s="25">
        <v>0.0</v>
      </c>
      <c r="I2900" s="25">
        <v>0.0</v>
      </c>
      <c r="J2900" s="25">
        <v>0.0</v>
      </c>
      <c r="K2900" s="25">
        <v>0.0</v>
      </c>
      <c r="L2900" s="25">
        <v>0.0</v>
      </c>
      <c r="M2900" s="25">
        <v>0.0</v>
      </c>
      <c r="N2900" s="25">
        <v>4.45028</v>
      </c>
      <c r="O2900" s="25">
        <v>437.4875</v>
      </c>
      <c r="P2900" s="25">
        <v>124.15242</v>
      </c>
      <c r="Q2900" s="25">
        <v>12.0</v>
      </c>
      <c r="R2900" s="25">
        <v>99.0</v>
      </c>
      <c r="S2900" s="25">
        <v>2.0</v>
      </c>
    </row>
    <row r="2901">
      <c r="A2901" s="25" t="s">
        <v>41</v>
      </c>
      <c r="B2901" s="25" t="s">
        <v>1</v>
      </c>
      <c r="C2901" s="25" t="s">
        <v>239</v>
      </c>
      <c r="D2901" s="25" t="s">
        <v>11</v>
      </c>
      <c r="E2901" s="25">
        <v>126.0</v>
      </c>
      <c r="F2901" s="25">
        <v>13.0</v>
      </c>
      <c r="G2901" s="25">
        <v>0.0</v>
      </c>
      <c r="H2901" s="25">
        <v>60.0</v>
      </c>
      <c r="I2901" s="25">
        <v>0.0</v>
      </c>
      <c r="J2901" s="25">
        <v>0.0</v>
      </c>
      <c r="K2901" s="25">
        <v>0.0</v>
      </c>
      <c r="L2901" s="25">
        <v>0.0</v>
      </c>
      <c r="M2901" s="25">
        <v>0.0</v>
      </c>
      <c r="N2901" s="25">
        <v>0.01417</v>
      </c>
      <c r="O2901" s="25">
        <v>19.84</v>
      </c>
      <c r="P2901" s="25">
        <v>6.34732</v>
      </c>
      <c r="Q2901" s="25">
        <v>12.0</v>
      </c>
      <c r="R2901" s="25">
        <v>99.0</v>
      </c>
      <c r="S2901" s="25">
        <v>3.0</v>
      </c>
    </row>
    <row r="2902">
      <c r="A2902" s="25" t="s">
        <v>41</v>
      </c>
      <c r="B2902" s="25" t="s">
        <v>1</v>
      </c>
      <c r="C2902" s="25" t="s">
        <v>180</v>
      </c>
      <c r="D2902" s="25" t="s">
        <v>12</v>
      </c>
      <c r="E2902" s="25">
        <v>123.0</v>
      </c>
      <c r="F2902" s="25">
        <v>12.0</v>
      </c>
      <c r="G2902" s="25">
        <v>1.0</v>
      </c>
      <c r="H2902" s="25">
        <v>25.0</v>
      </c>
      <c r="I2902" s="25">
        <v>0.0</v>
      </c>
      <c r="J2902" s="25">
        <v>0.0</v>
      </c>
      <c r="K2902" s="25">
        <v>0.0</v>
      </c>
      <c r="L2902" s="25">
        <v>0.0</v>
      </c>
      <c r="M2902" s="25">
        <v>0.0</v>
      </c>
      <c r="N2902" s="25">
        <v>0.58861</v>
      </c>
      <c r="O2902" s="25">
        <v>23.07028</v>
      </c>
      <c r="P2902" s="25">
        <v>8.02535</v>
      </c>
      <c r="Q2902" s="25">
        <v>12.0</v>
      </c>
      <c r="R2902" s="25">
        <v>99.0</v>
      </c>
      <c r="S2902" s="25">
        <v>4.0</v>
      </c>
    </row>
    <row r="2903">
      <c r="A2903" s="25" t="s">
        <v>41</v>
      </c>
      <c r="B2903" s="25" t="s">
        <v>1</v>
      </c>
      <c r="C2903" s="25" t="s">
        <v>59</v>
      </c>
      <c r="D2903" s="25" t="s">
        <v>12</v>
      </c>
      <c r="E2903" s="25">
        <v>104.0</v>
      </c>
      <c r="F2903" s="25">
        <v>13.0</v>
      </c>
      <c r="G2903" s="25">
        <v>0.0</v>
      </c>
      <c r="H2903" s="25">
        <v>24.0</v>
      </c>
      <c r="I2903" s="25">
        <v>0.0</v>
      </c>
      <c r="J2903" s="25">
        <v>0.0</v>
      </c>
      <c r="K2903" s="25">
        <v>0.0</v>
      </c>
      <c r="L2903" s="25">
        <v>0.0</v>
      </c>
      <c r="M2903" s="25">
        <v>0.0</v>
      </c>
      <c r="N2903" s="25">
        <v>0.16583</v>
      </c>
      <c r="O2903" s="25">
        <v>15.97861</v>
      </c>
      <c r="P2903" s="25">
        <v>4.44967</v>
      </c>
      <c r="Q2903" s="25">
        <v>12.0</v>
      </c>
      <c r="R2903" s="25">
        <v>99.0</v>
      </c>
      <c r="S2903" s="25">
        <v>4.0</v>
      </c>
    </row>
    <row r="2904">
      <c r="A2904" s="25" t="s">
        <v>41</v>
      </c>
      <c r="B2904" s="25" t="s">
        <v>1</v>
      </c>
      <c r="C2904" s="25" t="s">
        <v>104</v>
      </c>
      <c r="D2904" s="25" t="s">
        <v>17</v>
      </c>
      <c r="E2904" s="25">
        <v>40.0</v>
      </c>
      <c r="F2904" s="25">
        <v>21.0</v>
      </c>
      <c r="G2904" s="25">
        <v>0.0</v>
      </c>
      <c r="H2904" s="25">
        <v>1.0</v>
      </c>
      <c r="I2904" s="25">
        <v>0.0</v>
      </c>
      <c r="J2904" s="25">
        <v>0.0</v>
      </c>
      <c r="K2904" s="25">
        <v>0.0</v>
      </c>
      <c r="L2904" s="25">
        <v>0.0</v>
      </c>
      <c r="M2904" s="25">
        <v>0.0</v>
      </c>
      <c r="N2904" s="25">
        <v>0.835</v>
      </c>
      <c r="O2904" s="25">
        <v>15.23028</v>
      </c>
      <c r="P2904" s="25">
        <v>4.29647</v>
      </c>
      <c r="Q2904" s="25">
        <v>12.0</v>
      </c>
      <c r="R2904" s="25">
        <v>99.0</v>
      </c>
      <c r="S2904" s="25">
        <v>9.0</v>
      </c>
    </row>
    <row r="2905">
      <c r="A2905" s="25" t="s">
        <v>41</v>
      </c>
      <c r="B2905" s="25" t="s">
        <v>1</v>
      </c>
      <c r="C2905" s="25" t="s">
        <v>161</v>
      </c>
      <c r="D2905" s="25" t="s">
        <v>17</v>
      </c>
      <c r="E2905" s="25">
        <v>51.0</v>
      </c>
      <c r="F2905" s="25">
        <v>13.0</v>
      </c>
      <c r="G2905" s="25">
        <v>0.0</v>
      </c>
      <c r="H2905" s="25">
        <v>4.0</v>
      </c>
      <c r="I2905" s="25">
        <v>0.0</v>
      </c>
      <c r="J2905" s="25">
        <v>0.0</v>
      </c>
      <c r="K2905" s="25">
        <v>0.0</v>
      </c>
      <c r="L2905" s="25">
        <v>0.0</v>
      </c>
      <c r="M2905" s="25">
        <v>0.0</v>
      </c>
      <c r="N2905" s="25">
        <v>2.00056</v>
      </c>
      <c r="O2905" s="25">
        <v>18.47</v>
      </c>
      <c r="P2905" s="25">
        <v>5.34392</v>
      </c>
      <c r="Q2905" s="25">
        <v>12.0</v>
      </c>
      <c r="R2905" s="25">
        <v>99.0</v>
      </c>
      <c r="S2905" s="25">
        <v>9.0</v>
      </c>
    </row>
    <row r="2906">
      <c r="A2906" s="25" t="s">
        <v>41</v>
      </c>
      <c r="B2906" s="25" t="s">
        <v>1</v>
      </c>
      <c r="C2906" s="25" t="s">
        <v>163</v>
      </c>
      <c r="D2906" s="25" t="s">
        <v>17</v>
      </c>
      <c r="E2906" s="25">
        <v>29.0</v>
      </c>
      <c r="F2906" s="25">
        <v>12.0</v>
      </c>
      <c r="G2906" s="25">
        <v>0.0</v>
      </c>
      <c r="H2906" s="25">
        <v>3.0</v>
      </c>
      <c r="I2906" s="25">
        <v>0.0</v>
      </c>
      <c r="J2906" s="25">
        <v>0.0</v>
      </c>
      <c r="K2906" s="25">
        <v>0.0</v>
      </c>
      <c r="L2906" s="25">
        <v>0.0</v>
      </c>
      <c r="M2906" s="25">
        <v>0.0</v>
      </c>
      <c r="N2906" s="25">
        <v>1.5225</v>
      </c>
      <c r="O2906" s="25">
        <v>20.04861</v>
      </c>
      <c r="P2906" s="25">
        <v>5.45182</v>
      </c>
      <c r="Q2906" s="25">
        <v>12.0</v>
      </c>
      <c r="R2906" s="25">
        <v>99.0</v>
      </c>
      <c r="S2906" s="25">
        <v>9.0</v>
      </c>
    </row>
    <row r="2907">
      <c r="A2907" s="25" t="s">
        <v>41</v>
      </c>
      <c r="B2907" s="25" t="s">
        <v>1</v>
      </c>
      <c r="C2907" s="25" t="s">
        <v>141</v>
      </c>
      <c r="D2907" s="25" t="s">
        <v>17</v>
      </c>
      <c r="E2907" s="25">
        <v>111.0</v>
      </c>
      <c r="F2907" s="25">
        <v>12.0</v>
      </c>
      <c r="G2907" s="25">
        <v>0.0</v>
      </c>
      <c r="H2907" s="25">
        <v>18.0</v>
      </c>
      <c r="I2907" s="25">
        <v>0.0</v>
      </c>
      <c r="J2907" s="25">
        <v>0.0</v>
      </c>
      <c r="K2907" s="25">
        <v>0.0</v>
      </c>
      <c r="L2907" s="25">
        <v>0.0</v>
      </c>
      <c r="M2907" s="25">
        <v>0.0</v>
      </c>
      <c r="N2907" s="25">
        <v>1.24194</v>
      </c>
      <c r="O2907" s="25">
        <v>17.15583</v>
      </c>
      <c r="P2907" s="25">
        <v>6.17291</v>
      </c>
      <c r="Q2907" s="25">
        <v>12.0</v>
      </c>
      <c r="R2907" s="25">
        <v>99.0</v>
      </c>
      <c r="S2907" s="25">
        <v>9.0</v>
      </c>
    </row>
    <row r="2908">
      <c r="A2908" s="25" t="s">
        <v>41</v>
      </c>
      <c r="B2908" s="25" t="s">
        <v>1</v>
      </c>
      <c r="C2908" s="25" t="s">
        <v>197</v>
      </c>
      <c r="D2908" s="25" t="s">
        <v>17</v>
      </c>
      <c r="E2908" s="25">
        <v>76.0</v>
      </c>
      <c r="F2908" s="25">
        <v>20.0</v>
      </c>
      <c r="G2908" s="25">
        <v>0.0</v>
      </c>
      <c r="H2908" s="25">
        <v>3.0</v>
      </c>
      <c r="I2908" s="25">
        <v>0.0</v>
      </c>
      <c r="J2908" s="25">
        <v>0.0</v>
      </c>
      <c r="K2908" s="25">
        <v>0.0</v>
      </c>
      <c r="L2908" s="25">
        <v>0.0</v>
      </c>
      <c r="M2908" s="25">
        <v>0.0</v>
      </c>
      <c r="N2908" s="25">
        <v>1.36</v>
      </c>
      <c r="O2908" s="25">
        <v>14.07806</v>
      </c>
      <c r="P2908" s="25">
        <v>6.12599</v>
      </c>
      <c r="Q2908" s="25">
        <v>12.0</v>
      </c>
      <c r="R2908" s="25">
        <v>99.0</v>
      </c>
      <c r="S2908" s="25">
        <v>9.0</v>
      </c>
    </row>
    <row r="2909">
      <c r="A2909" s="25" t="s">
        <v>41</v>
      </c>
      <c r="B2909" s="25" t="s">
        <v>1</v>
      </c>
      <c r="C2909" s="25" t="s">
        <v>142</v>
      </c>
      <c r="D2909" s="25" t="s">
        <v>17</v>
      </c>
      <c r="E2909" s="25">
        <v>107.0</v>
      </c>
      <c r="F2909" s="25">
        <v>15.0</v>
      </c>
      <c r="G2909" s="25">
        <v>1.0</v>
      </c>
      <c r="H2909" s="25">
        <v>1.0</v>
      </c>
      <c r="I2909" s="25">
        <v>0.0</v>
      </c>
      <c r="J2909" s="25">
        <v>0.0</v>
      </c>
      <c r="K2909" s="25">
        <v>0.0</v>
      </c>
      <c r="L2909" s="25">
        <v>0.0</v>
      </c>
      <c r="M2909" s="25">
        <v>0.0</v>
      </c>
      <c r="N2909" s="25">
        <v>3.61222</v>
      </c>
      <c r="O2909" s="25">
        <v>24.2175</v>
      </c>
      <c r="P2909" s="25">
        <v>8.16756</v>
      </c>
      <c r="Q2909" s="25">
        <v>12.0</v>
      </c>
      <c r="R2909" s="25">
        <v>99.0</v>
      </c>
      <c r="S2909" s="25">
        <v>9.0</v>
      </c>
    </row>
    <row r="2910">
      <c r="A2910" s="25" t="s">
        <v>41</v>
      </c>
      <c r="B2910" s="25" t="s">
        <v>1</v>
      </c>
      <c r="C2910" s="25" t="s">
        <v>112</v>
      </c>
      <c r="D2910" s="25" t="s">
        <v>18</v>
      </c>
      <c r="E2910" s="25">
        <v>151.0</v>
      </c>
      <c r="F2910" s="25">
        <v>20.0</v>
      </c>
      <c r="G2910" s="25">
        <v>0.0</v>
      </c>
      <c r="H2910" s="25">
        <v>6.0</v>
      </c>
      <c r="I2910" s="25">
        <v>0.0</v>
      </c>
      <c r="J2910" s="25">
        <v>0.0</v>
      </c>
      <c r="K2910" s="25">
        <v>0.0</v>
      </c>
      <c r="L2910" s="25">
        <v>0.0</v>
      </c>
      <c r="M2910" s="25">
        <v>0.0</v>
      </c>
      <c r="N2910" s="25">
        <v>0.73861</v>
      </c>
      <c r="O2910" s="25">
        <v>9.52</v>
      </c>
      <c r="P2910" s="25">
        <v>3.46825</v>
      </c>
      <c r="Q2910" s="25">
        <v>12.0</v>
      </c>
      <c r="R2910" s="25">
        <v>99.0</v>
      </c>
      <c r="S2910" s="25">
        <v>10.0</v>
      </c>
    </row>
    <row r="2911">
      <c r="A2911" s="25" t="s">
        <v>41</v>
      </c>
      <c r="B2911" s="25" t="s">
        <v>1</v>
      </c>
      <c r="C2911" s="25" t="s">
        <v>115</v>
      </c>
      <c r="D2911" s="25" t="s">
        <v>19</v>
      </c>
      <c r="E2911" s="25">
        <v>51.0</v>
      </c>
      <c r="F2911" s="25">
        <v>13.0</v>
      </c>
      <c r="G2911" s="25">
        <v>0.0</v>
      </c>
      <c r="H2911" s="25">
        <v>5.0</v>
      </c>
      <c r="I2911" s="25">
        <v>0.0</v>
      </c>
      <c r="J2911" s="25">
        <v>0.0</v>
      </c>
      <c r="K2911" s="25">
        <v>0.0</v>
      </c>
      <c r="L2911" s="25">
        <v>0.0</v>
      </c>
      <c r="M2911" s="25">
        <v>0.0</v>
      </c>
      <c r="N2911" s="25">
        <v>0.57667</v>
      </c>
      <c r="O2911" s="25">
        <v>1.73417</v>
      </c>
      <c r="P2911" s="25">
        <v>1.01556</v>
      </c>
      <c r="Q2911" s="25">
        <v>12.0</v>
      </c>
      <c r="R2911" s="25">
        <v>99.0</v>
      </c>
      <c r="S2911" s="25">
        <v>11.0</v>
      </c>
    </row>
    <row r="2912">
      <c r="A2912" s="25" t="s">
        <v>41</v>
      </c>
      <c r="B2912" s="25" t="s">
        <v>1</v>
      </c>
      <c r="C2912" s="25" t="s">
        <v>174</v>
      </c>
      <c r="D2912" s="25" t="s">
        <v>20</v>
      </c>
      <c r="E2912" s="25">
        <v>81.0</v>
      </c>
      <c r="F2912" s="25">
        <v>12.0</v>
      </c>
      <c r="G2912" s="25">
        <v>0.0</v>
      </c>
      <c r="H2912" s="25">
        <v>1.0</v>
      </c>
      <c r="I2912" s="25">
        <v>0.0</v>
      </c>
      <c r="J2912" s="25">
        <v>0.0</v>
      </c>
      <c r="K2912" s="25">
        <v>0.0</v>
      </c>
      <c r="L2912" s="25">
        <v>0.0</v>
      </c>
      <c r="M2912" s="25">
        <v>0.0</v>
      </c>
      <c r="N2912" s="25">
        <v>0.81056</v>
      </c>
      <c r="O2912" s="25">
        <v>10.40972</v>
      </c>
      <c r="P2912" s="25">
        <v>4.06337</v>
      </c>
      <c r="Q2912" s="25">
        <v>12.0</v>
      </c>
      <c r="R2912" s="25">
        <v>99.0</v>
      </c>
      <c r="S2912" s="25">
        <v>12.0</v>
      </c>
    </row>
    <row r="2913">
      <c r="A2913" s="25" t="s">
        <v>41</v>
      </c>
      <c r="B2913" s="25" t="s">
        <v>1</v>
      </c>
      <c r="C2913" s="25" t="s">
        <v>171</v>
      </c>
      <c r="D2913" s="25" t="s">
        <v>20</v>
      </c>
      <c r="E2913" s="25">
        <v>42.0</v>
      </c>
      <c r="F2913" s="25">
        <v>13.0</v>
      </c>
      <c r="G2913" s="25">
        <v>0.0</v>
      </c>
      <c r="H2913" s="25">
        <v>1.0</v>
      </c>
      <c r="I2913" s="25">
        <v>0.0</v>
      </c>
      <c r="J2913" s="25">
        <v>0.0</v>
      </c>
      <c r="K2913" s="25">
        <v>0.0</v>
      </c>
      <c r="L2913" s="25">
        <v>0.0</v>
      </c>
      <c r="M2913" s="25">
        <v>0.0</v>
      </c>
      <c r="N2913" s="25">
        <v>0.66944</v>
      </c>
      <c r="O2913" s="25">
        <v>22.11333</v>
      </c>
      <c r="P2913" s="25">
        <v>8.29091</v>
      </c>
      <c r="Q2913" s="25">
        <v>12.0</v>
      </c>
      <c r="R2913" s="25">
        <v>99.0</v>
      </c>
      <c r="S2913" s="25">
        <v>12.0</v>
      </c>
    </row>
    <row r="2914">
      <c r="A2914" s="25" t="s">
        <v>41</v>
      </c>
      <c r="B2914" s="25" t="s">
        <v>1</v>
      </c>
      <c r="C2914" s="25" t="s">
        <v>135</v>
      </c>
      <c r="D2914" s="25" t="s">
        <v>20</v>
      </c>
      <c r="E2914" s="25">
        <v>172.0</v>
      </c>
      <c r="F2914" s="25">
        <v>12.0</v>
      </c>
      <c r="G2914" s="25">
        <v>0.0</v>
      </c>
      <c r="H2914" s="25">
        <v>2.0</v>
      </c>
      <c r="I2914" s="25">
        <v>0.0</v>
      </c>
      <c r="J2914" s="25">
        <v>0.0</v>
      </c>
      <c r="K2914" s="25">
        <v>0.0</v>
      </c>
      <c r="L2914" s="25">
        <v>0.0</v>
      </c>
      <c r="M2914" s="25">
        <v>0.0</v>
      </c>
      <c r="N2914" s="25">
        <v>0.52389</v>
      </c>
      <c r="O2914" s="25">
        <v>5.92972</v>
      </c>
      <c r="P2914" s="25">
        <v>2.30669</v>
      </c>
      <c r="Q2914" s="25">
        <v>12.0</v>
      </c>
      <c r="R2914" s="25">
        <v>99.0</v>
      </c>
      <c r="S2914" s="25">
        <v>12.0</v>
      </c>
    </row>
    <row r="2915">
      <c r="A2915" s="25" t="s">
        <v>41</v>
      </c>
      <c r="B2915" s="25" t="s">
        <v>1</v>
      </c>
      <c r="C2915" s="25" t="s">
        <v>156</v>
      </c>
      <c r="D2915" s="25" t="s">
        <v>20</v>
      </c>
      <c r="E2915" s="25">
        <v>29.0</v>
      </c>
      <c r="F2915" s="25">
        <v>13.0</v>
      </c>
      <c r="G2915" s="25">
        <v>0.0</v>
      </c>
      <c r="H2915" s="25">
        <v>0.0</v>
      </c>
      <c r="I2915" s="25">
        <v>0.0</v>
      </c>
      <c r="J2915" s="25">
        <v>0.0</v>
      </c>
      <c r="K2915" s="25">
        <v>0.0</v>
      </c>
      <c r="L2915" s="25">
        <v>0.0</v>
      </c>
      <c r="M2915" s="25">
        <v>0.0</v>
      </c>
      <c r="N2915" s="25">
        <v>0.92083</v>
      </c>
      <c r="O2915" s="25">
        <v>15.42778</v>
      </c>
      <c r="P2915" s="25">
        <v>3.36702</v>
      </c>
      <c r="Q2915" s="25">
        <v>12.0</v>
      </c>
      <c r="R2915" s="25">
        <v>99.0</v>
      </c>
      <c r="S2915" s="25">
        <v>12.0</v>
      </c>
    </row>
    <row r="2916">
      <c r="A2916" s="25" t="s">
        <v>41</v>
      </c>
      <c r="B2916" s="25" t="s">
        <v>1</v>
      </c>
      <c r="C2916" s="25" t="s">
        <v>173</v>
      </c>
      <c r="D2916" s="25" t="s">
        <v>20</v>
      </c>
      <c r="E2916" s="25">
        <v>84.0</v>
      </c>
      <c r="F2916" s="25">
        <v>12.0</v>
      </c>
      <c r="G2916" s="25">
        <v>0.0</v>
      </c>
      <c r="H2916" s="25">
        <v>2.0</v>
      </c>
      <c r="I2916" s="25">
        <v>0.0</v>
      </c>
      <c r="J2916" s="25">
        <v>0.0</v>
      </c>
      <c r="K2916" s="25">
        <v>0.0</v>
      </c>
      <c r="L2916" s="25">
        <v>0.0</v>
      </c>
      <c r="M2916" s="25">
        <v>0.0</v>
      </c>
      <c r="N2916" s="25">
        <v>1.06167</v>
      </c>
      <c r="O2916" s="25">
        <v>17.05972</v>
      </c>
      <c r="P2916" s="25">
        <v>4.78209</v>
      </c>
      <c r="Q2916" s="25">
        <v>12.0</v>
      </c>
      <c r="R2916" s="25">
        <v>99.0</v>
      </c>
      <c r="S2916" s="25">
        <v>12.0</v>
      </c>
    </row>
    <row r="2917">
      <c r="A2917" s="25" t="s">
        <v>41</v>
      </c>
      <c r="B2917" s="25" t="s">
        <v>1</v>
      </c>
      <c r="C2917" s="25" t="s">
        <v>131</v>
      </c>
      <c r="D2917" s="25" t="s">
        <v>20</v>
      </c>
      <c r="E2917" s="25">
        <v>40.0</v>
      </c>
      <c r="F2917" s="25">
        <v>14.0</v>
      </c>
      <c r="G2917" s="25">
        <v>0.0</v>
      </c>
      <c r="H2917" s="25">
        <v>1.0</v>
      </c>
      <c r="I2917" s="25">
        <v>0.0</v>
      </c>
      <c r="J2917" s="25">
        <v>0.0</v>
      </c>
      <c r="K2917" s="25">
        <v>0.0</v>
      </c>
      <c r="L2917" s="25">
        <v>0.0</v>
      </c>
      <c r="M2917" s="25">
        <v>0.0</v>
      </c>
      <c r="N2917" s="25">
        <v>0.92528</v>
      </c>
      <c r="O2917" s="25">
        <v>6.64889</v>
      </c>
      <c r="P2917" s="25">
        <v>3.54786</v>
      </c>
      <c r="Q2917" s="25">
        <v>12.0</v>
      </c>
      <c r="R2917" s="25">
        <v>99.0</v>
      </c>
      <c r="S2917" s="25">
        <v>12.0</v>
      </c>
    </row>
    <row r="2918">
      <c r="A2918" s="25" t="s">
        <v>41</v>
      </c>
      <c r="B2918" s="25" t="s">
        <v>1</v>
      </c>
      <c r="C2918" s="25" t="s">
        <v>65</v>
      </c>
      <c r="D2918" s="25" t="s">
        <v>241</v>
      </c>
      <c r="E2918" s="25">
        <v>2019.0</v>
      </c>
      <c r="F2918" s="25">
        <v>12.0</v>
      </c>
      <c r="G2918" s="25">
        <v>1.0</v>
      </c>
      <c r="H2918" s="25">
        <v>62.0</v>
      </c>
      <c r="I2918" s="25">
        <v>0.0</v>
      </c>
      <c r="J2918" s="25">
        <v>0.0</v>
      </c>
      <c r="K2918" s="25">
        <v>0.0</v>
      </c>
      <c r="L2918" s="25">
        <v>0.0</v>
      </c>
      <c r="M2918" s="25">
        <v>0.0</v>
      </c>
      <c r="N2918" s="25">
        <v>0.72806</v>
      </c>
      <c r="O2918" s="25">
        <v>14.71222</v>
      </c>
      <c r="P2918" s="25">
        <v>4.74148</v>
      </c>
      <c r="Q2918" s="25">
        <v>12.0</v>
      </c>
      <c r="R2918" s="25">
        <v>99.0</v>
      </c>
      <c r="S2918" s="25">
        <v>13.0</v>
      </c>
    </row>
    <row r="2919">
      <c r="A2919" s="25" t="s">
        <v>41</v>
      </c>
      <c r="B2919" s="25" t="s">
        <v>1</v>
      </c>
      <c r="C2919" s="25" t="s">
        <v>242</v>
      </c>
      <c r="D2919" s="25" t="s">
        <v>288</v>
      </c>
      <c r="E2919" s="25">
        <v>59.0</v>
      </c>
      <c r="F2919" s="25">
        <v>16.0</v>
      </c>
      <c r="G2919" s="25">
        <v>0.0</v>
      </c>
      <c r="H2919" s="25">
        <v>15.0</v>
      </c>
      <c r="I2919" s="25">
        <v>0.0</v>
      </c>
      <c r="J2919" s="25">
        <v>0.0</v>
      </c>
      <c r="K2919" s="25">
        <v>0.0</v>
      </c>
      <c r="L2919" s="25">
        <v>0.0</v>
      </c>
      <c r="M2919" s="25">
        <v>0.0</v>
      </c>
      <c r="N2919" s="25">
        <v>0.165</v>
      </c>
      <c r="O2919" s="25">
        <v>2.42667</v>
      </c>
      <c r="P2919" s="25">
        <v>1.61999</v>
      </c>
      <c r="Q2919" s="25">
        <v>12.0</v>
      </c>
      <c r="R2919" s="25">
        <v>99.0</v>
      </c>
      <c r="S2919" s="25">
        <v>99.0</v>
      </c>
    </row>
    <row r="2920">
      <c r="A2920" s="25" t="s">
        <v>41</v>
      </c>
      <c r="B2920" s="25" t="s">
        <v>1</v>
      </c>
      <c r="C2920" s="25" t="s">
        <v>242</v>
      </c>
      <c r="D2920" s="25" t="s">
        <v>269</v>
      </c>
      <c r="E2920" s="25">
        <v>61.0</v>
      </c>
      <c r="F2920" s="25">
        <v>15.0</v>
      </c>
      <c r="G2920" s="25">
        <v>0.0</v>
      </c>
      <c r="H2920" s="25">
        <v>17.0</v>
      </c>
      <c r="I2920" s="25">
        <v>0.0</v>
      </c>
      <c r="J2920" s="25">
        <v>0.0</v>
      </c>
      <c r="K2920" s="25">
        <v>0.0</v>
      </c>
      <c r="L2920" s="25">
        <v>0.0</v>
      </c>
      <c r="M2920" s="25">
        <v>0.0</v>
      </c>
      <c r="N2920" s="25">
        <v>0.14</v>
      </c>
      <c r="O2920" s="25">
        <v>9.16389</v>
      </c>
      <c r="P2920" s="25">
        <v>3.03358</v>
      </c>
      <c r="Q2920" s="25">
        <v>12.0</v>
      </c>
      <c r="R2920" s="25">
        <v>99.0</v>
      </c>
      <c r="S2920" s="25">
        <v>99.0</v>
      </c>
    </row>
    <row r="2921">
      <c r="A2921" s="25" t="s">
        <v>41</v>
      </c>
      <c r="B2921" s="25" t="s">
        <v>1</v>
      </c>
      <c r="C2921" s="25" t="s">
        <v>258</v>
      </c>
      <c r="D2921" s="25" t="s">
        <v>10</v>
      </c>
      <c r="E2921" s="25">
        <v>32.0</v>
      </c>
      <c r="F2921" s="25">
        <v>13.0</v>
      </c>
      <c r="G2921" s="25">
        <v>0.0</v>
      </c>
      <c r="H2921" s="25">
        <v>8.0</v>
      </c>
      <c r="I2921" s="25">
        <v>0.0</v>
      </c>
      <c r="J2921" s="25">
        <v>0.0</v>
      </c>
      <c r="K2921" s="25">
        <v>0.0</v>
      </c>
      <c r="L2921" s="25">
        <v>0.0</v>
      </c>
      <c r="M2921" s="25">
        <v>0.0</v>
      </c>
      <c r="N2921" s="25">
        <v>0.24722</v>
      </c>
      <c r="O2921" s="25">
        <v>12.79444</v>
      </c>
      <c r="P2921" s="25">
        <v>2.92099</v>
      </c>
      <c r="Q2921" s="25">
        <v>13.0</v>
      </c>
      <c r="R2921" s="25">
        <v>99.0</v>
      </c>
      <c r="S2921" s="25">
        <v>1.0</v>
      </c>
    </row>
    <row r="2922">
      <c r="A2922" s="25" t="s">
        <v>41</v>
      </c>
      <c r="B2922" s="25" t="s">
        <v>1</v>
      </c>
      <c r="C2922" s="25" t="s">
        <v>127</v>
      </c>
      <c r="D2922" s="25" t="s">
        <v>235</v>
      </c>
      <c r="E2922" s="25">
        <v>45.0</v>
      </c>
      <c r="F2922" s="25">
        <v>15.0</v>
      </c>
      <c r="G2922" s="25">
        <v>1.0</v>
      </c>
      <c r="H2922" s="25">
        <v>3.0</v>
      </c>
      <c r="I2922" s="25">
        <v>0.0</v>
      </c>
      <c r="J2922" s="25">
        <v>0.0</v>
      </c>
      <c r="K2922" s="25">
        <v>0.0</v>
      </c>
      <c r="L2922" s="25">
        <v>0.0</v>
      </c>
      <c r="M2922" s="25">
        <v>0.0</v>
      </c>
      <c r="N2922" s="25">
        <v>0.36194</v>
      </c>
      <c r="O2922" s="25">
        <v>86.85306</v>
      </c>
      <c r="P2922" s="25">
        <v>40.05322</v>
      </c>
      <c r="Q2922" s="25">
        <v>13.0</v>
      </c>
      <c r="R2922" s="25">
        <v>99.0</v>
      </c>
      <c r="S2922" s="25">
        <v>2.0</v>
      </c>
    </row>
    <row r="2923">
      <c r="A2923" s="25" t="s">
        <v>41</v>
      </c>
      <c r="B2923" s="25" t="s">
        <v>1</v>
      </c>
      <c r="C2923" s="25" t="s">
        <v>250</v>
      </c>
      <c r="D2923" s="25" t="s">
        <v>11</v>
      </c>
      <c r="E2923" s="25">
        <v>131.0</v>
      </c>
      <c r="F2923" s="25">
        <v>16.0</v>
      </c>
      <c r="G2923" s="25">
        <v>0.0</v>
      </c>
      <c r="H2923" s="25">
        <v>39.0</v>
      </c>
      <c r="I2923" s="25">
        <v>0.0</v>
      </c>
      <c r="J2923" s="25">
        <v>0.0</v>
      </c>
      <c r="K2923" s="25">
        <v>0.0</v>
      </c>
      <c r="L2923" s="25">
        <v>0.0</v>
      </c>
      <c r="M2923" s="25">
        <v>0.0</v>
      </c>
      <c r="N2923" s="25">
        <v>0.38861</v>
      </c>
      <c r="O2923" s="25">
        <v>22.55278</v>
      </c>
      <c r="P2923" s="25">
        <v>7.33044</v>
      </c>
      <c r="Q2923" s="25">
        <v>13.0</v>
      </c>
      <c r="R2923" s="25">
        <v>99.0</v>
      </c>
      <c r="S2923" s="25">
        <v>3.0</v>
      </c>
    </row>
    <row r="2924">
      <c r="A2924" s="25" t="s">
        <v>41</v>
      </c>
      <c r="B2924" s="25" t="s">
        <v>1</v>
      </c>
      <c r="C2924" s="25" t="s">
        <v>81</v>
      </c>
      <c r="D2924" s="25" t="s">
        <v>12</v>
      </c>
      <c r="E2924" s="25">
        <v>384.0</v>
      </c>
      <c r="F2924" s="25">
        <v>17.0</v>
      </c>
      <c r="G2924" s="25">
        <v>2.0</v>
      </c>
      <c r="H2924" s="25">
        <v>42.0</v>
      </c>
      <c r="I2924" s="25">
        <v>0.0</v>
      </c>
      <c r="J2924" s="25">
        <v>0.0</v>
      </c>
      <c r="K2924" s="25">
        <v>0.0</v>
      </c>
      <c r="L2924" s="25">
        <v>0.0</v>
      </c>
      <c r="M2924" s="25">
        <v>0.0</v>
      </c>
      <c r="N2924" s="25">
        <v>1.15056</v>
      </c>
      <c r="O2924" s="25">
        <v>16.69278</v>
      </c>
      <c r="P2924" s="25">
        <v>5.00512</v>
      </c>
      <c r="Q2924" s="25">
        <v>13.0</v>
      </c>
      <c r="R2924" s="25">
        <v>99.0</v>
      </c>
      <c r="S2924" s="25">
        <v>4.0</v>
      </c>
    </row>
    <row r="2925">
      <c r="A2925" s="25" t="s">
        <v>41</v>
      </c>
      <c r="B2925" s="25" t="s">
        <v>1</v>
      </c>
      <c r="C2925" s="25" t="s">
        <v>169</v>
      </c>
      <c r="D2925" s="25" t="s">
        <v>12</v>
      </c>
      <c r="E2925" s="25">
        <v>210.0</v>
      </c>
      <c r="F2925" s="25">
        <v>14.0</v>
      </c>
      <c r="G2925" s="25">
        <v>1.0</v>
      </c>
      <c r="H2925" s="25">
        <v>51.0</v>
      </c>
      <c r="I2925" s="25">
        <v>0.0</v>
      </c>
      <c r="J2925" s="25">
        <v>0.0</v>
      </c>
      <c r="K2925" s="25">
        <v>0.0</v>
      </c>
      <c r="L2925" s="25">
        <v>0.0</v>
      </c>
      <c r="M2925" s="25">
        <v>0.0</v>
      </c>
      <c r="N2925" s="25">
        <v>0.41444</v>
      </c>
      <c r="O2925" s="25">
        <v>8.69333</v>
      </c>
      <c r="P2925" s="25">
        <v>3.98036</v>
      </c>
      <c r="Q2925" s="25">
        <v>13.0</v>
      </c>
      <c r="R2925" s="25">
        <v>99.0</v>
      </c>
      <c r="S2925" s="25">
        <v>4.0</v>
      </c>
    </row>
    <row r="2926">
      <c r="A2926" s="25" t="s">
        <v>41</v>
      </c>
      <c r="B2926" s="25" t="s">
        <v>1</v>
      </c>
      <c r="C2926" s="25" t="s">
        <v>121</v>
      </c>
      <c r="D2926" s="25" t="s">
        <v>12</v>
      </c>
      <c r="E2926" s="25">
        <v>159.0</v>
      </c>
      <c r="F2926" s="25">
        <v>13.0</v>
      </c>
      <c r="G2926" s="25">
        <v>1.0</v>
      </c>
      <c r="H2926" s="25">
        <v>33.0</v>
      </c>
      <c r="I2926" s="25">
        <v>0.0</v>
      </c>
      <c r="J2926" s="25">
        <v>0.0</v>
      </c>
      <c r="K2926" s="25">
        <v>0.0</v>
      </c>
      <c r="L2926" s="25">
        <v>0.0</v>
      </c>
      <c r="M2926" s="25">
        <v>0.0</v>
      </c>
      <c r="N2926" s="25">
        <v>0.97194</v>
      </c>
      <c r="O2926" s="25">
        <v>17.37806</v>
      </c>
      <c r="P2926" s="25">
        <v>6.71163</v>
      </c>
      <c r="Q2926" s="25">
        <v>13.0</v>
      </c>
      <c r="R2926" s="25">
        <v>99.0</v>
      </c>
      <c r="S2926" s="25">
        <v>4.0</v>
      </c>
    </row>
    <row r="2927">
      <c r="A2927" s="25" t="s">
        <v>41</v>
      </c>
      <c r="B2927" s="25" t="s">
        <v>1</v>
      </c>
      <c r="C2927" s="25" t="s">
        <v>108</v>
      </c>
      <c r="D2927" s="25" t="s">
        <v>13</v>
      </c>
      <c r="E2927" s="25">
        <v>80.0</v>
      </c>
      <c r="F2927" s="25">
        <v>14.0</v>
      </c>
      <c r="G2927" s="25">
        <v>0.0</v>
      </c>
      <c r="H2927" s="25">
        <v>2.0</v>
      </c>
      <c r="I2927" s="25">
        <v>0.0</v>
      </c>
      <c r="J2927" s="25">
        <v>0.0</v>
      </c>
      <c r="K2927" s="25">
        <v>0.0</v>
      </c>
      <c r="L2927" s="25">
        <v>0.0</v>
      </c>
      <c r="M2927" s="25">
        <v>0.0</v>
      </c>
      <c r="N2927" s="25">
        <v>1.05417</v>
      </c>
      <c r="O2927" s="25">
        <v>18.95583</v>
      </c>
      <c r="P2927" s="25">
        <v>7.11981</v>
      </c>
      <c r="Q2927" s="25">
        <v>13.0</v>
      </c>
      <c r="R2927" s="25">
        <v>99.0</v>
      </c>
      <c r="S2927" s="25">
        <v>5.0</v>
      </c>
    </row>
    <row r="2928">
      <c r="A2928" s="25" t="s">
        <v>41</v>
      </c>
      <c r="B2928" s="25" t="s">
        <v>1</v>
      </c>
      <c r="C2928" s="25" t="s">
        <v>58</v>
      </c>
      <c r="D2928" s="25" t="s">
        <v>13</v>
      </c>
      <c r="E2928" s="25">
        <v>81.0</v>
      </c>
      <c r="F2928" s="25">
        <v>14.0</v>
      </c>
      <c r="G2928" s="25">
        <v>0.0</v>
      </c>
      <c r="H2928" s="25">
        <v>0.0</v>
      </c>
      <c r="I2928" s="25">
        <v>0.0</v>
      </c>
      <c r="J2928" s="25">
        <v>0.0</v>
      </c>
      <c r="K2928" s="25">
        <v>0.0</v>
      </c>
      <c r="L2928" s="25">
        <v>0.0</v>
      </c>
      <c r="M2928" s="25">
        <v>0.0</v>
      </c>
      <c r="N2928" s="25">
        <v>0.90972</v>
      </c>
      <c r="O2928" s="25">
        <v>14.74056</v>
      </c>
      <c r="P2928" s="25">
        <v>5.55877</v>
      </c>
      <c r="Q2928" s="25">
        <v>13.0</v>
      </c>
      <c r="R2928" s="25">
        <v>99.0</v>
      </c>
      <c r="S2928" s="25">
        <v>5.0</v>
      </c>
    </row>
    <row r="2929">
      <c r="A2929" s="25" t="s">
        <v>41</v>
      </c>
      <c r="B2929" s="25" t="s">
        <v>1</v>
      </c>
      <c r="C2929" s="25" t="s">
        <v>132</v>
      </c>
      <c r="D2929" s="25" t="s">
        <v>15</v>
      </c>
      <c r="E2929" s="25">
        <v>496.0</v>
      </c>
      <c r="F2929" s="25">
        <v>13.0</v>
      </c>
      <c r="G2929" s="25">
        <v>0.0</v>
      </c>
      <c r="H2929" s="25">
        <v>273.0</v>
      </c>
      <c r="I2929" s="25">
        <v>0.0</v>
      </c>
      <c r="J2929" s="25">
        <v>0.0</v>
      </c>
      <c r="K2929" s="25">
        <v>0.0</v>
      </c>
      <c r="L2929" s="25">
        <v>0.0</v>
      </c>
      <c r="M2929" s="25">
        <v>0.0</v>
      </c>
      <c r="N2929" s="25">
        <v>0.00361</v>
      </c>
      <c r="O2929" s="25">
        <v>0.70778</v>
      </c>
      <c r="P2929" s="25">
        <v>0.25525</v>
      </c>
      <c r="Q2929" s="25">
        <v>13.0</v>
      </c>
      <c r="R2929" s="25">
        <v>99.0</v>
      </c>
      <c r="S2929" s="25">
        <v>7.0</v>
      </c>
    </row>
    <row r="2930">
      <c r="A2930" s="25" t="s">
        <v>41</v>
      </c>
      <c r="B2930" s="25" t="s">
        <v>1</v>
      </c>
      <c r="C2930" s="25" t="s">
        <v>167</v>
      </c>
      <c r="D2930" s="25" t="s">
        <v>15</v>
      </c>
      <c r="E2930" s="25">
        <v>492.0</v>
      </c>
      <c r="F2930" s="25">
        <v>14.0</v>
      </c>
      <c r="G2930" s="25">
        <v>0.0</v>
      </c>
      <c r="H2930" s="25">
        <v>174.0</v>
      </c>
      <c r="I2930" s="25">
        <v>0.0</v>
      </c>
      <c r="J2930" s="25">
        <v>0.0</v>
      </c>
      <c r="K2930" s="25">
        <v>0.0</v>
      </c>
      <c r="L2930" s="25">
        <v>0.0</v>
      </c>
      <c r="M2930" s="25">
        <v>0.0</v>
      </c>
      <c r="N2930" s="25">
        <v>0.04306</v>
      </c>
      <c r="O2930" s="25">
        <v>0.60444</v>
      </c>
      <c r="P2930" s="25">
        <v>0.23468</v>
      </c>
      <c r="Q2930" s="25">
        <v>13.0</v>
      </c>
      <c r="R2930" s="25">
        <v>99.0</v>
      </c>
      <c r="S2930" s="25">
        <v>7.0</v>
      </c>
    </row>
    <row r="2931">
      <c r="A2931" s="25" t="s">
        <v>41</v>
      </c>
      <c r="B2931" s="25" t="s">
        <v>1</v>
      </c>
      <c r="C2931" s="25" t="s">
        <v>197</v>
      </c>
      <c r="D2931" s="25" t="s">
        <v>15</v>
      </c>
      <c r="E2931" s="25">
        <v>417.0</v>
      </c>
      <c r="F2931" s="25">
        <v>13.0</v>
      </c>
      <c r="G2931" s="25">
        <v>0.0</v>
      </c>
      <c r="H2931" s="25">
        <v>122.0</v>
      </c>
      <c r="I2931" s="25">
        <v>0.0</v>
      </c>
      <c r="J2931" s="25">
        <v>0.0</v>
      </c>
      <c r="K2931" s="25">
        <v>0.0</v>
      </c>
      <c r="L2931" s="25">
        <v>0.0</v>
      </c>
      <c r="M2931" s="25">
        <v>0.0</v>
      </c>
      <c r="N2931" s="25">
        <v>0.06806</v>
      </c>
      <c r="O2931" s="25">
        <v>0.73028</v>
      </c>
      <c r="P2931" s="25">
        <v>0.36456</v>
      </c>
      <c r="Q2931" s="25">
        <v>13.0</v>
      </c>
      <c r="R2931" s="25">
        <v>99.0</v>
      </c>
      <c r="S2931" s="25">
        <v>7.0</v>
      </c>
    </row>
    <row r="2932">
      <c r="A2932" s="25" t="s">
        <v>41</v>
      </c>
      <c r="B2932" s="25" t="s">
        <v>1</v>
      </c>
      <c r="C2932" s="25" t="s">
        <v>210</v>
      </c>
      <c r="D2932" s="25" t="s">
        <v>16</v>
      </c>
      <c r="E2932" s="25">
        <v>1098.0</v>
      </c>
      <c r="F2932" s="25">
        <v>14.0</v>
      </c>
      <c r="G2932" s="25">
        <v>0.0</v>
      </c>
      <c r="H2932" s="25">
        <v>134.0</v>
      </c>
      <c r="I2932" s="25">
        <v>0.0</v>
      </c>
      <c r="J2932" s="25">
        <v>0.0</v>
      </c>
      <c r="K2932" s="25">
        <v>0.0</v>
      </c>
      <c r="L2932" s="25">
        <v>0.0</v>
      </c>
      <c r="M2932" s="25">
        <v>0.0</v>
      </c>
      <c r="N2932" s="25">
        <v>0.33361</v>
      </c>
      <c r="O2932" s="25">
        <v>12.67278</v>
      </c>
      <c r="P2932" s="25">
        <v>3.57745</v>
      </c>
      <c r="Q2932" s="25">
        <v>13.0</v>
      </c>
      <c r="R2932" s="25">
        <v>99.0</v>
      </c>
      <c r="S2932" s="25">
        <v>8.0</v>
      </c>
    </row>
    <row r="2933">
      <c r="A2933" s="25" t="s">
        <v>41</v>
      </c>
      <c r="B2933" s="25" t="s">
        <v>1</v>
      </c>
      <c r="C2933" s="25" t="s">
        <v>225</v>
      </c>
      <c r="D2933" s="25" t="s">
        <v>16</v>
      </c>
      <c r="E2933" s="25">
        <v>52.0</v>
      </c>
      <c r="F2933" s="25">
        <v>14.0</v>
      </c>
      <c r="G2933" s="25">
        <v>0.0</v>
      </c>
      <c r="H2933" s="25">
        <v>19.0</v>
      </c>
      <c r="I2933" s="25">
        <v>0.0</v>
      </c>
      <c r="J2933" s="25">
        <v>0.0</v>
      </c>
      <c r="K2933" s="25">
        <v>0.0</v>
      </c>
      <c r="L2933" s="25">
        <v>0.0</v>
      </c>
      <c r="M2933" s="25">
        <v>0.0</v>
      </c>
      <c r="N2933" s="25">
        <v>0.03167</v>
      </c>
      <c r="O2933" s="25">
        <v>9.30611</v>
      </c>
      <c r="P2933" s="25">
        <v>5.64335</v>
      </c>
      <c r="Q2933" s="25">
        <v>13.0</v>
      </c>
      <c r="R2933" s="25">
        <v>99.0</v>
      </c>
      <c r="S2933" s="25">
        <v>8.0</v>
      </c>
    </row>
    <row r="2934">
      <c r="A2934" s="25" t="s">
        <v>41</v>
      </c>
      <c r="B2934" s="25" t="s">
        <v>1</v>
      </c>
      <c r="C2934" s="25" t="s">
        <v>171</v>
      </c>
      <c r="D2934" s="25" t="s">
        <v>16</v>
      </c>
      <c r="E2934" s="25">
        <v>115.0</v>
      </c>
      <c r="F2934" s="25">
        <v>17.0</v>
      </c>
      <c r="G2934" s="25">
        <v>0.0</v>
      </c>
      <c r="H2934" s="25">
        <v>20.0</v>
      </c>
      <c r="I2934" s="25">
        <v>0.0</v>
      </c>
      <c r="J2934" s="25">
        <v>0.0</v>
      </c>
      <c r="K2934" s="25">
        <v>0.0</v>
      </c>
      <c r="L2934" s="25">
        <v>0.0</v>
      </c>
      <c r="M2934" s="25">
        <v>0.0</v>
      </c>
      <c r="N2934" s="25">
        <v>0.19861</v>
      </c>
      <c r="O2934" s="25">
        <v>3.83583</v>
      </c>
      <c r="P2934" s="25">
        <v>2.2444</v>
      </c>
      <c r="Q2934" s="25">
        <v>13.0</v>
      </c>
      <c r="R2934" s="25">
        <v>99.0</v>
      </c>
      <c r="S2934" s="25">
        <v>8.0</v>
      </c>
    </row>
    <row r="2935">
      <c r="A2935" s="25" t="s">
        <v>41</v>
      </c>
      <c r="B2935" s="25" t="s">
        <v>1</v>
      </c>
      <c r="C2935" s="25" t="s">
        <v>160</v>
      </c>
      <c r="D2935" s="25" t="s">
        <v>17</v>
      </c>
      <c r="E2935" s="25">
        <v>41.0</v>
      </c>
      <c r="F2935" s="25">
        <v>15.0</v>
      </c>
      <c r="G2935" s="25">
        <v>0.0</v>
      </c>
      <c r="H2935" s="25">
        <v>6.0</v>
      </c>
      <c r="I2935" s="25">
        <v>0.0</v>
      </c>
      <c r="J2935" s="25">
        <v>0.0</v>
      </c>
      <c r="K2935" s="25">
        <v>0.0</v>
      </c>
      <c r="L2935" s="25">
        <v>0.0</v>
      </c>
      <c r="M2935" s="25">
        <v>0.0</v>
      </c>
      <c r="N2935" s="25">
        <v>1.07806</v>
      </c>
      <c r="O2935" s="25">
        <v>15.37722</v>
      </c>
      <c r="P2935" s="25">
        <v>5.35675</v>
      </c>
      <c r="Q2935" s="25">
        <v>13.0</v>
      </c>
      <c r="R2935" s="25">
        <v>99.0</v>
      </c>
      <c r="S2935" s="25">
        <v>9.0</v>
      </c>
    </row>
    <row r="2936">
      <c r="A2936" s="25" t="s">
        <v>41</v>
      </c>
      <c r="B2936" s="25" t="s">
        <v>1</v>
      </c>
      <c r="C2936" s="25" t="s">
        <v>142</v>
      </c>
      <c r="D2936" s="25" t="s">
        <v>19</v>
      </c>
      <c r="E2936" s="25">
        <v>90.0</v>
      </c>
      <c r="F2936" s="25">
        <v>13.0</v>
      </c>
      <c r="G2936" s="25">
        <v>0.0</v>
      </c>
      <c r="H2936" s="25">
        <v>8.0</v>
      </c>
      <c r="I2936" s="25">
        <v>0.0</v>
      </c>
      <c r="J2936" s="25">
        <v>0.0</v>
      </c>
      <c r="K2936" s="25">
        <v>0.0</v>
      </c>
      <c r="L2936" s="25">
        <v>0.0</v>
      </c>
      <c r="M2936" s="25">
        <v>0.0</v>
      </c>
      <c r="N2936" s="25">
        <v>0.125</v>
      </c>
      <c r="O2936" s="25">
        <v>1.63444</v>
      </c>
      <c r="P2936" s="25">
        <v>0.85275</v>
      </c>
      <c r="Q2936" s="25">
        <v>13.0</v>
      </c>
      <c r="R2936" s="25">
        <v>99.0</v>
      </c>
      <c r="S2936" s="25">
        <v>11.0</v>
      </c>
    </row>
    <row r="2937">
      <c r="A2937" s="25" t="s">
        <v>41</v>
      </c>
      <c r="B2937" s="25" t="s">
        <v>1</v>
      </c>
      <c r="C2937" s="25" t="s">
        <v>126</v>
      </c>
      <c r="D2937" s="25" t="s">
        <v>19</v>
      </c>
      <c r="E2937" s="25">
        <v>53.0</v>
      </c>
      <c r="F2937" s="25">
        <v>15.0</v>
      </c>
      <c r="G2937" s="25">
        <v>0.0</v>
      </c>
      <c r="H2937" s="25">
        <v>7.0</v>
      </c>
      <c r="I2937" s="25">
        <v>0.0</v>
      </c>
      <c r="J2937" s="25">
        <v>0.0</v>
      </c>
      <c r="K2937" s="25">
        <v>0.0</v>
      </c>
      <c r="L2937" s="25">
        <v>0.0</v>
      </c>
      <c r="M2937" s="25">
        <v>0.0</v>
      </c>
      <c r="N2937" s="25">
        <v>0.42306</v>
      </c>
      <c r="O2937" s="25">
        <v>8.03111</v>
      </c>
      <c r="P2937" s="25">
        <v>3.60011</v>
      </c>
      <c r="Q2937" s="25">
        <v>13.0</v>
      </c>
      <c r="R2937" s="25">
        <v>99.0</v>
      </c>
      <c r="S2937" s="25">
        <v>11.0</v>
      </c>
    </row>
    <row r="2938">
      <c r="A2938" s="25" t="s">
        <v>41</v>
      </c>
      <c r="B2938" s="25" t="s">
        <v>1</v>
      </c>
      <c r="C2938" s="25" t="s">
        <v>127</v>
      </c>
      <c r="D2938" s="25" t="s">
        <v>19</v>
      </c>
      <c r="E2938" s="25">
        <v>30.0</v>
      </c>
      <c r="F2938" s="25">
        <v>16.0</v>
      </c>
      <c r="G2938" s="25">
        <v>0.0</v>
      </c>
      <c r="H2938" s="25">
        <v>5.0</v>
      </c>
      <c r="I2938" s="25">
        <v>0.0</v>
      </c>
      <c r="J2938" s="25">
        <v>0.0</v>
      </c>
      <c r="K2938" s="25">
        <v>0.0</v>
      </c>
      <c r="L2938" s="25">
        <v>0.0</v>
      </c>
      <c r="M2938" s="25">
        <v>0.0</v>
      </c>
      <c r="N2938" s="25">
        <v>0.27083</v>
      </c>
      <c r="O2938" s="25">
        <v>2.38139</v>
      </c>
      <c r="P2938" s="25">
        <v>1.01863</v>
      </c>
      <c r="Q2938" s="25">
        <v>13.0</v>
      </c>
      <c r="R2938" s="25">
        <v>99.0</v>
      </c>
      <c r="S2938" s="25">
        <v>11.0</v>
      </c>
    </row>
    <row r="2939">
      <c r="A2939" s="25" t="s">
        <v>41</v>
      </c>
      <c r="B2939" s="25" t="s">
        <v>1</v>
      </c>
      <c r="C2939" s="25" t="s">
        <v>128</v>
      </c>
      <c r="D2939" s="25" t="s">
        <v>19</v>
      </c>
      <c r="E2939" s="25">
        <v>123.0</v>
      </c>
      <c r="F2939" s="25">
        <v>14.0</v>
      </c>
      <c r="G2939" s="25">
        <v>0.0</v>
      </c>
      <c r="H2939" s="25">
        <v>15.0</v>
      </c>
      <c r="I2939" s="25">
        <v>0.0</v>
      </c>
      <c r="J2939" s="25">
        <v>0.0</v>
      </c>
      <c r="K2939" s="25">
        <v>0.0</v>
      </c>
      <c r="L2939" s="25">
        <v>0.0</v>
      </c>
      <c r="M2939" s="25">
        <v>0.0</v>
      </c>
      <c r="N2939" s="25">
        <v>0.55833</v>
      </c>
      <c r="O2939" s="25">
        <v>1.82972</v>
      </c>
      <c r="P2939" s="25">
        <v>1.43068</v>
      </c>
      <c r="Q2939" s="25">
        <v>13.0</v>
      </c>
      <c r="R2939" s="25">
        <v>99.0</v>
      </c>
      <c r="S2939" s="25">
        <v>11.0</v>
      </c>
    </row>
    <row r="2940">
      <c r="A2940" s="25" t="s">
        <v>41</v>
      </c>
      <c r="B2940" s="25" t="s">
        <v>1</v>
      </c>
      <c r="C2940" s="25" t="s">
        <v>48</v>
      </c>
      <c r="D2940" s="25" t="s">
        <v>20</v>
      </c>
      <c r="E2940" s="25">
        <v>84.0</v>
      </c>
      <c r="F2940" s="25">
        <v>18.0</v>
      </c>
      <c r="G2940" s="25">
        <v>0.0</v>
      </c>
      <c r="H2940" s="25">
        <v>1.0</v>
      </c>
      <c r="I2940" s="25">
        <v>0.0</v>
      </c>
      <c r="J2940" s="25">
        <v>0.0</v>
      </c>
      <c r="K2940" s="25">
        <v>0.0</v>
      </c>
      <c r="L2940" s="25">
        <v>0.0</v>
      </c>
      <c r="M2940" s="25">
        <v>0.0</v>
      </c>
      <c r="N2940" s="25">
        <v>1.35583</v>
      </c>
      <c r="O2940" s="25">
        <v>18.86611</v>
      </c>
      <c r="P2940" s="25">
        <v>5.98504</v>
      </c>
      <c r="Q2940" s="25">
        <v>13.0</v>
      </c>
      <c r="R2940" s="25">
        <v>99.0</v>
      </c>
      <c r="S2940" s="25">
        <v>12.0</v>
      </c>
    </row>
    <row r="2941">
      <c r="A2941" s="25" t="s">
        <v>41</v>
      </c>
      <c r="B2941" s="25" t="s">
        <v>1</v>
      </c>
      <c r="C2941" s="25" t="s">
        <v>213</v>
      </c>
      <c r="D2941" s="25" t="s">
        <v>235</v>
      </c>
      <c r="E2941" s="25">
        <v>59.0</v>
      </c>
      <c r="F2941" s="25">
        <v>14.0</v>
      </c>
      <c r="G2941" s="25">
        <v>1.0</v>
      </c>
      <c r="H2941" s="25">
        <v>0.0</v>
      </c>
      <c r="I2941" s="25">
        <v>0.0</v>
      </c>
      <c r="J2941" s="25">
        <v>0.0</v>
      </c>
      <c r="K2941" s="25">
        <v>0.0</v>
      </c>
      <c r="L2941" s="25">
        <v>0.0</v>
      </c>
      <c r="M2941" s="25">
        <v>0.0</v>
      </c>
      <c r="N2941" s="25">
        <v>1.04556</v>
      </c>
      <c r="O2941" s="25">
        <v>234.85639</v>
      </c>
      <c r="P2941" s="25">
        <v>50.47816</v>
      </c>
      <c r="Q2941" s="25">
        <v>14.0</v>
      </c>
      <c r="R2941" s="25">
        <v>99.0</v>
      </c>
      <c r="S2941" s="25">
        <v>2.0</v>
      </c>
    </row>
    <row r="2942">
      <c r="A2942" s="25" t="s">
        <v>41</v>
      </c>
      <c r="B2942" s="25" t="s">
        <v>1</v>
      </c>
      <c r="C2942" s="25" t="s">
        <v>212</v>
      </c>
      <c r="D2942" s="25" t="s">
        <v>235</v>
      </c>
      <c r="E2942" s="25">
        <v>28.0</v>
      </c>
      <c r="F2942" s="25">
        <v>15.0</v>
      </c>
      <c r="G2942" s="25">
        <v>1.0</v>
      </c>
      <c r="H2942" s="25">
        <v>1.0</v>
      </c>
      <c r="I2942" s="25">
        <v>0.0</v>
      </c>
      <c r="J2942" s="25">
        <v>0.0</v>
      </c>
      <c r="K2942" s="25">
        <v>0.0</v>
      </c>
      <c r="L2942" s="25">
        <v>0.0</v>
      </c>
      <c r="M2942" s="25">
        <v>0.0</v>
      </c>
      <c r="N2942" s="25">
        <v>0.98556</v>
      </c>
      <c r="O2942" s="25">
        <v>35.18194</v>
      </c>
      <c r="P2942" s="25">
        <v>62.16867</v>
      </c>
      <c r="Q2942" s="25">
        <v>14.0</v>
      </c>
      <c r="R2942" s="25">
        <v>99.0</v>
      </c>
      <c r="S2942" s="25">
        <v>2.0</v>
      </c>
    </row>
    <row r="2943">
      <c r="A2943" s="25" t="s">
        <v>41</v>
      </c>
      <c r="B2943" s="25" t="s">
        <v>1</v>
      </c>
      <c r="C2943" s="25" t="s">
        <v>234</v>
      </c>
      <c r="D2943" s="25" t="s">
        <v>235</v>
      </c>
      <c r="E2943" s="25">
        <v>43.0</v>
      </c>
      <c r="F2943" s="25">
        <v>16.0</v>
      </c>
      <c r="G2943" s="25">
        <v>2.0</v>
      </c>
      <c r="H2943" s="25">
        <v>1.0</v>
      </c>
      <c r="I2943" s="25">
        <v>0.0</v>
      </c>
      <c r="J2943" s="25">
        <v>0.0</v>
      </c>
      <c r="K2943" s="25">
        <v>0.0</v>
      </c>
      <c r="L2943" s="25">
        <v>0.0</v>
      </c>
      <c r="M2943" s="25">
        <v>0.0</v>
      </c>
      <c r="N2943" s="25">
        <v>0.82361</v>
      </c>
      <c r="O2943" s="25">
        <v>330.31889</v>
      </c>
      <c r="P2943" s="25">
        <v>99.86117</v>
      </c>
      <c r="Q2943" s="25">
        <v>14.0</v>
      </c>
      <c r="R2943" s="25">
        <v>99.0</v>
      </c>
      <c r="S2943" s="25">
        <v>2.0</v>
      </c>
    </row>
    <row r="2944">
      <c r="A2944" s="25" t="s">
        <v>41</v>
      </c>
      <c r="B2944" s="25" t="s">
        <v>1</v>
      </c>
      <c r="C2944" s="25" t="s">
        <v>223</v>
      </c>
      <c r="D2944" s="25" t="s">
        <v>235</v>
      </c>
      <c r="E2944" s="25">
        <v>48.0</v>
      </c>
      <c r="F2944" s="25">
        <v>15.0</v>
      </c>
      <c r="G2944" s="25">
        <v>1.0</v>
      </c>
      <c r="H2944" s="25">
        <v>1.0</v>
      </c>
      <c r="I2944" s="25">
        <v>0.0</v>
      </c>
      <c r="J2944" s="25">
        <v>0.0</v>
      </c>
      <c r="K2944" s="25">
        <v>0.0</v>
      </c>
      <c r="L2944" s="25">
        <v>0.0</v>
      </c>
      <c r="M2944" s="25">
        <v>0.0</v>
      </c>
      <c r="N2944" s="25">
        <v>0.70639</v>
      </c>
      <c r="O2944" s="25">
        <v>330.91611</v>
      </c>
      <c r="P2944" s="25">
        <v>81.50006</v>
      </c>
      <c r="Q2944" s="25">
        <v>14.0</v>
      </c>
      <c r="R2944" s="25">
        <v>99.0</v>
      </c>
      <c r="S2944" s="25">
        <v>2.0</v>
      </c>
    </row>
    <row r="2945">
      <c r="A2945" s="25" t="s">
        <v>41</v>
      </c>
      <c r="B2945" s="25" t="s">
        <v>1</v>
      </c>
      <c r="C2945" s="25" t="s">
        <v>124</v>
      </c>
      <c r="D2945" s="25" t="s">
        <v>11</v>
      </c>
      <c r="E2945" s="25">
        <v>176.0</v>
      </c>
      <c r="F2945" s="25">
        <v>18.0</v>
      </c>
      <c r="G2945" s="25">
        <v>0.0</v>
      </c>
      <c r="H2945" s="25">
        <v>32.0</v>
      </c>
      <c r="I2945" s="25">
        <v>0.0</v>
      </c>
      <c r="J2945" s="25">
        <v>0.0</v>
      </c>
      <c r="K2945" s="25">
        <v>0.0</v>
      </c>
      <c r="L2945" s="25">
        <v>0.0</v>
      </c>
      <c r="M2945" s="25">
        <v>0.0</v>
      </c>
      <c r="N2945" s="25">
        <v>0.39222</v>
      </c>
      <c r="O2945" s="25">
        <v>17.08111</v>
      </c>
      <c r="P2945" s="25">
        <v>5.89759</v>
      </c>
      <c r="Q2945" s="25">
        <v>14.0</v>
      </c>
      <c r="R2945" s="25">
        <v>99.0</v>
      </c>
      <c r="S2945" s="25">
        <v>3.0</v>
      </c>
    </row>
    <row r="2946">
      <c r="A2946" s="25" t="s">
        <v>41</v>
      </c>
      <c r="B2946" s="25" t="s">
        <v>1</v>
      </c>
      <c r="C2946" s="25" t="s">
        <v>251</v>
      </c>
      <c r="D2946" s="25" t="s">
        <v>11</v>
      </c>
      <c r="E2946" s="25">
        <v>160.0</v>
      </c>
      <c r="F2946" s="25">
        <v>22.0</v>
      </c>
      <c r="G2946" s="25">
        <v>0.0</v>
      </c>
      <c r="H2946" s="25">
        <v>57.0</v>
      </c>
      <c r="I2946" s="25">
        <v>0.0</v>
      </c>
      <c r="J2946" s="25">
        <v>0.0</v>
      </c>
      <c r="K2946" s="25">
        <v>0.0</v>
      </c>
      <c r="L2946" s="25">
        <v>0.0</v>
      </c>
      <c r="M2946" s="25">
        <v>0.0</v>
      </c>
      <c r="N2946" s="25">
        <v>0.04917</v>
      </c>
      <c r="O2946" s="25">
        <v>7.75917</v>
      </c>
      <c r="P2946" s="25">
        <v>3.62017</v>
      </c>
      <c r="Q2946" s="25">
        <v>14.0</v>
      </c>
      <c r="R2946" s="25">
        <v>99.0</v>
      </c>
      <c r="S2946" s="25">
        <v>3.0</v>
      </c>
    </row>
    <row r="2947">
      <c r="A2947" s="25" t="s">
        <v>41</v>
      </c>
      <c r="B2947" s="25" t="s">
        <v>1</v>
      </c>
      <c r="C2947" s="25" t="s">
        <v>230</v>
      </c>
      <c r="D2947" s="25" t="s">
        <v>12</v>
      </c>
      <c r="E2947" s="25">
        <v>75.0</v>
      </c>
      <c r="F2947" s="25">
        <v>24.0</v>
      </c>
      <c r="G2947" s="25">
        <v>0.0</v>
      </c>
      <c r="H2947" s="25">
        <v>12.0</v>
      </c>
      <c r="I2947" s="25">
        <v>0.0</v>
      </c>
      <c r="J2947" s="25">
        <v>0.0</v>
      </c>
      <c r="K2947" s="25">
        <v>0.0</v>
      </c>
      <c r="L2947" s="25">
        <v>0.0</v>
      </c>
      <c r="M2947" s="25">
        <v>0.0</v>
      </c>
      <c r="N2947" s="25">
        <v>0.66722</v>
      </c>
      <c r="O2947" s="25">
        <v>15.03722</v>
      </c>
      <c r="P2947" s="25">
        <v>4.6214</v>
      </c>
      <c r="Q2947" s="25">
        <v>14.0</v>
      </c>
      <c r="R2947" s="25">
        <v>99.0</v>
      </c>
      <c r="S2947" s="25">
        <v>4.0</v>
      </c>
    </row>
    <row r="2948">
      <c r="A2948" s="25" t="s">
        <v>41</v>
      </c>
      <c r="B2948" s="25" t="s">
        <v>1</v>
      </c>
      <c r="C2948" s="25" t="s">
        <v>185</v>
      </c>
      <c r="D2948" s="25" t="s">
        <v>12</v>
      </c>
      <c r="E2948" s="25">
        <v>175.0</v>
      </c>
      <c r="F2948" s="25">
        <v>21.0</v>
      </c>
      <c r="G2948" s="25">
        <v>0.0</v>
      </c>
      <c r="H2948" s="25">
        <v>29.0</v>
      </c>
      <c r="I2948" s="25">
        <v>0.0</v>
      </c>
      <c r="J2948" s="25">
        <v>0.0</v>
      </c>
      <c r="K2948" s="25">
        <v>0.0</v>
      </c>
      <c r="L2948" s="25">
        <v>0.0</v>
      </c>
      <c r="M2948" s="25">
        <v>0.0</v>
      </c>
      <c r="N2948" s="25">
        <v>0.82528</v>
      </c>
      <c r="O2948" s="25">
        <v>18.22806</v>
      </c>
      <c r="P2948" s="25">
        <v>7.31381</v>
      </c>
      <c r="Q2948" s="25">
        <v>14.0</v>
      </c>
      <c r="R2948" s="25">
        <v>99.0</v>
      </c>
      <c r="S2948" s="25">
        <v>4.0</v>
      </c>
    </row>
    <row r="2949">
      <c r="A2949" s="25" t="s">
        <v>41</v>
      </c>
      <c r="B2949" s="25" t="s">
        <v>1</v>
      </c>
      <c r="C2949" s="25" t="s">
        <v>173</v>
      </c>
      <c r="D2949" s="25" t="s">
        <v>12</v>
      </c>
      <c r="E2949" s="25">
        <v>224.0</v>
      </c>
      <c r="F2949" s="25">
        <v>14.0</v>
      </c>
      <c r="G2949" s="25">
        <v>0.0</v>
      </c>
      <c r="H2949" s="25">
        <v>24.0</v>
      </c>
      <c r="I2949" s="25">
        <v>0.0</v>
      </c>
      <c r="J2949" s="25">
        <v>0.0</v>
      </c>
      <c r="K2949" s="25">
        <v>0.0</v>
      </c>
      <c r="L2949" s="25">
        <v>0.0</v>
      </c>
      <c r="M2949" s="25">
        <v>0.0</v>
      </c>
      <c r="N2949" s="25">
        <v>0.44194</v>
      </c>
      <c r="O2949" s="25">
        <v>18.92806</v>
      </c>
      <c r="P2949" s="25">
        <v>5.82675</v>
      </c>
      <c r="Q2949" s="25">
        <v>14.0</v>
      </c>
      <c r="R2949" s="25">
        <v>99.0</v>
      </c>
      <c r="S2949" s="25">
        <v>4.0</v>
      </c>
    </row>
    <row r="2950">
      <c r="A2950" s="25" t="s">
        <v>41</v>
      </c>
      <c r="B2950" s="25" t="s">
        <v>1</v>
      </c>
      <c r="C2950" s="25" t="s">
        <v>58</v>
      </c>
      <c r="D2950" s="25" t="s">
        <v>12</v>
      </c>
      <c r="E2950" s="25">
        <v>213.0</v>
      </c>
      <c r="F2950" s="25">
        <v>15.0</v>
      </c>
      <c r="G2950" s="25">
        <v>0.0</v>
      </c>
      <c r="H2950" s="25">
        <v>17.0</v>
      </c>
      <c r="I2950" s="25">
        <v>0.0</v>
      </c>
      <c r="J2950" s="25">
        <v>0.0</v>
      </c>
      <c r="K2950" s="25">
        <v>0.0</v>
      </c>
      <c r="L2950" s="25">
        <v>0.0</v>
      </c>
      <c r="M2950" s="25">
        <v>0.0</v>
      </c>
      <c r="N2950" s="25">
        <v>0.90583</v>
      </c>
      <c r="O2950" s="25">
        <v>24.755</v>
      </c>
      <c r="P2950" s="25">
        <v>7.13479</v>
      </c>
      <c r="Q2950" s="25">
        <v>14.0</v>
      </c>
      <c r="R2950" s="25">
        <v>99.0</v>
      </c>
      <c r="S2950" s="25">
        <v>4.0</v>
      </c>
    </row>
    <row r="2951">
      <c r="A2951" s="25" t="s">
        <v>41</v>
      </c>
      <c r="B2951" s="25" t="s">
        <v>1</v>
      </c>
      <c r="C2951" s="25" t="s">
        <v>101</v>
      </c>
      <c r="D2951" s="25" t="s">
        <v>13</v>
      </c>
      <c r="E2951" s="25">
        <v>68.0</v>
      </c>
      <c r="F2951" s="25">
        <v>17.0</v>
      </c>
      <c r="G2951" s="25">
        <v>0.0</v>
      </c>
      <c r="H2951" s="25">
        <v>1.0</v>
      </c>
      <c r="I2951" s="25">
        <v>0.0</v>
      </c>
      <c r="J2951" s="25">
        <v>0.0</v>
      </c>
      <c r="K2951" s="25">
        <v>0.0</v>
      </c>
      <c r="L2951" s="25">
        <v>0.0</v>
      </c>
      <c r="M2951" s="25">
        <v>0.0</v>
      </c>
      <c r="N2951" s="25">
        <v>0.99556</v>
      </c>
      <c r="O2951" s="25">
        <v>16.38944</v>
      </c>
      <c r="P2951" s="25">
        <v>4.64831</v>
      </c>
      <c r="Q2951" s="25">
        <v>14.0</v>
      </c>
      <c r="R2951" s="25">
        <v>99.0</v>
      </c>
      <c r="S2951" s="25">
        <v>5.0</v>
      </c>
    </row>
    <row r="2952">
      <c r="A2952" s="25" t="s">
        <v>41</v>
      </c>
      <c r="B2952" s="25" t="s">
        <v>1</v>
      </c>
      <c r="C2952" s="25" t="s">
        <v>155</v>
      </c>
      <c r="D2952" s="25" t="s">
        <v>15</v>
      </c>
      <c r="E2952" s="25">
        <v>381.0</v>
      </c>
      <c r="F2952" s="25">
        <v>14.0</v>
      </c>
      <c r="G2952" s="25">
        <v>0.0</v>
      </c>
      <c r="H2952" s="25">
        <v>144.0</v>
      </c>
      <c r="I2952" s="25">
        <v>0.0</v>
      </c>
      <c r="J2952" s="25">
        <v>0.0</v>
      </c>
      <c r="K2952" s="25">
        <v>0.0</v>
      </c>
      <c r="L2952" s="25">
        <v>0.0</v>
      </c>
      <c r="M2952" s="25">
        <v>0.0</v>
      </c>
      <c r="N2952" s="25">
        <v>0.03694</v>
      </c>
      <c r="O2952" s="25">
        <v>0.65278</v>
      </c>
      <c r="P2952" s="25">
        <v>0.28105</v>
      </c>
      <c r="Q2952" s="25">
        <v>14.0</v>
      </c>
      <c r="R2952" s="25">
        <v>99.0</v>
      </c>
      <c r="S2952" s="25">
        <v>7.0</v>
      </c>
    </row>
    <row r="2953">
      <c r="A2953" s="25" t="s">
        <v>41</v>
      </c>
      <c r="B2953" s="25" t="s">
        <v>1</v>
      </c>
      <c r="C2953" s="25" t="s">
        <v>134</v>
      </c>
      <c r="D2953" s="25" t="s">
        <v>16</v>
      </c>
      <c r="E2953" s="25">
        <v>349.0</v>
      </c>
      <c r="F2953" s="25">
        <v>25.0</v>
      </c>
      <c r="G2953" s="25">
        <v>1.0</v>
      </c>
      <c r="H2953" s="25">
        <v>145.0</v>
      </c>
      <c r="I2953" s="25">
        <v>0.0</v>
      </c>
      <c r="J2953" s="25">
        <v>0.0</v>
      </c>
      <c r="K2953" s="25">
        <v>0.0</v>
      </c>
      <c r="L2953" s="25">
        <v>0.0</v>
      </c>
      <c r="M2953" s="25">
        <v>0.0</v>
      </c>
      <c r="N2953" s="25">
        <v>0.10167</v>
      </c>
      <c r="O2953" s="25">
        <v>5.47528</v>
      </c>
      <c r="P2953" s="25">
        <v>1.83881</v>
      </c>
      <c r="Q2953" s="25">
        <v>14.0</v>
      </c>
      <c r="R2953" s="25">
        <v>99.0</v>
      </c>
      <c r="S2953" s="25">
        <v>8.0</v>
      </c>
    </row>
    <row r="2954">
      <c r="A2954" s="25" t="s">
        <v>41</v>
      </c>
      <c r="B2954" s="25" t="s">
        <v>1</v>
      </c>
      <c r="C2954" s="25" t="s">
        <v>121</v>
      </c>
      <c r="D2954" s="25" t="s">
        <v>17</v>
      </c>
      <c r="E2954" s="25">
        <v>33.0</v>
      </c>
      <c r="F2954" s="25">
        <v>14.0</v>
      </c>
      <c r="G2954" s="25">
        <v>0.0</v>
      </c>
      <c r="H2954" s="25">
        <v>0.0</v>
      </c>
      <c r="I2954" s="25">
        <v>0.0</v>
      </c>
      <c r="J2954" s="25">
        <v>0.0</v>
      </c>
      <c r="K2954" s="25">
        <v>0.0</v>
      </c>
      <c r="L2954" s="25">
        <v>0.0</v>
      </c>
      <c r="M2954" s="25">
        <v>0.0</v>
      </c>
      <c r="N2954" s="25">
        <v>1.01611</v>
      </c>
      <c r="O2954" s="25">
        <v>15.35528</v>
      </c>
      <c r="P2954" s="25">
        <v>4.809</v>
      </c>
      <c r="Q2954" s="25">
        <v>14.0</v>
      </c>
      <c r="R2954" s="25">
        <v>99.0</v>
      </c>
      <c r="S2954" s="25">
        <v>9.0</v>
      </c>
    </row>
    <row r="2955">
      <c r="A2955" s="25" t="s">
        <v>41</v>
      </c>
      <c r="B2955" s="25" t="s">
        <v>1</v>
      </c>
      <c r="C2955" s="25" t="s">
        <v>170</v>
      </c>
      <c r="D2955" s="25" t="s">
        <v>19</v>
      </c>
      <c r="E2955" s="25">
        <v>351.0</v>
      </c>
      <c r="F2955" s="25">
        <v>20.0</v>
      </c>
      <c r="G2955" s="25">
        <v>0.0</v>
      </c>
      <c r="H2955" s="25">
        <v>25.0</v>
      </c>
      <c r="I2955" s="25">
        <v>0.0</v>
      </c>
      <c r="J2955" s="25">
        <v>0.0</v>
      </c>
      <c r="K2955" s="25">
        <v>0.0</v>
      </c>
      <c r="L2955" s="25">
        <v>0.0</v>
      </c>
      <c r="M2955" s="25">
        <v>0.0</v>
      </c>
      <c r="N2955" s="25">
        <v>0.58333</v>
      </c>
      <c r="O2955" s="25">
        <v>1.73528</v>
      </c>
      <c r="P2955" s="25">
        <v>0.88167</v>
      </c>
      <c r="Q2955" s="25">
        <v>14.0</v>
      </c>
      <c r="R2955" s="25">
        <v>99.0</v>
      </c>
      <c r="S2955" s="25">
        <v>11.0</v>
      </c>
    </row>
    <row r="2956">
      <c r="A2956" s="25" t="s">
        <v>41</v>
      </c>
      <c r="B2956" s="25" t="s">
        <v>1</v>
      </c>
      <c r="C2956" s="25" t="s">
        <v>136</v>
      </c>
      <c r="D2956" s="25" t="s">
        <v>19</v>
      </c>
      <c r="E2956" s="25">
        <v>432.0</v>
      </c>
      <c r="F2956" s="25">
        <v>14.0</v>
      </c>
      <c r="G2956" s="25">
        <v>0.0</v>
      </c>
      <c r="H2956" s="25">
        <v>68.0</v>
      </c>
      <c r="I2956" s="25">
        <v>0.0</v>
      </c>
      <c r="J2956" s="25">
        <v>0.0</v>
      </c>
      <c r="K2956" s="25">
        <v>0.0</v>
      </c>
      <c r="L2956" s="25">
        <v>0.0</v>
      </c>
      <c r="M2956" s="25">
        <v>0.0</v>
      </c>
      <c r="N2956" s="25">
        <v>0.16528</v>
      </c>
      <c r="O2956" s="25">
        <v>1.40639</v>
      </c>
      <c r="P2956" s="25">
        <v>0.62507</v>
      </c>
      <c r="Q2956" s="25">
        <v>14.0</v>
      </c>
      <c r="R2956" s="25">
        <v>99.0</v>
      </c>
      <c r="S2956" s="25">
        <v>11.0</v>
      </c>
    </row>
    <row r="2957">
      <c r="A2957" s="25" t="s">
        <v>41</v>
      </c>
      <c r="B2957" s="25" t="s">
        <v>1</v>
      </c>
      <c r="C2957" s="25" t="s">
        <v>121</v>
      </c>
      <c r="D2957" s="25" t="s">
        <v>20</v>
      </c>
      <c r="E2957" s="25">
        <v>100.0</v>
      </c>
      <c r="F2957" s="25">
        <v>15.0</v>
      </c>
      <c r="G2957" s="25">
        <v>0.0</v>
      </c>
      <c r="H2957" s="25">
        <v>1.0</v>
      </c>
      <c r="I2957" s="25">
        <v>0.0</v>
      </c>
      <c r="J2957" s="25">
        <v>0.0</v>
      </c>
      <c r="K2957" s="25">
        <v>0.0</v>
      </c>
      <c r="L2957" s="25">
        <v>0.0</v>
      </c>
      <c r="M2957" s="25">
        <v>0.0</v>
      </c>
      <c r="N2957" s="25">
        <v>1.03722</v>
      </c>
      <c r="O2957" s="25">
        <v>15.56278</v>
      </c>
      <c r="P2957" s="25">
        <v>5.84845</v>
      </c>
      <c r="Q2957" s="25">
        <v>14.0</v>
      </c>
      <c r="R2957" s="25">
        <v>99.0</v>
      </c>
      <c r="S2957" s="25">
        <v>12.0</v>
      </c>
    </row>
    <row r="2958">
      <c r="A2958" s="25" t="s">
        <v>41</v>
      </c>
      <c r="B2958" s="25" t="s">
        <v>1</v>
      </c>
      <c r="C2958" s="25" t="s">
        <v>240</v>
      </c>
      <c r="D2958" s="25" t="s">
        <v>10</v>
      </c>
      <c r="E2958" s="25">
        <v>29.0</v>
      </c>
      <c r="F2958" s="25">
        <v>17.0</v>
      </c>
      <c r="G2958" s="25">
        <v>0.0</v>
      </c>
      <c r="H2958" s="25">
        <v>10.0</v>
      </c>
      <c r="I2958" s="25">
        <v>0.0</v>
      </c>
      <c r="J2958" s="25">
        <v>0.0</v>
      </c>
      <c r="K2958" s="25">
        <v>0.0</v>
      </c>
      <c r="L2958" s="25">
        <v>0.0</v>
      </c>
      <c r="M2958" s="25">
        <v>0.0</v>
      </c>
      <c r="N2958" s="25">
        <v>0.08306</v>
      </c>
      <c r="O2958" s="25">
        <v>4.35944</v>
      </c>
      <c r="P2958" s="25">
        <v>3.95194</v>
      </c>
      <c r="Q2958" s="25">
        <v>16.0</v>
      </c>
      <c r="R2958" s="25">
        <v>99.0</v>
      </c>
      <c r="S2958" s="25">
        <v>1.0</v>
      </c>
    </row>
    <row r="2959">
      <c r="A2959" s="25" t="s">
        <v>41</v>
      </c>
      <c r="B2959" s="25" t="s">
        <v>1</v>
      </c>
      <c r="C2959" s="25" t="s">
        <v>123</v>
      </c>
      <c r="D2959" s="25" t="s">
        <v>235</v>
      </c>
      <c r="E2959" s="25">
        <v>53.0</v>
      </c>
      <c r="F2959" s="25">
        <v>16.0</v>
      </c>
      <c r="G2959" s="25">
        <v>2.0</v>
      </c>
      <c r="H2959" s="25">
        <v>0.0</v>
      </c>
      <c r="I2959" s="25">
        <v>0.0</v>
      </c>
      <c r="J2959" s="25">
        <v>0.0</v>
      </c>
      <c r="K2959" s="25">
        <v>0.0</v>
      </c>
      <c r="L2959" s="25">
        <v>0.0</v>
      </c>
      <c r="M2959" s="25">
        <v>0.0</v>
      </c>
      <c r="N2959" s="25">
        <v>1.54583</v>
      </c>
      <c r="O2959" s="25">
        <v>352.39083</v>
      </c>
      <c r="P2959" s="25">
        <v>78.76312</v>
      </c>
      <c r="Q2959" s="25">
        <v>16.0</v>
      </c>
      <c r="R2959" s="25">
        <v>99.0</v>
      </c>
      <c r="S2959" s="25">
        <v>2.0</v>
      </c>
    </row>
    <row r="2960">
      <c r="A2960" s="25" t="s">
        <v>41</v>
      </c>
      <c r="B2960" s="25" t="s">
        <v>1</v>
      </c>
      <c r="C2960" s="25" t="s">
        <v>186</v>
      </c>
      <c r="D2960" s="25" t="s">
        <v>235</v>
      </c>
      <c r="E2960" s="25">
        <v>179.0</v>
      </c>
      <c r="F2960" s="25">
        <v>16.0</v>
      </c>
      <c r="G2960" s="25">
        <v>1.0</v>
      </c>
      <c r="H2960" s="25">
        <v>2.0</v>
      </c>
      <c r="I2960" s="25">
        <v>0.0</v>
      </c>
      <c r="J2960" s="25">
        <v>0.0</v>
      </c>
      <c r="K2960" s="25">
        <v>0.0</v>
      </c>
      <c r="L2960" s="25">
        <v>0.0</v>
      </c>
      <c r="M2960" s="25">
        <v>0.0</v>
      </c>
      <c r="N2960" s="25">
        <v>0.33833</v>
      </c>
      <c r="O2960" s="25">
        <v>31.78083</v>
      </c>
      <c r="P2960" s="25">
        <v>18.54557</v>
      </c>
      <c r="Q2960" s="25">
        <v>16.0</v>
      </c>
      <c r="R2960" s="25">
        <v>99.0</v>
      </c>
      <c r="S2960" s="25">
        <v>2.0</v>
      </c>
    </row>
    <row r="2961">
      <c r="A2961" s="25" t="s">
        <v>41</v>
      </c>
      <c r="B2961" s="25" t="s">
        <v>1</v>
      </c>
      <c r="C2961" s="25" t="s">
        <v>156</v>
      </c>
      <c r="D2961" s="25" t="s">
        <v>235</v>
      </c>
      <c r="E2961" s="25">
        <v>66.0</v>
      </c>
      <c r="F2961" s="25">
        <v>19.0</v>
      </c>
      <c r="G2961" s="25">
        <v>1.0</v>
      </c>
      <c r="H2961" s="25">
        <v>1.0</v>
      </c>
      <c r="I2961" s="25">
        <v>0.0</v>
      </c>
      <c r="J2961" s="25">
        <v>0.0</v>
      </c>
      <c r="K2961" s="25">
        <v>0.0</v>
      </c>
      <c r="L2961" s="25">
        <v>0.0</v>
      </c>
      <c r="M2961" s="25">
        <v>0.0</v>
      </c>
      <c r="N2961" s="25">
        <v>0.8325</v>
      </c>
      <c r="O2961" s="25">
        <v>116.07444</v>
      </c>
      <c r="P2961" s="25">
        <v>71.26839</v>
      </c>
      <c r="Q2961" s="25">
        <v>16.0</v>
      </c>
      <c r="R2961" s="25">
        <v>99.0</v>
      </c>
      <c r="S2961" s="25">
        <v>2.0</v>
      </c>
    </row>
    <row r="2962">
      <c r="A2962" s="25" t="s">
        <v>41</v>
      </c>
      <c r="B2962" s="25" t="s">
        <v>1</v>
      </c>
      <c r="C2962" s="25" t="s">
        <v>224</v>
      </c>
      <c r="D2962" s="25" t="s">
        <v>11</v>
      </c>
      <c r="E2962" s="25">
        <v>232.0</v>
      </c>
      <c r="F2962" s="25">
        <v>17.0</v>
      </c>
      <c r="G2962" s="25">
        <v>0.0</v>
      </c>
      <c r="H2962" s="25">
        <v>66.0</v>
      </c>
      <c r="I2962" s="25">
        <v>0.0</v>
      </c>
      <c r="J2962" s="25">
        <v>0.0</v>
      </c>
      <c r="K2962" s="25">
        <v>0.0</v>
      </c>
      <c r="L2962" s="25">
        <v>0.0</v>
      </c>
      <c r="M2962" s="25">
        <v>0.0</v>
      </c>
      <c r="N2962" s="25">
        <v>0.14556</v>
      </c>
      <c r="O2962" s="25">
        <v>10.60722</v>
      </c>
      <c r="P2962" s="25">
        <v>3.63559</v>
      </c>
      <c r="Q2962" s="25">
        <v>16.0</v>
      </c>
      <c r="R2962" s="25">
        <v>99.0</v>
      </c>
      <c r="S2962" s="25">
        <v>3.0</v>
      </c>
    </row>
    <row r="2963">
      <c r="A2963" s="25" t="s">
        <v>41</v>
      </c>
      <c r="B2963" s="25" t="s">
        <v>1</v>
      </c>
      <c r="C2963" s="25" t="s">
        <v>252</v>
      </c>
      <c r="D2963" s="25" t="s">
        <v>11</v>
      </c>
      <c r="E2963" s="25">
        <v>80.0</v>
      </c>
      <c r="F2963" s="25">
        <v>23.0</v>
      </c>
      <c r="G2963" s="25">
        <v>1.0</v>
      </c>
      <c r="H2963" s="25">
        <v>18.0</v>
      </c>
      <c r="I2963" s="25">
        <v>0.0</v>
      </c>
      <c r="J2963" s="25">
        <v>0.0</v>
      </c>
      <c r="K2963" s="25">
        <v>0.0</v>
      </c>
      <c r="L2963" s="25">
        <v>0.0</v>
      </c>
      <c r="M2963" s="25">
        <v>0.0</v>
      </c>
      <c r="N2963" s="25">
        <v>0.32417</v>
      </c>
      <c r="O2963" s="25">
        <v>33.3925</v>
      </c>
      <c r="P2963" s="25">
        <v>7.97146</v>
      </c>
      <c r="Q2963" s="25">
        <v>16.0</v>
      </c>
      <c r="R2963" s="25">
        <v>99.0</v>
      </c>
      <c r="S2963" s="25">
        <v>3.0</v>
      </c>
    </row>
    <row r="2964">
      <c r="A2964" s="25" t="s">
        <v>41</v>
      </c>
      <c r="B2964" s="25" t="s">
        <v>1</v>
      </c>
      <c r="C2964" s="25" t="s">
        <v>132</v>
      </c>
      <c r="D2964" s="25" t="s">
        <v>12</v>
      </c>
      <c r="E2964" s="25">
        <v>306.0</v>
      </c>
      <c r="F2964" s="25">
        <v>19.0</v>
      </c>
      <c r="G2964" s="25">
        <v>1.0</v>
      </c>
      <c r="H2964" s="25">
        <v>54.0</v>
      </c>
      <c r="I2964" s="25">
        <v>0.0</v>
      </c>
      <c r="J2964" s="25">
        <v>0.0</v>
      </c>
      <c r="K2964" s="25">
        <v>0.0</v>
      </c>
      <c r="L2964" s="25">
        <v>0.0</v>
      </c>
      <c r="M2964" s="25">
        <v>0.0</v>
      </c>
      <c r="N2964" s="25">
        <v>0.815</v>
      </c>
      <c r="O2964" s="25">
        <v>14.24806</v>
      </c>
      <c r="P2964" s="25">
        <v>4.36541</v>
      </c>
      <c r="Q2964" s="25">
        <v>16.0</v>
      </c>
      <c r="R2964" s="25">
        <v>99.0</v>
      </c>
      <c r="S2964" s="25">
        <v>4.0</v>
      </c>
    </row>
    <row r="2965">
      <c r="A2965" s="25" t="s">
        <v>41</v>
      </c>
      <c r="B2965" s="25" t="s">
        <v>1</v>
      </c>
      <c r="C2965" s="25" t="s">
        <v>210</v>
      </c>
      <c r="D2965" s="25" t="s">
        <v>13</v>
      </c>
      <c r="E2965" s="25">
        <v>86.0</v>
      </c>
      <c r="F2965" s="25">
        <v>21.0</v>
      </c>
      <c r="G2965" s="25">
        <v>0.0</v>
      </c>
      <c r="H2965" s="25">
        <v>1.0</v>
      </c>
      <c r="I2965" s="25">
        <v>0.0</v>
      </c>
      <c r="J2965" s="25">
        <v>0.0</v>
      </c>
      <c r="K2965" s="25">
        <v>0.0</v>
      </c>
      <c r="L2965" s="25">
        <v>0.0</v>
      </c>
      <c r="M2965" s="25">
        <v>0.0</v>
      </c>
      <c r="N2965" s="25">
        <v>1.01806</v>
      </c>
      <c r="O2965" s="25">
        <v>24.045</v>
      </c>
      <c r="P2965" s="25">
        <v>8.80932</v>
      </c>
      <c r="Q2965" s="25">
        <v>16.0</v>
      </c>
      <c r="R2965" s="25">
        <v>99.0</v>
      </c>
      <c r="S2965" s="25">
        <v>5.0</v>
      </c>
    </row>
    <row r="2966">
      <c r="A2966" s="25" t="s">
        <v>41</v>
      </c>
      <c r="B2966" s="25" t="s">
        <v>1</v>
      </c>
      <c r="C2966" s="25" t="s">
        <v>154</v>
      </c>
      <c r="D2966" s="25" t="s">
        <v>13</v>
      </c>
      <c r="E2966" s="25">
        <v>81.0</v>
      </c>
      <c r="F2966" s="25">
        <v>17.0</v>
      </c>
      <c r="G2966" s="25">
        <v>1.0</v>
      </c>
      <c r="H2966" s="25">
        <v>2.0</v>
      </c>
      <c r="I2966" s="25">
        <v>0.0</v>
      </c>
      <c r="J2966" s="25">
        <v>0.0</v>
      </c>
      <c r="K2966" s="25">
        <v>0.0</v>
      </c>
      <c r="L2966" s="25">
        <v>0.0</v>
      </c>
      <c r="M2966" s="25">
        <v>0.0</v>
      </c>
      <c r="N2966" s="25">
        <v>0.68056</v>
      </c>
      <c r="O2966" s="25">
        <v>10.94222</v>
      </c>
      <c r="P2966" s="25">
        <v>4.48965</v>
      </c>
      <c r="Q2966" s="25">
        <v>16.0</v>
      </c>
      <c r="R2966" s="25">
        <v>99.0</v>
      </c>
      <c r="S2966" s="25">
        <v>5.0</v>
      </c>
    </row>
    <row r="2967">
      <c r="A2967" s="25" t="s">
        <v>41</v>
      </c>
      <c r="B2967" s="25" t="s">
        <v>1</v>
      </c>
      <c r="C2967" s="25" t="s">
        <v>72</v>
      </c>
      <c r="D2967" s="25" t="s">
        <v>13</v>
      </c>
      <c r="E2967" s="25">
        <v>135.0</v>
      </c>
      <c r="F2967" s="25">
        <v>18.0</v>
      </c>
      <c r="G2967" s="25">
        <v>0.0</v>
      </c>
      <c r="H2967" s="25">
        <v>2.0</v>
      </c>
      <c r="I2967" s="25">
        <v>0.0</v>
      </c>
      <c r="J2967" s="25">
        <v>0.0</v>
      </c>
      <c r="K2967" s="25">
        <v>0.0</v>
      </c>
      <c r="L2967" s="25">
        <v>0.0</v>
      </c>
      <c r="M2967" s="25">
        <v>0.0</v>
      </c>
      <c r="N2967" s="25">
        <v>0.80389</v>
      </c>
      <c r="O2967" s="25">
        <v>12.94417</v>
      </c>
      <c r="P2967" s="25">
        <v>3.24038</v>
      </c>
      <c r="Q2967" s="25">
        <v>16.0</v>
      </c>
      <c r="R2967" s="25">
        <v>99.0</v>
      </c>
      <c r="S2967" s="25">
        <v>5.0</v>
      </c>
    </row>
    <row r="2968">
      <c r="A2968" s="25" t="s">
        <v>41</v>
      </c>
      <c r="B2968" s="25" t="s">
        <v>1</v>
      </c>
      <c r="C2968" s="25" t="s">
        <v>42</v>
      </c>
      <c r="D2968" s="25" t="s">
        <v>13</v>
      </c>
      <c r="E2968" s="25">
        <v>428.0</v>
      </c>
      <c r="F2968" s="25">
        <v>18.0</v>
      </c>
      <c r="G2968" s="25">
        <v>0.0</v>
      </c>
      <c r="H2968" s="25">
        <v>13.0</v>
      </c>
      <c r="I2968" s="25">
        <v>0.0</v>
      </c>
      <c r="J2968" s="25">
        <v>0.0</v>
      </c>
      <c r="K2968" s="25">
        <v>0.0</v>
      </c>
      <c r="L2968" s="25">
        <v>0.0</v>
      </c>
      <c r="M2968" s="25">
        <v>0.0</v>
      </c>
      <c r="N2968" s="25">
        <v>0.38722</v>
      </c>
      <c r="O2968" s="25">
        <v>6.29944</v>
      </c>
      <c r="P2968" s="25">
        <v>2.27063</v>
      </c>
      <c r="Q2968" s="25">
        <v>16.0</v>
      </c>
      <c r="R2968" s="25">
        <v>99.0</v>
      </c>
      <c r="S2968" s="25">
        <v>5.0</v>
      </c>
    </row>
    <row r="2969">
      <c r="A2969" s="25" t="s">
        <v>41</v>
      </c>
      <c r="B2969" s="25" t="s">
        <v>1</v>
      </c>
      <c r="C2969" s="25" t="s">
        <v>71</v>
      </c>
      <c r="D2969" s="25" t="s">
        <v>14</v>
      </c>
      <c r="E2969" s="25">
        <v>10467.0</v>
      </c>
      <c r="F2969" s="25">
        <v>19.0</v>
      </c>
      <c r="G2969" s="25">
        <v>1.0</v>
      </c>
      <c r="H2969" s="25">
        <v>204.0</v>
      </c>
      <c r="I2969" s="25">
        <v>0.0</v>
      </c>
      <c r="J2969" s="25">
        <v>0.0</v>
      </c>
      <c r="K2969" s="25">
        <v>0.0</v>
      </c>
      <c r="L2969" s="25">
        <v>0.0</v>
      </c>
      <c r="M2969" s="25">
        <v>0.0</v>
      </c>
      <c r="N2969" s="25">
        <v>0.19083</v>
      </c>
      <c r="O2969" s="25">
        <v>6.58917</v>
      </c>
      <c r="P2969" s="25">
        <v>2.23398</v>
      </c>
      <c r="Q2969" s="25">
        <v>16.0</v>
      </c>
      <c r="R2969" s="25">
        <v>99.0</v>
      </c>
      <c r="S2969" s="25">
        <v>6.0</v>
      </c>
    </row>
    <row r="2970">
      <c r="A2970" s="25" t="s">
        <v>41</v>
      </c>
      <c r="B2970" s="25" t="s">
        <v>1</v>
      </c>
      <c r="C2970" s="25" t="s">
        <v>81</v>
      </c>
      <c r="D2970" s="25" t="s">
        <v>15</v>
      </c>
      <c r="E2970" s="25">
        <v>622.0</v>
      </c>
      <c r="F2970" s="25">
        <v>16.0</v>
      </c>
      <c r="G2970" s="25">
        <v>0.0</v>
      </c>
      <c r="H2970" s="25">
        <v>311.0</v>
      </c>
      <c r="I2970" s="25">
        <v>0.0</v>
      </c>
      <c r="J2970" s="25">
        <v>0.0</v>
      </c>
      <c r="K2970" s="25">
        <v>0.0</v>
      </c>
      <c r="L2970" s="25">
        <v>0.0</v>
      </c>
      <c r="M2970" s="25">
        <v>0.0</v>
      </c>
      <c r="N2970" s="25">
        <v>0.0125</v>
      </c>
      <c r="O2970" s="25">
        <v>0.67278</v>
      </c>
      <c r="P2970" s="25">
        <v>0.27303</v>
      </c>
      <c r="Q2970" s="25">
        <v>16.0</v>
      </c>
      <c r="R2970" s="25">
        <v>99.0</v>
      </c>
      <c r="S2970" s="25">
        <v>7.0</v>
      </c>
    </row>
    <row r="2971">
      <c r="A2971" s="25" t="s">
        <v>41</v>
      </c>
      <c r="B2971" s="25" t="s">
        <v>1</v>
      </c>
      <c r="C2971" s="25" t="s">
        <v>169</v>
      </c>
      <c r="D2971" s="25" t="s">
        <v>16</v>
      </c>
      <c r="E2971" s="25">
        <v>362.0</v>
      </c>
      <c r="F2971" s="25">
        <v>17.0</v>
      </c>
      <c r="G2971" s="25">
        <v>0.0</v>
      </c>
      <c r="H2971" s="25">
        <v>180.0</v>
      </c>
      <c r="I2971" s="25">
        <v>0.0</v>
      </c>
      <c r="J2971" s="25">
        <v>0.0</v>
      </c>
      <c r="K2971" s="25">
        <v>0.0</v>
      </c>
      <c r="L2971" s="25">
        <v>0.0</v>
      </c>
      <c r="M2971" s="25">
        <v>0.0</v>
      </c>
      <c r="N2971" s="25">
        <v>0.02</v>
      </c>
      <c r="O2971" s="25">
        <v>0.91667</v>
      </c>
      <c r="P2971" s="25">
        <v>0.82251</v>
      </c>
      <c r="Q2971" s="25">
        <v>16.0</v>
      </c>
      <c r="R2971" s="25">
        <v>99.0</v>
      </c>
      <c r="S2971" s="25">
        <v>8.0</v>
      </c>
    </row>
    <row r="2972">
      <c r="A2972" s="25" t="s">
        <v>41</v>
      </c>
      <c r="B2972" s="25" t="s">
        <v>1</v>
      </c>
      <c r="C2972" s="25" t="s">
        <v>163</v>
      </c>
      <c r="D2972" s="25" t="s">
        <v>19</v>
      </c>
      <c r="E2972" s="25">
        <v>61.0</v>
      </c>
      <c r="F2972" s="25">
        <v>20.0</v>
      </c>
      <c r="G2972" s="25">
        <v>0.0</v>
      </c>
      <c r="H2972" s="25">
        <v>2.0</v>
      </c>
      <c r="I2972" s="25">
        <v>0.0</v>
      </c>
      <c r="J2972" s="25">
        <v>0.0</v>
      </c>
      <c r="K2972" s="25">
        <v>0.0</v>
      </c>
      <c r="L2972" s="25">
        <v>0.0</v>
      </c>
      <c r="M2972" s="25">
        <v>0.0</v>
      </c>
      <c r="N2972" s="25">
        <v>0.53806</v>
      </c>
      <c r="O2972" s="25">
        <v>1.56222</v>
      </c>
      <c r="P2972" s="25">
        <v>1.19597</v>
      </c>
      <c r="Q2972" s="25">
        <v>16.0</v>
      </c>
      <c r="R2972" s="25">
        <v>99.0</v>
      </c>
      <c r="S2972" s="25">
        <v>11.0</v>
      </c>
    </row>
    <row r="2973">
      <c r="A2973" s="25" t="s">
        <v>41</v>
      </c>
      <c r="B2973" s="25" t="s">
        <v>1</v>
      </c>
      <c r="C2973" s="25" t="s">
        <v>230</v>
      </c>
      <c r="D2973" s="25" t="s">
        <v>20</v>
      </c>
      <c r="E2973" s="25">
        <v>57.0</v>
      </c>
      <c r="F2973" s="25">
        <v>21.0</v>
      </c>
      <c r="G2973" s="25">
        <v>0.0</v>
      </c>
      <c r="H2973" s="25">
        <v>1.0</v>
      </c>
      <c r="I2973" s="25">
        <v>0.0</v>
      </c>
      <c r="J2973" s="25">
        <v>0.0</v>
      </c>
      <c r="K2973" s="25">
        <v>0.0</v>
      </c>
      <c r="L2973" s="25">
        <v>0.0</v>
      </c>
      <c r="M2973" s="25">
        <v>0.0</v>
      </c>
      <c r="N2973" s="25">
        <v>0.77444</v>
      </c>
      <c r="O2973" s="25">
        <v>9.45361</v>
      </c>
      <c r="P2973" s="25">
        <v>3.28628</v>
      </c>
      <c r="Q2973" s="25">
        <v>16.0</v>
      </c>
      <c r="R2973" s="25">
        <v>99.0</v>
      </c>
      <c r="S2973" s="25">
        <v>12.0</v>
      </c>
    </row>
    <row r="2974">
      <c r="A2974" s="25" t="s">
        <v>41</v>
      </c>
      <c r="B2974" s="25" t="s">
        <v>1</v>
      </c>
      <c r="C2974" s="25" t="s">
        <v>242</v>
      </c>
      <c r="D2974" s="25" t="s">
        <v>287</v>
      </c>
      <c r="E2974" s="25">
        <v>136.0</v>
      </c>
      <c r="F2974" s="25">
        <v>23.0</v>
      </c>
      <c r="G2974" s="25">
        <v>1.0</v>
      </c>
      <c r="H2974" s="25">
        <v>18.0</v>
      </c>
      <c r="I2974" s="25">
        <v>0.0</v>
      </c>
      <c r="J2974" s="25">
        <v>0.0</v>
      </c>
      <c r="K2974" s="25">
        <v>0.0</v>
      </c>
      <c r="L2974" s="25">
        <v>0.0</v>
      </c>
      <c r="M2974" s="25">
        <v>0.0</v>
      </c>
      <c r="N2974" s="25">
        <v>0.73583</v>
      </c>
      <c r="O2974" s="25">
        <v>37.86167</v>
      </c>
      <c r="P2974" s="25">
        <v>10.21718</v>
      </c>
      <c r="Q2974" s="25">
        <v>16.0</v>
      </c>
      <c r="R2974" s="25">
        <v>99.0</v>
      </c>
      <c r="S2974" s="25">
        <v>99.0</v>
      </c>
    </row>
    <row r="2975">
      <c r="A2975" s="25" t="s">
        <v>41</v>
      </c>
      <c r="B2975" s="25" t="s">
        <v>1</v>
      </c>
      <c r="C2975" s="25" t="s">
        <v>242</v>
      </c>
      <c r="D2975" s="25" t="s">
        <v>279</v>
      </c>
      <c r="E2975" s="25">
        <v>74.0</v>
      </c>
      <c r="F2975" s="25">
        <v>21.0</v>
      </c>
      <c r="G2975" s="25">
        <v>0.0</v>
      </c>
      <c r="H2975" s="25">
        <v>16.0</v>
      </c>
      <c r="I2975" s="25">
        <v>0.0</v>
      </c>
      <c r="J2975" s="25">
        <v>0.0</v>
      </c>
      <c r="K2975" s="25">
        <v>0.0</v>
      </c>
      <c r="L2975" s="25">
        <v>0.0</v>
      </c>
      <c r="M2975" s="25">
        <v>0.0</v>
      </c>
      <c r="N2975" s="25">
        <v>0.08583</v>
      </c>
      <c r="O2975" s="25">
        <v>23.82083</v>
      </c>
      <c r="P2975" s="25">
        <v>23.3327</v>
      </c>
      <c r="Q2975" s="25">
        <v>16.0</v>
      </c>
      <c r="R2975" s="25">
        <v>99.0</v>
      </c>
      <c r="S2975" s="25">
        <v>99.0</v>
      </c>
    </row>
    <row r="2976">
      <c r="A2976" s="25" t="s">
        <v>41</v>
      </c>
      <c r="B2976" s="25" t="s">
        <v>1</v>
      </c>
      <c r="C2976" s="25" t="s">
        <v>256</v>
      </c>
      <c r="D2976" s="25" t="s">
        <v>10</v>
      </c>
      <c r="E2976" s="25">
        <v>51.0</v>
      </c>
      <c r="F2976" s="25">
        <v>19.0</v>
      </c>
      <c r="G2976" s="25">
        <v>0.0</v>
      </c>
      <c r="H2976" s="25">
        <v>18.0</v>
      </c>
      <c r="I2976" s="25">
        <v>0.0</v>
      </c>
      <c r="J2976" s="25">
        <v>0.0</v>
      </c>
      <c r="K2976" s="25">
        <v>0.0</v>
      </c>
      <c r="L2976" s="25">
        <v>0.0</v>
      </c>
      <c r="M2976" s="25">
        <v>0.0</v>
      </c>
      <c r="N2976" s="25">
        <v>0.14306</v>
      </c>
      <c r="O2976" s="25">
        <v>19.4</v>
      </c>
      <c r="P2976" s="25">
        <v>4.59278</v>
      </c>
      <c r="Q2976" s="25">
        <v>18.0</v>
      </c>
      <c r="R2976" s="25">
        <v>99.0</v>
      </c>
      <c r="S2976" s="25">
        <v>1.0</v>
      </c>
    </row>
    <row r="2977">
      <c r="A2977" s="25" t="s">
        <v>41</v>
      </c>
      <c r="B2977" s="25" t="s">
        <v>1</v>
      </c>
      <c r="C2977" s="25" t="s">
        <v>254</v>
      </c>
      <c r="D2977" s="25" t="s">
        <v>10</v>
      </c>
      <c r="E2977" s="25">
        <v>54.0</v>
      </c>
      <c r="F2977" s="25">
        <v>26.0</v>
      </c>
      <c r="G2977" s="25">
        <v>0.0</v>
      </c>
      <c r="H2977" s="25">
        <v>19.0</v>
      </c>
      <c r="I2977" s="25">
        <v>0.0</v>
      </c>
      <c r="J2977" s="25">
        <v>0.0</v>
      </c>
      <c r="K2977" s="25">
        <v>0.0</v>
      </c>
      <c r="L2977" s="25">
        <v>0.0</v>
      </c>
      <c r="M2977" s="25">
        <v>0.0</v>
      </c>
      <c r="N2977" s="25">
        <v>0.08</v>
      </c>
      <c r="O2977" s="25">
        <v>1.33389</v>
      </c>
      <c r="P2977" s="25">
        <v>1.72019</v>
      </c>
      <c r="Q2977" s="25">
        <v>18.0</v>
      </c>
      <c r="R2977" s="25">
        <v>99.0</v>
      </c>
      <c r="S2977" s="25">
        <v>1.0</v>
      </c>
    </row>
    <row r="2978">
      <c r="A2978" s="25" t="s">
        <v>41</v>
      </c>
      <c r="B2978" s="25" t="s">
        <v>1</v>
      </c>
      <c r="C2978" s="25" t="s">
        <v>237</v>
      </c>
      <c r="D2978" s="25" t="s">
        <v>10</v>
      </c>
      <c r="E2978" s="25">
        <v>47.0</v>
      </c>
      <c r="F2978" s="25">
        <v>26.0</v>
      </c>
      <c r="G2978" s="25">
        <v>0.0</v>
      </c>
      <c r="H2978" s="25">
        <v>14.0</v>
      </c>
      <c r="I2978" s="25">
        <v>0.0</v>
      </c>
      <c r="J2978" s="25">
        <v>0.0</v>
      </c>
      <c r="K2978" s="25">
        <v>0.0</v>
      </c>
      <c r="L2978" s="25">
        <v>0.0</v>
      </c>
      <c r="M2978" s="25">
        <v>0.0</v>
      </c>
      <c r="N2978" s="25">
        <v>0.08861</v>
      </c>
      <c r="O2978" s="25">
        <v>10.84944</v>
      </c>
      <c r="P2978" s="25">
        <v>3.87707</v>
      </c>
      <c r="Q2978" s="25">
        <v>18.0</v>
      </c>
      <c r="R2978" s="25">
        <v>99.0</v>
      </c>
      <c r="S2978" s="25">
        <v>1.0</v>
      </c>
    </row>
    <row r="2979">
      <c r="A2979" s="25" t="s">
        <v>41</v>
      </c>
      <c r="B2979" s="25" t="s">
        <v>1</v>
      </c>
      <c r="C2979" s="25" t="s">
        <v>219</v>
      </c>
      <c r="D2979" s="25" t="s">
        <v>235</v>
      </c>
      <c r="E2979" s="25">
        <v>41.0</v>
      </c>
      <c r="F2979" s="25">
        <v>18.0</v>
      </c>
      <c r="G2979" s="25">
        <v>3.0</v>
      </c>
      <c r="H2979" s="25">
        <v>0.0</v>
      </c>
      <c r="I2979" s="25">
        <v>0.0</v>
      </c>
      <c r="J2979" s="25">
        <v>0.0</v>
      </c>
      <c r="K2979" s="25">
        <v>0.0</v>
      </c>
      <c r="L2979" s="25">
        <v>0.0</v>
      </c>
      <c r="M2979" s="25">
        <v>0.0</v>
      </c>
      <c r="N2979" s="25">
        <v>0.84972</v>
      </c>
      <c r="O2979" s="25">
        <v>825.46</v>
      </c>
      <c r="P2979" s="25">
        <v>150.75982</v>
      </c>
      <c r="Q2979" s="25">
        <v>18.0</v>
      </c>
      <c r="R2979" s="25">
        <v>99.0</v>
      </c>
      <c r="S2979" s="25">
        <v>2.0</v>
      </c>
    </row>
    <row r="2980">
      <c r="A2980" s="25" t="s">
        <v>41</v>
      </c>
      <c r="B2980" s="25" t="s">
        <v>1</v>
      </c>
      <c r="C2980" s="25" t="s">
        <v>138</v>
      </c>
      <c r="D2980" s="25" t="s">
        <v>235</v>
      </c>
      <c r="E2980" s="25">
        <v>37.0</v>
      </c>
      <c r="F2980" s="25">
        <v>18.0</v>
      </c>
      <c r="G2980" s="25">
        <v>2.0</v>
      </c>
      <c r="H2980" s="25">
        <v>3.0</v>
      </c>
      <c r="I2980" s="25">
        <v>0.0</v>
      </c>
      <c r="J2980" s="25">
        <v>0.0</v>
      </c>
      <c r="K2980" s="25">
        <v>0.0</v>
      </c>
      <c r="L2980" s="25">
        <v>0.0</v>
      </c>
      <c r="M2980" s="25">
        <v>0.0</v>
      </c>
      <c r="N2980" s="25">
        <v>1.10806</v>
      </c>
      <c r="O2980" s="25">
        <v>394.16444</v>
      </c>
      <c r="P2980" s="25">
        <v>115.76506</v>
      </c>
      <c r="Q2980" s="25">
        <v>18.0</v>
      </c>
      <c r="R2980" s="25">
        <v>99.0</v>
      </c>
      <c r="S2980" s="25">
        <v>2.0</v>
      </c>
    </row>
    <row r="2981">
      <c r="A2981" s="25" t="s">
        <v>41</v>
      </c>
      <c r="B2981" s="25" t="s">
        <v>1</v>
      </c>
      <c r="C2981" s="25" t="s">
        <v>206</v>
      </c>
      <c r="D2981" s="25" t="s">
        <v>235</v>
      </c>
      <c r="E2981" s="25">
        <v>48.0</v>
      </c>
      <c r="F2981" s="25">
        <v>19.0</v>
      </c>
      <c r="G2981" s="25">
        <v>1.0</v>
      </c>
      <c r="H2981" s="25">
        <v>1.0</v>
      </c>
      <c r="I2981" s="25">
        <v>0.0</v>
      </c>
      <c r="J2981" s="25">
        <v>0.0</v>
      </c>
      <c r="K2981" s="25">
        <v>0.0</v>
      </c>
      <c r="L2981" s="25">
        <v>0.0</v>
      </c>
      <c r="M2981" s="25">
        <v>0.0</v>
      </c>
      <c r="N2981" s="25">
        <v>1.85694</v>
      </c>
      <c r="O2981" s="25">
        <v>707.0225</v>
      </c>
      <c r="P2981" s="25">
        <v>129.13855</v>
      </c>
      <c r="Q2981" s="25">
        <v>18.0</v>
      </c>
      <c r="R2981" s="25">
        <v>99.0</v>
      </c>
      <c r="S2981" s="25">
        <v>2.0</v>
      </c>
    </row>
    <row r="2982">
      <c r="A2982" s="25" t="s">
        <v>41</v>
      </c>
      <c r="B2982" s="25" t="s">
        <v>1</v>
      </c>
      <c r="C2982" s="25" t="s">
        <v>101</v>
      </c>
      <c r="D2982" s="25" t="s">
        <v>12</v>
      </c>
      <c r="E2982" s="25">
        <v>229.0</v>
      </c>
      <c r="F2982" s="25">
        <v>21.0</v>
      </c>
      <c r="G2982" s="25">
        <v>0.0</v>
      </c>
      <c r="H2982" s="25">
        <v>40.0</v>
      </c>
      <c r="I2982" s="25">
        <v>0.0</v>
      </c>
      <c r="J2982" s="25">
        <v>0.0</v>
      </c>
      <c r="K2982" s="25">
        <v>0.0</v>
      </c>
      <c r="L2982" s="25">
        <v>0.0</v>
      </c>
      <c r="M2982" s="25">
        <v>0.0</v>
      </c>
      <c r="N2982" s="25">
        <v>0.8275</v>
      </c>
      <c r="O2982" s="25">
        <v>12.08806</v>
      </c>
      <c r="P2982" s="25">
        <v>3.68368</v>
      </c>
      <c r="Q2982" s="25">
        <v>18.0</v>
      </c>
      <c r="R2982" s="25">
        <v>99.0</v>
      </c>
      <c r="S2982" s="25">
        <v>4.0</v>
      </c>
    </row>
    <row r="2983">
      <c r="A2983" s="25" t="s">
        <v>41</v>
      </c>
      <c r="B2983" s="25" t="s">
        <v>1</v>
      </c>
      <c r="C2983" s="25" t="s">
        <v>64</v>
      </c>
      <c r="D2983" s="25" t="s">
        <v>14</v>
      </c>
      <c r="E2983" s="25">
        <v>5590.0</v>
      </c>
      <c r="F2983" s="25">
        <v>20.0</v>
      </c>
      <c r="G2983" s="25">
        <v>0.0</v>
      </c>
      <c r="H2983" s="25">
        <v>205.0</v>
      </c>
      <c r="I2983" s="25">
        <v>0.0</v>
      </c>
      <c r="J2983" s="25">
        <v>0.0</v>
      </c>
      <c r="K2983" s="25">
        <v>0.0</v>
      </c>
      <c r="L2983" s="25">
        <v>0.0</v>
      </c>
      <c r="M2983" s="25">
        <v>0.0</v>
      </c>
      <c r="N2983" s="25">
        <v>0.61</v>
      </c>
      <c r="O2983" s="25">
        <v>10.70417</v>
      </c>
      <c r="P2983" s="25">
        <v>3.09506</v>
      </c>
      <c r="Q2983" s="25">
        <v>18.0</v>
      </c>
      <c r="R2983" s="25">
        <v>99.0</v>
      </c>
      <c r="S2983" s="25">
        <v>6.0</v>
      </c>
    </row>
    <row r="2984">
      <c r="A2984" s="25" t="s">
        <v>41</v>
      </c>
      <c r="B2984" s="25" t="s">
        <v>1</v>
      </c>
      <c r="C2984" s="25" t="s">
        <v>68</v>
      </c>
      <c r="D2984" s="25" t="s">
        <v>14</v>
      </c>
      <c r="E2984" s="25">
        <v>50323.0</v>
      </c>
      <c r="F2984" s="25">
        <v>18.0</v>
      </c>
      <c r="G2984" s="25">
        <v>1.0</v>
      </c>
      <c r="H2984" s="25">
        <v>4240.0</v>
      </c>
      <c r="I2984" s="25">
        <v>0.0</v>
      </c>
      <c r="J2984" s="25">
        <v>0.0</v>
      </c>
      <c r="K2984" s="25">
        <v>0.0</v>
      </c>
      <c r="L2984" s="25">
        <v>0.0</v>
      </c>
      <c r="M2984" s="25">
        <v>0.0</v>
      </c>
      <c r="N2984" s="25">
        <v>0.11944</v>
      </c>
      <c r="O2984" s="25">
        <v>0.97722</v>
      </c>
      <c r="P2984" s="25">
        <v>0.55434</v>
      </c>
      <c r="Q2984" s="25">
        <v>18.0</v>
      </c>
      <c r="R2984" s="25">
        <v>99.0</v>
      </c>
      <c r="S2984" s="25">
        <v>6.0</v>
      </c>
    </row>
    <row r="2985">
      <c r="A2985" s="25" t="s">
        <v>41</v>
      </c>
      <c r="B2985" s="25" t="s">
        <v>1</v>
      </c>
      <c r="C2985" s="25" t="s">
        <v>52</v>
      </c>
      <c r="D2985" s="25" t="s">
        <v>19</v>
      </c>
      <c r="E2985" s="25">
        <v>379.0</v>
      </c>
      <c r="F2985" s="25">
        <v>19.0</v>
      </c>
      <c r="G2985" s="25">
        <v>0.0</v>
      </c>
      <c r="H2985" s="25">
        <v>18.0</v>
      </c>
      <c r="I2985" s="25">
        <v>0.0</v>
      </c>
      <c r="J2985" s="25">
        <v>0.0</v>
      </c>
      <c r="K2985" s="25">
        <v>0.0</v>
      </c>
      <c r="L2985" s="25">
        <v>0.0</v>
      </c>
      <c r="M2985" s="25">
        <v>0.0</v>
      </c>
      <c r="N2985" s="25">
        <v>0.745</v>
      </c>
      <c r="O2985" s="25">
        <v>1.75333</v>
      </c>
      <c r="P2985" s="25">
        <v>1.203</v>
      </c>
      <c r="Q2985" s="25">
        <v>18.0</v>
      </c>
      <c r="R2985" s="25">
        <v>99.0</v>
      </c>
      <c r="S2985" s="25">
        <v>11.0</v>
      </c>
    </row>
    <row r="2986">
      <c r="A2986" s="25" t="s">
        <v>41</v>
      </c>
      <c r="B2986" s="25" t="s">
        <v>1</v>
      </c>
      <c r="C2986" s="25" t="s">
        <v>81</v>
      </c>
      <c r="D2986" s="25" t="s">
        <v>20</v>
      </c>
      <c r="E2986" s="25">
        <v>146.0</v>
      </c>
      <c r="F2986" s="25">
        <v>22.0</v>
      </c>
      <c r="G2986" s="25">
        <v>1.0</v>
      </c>
      <c r="H2986" s="25">
        <v>5.0</v>
      </c>
      <c r="I2986" s="25">
        <v>0.0</v>
      </c>
      <c r="J2986" s="25">
        <v>0.0</v>
      </c>
      <c r="K2986" s="25">
        <v>0.0</v>
      </c>
      <c r="L2986" s="25">
        <v>0.0</v>
      </c>
      <c r="M2986" s="25">
        <v>0.0</v>
      </c>
      <c r="N2986" s="25">
        <v>1.15444</v>
      </c>
      <c r="O2986" s="25">
        <v>12.36222</v>
      </c>
      <c r="P2986" s="25">
        <v>3.89338</v>
      </c>
      <c r="Q2986" s="25">
        <v>18.0</v>
      </c>
      <c r="R2986" s="25">
        <v>99.0</v>
      </c>
      <c r="S2986" s="25">
        <v>12.0</v>
      </c>
    </row>
    <row r="2987">
      <c r="A2987" s="25" t="s">
        <v>41</v>
      </c>
      <c r="B2987" s="25" t="s">
        <v>1</v>
      </c>
      <c r="C2987" s="25" t="s">
        <v>75</v>
      </c>
      <c r="D2987" s="25" t="s">
        <v>241</v>
      </c>
      <c r="E2987" s="25">
        <v>1139.0</v>
      </c>
      <c r="F2987" s="25">
        <v>18.0</v>
      </c>
      <c r="G2987" s="25">
        <v>2.0</v>
      </c>
      <c r="H2987" s="25">
        <v>165.0</v>
      </c>
      <c r="I2987" s="25">
        <v>0.0</v>
      </c>
      <c r="J2987" s="25">
        <v>0.0</v>
      </c>
      <c r="K2987" s="25">
        <v>0.0</v>
      </c>
      <c r="L2987" s="25">
        <v>0.0</v>
      </c>
      <c r="M2987" s="25">
        <v>0.0</v>
      </c>
      <c r="N2987" s="25">
        <v>0.90111</v>
      </c>
      <c r="O2987" s="25">
        <v>17.83111</v>
      </c>
      <c r="P2987" s="25">
        <v>5.20863</v>
      </c>
      <c r="Q2987" s="25">
        <v>18.0</v>
      </c>
      <c r="R2987" s="25">
        <v>99.0</v>
      </c>
      <c r="S2987" s="25">
        <v>13.0</v>
      </c>
    </row>
    <row r="2988">
      <c r="A2988" s="25" t="s">
        <v>41</v>
      </c>
      <c r="B2988" s="25" t="s">
        <v>1</v>
      </c>
      <c r="C2988" s="25" t="s">
        <v>242</v>
      </c>
      <c r="D2988" s="25" t="s">
        <v>286</v>
      </c>
      <c r="E2988" s="25">
        <v>86.0</v>
      </c>
      <c r="F2988" s="25">
        <v>26.0</v>
      </c>
      <c r="G2988" s="25">
        <v>0.0</v>
      </c>
      <c r="H2988" s="25">
        <v>29.0</v>
      </c>
      <c r="I2988" s="25">
        <v>0.0</v>
      </c>
      <c r="J2988" s="25">
        <v>0.0</v>
      </c>
      <c r="K2988" s="25">
        <v>0.0</v>
      </c>
      <c r="L2988" s="25">
        <v>0.0</v>
      </c>
      <c r="M2988" s="25">
        <v>0.0</v>
      </c>
      <c r="N2988" s="25">
        <v>0.21556</v>
      </c>
      <c r="O2988" s="25">
        <v>13.83667</v>
      </c>
      <c r="P2988" s="25">
        <v>7.49659</v>
      </c>
      <c r="Q2988" s="25">
        <v>18.0</v>
      </c>
      <c r="R2988" s="25">
        <v>99.0</v>
      </c>
      <c r="S2988" s="25">
        <v>99.0</v>
      </c>
    </row>
    <row r="2989">
      <c r="A2989" s="25" t="s">
        <v>41</v>
      </c>
      <c r="B2989" s="25" t="s">
        <v>1</v>
      </c>
      <c r="C2989" s="25" t="s">
        <v>242</v>
      </c>
      <c r="D2989" s="25" t="s">
        <v>270</v>
      </c>
      <c r="E2989" s="25">
        <v>79.0</v>
      </c>
      <c r="F2989" s="25">
        <v>19.0</v>
      </c>
      <c r="G2989" s="25">
        <v>0.0</v>
      </c>
      <c r="H2989" s="25">
        <v>28.0</v>
      </c>
      <c r="I2989" s="25">
        <v>0.0</v>
      </c>
      <c r="J2989" s="25">
        <v>0.0</v>
      </c>
      <c r="K2989" s="25">
        <v>0.0</v>
      </c>
      <c r="L2989" s="25">
        <v>0.0</v>
      </c>
      <c r="M2989" s="25">
        <v>0.0</v>
      </c>
      <c r="N2989" s="25">
        <v>0.02639</v>
      </c>
      <c r="O2989" s="25">
        <v>5.825</v>
      </c>
      <c r="P2989" s="25">
        <v>2.07233</v>
      </c>
      <c r="Q2989" s="25">
        <v>18.0</v>
      </c>
      <c r="R2989" s="25">
        <v>99.0</v>
      </c>
      <c r="S2989" s="25">
        <v>99.0</v>
      </c>
    </row>
    <row r="2990">
      <c r="A2990" s="25" t="s">
        <v>41</v>
      </c>
      <c r="B2990" s="25" t="s">
        <v>1</v>
      </c>
      <c r="C2990" s="25" t="s">
        <v>242</v>
      </c>
      <c r="D2990" s="25" t="s">
        <v>280</v>
      </c>
      <c r="E2990" s="25">
        <v>232.0</v>
      </c>
      <c r="F2990" s="25">
        <v>20.0</v>
      </c>
      <c r="G2990" s="25">
        <v>1.0</v>
      </c>
      <c r="H2990" s="25">
        <v>79.0</v>
      </c>
      <c r="I2990" s="25">
        <v>0.0</v>
      </c>
      <c r="J2990" s="25">
        <v>0.0</v>
      </c>
      <c r="K2990" s="25">
        <v>0.0</v>
      </c>
      <c r="L2990" s="25">
        <v>0.0</v>
      </c>
      <c r="M2990" s="25">
        <v>0.0</v>
      </c>
      <c r="N2990" s="25">
        <v>0.07222</v>
      </c>
      <c r="O2990" s="25">
        <v>7.54167</v>
      </c>
      <c r="P2990" s="25">
        <v>4.26028</v>
      </c>
      <c r="Q2990" s="25">
        <v>18.0</v>
      </c>
      <c r="R2990" s="25">
        <v>99.0</v>
      </c>
      <c r="S2990" s="25">
        <v>99.0</v>
      </c>
    </row>
    <row r="2991">
      <c r="A2991" s="25" t="s">
        <v>41</v>
      </c>
      <c r="B2991" s="25" t="s">
        <v>1</v>
      </c>
      <c r="C2991" s="25" t="s">
        <v>242</v>
      </c>
      <c r="D2991" s="25" t="s">
        <v>282</v>
      </c>
      <c r="E2991" s="25">
        <v>129.0</v>
      </c>
      <c r="F2991" s="25">
        <v>26.0</v>
      </c>
      <c r="G2991" s="25">
        <v>0.0</v>
      </c>
      <c r="H2991" s="25">
        <v>48.0</v>
      </c>
      <c r="I2991" s="25">
        <v>0.0</v>
      </c>
      <c r="J2991" s="25">
        <v>0.0</v>
      </c>
      <c r="K2991" s="25">
        <v>0.0</v>
      </c>
      <c r="L2991" s="25">
        <v>0.0</v>
      </c>
      <c r="M2991" s="25">
        <v>0.0</v>
      </c>
      <c r="N2991" s="25">
        <v>0.10139</v>
      </c>
      <c r="O2991" s="25">
        <v>5.98194</v>
      </c>
      <c r="P2991" s="25">
        <v>11.87371</v>
      </c>
      <c r="Q2991" s="25">
        <v>18.0</v>
      </c>
      <c r="R2991" s="25">
        <v>99.0</v>
      </c>
      <c r="S2991" s="25">
        <v>99.0</v>
      </c>
    </row>
    <row r="2992">
      <c r="A2992" s="25" t="s">
        <v>41</v>
      </c>
      <c r="B2992" s="25" t="s">
        <v>1</v>
      </c>
      <c r="C2992" s="25" t="s">
        <v>251</v>
      </c>
      <c r="D2992" s="25" t="s">
        <v>10</v>
      </c>
      <c r="E2992" s="25">
        <v>72.0</v>
      </c>
      <c r="F2992" s="25">
        <v>26.0</v>
      </c>
      <c r="G2992" s="25">
        <v>0.0</v>
      </c>
      <c r="H2992" s="25">
        <v>29.0</v>
      </c>
      <c r="I2992" s="25">
        <v>0.0</v>
      </c>
      <c r="J2992" s="25">
        <v>0.0</v>
      </c>
      <c r="K2992" s="25">
        <v>0.0</v>
      </c>
      <c r="L2992" s="25">
        <v>0.0</v>
      </c>
      <c r="M2992" s="25">
        <v>0.0</v>
      </c>
      <c r="N2992" s="25">
        <v>0.02389</v>
      </c>
      <c r="O2992" s="25">
        <v>6.09222</v>
      </c>
      <c r="P2992" s="25">
        <v>4.32504</v>
      </c>
      <c r="Q2992" s="25">
        <v>19.0</v>
      </c>
      <c r="R2992" s="25">
        <v>99.0</v>
      </c>
      <c r="S2992" s="25">
        <v>1.0</v>
      </c>
    </row>
    <row r="2993">
      <c r="A2993" s="25" t="s">
        <v>41</v>
      </c>
      <c r="B2993" s="25" t="s">
        <v>1</v>
      </c>
      <c r="C2993" s="25" t="s">
        <v>115</v>
      </c>
      <c r="D2993" s="25" t="s">
        <v>235</v>
      </c>
      <c r="E2993" s="25">
        <v>124.0</v>
      </c>
      <c r="F2993" s="25">
        <v>20.0</v>
      </c>
      <c r="G2993" s="25">
        <v>3.0</v>
      </c>
      <c r="H2993" s="25">
        <v>2.0</v>
      </c>
      <c r="I2993" s="25">
        <v>0.0</v>
      </c>
      <c r="J2993" s="25">
        <v>0.0</v>
      </c>
      <c r="K2993" s="25">
        <v>0.0</v>
      </c>
      <c r="L2993" s="25">
        <v>0.0</v>
      </c>
      <c r="M2993" s="25">
        <v>0.0</v>
      </c>
      <c r="N2993" s="25">
        <v>0.44833</v>
      </c>
      <c r="O2993" s="25">
        <v>121.72611</v>
      </c>
      <c r="P2993" s="25">
        <v>35.02484</v>
      </c>
      <c r="Q2993" s="25">
        <v>19.0</v>
      </c>
      <c r="R2993" s="25">
        <v>99.0</v>
      </c>
      <c r="S2993" s="25">
        <v>2.0</v>
      </c>
    </row>
    <row r="2994">
      <c r="A2994" s="25" t="s">
        <v>41</v>
      </c>
      <c r="B2994" s="25" t="s">
        <v>1</v>
      </c>
      <c r="C2994" s="25" t="s">
        <v>228</v>
      </c>
      <c r="D2994" s="25" t="s">
        <v>11</v>
      </c>
      <c r="E2994" s="25">
        <v>158.0</v>
      </c>
      <c r="F2994" s="25">
        <v>22.0</v>
      </c>
      <c r="G2994" s="25">
        <v>0.0</v>
      </c>
      <c r="H2994" s="25">
        <v>48.0</v>
      </c>
      <c r="I2994" s="25">
        <v>0.0</v>
      </c>
      <c r="J2994" s="25">
        <v>0.0</v>
      </c>
      <c r="K2994" s="25">
        <v>0.0</v>
      </c>
      <c r="L2994" s="25">
        <v>0.0</v>
      </c>
      <c r="M2994" s="25">
        <v>0.0</v>
      </c>
      <c r="N2994" s="25">
        <v>0.10139</v>
      </c>
      <c r="O2994" s="25">
        <v>24.53278</v>
      </c>
      <c r="P2994" s="25">
        <v>6.73117</v>
      </c>
      <c r="Q2994" s="25">
        <v>19.0</v>
      </c>
      <c r="R2994" s="25">
        <v>99.0</v>
      </c>
      <c r="S2994" s="25">
        <v>3.0</v>
      </c>
    </row>
    <row r="2995">
      <c r="A2995" s="25" t="s">
        <v>41</v>
      </c>
      <c r="B2995" s="25" t="s">
        <v>1</v>
      </c>
      <c r="C2995" s="25" t="s">
        <v>134</v>
      </c>
      <c r="D2995" s="25" t="s">
        <v>12</v>
      </c>
      <c r="E2995" s="25">
        <v>422.0</v>
      </c>
      <c r="F2995" s="25">
        <v>55.0</v>
      </c>
      <c r="G2995" s="25">
        <v>0.0</v>
      </c>
      <c r="H2995" s="25">
        <v>100.0</v>
      </c>
      <c r="I2995" s="25">
        <v>0.0</v>
      </c>
      <c r="J2995" s="25">
        <v>0.0</v>
      </c>
      <c r="K2995" s="25">
        <v>0.0</v>
      </c>
      <c r="L2995" s="25">
        <v>0.0</v>
      </c>
      <c r="M2995" s="25">
        <v>0.0</v>
      </c>
      <c r="N2995" s="25">
        <v>0.39417</v>
      </c>
      <c r="O2995" s="25">
        <v>3.41222</v>
      </c>
      <c r="P2995" s="25">
        <v>2.26423</v>
      </c>
      <c r="Q2995" s="25">
        <v>19.0</v>
      </c>
      <c r="R2995" s="25">
        <v>99.0</v>
      </c>
      <c r="S2995" s="25">
        <v>4.0</v>
      </c>
    </row>
    <row r="2996">
      <c r="A2996" s="25" t="s">
        <v>41</v>
      </c>
      <c r="B2996" s="25" t="s">
        <v>1</v>
      </c>
      <c r="C2996" s="25" t="s">
        <v>109</v>
      </c>
      <c r="D2996" s="25" t="s">
        <v>12</v>
      </c>
      <c r="E2996" s="25">
        <v>360.0</v>
      </c>
      <c r="F2996" s="25">
        <v>19.0</v>
      </c>
      <c r="G2996" s="25">
        <v>1.0</v>
      </c>
      <c r="H2996" s="25">
        <v>33.0</v>
      </c>
      <c r="I2996" s="25">
        <v>0.0</v>
      </c>
      <c r="J2996" s="25">
        <v>0.0</v>
      </c>
      <c r="K2996" s="25">
        <v>0.0</v>
      </c>
      <c r="L2996" s="25">
        <v>0.0</v>
      </c>
      <c r="M2996" s="25">
        <v>0.0</v>
      </c>
      <c r="N2996" s="25">
        <v>0.61778</v>
      </c>
      <c r="O2996" s="25">
        <v>18.70806</v>
      </c>
      <c r="P2996" s="25">
        <v>7.07231</v>
      </c>
      <c r="Q2996" s="25">
        <v>19.0</v>
      </c>
      <c r="R2996" s="25">
        <v>99.0</v>
      </c>
      <c r="S2996" s="25">
        <v>4.0</v>
      </c>
    </row>
    <row r="2997">
      <c r="A2997" s="25" t="s">
        <v>41</v>
      </c>
      <c r="B2997" s="25" t="s">
        <v>1</v>
      </c>
      <c r="C2997" s="25" t="s">
        <v>126</v>
      </c>
      <c r="D2997" s="25" t="s">
        <v>12</v>
      </c>
      <c r="E2997" s="25">
        <v>258.0</v>
      </c>
      <c r="F2997" s="25">
        <v>19.0</v>
      </c>
      <c r="G2997" s="25">
        <v>0.0</v>
      </c>
      <c r="H2997" s="25">
        <v>56.0</v>
      </c>
      <c r="I2997" s="25">
        <v>0.0</v>
      </c>
      <c r="J2997" s="25">
        <v>0.0</v>
      </c>
      <c r="K2997" s="25">
        <v>0.0</v>
      </c>
      <c r="L2997" s="25">
        <v>0.0</v>
      </c>
      <c r="M2997" s="25">
        <v>0.0</v>
      </c>
      <c r="N2997" s="25">
        <v>0.595</v>
      </c>
      <c r="O2997" s="25">
        <v>18.64389</v>
      </c>
      <c r="P2997" s="25">
        <v>6.21605</v>
      </c>
      <c r="Q2997" s="25">
        <v>19.0</v>
      </c>
      <c r="R2997" s="25">
        <v>99.0</v>
      </c>
      <c r="S2997" s="25">
        <v>4.0</v>
      </c>
    </row>
    <row r="2998">
      <c r="A2998" s="25" t="s">
        <v>41</v>
      </c>
      <c r="B2998" s="25" t="s">
        <v>1</v>
      </c>
      <c r="C2998" s="25" t="s">
        <v>187</v>
      </c>
      <c r="D2998" s="25" t="s">
        <v>12</v>
      </c>
      <c r="E2998" s="25">
        <v>144.0</v>
      </c>
      <c r="F2998" s="25">
        <v>22.0</v>
      </c>
      <c r="G2998" s="25">
        <v>0.0</v>
      </c>
      <c r="H2998" s="25">
        <v>23.0</v>
      </c>
      <c r="I2998" s="25">
        <v>0.0</v>
      </c>
      <c r="J2998" s="25">
        <v>0.0</v>
      </c>
      <c r="K2998" s="25">
        <v>0.0</v>
      </c>
      <c r="L2998" s="25">
        <v>0.0</v>
      </c>
      <c r="M2998" s="25">
        <v>0.0</v>
      </c>
      <c r="N2998" s="25">
        <v>0.50722</v>
      </c>
      <c r="O2998" s="25">
        <v>12.66472</v>
      </c>
      <c r="P2998" s="25">
        <v>4.78857</v>
      </c>
      <c r="Q2998" s="25">
        <v>19.0</v>
      </c>
      <c r="R2998" s="25">
        <v>99.0</v>
      </c>
      <c r="S2998" s="25">
        <v>4.0</v>
      </c>
    </row>
    <row r="2999">
      <c r="A2999" s="25" t="s">
        <v>41</v>
      </c>
      <c r="B2999" s="25" t="s">
        <v>1</v>
      </c>
      <c r="C2999" s="25" t="s">
        <v>81</v>
      </c>
      <c r="D2999" s="25" t="s">
        <v>13</v>
      </c>
      <c r="E2999" s="25">
        <v>91.0</v>
      </c>
      <c r="F2999" s="25">
        <v>23.0</v>
      </c>
      <c r="G2999" s="25">
        <v>0.0</v>
      </c>
      <c r="H2999" s="25">
        <v>2.0</v>
      </c>
      <c r="I2999" s="25">
        <v>0.0</v>
      </c>
      <c r="J2999" s="25">
        <v>0.0</v>
      </c>
      <c r="K2999" s="25">
        <v>0.0</v>
      </c>
      <c r="L2999" s="25">
        <v>0.0</v>
      </c>
      <c r="M2999" s="25">
        <v>0.0</v>
      </c>
      <c r="N2999" s="25">
        <v>0.89694</v>
      </c>
      <c r="O2999" s="25">
        <v>10.63417</v>
      </c>
      <c r="P2999" s="25">
        <v>3.22772</v>
      </c>
      <c r="Q2999" s="25">
        <v>19.0</v>
      </c>
      <c r="R2999" s="25">
        <v>99.0</v>
      </c>
      <c r="S2999" s="25">
        <v>5.0</v>
      </c>
    </row>
    <row r="3000">
      <c r="A3000" s="25" t="s">
        <v>41</v>
      </c>
      <c r="B3000" s="25" t="s">
        <v>1</v>
      </c>
      <c r="C3000" s="25" t="s">
        <v>162</v>
      </c>
      <c r="D3000" s="25" t="s">
        <v>13</v>
      </c>
      <c r="E3000" s="25">
        <v>468.0</v>
      </c>
      <c r="F3000" s="25">
        <v>20.0</v>
      </c>
      <c r="G3000" s="25">
        <v>0.0</v>
      </c>
      <c r="H3000" s="25">
        <v>7.0</v>
      </c>
      <c r="I3000" s="25">
        <v>0.0</v>
      </c>
      <c r="J3000" s="25">
        <v>0.0</v>
      </c>
      <c r="K3000" s="25">
        <v>0.0</v>
      </c>
      <c r="L3000" s="25">
        <v>0.0</v>
      </c>
      <c r="M3000" s="25">
        <v>0.0</v>
      </c>
      <c r="N3000" s="25">
        <v>0.44472</v>
      </c>
      <c r="O3000" s="25">
        <v>7.59361</v>
      </c>
      <c r="P3000" s="25">
        <v>2.57683</v>
      </c>
      <c r="Q3000" s="25">
        <v>19.0</v>
      </c>
      <c r="R3000" s="25">
        <v>99.0</v>
      </c>
      <c r="S3000" s="25">
        <v>5.0</v>
      </c>
    </row>
    <row r="3001">
      <c r="A3001" s="25" t="s">
        <v>41</v>
      </c>
      <c r="B3001" s="25" t="s">
        <v>1</v>
      </c>
      <c r="C3001" s="25" t="s">
        <v>102</v>
      </c>
      <c r="D3001" s="25" t="s">
        <v>15</v>
      </c>
      <c r="E3001" s="25">
        <v>1686.0</v>
      </c>
      <c r="F3001" s="25">
        <v>19.0</v>
      </c>
      <c r="G3001" s="25">
        <v>0.0</v>
      </c>
      <c r="H3001" s="25">
        <v>576.0</v>
      </c>
      <c r="I3001" s="25">
        <v>0.0</v>
      </c>
      <c r="J3001" s="25">
        <v>0.0</v>
      </c>
      <c r="K3001" s="25">
        <v>0.0</v>
      </c>
      <c r="L3001" s="25">
        <v>0.0</v>
      </c>
      <c r="M3001" s="25">
        <v>0.0</v>
      </c>
      <c r="N3001" s="25">
        <v>0.04139</v>
      </c>
      <c r="O3001" s="25">
        <v>0.59</v>
      </c>
      <c r="P3001" s="25">
        <v>0.23127</v>
      </c>
      <c r="Q3001" s="25">
        <v>19.0</v>
      </c>
      <c r="R3001" s="25">
        <v>99.0</v>
      </c>
      <c r="S3001" s="25">
        <v>7.0</v>
      </c>
    </row>
    <row r="3002">
      <c r="A3002" s="25" t="s">
        <v>41</v>
      </c>
      <c r="B3002" s="25" t="s">
        <v>1</v>
      </c>
      <c r="C3002" s="25" t="s">
        <v>162</v>
      </c>
      <c r="D3002" s="25" t="s">
        <v>15</v>
      </c>
      <c r="E3002" s="25">
        <v>1323.0</v>
      </c>
      <c r="F3002" s="25">
        <v>20.0</v>
      </c>
      <c r="G3002" s="25">
        <v>0.0</v>
      </c>
      <c r="H3002" s="25">
        <v>518.0</v>
      </c>
      <c r="I3002" s="25">
        <v>0.0</v>
      </c>
      <c r="J3002" s="25">
        <v>0.0</v>
      </c>
      <c r="K3002" s="25">
        <v>0.0</v>
      </c>
      <c r="L3002" s="25">
        <v>0.0</v>
      </c>
      <c r="M3002" s="25">
        <v>0.0</v>
      </c>
      <c r="N3002" s="25">
        <v>0.02639</v>
      </c>
      <c r="O3002" s="25">
        <v>0.60667</v>
      </c>
      <c r="P3002" s="25">
        <v>0.25707</v>
      </c>
      <c r="Q3002" s="25">
        <v>19.0</v>
      </c>
      <c r="R3002" s="25">
        <v>99.0</v>
      </c>
      <c r="S3002" s="25">
        <v>7.0</v>
      </c>
    </row>
    <row r="3003">
      <c r="A3003" s="25" t="s">
        <v>41</v>
      </c>
      <c r="B3003" s="25" t="s">
        <v>1</v>
      </c>
      <c r="C3003" s="25" t="s">
        <v>72</v>
      </c>
      <c r="D3003" s="25" t="s">
        <v>15</v>
      </c>
      <c r="E3003" s="25">
        <v>960.0</v>
      </c>
      <c r="F3003" s="25">
        <v>19.0</v>
      </c>
      <c r="G3003" s="25">
        <v>0.0</v>
      </c>
      <c r="H3003" s="25">
        <v>250.0</v>
      </c>
      <c r="I3003" s="25">
        <v>0.0</v>
      </c>
      <c r="J3003" s="25">
        <v>0.0</v>
      </c>
      <c r="K3003" s="25">
        <v>0.0</v>
      </c>
      <c r="L3003" s="25">
        <v>0.0</v>
      </c>
      <c r="M3003" s="25">
        <v>0.0</v>
      </c>
      <c r="N3003" s="25">
        <v>0.12694</v>
      </c>
      <c r="O3003" s="25">
        <v>1.1</v>
      </c>
      <c r="P3003" s="25">
        <v>0.42922</v>
      </c>
      <c r="Q3003" s="25">
        <v>19.0</v>
      </c>
      <c r="R3003" s="25">
        <v>99.0</v>
      </c>
      <c r="S3003" s="25">
        <v>7.0</v>
      </c>
    </row>
    <row r="3004">
      <c r="A3004" s="25" t="s">
        <v>41</v>
      </c>
      <c r="B3004" s="25" t="s">
        <v>1</v>
      </c>
      <c r="C3004" s="25" t="s">
        <v>192</v>
      </c>
      <c r="D3004" s="25" t="s">
        <v>16</v>
      </c>
      <c r="E3004" s="25">
        <v>188.0</v>
      </c>
      <c r="F3004" s="25">
        <v>39.0</v>
      </c>
      <c r="G3004" s="25">
        <v>0.0</v>
      </c>
      <c r="H3004" s="25">
        <v>44.0</v>
      </c>
      <c r="I3004" s="25">
        <v>0.0</v>
      </c>
      <c r="J3004" s="25">
        <v>0.0</v>
      </c>
      <c r="K3004" s="25">
        <v>0.0</v>
      </c>
      <c r="L3004" s="25">
        <v>0.0</v>
      </c>
      <c r="M3004" s="25">
        <v>0.0</v>
      </c>
      <c r="N3004" s="25">
        <v>0.47972</v>
      </c>
      <c r="O3004" s="25">
        <v>10.11611</v>
      </c>
      <c r="P3004" s="25">
        <v>2.54893</v>
      </c>
      <c r="Q3004" s="25">
        <v>19.0</v>
      </c>
      <c r="R3004" s="25">
        <v>99.0</v>
      </c>
      <c r="S3004" s="25">
        <v>8.0</v>
      </c>
    </row>
    <row r="3005">
      <c r="A3005" s="25" t="s">
        <v>41</v>
      </c>
      <c r="B3005" s="25" t="s">
        <v>1</v>
      </c>
      <c r="C3005" s="25" t="s">
        <v>232</v>
      </c>
      <c r="D3005" s="25" t="s">
        <v>16</v>
      </c>
      <c r="E3005" s="25">
        <v>41.0</v>
      </c>
      <c r="F3005" s="25">
        <v>20.0</v>
      </c>
      <c r="G3005" s="25">
        <v>0.0</v>
      </c>
      <c r="H3005" s="25">
        <v>21.0</v>
      </c>
      <c r="I3005" s="25">
        <v>0.0</v>
      </c>
      <c r="J3005" s="25">
        <v>0.0</v>
      </c>
      <c r="K3005" s="25">
        <v>0.0</v>
      </c>
      <c r="L3005" s="25">
        <v>0.0</v>
      </c>
      <c r="M3005" s="25">
        <v>0.0</v>
      </c>
      <c r="N3005" s="25">
        <v>0.0075</v>
      </c>
      <c r="O3005" s="25">
        <v>12.94722</v>
      </c>
      <c r="P3005" s="25">
        <v>8.02343</v>
      </c>
      <c r="Q3005" s="25">
        <v>19.0</v>
      </c>
      <c r="R3005" s="25">
        <v>99.0</v>
      </c>
      <c r="S3005" s="25">
        <v>8.0</v>
      </c>
    </row>
    <row r="3006">
      <c r="A3006" s="25" t="s">
        <v>41</v>
      </c>
      <c r="B3006" s="25" t="s">
        <v>1</v>
      </c>
      <c r="C3006" s="25" t="s">
        <v>136</v>
      </c>
      <c r="D3006" s="25" t="s">
        <v>17</v>
      </c>
      <c r="E3006" s="25">
        <v>102.0</v>
      </c>
      <c r="F3006" s="25">
        <v>20.0</v>
      </c>
      <c r="G3006" s="25">
        <v>0.0</v>
      </c>
      <c r="H3006" s="25">
        <v>5.0</v>
      </c>
      <c r="I3006" s="25">
        <v>0.0</v>
      </c>
      <c r="J3006" s="25">
        <v>0.0</v>
      </c>
      <c r="K3006" s="25">
        <v>0.0</v>
      </c>
      <c r="L3006" s="25">
        <v>0.0</v>
      </c>
      <c r="M3006" s="25">
        <v>0.0</v>
      </c>
      <c r="N3006" s="25">
        <v>2.04472</v>
      </c>
      <c r="O3006" s="25">
        <v>17.27306</v>
      </c>
      <c r="P3006" s="25">
        <v>6.78813</v>
      </c>
      <c r="Q3006" s="25">
        <v>19.0</v>
      </c>
      <c r="R3006" s="25">
        <v>99.0</v>
      </c>
      <c r="S3006" s="25">
        <v>9.0</v>
      </c>
    </row>
    <row r="3007">
      <c r="A3007" s="25" t="s">
        <v>41</v>
      </c>
      <c r="B3007" s="25" t="s">
        <v>1</v>
      </c>
      <c r="C3007" s="25" t="s">
        <v>177</v>
      </c>
      <c r="D3007" s="25" t="s">
        <v>17</v>
      </c>
      <c r="E3007" s="25">
        <v>113.0</v>
      </c>
      <c r="F3007" s="25">
        <v>25.0</v>
      </c>
      <c r="G3007" s="25">
        <v>0.0</v>
      </c>
      <c r="H3007" s="25">
        <v>1.0</v>
      </c>
      <c r="I3007" s="25">
        <v>0.0</v>
      </c>
      <c r="J3007" s="25">
        <v>0.0</v>
      </c>
      <c r="K3007" s="25">
        <v>0.0</v>
      </c>
      <c r="L3007" s="25">
        <v>0.0</v>
      </c>
      <c r="M3007" s="25">
        <v>0.0</v>
      </c>
      <c r="N3007" s="25">
        <v>3.21806</v>
      </c>
      <c r="O3007" s="25">
        <v>27.26833</v>
      </c>
      <c r="P3007" s="25">
        <v>8.34953</v>
      </c>
      <c r="Q3007" s="25">
        <v>19.0</v>
      </c>
      <c r="R3007" s="25">
        <v>99.0</v>
      </c>
      <c r="S3007" s="25">
        <v>9.0</v>
      </c>
    </row>
    <row r="3008">
      <c r="A3008" s="25" t="s">
        <v>41</v>
      </c>
      <c r="B3008" s="25" t="s">
        <v>1</v>
      </c>
      <c r="C3008" s="25" t="s">
        <v>63</v>
      </c>
      <c r="D3008" s="25" t="s">
        <v>17</v>
      </c>
      <c r="E3008" s="25">
        <v>252.0</v>
      </c>
      <c r="F3008" s="25">
        <v>21.0</v>
      </c>
      <c r="G3008" s="25">
        <v>1.0</v>
      </c>
      <c r="H3008" s="25">
        <v>10.0</v>
      </c>
      <c r="I3008" s="25">
        <v>0.0</v>
      </c>
      <c r="J3008" s="25">
        <v>0.0</v>
      </c>
      <c r="K3008" s="25">
        <v>0.0</v>
      </c>
      <c r="L3008" s="25">
        <v>0.0</v>
      </c>
      <c r="M3008" s="25">
        <v>0.0</v>
      </c>
      <c r="N3008" s="25">
        <v>1.90611</v>
      </c>
      <c r="O3008" s="25">
        <v>19.55278</v>
      </c>
      <c r="P3008" s="25">
        <v>7.21261</v>
      </c>
      <c r="Q3008" s="25">
        <v>19.0</v>
      </c>
      <c r="R3008" s="25">
        <v>99.0</v>
      </c>
      <c r="S3008" s="25">
        <v>9.0</v>
      </c>
    </row>
    <row r="3009">
      <c r="A3009" s="25" t="s">
        <v>41</v>
      </c>
      <c r="B3009" s="25" t="s">
        <v>1</v>
      </c>
      <c r="C3009" s="25" t="s">
        <v>149</v>
      </c>
      <c r="D3009" s="25" t="s">
        <v>19</v>
      </c>
      <c r="E3009" s="25">
        <v>50.0</v>
      </c>
      <c r="F3009" s="25">
        <v>21.0</v>
      </c>
      <c r="G3009" s="25">
        <v>0.0</v>
      </c>
      <c r="H3009" s="25">
        <v>2.0</v>
      </c>
      <c r="I3009" s="25">
        <v>0.0</v>
      </c>
      <c r="J3009" s="25">
        <v>0.0</v>
      </c>
      <c r="K3009" s="25">
        <v>0.0</v>
      </c>
      <c r="L3009" s="25">
        <v>0.0</v>
      </c>
      <c r="M3009" s="25">
        <v>0.0</v>
      </c>
      <c r="N3009" s="25">
        <v>0.64056</v>
      </c>
      <c r="O3009" s="25">
        <v>1.53611</v>
      </c>
      <c r="P3009" s="25">
        <v>0.96772</v>
      </c>
      <c r="Q3009" s="25">
        <v>19.0</v>
      </c>
      <c r="R3009" s="25">
        <v>99.0</v>
      </c>
      <c r="S3009" s="25">
        <v>11.0</v>
      </c>
    </row>
    <row r="3010">
      <c r="A3010" s="25" t="s">
        <v>41</v>
      </c>
      <c r="B3010" s="25" t="s">
        <v>1</v>
      </c>
      <c r="C3010" s="25" t="s">
        <v>161</v>
      </c>
      <c r="D3010" s="25" t="s">
        <v>19</v>
      </c>
      <c r="E3010" s="25">
        <v>102.0</v>
      </c>
      <c r="F3010" s="25">
        <v>22.0</v>
      </c>
      <c r="G3010" s="25">
        <v>0.0</v>
      </c>
      <c r="H3010" s="25">
        <v>22.0</v>
      </c>
      <c r="I3010" s="25">
        <v>0.0</v>
      </c>
      <c r="J3010" s="25">
        <v>0.0</v>
      </c>
      <c r="K3010" s="25">
        <v>0.0</v>
      </c>
      <c r="L3010" s="25">
        <v>0.0</v>
      </c>
      <c r="M3010" s="25">
        <v>0.0</v>
      </c>
      <c r="N3010" s="25">
        <v>0.20472</v>
      </c>
      <c r="O3010" s="25">
        <v>1.67556</v>
      </c>
      <c r="P3010" s="25">
        <v>1.27882</v>
      </c>
      <c r="Q3010" s="25">
        <v>19.0</v>
      </c>
      <c r="R3010" s="25">
        <v>99.0</v>
      </c>
      <c r="S3010" s="25">
        <v>11.0</v>
      </c>
    </row>
    <row r="3011">
      <c r="A3011" s="25" t="s">
        <v>41</v>
      </c>
      <c r="B3011" s="25" t="s">
        <v>1</v>
      </c>
      <c r="C3011" s="25" t="s">
        <v>242</v>
      </c>
      <c r="D3011" s="25" t="s">
        <v>278</v>
      </c>
      <c r="E3011" s="25">
        <v>392.0</v>
      </c>
      <c r="F3011" s="25">
        <v>19.0</v>
      </c>
      <c r="G3011" s="25">
        <v>1.0</v>
      </c>
      <c r="H3011" s="25">
        <v>176.0</v>
      </c>
      <c r="I3011" s="25">
        <v>0.0</v>
      </c>
      <c r="J3011" s="25">
        <v>0.0</v>
      </c>
      <c r="K3011" s="25">
        <v>0.0</v>
      </c>
      <c r="L3011" s="25">
        <v>0.0</v>
      </c>
      <c r="M3011" s="25">
        <v>0.0</v>
      </c>
      <c r="N3011" s="25">
        <v>0.02444</v>
      </c>
      <c r="O3011" s="25">
        <v>1.915</v>
      </c>
      <c r="P3011" s="25">
        <v>3.59543</v>
      </c>
      <c r="Q3011" s="25">
        <v>19.0</v>
      </c>
      <c r="R3011" s="25">
        <v>99.0</v>
      </c>
      <c r="S3011" s="25">
        <v>99.0</v>
      </c>
    </row>
    <row r="3012">
      <c r="A3012" s="25" t="s">
        <v>41</v>
      </c>
      <c r="B3012" s="25" t="s">
        <v>1</v>
      </c>
      <c r="C3012" s="25" t="s">
        <v>236</v>
      </c>
      <c r="D3012" s="25" t="s">
        <v>10</v>
      </c>
      <c r="E3012" s="25">
        <v>58.0</v>
      </c>
      <c r="F3012" s="25">
        <v>31.0</v>
      </c>
      <c r="G3012" s="25">
        <v>1.0</v>
      </c>
      <c r="H3012" s="25">
        <v>22.0</v>
      </c>
      <c r="I3012" s="25">
        <v>0.0</v>
      </c>
      <c r="J3012" s="25">
        <v>0.0</v>
      </c>
      <c r="K3012" s="25">
        <v>0.0</v>
      </c>
      <c r="L3012" s="25">
        <v>0.0</v>
      </c>
      <c r="M3012" s="25">
        <v>0.0</v>
      </c>
      <c r="N3012" s="25">
        <v>0.12556</v>
      </c>
      <c r="O3012" s="25">
        <v>24.22639</v>
      </c>
      <c r="P3012" s="25">
        <v>8.18976</v>
      </c>
      <c r="Q3012" s="25">
        <v>22.0</v>
      </c>
      <c r="R3012" s="25">
        <v>99.0</v>
      </c>
      <c r="S3012" s="25">
        <v>1.0</v>
      </c>
    </row>
    <row r="3013">
      <c r="A3013" s="25" t="s">
        <v>41</v>
      </c>
      <c r="B3013" s="25" t="s">
        <v>1</v>
      </c>
      <c r="C3013" s="25" t="s">
        <v>202</v>
      </c>
      <c r="D3013" s="25" t="s">
        <v>11</v>
      </c>
      <c r="E3013" s="25">
        <v>241.0</v>
      </c>
      <c r="F3013" s="25">
        <v>24.0</v>
      </c>
      <c r="G3013" s="25">
        <v>0.0</v>
      </c>
      <c r="H3013" s="25">
        <v>112.0</v>
      </c>
      <c r="I3013" s="25">
        <v>0.0</v>
      </c>
      <c r="J3013" s="25">
        <v>0.0</v>
      </c>
      <c r="K3013" s="25">
        <v>0.0</v>
      </c>
      <c r="L3013" s="25">
        <v>0.0</v>
      </c>
      <c r="M3013" s="25">
        <v>0.0</v>
      </c>
      <c r="N3013" s="25">
        <v>0.01944</v>
      </c>
      <c r="O3013" s="25">
        <v>6.04278</v>
      </c>
      <c r="P3013" s="25">
        <v>4.08112</v>
      </c>
      <c r="Q3013" s="25">
        <v>22.0</v>
      </c>
      <c r="R3013" s="25">
        <v>99.0</v>
      </c>
      <c r="S3013" s="25">
        <v>3.0</v>
      </c>
    </row>
    <row r="3014">
      <c r="A3014" s="25" t="s">
        <v>41</v>
      </c>
      <c r="B3014" s="25" t="s">
        <v>1</v>
      </c>
      <c r="C3014" s="25" t="s">
        <v>99</v>
      </c>
      <c r="D3014" s="25" t="s">
        <v>12</v>
      </c>
      <c r="E3014" s="25">
        <v>176.0</v>
      </c>
      <c r="F3014" s="25">
        <v>28.0</v>
      </c>
      <c r="G3014" s="25">
        <v>0.0</v>
      </c>
      <c r="H3014" s="25">
        <v>40.0</v>
      </c>
      <c r="I3014" s="25">
        <v>0.0</v>
      </c>
      <c r="J3014" s="25">
        <v>0.0</v>
      </c>
      <c r="K3014" s="25">
        <v>0.0</v>
      </c>
      <c r="L3014" s="25">
        <v>0.0</v>
      </c>
      <c r="M3014" s="25">
        <v>0.0</v>
      </c>
      <c r="N3014" s="25">
        <v>0.33361</v>
      </c>
      <c r="O3014" s="25">
        <v>9.3075</v>
      </c>
      <c r="P3014" s="25">
        <v>2.6107</v>
      </c>
      <c r="Q3014" s="25">
        <v>22.0</v>
      </c>
      <c r="R3014" s="25">
        <v>99.0</v>
      </c>
      <c r="S3014" s="25">
        <v>4.0</v>
      </c>
    </row>
    <row r="3015">
      <c r="A3015" s="25" t="s">
        <v>41</v>
      </c>
      <c r="B3015" s="25" t="s">
        <v>1</v>
      </c>
      <c r="C3015" s="25" t="s">
        <v>82</v>
      </c>
      <c r="D3015" s="25" t="s">
        <v>13</v>
      </c>
      <c r="E3015" s="25">
        <v>464.0</v>
      </c>
      <c r="F3015" s="25">
        <v>22.0</v>
      </c>
      <c r="G3015" s="25">
        <v>0.0</v>
      </c>
      <c r="H3015" s="25">
        <v>0.0</v>
      </c>
      <c r="I3015" s="25">
        <v>0.0</v>
      </c>
      <c r="J3015" s="25">
        <v>0.0</v>
      </c>
      <c r="K3015" s="25">
        <v>0.0</v>
      </c>
      <c r="L3015" s="25">
        <v>0.0</v>
      </c>
      <c r="M3015" s="25">
        <v>0.0</v>
      </c>
      <c r="N3015" s="25">
        <v>0.64444</v>
      </c>
      <c r="O3015" s="25">
        <v>8.45972</v>
      </c>
      <c r="P3015" s="25">
        <v>3.75381</v>
      </c>
      <c r="Q3015" s="25">
        <v>22.0</v>
      </c>
      <c r="R3015" s="25">
        <v>99.0</v>
      </c>
      <c r="S3015" s="25">
        <v>5.0</v>
      </c>
    </row>
    <row r="3016">
      <c r="A3016" s="25" t="s">
        <v>41</v>
      </c>
      <c r="B3016" s="25" t="s">
        <v>1</v>
      </c>
      <c r="C3016" s="25" t="s">
        <v>52</v>
      </c>
      <c r="D3016" s="25" t="s">
        <v>15</v>
      </c>
      <c r="E3016" s="25">
        <v>1082.0</v>
      </c>
      <c r="F3016" s="25">
        <v>22.0</v>
      </c>
      <c r="G3016" s="25">
        <v>0.0</v>
      </c>
      <c r="H3016" s="25">
        <v>561.0</v>
      </c>
      <c r="I3016" s="25">
        <v>0.0</v>
      </c>
      <c r="J3016" s="25">
        <v>0.0</v>
      </c>
      <c r="K3016" s="25">
        <v>0.0</v>
      </c>
      <c r="L3016" s="25">
        <v>0.0</v>
      </c>
      <c r="M3016" s="25">
        <v>0.0</v>
      </c>
      <c r="N3016" s="25">
        <v>0.00444</v>
      </c>
      <c r="O3016" s="25">
        <v>0.73972</v>
      </c>
      <c r="P3016" s="25">
        <v>0.23484</v>
      </c>
      <c r="Q3016" s="25">
        <v>22.0</v>
      </c>
      <c r="R3016" s="25">
        <v>99.0</v>
      </c>
      <c r="S3016" s="25">
        <v>7.0</v>
      </c>
    </row>
    <row r="3017">
      <c r="A3017" s="25" t="s">
        <v>41</v>
      </c>
      <c r="B3017" s="25" t="s">
        <v>1</v>
      </c>
      <c r="C3017" s="25" t="s">
        <v>157</v>
      </c>
      <c r="D3017" s="25" t="s">
        <v>15</v>
      </c>
      <c r="E3017" s="25">
        <v>421.0</v>
      </c>
      <c r="F3017" s="25">
        <v>22.0</v>
      </c>
      <c r="G3017" s="25">
        <v>0.0</v>
      </c>
      <c r="H3017" s="25">
        <v>104.0</v>
      </c>
      <c r="I3017" s="25">
        <v>0.0</v>
      </c>
      <c r="J3017" s="25">
        <v>0.0</v>
      </c>
      <c r="K3017" s="25">
        <v>0.0</v>
      </c>
      <c r="L3017" s="25">
        <v>0.0</v>
      </c>
      <c r="M3017" s="25">
        <v>0.0</v>
      </c>
      <c r="N3017" s="25">
        <v>0.08306</v>
      </c>
      <c r="O3017" s="25">
        <v>0.96417</v>
      </c>
      <c r="P3017" s="25">
        <v>0.33566</v>
      </c>
      <c r="Q3017" s="25">
        <v>22.0</v>
      </c>
      <c r="R3017" s="25">
        <v>99.0</v>
      </c>
      <c r="S3017" s="25">
        <v>7.0</v>
      </c>
    </row>
    <row r="3018">
      <c r="A3018" s="25" t="s">
        <v>41</v>
      </c>
      <c r="B3018" s="25" t="s">
        <v>1</v>
      </c>
      <c r="C3018" s="25" t="s">
        <v>87</v>
      </c>
      <c r="D3018" s="25" t="s">
        <v>15</v>
      </c>
      <c r="E3018" s="25">
        <v>1153.0</v>
      </c>
      <c r="F3018" s="25">
        <v>24.0</v>
      </c>
      <c r="G3018" s="25">
        <v>0.0</v>
      </c>
      <c r="H3018" s="25">
        <v>388.0</v>
      </c>
      <c r="I3018" s="25">
        <v>0.0</v>
      </c>
      <c r="J3018" s="25">
        <v>0.0</v>
      </c>
      <c r="K3018" s="25">
        <v>0.0</v>
      </c>
      <c r="L3018" s="25">
        <v>0.0</v>
      </c>
      <c r="M3018" s="25">
        <v>0.0</v>
      </c>
      <c r="N3018" s="25">
        <v>0.05389</v>
      </c>
      <c r="O3018" s="25">
        <v>0.70889</v>
      </c>
      <c r="P3018" s="25">
        <v>0.29858</v>
      </c>
      <c r="Q3018" s="25">
        <v>22.0</v>
      </c>
      <c r="R3018" s="25">
        <v>99.0</v>
      </c>
      <c r="S3018" s="25">
        <v>7.0</v>
      </c>
    </row>
    <row r="3019">
      <c r="A3019" s="25" t="s">
        <v>41</v>
      </c>
      <c r="B3019" s="25" t="s">
        <v>1</v>
      </c>
      <c r="C3019" s="25" t="s">
        <v>94</v>
      </c>
      <c r="D3019" s="25" t="s">
        <v>15</v>
      </c>
      <c r="E3019" s="25">
        <v>922.0</v>
      </c>
      <c r="F3019" s="25">
        <v>22.0</v>
      </c>
      <c r="G3019" s="25">
        <v>0.0</v>
      </c>
      <c r="H3019" s="25">
        <v>271.0</v>
      </c>
      <c r="I3019" s="25">
        <v>0.0</v>
      </c>
      <c r="J3019" s="25">
        <v>0.0</v>
      </c>
      <c r="K3019" s="25">
        <v>0.0</v>
      </c>
      <c r="L3019" s="25">
        <v>0.0</v>
      </c>
      <c r="M3019" s="25">
        <v>0.0</v>
      </c>
      <c r="N3019" s="25">
        <v>0.07028</v>
      </c>
      <c r="O3019" s="25">
        <v>0.70139</v>
      </c>
      <c r="P3019" s="25">
        <v>0.26167</v>
      </c>
      <c r="Q3019" s="25">
        <v>22.0</v>
      </c>
      <c r="R3019" s="25">
        <v>99.0</v>
      </c>
      <c r="S3019" s="25">
        <v>7.0</v>
      </c>
    </row>
    <row r="3020">
      <c r="A3020" s="25" t="s">
        <v>41</v>
      </c>
      <c r="B3020" s="25" t="s">
        <v>1</v>
      </c>
      <c r="C3020" s="25" t="s">
        <v>197</v>
      </c>
      <c r="D3020" s="25" t="s">
        <v>16</v>
      </c>
      <c r="E3020" s="25">
        <v>683.0</v>
      </c>
      <c r="F3020" s="25">
        <v>34.0</v>
      </c>
      <c r="G3020" s="25">
        <v>0.0</v>
      </c>
      <c r="H3020" s="25">
        <v>165.0</v>
      </c>
      <c r="I3020" s="25">
        <v>0.0</v>
      </c>
      <c r="J3020" s="25">
        <v>0.0</v>
      </c>
      <c r="K3020" s="25">
        <v>0.0</v>
      </c>
      <c r="L3020" s="25">
        <v>0.0</v>
      </c>
      <c r="M3020" s="25">
        <v>0.0</v>
      </c>
      <c r="N3020" s="25">
        <v>0.2125</v>
      </c>
      <c r="O3020" s="25">
        <v>9.17861</v>
      </c>
      <c r="P3020" s="25">
        <v>2.87008</v>
      </c>
      <c r="Q3020" s="25">
        <v>22.0</v>
      </c>
      <c r="R3020" s="25">
        <v>99.0</v>
      </c>
      <c r="S3020" s="25">
        <v>8.0</v>
      </c>
    </row>
    <row r="3021">
      <c r="A3021" s="25" t="s">
        <v>41</v>
      </c>
      <c r="B3021" s="25" t="s">
        <v>1</v>
      </c>
      <c r="C3021" s="25" t="s">
        <v>152</v>
      </c>
      <c r="D3021" s="25" t="s">
        <v>17</v>
      </c>
      <c r="E3021" s="25">
        <v>48.0</v>
      </c>
      <c r="F3021" s="25">
        <v>31.0</v>
      </c>
      <c r="G3021" s="25">
        <v>0.0</v>
      </c>
      <c r="H3021" s="25">
        <v>3.0</v>
      </c>
      <c r="I3021" s="25">
        <v>0.0</v>
      </c>
      <c r="J3021" s="25">
        <v>0.0</v>
      </c>
      <c r="K3021" s="25">
        <v>0.0</v>
      </c>
      <c r="L3021" s="25">
        <v>0.0</v>
      </c>
      <c r="M3021" s="25">
        <v>0.0</v>
      </c>
      <c r="N3021" s="25">
        <v>1.02583</v>
      </c>
      <c r="O3021" s="25">
        <v>10.68306</v>
      </c>
      <c r="P3021" s="25">
        <v>3.16768</v>
      </c>
      <c r="Q3021" s="25">
        <v>22.0</v>
      </c>
      <c r="R3021" s="25">
        <v>99.0</v>
      </c>
      <c r="S3021" s="25">
        <v>9.0</v>
      </c>
    </row>
    <row r="3022">
      <c r="A3022" s="25" t="s">
        <v>41</v>
      </c>
      <c r="B3022" s="25" t="s">
        <v>1</v>
      </c>
      <c r="C3022" s="25" t="s">
        <v>165</v>
      </c>
      <c r="D3022" s="25" t="s">
        <v>17</v>
      </c>
      <c r="E3022" s="25">
        <v>92.0</v>
      </c>
      <c r="F3022" s="25">
        <v>25.0</v>
      </c>
      <c r="G3022" s="25">
        <v>0.0</v>
      </c>
      <c r="H3022" s="25">
        <v>7.0</v>
      </c>
      <c r="I3022" s="25">
        <v>0.0</v>
      </c>
      <c r="J3022" s="25">
        <v>0.0</v>
      </c>
      <c r="K3022" s="25">
        <v>0.0</v>
      </c>
      <c r="L3022" s="25">
        <v>0.0</v>
      </c>
      <c r="M3022" s="25">
        <v>0.0</v>
      </c>
      <c r="N3022" s="25">
        <v>1.66083</v>
      </c>
      <c r="O3022" s="25">
        <v>10.78083</v>
      </c>
      <c r="P3022" s="25">
        <v>4.71024</v>
      </c>
      <c r="Q3022" s="25">
        <v>22.0</v>
      </c>
      <c r="R3022" s="25">
        <v>99.0</v>
      </c>
      <c r="S3022" s="25">
        <v>9.0</v>
      </c>
    </row>
    <row r="3023">
      <c r="A3023" s="25" t="s">
        <v>41</v>
      </c>
      <c r="B3023" s="25" t="s">
        <v>1</v>
      </c>
      <c r="C3023" s="25" t="s">
        <v>199</v>
      </c>
      <c r="D3023" s="25" t="s">
        <v>17</v>
      </c>
      <c r="E3023" s="25">
        <v>41.0</v>
      </c>
      <c r="F3023" s="25">
        <v>26.0</v>
      </c>
      <c r="G3023" s="25">
        <v>0.0</v>
      </c>
      <c r="H3023" s="25">
        <v>0.0</v>
      </c>
      <c r="I3023" s="25">
        <v>0.0</v>
      </c>
      <c r="J3023" s="25">
        <v>0.0</v>
      </c>
      <c r="K3023" s="25">
        <v>0.0</v>
      </c>
      <c r="L3023" s="25">
        <v>0.0</v>
      </c>
      <c r="M3023" s="25">
        <v>0.0</v>
      </c>
      <c r="N3023" s="25">
        <v>1.07194</v>
      </c>
      <c r="O3023" s="25">
        <v>19.09556</v>
      </c>
      <c r="P3023" s="25">
        <v>8.38852</v>
      </c>
      <c r="Q3023" s="25">
        <v>22.0</v>
      </c>
      <c r="R3023" s="25">
        <v>99.0</v>
      </c>
      <c r="S3023" s="25">
        <v>9.0</v>
      </c>
    </row>
    <row r="3024">
      <c r="A3024" s="25" t="s">
        <v>41</v>
      </c>
      <c r="B3024" s="25" t="s">
        <v>1</v>
      </c>
      <c r="C3024" s="25" t="s">
        <v>168</v>
      </c>
      <c r="D3024" s="25" t="s">
        <v>19</v>
      </c>
      <c r="E3024" s="25">
        <v>237.0</v>
      </c>
      <c r="F3024" s="25">
        <v>26.0</v>
      </c>
      <c r="G3024" s="25">
        <v>0.0</v>
      </c>
      <c r="H3024" s="25">
        <v>25.0</v>
      </c>
      <c r="I3024" s="25">
        <v>0.0</v>
      </c>
      <c r="J3024" s="25">
        <v>0.0</v>
      </c>
      <c r="K3024" s="25">
        <v>0.0</v>
      </c>
      <c r="L3024" s="25">
        <v>0.0</v>
      </c>
      <c r="M3024" s="25">
        <v>0.0</v>
      </c>
      <c r="N3024" s="25">
        <v>0.28861</v>
      </c>
      <c r="O3024" s="25">
        <v>1.44139</v>
      </c>
      <c r="P3024" s="25">
        <v>0.79536</v>
      </c>
      <c r="Q3024" s="25">
        <v>22.0</v>
      </c>
      <c r="R3024" s="25">
        <v>99.0</v>
      </c>
      <c r="S3024" s="25">
        <v>11.0</v>
      </c>
    </row>
    <row r="3025">
      <c r="A3025" s="25" t="s">
        <v>41</v>
      </c>
      <c r="B3025" s="25" t="s">
        <v>1</v>
      </c>
      <c r="C3025" s="25" t="s">
        <v>230</v>
      </c>
      <c r="D3025" s="25" t="s">
        <v>19</v>
      </c>
      <c r="E3025" s="25">
        <v>206.0</v>
      </c>
      <c r="F3025" s="25">
        <v>27.0</v>
      </c>
      <c r="G3025" s="25">
        <v>0.0</v>
      </c>
      <c r="H3025" s="25">
        <v>2.0</v>
      </c>
      <c r="I3025" s="25">
        <v>0.0</v>
      </c>
      <c r="J3025" s="25">
        <v>0.0</v>
      </c>
      <c r="K3025" s="25">
        <v>0.0</v>
      </c>
      <c r="L3025" s="25">
        <v>0.0</v>
      </c>
      <c r="M3025" s="25">
        <v>0.0</v>
      </c>
      <c r="N3025" s="25">
        <v>0.72417</v>
      </c>
      <c r="O3025" s="25">
        <v>1.63944</v>
      </c>
      <c r="P3025" s="25">
        <v>0.94255</v>
      </c>
      <c r="Q3025" s="25">
        <v>22.0</v>
      </c>
      <c r="R3025" s="25">
        <v>99.0</v>
      </c>
      <c r="S3025" s="25">
        <v>11.0</v>
      </c>
    </row>
    <row r="3026">
      <c r="A3026" s="25" t="s">
        <v>41</v>
      </c>
      <c r="B3026" s="25" t="s">
        <v>1</v>
      </c>
      <c r="C3026" s="25" t="s">
        <v>154</v>
      </c>
      <c r="D3026" s="25" t="s">
        <v>20</v>
      </c>
      <c r="E3026" s="25">
        <v>144.0</v>
      </c>
      <c r="F3026" s="25">
        <v>30.0</v>
      </c>
      <c r="G3026" s="25">
        <v>0.0</v>
      </c>
      <c r="H3026" s="25">
        <v>1.0</v>
      </c>
      <c r="I3026" s="25">
        <v>0.0</v>
      </c>
      <c r="J3026" s="25">
        <v>0.0</v>
      </c>
      <c r="K3026" s="25">
        <v>0.0</v>
      </c>
      <c r="L3026" s="25">
        <v>0.0</v>
      </c>
      <c r="M3026" s="25">
        <v>0.0</v>
      </c>
      <c r="N3026" s="25">
        <v>0.80361</v>
      </c>
      <c r="O3026" s="25">
        <v>16.49667</v>
      </c>
      <c r="P3026" s="25">
        <v>7.63463</v>
      </c>
      <c r="Q3026" s="25">
        <v>22.0</v>
      </c>
      <c r="R3026" s="25">
        <v>99.0</v>
      </c>
      <c r="S3026" s="25">
        <v>12.0</v>
      </c>
    </row>
    <row r="3027">
      <c r="A3027" s="25" t="s">
        <v>41</v>
      </c>
      <c r="B3027" s="25" t="s">
        <v>1</v>
      </c>
      <c r="C3027" s="25" t="s">
        <v>101</v>
      </c>
      <c r="D3027" s="25" t="s">
        <v>20</v>
      </c>
      <c r="E3027" s="25">
        <v>99.0</v>
      </c>
      <c r="F3027" s="25">
        <v>24.0</v>
      </c>
      <c r="G3027" s="25">
        <v>0.0</v>
      </c>
      <c r="H3027" s="25">
        <v>0.0</v>
      </c>
      <c r="I3027" s="25">
        <v>0.0</v>
      </c>
      <c r="J3027" s="25">
        <v>0.0</v>
      </c>
      <c r="K3027" s="25">
        <v>0.0</v>
      </c>
      <c r="L3027" s="25">
        <v>0.0</v>
      </c>
      <c r="M3027" s="25">
        <v>0.0</v>
      </c>
      <c r="N3027" s="25">
        <v>0.94944</v>
      </c>
      <c r="O3027" s="25">
        <v>14.86833</v>
      </c>
      <c r="P3027" s="25">
        <v>3.69735</v>
      </c>
      <c r="Q3027" s="25">
        <v>22.0</v>
      </c>
      <c r="R3027" s="25">
        <v>99.0</v>
      </c>
      <c r="S3027" s="25">
        <v>12.0</v>
      </c>
    </row>
    <row r="3028">
      <c r="A3028" s="25" t="s">
        <v>41</v>
      </c>
      <c r="B3028" s="25" t="s">
        <v>1</v>
      </c>
      <c r="C3028" s="25" t="s">
        <v>79</v>
      </c>
      <c r="D3028" s="25" t="s">
        <v>20</v>
      </c>
      <c r="E3028" s="25">
        <v>576.0</v>
      </c>
      <c r="F3028" s="25">
        <v>25.0</v>
      </c>
      <c r="G3028" s="25">
        <v>1.0</v>
      </c>
      <c r="H3028" s="25">
        <v>1.0</v>
      </c>
      <c r="I3028" s="25">
        <v>0.0</v>
      </c>
      <c r="J3028" s="25">
        <v>0.0</v>
      </c>
      <c r="K3028" s="25">
        <v>0.0</v>
      </c>
      <c r="L3028" s="25">
        <v>0.0</v>
      </c>
      <c r="M3028" s="25">
        <v>0.0</v>
      </c>
      <c r="N3028" s="25">
        <v>1.17083</v>
      </c>
      <c r="O3028" s="25">
        <v>17.54194</v>
      </c>
      <c r="P3028" s="25">
        <v>5.59426</v>
      </c>
      <c r="Q3028" s="25">
        <v>22.0</v>
      </c>
      <c r="R3028" s="25">
        <v>99.0</v>
      </c>
      <c r="S3028" s="25">
        <v>12.0</v>
      </c>
    </row>
    <row r="3029">
      <c r="A3029" s="25" t="s">
        <v>41</v>
      </c>
      <c r="B3029" s="25" t="s">
        <v>1</v>
      </c>
      <c r="C3029" s="25" t="s">
        <v>77</v>
      </c>
      <c r="D3029" s="25" t="s">
        <v>241</v>
      </c>
      <c r="E3029" s="25">
        <v>4187.0</v>
      </c>
      <c r="F3029" s="25">
        <v>27.0</v>
      </c>
      <c r="G3029" s="25">
        <v>3.0</v>
      </c>
      <c r="H3029" s="25">
        <v>28.0</v>
      </c>
      <c r="I3029" s="25">
        <v>0.0</v>
      </c>
      <c r="J3029" s="25">
        <v>0.0</v>
      </c>
      <c r="K3029" s="25">
        <v>0.0</v>
      </c>
      <c r="L3029" s="25">
        <v>0.0</v>
      </c>
      <c r="M3029" s="25">
        <v>0.0</v>
      </c>
      <c r="N3029" s="25">
        <v>1.19167</v>
      </c>
      <c r="O3029" s="25">
        <v>16.85028</v>
      </c>
      <c r="P3029" s="25">
        <v>5.72353</v>
      </c>
      <c r="Q3029" s="25">
        <v>22.0</v>
      </c>
      <c r="R3029" s="25">
        <v>99.0</v>
      </c>
      <c r="S3029" s="25">
        <v>13.0</v>
      </c>
    </row>
    <row r="3030">
      <c r="A3030" s="25" t="s">
        <v>41</v>
      </c>
      <c r="B3030" s="25" t="s">
        <v>1</v>
      </c>
      <c r="C3030" s="25" t="s">
        <v>99</v>
      </c>
      <c r="D3030" s="25" t="s">
        <v>235</v>
      </c>
      <c r="E3030" s="25">
        <v>132.0</v>
      </c>
      <c r="F3030" s="25">
        <v>26.0</v>
      </c>
      <c r="G3030" s="25">
        <v>2.0</v>
      </c>
      <c r="H3030" s="25">
        <v>2.0</v>
      </c>
      <c r="I3030" s="25">
        <v>0.0</v>
      </c>
      <c r="J3030" s="25">
        <v>0.0</v>
      </c>
      <c r="K3030" s="25">
        <v>0.0</v>
      </c>
      <c r="L3030" s="25">
        <v>0.0</v>
      </c>
      <c r="M3030" s="25">
        <v>0.0</v>
      </c>
      <c r="N3030" s="25">
        <v>0.6525</v>
      </c>
      <c r="O3030" s="25">
        <v>160.16333</v>
      </c>
      <c r="P3030" s="25">
        <v>47.09209</v>
      </c>
      <c r="Q3030" s="25">
        <v>24.0</v>
      </c>
      <c r="R3030" s="25">
        <v>99.0</v>
      </c>
      <c r="S3030" s="25">
        <v>2.0</v>
      </c>
    </row>
    <row r="3031">
      <c r="A3031" s="25" t="s">
        <v>41</v>
      </c>
      <c r="B3031" s="25" t="s">
        <v>1</v>
      </c>
      <c r="C3031" s="25" t="s">
        <v>148</v>
      </c>
      <c r="D3031" s="25" t="s">
        <v>235</v>
      </c>
      <c r="E3031" s="25">
        <v>90.0</v>
      </c>
      <c r="F3031" s="25">
        <v>28.0</v>
      </c>
      <c r="G3031" s="25">
        <v>7.0</v>
      </c>
      <c r="H3031" s="25">
        <v>0.0</v>
      </c>
      <c r="I3031" s="25">
        <v>0.0</v>
      </c>
      <c r="J3031" s="25">
        <v>0.0</v>
      </c>
      <c r="K3031" s="25">
        <v>0.0</v>
      </c>
      <c r="L3031" s="25">
        <v>0.0</v>
      </c>
      <c r="M3031" s="25">
        <v>0.0</v>
      </c>
      <c r="N3031" s="25">
        <v>0.91472</v>
      </c>
      <c r="O3031" s="25">
        <v>374.645</v>
      </c>
      <c r="P3031" s="25">
        <v>88.43217</v>
      </c>
      <c r="Q3031" s="25">
        <v>24.0</v>
      </c>
      <c r="R3031" s="25">
        <v>99.0</v>
      </c>
      <c r="S3031" s="25">
        <v>2.0</v>
      </c>
    </row>
    <row r="3032">
      <c r="A3032" s="25" t="s">
        <v>41</v>
      </c>
      <c r="B3032" s="25" t="s">
        <v>1</v>
      </c>
      <c r="C3032" s="25" t="s">
        <v>117</v>
      </c>
      <c r="D3032" s="25" t="s">
        <v>11</v>
      </c>
      <c r="E3032" s="25">
        <v>952.0</v>
      </c>
      <c r="F3032" s="25">
        <v>31.0</v>
      </c>
      <c r="G3032" s="25">
        <v>0.0</v>
      </c>
      <c r="H3032" s="25">
        <v>449.0</v>
      </c>
      <c r="I3032" s="25">
        <v>0.0</v>
      </c>
      <c r="J3032" s="25">
        <v>0.0</v>
      </c>
      <c r="K3032" s="25">
        <v>0.0</v>
      </c>
      <c r="L3032" s="25">
        <v>0.0</v>
      </c>
      <c r="M3032" s="25">
        <v>0.0</v>
      </c>
      <c r="N3032" s="25">
        <v>0.01278</v>
      </c>
      <c r="O3032" s="25">
        <v>1.55944</v>
      </c>
      <c r="P3032" s="25">
        <v>2.16518</v>
      </c>
      <c r="Q3032" s="25">
        <v>24.0</v>
      </c>
      <c r="R3032" s="25">
        <v>99.0</v>
      </c>
      <c r="S3032" s="25">
        <v>3.0</v>
      </c>
    </row>
    <row r="3033">
      <c r="A3033" s="25" t="s">
        <v>41</v>
      </c>
      <c r="B3033" s="25" t="s">
        <v>1</v>
      </c>
      <c r="C3033" s="25" t="s">
        <v>156</v>
      </c>
      <c r="D3033" s="25" t="s">
        <v>12</v>
      </c>
      <c r="E3033" s="25">
        <v>81.0</v>
      </c>
      <c r="F3033" s="25">
        <v>37.0</v>
      </c>
      <c r="G3033" s="25">
        <v>0.0</v>
      </c>
      <c r="H3033" s="25">
        <v>11.0</v>
      </c>
      <c r="I3033" s="25">
        <v>0.0</v>
      </c>
      <c r="J3033" s="25">
        <v>0.0</v>
      </c>
      <c r="K3033" s="25">
        <v>0.0</v>
      </c>
      <c r="L3033" s="25">
        <v>0.0</v>
      </c>
      <c r="M3033" s="25">
        <v>0.0</v>
      </c>
      <c r="N3033" s="25">
        <v>0.81222</v>
      </c>
      <c r="O3033" s="25">
        <v>3.42611</v>
      </c>
      <c r="P3033" s="25">
        <v>2.45376</v>
      </c>
      <c r="Q3033" s="25">
        <v>24.0</v>
      </c>
      <c r="R3033" s="25">
        <v>99.0</v>
      </c>
      <c r="S3033" s="25">
        <v>4.0</v>
      </c>
    </row>
    <row r="3034">
      <c r="A3034" s="25" t="s">
        <v>41</v>
      </c>
      <c r="B3034" s="25" t="s">
        <v>1</v>
      </c>
      <c r="C3034" s="25" t="s">
        <v>120</v>
      </c>
      <c r="D3034" s="25" t="s">
        <v>13</v>
      </c>
      <c r="E3034" s="25">
        <v>164.0</v>
      </c>
      <c r="F3034" s="25">
        <v>26.0</v>
      </c>
      <c r="G3034" s="25">
        <v>0.0</v>
      </c>
      <c r="H3034" s="25">
        <v>7.0</v>
      </c>
      <c r="I3034" s="25">
        <v>0.0</v>
      </c>
      <c r="J3034" s="25">
        <v>0.0</v>
      </c>
      <c r="K3034" s="25">
        <v>0.0</v>
      </c>
      <c r="L3034" s="25">
        <v>0.0</v>
      </c>
      <c r="M3034" s="25">
        <v>0.0</v>
      </c>
      <c r="N3034" s="25">
        <v>0.525</v>
      </c>
      <c r="O3034" s="25">
        <v>9.15944</v>
      </c>
      <c r="P3034" s="25">
        <v>4.31452</v>
      </c>
      <c r="Q3034" s="25">
        <v>24.0</v>
      </c>
      <c r="R3034" s="25">
        <v>99.0</v>
      </c>
      <c r="S3034" s="25">
        <v>5.0</v>
      </c>
    </row>
    <row r="3035">
      <c r="A3035" s="25" t="s">
        <v>41</v>
      </c>
      <c r="B3035" s="25" t="s">
        <v>1</v>
      </c>
      <c r="C3035" s="25" t="s">
        <v>128</v>
      </c>
      <c r="D3035" s="25" t="s">
        <v>13</v>
      </c>
      <c r="E3035" s="25">
        <v>137.0</v>
      </c>
      <c r="F3035" s="25">
        <v>30.0</v>
      </c>
      <c r="G3035" s="25">
        <v>0.0</v>
      </c>
      <c r="H3035" s="25">
        <v>6.0</v>
      </c>
      <c r="I3035" s="25">
        <v>0.0</v>
      </c>
      <c r="J3035" s="25">
        <v>0.0</v>
      </c>
      <c r="K3035" s="25">
        <v>0.0</v>
      </c>
      <c r="L3035" s="25">
        <v>0.0</v>
      </c>
      <c r="M3035" s="25">
        <v>0.0</v>
      </c>
      <c r="N3035" s="25">
        <v>0.59667</v>
      </c>
      <c r="O3035" s="25">
        <v>8.60972</v>
      </c>
      <c r="P3035" s="25">
        <v>5.50387</v>
      </c>
      <c r="Q3035" s="25">
        <v>24.0</v>
      </c>
      <c r="R3035" s="25">
        <v>99.0</v>
      </c>
      <c r="S3035" s="25">
        <v>5.0</v>
      </c>
    </row>
    <row r="3036">
      <c r="A3036" s="25" t="s">
        <v>41</v>
      </c>
      <c r="B3036" s="25" t="s">
        <v>1</v>
      </c>
      <c r="C3036" s="25" t="s">
        <v>69</v>
      </c>
      <c r="D3036" s="25" t="s">
        <v>17</v>
      </c>
      <c r="E3036" s="25">
        <v>178.0</v>
      </c>
      <c r="F3036" s="25">
        <v>24.0</v>
      </c>
      <c r="G3036" s="25">
        <v>0.0</v>
      </c>
      <c r="H3036" s="25">
        <v>7.0</v>
      </c>
      <c r="I3036" s="25">
        <v>0.0</v>
      </c>
      <c r="J3036" s="25">
        <v>0.0</v>
      </c>
      <c r="K3036" s="25">
        <v>0.0</v>
      </c>
      <c r="L3036" s="25">
        <v>0.0</v>
      </c>
      <c r="M3036" s="25">
        <v>0.0</v>
      </c>
      <c r="N3036" s="25">
        <v>1.83639</v>
      </c>
      <c r="O3036" s="25">
        <v>26.75667</v>
      </c>
      <c r="P3036" s="25">
        <v>8.3757</v>
      </c>
      <c r="Q3036" s="25">
        <v>24.0</v>
      </c>
      <c r="R3036" s="25">
        <v>99.0</v>
      </c>
      <c r="S3036" s="25">
        <v>9.0</v>
      </c>
    </row>
    <row r="3037">
      <c r="A3037" s="25" t="s">
        <v>41</v>
      </c>
      <c r="B3037" s="25" t="s">
        <v>1</v>
      </c>
      <c r="C3037" s="25" t="s">
        <v>106</v>
      </c>
      <c r="D3037" s="25" t="s">
        <v>17</v>
      </c>
      <c r="E3037" s="25">
        <v>361.0</v>
      </c>
      <c r="F3037" s="25">
        <v>25.0</v>
      </c>
      <c r="G3037" s="25">
        <v>0.0</v>
      </c>
      <c r="H3037" s="25">
        <v>14.0</v>
      </c>
      <c r="I3037" s="25">
        <v>0.0</v>
      </c>
      <c r="J3037" s="25">
        <v>1.0</v>
      </c>
      <c r="K3037" s="25">
        <v>0.0</v>
      </c>
      <c r="L3037" s="25">
        <v>0.0</v>
      </c>
      <c r="M3037" s="25">
        <v>0.0</v>
      </c>
      <c r="N3037" s="25">
        <v>4.56361</v>
      </c>
      <c r="O3037" s="25">
        <v>31.60278</v>
      </c>
      <c r="P3037" s="25">
        <v>10.33277</v>
      </c>
      <c r="Q3037" s="25">
        <v>24.0</v>
      </c>
      <c r="R3037" s="25">
        <v>99.0</v>
      </c>
      <c r="S3037" s="25">
        <v>9.0</v>
      </c>
    </row>
    <row r="3038">
      <c r="A3038" s="25" t="s">
        <v>41</v>
      </c>
      <c r="B3038" s="25" t="s">
        <v>1</v>
      </c>
      <c r="C3038" s="25" t="s">
        <v>114</v>
      </c>
      <c r="D3038" s="25" t="s">
        <v>17</v>
      </c>
      <c r="E3038" s="25">
        <v>137.0</v>
      </c>
      <c r="F3038" s="25">
        <v>27.0</v>
      </c>
      <c r="G3038" s="25">
        <v>0.0</v>
      </c>
      <c r="H3038" s="25">
        <v>4.0</v>
      </c>
      <c r="I3038" s="25">
        <v>0.0</v>
      </c>
      <c r="J3038" s="25">
        <v>0.0</v>
      </c>
      <c r="K3038" s="25">
        <v>0.0</v>
      </c>
      <c r="L3038" s="25">
        <v>0.0</v>
      </c>
      <c r="M3038" s="25">
        <v>0.0</v>
      </c>
      <c r="N3038" s="25">
        <v>3.4</v>
      </c>
      <c r="O3038" s="25">
        <v>18.81417</v>
      </c>
      <c r="P3038" s="25">
        <v>7.79772</v>
      </c>
      <c r="Q3038" s="25">
        <v>24.0</v>
      </c>
      <c r="R3038" s="25">
        <v>99.0</v>
      </c>
      <c r="S3038" s="25">
        <v>9.0</v>
      </c>
    </row>
    <row r="3039">
      <c r="A3039" s="25" t="s">
        <v>41</v>
      </c>
      <c r="B3039" s="25" t="s">
        <v>1</v>
      </c>
      <c r="C3039" s="25" t="s">
        <v>129</v>
      </c>
      <c r="D3039" s="25" t="s">
        <v>18</v>
      </c>
      <c r="E3039" s="25">
        <v>397.0</v>
      </c>
      <c r="F3039" s="25">
        <v>25.0</v>
      </c>
      <c r="G3039" s="25">
        <v>0.0</v>
      </c>
      <c r="H3039" s="25">
        <v>6.0</v>
      </c>
      <c r="I3039" s="25">
        <v>0.0</v>
      </c>
      <c r="J3039" s="25">
        <v>0.0</v>
      </c>
      <c r="K3039" s="25">
        <v>0.0</v>
      </c>
      <c r="L3039" s="25">
        <v>0.0</v>
      </c>
      <c r="M3039" s="25">
        <v>0.0</v>
      </c>
      <c r="N3039" s="25">
        <v>1.0225</v>
      </c>
      <c r="O3039" s="25">
        <v>10.57694</v>
      </c>
      <c r="P3039" s="25">
        <v>3.64572</v>
      </c>
      <c r="Q3039" s="25">
        <v>24.0</v>
      </c>
      <c r="R3039" s="25">
        <v>99.0</v>
      </c>
      <c r="S3039" s="25">
        <v>10.0</v>
      </c>
    </row>
    <row r="3040">
      <c r="A3040" s="25" t="s">
        <v>41</v>
      </c>
      <c r="B3040" s="25" t="s">
        <v>1</v>
      </c>
      <c r="C3040" s="25" t="s">
        <v>109</v>
      </c>
      <c r="D3040" s="25" t="s">
        <v>19</v>
      </c>
      <c r="E3040" s="25">
        <v>231.0</v>
      </c>
      <c r="F3040" s="25">
        <v>27.0</v>
      </c>
      <c r="G3040" s="25">
        <v>0.0</v>
      </c>
      <c r="H3040" s="25">
        <v>12.0</v>
      </c>
      <c r="I3040" s="25">
        <v>0.0</v>
      </c>
      <c r="J3040" s="25">
        <v>0.0</v>
      </c>
      <c r="K3040" s="25">
        <v>0.0</v>
      </c>
      <c r="L3040" s="25">
        <v>0.0</v>
      </c>
      <c r="M3040" s="25">
        <v>0.0</v>
      </c>
      <c r="N3040" s="25">
        <v>0.22667</v>
      </c>
      <c r="O3040" s="25">
        <v>1.46333</v>
      </c>
      <c r="P3040" s="25">
        <v>1.07774</v>
      </c>
      <c r="Q3040" s="25">
        <v>24.0</v>
      </c>
      <c r="R3040" s="25">
        <v>99.0</v>
      </c>
      <c r="S3040" s="25">
        <v>11.0</v>
      </c>
    </row>
    <row r="3041">
      <c r="A3041" s="25" t="s">
        <v>41</v>
      </c>
      <c r="B3041" s="25" t="s">
        <v>1</v>
      </c>
      <c r="C3041" s="25" t="s">
        <v>72</v>
      </c>
      <c r="D3041" s="25" t="s">
        <v>19</v>
      </c>
      <c r="E3041" s="25">
        <v>392.0</v>
      </c>
      <c r="F3041" s="25">
        <v>30.0</v>
      </c>
      <c r="G3041" s="25">
        <v>0.0</v>
      </c>
      <c r="H3041" s="25">
        <v>18.0</v>
      </c>
      <c r="I3041" s="25">
        <v>0.0</v>
      </c>
      <c r="J3041" s="25">
        <v>0.0</v>
      </c>
      <c r="K3041" s="25">
        <v>0.0</v>
      </c>
      <c r="L3041" s="25">
        <v>0.0</v>
      </c>
      <c r="M3041" s="25">
        <v>0.0</v>
      </c>
      <c r="N3041" s="25">
        <v>0.80167</v>
      </c>
      <c r="O3041" s="25">
        <v>3.89583</v>
      </c>
      <c r="P3041" s="25">
        <v>2.1346</v>
      </c>
      <c r="Q3041" s="25">
        <v>24.0</v>
      </c>
      <c r="R3041" s="25">
        <v>99.0</v>
      </c>
      <c r="S3041" s="25">
        <v>11.0</v>
      </c>
    </row>
    <row r="3042">
      <c r="A3042" s="25" t="s">
        <v>41</v>
      </c>
      <c r="B3042" s="25" t="s">
        <v>1</v>
      </c>
      <c r="C3042" s="25" t="s">
        <v>63</v>
      </c>
      <c r="D3042" s="25" t="s">
        <v>20</v>
      </c>
      <c r="E3042" s="25">
        <v>610.0</v>
      </c>
      <c r="F3042" s="25">
        <v>25.0</v>
      </c>
      <c r="G3042" s="25">
        <v>1.0</v>
      </c>
      <c r="H3042" s="25">
        <v>5.0</v>
      </c>
      <c r="I3042" s="25">
        <v>0.0</v>
      </c>
      <c r="J3042" s="25">
        <v>0.0</v>
      </c>
      <c r="K3042" s="25">
        <v>0.0</v>
      </c>
      <c r="L3042" s="25">
        <v>0.0</v>
      </c>
      <c r="M3042" s="25">
        <v>0.0</v>
      </c>
      <c r="N3042" s="25">
        <v>0.52167</v>
      </c>
      <c r="O3042" s="25">
        <v>11.05694</v>
      </c>
      <c r="P3042" s="25">
        <v>3.63595</v>
      </c>
      <c r="Q3042" s="25">
        <v>24.0</v>
      </c>
      <c r="R3042" s="25">
        <v>99.0</v>
      </c>
      <c r="S3042" s="25">
        <v>12.0</v>
      </c>
    </row>
    <row r="3043">
      <c r="A3043" s="25" t="s">
        <v>41</v>
      </c>
      <c r="B3043" s="25" t="s">
        <v>1</v>
      </c>
      <c r="C3043" s="25" t="s">
        <v>160</v>
      </c>
      <c r="D3043" s="25" t="s">
        <v>20</v>
      </c>
      <c r="E3043" s="25">
        <v>111.0</v>
      </c>
      <c r="F3043" s="25">
        <v>26.0</v>
      </c>
      <c r="G3043" s="25">
        <v>0.0</v>
      </c>
      <c r="H3043" s="25">
        <v>3.0</v>
      </c>
      <c r="I3043" s="25">
        <v>0.0</v>
      </c>
      <c r="J3043" s="25">
        <v>0.0</v>
      </c>
      <c r="K3043" s="25">
        <v>0.0</v>
      </c>
      <c r="L3043" s="25">
        <v>0.0</v>
      </c>
      <c r="M3043" s="25">
        <v>0.0</v>
      </c>
      <c r="N3043" s="25">
        <v>0.81861</v>
      </c>
      <c r="O3043" s="25">
        <v>12.185</v>
      </c>
      <c r="P3043" s="25">
        <v>4.59991</v>
      </c>
      <c r="Q3043" s="25">
        <v>24.0</v>
      </c>
      <c r="R3043" s="25">
        <v>99.0</v>
      </c>
      <c r="S3043" s="25">
        <v>12.0</v>
      </c>
    </row>
    <row r="3044">
      <c r="A3044" s="25" t="s">
        <v>41</v>
      </c>
      <c r="B3044" s="25" t="s">
        <v>1</v>
      </c>
      <c r="C3044" s="25" t="s">
        <v>170</v>
      </c>
      <c r="D3044" s="25" t="s">
        <v>20</v>
      </c>
      <c r="E3044" s="25">
        <v>308.0</v>
      </c>
      <c r="F3044" s="25">
        <v>26.0</v>
      </c>
      <c r="G3044" s="25">
        <v>0.0</v>
      </c>
      <c r="H3044" s="25">
        <v>1.0</v>
      </c>
      <c r="I3044" s="25">
        <v>0.0</v>
      </c>
      <c r="J3044" s="25">
        <v>0.0</v>
      </c>
      <c r="K3044" s="25">
        <v>0.0</v>
      </c>
      <c r="L3044" s="25">
        <v>0.0</v>
      </c>
      <c r="M3044" s="25">
        <v>0.0</v>
      </c>
      <c r="N3044" s="25">
        <v>0.67778</v>
      </c>
      <c r="O3044" s="25">
        <v>5.05778</v>
      </c>
      <c r="P3044" s="25">
        <v>2.70134</v>
      </c>
      <c r="Q3044" s="25">
        <v>24.0</v>
      </c>
      <c r="R3044" s="25">
        <v>99.0</v>
      </c>
      <c r="S3044" s="25">
        <v>12.0</v>
      </c>
    </row>
    <row r="3045">
      <c r="A3045" s="25" t="s">
        <v>41</v>
      </c>
      <c r="B3045" s="25" t="s">
        <v>1</v>
      </c>
      <c r="C3045" s="25" t="s">
        <v>113</v>
      </c>
      <c r="D3045" s="25" t="s">
        <v>20</v>
      </c>
      <c r="E3045" s="25">
        <v>211.0</v>
      </c>
      <c r="F3045" s="25">
        <v>28.0</v>
      </c>
      <c r="G3045" s="25">
        <v>0.0</v>
      </c>
      <c r="H3045" s="25">
        <v>5.0</v>
      </c>
      <c r="I3045" s="25">
        <v>0.0</v>
      </c>
      <c r="J3045" s="25">
        <v>0.0</v>
      </c>
      <c r="K3045" s="25">
        <v>0.0</v>
      </c>
      <c r="L3045" s="25">
        <v>0.0</v>
      </c>
      <c r="M3045" s="25">
        <v>0.0</v>
      </c>
      <c r="N3045" s="25">
        <v>1.27111</v>
      </c>
      <c r="O3045" s="25">
        <v>17.22639</v>
      </c>
      <c r="P3045" s="25">
        <v>4.95716</v>
      </c>
      <c r="Q3045" s="25">
        <v>24.0</v>
      </c>
      <c r="R3045" s="25">
        <v>99.0</v>
      </c>
      <c r="S3045" s="25">
        <v>12.0</v>
      </c>
    </row>
    <row r="3046">
      <c r="A3046" s="25" t="s">
        <v>41</v>
      </c>
      <c r="B3046" s="25" t="s">
        <v>1</v>
      </c>
      <c r="C3046" s="25" t="s">
        <v>89</v>
      </c>
      <c r="D3046" s="25" t="s">
        <v>241</v>
      </c>
      <c r="E3046" s="25">
        <v>2378.0</v>
      </c>
      <c r="F3046" s="25">
        <v>26.0</v>
      </c>
      <c r="G3046" s="25">
        <v>0.0</v>
      </c>
      <c r="H3046" s="25">
        <v>43.0</v>
      </c>
      <c r="I3046" s="25">
        <v>0.0</v>
      </c>
      <c r="J3046" s="25">
        <v>0.0</v>
      </c>
      <c r="K3046" s="25">
        <v>0.0</v>
      </c>
      <c r="L3046" s="25">
        <v>0.0</v>
      </c>
      <c r="M3046" s="25">
        <v>0.0</v>
      </c>
      <c r="N3046" s="25">
        <v>0.47833</v>
      </c>
      <c r="O3046" s="25">
        <v>1.93389</v>
      </c>
      <c r="P3046" s="25">
        <v>1.68687</v>
      </c>
      <c r="Q3046" s="25">
        <v>24.0</v>
      </c>
      <c r="R3046" s="25">
        <v>99.0</v>
      </c>
      <c r="S3046" s="25">
        <v>13.0</v>
      </c>
    </row>
    <row r="3047">
      <c r="A3047" s="25" t="s">
        <v>41</v>
      </c>
      <c r="B3047" s="25" t="s">
        <v>1</v>
      </c>
      <c r="C3047" s="25" t="s">
        <v>257</v>
      </c>
      <c r="D3047" s="25" t="s">
        <v>10</v>
      </c>
      <c r="E3047" s="25">
        <v>70.0</v>
      </c>
      <c r="F3047" s="25">
        <v>51.0</v>
      </c>
      <c r="G3047" s="25">
        <v>0.0</v>
      </c>
      <c r="H3047" s="25">
        <v>22.0</v>
      </c>
      <c r="I3047" s="25">
        <v>0.0</v>
      </c>
      <c r="J3047" s="25">
        <v>0.0</v>
      </c>
      <c r="K3047" s="25">
        <v>0.0</v>
      </c>
      <c r="L3047" s="25">
        <v>0.0</v>
      </c>
      <c r="M3047" s="25">
        <v>0.0</v>
      </c>
      <c r="N3047" s="25">
        <v>0.41111</v>
      </c>
      <c r="O3047" s="25">
        <v>26.68083</v>
      </c>
      <c r="P3047" s="25">
        <v>5.6506</v>
      </c>
      <c r="Q3047" s="25">
        <v>26.0</v>
      </c>
      <c r="R3047" s="25">
        <v>99.0</v>
      </c>
      <c r="S3047" s="25">
        <v>1.0</v>
      </c>
    </row>
    <row r="3048">
      <c r="A3048" s="25" t="s">
        <v>41</v>
      </c>
      <c r="B3048" s="25" t="s">
        <v>1</v>
      </c>
      <c r="C3048" s="25" t="s">
        <v>163</v>
      </c>
      <c r="D3048" s="25" t="s">
        <v>235</v>
      </c>
      <c r="E3048" s="25">
        <v>120.0</v>
      </c>
      <c r="F3048" s="25">
        <v>27.0</v>
      </c>
      <c r="G3048" s="25">
        <v>3.0</v>
      </c>
      <c r="H3048" s="25">
        <v>4.0</v>
      </c>
      <c r="I3048" s="25">
        <v>0.0</v>
      </c>
      <c r="J3048" s="25">
        <v>0.0</v>
      </c>
      <c r="K3048" s="25">
        <v>0.0</v>
      </c>
      <c r="L3048" s="25">
        <v>0.0</v>
      </c>
      <c r="M3048" s="25">
        <v>0.0</v>
      </c>
      <c r="N3048" s="25">
        <v>0.73639</v>
      </c>
      <c r="O3048" s="25">
        <v>158.48361</v>
      </c>
      <c r="P3048" s="25">
        <v>50.2487</v>
      </c>
      <c r="Q3048" s="25">
        <v>26.0</v>
      </c>
      <c r="R3048" s="25">
        <v>99.0</v>
      </c>
      <c r="S3048" s="25">
        <v>2.0</v>
      </c>
    </row>
    <row r="3049">
      <c r="A3049" s="25" t="s">
        <v>41</v>
      </c>
      <c r="B3049" s="25" t="s">
        <v>1</v>
      </c>
      <c r="C3049" s="25" t="s">
        <v>199</v>
      </c>
      <c r="D3049" s="25" t="s">
        <v>12</v>
      </c>
      <c r="E3049" s="25">
        <v>104.0</v>
      </c>
      <c r="F3049" s="25">
        <v>39.0</v>
      </c>
      <c r="G3049" s="25">
        <v>0.0</v>
      </c>
      <c r="H3049" s="25">
        <v>12.0</v>
      </c>
      <c r="I3049" s="25">
        <v>0.0</v>
      </c>
      <c r="J3049" s="25">
        <v>0.0</v>
      </c>
      <c r="K3049" s="25">
        <v>0.0</v>
      </c>
      <c r="L3049" s="25">
        <v>0.0</v>
      </c>
      <c r="M3049" s="25">
        <v>0.0</v>
      </c>
      <c r="N3049" s="25">
        <v>0.88389</v>
      </c>
      <c r="O3049" s="25">
        <v>10.78806</v>
      </c>
      <c r="P3049" s="25">
        <v>4.08097</v>
      </c>
      <c r="Q3049" s="25">
        <v>26.0</v>
      </c>
      <c r="R3049" s="25">
        <v>99.0</v>
      </c>
      <c r="S3049" s="25">
        <v>4.0</v>
      </c>
    </row>
    <row r="3050">
      <c r="A3050" s="25" t="s">
        <v>41</v>
      </c>
      <c r="B3050" s="25" t="s">
        <v>1</v>
      </c>
      <c r="C3050" s="25" t="s">
        <v>157</v>
      </c>
      <c r="D3050" s="25" t="s">
        <v>13</v>
      </c>
      <c r="E3050" s="25">
        <v>193.0</v>
      </c>
      <c r="F3050" s="25">
        <v>31.0</v>
      </c>
      <c r="G3050" s="25">
        <v>0.0</v>
      </c>
      <c r="H3050" s="25">
        <v>1.0</v>
      </c>
      <c r="I3050" s="25">
        <v>0.0</v>
      </c>
      <c r="J3050" s="25">
        <v>0.0</v>
      </c>
      <c r="K3050" s="25">
        <v>0.0</v>
      </c>
      <c r="L3050" s="25">
        <v>0.0</v>
      </c>
      <c r="M3050" s="25">
        <v>0.0</v>
      </c>
      <c r="N3050" s="25">
        <v>2.0125</v>
      </c>
      <c r="O3050" s="25">
        <v>27.52417</v>
      </c>
      <c r="P3050" s="25">
        <v>10.07019</v>
      </c>
      <c r="Q3050" s="25">
        <v>26.0</v>
      </c>
      <c r="R3050" s="25">
        <v>99.0</v>
      </c>
      <c r="S3050" s="25">
        <v>5.0</v>
      </c>
    </row>
    <row r="3051">
      <c r="A3051" s="25" t="s">
        <v>41</v>
      </c>
      <c r="B3051" s="25" t="s">
        <v>1</v>
      </c>
      <c r="C3051" s="25" t="s">
        <v>94</v>
      </c>
      <c r="D3051" s="25" t="s">
        <v>13</v>
      </c>
      <c r="E3051" s="25">
        <v>178.0</v>
      </c>
      <c r="F3051" s="25">
        <v>28.0</v>
      </c>
      <c r="G3051" s="25">
        <v>0.0</v>
      </c>
      <c r="H3051" s="25">
        <v>2.0</v>
      </c>
      <c r="I3051" s="25">
        <v>0.0</v>
      </c>
      <c r="J3051" s="25">
        <v>0.0</v>
      </c>
      <c r="K3051" s="25">
        <v>0.0</v>
      </c>
      <c r="L3051" s="25">
        <v>0.0</v>
      </c>
      <c r="M3051" s="25">
        <v>0.0</v>
      </c>
      <c r="N3051" s="25">
        <v>0.91694</v>
      </c>
      <c r="O3051" s="25">
        <v>15.25944</v>
      </c>
      <c r="P3051" s="25">
        <v>7.17416</v>
      </c>
      <c r="Q3051" s="25">
        <v>26.0</v>
      </c>
      <c r="R3051" s="25">
        <v>99.0</v>
      </c>
      <c r="S3051" s="25">
        <v>5.0</v>
      </c>
    </row>
    <row r="3052">
      <c r="A3052" s="25" t="s">
        <v>41</v>
      </c>
      <c r="B3052" s="25" t="s">
        <v>1</v>
      </c>
      <c r="C3052" s="25" t="s">
        <v>76</v>
      </c>
      <c r="D3052" s="25" t="s">
        <v>13</v>
      </c>
      <c r="E3052" s="25">
        <v>401.0</v>
      </c>
      <c r="F3052" s="25">
        <v>28.0</v>
      </c>
      <c r="G3052" s="25">
        <v>0.0</v>
      </c>
      <c r="H3052" s="25">
        <v>5.0</v>
      </c>
      <c r="I3052" s="25">
        <v>0.0</v>
      </c>
      <c r="J3052" s="25">
        <v>0.0</v>
      </c>
      <c r="K3052" s="25">
        <v>0.0</v>
      </c>
      <c r="L3052" s="25">
        <v>0.0</v>
      </c>
      <c r="M3052" s="25">
        <v>0.0</v>
      </c>
      <c r="N3052" s="25">
        <v>0.34083</v>
      </c>
      <c r="O3052" s="25">
        <v>5.69083</v>
      </c>
      <c r="P3052" s="25">
        <v>1.77265</v>
      </c>
      <c r="Q3052" s="25">
        <v>26.0</v>
      </c>
      <c r="R3052" s="25">
        <v>99.0</v>
      </c>
      <c r="S3052" s="25">
        <v>5.0</v>
      </c>
    </row>
    <row r="3053">
      <c r="A3053" s="25" t="s">
        <v>41</v>
      </c>
      <c r="B3053" s="25" t="s">
        <v>1</v>
      </c>
      <c r="C3053" s="25" t="s">
        <v>83</v>
      </c>
      <c r="D3053" s="25" t="s">
        <v>13</v>
      </c>
      <c r="E3053" s="25">
        <v>516.0</v>
      </c>
      <c r="F3053" s="25">
        <v>26.0</v>
      </c>
      <c r="G3053" s="25">
        <v>0.0</v>
      </c>
      <c r="H3053" s="25">
        <v>2.0</v>
      </c>
      <c r="I3053" s="25">
        <v>0.0</v>
      </c>
      <c r="J3053" s="25">
        <v>0.0</v>
      </c>
      <c r="K3053" s="25">
        <v>0.0</v>
      </c>
      <c r="L3053" s="25">
        <v>0.0</v>
      </c>
      <c r="M3053" s="25">
        <v>0.0</v>
      </c>
      <c r="N3053" s="25">
        <v>0.48167</v>
      </c>
      <c r="O3053" s="25">
        <v>9.39917</v>
      </c>
      <c r="P3053" s="25">
        <v>3.4401</v>
      </c>
      <c r="Q3053" s="25">
        <v>26.0</v>
      </c>
      <c r="R3053" s="25">
        <v>99.0</v>
      </c>
      <c r="S3053" s="25">
        <v>5.0</v>
      </c>
    </row>
    <row r="3054">
      <c r="A3054" s="25" t="s">
        <v>41</v>
      </c>
      <c r="B3054" s="25" t="s">
        <v>1</v>
      </c>
      <c r="C3054" s="25" t="s">
        <v>114</v>
      </c>
      <c r="D3054" s="25" t="s">
        <v>15</v>
      </c>
      <c r="E3054" s="25">
        <v>601.0</v>
      </c>
      <c r="F3054" s="25">
        <v>26.0</v>
      </c>
      <c r="G3054" s="25">
        <v>0.0</v>
      </c>
      <c r="H3054" s="25">
        <v>210.0</v>
      </c>
      <c r="I3054" s="25">
        <v>0.0</v>
      </c>
      <c r="J3054" s="25">
        <v>0.0</v>
      </c>
      <c r="K3054" s="25">
        <v>0.0</v>
      </c>
      <c r="L3054" s="25">
        <v>0.0</v>
      </c>
      <c r="M3054" s="25">
        <v>0.0</v>
      </c>
      <c r="N3054" s="25">
        <v>0.04917</v>
      </c>
      <c r="O3054" s="25">
        <v>0.74889</v>
      </c>
      <c r="P3054" s="25">
        <v>0.31367</v>
      </c>
      <c r="Q3054" s="25">
        <v>26.0</v>
      </c>
      <c r="R3054" s="25">
        <v>99.0</v>
      </c>
      <c r="S3054" s="25">
        <v>7.0</v>
      </c>
    </row>
    <row r="3055">
      <c r="A3055" s="25" t="s">
        <v>41</v>
      </c>
      <c r="B3055" s="25" t="s">
        <v>1</v>
      </c>
      <c r="C3055" s="25" t="s">
        <v>83</v>
      </c>
      <c r="D3055" s="25" t="s">
        <v>15</v>
      </c>
      <c r="E3055" s="25">
        <v>1334.0</v>
      </c>
      <c r="F3055" s="25">
        <v>27.0</v>
      </c>
      <c r="G3055" s="25">
        <v>0.0</v>
      </c>
      <c r="H3055" s="25">
        <v>554.0</v>
      </c>
      <c r="I3055" s="25">
        <v>0.0</v>
      </c>
      <c r="J3055" s="25">
        <v>0.0</v>
      </c>
      <c r="K3055" s="25">
        <v>0.0</v>
      </c>
      <c r="L3055" s="25">
        <v>0.0</v>
      </c>
      <c r="M3055" s="25">
        <v>0.0</v>
      </c>
      <c r="N3055" s="25">
        <v>0.02611</v>
      </c>
      <c r="O3055" s="25">
        <v>0.65778</v>
      </c>
      <c r="P3055" s="25">
        <v>0.28697</v>
      </c>
      <c r="Q3055" s="25">
        <v>26.0</v>
      </c>
      <c r="R3055" s="25">
        <v>99.0</v>
      </c>
      <c r="S3055" s="25">
        <v>7.0</v>
      </c>
    </row>
    <row r="3056">
      <c r="A3056" s="25" t="s">
        <v>41</v>
      </c>
      <c r="B3056" s="25" t="s">
        <v>1</v>
      </c>
      <c r="C3056" s="25" t="s">
        <v>101</v>
      </c>
      <c r="D3056" s="25" t="s">
        <v>16</v>
      </c>
      <c r="E3056" s="25">
        <v>328.0</v>
      </c>
      <c r="F3056" s="25">
        <v>34.0</v>
      </c>
      <c r="G3056" s="25">
        <v>0.0</v>
      </c>
      <c r="H3056" s="25">
        <v>107.0</v>
      </c>
      <c r="I3056" s="25">
        <v>0.0</v>
      </c>
      <c r="J3056" s="25">
        <v>0.0</v>
      </c>
      <c r="K3056" s="25">
        <v>0.0</v>
      </c>
      <c r="L3056" s="25">
        <v>0.0</v>
      </c>
      <c r="M3056" s="25">
        <v>0.0</v>
      </c>
      <c r="N3056" s="25">
        <v>0.14667</v>
      </c>
      <c r="O3056" s="25">
        <v>3.75556</v>
      </c>
      <c r="P3056" s="25">
        <v>1.80747</v>
      </c>
      <c r="Q3056" s="25">
        <v>26.0</v>
      </c>
      <c r="R3056" s="25">
        <v>99.0</v>
      </c>
      <c r="S3056" s="25">
        <v>8.0</v>
      </c>
    </row>
    <row r="3057">
      <c r="A3057" s="25" t="s">
        <v>41</v>
      </c>
      <c r="B3057" s="25" t="s">
        <v>1</v>
      </c>
      <c r="C3057" s="25" t="s">
        <v>255</v>
      </c>
      <c r="D3057" s="25" t="s">
        <v>16</v>
      </c>
      <c r="E3057" s="25">
        <v>27.0</v>
      </c>
      <c r="F3057" s="25">
        <v>27.0</v>
      </c>
      <c r="G3057" s="25">
        <v>0.0</v>
      </c>
      <c r="H3057" s="25">
        <v>14.0</v>
      </c>
      <c r="I3057" s="25">
        <v>0.0</v>
      </c>
      <c r="J3057" s="25">
        <v>0.0</v>
      </c>
      <c r="K3057" s="25">
        <v>0.0</v>
      </c>
      <c r="L3057" s="25">
        <v>0.0</v>
      </c>
      <c r="M3057" s="25">
        <v>0.0</v>
      </c>
      <c r="N3057" s="25">
        <v>0.00917</v>
      </c>
      <c r="O3057" s="25">
        <v>0.61472</v>
      </c>
      <c r="P3057" s="25">
        <v>0.60687</v>
      </c>
      <c r="Q3057" s="25">
        <v>26.0</v>
      </c>
      <c r="R3057" s="25">
        <v>99.0</v>
      </c>
      <c r="S3057" s="25">
        <v>8.0</v>
      </c>
    </row>
    <row r="3058">
      <c r="A3058" s="25" t="s">
        <v>41</v>
      </c>
      <c r="B3058" s="25" t="s">
        <v>1</v>
      </c>
      <c r="C3058" s="25" t="s">
        <v>76</v>
      </c>
      <c r="D3058" s="25" t="s">
        <v>17</v>
      </c>
      <c r="E3058" s="25">
        <v>367.0</v>
      </c>
      <c r="F3058" s="25">
        <v>249.0</v>
      </c>
      <c r="G3058" s="25">
        <v>0.0</v>
      </c>
      <c r="H3058" s="25">
        <v>216.0</v>
      </c>
      <c r="I3058" s="25">
        <v>0.0</v>
      </c>
      <c r="J3058" s="25">
        <v>0.0</v>
      </c>
      <c r="K3058" s="25">
        <v>0.0</v>
      </c>
      <c r="L3058" s="25">
        <v>0.0</v>
      </c>
      <c r="M3058" s="25">
        <v>0.0</v>
      </c>
      <c r="N3058" s="25">
        <v>2.47778</v>
      </c>
      <c r="O3058" s="25">
        <v>3.65194</v>
      </c>
      <c r="P3058" s="25">
        <v>2.23641</v>
      </c>
      <c r="Q3058" s="25">
        <v>26.0</v>
      </c>
      <c r="R3058" s="25">
        <v>99.0</v>
      </c>
      <c r="S3058" s="25">
        <v>9.0</v>
      </c>
    </row>
    <row r="3059">
      <c r="A3059" s="25" t="s">
        <v>41</v>
      </c>
      <c r="B3059" s="25" t="s">
        <v>1</v>
      </c>
      <c r="C3059" s="25" t="s">
        <v>101</v>
      </c>
      <c r="D3059" s="25" t="s">
        <v>17</v>
      </c>
      <c r="E3059" s="25">
        <v>83.0</v>
      </c>
      <c r="F3059" s="25">
        <v>52.0</v>
      </c>
      <c r="G3059" s="25">
        <v>1.0</v>
      </c>
      <c r="H3059" s="25">
        <v>9.0</v>
      </c>
      <c r="I3059" s="25">
        <v>0.0</v>
      </c>
      <c r="J3059" s="25">
        <v>0.0</v>
      </c>
      <c r="K3059" s="25">
        <v>0.0</v>
      </c>
      <c r="L3059" s="25">
        <v>0.0</v>
      </c>
      <c r="M3059" s="25">
        <v>0.0</v>
      </c>
      <c r="N3059" s="25">
        <v>1.00222</v>
      </c>
      <c r="O3059" s="25">
        <v>16.3375</v>
      </c>
      <c r="P3059" s="25">
        <v>5.25349</v>
      </c>
      <c r="Q3059" s="25">
        <v>26.0</v>
      </c>
      <c r="R3059" s="25">
        <v>99.0</v>
      </c>
      <c r="S3059" s="25">
        <v>9.0</v>
      </c>
    </row>
    <row r="3060">
      <c r="A3060" s="25" t="s">
        <v>41</v>
      </c>
      <c r="B3060" s="25" t="s">
        <v>1</v>
      </c>
      <c r="C3060" s="25" t="s">
        <v>71</v>
      </c>
      <c r="D3060" s="25" t="s">
        <v>18</v>
      </c>
      <c r="E3060" s="25">
        <v>639.0</v>
      </c>
      <c r="F3060" s="25">
        <v>37.0</v>
      </c>
      <c r="G3060" s="25">
        <v>0.0</v>
      </c>
      <c r="H3060" s="25">
        <v>20.0</v>
      </c>
      <c r="I3060" s="25">
        <v>0.0</v>
      </c>
      <c r="J3060" s="25">
        <v>0.0</v>
      </c>
      <c r="K3060" s="25">
        <v>0.0</v>
      </c>
      <c r="L3060" s="25">
        <v>0.0</v>
      </c>
      <c r="M3060" s="25">
        <v>0.0</v>
      </c>
      <c r="N3060" s="25">
        <v>0.52861</v>
      </c>
      <c r="O3060" s="25">
        <v>7.26278</v>
      </c>
      <c r="P3060" s="25">
        <v>2.48523</v>
      </c>
      <c r="Q3060" s="25">
        <v>26.0</v>
      </c>
      <c r="R3060" s="25">
        <v>99.0</v>
      </c>
      <c r="S3060" s="25">
        <v>10.0</v>
      </c>
    </row>
    <row r="3061">
      <c r="A3061" s="25" t="s">
        <v>41</v>
      </c>
      <c r="B3061" s="25" t="s">
        <v>1</v>
      </c>
      <c r="C3061" s="25" t="s">
        <v>125</v>
      </c>
      <c r="D3061" s="25" t="s">
        <v>18</v>
      </c>
      <c r="E3061" s="25">
        <v>381.0</v>
      </c>
      <c r="F3061" s="25">
        <v>27.0</v>
      </c>
      <c r="G3061" s="25">
        <v>1.0</v>
      </c>
      <c r="H3061" s="25">
        <v>5.0</v>
      </c>
      <c r="I3061" s="25">
        <v>0.0</v>
      </c>
      <c r="J3061" s="25">
        <v>0.0</v>
      </c>
      <c r="K3061" s="25">
        <v>0.0</v>
      </c>
      <c r="L3061" s="25">
        <v>0.0</v>
      </c>
      <c r="M3061" s="25">
        <v>0.0</v>
      </c>
      <c r="N3061" s="25">
        <v>1.22944</v>
      </c>
      <c r="O3061" s="25">
        <v>12.36944</v>
      </c>
      <c r="P3061" s="25">
        <v>4.04384</v>
      </c>
      <c r="Q3061" s="25">
        <v>26.0</v>
      </c>
      <c r="R3061" s="25">
        <v>99.0</v>
      </c>
      <c r="S3061" s="25">
        <v>10.0</v>
      </c>
    </row>
    <row r="3062">
      <c r="A3062" s="25" t="s">
        <v>41</v>
      </c>
      <c r="B3062" s="25" t="s">
        <v>1</v>
      </c>
      <c r="C3062" s="25" t="s">
        <v>177</v>
      </c>
      <c r="D3062" s="25" t="s">
        <v>19</v>
      </c>
      <c r="E3062" s="25">
        <v>152.0</v>
      </c>
      <c r="F3062" s="25">
        <v>26.0</v>
      </c>
      <c r="G3062" s="25">
        <v>0.0</v>
      </c>
      <c r="H3062" s="25">
        <v>11.0</v>
      </c>
      <c r="I3062" s="25">
        <v>0.0</v>
      </c>
      <c r="J3062" s="25">
        <v>0.0</v>
      </c>
      <c r="K3062" s="25">
        <v>0.0</v>
      </c>
      <c r="L3062" s="25">
        <v>0.0</v>
      </c>
      <c r="M3062" s="25">
        <v>0.0</v>
      </c>
      <c r="N3062" s="25">
        <v>0.39861</v>
      </c>
      <c r="O3062" s="25">
        <v>1.7225</v>
      </c>
      <c r="P3062" s="25">
        <v>1.84268</v>
      </c>
      <c r="Q3062" s="25">
        <v>26.0</v>
      </c>
      <c r="R3062" s="25">
        <v>99.0</v>
      </c>
      <c r="S3062" s="25">
        <v>11.0</v>
      </c>
    </row>
    <row r="3063">
      <c r="A3063" s="25" t="s">
        <v>41</v>
      </c>
      <c r="B3063" s="25" t="s">
        <v>1</v>
      </c>
      <c r="C3063" s="25" t="s">
        <v>76</v>
      </c>
      <c r="D3063" s="25" t="s">
        <v>20</v>
      </c>
      <c r="E3063" s="25">
        <v>611.0</v>
      </c>
      <c r="F3063" s="25">
        <v>26.0</v>
      </c>
      <c r="G3063" s="25">
        <v>0.0</v>
      </c>
      <c r="H3063" s="25">
        <v>12.0</v>
      </c>
      <c r="I3063" s="25">
        <v>0.0</v>
      </c>
      <c r="J3063" s="25">
        <v>0.0</v>
      </c>
      <c r="K3063" s="25">
        <v>0.0</v>
      </c>
      <c r="L3063" s="25">
        <v>0.0</v>
      </c>
      <c r="M3063" s="25">
        <v>0.0</v>
      </c>
      <c r="N3063" s="25">
        <v>0.37472</v>
      </c>
      <c r="O3063" s="25">
        <v>4.92444</v>
      </c>
      <c r="P3063" s="25">
        <v>1.87128</v>
      </c>
      <c r="Q3063" s="25">
        <v>26.0</v>
      </c>
      <c r="R3063" s="25">
        <v>99.0</v>
      </c>
      <c r="S3063" s="25">
        <v>12.0</v>
      </c>
    </row>
    <row r="3064">
      <c r="A3064" s="25" t="s">
        <v>41</v>
      </c>
      <c r="B3064" s="25" t="s">
        <v>1</v>
      </c>
      <c r="C3064" s="25" t="s">
        <v>238</v>
      </c>
      <c r="D3064" s="25" t="s">
        <v>10</v>
      </c>
      <c r="E3064" s="25">
        <v>127.0</v>
      </c>
      <c r="F3064" s="25">
        <v>54.0</v>
      </c>
      <c r="G3064" s="25">
        <v>0.0</v>
      </c>
      <c r="H3064" s="25">
        <v>39.0</v>
      </c>
      <c r="I3064" s="25">
        <v>0.0</v>
      </c>
      <c r="J3064" s="25">
        <v>0.0</v>
      </c>
      <c r="K3064" s="25">
        <v>0.0</v>
      </c>
      <c r="L3064" s="25">
        <v>0.0</v>
      </c>
      <c r="M3064" s="25">
        <v>0.0</v>
      </c>
      <c r="N3064" s="25">
        <v>0.14139</v>
      </c>
      <c r="O3064" s="25">
        <v>8.67472</v>
      </c>
      <c r="P3064" s="25">
        <v>5.20513</v>
      </c>
      <c r="Q3064" s="25">
        <v>30.0</v>
      </c>
      <c r="R3064" s="25">
        <v>99.0</v>
      </c>
      <c r="S3064" s="25">
        <v>1.0</v>
      </c>
    </row>
    <row r="3065">
      <c r="A3065" s="25" t="s">
        <v>41</v>
      </c>
      <c r="B3065" s="25" t="s">
        <v>1</v>
      </c>
      <c r="C3065" s="25" t="s">
        <v>226</v>
      </c>
      <c r="D3065" s="25" t="s">
        <v>235</v>
      </c>
      <c r="E3065" s="25">
        <v>48.0</v>
      </c>
      <c r="F3065" s="25">
        <v>31.0</v>
      </c>
      <c r="G3065" s="25">
        <v>9.0</v>
      </c>
      <c r="H3065" s="25">
        <v>1.0</v>
      </c>
      <c r="I3065" s="25">
        <v>0.0</v>
      </c>
      <c r="J3065" s="25">
        <v>0.0</v>
      </c>
      <c r="K3065" s="25">
        <v>0.0</v>
      </c>
      <c r="L3065" s="25">
        <v>0.0</v>
      </c>
      <c r="M3065" s="25">
        <v>0.0</v>
      </c>
      <c r="N3065" s="25">
        <v>32.16444</v>
      </c>
      <c r="O3065" s="25">
        <v>717.87417</v>
      </c>
      <c r="P3065" s="25">
        <v>211.50789</v>
      </c>
      <c r="Q3065" s="25">
        <v>30.0</v>
      </c>
      <c r="R3065" s="25">
        <v>99.0</v>
      </c>
      <c r="S3065" s="25">
        <v>2.0</v>
      </c>
    </row>
    <row r="3066">
      <c r="A3066" s="25" t="s">
        <v>41</v>
      </c>
      <c r="B3066" s="25" t="s">
        <v>1</v>
      </c>
      <c r="C3066" s="25" t="s">
        <v>153</v>
      </c>
      <c r="D3066" s="25" t="s">
        <v>235</v>
      </c>
      <c r="E3066" s="25">
        <v>98.0</v>
      </c>
      <c r="F3066" s="25">
        <v>30.0</v>
      </c>
      <c r="G3066" s="25">
        <v>4.0</v>
      </c>
      <c r="H3066" s="25">
        <v>1.0</v>
      </c>
      <c r="I3066" s="25">
        <v>0.0</v>
      </c>
      <c r="J3066" s="25">
        <v>0.0</v>
      </c>
      <c r="K3066" s="25">
        <v>0.0</v>
      </c>
      <c r="L3066" s="25">
        <v>0.0</v>
      </c>
      <c r="M3066" s="25">
        <v>0.0</v>
      </c>
      <c r="N3066" s="25">
        <v>0.37139</v>
      </c>
      <c r="O3066" s="25">
        <v>467.34083</v>
      </c>
      <c r="P3066" s="25">
        <v>91.02759</v>
      </c>
      <c r="Q3066" s="25">
        <v>30.0</v>
      </c>
      <c r="R3066" s="25">
        <v>99.0</v>
      </c>
      <c r="S3066" s="25">
        <v>2.0</v>
      </c>
    </row>
    <row r="3067">
      <c r="A3067" s="25" t="s">
        <v>41</v>
      </c>
      <c r="B3067" s="25" t="s">
        <v>1</v>
      </c>
      <c r="C3067" s="25" t="s">
        <v>145</v>
      </c>
      <c r="D3067" s="25" t="s">
        <v>11</v>
      </c>
      <c r="E3067" s="25">
        <v>1600.0</v>
      </c>
      <c r="F3067" s="25">
        <v>38.0</v>
      </c>
      <c r="G3067" s="25">
        <v>1.0</v>
      </c>
      <c r="H3067" s="25">
        <v>781.0</v>
      </c>
      <c r="I3067" s="25">
        <v>0.0</v>
      </c>
      <c r="J3067" s="25">
        <v>0.0</v>
      </c>
      <c r="K3067" s="25">
        <v>0.0</v>
      </c>
      <c r="L3067" s="25">
        <v>0.0</v>
      </c>
      <c r="M3067" s="25">
        <v>0.0</v>
      </c>
      <c r="N3067" s="25">
        <v>0.01389</v>
      </c>
      <c r="O3067" s="25">
        <v>1.18417</v>
      </c>
      <c r="P3067" s="25">
        <v>1.22668</v>
      </c>
      <c r="Q3067" s="25">
        <v>30.0</v>
      </c>
      <c r="R3067" s="25">
        <v>99.0</v>
      </c>
      <c r="S3067" s="25">
        <v>3.0</v>
      </c>
    </row>
    <row r="3068">
      <c r="A3068" s="25" t="s">
        <v>41</v>
      </c>
      <c r="B3068" s="25" t="s">
        <v>1</v>
      </c>
      <c r="C3068" s="25" t="s">
        <v>218</v>
      </c>
      <c r="D3068" s="25" t="s">
        <v>11</v>
      </c>
      <c r="E3068" s="25">
        <v>182.0</v>
      </c>
      <c r="F3068" s="25">
        <v>41.0</v>
      </c>
      <c r="G3068" s="25">
        <v>0.0</v>
      </c>
      <c r="H3068" s="25">
        <v>43.0</v>
      </c>
      <c r="I3068" s="25">
        <v>0.0</v>
      </c>
      <c r="J3068" s="25">
        <v>0.0</v>
      </c>
      <c r="K3068" s="25">
        <v>0.0</v>
      </c>
      <c r="L3068" s="25">
        <v>0.0</v>
      </c>
      <c r="M3068" s="25">
        <v>0.0</v>
      </c>
      <c r="N3068" s="25">
        <v>0.2525</v>
      </c>
      <c r="O3068" s="25">
        <v>19.86111</v>
      </c>
      <c r="P3068" s="25">
        <v>6.95167</v>
      </c>
      <c r="Q3068" s="25">
        <v>30.0</v>
      </c>
      <c r="R3068" s="25">
        <v>99.0</v>
      </c>
      <c r="S3068" s="25">
        <v>3.0</v>
      </c>
    </row>
    <row r="3069">
      <c r="A3069" s="25" t="s">
        <v>41</v>
      </c>
      <c r="B3069" s="25" t="s">
        <v>1</v>
      </c>
      <c r="C3069" s="25" t="s">
        <v>223</v>
      </c>
      <c r="D3069" s="25" t="s">
        <v>11</v>
      </c>
      <c r="E3069" s="25">
        <v>343.0</v>
      </c>
      <c r="F3069" s="25">
        <v>36.0</v>
      </c>
      <c r="G3069" s="25">
        <v>0.0</v>
      </c>
      <c r="H3069" s="25">
        <v>93.0</v>
      </c>
      <c r="I3069" s="25">
        <v>0.0</v>
      </c>
      <c r="J3069" s="25">
        <v>0.0</v>
      </c>
      <c r="K3069" s="25">
        <v>0.0</v>
      </c>
      <c r="L3069" s="25">
        <v>0.0</v>
      </c>
      <c r="M3069" s="25">
        <v>0.0</v>
      </c>
      <c r="N3069" s="25">
        <v>0.14306</v>
      </c>
      <c r="O3069" s="25">
        <v>22.75972</v>
      </c>
      <c r="P3069" s="25">
        <v>6.58144</v>
      </c>
      <c r="Q3069" s="25">
        <v>30.0</v>
      </c>
      <c r="R3069" s="25">
        <v>99.0</v>
      </c>
      <c r="S3069" s="25">
        <v>3.0</v>
      </c>
    </row>
    <row r="3070">
      <c r="A3070" s="25" t="s">
        <v>41</v>
      </c>
      <c r="B3070" s="25" t="s">
        <v>1</v>
      </c>
      <c r="C3070" s="25" t="s">
        <v>182</v>
      </c>
      <c r="D3070" s="25" t="s">
        <v>11</v>
      </c>
      <c r="E3070" s="25">
        <v>341.0</v>
      </c>
      <c r="F3070" s="25">
        <v>33.0</v>
      </c>
      <c r="G3070" s="25">
        <v>0.0</v>
      </c>
      <c r="H3070" s="25">
        <v>106.0</v>
      </c>
      <c r="I3070" s="25">
        <v>0.0</v>
      </c>
      <c r="J3070" s="25">
        <v>0.0</v>
      </c>
      <c r="K3070" s="25">
        <v>0.0</v>
      </c>
      <c r="L3070" s="25">
        <v>0.0</v>
      </c>
      <c r="M3070" s="25">
        <v>0.0</v>
      </c>
      <c r="N3070" s="25">
        <v>0.10861</v>
      </c>
      <c r="O3070" s="25">
        <v>13.54</v>
      </c>
      <c r="P3070" s="25">
        <v>4.00518</v>
      </c>
      <c r="Q3070" s="25">
        <v>30.0</v>
      </c>
      <c r="R3070" s="25">
        <v>99.0</v>
      </c>
      <c r="S3070" s="25">
        <v>3.0</v>
      </c>
    </row>
    <row r="3071">
      <c r="A3071" s="25" t="s">
        <v>41</v>
      </c>
      <c r="B3071" s="25" t="s">
        <v>1</v>
      </c>
      <c r="C3071" s="25" t="s">
        <v>161</v>
      </c>
      <c r="D3071" s="25" t="s">
        <v>12</v>
      </c>
      <c r="E3071" s="25">
        <v>419.0</v>
      </c>
      <c r="F3071" s="25">
        <v>39.0</v>
      </c>
      <c r="G3071" s="25">
        <v>4.0</v>
      </c>
      <c r="H3071" s="25">
        <v>93.0</v>
      </c>
      <c r="I3071" s="25">
        <v>0.0</v>
      </c>
      <c r="J3071" s="25">
        <v>0.0</v>
      </c>
      <c r="K3071" s="25">
        <v>0.0</v>
      </c>
      <c r="L3071" s="25">
        <v>0.0</v>
      </c>
      <c r="M3071" s="25">
        <v>0.0</v>
      </c>
      <c r="N3071" s="25">
        <v>0.27861</v>
      </c>
      <c r="O3071" s="25">
        <v>10.80167</v>
      </c>
      <c r="P3071" s="25">
        <v>4.67427</v>
      </c>
      <c r="Q3071" s="25">
        <v>30.0</v>
      </c>
      <c r="R3071" s="25">
        <v>99.0</v>
      </c>
      <c r="S3071" s="25">
        <v>4.0</v>
      </c>
    </row>
    <row r="3072">
      <c r="A3072" s="25" t="s">
        <v>41</v>
      </c>
      <c r="B3072" s="25" t="s">
        <v>1</v>
      </c>
      <c r="C3072" s="25" t="s">
        <v>142</v>
      </c>
      <c r="D3072" s="25" t="s">
        <v>12</v>
      </c>
      <c r="E3072" s="25">
        <v>254.0</v>
      </c>
      <c r="F3072" s="25">
        <v>33.0</v>
      </c>
      <c r="G3072" s="25">
        <v>0.0</v>
      </c>
      <c r="H3072" s="25">
        <v>27.0</v>
      </c>
      <c r="I3072" s="25">
        <v>0.0</v>
      </c>
      <c r="J3072" s="25">
        <v>0.0</v>
      </c>
      <c r="K3072" s="25">
        <v>0.0</v>
      </c>
      <c r="L3072" s="25">
        <v>0.0</v>
      </c>
      <c r="M3072" s="25">
        <v>0.0</v>
      </c>
      <c r="N3072" s="25">
        <v>0.57528</v>
      </c>
      <c r="O3072" s="25">
        <v>29.53028</v>
      </c>
      <c r="P3072" s="25">
        <v>7.62113</v>
      </c>
      <c r="Q3072" s="25">
        <v>30.0</v>
      </c>
      <c r="R3072" s="25">
        <v>99.0</v>
      </c>
      <c r="S3072" s="25">
        <v>4.0</v>
      </c>
    </row>
    <row r="3073">
      <c r="A3073" s="25" t="s">
        <v>41</v>
      </c>
      <c r="B3073" s="25" t="s">
        <v>1</v>
      </c>
      <c r="C3073" s="25" t="s">
        <v>111</v>
      </c>
      <c r="D3073" s="25" t="s">
        <v>13</v>
      </c>
      <c r="E3073" s="25">
        <v>1099.0</v>
      </c>
      <c r="F3073" s="25">
        <v>31.0</v>
      </c>
      <c r="G3073" s="25">
        <v>0.0</v>
      </c>
      <c r="H3073" s="25">
        <v>8.0</v>
      </c>
      <c r="I3073" s="25">
        <v>0.0</v>
      </c>
      <c r="J3073" s="25">
        <v>0.0</v>
      </c>
      <c r="K3073" s="25">
        <v>0.0</v>
      </c>
      <c r="L3073" s="25">
        <v>0.0</v>
      </c>
      <c r="M3073" s="25">
        <v>0.0</v>
      </c>
      <c r="N3073" s="25">
        <v>0.75389</v>
      </c>
      <c r="O3073" s="25">
        <v>11.74972</v>
      </c>
      <c r="P3073" s="25">
        <v>3.53842</v>
      </c>
      <c r="Q3073" s="25">
        <v>30.0</v>
      </c>
      <c r="R3073" s="25">
        <v>99.0</v>
      </c>
      <c r="S3073" s="25">
        <v>5.0</v>
      </c>
    </row>
    <row r="3074">
      <c r="A3074" s="25" t="s">
        <v>41</v>
      </c>
      <c r="B3074" s="25" t="s">
        <v>1</v>
      </c>
      <c r="C3074" s="25" t="s">
        <v>74</v>
      </c>
      <c r="D3074" s="25" t="s">
        <v>14</v>
      </c>
      <c r="E3074" s="25">
        <v>7316.0</v>
      </c>
      <c r="F3074" s="25">
        <v>30.0</v>
      </c>
      <c r="G3074" s="25">
        <v>1.0</v>
      </c>
      <c r="H3074" s="25">
        <v>402.0</v>
      </c>
      <c r="I3074" s="25">
        <v>0.0</v>
      </c>
      <c r="J3074" s="25">
        <v>0.0</v>
      </c>
      <c r="K3074" s="25">
        <v>0.0</v>
      </c>
      <c r="L3074" s="25">
        <v>0.0</v>
      </c>
      <c r="M3074" s="25">
        <v>0.0</v>
      </c>
      <c r="N3074" s="25">
        <v>0.48111</v>
      </c>
      <c r="O3074" s="25">
        <v>11.18333</v>
      </c>
      <c r="P3074" s="25">
        <v>3.15227</v>
      </c>
      <c r="Q3074" s="25">
        <v>30.0</v>
      </c>
      <c r="R3074" s="25">
        <v>99.0</v>
      </c>
      <c r="S3074" s="25">
        <v>6.0</v>
      </c>
    </row>
    <row r="3075">
      <c r="A3075" s="25" t="s">
        <v>41</v>
      </c>
      <c r="B3075" s="25" t="s">
        <v>1</v>
      </c>
      <c r="C3075" s="25" t="s">
        <v>78</v>
      </c>
      <c r="D3075" s="25" t="s">
        <v>15</v>
      </c>
      <c r="E3075" s="25">
        <v>1177.0</v>
      </c>
      <c r="F3075" s="25">
        <v>31.0</v>
      </c>
      <c r="G3075" s="25">
        <v>0.0</v>
      </c>
      <c r="H3075" s="25">
        <v>515.0</v>
      </c>
      <c r="I3075" s="25">
        <v>0.0</v>
      </c>
      <c r="J3075" s="25">
        <v>0.0</v>
      </c>
      <c r="K3075" s="25">
        <v>0.0</v>
      </c>
      <c r="L3075" s="25">
        <v>0.0</v>
      </c>
      <c r="M3075" s="25">
        <v>0.0</v>
      </c>
      <c r="N3075" s="25">
        <v>0.02667</v>
      </c>
      <c r="O3075" s="25">
        <v>0.83111</v>
      </c>
      <c r="P3075" s="25">
        <v>0.5135</v>
      </c>
      <c r="Q3075" s="25">
        <v>30.0</v>
      </c>
      <c r="R3075" s="25">
        <v>99.0</v>
      </c>
      <c r="S3075" s="25">
        <v>7.0</v>
      </c>
    </row>
    <row r="3076">
      <c r="A3076" s="25" t="s">
        <v>41</v>
      </c>
      <c r="B3076" s="25" t="s">
        <v>1</v>
      </c>
      <c r="C3076" s="25" t="s">
        <v>162</v>
      </c>
      <c r="D3076" s="25" t="s">
        <v>16</v>
      </c>
      <c r="E3076" s="25">
        <v>3339.0</v>
      </c>
      <c r="F3076" s="25">
        <v>34.0</v>
      </c>
      <c r="G3076" s="25">
        <v>0.0</v>
      </c>
      <c r="H3076" s="25">
        <v>977.0</v>
      </c>
      <c r="I3076" s="25">
        <v>0.0</v>
      </c>
      <c r="J3076" s="25">
        <v>0.0</v>
      </c>
      <c r="K3076" s="25">
        <v>0.0</v>
      </c>
      <c r="L3076" s="25">
        <v>0.0</v>
      </c>
      <c r="M3076" s="25">
        <v>0.0</v>
      </c>
      <c r="N3076" s="25">
        <v>0.09361</v>
      </c>
      <c r="O3076" s="25">
        <v>4.89194</v>
      </c>
      <c r="P3076" s="25">
        <v>1.64133</v>
      </c>
      <c r="Q3076" s="25">
        <v>30.0</v>
      </c>
      <c r="R3076" s="25">
        <v>99.0</v>
      </c>
      <c r="S3076" s="25">
        <v>8.0</v>
      </c>
    </row>
    <row r="3077">
      <c r="A3077" s="25" t="s">
        <v>41</v>
      </c>
      <c r="B3077" s="25" t="s">
        <v>1</v>
      </c>
      <c r="C3077" s="25" t="s">
        <v>141</v>
      </c>
      <c r="D3077" s="25" t="s">
        <v>19</v>
      </c>
      <c r="E3077" s="25">
        <v>379.0</v>
      </c>
      <c r="F3077" s="25">
        <v>37.0</v>
      </c>
      <c r="G3077" s="25">
        <v>0.0</v>
      </c>
      <c r="H3077" s="25">
        <v>77.0</v>
      </c>
      <c r="I3077" s="25">
        <v>0.0</v>
      </c>
      <c r="J3077" s="25">
        <v>0.0</v>
      </c>
      <c r="K3077" s="25">
        <v>0.0</v>
      </c>
      <c r="L3077" s="25">
        <v>0.0</v>
      </c>
      <c r="M3077" s="25">
        <v>0.0</v>
      </c>
      <c r="N3077" s="25">
        <v>0.16028</v>
      </c>
      <c r="O3077" s="25">
        <v>1.275</v>
      </c>
      <c r="P3077" s="25">
        <v>0.60364</v>
      </c>
      <c r="Q3077" s="25">
        <v>30.0</v>
      </c>
      <c r="R3077" s="25">
        <v>99.0</v>
      </c>
      <c r="S3077" s="25">
        <v>11.0</v>
      </c>
    </row>
    <row r="3078">
      <c r="A3078" s="25" t="s">
        <v>41</v>
      </c>
      <c r="B3078" s="25" t="s">
        <v>1</v>
      </c>
      <c r="C3078" s="25" t="s">
        <v>136</v>
      </c>
      <c r="D3078" s="25" t="s">
        <v>20</v>
      </c>
      <c r="E3078" s="25">
        <v>373.0</v>
      </c>
      <c r="F3078" s="25">
        <v>35.0</v>
      </c>
      <c r="G3078" s="25">
        <v>0.0</v>
      </c>
      <c r="H3078" s="25">
        <v>6.0</v>
      </c>
      <c r="I3078" s="25">
        <v>0.0</v>
      </c>
      <c r="J3078" s="25">
        <v>0.0</v>
      </c>
      <c r="K3078" s="25">
        <v>0.0</v>
      </c>
      <c r="L3078" s="25">
        <v>0.0</v>
      </c>
      <c r="M3078" s="25">
        <v>0.0</v>
      </c>
      <c r="N3078" s="25">
        <v>0.40222</v>
      </c>
      <c r="O3078" s="25">
        <v>4.43833</v>
      </c>
      <c r="P3078" s="25">
        <v>2.27529</v>
      </c>
      <c r="Q3078" s="25">
        <v>30.0</v>
      </c>
      <c r="R3078" s="25">
        <v>99.0</v>
      </c>
      <c r="S3078" s="25">
        <v>12.0</v>
      </c>
    </row>
    <row r="3079">
      <c r="A3079" s="25" t="s">
        <v>41</v>
      </c>
      <c r="B3079" s="25" t="s">
        <v>1</v>
      </c>
      <c r="C3079" s="25" t="s">
        <v>83</v>
      </c>
      <c r="D3079" s="25" t="s">
        <v>20</v>
      </c>
      <c r="E3079" s="25">
        <v>705.0</v>
      </c>
      <c r="F3079" s="25">
        <v>34.0</v>
      </c>
      <c r="G3079" s="25">
        <v>0.0</v>
      </c>
      <c r="H3079" s="25">
        <v>15.0</v>
      </c>
      <c r="I3079" s="25">
        <v>0.0</v>
      </c>
      <c r="J3079" s="25">
        <v>0.0</v>
      </c>
      <c r="K3079" s="25">
        <v>0.0</v>
      </c>
      <c r="L3079" s="25">
        <v>0.0</v>
      </c>
      <c r="M3079" s="25">
        <v>0.0</v>
      </c>
      <c r="N3079" s="25">
        <v>0.34222</v>
      </c>
      <c r="O3079" s="25">
        <v>6.475</v>
      </c>
      <c r="P3079" s="25">
        <v>2.29646</v>
      </c>
      <c r="Q3079" s="25">
        <v>30.0</v>
      </c>
      <c r="R3079" s="25">
        <v>99.0</v>
      </c>
      <c r="S3079" s="25">
        <v>12.0</v>
      </c>
    </row>
    <row r="3080">
      <c r="A3080" s="64"/>
    </row>
    <row r="3081">
      <c r="A3081" s="64"/>
    </row>
    <row r="3082">
      <c r="A3082" s="64"/>
    </row>
    <row r="3083">
      <c r="A3083" s="64"/>
    </row>
    <row r="3084">
      <c r="A3084" s="64"/>
    </row>
    <row r="3085">
      <c r="A3085" s="64"/>
    </row>
    <row r="3086">
      <c r="A3086" s="64"/>
    </row>
    <row r="3087">
      <c r="A3087" s="64"/>
    </row>
    <row r="3088">
      <c r="A3088" s="64"/>
    </row>
    <row r="3089">
      <c r="A3089" s="64"/>
    </row>
    <row r="3090">
      <c r="A3090" s="64"/>
    </row>
    <row r="3091">
      <c r="A3091" s="64"/>
    </row>
    <row r="3092">
      <c r="A3092" s="64"/>
    </row>
    <row r="3093">
      <c r="A3093" s="64"/>
    </row>
    <row r="3094">
      <c r="A3094" s="64"/>
    </row>
    <row r="3095">
      <c r="A3095" s="64"/>
    </row>
    <row r="3096">
      <c r="A3096" s="64"/>
    </row>
    <row r="3097">
      <c r="A3097" s="64"/>
    </row>
    <row r="3098">
      <c r="A3098" s="64"/>
    </row>
    <row r="3099">
      <c r="A3099" s="64"/>
    </row>
    <row r="3100">
      <c r="A3100" s="64"/>
    </row>
    <row r="3101">
      <c r="A3101" s="64"/>
    </row>
    <row r="3102">
      <c r="A3102" s="64"/>
    </row>
    <row r="3103">
      <c r="A3103" s="64"/>
    </row>
    <row r="3104">
      <c r="A3104" s="64"/>
    </row>
    <row r="3105">
      <c r="A3105" s="64"/>
    </row>
    <row r="3106">
      <c r="A3106" s="64"/>
    </row>
    <row r="3107">
      <c r="A3107" s="64"/>
    </row>
    <row r="3108">
      <c r="A3108" s="64"/>
    </row>
    <row r="3109">
      <c r="A3109" s="64"/>
    </row>
    <row r="3110">
      <c r="A3110" s="64"/>
    </row>
    <row r="3111">
      <c r="A3111" s="64"/>
    </row>
    <row r="3112">
      <c r="A3112" s="64"/>
    </row>
    <row r="3113">
      <c r="A3113" s="64"/>
    </row>
    <row r="3114">
      <c r="A3114" s="64"/>
    </row>
    <row r="3115">
      <c r="A3115" s="64"/>
    </row>
    <row r="3116">
      <c r="A3116" s="64"/>
    </row>
    <row r="3117">
      <c r="A3117" s="64"/>
    </row>
    <row r="3118">
      <c r="A3118" s="64"/>
    </row>
    <row r="3119">
      <c r="A3119" s="64"/>
    </row>
    <row r="3120">
      <c r="A3120" s="64"/>
    </row>
    <row r="3121">
      <c r="A3121" s="64"/>
    </row>
    <row r="3122">
      <c r="A3122" s="64"/>
    </row>
    <row r="3123">
      <c r="A3123" s="64"/>
    </row>
    <row r="3124">
      <c r="A3124" s="64"/>
    </row>
    <row r="3125">
      <c r="A3125" s="64"/>
    </row>
    <row r="3126">
      <c r="A3126" s="64"/>
    </row>
    <row r="3127">
      <c r="A3127" s="64"/>
    </row>
    <row r="3128">
      <c r="A3128" s="64"/>
    </row>
    <row r="3129">
      <c r="A3129" s="64"/>
    </row>
    <row r="3130">
      <c r="A3130" s="64"/>
    </row>
    <row r="3131">
      <c r="A3131" s="64"/>
    </row>
    <row r="3132">
      <c r="A3132" s="64"/>
    </row>
    <row r="3133">
      <c r="A3133" s="64"/>
    </row>
    <row r="3134">
      <c r="A3134" s="64"/>
    </row>
    <row r="3135">
      <c r="A3135" s="64"/>
    </row>
    <row r="3136">
      <c r="A3136" s="64"/>
    </row>
    <row r="3137">
      <c r="A3137" s="64"/>
    </row>
    <row r="3138">
      <c r="A3138" s="64"/>
    </row>
    <row r="3139">
      <c r="A3139" s="64"/>
    </row>
    <row r="3140">
      <c r="A3140" s="64"/>
    </row>
    <row r="3141">
      <c r="A3141" s="64"/>
    </row>
    <row r="3142">
      <c r="A3142" s="64"/>
    </row>
    <row r="3143">
      <c r="A3143" s="64"/>
    </row>
    <row r="3144">
      <c r="A3144" s="64"/>
    </row>
    <row r="3145">
      <c r="A3145" s="64"/>
    </row>
    <row r="3146">
      <c r="A3146" s="64"/>
    </row>
    <row r="3147">
      <c r="A3147" s="64"/>
    </row>
    <row r="3148">
      <c r="A3148" s="64"/>
    </row>
    <row r="3149">
      <c r="A3149" s="64"/>
    </row>
    <row r="3150">
      <c r="A3150" s="64"/>
    </row>
    <row r="3151">
      <c r="A3151" s="64"/>
    </row>
    <row r="3152">
      <c r="A3152" s="64"/>
    </row>
    <row r="3153">
      <c r="A3153" s="64"/>
    </row>
    <row r="3154">
      <c r="A3154" s="64"/>
    </row>
    <row r="3155">
      <c r="A3155" s="64"/>
    </row>
    <row r="3156">
      <c r="A3156" s="64"/>
    </row>
    <row r="3157">
      <c r="A3157" s="64"/>
    </row>
    <row r="3158">
      <c r="A3158" s="64"/>
    </row>
    <row r="3159">
      <c r="A3159" s="64"/>
    </row>
    <row r="3160">
      <c r="A3160" s="64"/>
    </row>
    <row r="3161">
      <c r="A3161" s="64"/>
    </row>
    <row r="3162">
      <c r="A3162" s="64"/>
    </row>
    <row r="3163">
      <c r="A3163" s="64"/>
    </row>
    <row r="3164">
      <c r="A3164" s="64"/>
    </row>
    <row r="3165">
      <c r="A3165" s="64"/>
    </row>
    <row r="3166">
      <c r="A3166" s="64"/>
    </row>
    <row r="3167">
      <c r="A3167" s="64"/>
    </row>
    <row r="3168">
      <c r="A3168" s="64"/>
    </row>
    <row r="3169">
      <c r="A3169" s="64"/>
    </row>
    <row r="3170">
      <c r="A3170" s="64"/>
    </row>
    <row r="3171">
      <c r="A3171" s="64"/>
    </row>
    <row r="3172">
      <c r="A3172" s="64"/>
    </row>
    <row r="3173">
      <c r="A3173" s="64"/>
    </row>
    <row r="3174">
      <c r="A3174" s="64"/>
    </row>
    <row r="3175">
      <c r="A3175" s="64"/>
    </row>
    <row r="3176">
      <c r="A3176" s="64"/>
    </row>
    <row r="3177">
      <c r="A3177" s="64"/>
    </row>
    <row r="3178">
      <c r="A3178" s="64"/>
    </row>
    <row r="3179">
      <c r="A3179" s="64"/>
    </row>
    <row r="3180">
      <c r="A3180" s="64"/>
    </row>
    <row r="3181">
      <c r="A3181" s="64"/>
    </row>
    <row r="3182">
      <c r="A3182" s="64"/>
    </row>
    <row r="3183">
      <c r="A3183" s="64"/>
    </row>
    <row r="3184">
      <c r="A3184" s="64"/>
    </row>
    <row r="3185">
      <c r="A3185" s="64"/>
    </row>
    <row r="3186">
      <c r="A3186" s="64"/>
    </row>
    <row r="3187">
      <c r="A3187" s="64"/>
    </row>
    <row r="3188">
      <c r="A3188" s="64"/>
    </row>
    <row r="3189">
      <c r="A3189" s="64"/>
    </row>
    <row r="3190">
      <c r="A3190" s="64"/>
    </row>
    <row r="3191">
      <c r="A3191" s="64"/>
    </row>
    <row r="3192">
      <c r="A3192" s="64"/>
    </row>
    <row r="3193">
      <c r="A3193" s="64"/>
    </row>
    <row r="3194">
      <c r="A3194" s="64"/>
    </row>
    <row r="3195">
      <c r="A3195" s="64"/>
    </row>
    <row r="3196">
      <c r="A3196" s="64"/>
    </row>
    <row r="3197">
      <c r="A3197" s="64"/>
    </row>
    <row r="3198">
      <c r="A3198" s="64"/>
    </row>
    <row r="3199">
      <c r="A3199" s="64"/>
    </row>
    <row r="3200">
      <c r="A3200" s="64"/>
    </row>
    <row r="3201">
      <c r="A3201" s="64"/>
    </row>
    <row r="3202">
      <c r="A3202" s="64"/>
    </row>
    <row r="3203">
      <c r="A3203" s="64"/>
    </row>
    <row r="3204">
      <c r="A3204" s="64"/>
    </row>
    <row r="3205">
      <c r="A3205" s="64"/>
    </row>
    <row r="3206">
      <c r="A3206" s="64"/>
    </row>
    <row r="3207">
      <c r="A3207" s="64"/>
    </row>
    <row r="3208">
      <c r="A3208" s="64"/>
    </row>
    <row r="3209">
      <c r="A3209" s="64"/>
    </row>
    <row r="3210">
      <c r="A3210" s="64"/>
    </row>
    <row r="3211">
      <c r="A3211" s="64"/>
    </row>
    <row r="3212">
      <c r="A3212" s="64"/>
    </row>
    <row r="3213">
      <c r="A3213" s="64"/>
    </row>
    <row r="3214">
      <c r="A3214" s="64"/>
    </row>
    <row r="3215">
      <c r="A3215" s="64"/>
    </row>
    <row r="3216">
      <c r="A3216" s="64"/>
    </row>
    <row r="3217">
      <c r="A3217" s="64"/>
    </row>
    <row r="3218">
      <c r="A3218" s="64"/>
    </row>
    <row r="3219">
      <c r="A3219" s="64"/>
    </row>
    <row r="3220">
      <c r="A3220" s="64"/>
    </row>
    <row r="3221">
      <c r="A3221" s="64"/>
    </row>
    <row r="3222">
      <c r="A3222" s="64"/>
    </row>
    <row r="3223">
      <c r="A3223" s="64"/>
    </row>
    <row r="3224">
      <c r="A3224" s="64"/>
    </row>
    <row r="3225">
      <c r="A3225" s="64"/>
    </row>
    <row r="3226">
      <c r="A3226" s="64"/>
    </row>
    <row r="3227">
      <c r="A3227" s="64"/>
    </row>
    <row r="3228">
      <c r="A3228" s="64"/>
    </row>
    <row r="3229">
      <c r="A3229" s="64"/>
    </row>
    <row r="3230">
      <c r="A3230" s="64"/>
    </row>
    <row r="3231">
      <c r="A3231" s="64"/>
    </row>
    <row r="3232">
      <c r="A3232" s="64"/>
    </row>
    <row r="3233">
      <c r="A3233" s="64"/>
    </row>
    <row r="3234">
      <c r="A3234" s="64"/>
    </row>
    <row r="3235">
      <c r="A3235" s="64"/>
    </row>
    <row r="3236">
      <c r="A3236" s="64"/>
    </row>
    <row r="3237">
      <c r="A3237" s="64"/>
    </row>
    <row r="3238">
      <c r="A3238" s="64"/>
    </row>
    <row r="3239">
      <c r="A3239" s="64"/>
    </row>
    <row r="3240">
      <c r="A3240" s="64"/>
    </row>
    <row r="3241">
      <c r="A3241" s="64"/>
    </row>
    <row r="3242">
      <c r="A3242" s="64"/>
    </row>
    <row r="3243">
      <c r="A3243" s="64"/>
    </row>
    <row r="3244">
      <c r="A3244" s="64"/>
    </row>
    <row r="3245">
      <c r="A3245" s="64"/>
    </row>
    <row r="3246">
      <c r="A3246" s="64"/>
    </row>
    <row r="3247">
      <c r="A3247" s="64"/>
    </row>
    <row r="3248">
      <c r="A3248" s="64"/>
    </row>
    <row r="3249">
      <c r="A3249" s="64"/>
    </row>
    <row r="3250">
      <c r="A3250" s="64"/>
    </row>
    <row r="3251">
      <c r="A3251" s="64"/>
    </row>
    <row r="3252">
      <c r="A3252" s="64"/>
    </row>
    <row r="3253">
      <c r="A3253" s="64"/>
    </row>
    <row r="3254">
      <c r="A3254" s="64"/>
    </row>
    <row r="3255">
      <c r="A3255" s="64"/>
    </row>
    <row r="3256">
      <c r="A3256" s="64"/>
    </row>
    <row r="3257">
      <c r="A3257" s="64"/>
    </row>
    <row r="3258">
      <c r="A3258" s="64"/>
    </row>
    <row r="3259">
      <c r="A3259" s="64"/>
    </row>
    <row r="3260">
      <c r="A3260" s="64"/>
    </row>
    <row r="3261">
      <c r="A3261" s="64"/>
    </row>
    <row r="3262">
      <c r="A3262" s="64"/>
    </row>
    <row r="3263">
      <c r="A3263" s="64"/>
    </row>
    <row r="3264">
      <c r="A3264" s="64"/>
    </row>
    <row r="3265">
      <c r="A3265" s="64"/>
    </row>
    <row r="3266">
      <c r="A3266" s="64"/>
    </row>
    <row r="3267">
      <c r="A3267" s="64"/>
    </row>
    <row r="3268">
      <c r="A3268" s="64"/>
    </row>
    <row r="3269">
      <c r="A3269" s="64"/>
    </row>
    <row r="3270">
      <c r="A3270" s="64"/>
    </row>
    <row r="3271">
      <c r="A3271" s="64"/>
    </row>
    <row r="3272">
      <c r="A3272" s="64"/>
    </row>
    <row r="3273">
      <c r="A3273" s="64"/>
    </row>
    <row r="3274">
      <c r="A3274" s="64"/>
    </row>
    <row r="3275">
      <c r="A3275" s="64"/>
    </row>
    <row r="3276">
      <c r="A3276" s="64"/>
    </row>
    <row r="3277">
      <c r="A3277" s="64"/>
    </row>
    <row r="3278">
      <c r="A3278" s="64"/>
    </row>
    <row r="3279">
      <c r="A3279" s="64"/>
    </row>
    <row r="3280">
      <c r="A3280" s="64"/>
    </row>
    <row r="3281">
      <c r="A3281" s="64"/>
    </row>
    <row r="3282">
      <c r="A3282" s="64"/>
    </row>
    <row r="3283">
      <c r="A3283" s="64"/>
    </row>
    <row r="3284">
      <c r="A3284" s="64"/>
    </row>
    <row r="3285">
      <c r="A3285" s="64"/>
    </row>
    <row r="3286">
      <c r="A3286" s="64"/>
    </row>
    <row r="3287">
      <c r="A3287" s="64"/>
    </row>
    <row r="3288">
      <c r="A3288" s="64"/>
    </row>
    <row r="3289">
      <c r="A3289" s="64"/>
    </row>
    <row r="3290">
      <c r="A3290" s="64"/>
    </row>
    <row r="3291">
      <c r="A3291" s="64"/>
    </row>
    <row r="3292">
      <c r="A3292" s="64"/>
    </row>
    <row r="3293">
      <c r="A3293" s="64"/>
    </row>
    <row r="3294">
      <c r="A3294" s="64"/>
    </row>
    <row r="3295">
      <c r="A3295" s="64"/>
    </row>
    <row r="3296">
      <c r="A3296" s="64"/>
    </row>
    <row r="3297">
      <c r="A3297" s="64"/>
    </row>
    <row r="3298">
      <c r="A3298" s="64"/>
    </row>
    <row r="3299">
      <c r="A3299" s="64"/>
    </row>
    <row r="3300">
      <c r="A3300" s="64"/>
    </row>
    <row r="3301">
      <c r="A3301" s="64"/>
    </row>
    <row r="3302">
      <c r="A3302" s="64"/>
    </row>
    <row r="3303">
      <c r="A3303" s="64"/>
    </row>
    <row r="3304">
      <c r="A3304" s="64"/>
    </row>
    <row r="3305">
      <c r="A3305" s="64"/>
    </row>
    <row r="3306">
      <c r="A3306" s="64"/>
    </row>
    <row r="3307">
      <c r="A3307" s="64"/>
    </row>
    <row r="3308">
      <c r="A3308" s="64"/>
    </row>
    <row r="3309">
      <c r="A3309" s="64"/>
    </row>
    <row r="3310">
      <c r="A3310" s="64"/>
    </row>
    <row r="3311">
      <c r="A3311" s="64"/>
    </row>
    <row r="3312">
      <c r="A3312" s="64"/>
    </row>
    <row r="3313">
      <c r="A3313" s="64"/>
    </row>
    <row r="3314">
      <c r="A3314" s="64"/>
    </row>
    <row r="3315">
      <c r="A3315" s="64"/>
    </row>
    <row r="3316">
      <c r="A3316" s="64"/>
    </row>
    <row r="3317">
      <c r="A3317" s="64"/>
    </row>
    <row r="3318">
      <c r="A3318" s="64"/>
    </row>
    <row r="3319">
      <c r="A3319" s="64"/>
    </row>
    <row r="3320">
      <c r="A3320" s="64"/>
    </row>
    <row r="3321">
      <c r="A3321" s="64"/>
    </row>
    <row r="3322">
      <c r="A3322" s="64"/>
    </row>
    <row r="3323">
      <c r="A3323" s="64"/>
    </row>
    <row r="3324">
      <c r="A3324" s="64"/>
    </row>
    <row r="3325">
      <c r="A3325" s="64"/>
    </row>
    <row r="3326">
      <c r="A3326" s="64"/>
    </row>
    <row r="3327">
      <c r="A3327" s="64"/>
    </row>
    <row r="3328">
      <c r="A3328" s="64"/>
    </row>
    <row r="3329">
      <c r="A3329" s="64"/>
    </row>
    <row r="3330">
      <c r="A3330" s="64"/>
    </row>
    <row r="3331">
      <c r="A3331" s="64"/>
    </row>
    <row r="3332">
      <c r="A3332" s="64"/>
    </row>
    <row r="3333">
      <c r="A3333" s="64"/>
    </row>
    <row r="3334">
      <c r="A3334" s="64"/>
    </row>
    <row r="3335">
      <c r="A3335" s="64"/>
    </row>
    <row r="3336">
      <c r="A3336" s="64"/>
    </row>
    <row r="3337">
      <c r="A3337" s="64"/>
    </row>
    <row r="3338">
      <c r="A3338" s="64"/>
    </row>
    <row r="3339">
      <c r="A3339" s="64"/>
    </row>
    <row r="3340">
      <c r="A3340" s="64"/>
    </row>
    <row r="3341">
      <c r="A3341" s="64"/>
    </row>
    <row r="3342">
      <c r="A3342" s="64"/>
    </row>
    <row r="3343">
      <c r="A3343" s="64"/>
    </row>
    <row r="3344">
      <c r="A3344" s="64"/>
    </row>
    <row r="3345">
      <c r="A3345" s="64"/>
    </row>
    <row r="3346">
      <c r="A3346" s="64"/>
    </row>
    <row r="3347">
      <c r="A3347" s="64"/>
    </row>
    <row r="3348">
      <c r="A3348" s="64"/>
    </row>
    <row r="3349">
      <c r="A3349" s="64"/>
    </row>
    <row r="3350">
      <c r="A3350" s="64"/>
    </row>
    <row r="3351">
      <c r="A3351" s="64"/>
    </row>
    <row r="3352">
      <c r="A3352" s="64"/>
    </row>
    <row r="3353">
      <c r="A3353" s="64"/>
    </row>
    <row r="3354">
      <c r="A3354" s="64"/>
    </row>
    <row r="3355">
      <c r="A3355" s="64"/>
    </row>
    <row r="3356">
      <c r="A3356" s="64"/>
    </row>
    <row r="3357">
      <c r="A3357" s="64"/>
    </row>
    <row r="3358">
      <c r="A3358" s="64"/>
    </row>
    <row r="3359">
      <c r="A3359" s="64"/>
    </row>
    <row r="3360">
      <c r="A3360" s="64"/>
    </row>
    <row r="3361">
      <c r="A3361" s="64"/>
    </row>
    <row r="3362">
      <c r="A3362" s="64"/>
    </row>
    <row r="3363">
      <c r="A3363" s="64"/>
    </row>
    <row r="3364">
      <c r="A3364" s="64"/>
    </row>
    <row r="3365">
      <c r="A3365" s="64"/>
    </row>
    <row r="3366">
      <c r="A3366" s="64"/>
    </row>
    <row r="3367">
      <c r="A3367" s="64"/>
    </row>
    <row r="3368">
      <c r="A3368" s="64"/>
    </row>
    <row r="3369">
      <c r="A3369" s="64"/>
    </row>
    <row r="3370">
      <c r="A3370" s="64"/>
    </row>
    <row r="3371">
      <c r="A3371" s="64"/>
    </row>
    <row r="3372">
      <c r="A3372" s="64"/>
    </row>
    <row r="3373">
      <c r="A3373" s="64"/>
    </row>
    <row r="3374">
      <c r="A3374" s="64"/>
    </row>
    <row r="3375">
      <c r="A3375" s="64"/>
    </row>
    <row r="3376">
      <c r="A3376" s="64"/>
    </row>
    <row r="3377">
      <c r="A3377" s="64"/>
    </row>
    <row r="3378">
      <c r="A3378" s="64"/>
    </row>
    <row r="3379">
      <c r="A3379" s="64"/>
    </row>
    <row r="3380">
      <c r="A3380" s="64"/>
    </row>
    <row r="3381">
      <c r="A3381" s="64"/>
    </row>
    <row r="3382">
      <c r="A3382" s="64"/>
    </row>
    <row r="3383">
      <c r="A3383" s="64"/>
    </row>
    <row r="3384">
      <c r="A3384" s="64"/>
    </row>
    <row r="3385">
      <c r="A3385" s="64"/>
    </row>
    <row r="3386">
      <c r="A3386" s="64"/>
    </row>
    <row r="3387">
      <c r="A3387" s="64"/>
    </row>
    <row r="3388">
      <c r="A3388" s="64"/>
    </row>
    <row r="3389">
      <c r="A3389" s="64"/>
    </row>
    <row r="3390">
      <c r="A3390" s="64"/>
    </row>
    <row r="3391">
      <c r="A3391" s="64"/>
    </row>
    <row r="3392">
      <c r="A3392" s="64"/>
    </row>
    <row r="3393">
      <c r="A3393" s="64"/>
    </row>
    <row r="3394">
      <c r="A3394" s="64"/>
    </row>
    <row r="3395">
      <c r="A3395" s="64"/>
    </row>
    <row r="3396">
      <c r="A3396" s="64"/>
    </row>
    <row r="3397">
      <c r="A3397" s="64"/>
    </row>
    <row r="3398">
      <c r="A3398" s="64"/>
    </row>
    <row r="3399">
      <c r="A3399" s="64"/>
    </row>
    <row r="3400">
      <c r="A3400" s="64"/>
    </row>
    <row r="3401">
      <c r="A3401" s="64"/>
    </row>
    <row r="3402">
      <c r="A3402" s="64"/>
    </row>
    <row r="3403">
      <c r="A3403" s="64"/>
    </row>
    <row r="3404">
      <c r="A3404" s="64"/>
    </row>
    <row r="3405">
      <c r="A3405" s="64"/>
    </row>
    <row r="3406">
      <c r="A3406" s="64"/>
    </row>
    <row r="3407">
      <c r="A3407" s="64"/>
    </row>
    <row r="3408">
      <c r="A3408" s="64"/>
    </row>
    <row r="3409">
      <c r="A3409" s="64"/>
    </row>
    <row r="3410">
      <c r="A3410" s="64"/>
    </row>
    <row r="3411">
      <c r="A3411" s="64"/>
    </row>
    <row r="3412">
      <c r="A3412" s="64"/>
    </row>
    <row r="3413">
      <c r="A3413" s="64"/>
    </row>
    <row r="3414">
      <c r="A3414" s="64"/>
    </row>
    <row r="3415">
      <c r="A3415" s="64"/>
    </row>
    <row r="3416">
      <c r="A3416" s="64"/>
    </row>
    <row r="3417">
      <c r="A3417" s="64"/>
    </row>
    <row r="3418">
      <c r="A3418" s="64"/>
    </row>
    <row r="3419">
      <c r="A3419" s="64"/>
    </row>
    <row r="3420">
      <c r="A3420" s="64"/>
    </row>
    <row r="3421">
      <c r="A3421" s="64"/>
    </row>
    <row r="3422">
      <c r="A3422" s="64"/>
    </row>
    <row r="3423">
      <c r="A3423" s="64"/>
    </row>
    <row r="3424">
      <c r="A3424" s="64"/>
    </row>
    <row r="3425">
      <c r="A3425" s="64"/>
    </row>
    <row r="3426">
      <c r="A3426" s="64"/>
    </row>
    <row r="3427">
      <c r="A3427" s="64"/>
    </row>
    <row r="3428">
      <c r="A3428" s="64"/>
    </row>
    <row r="3429">
      <c r="A3429" s="64"/>
    </row>
    <row r="3430">
      <c r="A3430" s="64"/>
    </row>
    <row r="3431">
      <c r="A3431" s="64"/>
    </row>
    <row r="3432">
      <c r="A3432" s="64"/>
    </row>
    <row r="3433">
      <c r="A3433" s="64"/>
    </row>
    <row r="3434">
      <c r="A3434" s="64"/>
    </row>
    <row r="3435">
      <c r="A3435" s="64"/>
    </row>
    <row r="3436">
      <c r="A3436" s="64"/>
    </row>
    <row r="3437">
      <c r="A3437" s="64"/>
    </row>
    <row r="3438">
      <c r="A3438" s="64"/>
    </row>
    <row r="3439">
      <c r="A3439" s="64"/>
    </row>
    <row r="3440">
      <c r="A3440" s="64"/>
    </row>
    <row r="3441">
      <c r="A3441" s="64"/>
    </row>
    <row r="3442">
      <c r="A3442" s="64"/>
    </row>
    <row r="3443">
      <c r="A3443" s="64"/>
    </row>
    <row r="3444">
      <c r="A3444" s="64"/>
    </row>
    <row r="3445">
      <c r="A3445" s="64"/>
    </row>
    <row r="3446">
      <c r="A3446" s="64"/>
    </row>
    <row r="3447">
      <c r="A3447" s="64"/>
    </row>
    <row r="3448">
      <c r="A3448" s="64"/>
    </row>
    <row r="3449">
      <c r="A3449" s="64"/>
    </row>
    <row r="3450">
      <c r="A3450" s="64"/>
    </row>
    <row r="3451">
      <c r="A3451" s="64"/>
    </row>
    <row r="3452">
      <c r="A3452" s="64"/>
    </row>
    <row r="3453">
      <c r="A3453" s="64"/>
    </row>
    <row r="3454">
      <c r="A3454" s="64"/>
    </row>
    <row r="3455">
      <c r="A3455" s="64"/>
    </row>
    <row r="3456">
      <c r="A3456" s="64"/>
    </row>
    <row r="3457">
      <c r="A3457" s="64"/>
    </row>
    <row r="3458">
      <c r="A3458" s="64"/>
    </row>
    <row r="3459">
      <c r="A3459" s="64"/>
    </row>
    <row r="3460">
      <c r="A3460" s="64"/>
    </row>
    <row r="3461">
      <c r="A3461" s="64"/>
    </row>
    <row r="3462">
      <c r="A3462" s="64"/>
    </row>
    <row r="3463">
      <c r="A3463" s="64"/>
    </row>
    <row r="3464">
      <c r="A3464" s="64"/>
    </row>
    <row r="3465">
      <c r="A3465" s="64"/>
    </row>
    <row r="3466">
      <c r="A3466" s="64"/>
    </row>
    <row r="3467">
      <c r="A3467" s="64"/>
    </row>
    <row r="3468">
      <c r="A3468" s="64"/>
    </row>
    <row r="3469">
      <c r="A3469" s="64"/>
    </row>
    <row r="3470">
      <c r="A3470" s="64"/>
    </row>
    <row r="3471">
      <c r="A3471" s="64"/>
    </row>
    <row r="3472">
      <c r="A3472" s="64"/>
    </row>
    <row r="3473">
      <c r="A3473" s="64"/>
    </row>
    <row r="3474">
      <c r="A3474" s="64"/>
    </row>
    <row r="3475">
      <c r="A3475" s="64"/>
    </row>
    <row r="3476">
      <c r="A3476" s="64"/>
    </row>
    <row r="3477">
      <c r="A3477" s="64"/>
    </row>
    <row r="3478">
      <c r="A3478" s="64"/>
    </row>
    <row r="3479">
      <c r="A3479" s="64"/>
    </row>
    <row r="3480">
      <c r="A3480" s="64"/>
    </row>
    <row r="3481">
      <c r="A3481" s="64"/>
    </row>
    <row r="3482">
      <c r="A3482" s="64"/>
    </row>
    <row r="3483">
      <c r="A3483" s="64"/>
    </row>
    <row r="3484">
      <c r="A3484" s="64"/>
    </row>
    <row r="3485">
      <c r="A3485" s="64"/>
    </row>
    <row r="3486">
      <c r="A3486" s="64"/>
    </row>
    <row r="3487">
      <c r="A3487" s="64"/>
    </row>
    <row r="3488">
      <c r="A3488" s="64"/>
    </row>
    <row r="3489">
      <c r="A3489" s="64"/>
    </row>
    <row r="3490">
      <c r="A3490" s="64"/>
    </row>
    <row r="3491">
      <c r="A3491" s="64"/>
    </row>
    <row r="3492">
      <c r="A3492" s="64"/>
    </row>
    <row r="3493">
      <c r="A3493" s="64"/>
    </row>
    <row r="3494">
      <c r="A3494" s="64"/>
    </row>
    <row r="3495">
      <c r="A3495" s="64"/>
    </row>
    <row r="3496">
      <c r="A3496" s="64"/>
    </row>
    <row r="3497">
      <c r="A3497" s="64"/>
    </row>
    <row r="3498">
      <c r="A3498" s="64"/>
    </row>
    <row r="3499">
      <c r="A3499" s="64"/>
    </row>
    <row r="3500">
      <c r="A3500" s="64"/>
    </row>
    <row r="3501">
      <c r="A3501" s="64"/>
    </row>
    <row r="3502">
      <c r="A3502" s="64"/>
    </row>
    <row r="3503">
      <c r="A3503" s="64"/>
    </row>
    <row r="3504">
      <c r="A3504" s="64"/>
    </row>
    <row r="3505">
      <c r="A3505" s="64"/>
    </row>
    <row r="3506">
      <c r="A3506" s="64"/>
    </row>
    <row r="3507">
      <c r="A3507" s="64"/>
    </row>
    <row r="3508">
      <c r="A3508" s="64"/>
    </row>
    <row r="3509">
      <c r="A3509" s="64"/>
    </row>
    <row r="3510">
      <c r="A3510" s="64"/>
    </row>
    <row r="3511">
      <c r="A3511" s="64"/>
    </row>
    <row r="3512">
      <c r="A3512" s="64"/>
    </row>
    <row r="3513">
      <c r="A3513" s="64"/>
    </row>
    <row r="3514">
      <c r="A3514" s="64"/>
    </row>
    <row r="3515">
      <c r="A3515" s="64"/>
    </row>
    <row r="3516">
      <c r="A3516" s="64"/>
    </row>
    <row r="3517">
      <c r="A3517" s="64"/>
    </row>
    <row r="3518">
      <c r="A3518" s="64"/>
    </row>
    <row r="3519">
      <c r="A3519" s="64"/>
    </row>
    <row r="3520">
      <c r="A3520" s="64"/>
    </row>
    <row r="3521">
      <c r="A3521" s="64"/>
    </row>
    <row r="3522">
      <c r="A3522" s="64"/>
    </row>
    <row r="3523">
      <c r="A3523" s="64"/>
    </row>
    <row r="3524">
      <c r="A3524" s="64"/>
    </row>
    <row r="3525">
      <c r="A3525" s="64"/>
    </row>
    <row r="3526">
      <c r="A3526" s="64"/>
    </row>
    <row r="3527">
      <c r="A3527" s="64"/>
    </row>
    <row r="3528">
      <c r="A3528" s="64"/>
    </row>
    <row r="3529">
      <c r="A3529" s="64"/>
    </row>
    <row r="3530">
      <c r="A3530" s="64"/>
    </row>
    <row r="3531">
      <c r="A3531" s="64"/>
    </row>
    <row r="3532">
      <c r="A3532" s="64"/>
    </row>
    <row r="3533">
      <c r="A3533" s="64"/>
    </row>
    <row r="3534">
      <c r="A3534" s="64"/>
    </row>
    <row r="3535">
      <c r="A3535" s="64"/>
    </row>
    <row r="3536">
      <c r="A3536" s="64"/>
    </row>
    <row r="3537">
      <c r="A3537" s="64"/>
    </row>
    <row r="3538">
      <c r="A3538" s="64"/>
    </row>
    <row r="3539">
      <c r="A3539" s="64"/>
    </row>
    <row r="3540">
      <c r="A3540" s="64"/>
    </row>
    <row r="3541">
      <c r="A3541" s="64"/>
    </row>
    <row r="3542">
      <c r="A3542" s="64"/>
    </row>
    <row r="3543">
      <c r="A3543" s="64"/>
    </row>
    <row r="3544">
      <c r="A3544" s="64"/>
    </row>
    <row r="3545">
      <c r="A3545" s="64"/>
    </row>
    <row r="3546">
      <c r="A3546" s="64"/>
    </row>
    <row r="3547">
      <c r="A3547" s="64"/>
    </row>
    <row r="3548">
      <c r="A3548" s="64"/>
    </row>
    <row r="3549">
      <c r="A3549" s="64"/>
    </row>
    <row r="3550">
      <c r="A3550" s="64"/>
    </row>
    <row r="3551">
      <c r="A3551" s="64"/>
    </row>
    <row r="3552">
      <c r="A3552" s="64"/>
    </row>
    <row r="3553">
      <c r="A3553" s="64"/>
    </row>
    <row r="3554">
      <c r="A3554" s="64"/>
    </row>
    <row r="3555">
      <c r="A3555" s="64"/>
    </row>
    <row r="3556">
      <c r="A3556" s="64"/>
    </row>
    <row r="3557">
      <c r="A3557" s="64"/>
    </row>
    <row r="3558">
      <c r="A3558" s="64"/>
    </row>
    <row r="3559">
      <c r="A3559" s="64"/>
    </row>
    <row r="3560">
      <c r="A3560" s="64"/>
    </row>
    <row r="3561">
      <c r="A3561" s="64"/>
    </row>
    <row r="3562">
      <c r="A3562" s="64"/>
    </row>
    <row r="3563">
      <c r="A3563" s="64"/>
    </row>
    <row r="3564">
      <c r="A3564" s="64"/>
    </row>
    <row r="3565">
      <c r="A3565" s="64"/>
    </row>
    <row r="3566">
      <c r="A3566" s="64"/>
    </row>
    <row r="3567">
      <c r="A3567" s="64"/>
    </row>
    <row r="3568">
      <c r="A3568" s="64"/>
    </row>
    <row r="3569">
      <c r="A3569" s="64"/>
    </row>
    <row r="3570">
      <c r="A3570" s="64"/>
    </row>
    <row r="3571">
      <c r="A3571" s="64"/>
    </row>
    <row r="3572">
      <c r="A3572" s="64"/>
    </row>
    <row r="3573">
      <c r="A3573" s="64"/>
    </row>
    <row r="3574">
      <c r="A3574" s="64"/>
    </row>
    <row r="3575">
      <c r="A3575" s="64"/>
    </row>
    <row r="3576">
      <c r="A3576" s="64"/>
    </row>
    <row r="3577">
      <c r="A3577" s="64"/>
    </row>
    <row r="3578">
      <c r="A3578" s="64"/>
    </row>
    <row r="3579">
      <c r="A3579" s="64"/>
    </row>
    <row r="3580">
      <c r="A3580" s="64"/>
    </row>
    <row r="3581">
      <c r="A3581" s="64"/>
    </row>
    <row r="3582">
      <c r="A3582" s="64"/>
    </row>
    <row r="3583">
      <c r="A3583" s="64"/>
    </row>
    <row r="3584">
      <c r="A3584" s="64"/>
    </row>
    <row r="3585">
      <c r="A3585" s="64"/>
    </row>
    <row r="3586">
      <c r="A3586" s="64"/>
    </row>
    <row r="3587">
      <c r="A3587" s="64"/>
    </row>
    <row r="3588">
      <c r="A3588" s="64"/>
    </row>
    <row r="3589">
      <c r="A3589" s="64"/>
    </row>
    <row r="3590">
      <c r="A3590" s="64"/>
    </row>
    <row r="3591">
      <c r="A3591" s="64"/>
    </row>
    <row r="3592">
      <c r="A3592" s="64"/>
    </row>
    <row r="3593">
      <c r="A3593" s="64"/>
    </row>
    <row r="3594">
      <c r="A3594" s="64"/>
    </row>
    <row r="3595">
      <c r="A3595" s="64"/>
    </row>
    <row r="3596">
      <c r="A3596" s="64"/>
    </row>
    <row r="3597">
      <c r="A3597" s="64"/>
    </row>
    <row r="3598">
      <c r="A3598" s="64"/>
    </row>
    <row r="3599">
      <c r="A3599" s="64"/>
    </row>
    <row r="3600">
      <c r="A3600" s="64"/>
    </row>
    <row r="3601">
      <c r="A3601" s="64"/>
    </row>
    <row r="3602">
      <c r="A3602" s="64"/>
    </row>
    <row r="3603">
      <c r="A3603" s="64"/>
    </row>
    <row r="3604">
      <c r="A3604" s="64"/>
    </row>
    <row r="3605">
      <c r="A3605" s="64"/>
    </row>
    <row r="3606">
      <c r="A3606" s="64"/>
    </row>
    <row r="3607">
      <c r="A3607" s="64"/>
    </row>
    <row r="3608">
      <c r="A3608" s="64"/>
    </row>
    <row r="3609">
      <c r="A3609" s="64"/>
    </row>
    <row r="3610">
      <c r="A3610" s="64"/>
    </row>
    <row r="3611">
      <c r="A3611" s="64"/>
    </row>
    <row r="3612">
      <c r="A3612" s="64"/>
    </row>
    <row r="3613">
      <c r="A3613" s="64"/>
    </row>
    <row r="3614">
      <c r="A3614" s="64"/>
    </row>
    <row r="3615">
      <c r="A3615" s="64"/>
    </row>
    <row r="3616">
      <c r="A3616" s="64"/>
    </row>
    <row r="3617">
      <c r="A3617" s="64"/>
    </row>
    <row r="3618">
      <c r="A3618" s="64"/>
    </row>
    <row r="3619">
      <c r="A3619" s="64"/>
    </row>
    <row r="3620">
      <c r="A3620" s="64"/>
    </row>
    <row r="3621">
      <c r="A3621" s="64"/>
    </row>
    <row r="3622">
      <c r="A3622" s="64"/>
    </row>
    <row r="3623">
      <c r="A3623" s="64"/>
    </row>
    <row r="3624">
      <c r="A3624" s="64"/>
    </row>
    <row r="3625">
      <c r="A3625" s="64"/>
    </row>
    <row r="3626">
      <c r="A3626" s="64"/>
    </row>
    <row r="3627">
      <c r="A3627" s="64"/>
    </row>
    <row r="3628">
      <c r="A3628" s="64"/>
    </row>
    <row r="3629">
      <c r="A3629" s="64"/>
    </row>
    <row r="3630">
      <c r="A3630" s="64"/>
    </row>
    <row r="3631">
      <c r="A3631" s="64"/>
    </row>
    <row r="3632">
      <c r="A3632" s="64"/>
    </row>
    <row r="3633">
      <c r="A3633" s="64"/>
    </row>
    <row r="3634">
      <c r="A3634" s="64"/>
    </row>
    <row r="3635">
      <c r="A3635" s="64"/>
    </row>
    <row r="3636">
      <c r="A3636" s="64"/>
    </row>
    <row r="3637">
      <c r="A3637" s="64"/>
    </row>
    <row r="3638">
      <c r="A3638" s="64"/>
    </row>
    <row r="3639">
      <c r="A3639" s="64"/>
    </row>
    <row r="3640">
      <c r="A3640" s="64"/>
    </row>
    <row r="3641">
      <c r="A3641" s="64"/>
    </row>
    <row r="3642">
      <c r="A3642" s="64"/>
    </row>
    <row r="3643">
      <c r="A3643" s="64"/>
    </row>
    <row r="3644">
      <c r="A3644" s="64"/>
    </row>
    <row r="3645">
      <c r="A3645" s="64"/>
    </row>
    <row r="3646">
      <c r="A3646" s="64"/>
    </row>
    <row r="3647">
      <c r="A3647" s="64"/>
    </row>
    <row r="3648">
      <c r="A3648" s="64"/>
    </row>
    <row r="3649">
      <c r="A3649" s="64"/>
    </row>
    <row r="3650">
      <c r="A3650" s="64"/>
    </row>
    <row r="3651">
      <c r="A3651" s="64"/>
    </row>
    <row r="3652">
      <c r="A3652" s="64"/>
    </row>
    <row r="3653">
      <c r="A3653" s="64"/>
    </row>
    <row r="3654">
      <c r="A3654" s="64"/>
    </row>
    <row r="3655">
      <c r="A3655" s="64"/>
    </row>
    <row r="3656">
      <c r="A3656" s="64"/>
    </row>
    <row r="3657">
      <c r="A3657" s="64"/>
    </row>
    <row r="3658">
      <c r="A3658" s="64"/>
    </row>
    <row r="3659">
      <c r="A3659" s="64"/>
    </row>
    <row r="3660">
      <c r="A3660" s="64"/>
    </row>
    <row r="3661">
      <c r="A3661" s="64"/>
    </row>
    <row r="3662">
      <c r="A3662" s="64"/>
    </row>
    <row r="3663">
      <c r="A3663" s="64"/>
    </row>
    <row r="3664">
      <c r="A3664" s="64"/>
    </row>
    <row r="3665">
      <c r="A3665" s="64"/>
    </row>
    <row r="3666">
      <c r="A3666" s="64"/>
    </row>
    <row r="3667">
      <c r="A3667" s="64"/>
    </row>
    <row r="3668">
      <c r="A3668" s="64"/>
    </row>
    <row r="3669">
      <c r="A3669" s="64"/>
    </row>
    <row r="3670">
      <c r="A3670" s="64"/>
    </row>
    <row r="3671">
      <c r="A3671" s="64"/>
    </row>
    <row r="3672">
      <c r="A3672" s="64"/>
    </row>
    <row r="3673">
      <c r="A3673" s="64"/>
    </row>
    <row r="3674">
      <c r="A3674" s="64"/>
    </row>
    <row r="3675">
      <c r="A3675" s="64"/>
    </row>
    <row r="3676">
      <c r="A3676" s="64"/>
    </row>
    <row r="3677">
      <c r="A3677" s="64"/>
    </row>
    <row r="3678">
      <c r="A3678" s="64"/>
    </row>
    <row r="3679">
      <c r="A3679" s="64"/>
    </row>
    <row r="3680">
      <c r="A3680" s="64"/>
    </row>
    <row r="3681">
      <c r="A3681" s="64"/>
    </row>
    <row r="3682">
      <c r="A3682" s="64"/>
    </row>
    <row r="3683">
      <c r="A3683" s="64"/>
    </row>
    <row r="3684">
      <c r="A3684" s="64"/>
    </row>
    <row r="3685">
      <c r="A3685" s="64"/>
    </row>
    <row r="3686">
      <c r="A3686" s="64"/>
    </row>
    <row r="3687">
      <c r="A3687" s="64"/>
    </row>
    <row r="3688">
      <c r="A3688" s="64"/>
    </row>
    <row r="3689">
      <c r="A3689" s="64"/>
    </row>
    <row r="3690">
      <c r="A3690" s="64"/>
    </row>
    <row r="3691">
      <c r="A3691" s="64"/>
    </row>
    <row r="3692">
      <c r="A3692" s="64"/>
    </row>
    <row r="3693">
      <c r="A3693" s="64"/>
    </row>
    <row r="3694">
      <c r="A3694" s="64"/>
    </row>
    <row r="3695">
      <c r="A3695" s="64"/>
    </row>
    <row r="3696">
      <c r="A3696" s="64"/>
    </row>
    <row r="3697">
      <c r="A3697" s="64"/>
    </row>
    <row r="3698">
      <c r="A3698" s="64"/>
    </row>
    <row r="3699">
      <c r="A3699" s="64"/>
    </row>
    <row r="3700">
      <c r="A3700" s="64"/>
    </row>
    <row r="3701">
      <c r="A3701" s="64"/>
    </row>
    <row r="3702">
      <c r="A3702" s="64"/>
    </row>
    <row r="3703">
      <c r="A3703" s="64"/>
    </row>
    <row r="3704">
      <c r="A3704" s="64"/>
    </row>
    <row r="3705">
      <c r="A3705" s="64"/>
    </row>
    <row r="3706">
      <c r="A3706" s="64"/>
    </row>
    <row r="3707">
      <c r="A3707" s="64"/>
    </row>
    <row r="3708">
      <c r="A3708" s="64"/>
    </row>
    <row r="3709">
      <c r="A3709" s="64"/>
    </row>
    <row r="3710">
      <c r="A3710" s="64"/>
    </row>
    <row r="3711">
      <c r="A3711" s="64"/>
    </row>
    <row r="3712">
      <c r="A3712" s="64"/>
    </row>
    <row r="3713">
      <c r="A3713" s="64"/>
    </row>
    <row r="3714">
      <c r="A3714" s="64"/>
    </row>
    <row r="3715">
      <c r="A3715" s="64"/>
    </row>
    <row r="3716">
      <c r="A3716" s="64"/>
    </row>
    <row r="3717">
      <c r="A3717" s="64"/>
    </row>
    <row r="3718">
      <c r="A3718" s="64"/>
    </row>
    <row r="3719">
      <c r="A3719" s="64"/>
    </row>
    <row r="3720">
      <c r="A3720" s="64"/>
    </row>
    <row r="3721">
      <c r="A3721" s="64"/>
    </row>
    <row r="3722">
      <c r="A3722" s="64"/>
    </row>
    <row r="3723">
      <c r="A3723" s="64"/>
    </row>
    <row r="3724">
      <c r="A3724" s="64"/>
    </row>
    <row r="3725">
      <c r="A3725" s="64"/>
    </row>
    <row r="3726">
      <c r="A3726" s="64"/>
    </row>
    <row r="3727">
      <c r="A3727" s="64"/>
    </row>
    <row r="3728">
      <c r="A3728" s="64"/>
    </row>
    <row r="3729">
      <c r="A3729" s="64"/>
    </row>
    <row r="3730">
      <c r="A3730" s="64"/>
    </row>
    <row r="3731">
      <c r="A3731" s="64"/>
    </row>
    <row r="3732">
      <c r="A3732" s="64"/>
    </row>
    <row r="3733">
      <c r="A3733" s="64"/>
    </row>
    <row r="3734">
      <c r="A3734" s="64"/>
    </row>
    <row r="3735">
      <c r="A3735" s="64"/>
    </row>
    <row r="3736">
      <c r="A3736" s="64"/>
    </row>
    <row r="3737">
      <c r="A3737" s="64"/>
    </row>
    <row r="3738">
      <c r="A3738" s="64"/>
    </row>
    <row r="3739">
      <c r="A3739" s="64"/>
    </row>
    <row r="3740">
      <c r="A3740" s="64"/>
    </row>
    <row r="3741">
      <c r="A3741" s="64"/>
    </row>
    <row r="3742">
      <c r="A3742" s="64"/>
    </row>
    <row r="3743">
      <c r="A3743" s="64"/>
    </row>
    <row r="3744">
      <c r="A3744" s="64"/>
    </row>
    <row r="3745">
      <c r="A3745" s="64"/>
    </row>
    <row r="3746">
      <c r="A3746" s="64"/>
    </row>
    <row r="3747">
      <c r="A3747" s="64"/>
    </row>
    <row r="3748">
      <c r="A3748" s="64"/>
    </row>
    <row r="3749">
      <c r="A3749" s="64"/>
    </row>
    <row r="3750">
      <c r="A3750" s="64"/>
    </row>
    <row r="3751">
      <c r="A3751" s="64"/>
    </row>
    <row r="3752">
      <c r="A3752" s="64"/>
    </row>
    <row r="3753">
      <c r="A3753" s="64"/>
    </row>
    <row r="3754">
      <c r="A3754" s="64"/>
    </row>
    <row r="3755">
      <c r="A3755" s="64"/>
    </row>
    <row r="3756">
      <c r="A3756" s="64"/>
    </row>
    <row r="3757">
      <c r="A3757" s="64"/>
    </row>
    <row r="3758">
      <c r="A3758" s="64"/>
    </row>
    <row r="3759">
      <c r="A3759" s="64"/>
    </row>
    <row r="3760">
      <c r="A3760" s="64"/>
    </row>
    <row r="3761">
      <c r="A3761" s="64"/>
    </row>
    <row r="3762">
      <c r="A3762" s="64"/>
    </row>
    <row r="3763">
      <c r="A3763" s="64"/>
    </row>
    <row r="3764">
      <c r="A3764" s="64"/>
    </row>
    <row r="3765">
      <c r="A3765" s="64"/>
    </row>
    <row r="3766">
      <c r="A3766" s="64"/>
    </row>
    <row r="3767">
      <c r="A3767" s="64"/>
    </row>
    <row r="3768">
      <c r="A3768" s="64"/>
    </row>
    <row r="3769">
      <c r="A3769" s="64"/>
    </row>
    <row r="3770">
      <c r="A3770" s="64"/>
    </row>
    <row r="3771">
      <c r="A3771" s="64"/>
    </row>
    <row r="3772">
      <c r="A3772" s="64"/>
    </row>
    <row r="3773">
      <c r="A3773" s="64"/>
    </row>
    <row r="3774">
      <c r="A3774" s="64"/>
    </row>
    <row r="3775">
      <c r="A3775" s="64"/>
    </row>
    <row r="3776">
      <c r="A3776" s="64"/>
    </row>
    <row r="3777">
      <c r="A3777" s="64"/>
    </row>
    <row r="3778">
      <c r="A3778" s="64"/>
    </row>
    <row r="3779">
      <c r="A3779" s="64"/>
    </row>
    <row r="3780">
      <c r="A3780" s="64"/>
    </row>
    <row r="3781">
      <c r="A3781" s="64"/>
    </row>
    <row r="3782">
      <c r="A3782" s="64"/>
    </row>
    <row r="3783">
      <c r="A3783" s="64"/>
    </row>
    <row r="3784">
      <c r="A3784" s="64"/>
    </row>
    <row r="3785">
      <c r="A3785" s="64"/>
    </row>
    <row r="3786">
      <c r="A3786" s="64"/>
    </row>
    <row r="3787">
      <c r="A3787" s="64"/>
    </row>
    <row r="3788">
      <c r="A3788" s="64"/>
    </row>
    <row r="3789">
      <c r="A3789" s="64"/>
    </row>
    <row r="3790">
      <c r="A3790" s="64"/>
    </row>
    <row r="3791">
      <c r="A3791" s="64"/>
    </row>
    <row r="3792">
      <c r="A3792" s="64"/>
    </row>
    <row r="3793">
      <c r="A3793" s="64"/>
    </row>
    <row r="3794">
      <c r="A3794" s="64"/>
    </row>
    <row r="3795">
      <c r="A3795" s="64"/>
    </row>
    <row r="3796">
      <c r="A3796" s="64"/>
    </row>
    <row r="3797">
      <c r="A3797" s="64"/>
    </row>
    <row r="3798">
      <c r="A3798" s="64"/>
    </row>
    <row r="3799">
      <c r="A3799" s="64"/>
    </row>
    <row r="3800">
      <c r="A3800" s="64"/>
    </row>
    <row r="3801">
      <c r="A3801" s="64"/>
    </row>
    <row r="3802">
      <c r="A3802" s="64"/>
    </row>
    <row r="3803">
      <c r="A3803" s="64"/>
    </row>
    <row r="3804">
      <c r="A3804" s="64"/>
    </row>
    <row r="3805">
      <c r="A3805" s="64"/>
    </row>
    <row r="3806">
      <c r="A3806" s="64"/>
    </row>
    <row r="3807">
      <c r="A3807" s="64"/>
    </row>
    <row r="3808">
      <c r="A3808" s="64"/>
    </row>
    <row r="3809">
      <c r="A3809" s="64"/>
    </row>
    <row r="3810">
      <c r="A3810" s="64"/>
    </row>
    <row r="3811">
      <c r="A3811" s="64"/>
    </row>
    <row r="3812">
      <c r="A3812" s="64"/>
    </row>
    <row r="3813">
      <c r="A3813" s="64"/>
    </row>
    <row r="3814">
      <c r="A3814" s="64"/>
    </row>
    <row r="3815">
      <c r="A3815" s="64"/>
    </row>
    <row r="3816">
      <c r="A3816" s="64"/>
    </row>
    <row r="3817">
      <c r="A3817" s="64"/>
    </row>
    <row r="3818">
      <c r="A3818" s="64"/>
    </row>
    <row r="3819">
      <c r="A3819" s="64"/>
    </row>
    <row r="3820">
      <c r="A3820" s="64"/>
    </row>
    <row r="3821">
      <c r="A3821" s="64"/>
    </row>
    <row r="3822">
      <c r="A3822" s="64"/>
    </row>
    <row r="3823">
      <c r="A3823" s="64"/>
    </row>
    <row r="3824">
      <c r="A3824" s="64"/>
    </row>
    <row r="3825">
      <c r="A3825" s="64"/>
    </row>
    <row r="3826">
      <c r="A3826" s="64"/>
    </row>
    <row r="3827">
      <c r="A3827" s="64"/>
    </row>
    <row r="3828">
      <c r="A3828" s="64"/>
    </row>
    <row r="3829">
      <c r="A3829" s="64"/>
    </row>
    <row r="3830">
      <c r="A3830" s="64"/>
    </row>
    <row r="3831">
      <c r="A3831" s="64"/>
    </row>
    <row r="3832">
      <c r="A3832" s="64"/>
    </row>
    <row r="3833">
      <c r="A3833" s="64"/>
    </row>
    <row r="3834">
      <c r="A3834" s="64"/>
    </row>
    <row r="3835">
      <c r="A3835" s="64"/>
    </row>
    <row r="3836">
      <c r="A3836" s="64"/>
    </row>
    <row r="3837">
      <c r="A3837" s="64"/>
    </row>
    <row r="3838">
      <c r="A3838" s="64"/>
    </row>
    <row r="3839">
      <c r="A3839" s="64"/>
    </row>
    <row r="3840">
      <c r="A3840" s="64"/>
    </row>
    <row r="3841">
      <c r="A3841" s="64"/>
    </row>
    <row r="3842">
      <c r="A3842" s="64"/>
    </row>
    <row r="3843">
      <c r="A3843" s="64"/>
    </row>
    <row r="3844">
      <c r="A3844" s="64"/>
    </row>
    <row r="3845">
      <c r="A3845" s="64"/>
    </row>
    <row r="3846">
      <c r="A3846" s="64"/>
    </row>
    <row r="3847">
      <c r="A3847" s="64"/>
    </row>
    <row r="3848">
      <c r="A3848" s="64"/>
    </row>
    <row r="3849">
      <c r="A3849" s="64"/>
    </row>
    <row r="3850">
      <c r="A3850" s="64"/>
    </row>
    <row r="3851">
      <c r="A3851" s="64"/>
    </row>
    <row r="3852">
      <c r="A3852" s="64"/>
    </row>
    <row r="3853">
      <c r="A3853" s="64"/>
    </row>
    <row r="3854">
      <c r="A3854" s="64"/>
    </row>
    <row r="3855">
      <c r="A3855" s="64"/>
    </row>
    <row r="3856">
      <c r="A3856" s="64"/>
    </row>
    <row r="3857">
      <c r="A3857" s="64"/>
    </row>
    <row r="3858">
      <c r="A3858" s="64"/>
    </row>
    <row r="3859">
      <c r="A3859" s="64"/>
    </row>
    <row r="3860">
      <c r="A3860" s="64"/>
    </row>
    <row r="3861">
      <c r="A3861" s="64"/>
    </row>
    <row r="3862">
      <c r="A3862" s="64"/>
    </row>
    <row r="3863">
      <c r="A3863" s="64"/>
    </row>
    <row r="3864">
      <c r="A3864" s="64"/>
    </row>
    <row r="3865">
      <c r="A3865" s="64"/>
    </row>
    <row r="3866">
      <c r="A3866" s="64"/>
    </row>
    <row r="3867">
      <c r="A3867" s="64"/>
    </row>
    <row r="3868">
      <c r="A3868" s="64"/>
    </row>
    <row r="3869">
      <c r="A3869" s="64"/>
    </row>
    <row r="3870">
      <c r="A3870" s="64"/>
    </row>
    <row r="3871">
      <c r="A3871" s="64"/>
    </row>
    <row r="3872">
      <c r="A3872" s="64"/>
    </row>
    <row r="3873">
      <c r="A3873" s="64"/>
    </row>
    <row r="3874">
      <c r="A3874" s="64"/>
    </row>
    <row r="3875">
      <c r="A3875" s="64"/>
    </row>
    <row r="3876">
      <c r="A3876" s="64"/>
    </row>
    <row r="3877">
      <c r="A3877" s="64"/>
    </row>
    <row r="3878">
      <c r="A3878" s="64"/>
    </row>
    <row r="3879">
      <c r="A3879" s="64"/>
    </row>
    <row r="3880">
      <c r="A3880" s="64"/>
    </row>
    <row r="3881">
      <c r="A3881" s="64"/>
    </row>
    <row r="3882">
      <c r="A3882" s="64"/>
    </row>
    <row r="3883">
      <c r="A3883" s="64"/>
    </row>
    <row r="3884">
      <c r="A3884" s="64"/>
    </row>
    <row r="3885">
      <c r="A3885" s="64"/>
    </row>
    <row r="3886">
      <c r="A3886" s="64"/>
    </row>
    <row r="3887">
      <c r="A3887" s="64"/>
    </row>
    <row r="3888">
      <c r="A3888" s="64"/>
    </row>
    <row r="3889">
      <c r="A3889" s="64"/>
    </row>
    <row r="3890">
      <c r="A3890" s="64"/>
    </row>
    <row r="3891">
      <c r="A3891" s="64"/>
    </row>
  </sheetData>
  <hyperlinks>
    <hyperlink r:id="rId1" ref="U2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5"/>
    <col customWidth="1" min="9" max="9" width="23.13"/>
    <col customWidth="1" min="10" max="12" width="16.25"/>
  </cols>
  <sheetData>
    <row r="1">
      <c r="C1" s="23"/>
      <c r="D1" s="23"/>
      <c r="E1" s="23"/>
      <c r="F1" s="23"/>
      <c r="G1" s="23"/>
    </row>
    <row r="2">
      <c r="B2" s="65"/>
      <c r="C2" s="23"/>
      <c r="D2" s="25" t="s">
        <v>298</v>
      </c>
      <c r="E2" s="25" t="s">
        <v>1</v>
      </c>
      <c r="F2" s="25" t="s">
        <v>1</v>
      </c>
      <c r="G2" s="25" t="s">
        <v>1</v>
      </c>
      <c r="H2" s="25" t="s">
        <v>299</v>
      </c>
      <c r="I2" s="25" t="s">
        <v>299</v>
      </c>
      <c r="J2" s="25" t="s">
        <v>299</v>
      </c>
      <c r="K2" s="65"/>
      <c r="L2" s="65"/>
    </row>
    <row r="3">
      <c r="B3" s="65"/>
      <c r="C3" s="25" t="s">
        <v>300</v>
      </c>
      <c r="D3" s="25" t="s">
        <v>301</v>
      </c>
      <c r="E3" s="25" t="s">
        <v>302</v>
      </c>
      <c r="F3" s="25" t="s">
        <v>303</v>
      </c>
      <c r="G3" s="25" t="s">
        <v>304</v>
      </c>
      <c r="H3" s="25" t="s">
        <v>302</v>
      </c>
      <c r="I3" s="25" t="s">
        <v>303</v>
      </c>
      <c r="J3" s="25" t="s">
        <v>304</v>
      </c>
      <c r="K3" s="25" t="s">
        <v>302</v>
      </c>
      <c r="L3" s="25" t="s">
        <v>303</v>
      </c>
    </row>
    <row r="4">
      <c r="A4" s="23"/>
      <c r="B4" s="66" t="s">
        <v>305</v>
      </c>
      <c r="C4" s="66" t="s">
        <v>306</v>
      </c>
      <c r="D4" s="25" t="s">
        <v>307</v>
      </c>
      <c r="E4" s="67">
        <v>186622.0</v>
      </c>
      <c r="F4" s="66" t="s">
        <v>308</v>
      </c>
      <c r="G4" s="66" t="s">
        <v>309</v>
      </c>
      <c r="H4" s="66" t="s">
        <v>310</v>
      </c>
      <c r="I4" s="66" t="s">
        <v>311</v>
      </c>
      <c r="J4" s="66" t="s">
        <v>312</v>
      </c>
      <c r="K4" s="66" t="s">
        <v>313</v>
      </c>
      <c r="L4" s="66" t="s">
        <v>314</v>
      </c>
    </row>
    <row r="5">
      <c r="B5" s="66" t="s">
        <v>315</v>
      </c>
      <c r="C5" s="66" t="s">
        <v>316</v>
      </c>
      <c r="D5" s="25" t="s">
        <v>317</v>
      </c>
      <c r="E5" s="67">
        <v>223736.0</v>
      </c>
      <c r="F5" s="66" t="s">
        <v>318</v>
      </c>
      <c r="G5" s="66" t="s">
        <v>319</v>
      </c>
      <c r="H5" s="67">
        <v>323478.0</v>
      </c>
      <c r="I5" s="66" t="s">
        <v>320</v>
      </c>
      <c r="J5" s="66" t="s">
        <v>321</v>
      </c>
      <c r="K5" s="67">
        <v>547214.0</v>
      </c>
      <c r="L5" s="66" t="s">
        <v>322</v>
      </c>
    </row>
    <row r="6">
      <c r="B6" s="66" t="s">
        <v>323</v>
      </c>
      <c r="C6" s="66" t="s">
        <v>316</v>
      </c>
      <c r="D6" s="25" t="s">
        <v>307</v>
      </c>
      <c r="E6" s="67">
        <v>107293.0</v>
      </c>
      <c r="F6" s="66" t="s">
        <v>324</v>
      </c>
      <c r="G6" s="66" t="s">
        <v>325</v>
      </c>
      <c r="H6" s="67">
        <v>326206.0</v>
      </c>
      <c r="I6" s="66" t="s">
        <v>326</v>
      </c>
      <c r="J6" s="66" t="s">
        <v>327</v>
      </c>
      <c r="K6" s="67">
        <v>433499.0</v>
      </c>
      <c r="L6" s="66" t="s">
        <v>328</v>
      </c>
    </row>
    <row r="7">
      <c r="B7" s="66" t="s">
        <v>329</v>
      </c>
      <c r="C7" s="66" t="s">
        <v>330</v>
      </c>
      <c r="D7" s="25" t="s">
        <v>317</v>
      </c>
      <c r="E7" s="67">
        <v>111512.0</v>
      </c>
      <c r="F7" s="66" t="s">
        <v>331</v>
      </c>
      <c r="G7" s="66" t="s">
        <v>332</v>
      </c>
      <c r="H7" s="66" t="s">
        <v>333</v>
      </c>
      <c r="I7" s="66" t="s">
        <v>334</v>
      </c>
      <c r="J7" s="66" t="s">
        <v>327</v>
      </c>
      <c r="K7" s="66" t="s">
        <v>335</v>
      </c>
      <c r="L7" s="66" t="s">
        <v>336</v>
      </c>
    </row>
    <row r="8">
      <c r="B8" s="66" t="s">
        <v>337</v>
      </c>
      <c r="C8" s="66" t="s">
        <v>330</v>
      </c>
      <c r="D8" s="25" t="s">
        <v>307</v>
      </c>
      <c r="E8" s="66" t="s">
        <v>338</v>
      </c>
      <c r="F8" s="66" t="s">
        <v>339</v>
      </c>
      <c r="G8" s="66" t="s">
        <v>340</v>
      </c>
      <c r="H8" s="66" t="s">
        <v>341</v>
      </c>
      <c r="I8" s="66" t="s">
        <v>342</v>
      </c>
      <c r="J8" s="66" t="s">
        <v>343</v>
      </c>
      <c r="K8" s="66" t="s">
        <v>344</v>
      </c>
      <c r="L8" s="66" t="s">
        <v>345</v>
      </c>
    </row>
    <row r="9">
      <c r="B9" s="66" t="s">
        <v>346</v>
      </c>
      <c r="C9" s="66" t="s">
        <v>347</v>
      </c>
      <c r="D9" s="25" t="s">
        <v>317</v>
      </c>
      <c r="E9" s="66" t="s">
        <v>348</v>
      </c>
      <c r="F9" s="66" t="s">
        <v>349</v>
      </c>
      <c r="G9" s="66" t="s">
        <v>350</v>
      </c>
      <c r="H9" s="66" t="s">
        <v>351</v>
      </c>
      <c r="I9" s="66" t="s">
        <v>352</v>
      </c>
      <c r="J9" s="66" t="s">
        <v>350</v>
      </c>
      <c r="K9" s="66" t="s">
        <v>353</v>
      </c>
      <c r="L9" s="66" t="s">
        <v>354</v>
      </c>
    </row>
    <row r="10">
      <c r="B10" s="66" t="s">
        <v>355</v>
      </c>
      <c r="C10" s="66" t="s">
        <v>347</v>
      </c>
      <c r="D10" s="25" t="s">
        <v>307</v>
      </c>
      <c r="E10" s="66" t="s">
        <v>356</v>
      </c>
      <c r="F10" s="66" t="s">
        <v>357</v>
      </c>
      <c r="G10" s="66" t="s">
        <v>358</v>
      </c>
      <c r="H10" s="66" t="s">
        <v>359</v>
      </c>
      <c r="I10" s="66" t="s">
        <v>360</v>
      </c>
      <c r="J10" s="66" t="s">
        <v>361</v>
      </c>
      <c r="K10" s="66" t="s">
        <v>362</v>
      </c>
      <c r="L10" s="66" t="s">
        <v>363</v>
      </c>
    </row>
    <row r="11">
      <c r="B11" s="66" t="s">
        <v>364</v>
      </c>
      <c r="C11" s="66" t="s">
        <v>365</v>
      </c>
      <c r="D11" s="25" t="s">
        <v>317</v>
      </c>
      <c r="E11" s="66" t="s">
        <v>366</v>
      </c>
      <c r="F11" s="66" t="s">
        <v>367</v>
      </c>
      <c r="G11" s="66" t="s">
        <v>368</v>
      </c>
      <c r="H11" s="66" t="s">
        <v>369</v>
      </c>
      <c r="I11" s="66" t="s">
        <v>370</v>
      </c>
      <c r="J11" s="66" t="s">
        <v>371</v>
      </c>
      <c r="K11" s="66" t="s">
        <v>372</v>
      </c>
      <c r="L11" s="66" t="s">
        <v>373</v>
      </c>
    </row>
    <row r="12">
      <c r="B12" s="66" t="s">
        <v>374</v>
      </c>
      <c r="C12" s="66" t="s">
        <v>365</v>
      </c>
      <c r="D12" s="25" t="s">
        <v>307</v>
      </c>
      <c r="E12" s="66" t="s">
        <v>375</v>
      </c>
      <c r="F12" s="66" t="s">
        <v>376</v>
      </c>
      <c r="G12" s="66" t="s">
        <v>377</v>
      </c>
      <c r="H12" s="66" t="s">
        <v>378</v>
      </c>
      <c r="I12" s="66" t="s">
        <v>379</v>
      </c>
      <c r="J12" s="66" t="s">
        <v>380</v>
      </c>
      <c r="K12" s="66" t="s">
        <v>381</v>
      </c>
      <c r="L12" s="66" t="s">
        <v>382</v>
      </c>
    </row>
    <row r="13">
      <c r="B13" s="66" t="s">
        <v>383</v>
      </c>
      <c r="C13" s="66" t="s">
        <v>384</v>
      </c>
      <c r="D13" s="25" t="s">
        <v>317</v>
      </c>
      <c r="E13" s="66" t="s">
        <v>385</v>
      </c>
      <c r="F13" s="66" t="s">
        <v>386</v>
      </c>
      <c r="G13" s="66" t="s">
        <v>387</v>
      </c>
      <c r="H13" s="66" t="s">
        <v>388</v>
      </c>
      <c r="I13" s="66" t="s">
        <v>389</v>
      </c>
      <c r="J13" s="66" t="s">
        <v>390</v>
      </c>
      <c r="K13" s="66" t="s">
        <v>391</v>
      </c>
      <c r="L13" s="66" t="s">
        <v>392</v>
      </c>
    </row>
    <row r="14">
      <c r="B14" s="66" t="s">
        <v>393</v>
      </c>
      <c r="C14" s="66" t="s">
        <v>384</v>
      </c>
      <c r="D14" s="25" t="s">
        <v>307</v>
      </c>
      <c r="E14" s="66" t="s">
        <v>394</v>
      </c>
      <c r="F14" s="66" t="s">
        <v>395</v>
      </c>
      <c r="G14" s="66" t="s">
        <v>396</v>
      </c>
      <c r="H14" s="66" t="s">
        <v>397</v>
      </c>
      <c r="I14" s="66" t="s">
        <v>398</v>
      </c>
      <c r="J14" s="66" t="s">
        <v>399</v>
      </c>
      <c r="K14" s="66" t="s">
        <v>400</v>
      </c>
      <c r="L14" s="66" t="s">
        <v>395</v>
      </c>
    </row>
    <row r="15">
      <c r="B15" s="66" t="s">
        <v>401</v>
      </c>
      <c r="C15" s="66" t="s">
        <v>402</v>
      </c>
      <c r="D15" s="25" t="s">
        <v>317</v>
      </c>
      <c r="E15" s="66" t="s">
        <v>403</v>
      </c>
      <c r="F15" s="66" t="s">
        <v>404</v>
      </c>
      <c r="G15" s="66" t="s">
        <v>405</v>
      </c>
      <c r="H15" s="65"/>
      <c r="K15" s="66" t="s">
        <v>403</v>
      </c>
      <c r="L15" s="66" t="s">
        <v>404</v>
      </c>
    </row>
    <row r="16">
      <c r="B16" s="66" t="s">
        <v>406</v>
      </c>
      <c r="C16" s="66" t="s">
        <v>402</v>
      </c>
      <c r="D16" s="25" t="s">
        <v>307</v>
      </c>
      <c r="E16" s="66" t="s">
        <v>407</v>
      </c>
      <c r="F16" s="66" t="s">
        <v>408</v>
      </c>
      <c r="G16" s="66" t="s">
        <v>409</v>
      </c>
      <c r="H16" s="65"/>
      <c r="K16" s="66" t="s">
        <v>407</v>
      </c>
      <c r="L16" s="66" t="s">
        <v>408</v>
      </c>
    </row>
    <row r="17">
      <c r="B17" s="66" t="s">
        <v>410</v>
      </c>
      <c r="C17" s="66" t="s">
        <v>411</v>
      </c>
      <c r="D17" s="25" t="s">
        <v>317</v>
      </c>
      <c r="E17" s="66" t="s">
        <v>412</v>
      </c>
      <c r="F17" s="66" t="s">
        <v>413</v>
      </c>
      <c r="G17" s="66" t="s">
        <v>414</v>
      </c>
      <c r="H17" s="65"/>
      <c r="K17" s="66" t="s">
        <v>412</v>
      </c>
      <c r="L17" s="66" t="s">
        <v>413</v>
      </c>
    </row>
    <row r="18">
      <c r="B18" s="66" t="s">
        <v>415</v>
      </c>
      <c r="C18" s="66" t="s">
        <v>411</v>
      </c>
      <c r="D18" s="25" t="s">
        <v>307</v>
      </c>
      <c r="E18" s="66" t="s">
        <v>416</v>
      </c>
      <c r="F18" s="66" t="s">
        <v>417</v>
      </c>
      <c r="G18" s="66" t="s">
        <v>418</v>
      </c>
      <c r="H18" s="65"/>
      <c r="K18" s="66" t="s">
        <v>416</v>
      </c>
      <c r="L18" s="66" t="s">
        <v>417</v>
      </c>
    </row>
    <row r="19">
      <c r="C19" s="23"/>
      <c r="D19" s="23"/>
      <c r="E19" s="66" t="s">
        <v>419</v>
      </c>
      <c r="F19" s="66" t="s">
        <v>420</v>
      </c>
      <c r="G19" s="66" t="s">
        <v>319</v>
      </c>
      <c r="H19" s="66" t="s">
        <v>421</v>
      </c>
      <c r="I19" s="66" t="s">
        <v>422</v>
      </c>
      <c r="J19" s="66" t="s">
        <v>423</v>
      </c>
      <c r="K19" s="66" t="s">
        <v>424</v>
      </c>
      <c r="L19" s="66" t="s">
        <v>425</v>
      </c>
    </row>
    <row r="20">
      <c r="C20" s="23"/>
      <c r="D20" s="23"/>
      <c r="E20" s="23"/>
      <c r="F20" s="23"/>
      <c r="G20" s="23"/>
      <c r="H20" s="65"/>
    </row>
    <row r="21">
      <c r="C21" s="23"/>
      <c r="D21" s="23"/>
      <c r="E21" s="23"/>
      <c r="F21" s="23"/>
      <c r="G21" s="23"/>
      <c r="H21" s="65"/>
    </row>
    <row r="22">
      <c r="B22" s="59" t="s">
        <v>426</v>
      </c>
      <c r="C22" s="23"/>
      <c r="D22" s="23"/>
      <c r="E22" s="23"/>
      <c r="F22" s="23"/>
      <c r="G22" s="23"/>
      <c r="H22" s="65"/>
    </row>
    <row r="23">
      <c r="C23" s="23"/>
      <c r="D23" s="23"/>
      <c r="E23" s="23"/>
      <c r="F23" s="23"/>
      <c r="G23" s="23"/>
      <c r="H23" s="65"/>
    </row>
    <row r="24">
      <c r="C24" s="23"/>
      <c r="D24" s="23"/>
      <c r="E24" s="23"/>
      <c r="F24" s="23"/>
      <c r="G24" s="23"/>
      <c r="H24" s="65"/>
    </row>
    <row r="25">
      <c r="C25" s="23"/>
      <c r="D25" s="23"/>
      <c r="E25" s="23"/>
      <c r="F25" s="23"/>
      <c r="G25" s="23"/>
      <c r="H25" s="65"/>
    </row>
    <row r="26">
      <c r="C26" s="67" t="s">
        <v>427</v>
      </c>
      <c r="D26" s="24">
        <f t="shared" ref="D26:D27" si="1">E5/K5</f>
        <v>0.4088638083</v>
      </c>
      <c r="E26" s="24">
        <f t="shared" ref="E26:E27" si="2">H5/K5</f>
        <v>0.5911361917</v>
      </c>
      <c r="F26" s="23"/>
      <c r="G26" s="23"/>
      <c r="H26" s="65"/>
    </row>
    <row r="27">
      <c r="C27" s="67" t="s">
        <v>427</v>
      </c>
      <c r="D27" s="24">
        <f t="shared" si="1"/>
        <v>0.2475046079</v>
      </c>
      <c r="E27" s="24">
        <f t="shared" si="2"/>
        <v>0.7524953921</v>
      </c>
      <c r="F27" s="23"/>
      <c r="G27" s="23"/>
      <c r="H27" s="65"/>
    </row>
    <row r="28">
      <c r="C28" s="25">
        <v>2023.0</v>
      </c>
      <c r="D28" s="24">
        <f>SUM(E5:E6)/SUM(K5:K6)</f>
        <v>0.3375391169</v>
      </c>
      <c r="E28" s="24">
        <f>SUM(H5:H6)/SUM(K5:K6)</f>
        <v>0.6624608831</v>
      </c>
      <c r="F28" s="23"/>
      <c r="G28" s="23"/>
      <c r="H28" s="65"/>
    </row>
    <row r="29">
      <c r="C29" s="23"/>
      <c r="D29" s="23"/>
      <c r="E29" s="23"/>
      <c r="F29" s="23"/>
      <c r="G29" s="23"/>
      <c r="H29" s="65"/>
    </row>
    <row r="30">
      <c r="B30" s="59" t="s">
        <v>428</v>
      </c>
      <c r="C30" s="23"/>
      <c r="D30" s="23"/>
      <c r="E30" s="23"/>
      <c r="F30" s="23"/>
      <c r="G30" s="23"/>
      <c r="H30" s="65"/>
    </row>
    <row r="31">
      <c r="C31" s="23"/>
      <c r="D31" s="23"/>
      <c r="E31" s="23"/>
      <c r="F31" s="23"/>
      <c r="G31" s="23"/>
      <c r="H31" s="65"/>
    </row>
    <row r="32">
      <c r="B32" s="68" t="s">
        <v>429</v>
      </c>
      <c r="C32" s="69" t="s">
        <v>430</v>
      </c>
      <c r="D32" s="69" t="s">
        <v>431</v>
      </c>
      <c r="E32" s="23"/>
      <c r="F32" s="23"/>
      <c r="G32" s="23"/>
      <c r="H32" s="65"/>
    </row>
    <row r="33">
      <c r="B33" s="68" t="s">
        <v>432</v>
      </c>
      <c r="C33" s="69" t="s">
        <v>433</v>
      </c>
      <c r="D33" s="70">
        <v>68780.0</v>
      </c>
      <c r="E33" s="23"/>
      <c r="F33" s="23"/>
      <c r="G33" s="23"/>
      <c r="H33" s="65"/>
    </row>
    <row r="34">
      <c r="B34" s="68" t="s">
        <v>432</v>
      </c>
      <c r="C34" s="69" t="s">
        <v>434</v>
      </c>
      <c r="D34" s="70">
        <v>43798.0</v>
      </c>
      <c r="E34" s="23"/>
      <c r="F34" s="23"/>
      <c r="G34" s="23"/>
      <c r="H34" s="65"/>
    </row>
    <row r="35">
      <c r="B35" s="68" t="s">
        <v>432</v>
      </c>
      <c r="C35" s="69" t="s">
        <v>435</v>
      </c>
      <c r="D35" s="70">
        <v>20915.0</v>
      </c>
      <c r="E35" s="23"/>
      <c r="F35" s="23"/>
      <c r="G35" s="23"/>
      <c r="H35" s="65"/>
    </row>
    <row r="36">
      <c r="B36" s="68" t="s">
        <v>432</v>
      </c>
      <c r="C36" s="69" t="s">
        <v>436</v>
      </c>
      <c r="D36" s="70">
        <v>18470.0</v>
      </c>
      <c r="E36" s="23"/>
      <c r="F36" s="23"/>
      <c r="G36" s="23"/>
      <c r="H36" s="65"/>
    </row>
    <row r="37">
      <c r="B37" s="68" t="s">
        <v>432</v>
      </c>
      <c r="C37" s="69" t="s">
        <v>437</v>
      </c>
      <c r="D37" s="70">
        <v>15326.0</v>
      </c>
      <c r="E37" s="23"/>
      <c r="F37" s="23"/>
      <c r="G37" s="23"/>
      <c r="H37" s="65"/>
    </row>
    <row r="38">
      <c r="B38" s="68" t="s">
        <v>432</v>
      </c>
      <c r="C38" s="69" t="s">
        <v>438</v>
      </c>
      <c r="D38" s="70">
        <v>15201.0</v>
      </c>
      <c r="E38" s="23"/>
      <c r="F38" s="23"/>
      <c r="G38" s="23"/>
      <c r="H38" s="65"/>
    </row>
    <row r="39">
      <c r="B39" s="68" t="s">
        <v>432</v>
      </c>
      <c r="C39" s="69" t="s">
        <v>439</v>
      </c>
      <c r="D39" s="70">
        <v>14771.0</v>
      </c>
      <c r="E39" s="23"/>
      <c r="F39" s="23"/>
      <c r="G39" s="23"/>
      <c r="H39" s="65"/>
    </row>
    <row r="40">
      <c r="B40" s="68" t="s">
        <v>432</v>
      </c>
      <c r="C40" s="69" t="s">
        <v>440</v>
      </c>
      <c r="D40" s="70">
        <v>14097.0</v>
      </c>
      <c r="E40" s="23"/>
      <c r="F40" s="23"/>
      <c r="G40" s="23"/>
      <c r="H40" s="65"/>
    </row>
    <row r="41">
      <c r="B41" s="68" t="s">
        <v>432</v>
      </c>
      <c r="C41" s="69" t="s">
        <v>441</v>
      </c>
      <c r="D41" s="70">
        <v>14084.0</v>
      </c>
      <c r="E41" s="23"/>
      <c r="F41" s="23"/>
      <c r="G41" s="23"/>
      <c r="H41" s="65"/>
    </row>
    <row r="42">
      <c r="B42" s="68" t="s">
        <v>432</v>
      </c>
      <c r="C42" s="69" t="s">
        <v>442</v>
      </c>
      <c r="D42" s="70">
        <v>10884.0</v>
      </c>
      <c r="E42" s="23"/>
      <c r="F42" s="23"/>
      <c r="G42" s="23"/>
      <c r="H42" s="65"/>
    </row>
    <row r="43">
      <c r="B43" s="68" t="s">
        <v>432</v>
      </c>
      <c r="C43" s="69" t="s">
        <v>443</v>
      </c>
      <c r="D43" s="70">
        <v>7172.0</v>
      </c>
      <c r="E43" s="23"/>
      <c r="F43" s="23"/>
      <c r="G43" s="23"/>
      <c r="H43" s="65"/>
    </row>
    <row r="44">
      <c r="B44" s="68" t="s">
        <v>432</v>
      </c>
      <c r="C44" s="69" t="s">
        <v>444</v>
      </c>
      <c r="D44" s="70">
        <v>6965.0</v>
      </c>
      <c r="E44" s="23"/>
      <c r="F44" s="23"/>
      <c r="G44" s="23"/>
      <c r="H44" s="65"/>
    </row>
    <row r="45">
      <c r="B45" s="68" t="s">
        <v>432</v>
      </c>
      <c r="C45" s="69" t="s">
        <v>445</v>
      </c>
      <c r="D45" s="70">
        <v>6759.0</v>
      </c>
      <c r="E45" s="23"/>
      <c r="F45" s="23"/>
      <c r="G45" s="23"/>
      <c r="H45" s="65"/>
    </row>
    <row r="46">
      <c r="B46" s="68" t="s">
        <v>432</v>
      </c>
      <c r="C46" s="69" t="s">
        <v>446</v>
      </c>
      <c r="D46" s="70">
        <v>6667.0</v>
      </c>
      <c r="E46" s="23"/>
      <c r="F46" s="23"/>
      <c r="G46" s="23"/>
      <c r="H46" s="65"/>
    </row>
    <row r="47">
      <c r="B47" s="68" t="s">
        <v>432</v>
      </c>
      <c r="C47" s="69" t="s">
        <v>447</v>
      </c>
      <c r="D47" s="70">
        <v>5738.0</v>
      </c>
      <c r="E47" s="23"/>
      <c r="F47" s="23"/>
      <c r="G47" s="23"/>
      <c r="H47" s="65"/>
    </row>
    <row r="48">
      <c r="B48" s="68" t="s">
        <v>432</v>
      </c>
      <c r="C48" s="69" t="s">
        <v>448</v>
      </c>
      <c r="D48" s="70">
        <v>3253.0</v>
      </c>
      <c r="E48" s="23"/>
      <c r="F48" s="23"/>
      <c r="G48" s="23"/>
      <c r="H48" s="65"/>
    </row>
    <row r="49">
      <c r="B49" s="68" t="s">
        <v>432</v>
      </c>
      <c r="C49" s="69" t="s">
        <v>449</v>
      </c>
      <c r="D49" s="70">
        <v>3192.0</v>
      </c>
      <c r="E49" s="23"/>
      <c r="F49" s="23"/>
      <c r="G49" s="23"/>
      <c r="H49" s="65"/>
    </row>
    <row r="50">
      <c r="B50" s="68" t="s">
        <v>432</v>
      </c>
      <c r="C50" s="69" t="s">
        <v>450</v>
      </c>
      <c r="D50" s="70">
        <v>3134.0</v>
      </c>
      <c r="E50" s="23"/>
      <c r="F50" s="23"/>
      <c r="G50" s="23"/>
      <c r="H50" s="65"/>
    </row>
    <row r="51">
      <c r="B51" s="68" t="s">
        <v>432</v>
      </c>
      <c r="C51" s="69" t="s">
        <v>451</v>
      </c>
      <c r="D51" s="70">
        <v>2780.0</v>
      </c>
      <c r="E51" s="23"/>
      <c r="F51" s="23"/>
      <c r="G51" s="23"/>
      <c r="H51" s="65"/>
    </row>
    <row r="52">
      <c r="B52" s="68" t="s">
        <v>432</v>
      </c>
      <c r="C52" s="69" t="s">
        <v>452</v>
      </c>
      <c r="D52" s="70">
        <v>2760.0</v>
      </c>
      <c r="E52" s="23"/>
      <c r="F52" s="23"/>
      <c r="G52" s="23"/>
      <c r="H52" s="65"/>
    </row>
    <row r="53">
      <c r="B53" s="68" t="s">
        <v>432</v>
      </c>
      <c r="C53" s="69" t="s">
        <v>453</v>
      </c>
      <c r="D53" s="70">
        <v>2637.0</v>
      </c>
      <c r="E53" s="23"/>
      <c r="F53" s="23"/>
      <c r="G53" s="23"/>
      <c r="H53" s="65"/>
    </row>
    <row r="54">
      <c r="B54" s="68" t="s">
        <v>432</v>
      </c>
      <c r="C54" s="69" t="s">
        <v>454</v>
      </c>
      <c r="D54" s="70">
        <v>2485.0</v>
      </c>
      <c r="E54" s="23"/>
      <c r="F54" s="23"/>
      <c r="G54" s="23"/>
      <c r="H54" s="65"/>
    </row>
    <row r="55">
      <c r="B55" s="68" t="s">
        <v>432</v>
      </c>
      <c r="C55" s="69" t="s">
        <v>455</v>
      </c>
      <c r="D55" s="70">
        <v>2102.0</v>
      </c>
      <c r="E55" s="23"/>
      <c r="F55" s="23"/>
      <c r="G55" s="23"/>
      <c r="H55" s="65"/>
    </row>
    <row r="56">
      <c r="B56" s="68" t="s">
        <v>432</v>
      </c>
      <c r="C56" s="69" t="s">
        <v>456</v>
      </c>
      <c r="D56" s="70">
        <v>2066.0</v>
      </c>
      <c r="E56" s="23"/>
      <c r="F56" s="23"/>
      <c r="G56" s="23"/>
      <c r="H56" s="65"/>
    </row>
    <row r="57">
      <c r="B57" s="68" t="s">
        <v>432</v>
      </c>
      <c r="C57" s="69" t="s">
        <v>457</v>
      </c>
      <c r="D57" s="70">
        <v>1816.0</v>
      </c>
      <c r="E57" s="23"/>
      <c r="F57" s="23"/>
      <c r="G57" s="23"/>
      <c r="H57" s="65"/>
    </row>
    <row r="58">
      <c r="B58" s="68" t="s">
        <v>432</v>
      </c>
      <c r="C58" s="69" t="s">
        <v>458</v>
      </c>
      <c r="D58" s="70">
        <v>1698.0</v>
      </c>
      <c r="E58" s="23"/>
      <c r="F58" s="23"/>
      <c r="G58" s="23"/>
      <c r="H58" s="65"/>
    </row>
    <row r="59">
      <c r="B59" s="68" t="s">
        <v>432</v>
      </c>
      <c r="C59" s="69" t="s">
        <v>459</v>
      </c>
      <c r="D59" s="70">
        <v>1610.0</v>
      </c>
      <c r="E59" s="23"/>
      <c r="F59" s="23"/>
      <c r="G59" s="23"/>
      <c r="H59" s="65"/>
    </row>
    <row r="60">
      <c r="B60" s="68" t="s">
        <v>432</v>
      </c>
      <c r="C60" s="69" t="s">
        <v>460</v>
      </c>
      <c r="D60" s="70">
        <v>1590.0</v>
      </c>
      <c r="E60" s="23"/>
      <c r="F60" s="23"/>
      <c r="G60" s="23"/>
      <c r="H60" s="65"/>
    </row>
    <row r="61">
      <c r="B61" s="68" t="s">
        <v>432</v>
      </c>
      <c r="C61" s="69" t="s">
        <v>461</v>
      </c>
      <c r="D61" s="70">
        <v>1419.0</v>
      </c>
      <c r="E61" s="23"/>
      <c r="F61" s="23"/>
      <c r="G61" s="23"/>
      <c r="H61" s="65"/>
    </row>
    <row r="62">
      <c r="B62" s="68" t="s">
        <v>432</v>
      </c>
      <c r="C62" s="69" t="s">
        <v>462</v>
      </c>
      <c r="D62" s="70">
        <v>1380.0</v>
      </c>
      <c r="E62" s="23"/>
      <c r="F62" s="23"/>
      <c r="G62" s="23"/>
      <c r="H62" s="65"/>
    </row>
    <row r="63">
      <c r="B63" s="68" t="s">
        <v>432</v>
      </c>
      <c r="C63" s="69" t="s">
        <v>463</v>
      </c>
      <c r="D63" s="70">
        <v>1375.0</v>
      </c>
      <c r="E63" s="23"/>
      <c r="F63" s="23"/>
      <c r="G63" s="23"/>
      <c r="H63" s="65"/>
    </row>
    <row r="64">
      <c r="B64" s="68" t="s">
        <v>432</v>
      </c>
      <c r="C64" s="69" t="s">
        <v>464</v>
      </c>
      <c r="D64" s="70">
        <v>1370.0</v>
      </c>
      <c r="E64" s="23"/>
      <c r="F64" s="23"/>
      <c r="G64" s="23"/>
      <c r="H64" s="65"/>
    </row>
    <row r="65">
      <c r="B65" s="68" t="s">
        <v>432</v>
      </c>
      <c r="C65" s="69" t="s">
        <v>465</v>
      </c>
      <c r="D65" s="70">
        <v>1365.0</v>
      </c>
      <c r="E65" s="23"/>
      <c r="F65" s="23"/>
      <c r="G65" s="23"/>
      <c r="H65" s="65"/>
    </row>
    <row r="66">
      <c r="B66" s="68" t="s">
        <v>432</v>
      </c>
      <c r="C66" s="69" t="s">
        <v>466</v>
      </c>
      <c r="D66" s="70">
        <v>1361.0</v>
      </c>
      <c r="E66" s="23"/>
      <c r="F66" s="23"/>
      <c r="G66" s="23"/>
      <c r="H66" s="65"/>
    </row>
    <row r="67">
      <c r="B67" s="68" t="s">
        <v>432</v>
      </c>
      <c r="C67" s="69" t="s">
        <v>467</v>
      </c>
      <c r="D67" s="70">
        <v>1174.0</v>
      </c>
      <c r="E67" s="23"/>
      <c r="F67" s="23"/>
      <c r="G67" s="23"/>
      <c r="H67" s="65"/>
    </row>
    <row r="68">
      <c r="B68" s="68" t="s">
        <v>432</v>
      </c>
      <c r="C68" s="69" t="s">
        <v>468</v>
      </c>
      <c r="D68" s="70">
        <v>1145.0</v>
      </c>
      <c r="E68" s="23"/>
      <c r="F68" s="23"/>
      <c r="G68" s="23"/>
      <c r="H68" s="65"/>
    </row>
    <row r="69">
      <c r="B69" s="68" t="s">
        <v>432</v>
      </c>
      <c r="C69" s="69" t="s">
        <v>469</v>
      </c>
      <c r="D69" s="70">
        <v>1065.0</v>
      </c>
      <c r="E69" s="23"/>
      <c r="F69" s="23"/>
      <c r="G69" s="23"/>
      <c r="H69" s="65"/>
    </row>
    <row r="70">
      <c r="B70" s="68" t="s">
        <v>432</v>
      </c>
      <c r="C70" s="69" t="s">
        <v>470</v>
      </c>
      <c r="D70" s="70">
        <v>1062.0</v>
      </c>
      <c r="E70" s="23"/>
      <c r="F70" s="23"/>
      <c r="G70" s="23"/>
      <c r="H70" s="65"/>
    </row>
    <row r="71">
      <c r="B71" s="68" t="s">
        <v>432</v>
      </c>
      <c r="C71" s="69" t="s">
        <v>471</v>
      </c>
      <c r="D71" s="70">
        <v>1041.0</v>
      </c>
      <c r="E71" s="23"/>
      <c r="F71" s="23"/>
      <c r="G71" s="23"/>
      <c r="H71" s="65"/>
    </row>
    <row r="72">
      <c r="B72" s="68" t="s">
        <v>432</v>
      </c>
      <c r="C72" s="69" t="s">
        <v>472</v>
      </c>
      <c r="D72" s="70">
        <v>1039.0</v>
      </c>
      <c r="E72" s="23"/>
      <c r="F72" s="23"/>
      <c r="G72" s="23"/>
      <c r="H72" s="65"/>
    </row>
    <row r="73">
      <c r="B73" s="68" t="s">
        <v>432</v>
      </c>
      <c r="C73" s="69" t="s">
        <v>473</v>
      </c>
      <c r="D73" s="70">
        <v>1038.0</v>
      </c>
      <c r="E73" s="23"/>
      <c r="F73" s="23"/>
      <c r="G73" s="23"/>
      <c r="H73" s="65"/>
    </row>
    <row r="74">
      <c r="B74" s="68" t="s">
        <v>432</v>
      </c>
      <c r="C74" s="69" t="s">
        <v>474</v>
      </c>
      <c r="D74" s="70">
        <v>954.0</v>
      </c>
      <c r="E74" s="23"/>
      <c r="F74" s="23"/>
      <c r="G74" s="23"/>
      <c r="H74" s="65"/>
    </row>
    <row r="75">
      <c r="B75" s="68" t="s">
        <v>432</v>
      </c>
      <c r="C75" s="69" t="s">
        <v>475</v>
      </c>
      <c r="D75" s="70">
        <v>952.0</v>
      </c>
      <c r="E75" s="23"/>
      <c r="F75" s="23"/>
      <c r="G75" s="23"/>
      <c r="H75" s="65"/>
    </row>
    <row r="76">
      <c r="B76" s="68" t="s">
        <v>432</v>
      </c>
      <c r="C76" s="69" t="s">
        <v>476</v>
      </c>
      <c r="D76" s="70">
        <v>938.0</v>
      </c>
      <c r="E76" s="23"/>
      <c r="F76" s="23"/>
      <c r="G76" s="23"/>
      <c r="H76" s="65"/>
    </row>
    <row r="77">
      <c r="B77" s="68" t="s">
        <v>432</v>
      </c>
      <c r="C77" s="69" t="s">
        <v>477</v>
      </c>
      <c r="D77" s="70">
        <v>873.0</v>
      </c>
      <c r="E77" s="23"/>
      <c r="F77" s="23"/>
      <c r="G77" s="23"/>
      <c r="H77" s="65"/>
    </row>
    <row r="78">
      <c r="B78" s="68" t="s">
        <v>432</v>
      </c>
      <c r="C78" s="69" t="s">
        <v>478</v>
      </c>
      <c r="D78" s="70">
        <v>863.0</v>
      </c>
      <c r="E78" s="23"/>
      <c r="F78" s="23"/>
      <c r="G78" s="23"/>
      <c r="H78" s="65"/>
    </row>
    <row r="79">
      <c r="B79" s="68" t="s">
        <v>432</v>
      </c>
      <c r="C79" s="69" t="s">
        <v>479</v>
      </c>
      <c r="D79" s="70">
        <v>821.0</v>
      </c>
      <c r="E79" s="23"/>
      <c r="F79" s="23"/>
      <c r="G79" s="23"/>
      <c r="H79" s="65"/>
    </row>
    <row r="80">
      <c r="B80" s="68" t="s">
        <v>432</v>
      </c>
      <c r="C80" s="69" t="s">
        <v>480</v>
      </c>
      <c r="D80" s="70">
        <v>805.0</v>
      </c>
      <c r="E80" s="23"/>
      <c r="F80" s="23"/>
      <c r="G80" s="23"/>
      <c r="H80" s="65"/>
    </row>
    <row r="81">
      <c r="B81" s="68" t="s">
        <v>432</v>
      </c>
      <c r="C81" s="69" t="s">
        <v>481</v>
      </c>
      <c r="D81" s="70">
        <v>794.0</v>
      </c>
      <c r="E81" s="23"/>
      <c r="F81" s="23"/>
      <c r="G81" s="23"/>
      <c r="H81" s="65"/>
    </row>
    <row r="82">
      <c r="B82" s="68" t="s">
        <v>432</v>
      </c>
      <c r="C82" s="69" t="s">
        <v>482</v>
      </c>
      <c r="D82" s="70">
        <v>738.0</v>
      </c>
      <c r="E82" s="23"/>
      <c r="F82" s="23"/>
      <c r="G82" s="23"/>
      <c r="H82" s="65"/>
    </row>
    <row r="83">
      <c r="B83" s="68" t="s">
        <v>432</v>
      </c>
      <c r="C83" s="69" t="s">
        <v>483</v>
      </c>
      <c r="D83" s="70">
        <v>731.0</v>
      </c>
      <c r="E83" s="23"/>
      <c r="F83" s="23"/>
      <c r="G83" s="23"/>
      <c r="H83" s="65"/>
    </row>
    <row r="84">
      <c r="B84" s="68" t="s">
        <v>432</v>
      </c>
      <c r="C84" s="69" t="s">
        <v>484</v>
      </c>
      <c r="D84" s="70">
        <v>730.0</v>
      </c>
      <c r="E84" s="23"/>
      <c r="F84" s="23"/>
      <c r="G84" s="23"/>
      <c r="H84" s="65"/>
    </row>
    <row r="85">
      <c r="B85" s="68" t="s">
        <v>432</v>
      </c>
      <c r="C85" s="69" t="s">
        <v>485</v>
      </c>
      <c r="D85" s="70">
        <v>641.0</v>
      </c>
      <c r="E85" s="23"/>
      <c r="F85" s="23"/>
      <c r="G85" s="23"/>
      <c r="H85" s="65"/>
    </row>
    <row r="86">
      <c r="B86" s="68" t="s">
        <v>432</v>
      </c>
      <c r="C86" s="69" t="s">
        <v>486</v>
      </c>
      <c r="D86" s="70">
        <v>628.0</v>
      </c>
      <c r="E86" s="23"/>
      <c r="F86" s="23"/>
      <c r="G86" s="23"/>
      <c r="H86" s="65"/>
    </row>
    <row r="87">
      <c r="B87" s="68" t="s">
        <v>432</v>
      </c>
      <c r="C87" s="69" t="s">
        <v>487</v>
      </c>
      <c r="D87" s="70">
        <v>583.0</v>
      </c>
      <c r="E87" s="23"/>
      <c r="F87" s="23"/>
      <c r="G87" s="23"/>
      <c r="H87" s="65"/>
    </row>
    <row r="88">
      <c r="B88" s="68" t="s">
        <v>432</v>
      </c>
      <c r="C88" s="69" t="s">
        <v>488</v>
      </c>
      <c r="D88" s="70">
        <v>563.0</v>
      </c>
      <c r="E88" s="23"/>
      <c r="F88" s="23"/>
      <c r="G88" s="23"/>
      <c r="H88" s="65"/>
    </row>
    <row r="89">
      <c r="B89" s="68" t="s">
        <v>432</v>
      </c>
      <c r="C89" s="69" t="s">
        <v>489</v>
      </c>
      <c r="D89" s="70">
        <v>556.0</v>
      </c>
      <c r="E89" s="23"/>
      <c r="F89" s="23"/>
      <c r="G89" s="23"/>
      <c r="H89" s="65"/>
    </row>
    <row r="90">
      <c r="B90" s="68" t="s">
        <v>432</v>
      </c>
      <c r="C90" s="69" t="s">
        <v>490</v>
      </c>
      <c r="D90" s="70">
        <v>549.0</v>
      </c>
      <c r="E90" s="23"/>
      <c r="F90" s="23"/>
      <c r="G90" s="23"/>
      <c r="H90" s="65"/>
    </row>
    <row r="91">
      <c r="B91" s="68" t="s">
        <v>432</v>
      </c>
      <c r="C91" s="69" t="s">
        <v>491</v>
      </c>
      <c r="D91" s="70">
        <v>516.0</v>
      </c>
      <c r="E91" s="23"/>
      <c r="F91" s="23"/>
      <c r="G91" s="23"/>
      <c r="H91" s="65"/>
    </row>
    <row r="92">
      <c r="B92" s="68" t="s">
        <v>432</v>
      </c>
      <c r="C92" s="69" t="s">
        <v>492</v>
      </c>
      <c r="D92" s="70">
        <v>499.0</v>
      </c>
      <c r="E92" s="23"/>
      <c r="F92" s="23"/>
      <c r="G92" s="23"/>
      <c r="H92" s="65"/>
    </row>
    <row r="93">
      <c r="B93" s="68" t="s">
        <v>432</v>
      </c>
      <c r="C93" s="69" t="s">
        <v>493</v>
      </c>
      <c r="D93" s="70">
        <v>462.0</v>
      </c>
      <c r="E93" s="23"/>
      <c r="F93" s="23"/>
      <c r="G93" s="23"/>
      <c r="H93" s="65"/>
    </row>
    <row r="94">
      <c r="B94" s="68" t="s">
        <v>432</v>
      </c>
      <c r="C94" s="69" t="s">
        <v>494</v>
      </c>
      <c r="D94" s="70">
        <v>445.0</v>
      </c>
      <c r="E94" s="23"/>
      <c r="F94" s="23"/>
      <c r="G94" s="23"/>
      <c r="H94" s="65"/>
    </row>
    <row r="95">
      <c r="B95" s="68" t="s">
        <v>432</v>
      </c>
      <c r="C95" s="69" t="s">
        <v>495</v>
      </c>
      <c r="D95" s="70">
        <v>434.0</v>
      </c>
      <c r="E95" s="23"/>
      <c r="F95" s="23"/>
      <c r="G95" s="23"/>
      <c r="H95" s="65"/>
    </row>
    <row r="96">
      <c r="B96" s="68" t="s">
        <v>432</v>
      </c>
      <c r="C96" s="69" t="s">
        <v>496</v>
      </c>
      <c r="D96" s="70">
        <v>433.0</v>
      </c>
      <c r="E96" s="23"/>
      <c r="F96" s="23"/>
      <c r="G96" s="23"/>
      <c r="H96" s="65"/>
    </row>
    <row r="97">
      <c r="B97" s="68" t="s">
        <v>432</v>
      </c>
      <c r="C97" s="69" t="s">
        <v>497</v>
      </c>
      <c r="D97" s="70">
        <v>408.0</v>
      </c>
      <c r="E97" s="23"/>
      <c r="F97" s="23"/>
      <c r="G97" s="23"/>
      <c r="H97" s="65"/>
    </row>
    <row r="98">
      <c r="B98" s="68" t="s">
        <v>432</v>
      </c>
      <c r="C98" s="69" t="s">
        <v>498</v>
      </c>
      <c r="D98" s="70">
        <v>395.0</v>
      </c>
      <c r="E98" s="23"/>
      <c r="F98" s="23"/>
      <c r="G98" s="23"/>
      <c r="H98" s="65"/>
    </row>
    <row r="99">
      <c r="B99" s="68" t="s">
        <v>432</v>
      </c>
      <c r="C99" s="69" t="s">
        <v>499</v>
      </c>
      <c r="D99" s="70">
        <v>390.0</v>
      </c>
      <c r="E99" s="23"/>
      <c r="F99" s="23"/>
      <c r="G99" s="23"/>
      <c r="H99" s="65"/>
    </row>
    <row r="100">
      <c r="B100" s="68" t="s">
        <v>432</v>
      </c>
      <c r="C100" s="69" t="s">
        <v>500</v>
      </c>
      <c r="D100" s="70">
        <v>387.0</v>
      </c>
      <c r="E100" s="23"/>
      <c r="F100" s="23"/>
      <c r="G100" s="23"/>
      <c r="H100" s="65"/>
    </row>
    <row r="101">
      <c r="B101" s="68" t="s">
        <v>432</v>
      </c>
      <c r="C101" s="69" t="s">
        <v>501</v>
      </c>
      <c r="D101" s="70">
        <v>361.0</v>
      </c>
      <c r="E101" s="23"/>
      <c r="F101" s="23"/>
      <c r="G101" s="23"/>
      <c r="H101" s="65"/>
    </row>
    <row r="102">
      <c r="B102" s="68" t="s">
        <v>432</v>
      </c>
      <c r="C102" s="69" t="s">
        <v>502</v>
      </c>
      <c r="D102" s="70">
        <v>345.0</v>
      </c>
      <c r="E102" s="23"/>
      <c r="F102" s="23"/>
      <c r="G102" s="23"/>
      <c r="H102" s="65"/>
    </row>
    <row r="103">
      <c r="B103" s="68" t="s">
        <v>432</v>
      </c>
      <c r="C103" s="69" t="s">
        <v>503</v>
      </c>
      <c r="D103" s="70">
        <v>334.0</v>
      </c>
      <c r="E103" s="23"/>
      <c r="F103" s="23"/>
      <c r="G103" s="23"/>
      <c r="H103" s="65"/>
    </row>
    <row r="104">
      <c r="B104" s="68" t="s">
        <v>432</v>
      </c>
      <c r="C104" s="69" t="s">
        <v>504</v>
      </c>
      <c r="D104" s="70">
        <v>302.0</v>
      </c>
      <c r="E104" s="23"/>
      <c r="F104" s="23"/>
      <c r="G104" s="23"/>
      <c r="H104" s="65"/>
    </row>
    <row r="105">
      <c r="B105" s="68" t="s">
        <v>432</v>
      </c>
      <c r="C105" s="69" t="s">
        <v>505</v>
      </c>
      <c r="D105" s="70">
        <v>298.0</v>
      </c>
      <c r="E105" s="23"/>
      <c r="F105" s="23"/>
      <c r="G105" s="23"/>
      <c r="H105" s="65"/>
    </row>
    <row r="106">
      <c r="B106" s="68" t="s">
        <v>432</v>
      </c>
      <c r="C106" s="69" t="s">
        <v>506</v>
      </c>
      <c r="D106" s="70">
        <v>284.0</v>
      </c>
      <c r="E106" s="23"/>
      <c r="F106" s="23"/>
      <c r="G106" s="23"/>
      <c r="H106" s="65"/>
    </row>
    <row r="107">
      <c r="B107" s="68" t="s">
        <v>432</v>
      </c>
      <c r="C107" s="69" t="s">
        <v>507</v>
      </c>
      <c r="D107" s="70">
        <v>265.0</v>
      </c>
      <c r="E107" s="23"/>
      <c r="F107" s="23"/>
      <c r="G107" s="23"/>
      <c r="H107" s="65"/>
    </row>
    <row r="108">
      <c r="B108" s="68" t="s">
        <v>432</v>
      </c>
      <c r="C108" s="69" t="s">
        <v>508</v>
      </c>
      <c r="D108" s="70">
        <v>261.0</v>
      </c>
      <c r="E108" s="23"/>
      <c r="F108" s="23"/>
      <c r="G108" s="23"/>
      <c r="H108" s="65"/>
    </row>
    <row r="109">
      <c r="B109" s="68" t="s">
        <v>432</v>
      </c>
      <c r="C109" s="69" t="s">
        <v>509</v>
      </c>
      <c r="D109" s="70">
        <v>258.0</v>
      </c>
      <c r="E109" s="23"/>
      <c r="F109" s="23"/>
      <c r="G109" s="23"/>
      <c r="H109" s="65"/>
    </row>
    <row r="110">
      <c r="B110" s="68" t="s">
        <v>432</v>
      </c>
      <c r="C110" s="69" t="s">
        <v>510</v>
      </c>
      <c r="D110" s="70">
        <v>251.0</v>
      </c>
      <c r="E110" s="23"/>
      <c r="F110" s="23"/>
      <c r="G110" s="23"/>
      <c r="H110" s="65"/>
    </row>
    <row r="111">
      <c r="B111" s="68" t="s">
        <v>432</v>
      </c>
      <c r="C111" s="69" t="s">
        <v>511</v>
      </c>
      <c r="D111" s="70">
        <v>248.0</v>
      </c>
      <c r="E111" s="23"/>
      <c r="F111" s="23"/>
      <c r="G111" s="23"/>
      <c r="H111" s="65"/>
    </row>
    <row r="112">
      <c r="B112" s="68" t="s">
        <v>432</v>
      </c>
      <c r="C112" s="69" t="s">
        <v>512</v>
      </c>
      <c r="D112" s="70">
        <v>237.0</v>
      </c>
      <c r="E112" s="23"/>
      <c r="F112" s="23"/>
      <c r="G112" s="23"/>
      <c r="H112" s="65"/>
    </row>
    <row r="113">
      <c r="B113" s="68" t="s">
        <v>432</v>
      </c>
      <c r="C113" s="69" t="s">
        <v>513</v>
      </c>
      <c r="D113" s="70">
        <v>225.0</v>
      </c>
      <c r="E113" s="23"/>
      <c r="F113" s="23"/>
      <c r="G113" s="23"/>
      <c r="H113" s="65"/>
    </row>
    <row r="114">
      <c r="B114" s="68" t="s">
        <v>432</v>
      </c>
      <c r="C114" s="69" t="s">
        <v>514</v>
      </c>
      <c r="D114" s="70">
        <v>223.0</v>
      </c>
      <c r="E114" s="23"/>
      <c r="F114" s="23"/>
      <c r="G114" s="23"/>
      <c r="H114" s="65"/>
    </row>
    <row r="115">
      <c r="B115" s="68" t="s">
        <v>432</v>
      </c>
      <c r="C115" s="69" t="s">
        <v>515</v>
      </c>
      <c r="D115" s="70">
        <v>213.0</v>
      </c>
      <c r="E115" s="23"/>
      <c r="F115" s="23"/>
      <c r="G115" s="23"/>
      <c r="H115" s="65"/>
    </row>
    <row r="116">
      <c r="B116" s="68" t="s">
        <v>432</v>
      </c>
      <c r="C116" s="69" t="s">
        <v>516</v>
      </c>
      <c r="D116" s="70">
        <v>191.0</v>
      </c>
      <c r="E116" s="23"/>
      <c r="F116" s="23"/>
      <c r="G116" s="23"/>
      <c r="H116" s="65"/>
    </row>
    <row r="117">
      <c r="B117" s="68" t="s">
        <v>432</v>
      </c>
      <c r="C117" s="69" t="s">
        <v>517</v>
      </c>
      <c r="D117" s="70">
        <v>185.0</v>
      </c>
      <c r="E117" s="23"/>
      <c r="F117" s="23"/>
      <c r="G117" s="23"/>
      <c r="H117" s="65"/>
    </row>
    <row r="118">
      <c r="B118" s="68" t="s">
        <v>432</v>
      </c>
      <c r="C118" s="69" t="s">
        <v>518</v>
      </c>
      <c r="D118" s="70">
        <v>184.0</v>
      </c>
      <c r="E118" s="23"/>
      <c r="F118" s="23"/>
      <c r="G118" s="23"/>
      <c r="H118" s="65"/>
    </row>
    <row r="119">
      <c r="B119" s="68" t="s">
        <v>432</v>
      </c>
      <c r="C119" s="69" t="s">
        <v>519</v>
      </c>
      <c r="D119" s="70">
        <v>179.0</v>
      </c>
      <c r="E119" s="23"/>
      <c r="F119" s="23"/>
      <c r="G119" s="23"/>
      <c r="H119" s="65"/>
    </row>
    <row r="120">
      <c r="B120" s="68" t="s">
        <v>432</v>
      </c>
      <c r="C120" s="69" t="s">
        <v>520</v>
      </c>
      <c r="D120" s="70">
        <v>178.0</v>
      </c>
      <c r="E120" s="23"/>
      <c r="F120" s="23"/>
      <c r="G120" s="23"/>
      <c r="H120" s="65"/>
    </row>
    <row r="121">
      <c r="B121" s="68" t="s">
        <v>432</v>
      </c>
      <c r="C121" s="69" t="s">
        <v>521</v>
      </c>
      <c r="D121" s="70">
        <v>166.0</v>
      </c>
      <c r="E121" s="23"/>
      <c r="F121" s="23"/>
      <c r="G121" s="23"/>
      <c r="H121" s="65"/>
    </row>
    <row r="122">
      <c r="B122" s="68" t="s">
        <v>432</v>
      </c>
      <c r="C122" s="69" t="s">
        <v>522</v>
      </c>
      <c r="D122" s="70">
        <v>162.0</v>
      </c>
      <c r="E122" s="23"/>
      <c r="F122" s="23"/>
      <c r="G122" s="23"/>
      <c r="H122" s="65"/>
    </row>
    <row r="123">
      <c r="B123" s="68" t="s">
        <v>432</v>
      </c>
      <c r="C123" s="69" t="s">
        <v>523</v>
      </c>
      <c r="D123" s="70">
        <v>159.0</v>
      </c>
      <c r="E123" s="23"/>
      <c r="F123" s="23"/>
      <c r="G123" s="23"/>
      <c r="H123" s="65"/>
    </row>
    <row r="124">
      <c r="B124" s="68" t="s">
        <v>432</v>
      </c>
      <c r="C124" s="69" t="s">
        <v>524</v>
      </c>
      <c r="D124" s="70">
        <v>158.0</v>
      </c>
      <c r="E124" s="23"/>
      <c r="F124" s="23"/>
      <c r="G124" s="23"/>
      <c r="H124" s="65"/>
    </row>
    <row r="125">
      <c r="B125" s="68" t="s">
        <v>432</v>
      </c>
      <c r="C125" s="69" t="s">
        <v>525</v>
      </c>
      <c r="D125" s="70">
        <v>139.0</v>
      </c>
      <c r="E125" s="23"/>
      <c r="F125" s="23"/>
      <c r="G125" s="23"/>
      <c r="H125" s="65"/>
    </row>
    <row r="126">
      <c r="B126" s="68" t="s">
        <v>432</v>
      </c>
      <c r="C126" s="69" t="s">
        <v>526</v>
      </c>
      <c r="D126" s="70">
        <v>134.0</v>
      </c>
      <c r="E126" s="23"/>
      <c r="F126" s="23"/>
      <c r="G126" s="23"/>
      <c r="H126" s="65"/>
    </row>
    <row r="127">
      <c r="B127" s="68" t="s">
        <v>432</v>
      </c>
      <c r="C127" s="69" t="s">
        <v>527</v>
      </c>
      <c r="D127" s="70">
        <v>129.0</v>
      </c>
      <c r="E127" s="23"/>
      <c r="F127" s="23"/>
      <c r="G127" s="23"/>
      <c r="H127" s="65"/>
    </row>
    <row r="128">
      <c r="B128" s="68" t="s">
        <v>432</v>
      </c>
      <c r="C128" s="69" t="s">
        <v>528</v>
      </c>
      <c r="D128" s="70">
        <v>115.0</v>
      </c>
      <c r="E128" s="23"/>
      <c r="F128" s="23"/>
      <c r="G128" s="23"/>
      <c r="H128" s="65"/>
    </row>
    <row r="129">
      <c r="B129" s="68" t="s">
        <v>432</v>
      </c>
      <c r="C129" s="69" t="s">
        <v>529</v>
      </c>
      <c r="D129" s="70">
        <v>113.0</v>
      </c>
      <c r="E129" s="23"/>
      <c r="F129" s="23"/>
      <c r="G129" s="23"/>
      <c r="H129" s="65"/>
    </row>
    <row r="130">
      <c r="B130" s="68" t="s">
        <v>432</v>
      </c>
      <c r="C130" s="69" t="s">
        <v>530</v>
      </c>
      <c r="D130" s="70">
        <v>111.0</v>
      </c>
      <c r="E130" s="23"/>
      <c r="F130" s="23"/>
      <c r="G130" s="23"/>
      <c r="H130" s="65"/>
    </row>
    <row r="131">
      <c r="B131" s="68" t="s">
        <v>432</v>
      </c>
      <c r="C131" s="69" t="s">
        <v>531</v>
      </c>
      <c r="D131" s="70">
        <v>111.0</v>
      </c>
      <c r="E131" s="23"/>
      <c r="F131" s="23"/>
      <c r="G131" s="23"/>
      <c r="H131" s="65"/>
    </row>
    <row r="132">
      <c r="B132" s="68" t="s">
        <v>432</v>
      </c>
      <c r="C132" s="69" t="s">
        <v>532</v>
      </c>
      <c r="D132" s="70">
        <v>109.0</v>
      </c>
      <c r="E132" s="23"/>
      <c r="F132" s="23"/>
      <c r="G132" s="23"/>
      <c r="H132" s="65"/>
    </row>
    <row r="133">
      <c r="B133" s="68" t="s">
        <v>432</v>
      </c>
      <c r="C133" s="69" t="s">
        <v>533</v>
      </c>
      <c r="D133" s="70">
        <v>107.0</v>
      </c>
      <c r="E133" s="23"/>
      <c r="F133" s="23"/>
      <c r="G133" s="23"/>
      <c r="H133" s="65"/>
    </row>
    <row r="134">
      <c r="B134" s="68" t="s">
        <v>432</v>
      </c>
      <c r="C134" s="69" t="s">
        <v>534</v>
      </c>
      <c r="D134" s="70">
        <v>105.0</v>
      </c>
      <c r="E134" s="23"/>
      <c r="F134" s="23"/>
      <c r="G134" s="23"/>
      <c r="H134" s="65"/>
    </row>
    <row r="135">
      <c r="B135" s="68" t="s">
        <v>432</v>
      </c>
      <c r="C135" s="69" t="s">
        <v>535</v>
      </c>
      <c r="D135" s="70">
        <v>104.0</v>
      </c>
      <c r="E135" s="23"/>
      <c r="F135" s="23"/>
      <c r="G135" s="23"/>
      <c r="H135" s="65"/>
    </row>
    <row r="136">
      <c r="B136" s="68" t="s">
        <v>432</v>
      </c>
      <c r="C136" s="69" t="s">
        <v>536</v>
      </c>
      <c r="D136" s="70">
        <v>101.0</v>
      </c>
      <c r="E136" s="23"/>
      <c r="F136" s="23"/>
      <c r="G136" s="23"/>
      <c r="H136" s="65"/>
    </row>
    <row r="137">
      <c r="B137" s="68" t="s">
        <v>432</v>
      </c>
      <c r="C137" s="69" t="s">
        <v>537</v>
      </c>
      <c r="D137" s="70">
        <v>101.0</v>
      </c>
      <c r="E137" s="23"/>
      <c r="F137" s="23"/>
      <c r="G137" s="23"/>
      <c r="H137" s="65"/>
    </row>
    <row r="138">
      <c r="B138" s="68" t="s">
        <v>432</v>
      </c>
      <c r="C138" s="69" t="s">
        <v>538</v>
      </c>
      <c r="D138" s="70">
        <v>92.0</v>
      </c>
      <c r="E138" s="23"/>
      <c r="F138" s="23"/>
      <c r="G138" s="23"/>
      <c r="H138" s="65"/>
    </row>
    <row r="139">
      <c r="B139" s="68" t="s">
        <v>432</v>
      </c>
      <c r="C139" s="69" t="s">
        <v>539</v>
      </c>
      <c r="D139" s="70">
        <v>91.0</v>
      </c>
      <c r="E139" s="23"/>
      <c r="F139" s="23"/>
      <c r="G139" s="23"/>
      <c r="H139" s="65"/>
    </row>
    <row r="140">
      <c r="B140" s="68" t="s">
        <v>432</v>
      </c>
      <c r="C140" s="69" t="s">
        <v>540</v>
      </c>
      <c r="D140" s="70">
        <v>87.0</v>
      </c>
      <c r="E140" s="23"/>
      <c r="F140" s="23"/>
      <c r="G140" s="23"/>
      <c r="H140" s="65"/>
    </row>
    <row r="141">
      <c r="B141" s="68" t="s">
        <v>432</v>
      </c>
      <c r="C141" s="69" t="s">
        <v>541</v>
      </c>
      <c r="D141" s="70">
        <v>84.0</v>
      </c>
      <c r="E141" s="23"/>
      <c r="F141" s="23"/>
      <c r="G141" s="23"/>
      <c r="H141" s="65"/>
    </row>
    <row r="142">
      <c r="B142" s="68" t="s">
        <v>432</v>
      </c>
      <c r="C142" s="69" t="s">
        <v>542</v>
      </c>
      <c r="D142" s="70">
        <v>83.0</v>
      </c>
      <c r="E142" s="23"/>
      <c r="F142" s="23"/>
      <c r="G142" s="23"/>
      <c r="H142" s="65"/>
    </row>
    <row r="143">
      <c r="B143" s="68" t="s">
        <v>432</v>
      </c>
      <c r="C143" s="69" t="s">
        <v>543</v>
      </c>
      <c r="D143" s="70">
        <v>82.0</v>
      </c>
      <c r="E143" s="23"/>
      <c r="F143" s="23"/>
      <c r="G143" s="23"/>
      <c r="H143" s="65"/>
    </row>
    <row r="144">
      <c r="B144" s="68" t="s">
        <v>432</v>
      </c>
      <c r="C144" s="69" t="s">
        <v>544</v>
      </c>
      <c r="D144" s="70">
        <v>78.0</v>
      </c>
      <c r="E144" s="23"/>
      <c r="F144" s="23"/>
      <c r="G144" s="23"/>
      <c r="H144" s="65"/>
    </row>
    <row r="145">
      <c r="B145" s="68" t="s">
        <v>432</v>
      </c>
      <c r="C145" s="69" t="s">
        <v>545</v>
      </c>
      <c r="D145" s="70">
        <v>77.0</v>
      </c>
      <c r="E145" s="23"/>
      <c r="F145" s="23"/>
      <c r="G145" s="23"/>
      <c r="H145" s="65"/>
    </row>
    <row r="146">
      <c r="B146" s="68" t="s">
        <v>432</v>
      </c>
      <c r="C146" s="69" t="s">
        <v>546</v>
      </c>
      <c r="D146" s="70">
        <v>75.0</v>
      </c>
      <c r="E146" s="23"/>
      <c r="F146" s="23"/>
      <c r="G146" s="23"/>
      <c r="H146" s="65"/>
    </row>
    <row r="147">
      <c r="B147" s="68" t="s">
        <v>432</v>
      </c>
      <c r="C147" s="69" t="s">
        <v>547</v>
      </c>
      <c r="D147" s="70">
        <v>71.0</v>
      </c>
      <c r="E147" s="23"/>
      <c r="F147" s="23"/>
      <c r="G147" s="23"/>
      <c r="H147" s="65"/>
    </row>
    <row r="148">
      <c r="B148" s="68" t="s">
        <v>432</v>
      </c>
      <c r="C148" s="69" t="s">
        <v>548</v>
      </c>
      <c r="D148" s="70">
        <v>67.0</v>
      </c>
      <c r="E148" s="23"/>
      <c r="F148" s="23"/>
      <c r="G148" s="23"/>
      <c r="H148" s="65"/>
    </row>
    <row r="149">
      <c r="B149" s="68" t="s">
        <v>432</v>
      </c>
      <c r="C149" s="69" t="s">
        <v>549</v>
      </c>
      <c r="D149" s="70">
        <v>66.0</v>
      </c>
      <c r="E149" s="23"/>
      <c r="F149" s="23"/>
      <c r="G149" s="23"/>
      <c r="H149" s="65"/>
    </row>
    <row r="150">
      <c r="B150" s="68" t="s">
        <v>432</v>
      </c>
      <c r="C150" s="69" t="s">
        <v>550</v>
      </c>
      <c r="D150" s="70">
        <v>66.0</v>
      </c>
      <c r="E150" s="23"/>
      <c r="F150" s="23"/>
      <c r="G150" s="23"/>
      <c r="H150" s="65"/>
    </row>
    <row r="151">
      <c r="B151" s="68" t="s">
        <v>432</v>
      </c>
      <c r="C151" s="69" t="s">
        <v>551</v>
      </c>
      <c r="D151" s="70">
        <v>65.0</v>
      </c>
      <c r="E151" s="23"/>
      <c r="F151" s="23"/>
      <c r="G151" s="23"/>
      <c r="H151" s="65"/>
    </row>
    <row r="152">
      <c r="B152" s="68" t="s">
        <v>432</v>
      </c>
      <c r="C152" s="69" t="s">
        <v>552</v>
      </c>
      <c r="D152" s="70">
        <v>63.0</v>
      </c>
      <c r="E152" s="23"/>
      <c r="F152" s="23"/>
      <c r="G152" s="23"/>
      <c r="H152" s="65"/>
    </row>
    <row r="153">
      <c r="B153" s="68" t="s">
        <v>432</v>
      </c>
      <c r="C153" s="69" t="s">
        <v>553</v>
      </c>
      <c r="D153" s="70">
        <v>62.0</v>
      </c>
      <c r="E153" s="23"/>
      <c r="F153" s="23"/>
      <c r="G153" s="23"/>
      <c r="H153" s="65"/>
    </row>
    <row r="154">
      <c r="B154" s="68" t="s">
        <v>432</v>
      </c>
      <c r="C154" s="69" t="s">
        <v>554</v>
      </c>
      <c r="D154" s="70">
        <v>59.0</v>
      </c>
      <c r="E154" s="23"/>
      <c r="F154" s="23"/>
      <c r="G154" s="23"/>
      <c r="H154" s="65"/>
    </row>
    <row r="155">
      <c r="B155" s="68" t="s">
        <v>432</v>
      </c>
      <c r="C155" s="69" t="s">
        <v>555</v>
      </c>
      <c r="D155" s="70">
        <v>53.0</v>
      </c>
      <c r="E155" s="23"/>
      <c r="F155" s="23"/>
      <c r="G155" s="23"/>
      <c r="H155" s="65"/>
    </row>
    <row r="156">
      <c r="B156" s="68" t="s">
        <v>432</v>
      </c>
      <c r="C156" s="69" t="s">
        <v>556</v>
      </c>
      <c r="D156" s="70">
        <v>53.0</v>
      </c>
      <c r="E156" s="23"/>
      <c r="F156" s="23"/>
      <c r="G156" s="23"/>
      <c r="H156" s="65"/>
    </row>
    <row r="157">
      <c r="B157" s="68" t="s">
        <v>432</v>
      </c>
      <c r="C157" s="69" t="s">
        <v>557</v>
      </c>
      <c r="D157" s="70">
        <v>53.0</v>
      </c>
      <c r="E157" s="23"/>
      <c r="F157" s="23"/>
      <c r="G157" s="23"/>
      <c r="H157" s="65"/>
    </row>
    <row r="158">
      <c r="B158" s="68" t="s">
        <v>432</v>
      </c>
      <c r="C158" s="69" t="s">
        <v>558</v>
      </c>
      <c r="D158" s="70">
        <v>51.0</v>
      </c>
      <c r="E158" s="23"/>
      <c r="F158" s="23"/>
      <c r="G158" s="23"/>
      <c r="H158" s="65"/>
    </row>
    <row r="159">
      <c r="B159" s="68" t="s">
        <v>432</v>
      </c>
      <c r="C159" s="69" t="s">
        <v>559</v>
      </c>
      <c r="D159" s="70">
        <v>48.0</v>
      </c>
      <c r="E159" s="23"/>
      <c r="F159" s="23"/>
      <c r="G159" s="23"/>
      <c r="H159" s="65"/>
    </row>
    <row r="160">
      <c r="B160" s="68" t="s">
        <v>432</v>
      </c>
      <c r="C160" s="69" t="s">
        <v>560</v>
      </c>
      <c r="D160" s="70">
        <v>46.0</v>
      </c>
      <c r="E160" s="23"/>
      <c r="F160" s="23"/>
      <c r="G160" s="23"/>
      <c r="H160" s="65"/>
    </row>
    <row r="161">
      <c r="B161" s="68" t="s">
        <v>432</v>
      </c>
      <c r="C161" s="69" t="s">
        <v>561</v>
      </c>
      <c r="D161" s="70">
        <v>43.0</v>
      </c>
      <c r="E161" s="23"/>
      <c r="F161" s="23"/>
      <c r="G161" s="23"/>
      <c r="H161" s="65"/>
    </row>
    <row r="162">
      <c r="B162" s="68" t="s">
        <v>432</v>
      </c>
      <c r="C162" s="69" t="s">
        <v>562</v>
      </c>
      <c r="D162" s="70">
        <v>42.0</v>
      </c>
      <c r="E162" s="23"/>
      <c r="F162" s="23"/>
      <c r="G162" s="23"/>
      <c r="H162" s="65"/>
    </row>
    <row r="163">
      <c r="B163" s="68" t="s">
        <v>432</v>
      </c>
      <c r="C163" s="69" t="s">
        <v>563</v>
      </c>
      <c r="D163" s="70">
        <v>41.0</v>
      </c>
      <c r="E163" s="23"/>
      <c r="F163" s="23"/>
      <c r="G163" s="23"/>
      <c r="H163" s="65"/>
    </row>
    <row r="164">
      <c r="B164" s="68" t="s">
        <v>432</v>
      </c>
      <c r="C164" s="69" t="s">
        <v>564</v>
      </c>
      <c r="D164" s="70">
        <v>39.0</v>
      </c>
      <c r="E164" s="23"/>
      <c r="F164" s="23"/>
      <c r="G164" s="23"/>
      <c r="H164" s="65"/>
    </row>
    <row r="165">
      <c r="B165" s="68" t="s">
        <v>432</v>
      </c>
      <c r="C165" s="69" t="s">
        <v>565</v>
      </c>
      <c r="D165" s="70">
        <v>38.0</v>
      </c>
      <c r="E165" s="23"/>
      <c r="F165" s="23"/>
      <c r="G165" s="23"/>
      <c r="H165" s="65"/>
    </row>
    <row r="166">
      <c r="B166" s="68" t="s">
        <v>432</v>
      </c>
      <c r="C166" s="69" t="s">
        <v>566</v>
      </c>
      <c r="D166" s="70">
        <v>36.0</v>
      </c>
      <c r="E166" s="23"/>
      <c r="F166" s="23"/>
      <c r="G166" s="23"/>
      <c r="H166" s="65"/>
    </row>
    <row r="167">
      <c r="B167" s="68" t="s">
        <v>432</v>
      </c>
      <c r="C167" s="69" t="s">
        <v>567</v>
      </c>
      <c r="D167" s="70">
        <v>34.0</v>
      </c>
      <c r="E167" s="23"/>
      <c r="F167" s="23"/>
      <c r="G167" s="23"/>
      <c r="H167" s="65"/>
    </row>
    <row r="168">
      <c r="B168" s="68" t="s">
        <v>432</v>
      </c>
      <c r="C168" s="69" t="s">
        <v>568</v>
      </c>
      <c r="D168" s="70">
        <v>34.0</v>
      </c>
      <c r="E168" s="23"/>
      <c r="F168" s="23"/>
      <c r="G168" s="23"/>
      <c r="H168" s="65"/>
    </row>
    <row r="169">
      <c r="B169" s="68" t="s">
        <v>432</v>
      </c>
      <c r="C169" s="69" t="s">
        <v>569</v>
      </c>
      <c r="D169" s="70">
        <v>33.0</v>
      </c>
      <c r="E169" s="23"/>
      <c r="F169" s="23"/>
      <c r="G169" s="23"/>
      <c r="H169" s="65"/>
    </row>
    <row r="170">
      <c r="B170" s="68" t="s">
        <v>432</v>
      </c>
      <c r="C170" s="69" t="s">
        <v>570</v>
      </c>
      <c r="D170" s="70">
        <v>32.0</v>
      </c>
      <c r="E170" s="23"/>
      <c r="F170" s="23"/>
      <c r="G170" s="23"/>
      <c r="H170" s="65"/>
    </row>
    <row r="171">
      <c r="B171" s="68" t="s">
        <v>432</v>
      </c>
      <c r="C171" s="69" t="s">
        <v>571</v>
      </c>
      <c r="D171" s="70">
        <v>31.0</v>
      </c>
      <c r="E171" s="23"/>
      <c r="F171" s="23"/>
      <c r="G171" s="23"/>
      <c r="H171" s="65"/>
    </row>
    <row r="172">
      <c r="B172" s="68" t="s">
        <v>432</v>
      </c>
      <c r="C172" s="69" t="s">
        <v>572</v>
      </c>
      <c r="D172" s="70">
        <v>30.0</v>
      </c>
      <c r="E172" s="23"/>
      <c r="F172" s="23"/>
      <c r="G172" s="23"/>
      <c r="H172" s="65"/>
    </row>
    <row r="173">
      <c r="B173" s="68" t="s">
        <v>432</v>
      </c>
      <c r="C173" s="69" t="s">
        <v>573</v>
      </c>
      <c r="D173" s="70">
        <v>30.0</v>
      </c>
      <c r="E173" s="23"/>
      <c r="F173" s="23"/>
      <c r="G173" s="23"/>
      <c r="H173" s="65"/>
    </row>
    <row r="174">
      <c r="B174" s="68" t="s">
        <v>432</v>
      </c>
      <c r="C174" s="69" t="s">
        <v>574</v>
      </c>
      <c r="D174" s="70">
        <v>29.0</v>
      </c>
      <c r="E174" s="23"/>
      <c r="F174" s="23"/>
      <c r="G174" s="23"/>
      <c r="H174" s="65"/>
    </row>
    <row r="175">
      <c r="B175" s="68" t="s">
        <v>432</v>
      </c>
      <c r="C175" s="69" t="s">
        <v>575</v>
      </c>
      <c r="D175" s="70">
        <v>29.0</v>
      </c>
      <c r="E175" s="23"/>
      <c r="F175" s="23"/>
      <c r="G175" s="23"/>
      <c r="H175" s="65"/>
    </row>
    <row r="176">
      <c r="B176" s="68" t="s">
        <v>432</v>
      </c>
      <c r="C176" s="69" t="s">
        <v>576</v>
      </c>
      <c r="D176" s="70">
        <v>29.0</v>
      </c>
      <c r="E176" s="23"/>
      <c r="F176" s="23"/>
      <c r="G176" s="23"/>
      <c r="H176" s="65"/>
    </row>
    <row r="177">
      <c r="B177" s="68" t="s">
        <v>432</v>
      </c>
      <c r="C177" s="69" t="s">
        <v>577</v>
      </c>
      <c r="D177" s="70">
        <v>25.0</v>
      </c>
      <c r="E177" s="23"/>
      <c r="F177" s="23"/>
      <c r="G177" s="23"/>
      <c r="H177" s="65"/>
    </row>
    <row r="178">
      <c r="B178" s="68" t="s">
        <v>432</v>
      </c>
      <c r="C178" s="69" t="s">
        <v>578</v>
      </c>
      <c r="D178" s="70">
        <v>25.0</v>
      </c>
      <c r="E178" s="23"/>
      <c r="F178" s="23"/>
      <c r="G178" s="23"/>
      <c r="H178" s="65"/>
    </row>
    <row r="179">
      <c r="B179" s="68" t="s">
        <v>432</v>
      </c>
      <c r="C179" s="69" t="s">
        <v>579</v>
      </c>
      <c r="D179" s="70">
        <v>24.0</v>
      </c>
      <c r="E179" s="23"/>
      <c r="F179" s="23"/>
      <c r="G179" s="23"/>
      <c r="H179" s="65"/>
    </row>
    <row r="180">
      <c r="B180" s="68" t="s">
        <v>432</v>
      </c>
      <c r="C180" s="69" t="s">
        <v>580</v>
      </c>
      <c r="D180" s="70">
        <v>24.0</v>
      </c>
      <c r="E180" s="23"/>
      <c r="F180" s="23"/>
      <c r="G180" s="23"/>
      <c r="H180" s="65"/>
    </row>
    <row r="181">
      <c r="B181" s="68" t="s">
        <v>432</v>
      </c>
      <c r="C181" s="69" t="s">
        <v>581</v>
      </c>
      <c r="D181" s="70">
        <v>22.0</v>
      </c>
      <c r="E181" s="23"/>
      <c r="F181" s="23"/>
      <c r="G181" s="23"/>
      <c r="H181" s="65"/>
    </row>
    <row r="182">
      <c r="B182" s="68" t="s">
        <v>432</v>
      </c>
      <c r="C182" s="69" t="s">
        <v>582</v>
      </c>
      <c r="D182" s="70">
        <v>22.0</v>
      </c>
      <c r="E182" s="23"/>
      <c r="F182" s="23"/>
      <c r="G182" s="23"/>
      <c r="H182" s="65"/>
    </row>
    <row r="183">
      <c r="B183" s="68" t="s">
        <v>432</v>
      </c>
      <c r="C183" s="69" t="s">
        <v>583</v>
      </c>
      <c r="D183" s="70">
        <v>22.0</v>
      </c>
      <c r="E183" s="23"/>
      <c r="F183" s="23"/>
      <c r="G183" s="23"/>
      <c r="H183" s="65"/>
    </row>
    <row r="184">
      <c r="B184" s="68" t="s">
        <v>432</v>
      </c>
      <c r="C184" s="69" t="s">
        <v>584</v>
      </c>
      <c r="D184" s="70">
        <v>19.0</v>
      </c>
      <c r="E184" s="23"/>
      <c r="F184" s="23"/>
      <c r="G184" s="23"/>
      <c r="H184" s="65"/>
    </row>
    <row r="185">
      <c r="B185" s="68" t="s">
        <v>432</v>
      </c>
      <c r="C185" s="69" t="s">
        <v>585</v>
      </c>
      <c r="D185" s="70">
        <v>19.0</v>
      </c>
      <c r="E185" s="23"/>
      <c r="F185" s="23"/>
      <c r="G185" s="23"/>
      <c r="H185" s="65"/>
    </row>
    <row r="186">
      <c r="B186" s="68" t="s">
        <v>432</v>
      </c>
      <c r="C186" s="69" t="s">
        <v>586</v>
      </c>
      <c r="D186" s="70">
        <v>19.0</v>
      </c>
      <c r="E186" s="23"/>
      <c r="F186" s="23"/>
      <c r="G186" s="23"/>
      <c r="H186" s="65"/>
    </row>
    <row r="187">
      <c r="B187" s="68" t="s">
        <v>432</v>
      </c>
      <c r="C187" s="69" t="s">
        <v>587</v>
      </c>
      <c r="D187" s="70">
        <v>18.0</v>
      </c>
      <c r="E187" s="23"/>
      <c r="F187" s="23"/>
      <c r="G187" s="23"/>
      <c r="H187" s="65"/>
    </row>
    <row r="188">
      <c r="B188" s="68" t="s">
        <v>432</v>
      </c>
      <c r="C188" s="69" t="s">
        <v>588</v>
      </c>
      <c r="D188" s="70">
        <v>16.0</v>
      </c>
      <c r="E188" s="23"/>
      <c r="F188" s="23"/>
      <c r="G188" s="23"/>
      <c r="H188" s="65"/>
    </row>
    <row r="189">
      <c r="B189" s="68" t="s">
        <v>432</v>
      </c>
      <c r="C189" s="69" t="s">
        <v>589</v>
      </c>
      <c r="D189" s="70">
        <v>16.0</v>
      </c>
      <c r="E189" s="23"/>
      <c r="F189" s="23"/>
      <c r="G189" s="23"/>
      <c r="H189" s="65"/>
    </row>
    <row r="190">
      <c r="B190" s="68" t="s">
        <v>432</v>
      </c>
      <c r="C190" s="69" t="s">
        <v>590</v>
      </c>
      <c r="D190" s="70">
        <v>15.0</v>
      </c>
      <c r="E190" s="23"/>
      <c r="F190" s="23"/>
      <c r="G190" s="23"/>
      <c r="H190" s="65"/>
    </row>
    <row r="191">
      <c r="B191" s="68" t="s">
        <v>432</v>
      </c>
      <c r="C191" s="69" t="s">
        <v>591</v>
      </c>
      <c r="D191" s="70">
        <v>14.0</v>
      </c>
      <c r="E191" s="23"/>
      <c r="F191" s="23"/>
      <c r="G191" s="23"/>
      <c r="H191" s="65"/>
    </row>
    <row r="192">
      <c r="B192" s="68" t="s">
        <v>432</v>
      </c>
      <c r="C192" s="69" t="s">
        <v>592</v>
      </c>
      <c r="D192" s="70">
        <v>14.0</v>
      </c>
      <c r="E192" s="23"/>
      <c r="F192" s="23"/>
      <c r="G192" s="23"/>
      <c r="H192" s="65"/>
    </row>
    <row r="193">
      <c r="B193" s="68" t="s">
        <v>432</v>
      </c>
      <c r="C193" s="69" t="s">
        <v>593</v>
      </c>
      <c r="D193" s="70">
        <v>14.0</v>
      </c>
      <c r="E193" s="23"/>
      <c r="F193" s="23"/>
      <c r="G193" s="23"/>
      <c r="H193" s="65"/>
    </row>
    <row r="194">
      <c r="B194" s="68" t="s">
        <v>432</v>
      </c>
      <c r="C194" s="69" t="s">
        <v>594</v>
      </c>
      <c r="D194" s="70">
        <v>14.0</v>
      </c>
      <c r="E194" s="23"/>
      <c r="F194" s="23"/>
      <c r="G194" s="23"/>
      <c r="H194" s="65"/>
    </row>
    <row r="195">
      <c r="B195" s="68" t="s">
        <v>432</v>
      </c>
      <c r="C195" s="69" t="s">
        <v>595</v>
      </c>
      <c r="D195" s="70">
        <v>13.0</v>
      </c>
      <c r="E195" s="23"/>
      <c r="F195" s="23"/>
      <c r="G195" s="23"/>
      <c r="H195" s="65"/>
    </row>
    <row r="196">
      <c r="B196" s="68" t="s">
        <v>432</v>
      </c>
      <c r="C196" s="69" t="s">
        <v>596</v>
      </c>
      <c r="D196" s="70">
        <v>13.0</v>
      </c>
      <c r="E196" s="23"/>
      <c r="F196" s="23"/>
      <c r="G196" s="23"/>
      <c r="H196" s="65"/>
    </row>
    <row r="197">
      <c r="B197" s="68" t="s">
        <v>432</v>
      </c>
      <c r="C197" s="69" t="s">
        <v>597</v>
      </c>
      <c r="D197" s="70">
        <v>13.0</v>
      </c>
      <c r="E197" s="23"/>
      <c r="F197" s="23"/>
      <c r="G197" s="23"/>
      <c r="H197" s="65"/>
    </row>
    <row r="198">
      <c r="B198" s="68" t="s">
        <v>432</v>
      </c>
      <c r="C198" s="69" t="s">
        <v>598</v>
      </c>
      <c r="D198" s="70">
        <v>13.0</v>
      </c>
      <c r="E198" s="23"/>
      <c r="F198" s="23"/>
      <c r="G198" s="23"/>
      <c r="H198" s="65"/>
    </row>
    <row r="199">
      <c r="B199" s="68" t="s">
        <v>432</v>
      </c>
      <c r="C199" s="69" t="s">
        <v>599</v>
      </c>
      <c r="D199" s="70">
        <v>12.0</v>
      </c>
      <c r="E199" s="23"/>
      <c r="F199" s="23"/>
      <c r="G199" s="23"/>
      <c r="H199" s="65"/>
    </row>
    <row r="200">
      <c r="B200" s="68" t="s">
        <v>432</v>
      </c>
      <c r="C200" s="69" t="s">
        <v>600</v>
      </c>
      <c r="D200" s="70">
        <v>12.0</v>
      </c>
      <c r="E200" s="23"/>
      <c r="F200" s="23"/>
      <c r="G200" s="23"/>
      <c r="H200" s="65"/>
    </row>
    <row r="201">
      <c r="B201" s="68" t="s">
        <v>432</v>
      </c>
      <c r="C201" s="69" t="s">
        <v>601</v>
      </c>
      <c r="D201" s="70">
        <v>12.0</v>
      </c>
      <c r="E201" s="23"/>
      <c r="F201" s="23"/>
      <c r="G201" s="23"/>
      <c r="H201" s="65"/>
    </row>
    <row r="202">
      <c r="B202" s="68" t="s">
        <v>432</v>
      </c>
      <c r="C202" s="69" t="s">
        <v>602</v>
      </c>
      <c r="D202" s="70">
        <v>12.0</v>
      </c>
      <c r="E202" s="23"/>
      <c r="F202" s="23"/>
      <c r="G202" s="23"/>
      <c r="H202" s="65"/>
    </row>
    <row r="203">
      <c r="B203" s="68" t="s">
        <v>432</v>
      </c>
      <c r="C203" s="69" t="s">
        <v>603</v>
      </c>
      <c r="D203" s="70">
        <v>12.0</v>
      </c>
      <c r="E203" s="23"/>
      <c r="F203" s="23"/>
      <c r="G203" s="23"/>
      <c r="H203" s="65"/>
    </row>
    <row r="204">
      <c r="B204" s="68" t="s">
        <v>432</v>
      </c>
      <c r="C204" s="69" t="s">
        <v>604</v>
      </c>
      <c r="D204" s="70">
        <v>11.0</v>
      </c>
      <c r="E204" s="23"/>
      <c r="F204" s="23"/>
      <c r="G204" s="23"/>
      <c r="H204" s="65"/>
    </row>
    <row r="205">
      <c r="B205" s="68" t="s">
        <v>432</v>
      </c>
      <c r="C205" s="69" t="s">
        <v>605</v>
      </c>
      <c r="D205" s="70">
        <v>11.0</v>
      </c>
      <c r="E205" s="23"/>
      <c r="F205" s="23"/>
      <c r="G205" s="23"/>
    </row>
    <row r="206">
      <c r="B206" s="68" t="s">
        <v>432</v>
      </c>
      <c r="C206" s="69" t="s">
        <v>606</v>
      </c>
      <c r="D206" s="70">
        <v>10.0</v>
      </c>
      <c r="E206" s="23"/>
      <c r="F206" s="23"/>
      <c r="G206" s="23"/>
    </row>
    <row r="207">
      <c r="B207" s="68" t="s">
        <v>432</v>
      </c>
      <c r="C207" s="69" t="s">
        <v>607</v>
      </c>
      <c r="D207" s="70">
        <v>10.0</v>
      </c>
      <c r="E207" s="23"/>
      <c r="F207" s="23"/>
      <c r="G207" s="23"/>
    </row>
    <row r="208">
      <c r="B208" s="68" t="s">
        <v>432</v>
      </c>
      <c r="C208" s="69" t="s">
        <v>608</v>
      </c>
      <c r="D208" s="70">
        <v>10.0</v>
      </c>
      <c r="E208" s="23"/>
      <c r="F208" s="23"/>
      <c r="G208" s="23"/>
    </row>
    <row r="209">
      <c r="B209" s="68" t="s">
        <v>432</v>
      </c>
      <c r="C209" s="69" t="s">
        <v>609</v>
      </c>
      <c r="D209" s="70">
        <v>10.0</v>
      </c>
      <c r="E209" s="23"/>
      <c r="F209" s="23"/>
      <c r="G209" s="23"/>
    </row>
    <row r="210">
      <c r="B210" s="68" t="s">
        <v>432</v>
      </c>
      <c r="C210" s="69" t="s">
        <v>610</v>
      </c>
      <c r="D210" s="70">
        <v>9.0</v>
      </c>
      <c r="E210" s="23"/>
      <c r="F210" s="23"/>
      <c r="G210" s="23"/>
    </row>
    <row r="211">
      <c r="B211" s="68" t="s">
        <v>432</v>
      </c>
      <c r="C211" s="69" t="s">
        <v>611</v>
      </c>
      <c r="D211" s="70">
        <v>8.0</v>
      </c>
      <c r="E211" s="23"/>
      <c r="F211" s="23"/>
      <c r="G211" s="23"/>
    </row>
    <row r="212">
      <c r="B212" s="68" t="s">
        <v>432</v>
      </c>
      <c r="C212" s="69" t="s">
        <v>612</v>
      </c>
      <c r="D212" s="70">
        <v>8.0</v>
      </c>
      <c r="E212" s="23"/>
      <c r="F212" s="23"/>
      <c r="G212" s="23"/>
    </row>
    <row r="213">
      <c r="B213" s="68" t="s">
        <v>432</v>
      </c>
      <c r="C213" s="69" t="s">
        <v>613</v>
      </c>
      <c r="D213" s="70">
        <v>8.0</v>
      </c>
      <c r="E213" s="23"/>
      <c r="F213" s="23"/>
      <c r="G213" s="23"/>
    </row>
    <row r="214">
      <c r="B214" s="68" t="s">
        <v>432</v>
      </c>
      <c r="C214" s="69" t="s">
        <v>614</v>
      </c>
      <c r="D214" s="70">
        <v>8.0</v>
      </c>
      <c r="E214" s="23"/>
      <c r="F214" s="23"/>
      <c r="G214" s="23"/>
    </row>
    <row r="215">
      <c r="B215" s="68" t="s">
        <v>432</v>
      </c>
      <c r="C215" s="69" t="s">
        <v>615</v>
      </c>
      <c r="D215" s="70">
        <v>7.0</v>
      </c>
      <c r="E215" s="23"/>
      <c r="F215" s="23"/>
      <c r="G215" s="23"/>
    </row>
    <row r="216">
      <c r="B216" s="68" t="s">
        <v>432</v>
      </c>
      <c r="C216" s="69" t="s">
        <v>616</v>
      </c>
      <c r="D216" s="70">
        <v>7.0</v>
      </c>
      <c r="E216" s="23"/>
      <c r="F216" s="23"/>
      <c r="G216" s="23"/>
    </row>
    <row r="217">
      <c r="B217" s="68" t="s">
        <v>432</v>
      </c>
      <c r="C217" s="69" t="s">
        <v>617</v>
      </c>
      <c r="D217" s="70">
        <v>6.0</v>
      </c>
      <c r="E217" s="23"/>
      <c r="F217" s="23"/>
      <c r="G217" s="23"/>
    </row>
    <row r="218">
      <c r="B218" s="68" t="s">
        <v>432</v>
      </c>
      <c r="C218" s="69" t="s">
        <v>618</v>
      </c>
      <c r="D218" s="70">
        <v>6.0</v>
      </c>
      <c r="E218" s="23"/>
      <c r="F218" s="23"/>
      <c r="G218" s="23"/>
    </row>
    <row r="219">
      <c r="B219" s="68" t="s">
        <v>432</v>
      </c>
      <c r="C219" s="69" t="s">
        <v>619</v>
      </c>
      <c r="D219" s="70">
        <v>6.0</v>
      </c>
      <c r="E219" s="23"/>
      <c r="F219" s="23"/>
      <c r="G219" s="23"/>
    </row>
    <row r="220">
      <c r="B220" s="68" t="s">
        <v>432</v>
      </c>
      <c r="C220" s="69" t="s">
        <v>620</v>
      </c>
      <c r="D220" s="70">
        <v>6.0</v>
      </c>
      <c r="E220" s="23"/>
      <c r="F220" s="23"/>
      <c r="G220" s="23"/>
    </row>
    <row r="221">
      <c r="B221" s="68" t="s">
        <v>432</v>
      </c>
      <c r="C221" s="69" t="s">
        <v>621</v>
      </c>
      <c r="D221" s="70">
        <v>6.0</v>
      </c>
      <c r="E221" s="23"/>
      <c r="F221" s="23"/>
      <c r="G221" s="23"/>
    </row>
    <row r="222">
      <c r="B222" s="68" t="s">
        <v>432</v>
      </c>
      <c r="C222" s="69" t="s">
        <v>622</v>
      </c>
      <c r="D222" s="70">
        <v>5.0</v>
      </c>
      <c r="E222" s="23"/>
      <c r="F222" s="23"/>
      <c r="G222" s="23"/>
    </row>
    <row r="223">
      <c r="B223" s="68" t="s">
        <v>432</v>
      </c>
      <c r="C223" s="69" t="s">
        <v>623</v>
      </c>
      <c r="D223" s="70">
        <v>5.0</v>
      </c>
      <c r="E223" s="23"/>
      <c r="F223" s="23"/>
      <c r="G223" s="23"/>
    </row>
    <row r="224">
      <c r="B224" s="68" t="s">
        <v>432</v>
      </c>
      <c r="C224" s="69" t="s">
        <v>624</v>
      </c>
      <c r="D224" s="70">
        <v>5.0</v>
      </c>
      <c r="E224" s="23"/>
      <c r="F224" s="23"/>
      <c r="G224" s="23"/>
    </row>
    <row r="225">
      <c r="B225" s="68" t="s">
        <v>432</v>
      </c>
      <c r="C225" s="69" t="s">
        <v>625</v>
      </c>
      <c r="D225" s="70">
        <v>5.0</v>
      </c>
      <c r="E225" s="23"/>
      <c r="F225" s="23"/>
      <c r="G225" s="23"/>
    </row>
    <row r="226">
      <c r="B226" s="68" t="s">
        <v>432</v>
      </c>
      <c r="C226" s="69" t="s">
        <v>626</v>
      </c>
      <c r="D226" s="70">
        <v>4.0</v>
      </c>
      <c r="E226" s="23"/>
      <c r="F226" s="23"/>
      <c r="G226" s="23"/>
    </row>
    <row r="227">
      <c r="B227" s="68" t="s">
        <v>432</v>
      </c>
      <c r="C227" s="69" t="s">
        <v>627</v>
      </c>
      <c r="D227" s="70">
        <v>4.0</v>
      </c>
      <c r="E227" s="23"/>
      <c r="F227" s="23"/>
      <c r="G227" s="23"/>
    </row>
    <row r="228">
      <c r="B228" s="68" t="s">
        <v>432</v>
      </c>
      <c r="C228" s="69" t="s">
        <v>628</v>
      </c>
      <c r="D228" s="70">
        <v>4.0</v>
      </c>
      <c r="E228" s="23"/>
      <c r="F228" s="23"/>
      <c r="G228" s="23"/>
    </row>
    <row r="229">
      <c r="B229" s="68" t="s">
        <v>432</v>
      </c>
      <c r="C229" s="69" t="s">
        <v>629</v>
      </c>
      <c r="D229" s="70">
        <v>4.0</v>
      </c>
      <c r="E229" s="23"/>
      <c r="F229" s="23"/>
      <c r="G229" s="23"/>
    </row>
    <row r="230">
      <c r="B230" s="68" t="s">
        <v>432</v>
      </c>
      <c r="C230" s="69" t="s">
        <v>630</v>
      </c>
      <c r="D230" s="70">
        <v>4.0</v>
      </c>
      <c r="E230" s="23"/>
      <c r="F230" s="23"/>
      <c r="G230" s="23"/>
    </row>
    <row r="231">
      <c r="B231" s="68" t="s">
        <v>432</v>
      </c>
      <c r="C231" s="69" t="s">
        <v>631</v>
      </c>
      <c r="D231" s="70">
        <v>4.0</v>
      </c>
      <c r="E231" s="23"/>
      <c r="F231" s="23"/>
      <c r="G231" s="23"/>
    </row>
    <row r="232">
      <c r="B232" s="68" t="s">
        <v>432</v>
      </c>
      <c r="C232" s="69" t="s">
        <v>632</v>
      </c>
      <c r="D232" s="70">
        <v>4.0</v>
      </c>
      <c r="E232" s="23"/>
      <c r="F232" s="23"/>
      <c r="G232" s="23"/>
    </row>
    <row r="233">
      <c r="B233" s="68" t="s">
        <v>432</v>
      </c>
      <c r="C233" s="69" t="s">
        <v>633</v>
      </c>
      <c r="D233" s="70">
        <v>4.0</v>
      </c>
      <c r="E233" s="23"/>
      <c r="F233" s="23"/>
      <c r="G233" s="23"/>
    </row>
    <row r="234">
      <c r="B234" s="68" t="s">
        <v>432</v>
      </c>
      <c r="C234" s="69" t="s">
        <v>634</v>
      </c>
      <c r="D234" s="70">
        <v>3.0</v>
      </c>
      <c r="E234" s="23"/>
      <c r="F234" s="23"/>
      <c r="G234" s="23"/>
    </row>
    <row r="235">
      <c r="B235" s="68" t="s">
        <v>432</v>
      </c>
      <c r="C235" s="69" t="s">
        <v>635</v>
      </c>
      <c r="D235" s="70">
        <v>3.0</v>
      </c>
      <c r="E235" s="23"/>
      <c r="F235" s="23"/>
      <c r="G235" s="23"/>
    </row>
    <row r="236">
      <c r="B236" s="68" t="s">
        <v>432</v>
      </c>
      <c r="C236" s="69" t="s">
        <v>636</v>
      </c>
      <c r="D236" s="70">
        <v>3.0</v>
      </c>
      <c r="E236" s="23"/>
      <c r="F236" s="23"/>
      <c r="G236" s="23"/>
    </row>
    <row r="237">
      <c r="B237" s="68" t="s">
        <v>432</v>
      </c>
      <c r="C237" s="69" t="s">
        <v>637</v>
      </c>
      <c r="D237" s="70">
        <v>3.0</v>
      </c>
      <c r="E237" s="23"/>
      <c r="F237" s="23"/>
      <c r="G237" s="23"/>
    </row>
    <row r="238">
      <c r="B238" s="68" t="s">
        <v>432</v>
      </c>
      <c r="C238" s="69" t="s">
        <v>638</v>
      </c>
      <c r="D238" s="70">
        <v>3.0</v>
      </c>
      <c r="E238" s="23"/>
      <c r="F238" s="23"/>
      <c r="G238" s="23"/>
    </row>
    <row r="239">
      <c r="B239" s="68" t="s">
        <v>432</v>
      </c>
      <c r="C239" s="69" t="s">
        <v>639</v>
      </c>
      <c r="D239" s="70">
        <v>2.0</v>
      </c>
      <c r="E239" s="23"/>
      <c r="F239" s="23"/>
      <c r="G239" s="23"/>
    </row>
    <row r="240">
      <c r="B240" s="68" t="s">
        <v>432</v>
      </c>
      <c r="C240" s="69" t="s">
        <v>640</v>
      </c>
      <c r="D240" s="70">
        <v>2.0</v>
      </c>
      <c r="E240" s="23"/>
      <c r="F240" s="23"/>
      <c r="G240" s="23"/>
    </row>
    <row r="241">
      <c r="B241" s="68" t="s">
        <v>432</v>
      </c>
      <c r="C241" s="69" t="s">
        <v>641</v>
      </c>
      <c r="D241" s="70">
        <v>2.0</v>
      </c>
      <c r="E241" s="23"/>
      <c r="F241" s="23"/>
      <c r="G241" s="23"/>
    </row>
    <row r="242">
      <c r="B242" s="68" t="s">
        <v>432</v>
      </c>
      <c r="C242" s="69" t="s">
        <v>642</v>
      </c>
      <c r="D242" s="70">
        <v>2.0</v>
      </c>
      <c r="E242" s="23"/>
      <c r="F242" s="23"/>
      <c r="G242" s="23"/>
    </row>
    <row r="243">
      <c r="B243" s="68" t="s">
        <v>432</v>
      </c>
      <c r="C243" s="69" t="s">
        <v>643</v>
      </c>
      <c r="D243" s="70">
        <v>2.0</v>
      </c>
      <c r="E243" s="23"/>
      <c r="F243" s="23"/>
      <c r="G243" s="23"/>
    </row>
    <row r="244">
      <c r="B244" s="68" t="s">
        <v>432</v>
      </c>
      <c r="C244" s="69" t="s">
        <v>644</v>
      </c>
      <c r="D244" s="70">
        <v>2.0</v>
      </c>
      <c r="E244" s="23"/>
      <c r="F244" s="23"/>
      <c r="G244" s="23"/>
    </row>
    <row r="245">
      <c r="B245" s="68" t="s">
        <v>432</v>
      </c>
      <c r="C245" s="69" t="s">
        <v>645</v>
      </c>
      <c r="D245" s="70">
        <v>2.0</v>
      </c>
      <c r="E245" s="23"/>
      <c r="F245" s="23"/>
      <c r="G245" s="23"/>
    </row>
    <row r="246">
      <c r="B246" s="68" t="s">
        <v>432</v>
      </c>
      <c r="C246" s="69" t="s">
        <v>646</v>
      </c>
      <c r="D246" s="70">
        <v>1.0</v>
      </c>
      <c r="E246" s="23"/>
      <c r="F246" s="23"/>
      <c r="G246" s="23"/>
    </row>
    <row r="247">
      <c r="B247" s="68" t="s">
        <v>432</v>
      </c>
      <c r="C247" s="69" t="s">
        <v>647</v>
      </c>
      <c r="D247" s="70">
        <v>1.0</v>
      </c>
      <c r="E247" s="23"/>
      <c r="F247" s="23"/>
      <c r="G247" s="23"/>
    </row>
    <row r="248">
      <c r="B248" s="68" t="s">
        <v>432</v>
      </c>
      <c r="C248" s="69" t="s">
        <v>648</v>
      </c>
      <c r="D248" s="70">
        <v>1.0</v>
      </c>
      <c r="E248" s="23"/>
      <c r="F248" s="23"/>
      <c r="G248" s="23"/>
    </row>
    <row r="249">
      <c r="B249" s="68" t="s">
        <v>432</v>
      </c>
      <c r="C249" s="69" t="s">
        <v>649</v>
      </c>
      <c r="D249" s="70">
        <v>1.0</v>
      </c>
      <c r="E249" s="23"/>
      <c r="F249" s="23"/>
      <c r="G249" s="23"/>
    </row>
    <row r="250">
      <c r="B250" s="68" t="s">
        <v>432</v>
      </c>
      <c r="C250" s="69" t="s">
        <v>650</v>
      </c>
      <c r="D250" s="70">
        <v>1.0</v>
      </c>
      <c r="E250" s="23"/>
      <c r="F250" s="23"/>
      <c r="G250" s="23"/>
    </row>
    <row r="251">
      <c r="B251" s="68" t="s">
        <v>432</v>
      </c>
      <c r="C251" s="69" t="s">
        <v>651</v>
      </c>
      <c r="D251" s="70">
        <v>1.0</v>
      </c>
      <c r="E251" s="23"/>
      <c r="F251" s="23"/>
      <c r="G251" s="23"/>
    </row>
    <row r="252">
      <c r="B252" s="68" t="s">
        <v>432</v>
      </c>
      <c r="C252" s="69" t="s">
        <v>652</v>
      </c>
      <c r="D252" s="70">
        <v>1.0</v>
      </c>
      <c r="E252" s="23"/>
      <c r="F252" s="23"/>
      <c r="G252" s="23"/>
    </row>
    <row r="253">
      <c r="B253" s="68" t="s">
        <v>432</v>
      </c>
      <c r="C253" s="69" t="s">
        <v>653</v>
      </c>
      <c r="D253" s="70">
        <v>1.0</v>
      </c>
      <c r="E253" s="23"/>
      <c r="F253" s="23"/>
      <c r="G253" s="23"/>
    </row>
    <row r="254">
      <c r="B254" s="68" t="s">
        <v>432</v>
      </c>
      <c r="C254" s="69" t="s">
        <v>654</v>
      </c>
      <c r="D254" s="70">
        <v>1.0</v>
      </c>
      <c r="E254" s="23"/>
      <c r="F254" s="23"/>
      <c r="G254" s="23"/>
    </row>
    <row r="255">
      <c r="C255" s="23"/>
      <c r="D255" s="23"/>
      <c r="E255" s="23"/>
      <c r="F255" s="23"/>
      <c r="G255" s="23"/>
    </row>
    <row r="256">
      <c r="C256" s="23"/>
      <c r="D256" s="23"/>
      <c r="E256" s="23"/>
      <c r="F256" s="23"/>
      <c r="G256" s="23"/>
    </row>
    <row r="257">
      <c r="C257" s="23"/>
      <c r="D257" s="23"/>
      <c r="E257" s="23"/>
      <c r="F257" s="23"/>
      <c r="G257" s="23"/>
    </row>
    <row r="258">
      <c r="C258" s="23"/>
      <c r="D258" s="23"/>
      <c r="E258" s="23"/>
      <c r="F258" s="23"/>
      <c r="G258" s="23"/>
    </row>
    <row r="259">
      <c r="C259" s="23"/>
      <c r="D259" s="23"/>
      <c r="E259" s="23"/>
      <c r="F259" s="23"/>
      <c r="G259" s="23"/>
    </row>
    <row r="260">
      <c r="C260" s="23"/>
      <c r="D260" s="23"/>
      <c r="E260" s="23"/>
      <c r="F260" s="23"/>
      <c r="G260" s="23"/>
    </row>
    <row r="261">
      <c r="C261" s="23"/>
      <c r="D261" s="23"/>
      <c r="E261" s="23"/>
      <c r="F261" s="23"/>
      <c r="G261" s="23"/>
    </row>
    <row r="262">
      <c r="C262" s="23"/>
      <c r="D262" s="23"/>
      <c r="E262" s="23"/>
      <c r="F262" s="23"/>
      <c r="G262" s="23"/>
    </row>
    <row r="263">
      <c r="C263" s="23"/>
      <c r="D263" s="23"/>
      <c r="E263" s="23"/>
      <c r="F263" s="23"/>
      <c r="G263" s="23"/>
    </row>
    <row r="264">
      <c r="C264" s="23"/>
      <c r="D264" s="23"/>
      <c r="E264" s="23"/>
      <c r="F264" s="23"/>
      <c r="G264" s="23"/>
    </row>
    <row r="265">
      <c r="C265" s="23"/>
      <c r="D265" s="23"/>
      <c r="E265" s="23"/>
      <c r="F265" s="23"/>
      <c r="G265" s="23"/>
    </row>
    <row r="266">
      <c r="C266" s="23"/>
      <c r="D266" s="23"/>
      <c r="E266" s="23"/>
      <c r="F266" s="23"/>
      <c r="G266" s="23"/>
    </row>
    <row r="267">
      <c r="C267" s="23"/>
      <c r="D267" s="23"/>
      <c r="E267" s="23"/>
      <c r="F267" s="23"/>
      <c r="G267" s="23"/>
    </row>
    <row r="268">
      <c r="C268" s="23"/>
      <c r="D268" s="23"/>
      <c r="E268" s="23"/>
      <c r="F268" s="23"/>
      <c r="G268" s="23"/>
    </row>
    <row r="269">
      <c r="C269" s="23"/>
      <c r="D269" s="23"/>
      <c r="E269" s="23"/>
      <c r="F269" s="23"/>
      <c r="G269" s="23"/>
    </row>
    <row r="270">
      <c r="C270" s="23"/>
      <c r="D270" s="23"/>
      <c r="E270" s="23"/>
      <c r="F270" s="23"/>
      <c r="G270" s="23"/>
    </row>
    <row r="271">
      <c r="C271" s="23"/>
      <c r="D271" s="23"/>
      <c r="E271" s="23"/>
      <c r="F271" s="23"/>
      <c r="G271" s="23"/>
    </row>
    <row r="272">
      <c r="C272" s="23"/>
      <c r="D272" s="23"/>
      <c r="E272" s="23"/>
      <c r="F272" s="23"/>
      <c r="G272" s="23"/>
    </row>
    <row r="273">
      <c r="C273" s="23"/>
      <c r="D273" s="23"/>
      <c r="E273" s="23"/>
      <c r="F273" s="23"/>
      <c r="G273" s="23"/>
    </row>
    <row r="274">
      <c r="C274" s="23"/>
      <c r="D274" s="23"/>
      <c r="E274" s="23"/>
      <c r="F274" s="23"/>
      <c r="G274" s="23"/>
    </row>
    <row r="275">
      <c r="C275" s="23"/>
      <c r="D275" s="23"/>
      <c r="E275" s="23"/>
      <c r="F275" s="23"/>
      <c r="G275" s="23"/>
    </row>
    <row r="276">
      <c r="C276" s="23"/>
      <c r="D276" s="23"/>
      <c r="E276" s="23"/>
      <c r="F276" s="23"/>
      <c r="G276" s="23"/>
    </row>
    <row r="277">
      <c r="C277" s="23"/>
      <c r="D277" s="23"/>
      <c r="E277" s="23"/>
      <c r="F277" s="23"/>
      <c r="G277" s="23"/>
    </row>
    <row r="278">
      <c r="C278" s="23"/>
      <c r="D278" s="23"/>
      <c r="E278" s="23"/>
      <c r="F278" s="23"/>
      <c r="G278" s="23"/>
    </row>
    <row r="279">
      <c r="C279" s="23"/>
      <c r="D279" s="23"/>
      <c r="E279" s="23"/>
      <c r="F279" s="23"/>
      <c r="G279" s="23"/>
    </row>
    <row r="280">
      <c r="C280" s="23"/>
      <c r="D280" s="23"/>
      <c r="E280" s="23"/>
      <c r="F280" s="23"/>
      <c r="G280" s="23"/>
    </row>
    <row r="281">
      <c r="C281" s="23"/>
      <c r="D281" s="23"/>
      <c r="E281" s="23"/>
      <c r="F281" s="23"/>
      <c r="G281" s="23"/>
    </row>
    <row r="282">
      <c r="C282" s="23"/>
      <c r="D282" s="23"/>
      <c r="E282" s="23"/>
      <c r="F282" s="23"/>
      <c r="G282" s="23"/>
    </row>
    <row r="283">
      <c r="C283" s="23"/>
      <c r="D283" s="23"/>
      <c r="E283" s="23"/>
      <c r="F283" s="23"/>
      <c r="G283" s="23"/>
    </row>
    <row r="284">
      <c r="C284" s="23"/>
      <c r="D284" s="23"/>
      <c r="E284" s="23"/>
      <c r="F284" s="23"/>
      <c r="G284" s="23"/>
    </row>
    <row r="285">
      <c r="C285" s="23"/>
      <c r="D285" s="23"/>
      <c r="E285" s="23"/>
      <c r="F285" s="23"/>
      <c r="G285" s="23"/>
    </row>
    <row r="286">
      <c r="C286" s="23"/>
      <c r="D286" s="23"/>
      <c r="E286" s="23"/>
      <c r="F286" s="23"/>
      <c r="G286" s="23"/>
    </row>
    <row r="287">
      <c r="C287" s="23"/>
      <c r="D287" s="23"/>
      <c r="E287" s="23"/>
      <c r="F287" s="23"/>
      <c r="G287" s="23"/>
    </row>
    <row r="288">
      <c r="C288" s="23"/>
      <c r="D288" s="23"/>
      <c r="E288" s="23"/>
      <c r="F288" s="23"/>
      <c r="G288" s="23"/>
    </row>
    <row r="289">
      <c r="C289" s="23"/>
      <c r="D289" s="23"/>
      <c r="E289" s="23"/>
      <c r="F289" s="23"/>
      <c r="G289" s="23"/>
    </row>
    <row r="290">
      <c r="C290" s="23"/>
      <c r="D290" s="23"/>
      <c r="E290" s="23"/>
      <c r="F290" s="23"/>
      <c r="G290" s="23"/>
    </row>
    <row r="291">
      <c r="C291" s="23"/>
      <c r="D291" s="23"/>
      <c r="E291" s="23"/>
      <c r="F291" s="23"/>
      <c r="G291" s="23"/>
    </row>
    <row r="292">
      <c r="C292" s="23"/>
      <c r="D292" s="23"/>
      <c r="E292" s="23"/>
      <c r="F292" s="23"/>
      <c r="G292" s="23"/>
    </row>
    <row r="293">
      <c r="C293" s="23"/>
      <c r="D293" s="23"/>
      <c r="E293" s="23"/>
      <c r="F293" s="23"/>
      <c r="G293" s="23"/>
    </row>
    <row r="294">
      <c r="C294" s="23"/>
      <c r="D294" s="23"/>
      <c r="E294" s="23"/>
      <c r="F294" s="23"/>
      <c r="G294" s="23"/>
    </row>
    <row r="295">
      <c r="C295" s="23"/>
      <c r="D295" s="23"/>
      <c r="E295" s="23"/>
      <c r="F295" s="23"/>
      <c r="G295" s="23"/>
    </row>
    <row r="296">
      <c r="C296" s="23"/>
      <c r="D296" s="23"/>
      <c r="E296" s="23"/>
      <c r="F296" s="23"/>
      <c r="G296" s="23"/>
    </row>
    <row r="297">
      <c r="C297" s="23"/>
      <c r="D297" s="23"/>
      <c r="E297" s="23"/>
      <c r="F297" s="23"/>
      <c r="G297" s="23"/>
    </row>
    <row r="298">
      <c r="C298" s="23"/>
      <c r="D298" s="23"/>
      <c r="E298" s="23"/>
      <c r="F298" s="23"/>
      <c r="G298" s="23"/>
    </row>
    <row r="299">
      <c r="C299" s="23"/>
      <c r="D299" s="23"/>
      <c r="E299" s="23"/>
      <c r="F299" s="23"/>
      <c r="G299" s="23"/>
    </row>
    <row r="300">
      <c r="C300" s="23"/>
      <c r="D300" s="23"/>
      <c r="E300" s="23"/>
      <c r="F300" s="23"/>
      <c r="G300" s="23"/>
    </row>
    <row r="301">
      <c r="C301" s="23"/>
      <c r="D301" s="23"/>
      <c r="E301" s="23"/>
      <c r="F301" s="23"/>
      <c r="G301" s="23"/>
    </row>
    <row r="302">
      <c r="C302" s="23"/>
      <c r="D302" s="23"/>
      <c r="E302" s="23"/>
      <c r="F302" s="23"/>
      <c r="G302" s="23"/>
    </row>
    <row r="303">
      <c r="C303" s="23"/>
      <c r="D303" s="23"/>
      <c r="E303" s="23"/>
      <c r="F303" s="23"/>
      <c r="G303" s="23"/>
    </row>
    <row r="304">
      <c r="C304" s="23"/>
      <c r="D304" s="23"/>
      <c r="E304" s="23"/>
      <c r="F304" s="23"/>
      <c r="G304" s="23"/>
    </row>
    <row r="305">
      <c r="C305" s="23"/>
      <c r="D305" s="23"/>
      <c r="E305" s="23"/>
      <c r="F305" s="23"/>
      <c r="G305" s="23"/>
    </row>
    <row r="306">
      <c r="C306" s="23"/>
      <c r="D306" s="23"/>
      <c r="E306" s="23"/>
      <c r="F306" s="23"/>
      <c r="G306" s="23"/>
    </row>
    <row r="307">
      <c r="C307" s="23"/>
      <c r="D307" s="23"/>
      <c r="E307" s="23"/>
      <c r="F307" s="23"/>
      <c r="G307" s="23"/>
    </row>
    <row r="308">
      <c r="C308" s="23"/>
      <c r="D308" s="23"/>
      <c r="E308" s="23"/>
      <c r="F308" s="23"/>
      <c r="G308" s="23"/>
    </row>
    <row r="309">
      <c r="C309" s="23"/>
      <c r="D309" s="23"/>
      <c r="E309" s="23"/>
      <c r="F309" s="23"/>
      <c r="G309" s="23"/>
    </row>
    <row r="310">
      <c r="C310" s="23"/>
      <c r="D310" s="23"/>
      <c r="E310" s="23"/>
      <c r="F310" s="23"/>
      <c r="G310" s="23"/>
    </row>
    <row r="311">
      <c r="C311" s="23"/>
      <c r="D311" s="23"/>
      <c r="E311" s="23"/>
      <c r="F311" s="23"/>
      <c r="G311" s="23"/>
    </row>
  </sheetData>
  <hyperlinks>
    <hyperlink r:id="rId1" ref="B22"/>
    <hyperlink r:id="rId2" ref="B30"/>
  </hyperlin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5"/>
    <col customWidth="1" min="4" max="4" width="16.88"/>
    <col customWidth="1" min="6" max="6" width="13.75"/>
    <col customWidth="1" min="8" max="8" width="19.5"/>
  </cols>
  <sheetData>
    <row r="1">
      <c r="A1" s="67" t="s">
        <v>301</v>
      </c>
      <c r="B1" s="71" t="s">
        <v>242</v>
      </c>
      <c r="C1" s="71" t="s">
        <v>655</v>
      </c>
      <c r="D1" s="71" t="s">
        <v>242</v>
      </c>
      <c r="E1" s="72"/>
      <c r="F1" s="72"/>
      <c r="G1" s="72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>
      <c r="A2" s="67" t="s">
        <v>656</v>
      </c>
      <c r="B2" s="71" t="s">
        <v>438</v>
      </c>
      <c r="C2" s="71">
        <v>5.0</v>
      </c>
      <c r="D2" s="71" t="s">
        <v>70</v>
      </c>
      <c r="E2" s="72"/>
      <c r="F2" s="72"/>
      <c r="G2" s="73" t="s">
        <v>657</v>
      </c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</row>
    <row r="3">
      <c r="A3" s="67" t="s">
        <v>656</v>
      </c>
      <c r="B3" s="71" t="s">
        <v>433</v>
      </c>
      <c r="C3" s="71">
        <v>3.0</v>
      </c>
      <c r="D3" s="71" t="s">
        <v>61</v>
      </c>
      <c r="E3" s="72"/>
      <c r="F3" s="72"/>
      <c r="G3" s="72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</row>
    <row r="4">
      <c r="A4" s="67" t="s">
        <v>656</v>
      </c>
      <c r="B4" s="71" t="s">
        <v>436</v>
      </c>
      <c r="C4" s="71">
        <v>3.0</v>
      </c>
      <c r="D4" s="71" t="s">
        <v>60</v>
      </c>
      <c r="E4" s="72"/>
      <c r="F4" s="72"/>
      <c r="G4" s="72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</row>
    <row r="5">
      <c r="A5" s="67" t="s">
        <v>656</v>
      </c>
      <c r="B5" s="71" t="s">
        <v>446</v>
      </c>
      <c r="C5" s="71">
        <v>1.0</v>
      </c>
      <c r="D5" s="71" t="s">
        <v>73</v>
      </c>
      <c r="E5" s="72"/>
      <c r="F5" s="72"/>
      <c r="G5" s="7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>
      <c r="A6" s="67" t="s">
        <v>656</v>
      </c>
      <c r="B6" s="71" t="s">
        <v>452</v>
      </c>
      <c r="C6" s="71">
        <v>1.0</v>
      </c>
      <c r="D6" s="71" t="s">
        <v>89</v>
      </c>
      <c r="E6" s="72"/>
      <c r="F6" s="72"/>
      <c r="G6" s="72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</row>
    <row r="7">
      <c r="A7" s="67" t="s">
        <v>656</v>
      </c>
      <c r="B7" s="71" t="s">
        <v>508</v>
      </c>
      <c r="C7" s="71">
        <v>1.0</v>
      </c>
      <c r="D7" s="71" t="s">
        <v>133</v>
      </c>
      <c r="E7" s="72"/>
      <c r="F7" s="72"/>
      <c r="G7" s="7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</row>
    <row r="8">
      <c r="A8" s="67" t="s">
        <v>656</v>
      </c>
      <c r="B8" s="71" t="s">
        <v>439</v>
      </c>
      <c r="C8" s="71">
        <v>1.0</v>
      </c>
      <c r="D8" s="71" t="s">
        <v>74</v>
      </c>
      <c r="E8" s="72"/>
      <c r="F8" s="72"/>
      <c r="G8" s="72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</row>
    <row r="9">
      <c r="A9" s="67" t="s">
        <v>656</v>
      </c>
      <c r="B9" s="71" t="s">
        <v>448</v>
      </c>
      <c r="C9" s="71">
        <v>1.0</v>
      </c>
      <c r="D9" s="71" t="s">
        <v>86</v>
      </c>
      <c r="E9" s="72"/>
      <c r="F9" s="72"/>
      <c r="G9" s="72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</row>
    <row r="10">
      <c r="A10" s="67" t="s">
        <v>656</v>
      </c>
      <c r="B10" s="71" t="s">
        <v>451</v>
      </c>
      <c r="C10" s="71">
        <v>1.0</v>
      </c>
      <c r="D10" s="71" t="s">
        <v>75</v>
      </c>
      <c r="E10" s="72"/>
      <c r="F10" s="72"/>
      <c r="G10" s="72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</row>
    <row r="11">
      <c r="A11" s="67" t="s">
        <v>656</v>
      </c>
      <c r="B11" s="71" t="s">
        <v>485</v>
      </c>
      <c r="C11" s="71">
        <v>1.0</v>
      </c>
      <c r="D11" s="71" t="s">
        <v>83</v>
      </c>
      <c r="E11" s="72"/>
      <c r="F11" s="72"/>
      <c r="G11" s="72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>
      <c r="A12" s="23"/>
      <c r="B12" s="72"/>
      <c r="C12" s="72">
        <f>SUM(C2:C11)</f>
        <v>18</v>
      </c>
      <c r="D12" s="72"/>
      <c r="E12" s="72"/>
      <c r="F12" s="72"/>
      <c r="G12" s="72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>
      <c r="A13" s="23"/>
      <c r="B13" s="72"/>
      <c r="C13" s="72"/>
      <c r="D13" s="72"/>
      <c r="E13" s="72"/>
      <c r="F13" s="72"/>
      <c r="G13" s="72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>
      <c r="A14" s="23"/>
      <c r="B14" s="72"/>
      <c r="C14" s="72"/>
      <c r="D14" s="72"/>
      <c r="E14" s="72"/>
      <c r="F14" s="72"/>
      <c r="G14" s="72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>
      <c r="A15" s="23"/>
      <c r="B15" s="72"/>
      <c r="C15" s="72"/>
      <c r="D15" s="72"/>
      <c r="E15" s="72"/>
      <c r="F15" s="72"/>
      <c r="G15" s="72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>
      <c r="A16" s="23"/>
      <c r="B16" s="72"/>
      <c r="C16" s="72"/>
      <c r="D16" s="72"/>
      <c r="E16" s="72"/>
      <c r="F16" s="72"/>
      <c r="G16" s="72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>
      <c r="A17" s="23"/>
      <c r="B17" s="72"/>
      <c r="C17" s="72"/>
      <c r="D17" s="72"/>
      <c r="E17" s="72"/>
      <c r="F17" s="72"/>
      <c r="G17" s="72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>
      <c r="A18" s="23"/>
      <c r="B18" s="72"/>
      <c r="C18" s="72"/>
      <c r="D18" s="72"/>
      <c r="E18" s="72"/>
      <c r="F18" s="72"/>
      <c r="G18" s="72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>
      <c r="A19" s="23"/>
      <c r="B19" s="72"/>
      <c r="C19" s="72"/>
      <c r="D19" s="72"/>
      <c r="E19" s="72"/>
      <c r="F19" s="72"/>
      <c r="G19" s="72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>
      <c r="A20" s="23"/>
      <c r="B20" s="72"/>
      <c r="C20" s="72"/>
      <c r="D20" s="72"/>
      <c r="E20" s="72"/>
      <c r="F20" s="72"/>
      <c r="G20" s="72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</row>
    <row r="21">
      <c r="A21" s="23"/>
      <c r="B21" s="72"/>
      <c r="C21" s="72"/>
      <c r="D21" s="72"/>
      <c r="E21" s="72"/>
      <c r="F21" s="72"/>
      <c r="G21" s="72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>
      <c r="A22" s="23"/>
      <c r="B22" s="72"/>
      <c r="C22" s="72"/>
      <c r="D22" s="72"/>
      <c r="E22" s="72"/>
      <c r="F22" s="72"/>
      <c r="G22" s="72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>
      <c r="A23" s="23"/>
      <c r="B23" s="72"/>
      <c r="C23" s="72"/>
      <c r="D23" s="72"/>
      <c r="E23" s="72"/>
      <c r="F23" s="72"/>
      <c r="G23" s="72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>
      <c r="A24" s="23"/>
      <c r="B24" s="72"/>
      <c r="C24" s="72"/>
      <c r="D24" s="72"/>
      <c r="E24" s="72"/>
      <c r="F24" s="72"/>
      <c r="G24" s="72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>
      <c r="A25" s="23"/>
      <c r="B25" s="72"/>
      <c r="C25" s="72"/>
      <c r="D25" s="72"/>
      <c r="E25" s="72"/>
      <c r="F25" s="72"/>
      <c r="G25" s="72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>
      <c r="A26" s="23"/>
      <c r="B26" s="72"/>
      <c r="C26" s="72"/>
      <c r="D26" s="72"/>
      <c r="E26" s="72"/>
      <c r="F26" s="72"/>
      <c r="G26" s="72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>
      <c r="A27" s="23"/>
      <c r="B27" s="72"/>
      <c r="C27" s="72"/>
      <c r="D27" s="72"/>
      <c r="E27" s="72"/>
      <c r="F27" s="72"/>
      <c r="G27" s="72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>
      <c r="A28" s="23"/>
      <c r="B28" s="72"/>
      <c r="C28" s="72"/>
      <c r="D28" s="72"/>
      <c r="E28" s="72"/>
      <c r="F28" s="72"/>
      <c r="G28" s="72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>
      <c r="A29" s="23"/>
      <c r="B29" s="72"/>
      <c r="C29" s="72"/>
      <c r="D29" s="72"/>
      <c r="E29" s="72"/>
      <c r="F29" s="72"/>
      <c r="G29" s="72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>
      <c r="A30" s="23"/>
      <c r="B30" s="72"/>
      <c r="C30" s="72"/>
      <c r="D30" s="72"/>
      <c r="E30" s="72"/>
      <c r="F30" s="72"/>
      <c r="G30" s="72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>
      <c r="A31" s="23"/>
      <c r="B31" s="72"/>
      <c r="C31" s="72"/>
      <c r="D31" s="72"/>
      <c r="E31" s="72"/>
      <c r="F31" s="72"/>
      <c r="G31" s="72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>
      <c r="A32" s="23"/>
      <c r="B32" s="72"/>
      <c r="C32" s="72"/>
      <c r="D32" s="72"/>
      <c r="E32" s="72"/>
      <c r="F32" s="72"/>
      <c r="G32" s="72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>
      <c r="A33" s="23"/>
      <c r="B33" s="72"/>
      <c r="C33" s="72"/>
      <c r="D33" s="72"/>
      <c r="E33" s="72"/>
      <c r="F33" s="72"/>
      <c r="G33" s="72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>
      <c r="A34" s="23"/>
      <c r="B34" s="72"/>
      <c r="C34" s="72"/>
      <c r="D34" s="72"/>
      <c r="E34" s="72"/>
      <c r="F34" s="72"/>
      <c r="G34" s="72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>
      <c r="A35" s="23"/>
      <c r="B35" s="72"/>
      <c r="C35" s="72"/>
      <c r="D35" s="72"/>
      <c r="E35" s="72"/>
      <c r="F35" s="72"/>
      <c r="G35" s="72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</row>
    <row r="36">
      <c r="A36" s="23"/>
      <c r="B36" s="72"/>
      <c r="C36" s="72"/>
      <c r="D36" s="72"/>
      <c r="E36" s="72"/>
      <c r="F36" s="72"/>
      <c r="G36" s="72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</row>
    <row r="37">
      <c r="A37" s="23"/>
      <c r="B37" s="72"/>
      <c r="C37" s="72"/>
      <c r="D37" s="72"/>
      <c r="E37" s="72"/>
      <c r="F37" s="72"/>
      <c r="G37" s="72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>
      <c r="A38" s="23"/>
      <c r="B38" s="72"/>
      <c r="C38" s="72"/>
      <c r="D38" s="72"/>
      <c r="E38" s="72"/>
      <c r="F38" s="72"/>
      <c r="G38" s="72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>
      <c r="A39" s="23"/>
      <c r="B39" s="72"/>
      <c r="C39" s="72"/>
      <c r="D39" s="72"/>
      <c r="E39" s="72"/>
      <c r="F39" s="72"/>
      <c r="G39" s="72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>
      <c r="A40" s="23"/>
      <c r="B40" s="72"/>
      <c r="C40" s="72"/>
      <c r="D40" s="72"/>
      <c r="E40" s="72"/>
      <c r="F40" s="72"/>
      <c r="G40" s="72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>
      <c r="A41" s="23"/>
      <c r="B41" s="72"/>
      <c r="C41" s="72"/>
      <c r="D41" s="72"/>
      <c r="E41" s="72"/>
      <c r="F41" s="72"/>
      <c r="G41" s="72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>
      <c r="A42" s="23"/>
      <c r="B42" s="72"/>
      <c r="C42" s="72"/>
      <c r="D42" s="72"/>
      <c r="E42" s="72"/>
      <c r="F42" s="72"/>
      <c r="G42" s="72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>
      <c r="A43" s="23"/>
      <c r="B43" s="72"/>
      <c r="C43" s="72"/>
      <c r="D43" s="72"/>
      <c r="E43" s="72"/>
      <c r="F43" s="72"/>
      <c r="G43" s="72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>
      <c r="A44" s="23"/>
      <c r="B44" s="72"/>
      <c r="C44" s="72"/>
      <c r="D44" s="72"/>
      <c r="E44" s="72"/>
      <c r="F44" s="72"/>
      <c r="G44" s="72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>
      <c r="A45" s="23"/>
      <c r="B45" s="72"/>
      <c r="C45" s="72"/>
      <c r="D45" s="72"/>
      <c r="E45" s="72"/>
      <c r="F45" s="72"/>
      <c r="G45" s="72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>
      <c r="A46" s="23"/>
      <c r="B46" s="72"/>
      <c r="C46" s="72"/>
      <c r="D46" s="72"/>
      <c r="E46" s="72"/>
      <c r="F46" s="72"/>
      <c r="G46" s="72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>
      <c r="A47" s="23"/>
      <c r="B47" s="72"/>
      <c r="C47" s="72"/>
      <c r="D47" s="72"/>
      <c r="E47" s="72"/>
      <c r="F47" s="72"/>
      <c r="G47" s="72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>
      <c r="A48" s="23"/>
      <c r="B48" s="72"/>
      <c r="C48" s="72"/>
      <c r="D48" s="72"/>
      <c r="E48" s="72"/>
      <c r="F48" s="72"/>
      <c r="G48" s="72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>
      <c r="A49" s="23"/>
      <c r="B49" s="72"/>
      <c r="C49" s="72"/>
      <c r="D49" s="72"/>
      <c r="E49" s="72"/>
      <c r="F49" s="72"/>
      <c r="G49" s="72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>
      <c r="A50" s="23"/>
      <c r="B50" s="72"/>
      <c r="C50" s="72"/>
      <c r="D50" s="72"/>
      <c r="E50" s="72"/>
      <c r="F50" s="72"/>
      <c r="G50" s="72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>
      <c r="A51" s="23"/>
      <c r="B51" s="72"/>
      <c r="C51" s="72"/>
      <c r="D51" s="72"/>
      <c r="E51" s="72"/>
      <c r="F51" s="72"/>
      <c r="G51" s="72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>
      <c r="A52" s="23"/>
      <c r="B52" s="72"/>
      <c r="C52" s="72"/>
      <c r="D52" s="72"/>
      <c r="E52" s="72"/>
      <c r="F52" s="72"/>
      <c r="G52" s="72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>
      <c r="A53" s="23"/>
      <c r="B53" s="72"/>
      <c r="C53" s="72"/>
      <c r="D53" s="72"/>
      <c r="E53" s="72"/>
      <c r="F53" s="72"/>
      <c r="G53" s="72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>
      <c r="A54" s="23"/>
      <c r="B54" s="72"/>
      <c r="C54" s="72"/>
      <c r="D54" s="72"/>
      <c r="E54" s="72"/>
      <c r="F54" s="72"/>
      <c r="G54" s="72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>
      <c r="A55" s="23"/>
      <c r="B55" s="72"/>
      <c r="C55" s="72"/>
      <c r="D55" s="72"/>
      <c r="E55" s="72"/>
      <c r="F55" s="72"/>
      <c r="G55" s="72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>
      <c r="A56" s="23"/>
      <c r="B56" s="72"/>
      <c r="C56" s="72"/>
      <c r="D56" s="72"/>
      <c r="E56" s="72"/>
      <c r="F56" s="72"/>
      <c r="G56" s="72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>
      <c r="A57" s="23"/>
      <c r="B57" s="72"/>
      <c r="C57" s="72"/>
      <c r="D57" s="72"/>
      <c r="E57" s="72"/>
      <c r="F57" s="72"/>
      <c r="G57" s="72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>
      <c r="A58" s="23"/>
      <c r="B58" s="72"/>
      <c r="C58" s="72"/>
      <c r="D58" s="72"/>
      <c r="E58" s="72"/>
      <c r="F58" s="72"/>
      <c r="G58" s="72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>
      <c r="A59" s="23"/>
      <c r="B59" s="72"/>
      <c r="C59" s="72"/>
      <c r="D59" s="72"/>
      <c r="E59" s="72"/>
      <c r="F59" s="72"/>
      <c r="G59" s="72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</row>
    <row r="60">
      <c r="A60" s="23"/>
      <c r="B60" s="72"/>
      <c r="C60" s="72"/>
      <c r="D60" s="72"/>
      <c r="E60" s="72"/>
      <c r="F60" s="72"/>
      <c r="G60" s="72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</row>
    <row r="61">
      <c r="A61" s="23"/>
      <c r="B61" s="72"/>
      <c r="C61" s="72"/>
      <c r="D61" s="72"/>
      <c r="E61" s="72"/>
      <c r="F61" s="72"/>
      <c r="G61" s="72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</row>
    <row r="62">
      <c r="A62" s="23"/>
      <c r="B62" s="72"/>
      <c r="C62" s="72"/>
      <c r="D62" s="72"/>
      <c r="E62" s="72"/>
      <c r="F62" s="72"/>
      <c r="G62" s="72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</row>
    <row r="63">
      <c r="A63" s="23"/>
      <c r="B63" s="72"/>
      <c r="C63" s="72"/>
      <c r="D63" s="72"/>
      <c r="E63" s="72"/>
      <c r="F63" s="72"/>
      <c r="G63" s="72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</row>
    <row r="64">
      <c r="A64" s="23"/>
      <c r="B64" s="72"/>
      <c r="C64" s="72"/>
      <c r="D64" s="72"/>
      <c r="E64" s="72"/>
      <c r="F64" s="72"/>
      <c r="G64" s="72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</row>
    <row r="65">
      <c r="A65" s="23"/>
      <c r="B65" s="72"/>
      <c r="C65" s="72"/>
      <c r="D65" s="72"/>
      <c r="E65" s="72"/>
      <c r="F65" s="72"/>
      <c r="G65" s="72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</row>
    <row r="66">
      <c r="A66" s="23"/>
      <c r="B66" s="72"/>
      <c r="C66" s="72"/>
      <c r="D66" s="72"/>
      <c r="E66" s="72"/>
      <c r="F66" s="72"/>
      <c r="G66" s="72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</row>
    <row r="67">
      <c r="A67" s="23"/>
      <c r="B67" s="72"/>
      <c r="C67" s="72"/>
      <c r="D67" s="72"/>
      <c r="E67" s="72"/>
      <c r="F67" s="72"/>
      <c r="G67" s="72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</row>
    <row r="68">
      <c r="A68" s="23"/>
      <c r="B68" s="72"/>
      <c r="C68" s="72"/>
      <c r="D68" s="72"/>
      <c r="E68" s="72"/>
      <c r="F68" s="72"/>
      <c r="G68" s="72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</row>
    <row r="69">
      <c r="A69" s="23"/>
      <c r="B69" s="72"/>
      <c r="C69" s="72"/>
      <c r="D69" s="72"/>
      <c r="E69" s="72"/>
      <c r="F69" s="72"/>
      <c r="G69" s="72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</row>
    <row r="70">
      <c r="A70" s="23"/>
      <c r="B70" s="72"/>
      <c r="C70" s="72"/>
      <c r="D70" s="72"/>
      <c r="E70" s="72"/>
      <c r="F70" s="72"/>
      <c r="G70" s="72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</row>
    <row r="71">
      <c r="A71" s="23"/>
      <c r="B71" s="72"/>
      <c r="C71" s="72"/>
      <c r="D71" s="72"/>
      <c r="E71" s="72"/>
      <c r="F71" s="72"/>
      <c r="G71" s="72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</row>
    <row r="72">
      <c r="A72" s="23"/>
      <c r="B72" s="72"/>
      <c r="C72" s="72"/>
      <c r="D72" s="72"/>
      <c r="E72" s="72"/>
      <c r="F72" s="72"/>
      <c r="G72" s="72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</row>
    <row r="73">
      <c r="A73" s="23"/>
      <c r="B73" s="72"/>
      <c r="C73" s="72"/>
      <c r="D73" s="72"/>
      <c r="E73" s="72"/>
      <c r="F73" s="72"/>
      <c r="G73" s="72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</row>
    <row r="74">
      <c r="A74" s="23"/>
      <c r="B74" s="72"/>
      <c r="C74" s="72"/>
      <c r="D74" s="72"/>
      <c r="E74" s="72"/>
      <c r="F74" s="72"/>
      <c r="G74" s="72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</row>
    <row r="75">
      <c r="A75" s="23"/>
      <c r="B75" s="72"/>
      <c r="C75" s="72"/>
      <c r="D75" s="72"/>
      <c r="E75" s="72"/>
      <c r="F75" s="72"/>
      <c r="G75" s="72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</row>
    <row r="76">
      <c r="A76" s="23"/>
      <c r="B76" s="72"/>
      <c r="C76" s="72"/>
      <c r="D76" s="72"/>
      <c r="E76" s="72"/>
      <c r="F76" s="72"/>
      <c r="G76" s="72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</row>
    <row r="77">
      <c r="A77" s="23"/>
      <c r="B77" s="72"/>
      <c r="C77" s="72"/>
      <c r="D77" s="72"/>
      <c r="E77" s="72"/>
      <c r="F77" s="72"/>
      <c r="G77" s="72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</row>
    <row r="78">
      <c r="A78" s="23"/>
      <c r="B78" s="72"/>
      <c r="C78" s="72"/>
      <c r="D78" s="72"/>
      <c r="E78" s="72"/>
      <c r="F78" s="72"/>
      <c r="G78" s="72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</row>
    <row r="79">
      <c r="A79" s="23"/>
      <c r="B79" s="72"/>
      <c r="C79" s="72"/>
      <c r="D79" s="72"/>
      <c r="E79" s="72"/>
      <c r="F79" s="72"/>
      <c r="G79" s="72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</row>
    <row r="80">
      <c r="A80" s="23"/>
      <c r="B80" s="72"/>
      <c r="C80" s="72"/>
      <c r="D80" s="72"/>
      <c r="E80" s="72"/>
      <c r="F80" s="72"/>
      <c r="G80" s="72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</row>
    <row r="81">
      <c r="A81" s="23"/>
      <c r="B81" s="72"/>
      <c r="C81" s="72"/>
      <c r="D81" s="72"/>
      <c r="E81" s="72"/>
      <c r="F81" s="72"/>
      <c r="G81" s="72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</row>
    <row r="82">
      <c r="A82" s="23"/>
      <c r="B82" s="72"/>
      <c r="C82" s="72"/>
      <c r="D82" s="72"/>
      <c r="E82" s="72"/>
      <c r="F82" s="72"/>
      <c r="G82" s="72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</row>
    <row r="83">
      <c r="A83" s="23"/>
      <c r="B83" s="72"/>
      <c r="C83" s="72"/>
      <c r="D83" s="72"/>
      <c r="E83" s="72"/>
      <c r="F83" s="72"/>
      <c r="G83" s="72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</row>
    <row r="84">
      <c r="A84" s="23"/>
      <c r="B84" s="72"/>
      <c r="C84" s="72"/>
      <c r="D84" s="72"/>
      <c r="E84" s="72"/>
      <c r="F84" s="72"/>
      <c r="G84" s="72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</row>
    <row r="85">
      <c r="A85" s="23"/>
      <c r="B85" s="72"/>
      <c r="C85" s="72"/>
      <c r="D85" s="72"/>
      <c r="E85" s="72"/>
      <c r="F85" s="72"/>
      <c r="G85" s="72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</row>
    <row r="86">
      <c r="A86" s="23"/>
      <c r="B86" s="72"/>
      <c r="C86" s="72"/>
      <c r="D86" s="72"/>
      <c r="E86" s="72"/>
      <c r="F86" s="72"/>
      <c r="G86" s="72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</row>
    <row r="87">
      <c r="A87" s="23"/>
      <c r="B87" s="72"/>
      <c r="C87" s="72"/>
      <c r="D87" s="72"/>
      <c r="E87" s="72"/>
      <c r="F87" s="72"/>
      <c r="G87" s="72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</row>
    <row r="88">
      <c r="A88" s="23"/>
      <c r="B88" s="72"/>
      <c r="C88" s="72"/>
      <c r="D88" s="72"/>
      <c r="E88" s="72"/>
      <c r="F88" s="72"/>
      <c r="G88" s="72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</row>
    <row r="89">
      <c r="A89" s="23"/>
      <c r="B89" s="72"/>
      <c r="C89" s="72"/>
      <c r="D89" s="72"/>
      <c r="E89" s="72"/>
      <c r="F89" s="72"/>
      <c r="G89" s="72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</row>
    <row r="90">
      <c r="A90" s="23"/>
      <c r="B90" s="72"/>
      <c r="C90" s="72"/>
      <c r="D90" s="72"/>
      <c r="E90" s="72"/>
      <c r="F90" s="72"/>
      <c r="G90" s="72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</row>
    <row r="91">
      <c r="A91" s="23"/>
      <c r="B91" s="72"/>
      <c r="C91" s="72"/>
      <c r="D91" s="72"/>
      <c r="E91" s="72"/>
      <c r="F91" s="72"/>
      <c r="G91" s="72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</row>
    <row r="92">
      <c r="A92" s="23"/>
      <c r="B92" s="72"/>
      <c r="C92" s="72"/>
      <c r="D92" s="72"/>
      <c r="E92" s="72"/>
      <c r="F92" s="72"/>
      <c r="G92" s="72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</row>
    <row r="93">
      <c r="A93" s="23"/>
      <c r="B93" s="72"/>
      <c r="C93" s="72"/>
      <c r="D93" s="72"/>
      <c r="E93" s="72"/>
      <c r="F93" s="72"/>
      <c r="G93" s="72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</row>
    <row r="94">
      <c r="A94" s="23"/>
      <c r="B94" s="72"/>
      <c r="C94" s="72"/>
      <c r="D94" s="72"/>
      <c r="E94" s="72"/>
      <c r="F94" s="72"/>
      <c r="G94" s="72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</row>
    <row r="95">
      <c r="A95" s="23"/>
      <c r="B95" s="72"/>
      <c r="C95" s="72"/>
      <c r="D95" s="72"/>
      <c r="E95" s="72"/>
      <c r="F95" s="72"/>
      <c r="G95" s="72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</row>
    <row r="96">
      <c r="A96" s="23"/>
      <c r="B96" s="72"/>
      <c r="C96" s="72"/>
      <c r="D96" s="72"/>
      <c r="E96" s="72"/>
      <c r="F96" s="72"/>
      <c r="G96" s="72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</row>
    <row r="97">
      <c r="A97" s="23"/>
      <c r="B97" s="72"/>
      <c r="C97" s="72"/>
      <c r="D97" s="72"/>
      <c r="E97" s="72"/>
      <c r="F97" s="72"/>
      <c r="G97" s="72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</row>
    <row r="98">
      <c r="A98" s="23"/>
      <c r="B98" s="72"/>
      <c r="C98" s="72"/>
      <c r="D98" s="72"/>
      <c r="E98" s="72"/>
      <c r="F98" s="72"/>
      <c r="G98" s="72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</row>
    <row r="99">
      <c r="A99" s="23"/>
      <c r="B99" s="72"/>
      <c r="C99" s="72"/>
      <c r="D99" s="72"/>
      <c r="E99" s="72"/>
      <c r="F99" s="72"/>
      <c r="G99" s="72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</row>
    <row r="100">
      <c r="A100" s="23"/>
      <c r="B100" s="72"/>
      <c r="C100" s="72"/>
      <c r="D100" s="72"/>
      <c r="E100" s="72"/>
      <c r="F100" s="72"/>
      <c r="G100" s="72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</row>
    <row r="101">
      <c r="A101" s="23"/>
      <c r="B101" s="72"/>
      <c r="C101" s="72"/>
      <c r="D101" s="72"/>
      <c r="E101" s="72"/>
      <c r="F101" s="72"/>
      <c r="G101" s="72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</row>
    <row r="102">
      <c r="A102" s="23"/>
      <c r="B102" s="72"/>
      <c r="C102" s="72"/>
      <c r="D102" s="72"/>
      <c r="E102" s="72"/>
      <c r="F102" s="72"/>
      <c r="G102" s="72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</row>
    <row r="103">
      <c r="A103" s="23"/>
      <c r="B103" s="72"/>
      <c r="C103" s="72"/>
      <c r="D103" s="72"/>
      <c r="E103" s="72"/>
      <c r="F103" s="72"/>
      <c r="G103" s="72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</row>
    <row r="104">
      <c r="A104" s="23"/>
      <c r="B104" s="72"/>
      <c r="C104" s="72"/>
      <c r="D104" s="72"/>
      <c r="E104" s="72"/>
      <c r="F104" s="72"/>
      <c r="G104" s="72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</row>
    <row r="105">
      <c r="A105" s="23"/>
      <c r="B105" s="72"/>
      <c r="C105" s="72"/>
      <c r="D105" s="72"/>
      <c r="E105" s="72"/>
      <c r="F105" s="72"/>
      <c r="G105" s="72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</row>
    <row r="106">
      <c r="A106" s="23"/>
      <c r="B106" s="72"/>
      <c r="C106" s="72"/>
      <c r="D106" s="72"/>
      <c r="E106" s="72"/>
      <c r="F106" s="72"/>
      <c r="G106" s="72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</row>
    <row r="107">
      <c r="A107" s="23"/>
      <c r="B107" s="72"/>
      <c r="C107" s="72"/>
      <c r="D107" s="72"/>
      <c r="E107" s="72"/>
      <c r="F107" s="72"/>
      <c r="G107" s="72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</row>
    <row r="108">
      <c r="A108" s="23"/>
      <c r="B108" s="72"/>
      <c r="C108" s="72"/>
      <c r="D108" s="72"/>
      <c r="E108" s="72"/>
      <c r="F108" s="72"/>
      <c r="G108" s="72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</row>
    <row r="109">
      <c r="A109" s="23"/>
      <c r="B109" s="72"/>
      <c r="C109" s="72"/>
      <c r="D109" s="72"/>
      <c r="E109" s="72"/>
      <c r="F109" s="72"/>
      <c r="G109" s="72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</row>
    <row r="110">
      <c r="A110" s="23"/>
      <c r="B110" s="72"/>
      <c r="C110" s="72"/>
      <c r="D110" s="72"/>
      <c r="E110" s="72"/>
      <c r="F110" s="72"/>
      <c r="G110" s="72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</row>
    <row r="111">
      <c r="A111" s="23"/>
      <c r="B111" s="72"/>
      <c r="C111" s="72"/>
      <c r="D111" s="72"/>
      <c r="E111" s="72"/>
      <c r="F111" s="72"/>
      <c r="G111" s="72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</row>
    <row r="112">
      <c r="A112" s="23"/>
      <c r="B112" s="72"/>
      <c r="C112" s="72"/>
      <c r="D112" s="72"/>
      <c r="E112" s="72"/>
      <c r="F112" s="72"/>
      <c r="G112" s="72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</row>
    <row r="113">
      <c r="A113" s="23"/>
      <c r="B113" s="72"/>
      <c r="C113" s="72"/>
      <c r="D113" s="72"/>
      <c r="E113" s="72"/>
      <c r="F113" s="72"/>
      <c r="G113" s="72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</row>
    <row r="114">
      <c r="A114" s="23"/>
      <c r="B114" s="72"/>
      <c r="C114" s="72"/>
      <c r="D114" s="72"/>
      <c r="E114" s="72"/>
      <c r="F114" s="72"/>
      <c r="G114" s="72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</row>
    <row r="115">
      <c r="A115" s="23"/>
      <c r="B115" s="72"/>
      <c r="C115" s="72"/>
      <c r="D115" s="72"/>
      <c r="E115" s="72"/>
      <c r="F115" s="72"/>
      <c r="G115" s="72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</row>
    <row r="116">
      <c r="A116" s="23"/>
      <c r="B116" s="72"/>
      <c r="C116" s="72"/>
      <c r="D116" s="72"/>
      <c r="E116" s="72"/>
      <c r="F116" s="72"/>
      <c r="G116" s="72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</row>
    <row r="117">
      <c r="A117" s="23"/>
      <c r="B117" s="72"/>
      <c r="C117" s="72"/>
      <c r="D117" s="72"/>
      <c r="E117" s="72"/>
      <c r="F117" s="72"/>
      <c r="G117" s="72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</row>
    <row r="118">
      <c r="A118" s="23"/>
      <c r="B118" s="72"/>
      <c r="C118" s="72"/>
      <c r="D118" s="72"/>
      <c r="E118" s="72"/>
      <c r="F118" s="72"/>
      <c r="G118" s="72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</row>
    <row r="119">
      <c r="A119" s="23"/>
      <c r="B119" s="72"/>
      <c r="C119" s="72"/>
      <c r="D119" s="72"/>
      <c r="E119" s="72"/>
      <c r="F119" s="72"/>
      <c r="G119" s="72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</row>
    <row r="120">
      <c r="A120" s="23"/>
      <c r="B120" s="72"/>
      <c r="C120" s="72"/>
      <c r="D120" s="72"/>
      <c r="E120" s="72"/>
      <c r="F120" s="72"/>
      <c r="G120" s="72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</row>
    <row r="121">
      <c r="A121" s="23"/>
      <c r="B121" s="72"/>
      <c r="C121" s="72"/>
      <c r="D121" s="72"/>
      <c r="E121" s="72"/>
      <c r="F121" s="72"/>
      <c r="G121" s="72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</row>
    <row r="122">
      <c r="A122" s="23"/>
      <c r="B122" s="72"/>
      <c r="C122" s="72"/>
      <c r="D122" s="72"/>
      <c r="E122" s="72"/>
      <c r="F122" s="72"/>
      <c r="G122" s="72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</row>
    <row r="123">
      <c r="A123" s="23"/>
      <c r="B123" s="72"/>
      <c r="C123" s="72"/>
      <c r="D123" s="72"/>
      <c r="E123" s="72"/>
      <c r="F123" s="72"/>
      <c r="G123" s="72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</row>
    <row r="124">
      <c r="A124" s="23"/>
      <c r="B124" s="72"/>
      <c r="C124" s="72"/>
      <c r="D124" s="72"/>
      <c r="E124" s="72"/>
      <c r="F124" s="72"/>
      <c r="G124" s="72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</row>
    <row r="125">
      <c r="A125" s="23"/>
      <c r="B125" s="72"/>
      <c r="C125" s="72"/>
      <c r="D125" s="72"/>
      <c r="E125" s="72"/>
      <c r="F125" s="72"/>
      <c r="G125" s="72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</row>
    <row r="126">
      <c r="A126" s="23"/>
      <c r="B126" s="72"/>
      <c r="C126" s="72"/>
      <c r="D126" s="72"/>
      <c r="E126" s="72"/>
      <c r="F126" s="72"/>
      <c r="G126" s="72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</row>
    <row r="127">
      <c r="A127" s="23"/>
      <c r="B127" s="72"/>
      <c r="C127" s="72"/>
      <c r="D127" s="72"/>
      <c r="E127" s="72"/>
      <c r="F127" s="72"/>
      <c r="G127" s="72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</row>
    <row r="128">
      <c r="A128" s="23"/>
      <c r="B128" s="72"/>
      <c r="C128" s="72"/>
      <c r="D128" s="72"/>
      <c r="E128" s="72"/>
      <c r="F128" s="72"/>
      <c r="G128" s="72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</row>
    <row r="129">
      <c r="A129" s="23"/>
      <c r="B129" s="72"/>
      <c r="C129" s="72"/>
      <c r="D129" s="72"/>
      <c r="E129" s="72"/>
      <c r="F129" s="72"/>
      <c r="G129" s="72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</row>
    <row r="130">
      <c r="A130" s="23"/>
      <c r="B130" s="72"/>
      <c r="C130" s="72"/>
      <c r="D130" s="72"/>
      <c r="E130" s="72"/>
      <c r="F130" s="72"/>
      <c r="G130" s="72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</row>
    <row r="131">
      <c r="A131" s="23"/>
      <c r="B131" s="72"/>
      <c r="C131" s="72"/>
      <c r="D131" s="72"/>
      <c r="E131" s="72"/>
      <c r="F131" s="72"/>
      <c r="G131" s="72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</row>
    <row r="132">
      <c r="A132" s="23"/>
      <c r="B132" s="72"/>
      <c r="C132" s="72"/>
      <c r="D132" s="72"/>
      <c r="E132" s="72"/>
      <c r="F132" s="72"/>
      <c r="G132" s="72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</row>
    <row r="133">
      <c r="A133" s="23"/>
      <c r="B133" s="72"/>
      <c r="C133" s="72"/>
      <c r="D133" s="72"/>
      <c r="E133" s="72"/>
      <c r="F133" s="72"/>
      <c r="G133" s="72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</row>
    <row r="134">
      <c r="A134" s="23"/>
      <c r="B134" s="72"/>
      <c r="C134" s="72"/>
      <c r="D134" s="72"/>
      <c r="E134" s="72"/>
      <c r="F134" s="72"/>
      <c r="G134" s="72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</row>
    <row r="135">
      <c r="A135" s="23"/>
      <c r="B135" s="72"/>
      <c r="C135" s="72"/>
      <c r="D135" s="72"/>
      <c r="E135" s="72"/>
      <c r="F135" s="72"/>
      <c r="G135" s="72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</row>
    <row r="136">
      <c r="A136" s="23"/>
      <c r="B136" s="72"/>
      <c r="C136" s="72"/>
      <c r="D136" s="72"/>
      <c r="E136" s="72"/>
      <c r="F136" s="72"/>
      <c r="G136" s="72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</row>
    <row r="137">
      <c r="A137" s="23"/>
      <c r="B137" s="72"/>
      <c r="C137" s="72"/>
      <c r="D137" s="72"/>
      <c r="E137" s="72"/>
      <c r="F137" s="72"/>
      <c r="G137" s="72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</row>
    <row r="138">
      <c r="A138" s="23"/>
      <c r="B138" s="72"/>
      <c r="C138" s="72"/>
      <c r="D138" s="72"/>
      <c r="E138" s="72"/>
      <c r="F138" s="72"/>
      <c r="G138" s="72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</row>
    <row r="139">
      <c r="A139" s="23"/>
      <c r="B139" s="72"/>
      <c r="C139" s="72"/>
      <c r="D139" s="72"/>
      <c r="E139" s="72"/>
      <c r="F139" s="72"/>
      <c r="G139" s="72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</row>
    <row r="140">
      <c r="A140" s="23"/>
      <c r="B140" s="72"/>
      <c r="C140" s="72"/>
      <c r="D140" s="72"/>
      <c r="E140" s="72"/>
      <c r="F140" s="72"/>
      <c r="G140" s="72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</row>
    <row r="141">
      <c r="A141" s="23"/>
      <c r="B141" s="72"/>
      <c r="C141" s="72"/>
      <c r="D141" s="72"/>
      <c r="E141" s="72"/>
      <c r="F141" s="72"/>
      <c r="G141" s="72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</row>
    <row r="142">
      <c r="A142" s="23"/>
      <c r="B142" s="72"/>
      <c r="C142" s="72"/>
      <c r="D142" s="72"/>
      <c r="E142" s="72"/>
      <c r="F142" s="72"/>
      <c r="G142" s="72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</row>
    <row r="143">
      <c r="A143" s="23"/>
      <c r="B143" s="72"/>
      <c r="C143" s="72"/>
      <c r="D143" s="72"/>
      <c r="E143" s="72"/>
      <c r="F143" s="72"/>
      <c r="G143" s="72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</row>
    <row r="144">
      <c r="A144" s="23"/>
      <c r="B144" s="72"/>
      <c r="C144" s="72"/>
      <c r="D144" s="72"/>
      <c r="E144" s="72"/>
      <c r="F144" s="72"/>
      <c r="G144" s="72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</row>
    <row r="145">
      <c r="A145" s="23"/>
      <c r="B145" s="72"/>
      <c r="C145" s="72"/>
      <c r="D145" s="72"/>
      <c r="E145" s="72"/>
      <c r="F145" s="72"/>
      <c r="G145" s="72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</row>
    <row r="146">
      <c r="A146" s="23"/>
      <c r="B146" s="72"/>
      <c r="C146" s="72"/>
      <c r="D146" s="72"/>
      <c r="E146" s="72"/>
      <c r="F146" s="72"/>
      <c r="G146" s="72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</row>
    <row r="147">
      <c r="A147" s="23"/>
      <c r="B147" s="72"/>
      <c r="C147" s="72"/>
      <c r="D147" s="72"/>
      <c r="E147" s="72"/>
      <c r="F147" s="72"/>
      <c r="G147" s="72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</row>
    <row r="148">
      <c r="A148" s="23"/>
      <c r="B148" s="72"/>
      <c r="C148" s="72"/>
      <c r="D148" s="72"/>
      <c r="E148" s="72"/>
      <c r="F148" s="72"/>
      <c r="G148" s="72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</row>
    <row r="149">
      <c r="A149" s="23"/>
      <c r="B149" s="72"/>
      <c r="C149" s="72"/>
      <c r="D149" s="72"/>
      <c r="E149" s="72"/>
      <c r="F149" s="72"/>
      <c r="G149" s="72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</row>
    <row r="150">
      <c r="A150" s="23"/>
      <c r="B150" s="72"/>
      <c r="C150" s="72"/>
      <c r="D150" s="72"/>
      <c r="E150" s="72"/>
      <c r="F150" s="72"/>
      <c r="G150" s="72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</row>
    <row r="151">
      <c r="A151" s="23"/>
      <c r="B151" s="72"/>
      <c r="C151" s="72"/>
      <c r="D151" s="72"/>
      <c r="E151" s="72"/>
      <c r="F151" s="72"/>
      <c r="G151" s="72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</row>
    <row r="152">
      <c r="A152" s="23"/>
      <c r="B152" s="72"/>
      <c r="C152" s="72"/>
      <c r="D152" s="72"/>
      <c r="E152" s="72"/>
      <c r="F152" s="72"/>
      <c r="G152" s="72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</row>
    <row r="153">
      <c r="A153" s="23"/>
      <c r="B153" s="72"/>
      <c r="C153" s="72"/>
      <c r="D153" s="72"/>
      <c r="E153" s="72"/>
      <c r="F153" s="72"/>
      <c r="G153" s="72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</row>
    <row r="154">
      <c r="A154" s="23"/>
      <c r="B154" s="72"/>
      <c r="C154" s="72"/>
      <c r="D154" s="72"/>
      <c r="E154" s="72"/>
      <c r="F154" s="72"/>
      <c r="G154" s="72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</row>
    <row r="155">
      <c r="A155" s="23"/>
      <c r="B155" s="72"/>
      <c r="C155" s="72"/>
      <c r="D155" s="72"/>
      <c r="E155" s="72"/>
      <c r="F155" s="72"/>
      <c r="G155" s="72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</row>
    <row r="156">
      <c r="A156" s="23"/>
      <c r="B156" s="72"/>
      <c r="C156" s="72"/>
      <c r="D156" s="72"/>
      <c r="E156" s="72"/>
      <c r="F156" s="72"/>
      <c r="G156" s="72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</row>
    <row r="157">
      <c r="A157" s="23"/>
      <c r="B157" s="72"/>
      <c r="C157" s="72"/>
      <c r="D157" s="72"/>
      <c r="E157" s="72"/>
      <c r="F157" s="72"/>
      <c r="G157" s="72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</row>
    <row r="158">
      <c r="A158" s="23"/>
      <c r="B158" s="72"/>
      <c r="C158" s="72"/>
      <c r="D158" s="72"/>
      <c r="E158" s="72"/>
      <c r="F158" s="72"/>
      <c r="G158" s="72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</row>
    <row r="159">
      <c r="A159" s="23"/>
      <c r="B159" s="72"/>
      <c r="C159" s="72"/>
      <c r="D159" s="72"/>
      <c r="E159" s="72"/>
      <c r="F159" s="72"/>
      <c r="G159" s="72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</row>
    <row r="160">
      <c r="A160" s="23"/>
      <c r="B160" s="72"/>
      <c r="C160" s="72"/>
      <c r="D160" s="72"/>
      <c r="E160" s="72"/>
      <c r="F160" s="72"/>
      <c r="G160" s="72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</row>
    <row r="161">
      <c r="A161" s="23"/>
      <c r="B161" s="72"/>
      <c r="C161" s="72"/>
      <c r="D161" s="72"/>
      <c r="E161" s="72"/>
      <c r="F161" s="72"/>
      <c r="G161" s="72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</row>
    <row r="162">
      <c r="A162" s="23"/>
      <c r="B162" s="72"/>
      <c r="C162" s="72"/>
      <c r="D162" s="72"/>
      <c r="E162" s="72"/>
      <c r="F162" s="72"/>
      <c r="G162" s="72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</row>
    <row r="163">
      <c r="A163" s="23"/>
      <c r="B163" s="72"/>
      <c r="C163" s="72"/>
      <c r="D163" s="72"/>
      <c r="E163" s="72"/>
      <c r="F163" s="72"/>
      <c r="G163" s="72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</row>
    <row r="164">
      <c r="A164" s="23"/>
      <c r="B164" s="72"/>
      <c r="C164" s="72"/>
      <c r="D164" s="72"/>
      <c r="E164" s="72"/>
      <c r="F164" s="72"/>
      <c r="G164" s="72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</row>
    <row r="165">
      <c r="A165" s="23"/>
      <c r="B165" s="72"/>
      <c r="C165" s="72"/>
      <c r="D165" s="72"/>
      <c r="E165" s="72"/>
      <c r="F165" s="72"/>
      <c r="G165" s="72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</row>
    <row r="166">
      <c r="A166" s="23"/>
      <c r="B166" s="72"/>
      <c r="C166" s="72"/>
      <c r="D166" s="72"/>
      <c r="E166" s="72"/>
      <c r="F166" s="72"/>
      <c r="G166" s="72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</row>
    <row r="167">
      <c r="A167" s="23"/>
      <c r="B167" s="72"/>
      <c r="C167" s="72"/>
      <c r="D167" s="72"/>
      <c r="E167" s="72"/>
      <c r="F167" s="72"/>
      <c r="G167" s="72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</row>
    <row r="168">
      <c r="A168" s="23"/>
      <c r="B168" s="72"/>
      <c r="C168" s="72"/>
      <c r="D168" s="72"/>
      <c r="E168" s="72"/>
      <c r="F168" s="72"/>
      <c r="G168" s="72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</row>
    <row r="169">
      <c r="A169" s="23"/>
      <c r="B169" s="72"/>
      <c r="C169" s="72"/>
      <c r="D169" s="72"/>
      <c r="E169" s="72"/>
      <c r="F169" s="72"/>
      <c r="G169" s="72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</row>
    <row r="170">
      <c r="A170" s="23"/>
      <c r="B170" s="72"/>
      <c r="C170" s="72"/>
      <c r="D170" s="72"/>
      <c r="E170" s="72"/>
      <c r="F170" s="72"/>
      <c r="G170" s="72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</row>
    <row r="171">
      <c r="A171" s="23"/>
      <c r="B171" s="72"/>
      <c r="C171" s="72"/>
      <c r="D171" s="72"/>
      <c r="E171" s="72"/>
      <c r="F171" s="72"/>
      <c r="G171" s="72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</row>
    <row r="172">
      <c r="A172" s="23"/>
      <c r="B172" s="72"/>
      <c r="C172" s="72"/>
      <c r="D172" s="72"/>
      <c r="E172" s="72"/>
      <c r="F172" s="72"/>
      <c r="G172" s="72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</row>
    <row r="173">
      <c r="A173" s="23"/>
      <c r="B173" s="72"/>
      <c r="C173" s="72"/>
      <c r="D173" s="72"/>
      <c r="E173" s="72"/>
      <c r="F173" s="72"/>
      <c r="G173" s="72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</row>
    <row r="174">
      <c r="A174" s="23"/>
      <c r="B174" s="72"/>
      <c r="C174" s="72"/>
      <c r="D174" s="72"/>
      <c r="E174" s="72"/>
      <c r="F174" s="72"/>
      <c r="G174" s="72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</row>
    <row r="175">
      <c r="A175" s="23"/>
      <c r="B175" s="72"/>
      <c r="C175" s="72"/>
      <c r="D175" s="72"/>
      <c r="E175" s="72"/>
      <c r="F175" s="72"/>
      <c r="G175" s="72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</row>
    <row r="176">
      <c r="A176" s="23"/>
      <c r="B176" s="72"/>
      <c r="C176" s="72"/>
      <c r="D176" s="72"/>
      <c r="E176" s="72"/>
      <c r="F176" s="72"/>
      <c r="G176" s="72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</row>
    <row r="177">
      <c r="A177" s="23"/>
      <c r="B177" s="72"/>
      <c r="C177" s="72"/>
      <c r="D177" s="72"/>
      <c r="E177" s="72"/>
      <c r="F177" s="72"/>
      <c r="G177" s="72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</row>
    <row r="178">
      <c r="A178" s="23"/>
      <c r="B178" s="72"/>
      <c r="C178" s="72"/>
      <c r="D178" s="72"/>
      <c r="E178" s="72"/>
      <c r="F178" s="72"/>
      <c r="G178" s="72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</row>
    <row r="179">
      <c r="A179" s="23"/>
      <c r="B179" s="72"/>
      <c r="C179" s="72"/>
      <c r="D179" s="72"/>
      <c r="E179" s="72"/>
      <c r="F179" s="72"/>
      <c r="G179" s="72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</row>
    <row r="180">
      <c r="A180" s="23"/>
      <c r="B180" s="72"/>
      <c r="C180" s="72"/>
      <c r="D180" s="72"/>
      <c r="E180" s="72"/>
      <c r="F180" s="72"/>
      <c r="G180" s="72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</row>
    <row r="181">
      <c r="A181" s="23"/>
      <c r="B181" s="72"/>
      <c r="C181" s="72"/>
      <c r="D181" s="72"/>
      <c r="E181" s="72"/>
      <c r="F181" s="72"/>
      <c r="G181" s="72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</row>
    <row r="182">
      <c r="A182" s="23"/>
      <c r="B182" s="72"/>
      <c r="C182" s="72"/>
      <c r="D182" s="72"/>
      <c r="E182" s="72"/>
      <c r="F182" s="72"/>
      <c r="G182" s="72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</row>
    <row r="183">
      <c r="A183" s="23"/>
      <c r="B183" s="72"/>
      <c r="C183" s="72"/>
      <c r="D183" s="72"/>
      <c r="E183" s="72"/>
      <c r="F183" s="72"/>
      <c r="G183" s="72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</row>
    <row r="184">
      <c r="A184" s="23"/>
      <c r="B184" s="72"/>
      <c r="C184" s="72"/>
      <c r="D184" s="72"/>
      <c r="E184" s="72"/>
      <c r="F184" s="72"/>
      <c r="G184" s="72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</row>
    <row r="185">
      <c r="A185" s="23"/>
      <c r="B185" s="72"/>
      <c r="C185" s="72"/>
      <c r="D185" s="72"/>
      <c r="E185" s="72"/>
      <c r="F185" s="72"/>
      <c r="G185" s="72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</row>
    <row r="186">
      <c r="A186" s="23"/>
      <c r="B186" s="72"/>
      <c r="C186" s="72"/>
      <c r="D186" s="72"/>
      <c r="E186" s="72"/>
      <c r="F186" s="72"/>
      <c r="G186" s="72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</row>
    <row r="187">
      <c r="A187" s="23"/>
      <c r="B187" s="72"/>
      <c r="C187" s="72"/>
      <c r="D187" s="72"/>
      <c r="E187" s="72"/>
      <c r="F187" s="72"/>
      <c r="G187" s="72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</row>
    <row r="188">
      <c r="A188" s="23"/>
      <c r="B188" s="72"/>
      <c r="C188" s="72"/>
      <c r="D188" s="72"/>
      <c r="E188" s="72"/>
      <c r="F188" s="72"/>
      <c r="G188" s="72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</row>
    <row r="189">
      <c r="A189" s="23"/>
      <c r="B189" s="72"/>
      <c r="C189" s="72"/>
      <c r="D189" s="72"/>
      <c r="E189" s="72"/>
      <c r="F189" s="72"/>
      <c r="G189" s="72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</row>
    <row r="190">
      <c r="A190" s="23"/>
      <c r="B190" s="72"/>
      <c r="C190" s="72"/>
      <c r="D190" s="72"/>
      <c r="E190" s="72"/>
      <c r="F190" s="72"/>
      <c r="G190" s="72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</row>
    <row r="191">
      <c r="A191" s="23"/>
      <c r="B191" s="72"/>
      <c r="C191" s="72"/>
      <c r="D191" s="72"/>
      <c r="E191" s="72"/>
      <c r="F191" s="72"/>
      <c r="G191" s="72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</row>
    <row r="192">
      <c r="A192" s="23"/>
      <c r="B192" s="72"/>
      <c r="C192" s="72"/>
      <c r="D192" s="72"/>
      <c r="E192" s="72"/>
      <c r="F192" s="72"/>
      <c r="G192" s="72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</row>
    <row r="193">
      <c r="A193" s="23"/>
      <c r="B193" s="72"/>
      <c r="C193" s="72"/>
      <c r="D193" s="72"/>
      <c r="E193" s="72"/>
      <c r="F193" s="72"/>
      <c r="G193" s="72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</row>
    <row r="194">
      <c r="A194" s="23"/>
      <c r="B194" s="72"/>
      <c r="C194" s="72"/>
      <c r="D194" s="72"/>
      <c r="E194" s="72"/>
      <c r="F194" s="72"/>
      <c r="G194" s="72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</row>
    <row r="195">
      <c r="A195" s="23"/>
      <c r="B195" s="72"/>
      <c r="C195" s="72"/>
      <c r="D195" s="72"/>
      <c r="E195" s="72"/>
      <c r="F195" s="72"/>
      <c r="G195" s="72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</row>
    <row r="196">
      <c r="A196" s="23"/>
      <c r="B196" s="72"/>
      <c r="C196" s="72"/>
      <c r="D196" s="72"/>
      <c r="E196" s="72"/>
      <c r="F196" s="72"/>
      <c r="G196" s="72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</row>
    <row r="197">
      <c r="A197" s="23"/>
      <c r="B197" s="72"/>
      <c r="C197" s="72"/>
      <c r="D197" s="72"/>
      <c r="E197" s="72"/>
      <c r="F197" s="72"/>
      <c r="G197" s="72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</row>
    <row r="198">
      <c r="A198" s="23"/>
      <c r="B198" s="72"/>
      <c r="C198" s="72"/>
      <c r="D198" s="72"/>
      <c r="E198" s="72"/>
      <c r="F198" s="72"/>
      <c r="G198" s="72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</row>
    <row r="199">
      <c r="A199" s="23"/>
      <c r="B199" s="72"/>
      <c r="C199" s="72"/>
      <c r="D199" s="72"/>
      <c r="E199" s="72"/>
      <c r="F199" s="72"/>
      <c r="G199" s="72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</row>
    <row r="200">
      <c r="A200" s="23"/>
      <c r="B200" s="72"/>
      <c r="C200" s="72"/>
      <c r="D200" s="72"/>
      <c r="E200" s="72"/>
      <c r="F200" s="72"/>
      <c r="G200" s="72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</row>
    <row r="201">
      <c r="A201" s="23"/>
      <c r="B201" s="72"/>
      <c r="C201" s="72"/>
      <c r="D201" s="72"/>
      <c r="E201" s="72"/>
      <c r="F201" s="72"/>
      <c r="G201" s="72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</row>
    <row r="202">
      <c r="A202" s="23"/>
      <c r="B202" s="72"/>
      <c r="C202" s="72"/>
      <c r="D202" s="72"/>
      <c r="E202" s="72"/>
      <c r="F202" s="72"/>
      <c r="G202" s="72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</row>
    <row r="203">
      <c r="A203" s="23"/>
      <c r="B203" s="72"/>
      <c r="C203" s="72"/>
      <c r="D203" s="72"/>
      <c r="E203" s="72"/>
      <c r="F203" s="72"/>
      <c r="G203" s="72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</row>
    <row r="204">
      <c r="A204" s="23"/>
      <c r="B204" s="72"/>
      <c r="C204" s="72"/>
      <c r="D204" s="72"/>
      <c r="E204" s="72"/>
      <c r="F204" s="72"/>
      <c r="G204" s="72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</row>
    <row r="205">
      <c r="A205" s="23"/>
      <c r="B205" s="72"/>
      <c r="C205" s="72"/>
      <c r="D205" s="72"/>
      <c r="E205" s="72"/>
      <c r="F205" s="72"/>
      <c r="G205" s="72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</row>
    <row r="206">
      <c r="A206" s="23"/>
      <c r="B206" s="72"/>
      <c r="C206" s="72"/>
      <c r="D206" s="72"/>
      <c r="E206" s="72"/>
      <c r="F206" s="72"/>
      <c r="G206" s="72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</row>
    <row r="207">
      <c r="A207" s="23"/>
      <c r="B207" s="72"/>
      <c r="C207" s="72"/>
      <c r="D207" s="72"/>
      <c r="E207" s="72"/>
      <c r="F207" s="72"/>
      <c r="G207" s="72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</row>
    <row r="208">
      <c r="A208" s="23"/>
      <c r="B208" s="72"/>
      <c r="C208" s="72"/>
      <c r="D208" s="72"/>
      <c r="E208" s="72"/>
      <c r="F208" s="72"/>
      <c r="G208" s="72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</row>
    <row r="209">
      <c r="A209" s="23"/>
      <c r="B209" s="72"/>
      <c r="C209" s="72"/>
      <c r="D209" s="72"/>
      <c r="E209" s="72"/>
      <c r="F209" s="72"/>
      <c r="G209" s="72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</row>
    <row r="210">
      <c r="A210" s="23"/>
      <c r="B210" s="72"/>
      <c r="C210" s="72"/>
      <c r="D210" s="72"/>
      <c r="E210" s="72"/>
      <c r="F210" s="72"/>
      <c r="G210" s="72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</row>
    <row r="211">
      <c r="A211" s="23"/>
      <c r="B211" s="72"/>
      <c r="C211" s="72"/>
      <c r="D211" s="72"/>
      <c r="E211" s="72"/>
      <c r="F211" s="72"/>
      <c r="G211" s="72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</row>
    <row r="212">
      <c r="A212" s="23"/>
      <c r="B212" s="72"/>
      <c r="C212" s="72"/>
      <c r="D212" s="72"/>
      <c r="E212" s="72"/>
      <c r="F212" s="72"/>
      <c r="G212" s="72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</row>
    <row r="213">
      <c r="A213" s="23"/>
      <c r="B213" s="72"/>
      <c r="C213" s="72"/>
      <c r="D213" s="72"/>
      <c r="E213" s="72"/>
      <c r="F213" s="72"/>
      <c r="G213" s="72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</row>
    <row r="214">
      <c r="A214" s="23"/>
      <c r="B214" s="72"/>
      <c r="C214" s="72"/>
      <c r="D214" s="72"/>
      <c r="E214" s="72"/>
      <c r="F214" s="72"/>
      <c r="G214" s="72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</row>
    <row r="215">
      <c r="A215" s="23"/>
      <c r="B215" s="72"/>
      <c r="C215" s="72"/>
      <c r="D215" s="72"/>
      <c r="E215" s="72"/>
      <c r="F215" s="72"/>
      <c r="G215" s="72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</row>
    <row r="216">
      <c r="A216" s="23"/>
      <c r="B216" s="72"/>
      <c r="C216" s="72"/>
      <c r="D216" s="72"/>
      <c r="E216" s="72"/>
      <c r="F216" s="72"/>
      <c r="G216" s="72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</row>
    <row r="217">
      <c r="A217" s="23"/>
      <c r="B217" s="72"/>
      <c r="C217" s="72"/>
      <c r="D217" s="72"/>
      <c r="E217" s="72"/>
      <c r="F217" s="72"/>
      <c r="G217" s="72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</row>
    <row r="218">
      <c r="A218" s="23"/>
      <c r="B218" s="72"/>
      <c r="C218" s="72"/>
      <c r="D218" s="72"/>
      <c r="E218" s="72"/>
      <c r="F218" s="72"/>
      <c r="G218" s="72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</row>
    <row r="219">
      <c r="A219" s="23"/>
      <c r="B219" s="72"/>
      <c r="C219" s="72"/>
      <c r="D219" s="72"/>
      <c r="E219" s="72"/>
      <c r="F219" s="72"/>
      <c r="G219" s="72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</row>
    <row r="220">
      <c r="A220" s="23"/>
      <c r="B220" s="72"/>
      <c r="C220" s="72"/>
      <c r="D220" s="72"/>
      <c r="E220" s="72"/>
      <c r="F220" s="72"/>
      <c r="G220" s="72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</row>
    <row r="221">
      <c r="A221" s="23"/>
      <c r="B221" s="72"/>
      <c r="C221" s="72"/>
      <c r="D221" s="72"/>
      <c r="E221" s="72"/>
      <c r="F221" s="72"/>
      <c r="G221" s="72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</row>
    <row r="222">
      <c r="A222" s="23"/>
      <c r="B222" s="72"/>
      <c r="C222" s="72"/>
      <c r="D222" s="72"/>
      <c r="E222" s="72"/>
      <c r="F222" s="72"/>
      <c r="G222" s="72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</row>
    <row r="223">
      <c r="A223" s="23"/>
      <c r="B223" s="72"/>
      <c r="C223" s="72"/>
      <c r="D223" s="72"/>
      <c r="E223" s="72"/>
      <c r="F223" s="72"/>
      <c r="G223" s="72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</row>
    <row r="224">
      <c r="A224" s="23"/>
      <c r="B224" s="72"/>
      <c r="C224" s="72"/>
      <c r="D224" s="72"/>
      <c r="E224" s="72"/>
      <c r="F224" s="72"/>
      <c r="G224" s="72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</row>
    <row r="225">
      <c r="A225" s="23"/>
      <c r="B225" s="72"/>
      <c r="C225" s="72"/>
      <c r="D225" s="72"/>
      <c r="E225" s="72"/>
      <c r="F225" s="72"/>
      <c r="G225" s="72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</row>
    <row r="226">
      <c r="A226" s="23"/>
      <c r="B226" s="72"/>
      <c r="C226" s="72"/>
      <c r="D226" s="72"/>
      <c r="E226" s="72"/>
      <c r="F226" s="72"/>
      <c r="G226" s="72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</row>
    <row r="227">
      <c r="A227" s="23"/>
      <c r="B227" s="72"/>
      <c r="C227" s="72"/>
      <c r="D227" s="72"/>
      <c r="E227" s="72"/>
      <c r="F227" s="72"/>
      <c r="G227" s="72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</row>
    <row r="228">
      <c r="A228" s="23"/>
      <c r="B228" s="72"/>
      <c r="C228" s="72"/>
      <c r="D228" s="72"/>
      <c r="E228" s="72"/>
      <c r="F228" s="72"/>
      <c r="G228" s="72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</row>
    <row r="229">
      <c r="A229" s="23"/>
      <c r="B229" s="72"/>
      <c r="C229" s="72"/>
      <c r="D229" s="72"/>
      <c r="E229" s="72"/>
      <c r="F229" s="72"/>
      <c r="G229" s="72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</row>
    <row r="230">
      <c r="A230" s="23"/>
      <c r="B230" s="72"/>
      <c r="C230" s="72"/>
      <c r="D230" s="72"/>
      <c r="E230" s="72"/>
      <c r="F230" s="72"/>
      <c r="G230" s="72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</row>
    <row r="231">
      <c r="A231" s="23"/>
      <c r="B231" s="72"/>
      <c r="C231" s="72"/>
      <c r="D231" s="72"/>
      <c r="E231" s="72"/>
      <c r="F231" s="72"/>
      <c r="G231" s="72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</row>
    <row r="232">
      <c r="A232" s="23"/>
      <c r="B232" s="72"/>
      <c r="C232" s="72"/>
      <c r="D232" s="72"/>
      <c r="E232" s="72"/>
      <c r="F232" s="72"/>
      <c r="G232" s="72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</row>
    <row r="233">
      <c r="A233" s="23"/>
      <c r="B233" s="72"/>
      <c r="C233" s="72"/>
      <c r="D233" s="72"/>
      <c r="E233" s="72"/>
      <c r="F233" s="72"/>
      <c r="G233" s="72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</row>
    <row r="234">
      <c r="A234" s="23"/>
      <c r="B234" s="72"/>
      <c r="C234" s="72"/>
      <c r="D234" s="72"/>
      <c r="E234" s="72"/>
      <c r="F234" s="72"/>
      <c r="G234" s="72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</row>
    <row r="235">
      <c r="A235" s="23"/>
      <c r="B235" s="72"/>
      <c r="C235" s="72"/>
      <c r="D235" s="72"/>
      <c r="E235" s="72"/>
      <c r="F235" s="72"/>
      <c r="G235" s="72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</row>
    <row r="236">
      <c r="A236" s="23"/>
      <c r="B236" s="72"/>
      <c r="C236" s="72"/>
      <c r="D236" s="72"/>
      <c r="E236" s="72"/>
      <c r="F236" s="72"/>
      <c r="G236" s="72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</row>
    <row r="237">
      <c r="A237" s="23"/>
      <c r="B237" s="72"/>
      <c r="C237" s="72"/>
      <c r="D237" s="72"/>
      <c r="E237" s="72"/>
      <c r="F237" s="72"/>
      <c r="G237" s="72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</row>
    <row r="238">
      <c r="A238" s="23"/>
      <c r="B238" s="72"/>
      <c r="C238" s="72"/>
      <c r="D238" s="72"/>
      <c r="E238" s="72"/>
      <c r="F238" s="72"/>
      <c r="G238" s="72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</row>
    <row r="239">
      <c r="A239" s="23"/>
      <c r="B239" s="72"/>
      <c r="C239" s="72"/>
      <c r="D239" s="72"/>
      <c r="E239" s="72"/>
      <c r="F239" s="72"/>
      <c r="G239" s="72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</row>
    <row r="240">
      <c r="A240" s="23"/>
      <c r="B240" s="72"/>
      <c r="C240" s="72"/>
      <c r="D240" s="72"/>
      <c r="E240" s="72"/>
      <c r="F240" s="72"/>
      <c r="G240" s="72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</row>
    <row r="241">
      <c r="A241" s="23"/>
      <c r="B241" s="72"/>
      <c r="C241" s="72"/>
      <c r="D241" s="72"/>
      <c r="E241" s="72"/>
      <c r="F241" s="72"/>
      <c r="G241" s="72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</row>
    <row r="242">
      <c r="A242" s="23"/>
      <c r="B242" s="72"/>
      <c r="C242" s="72"/>
      <c r="D242" s="72"/>
      <c r="E242" s="72"/>
      <c r="F242" s="72"/>
      <c r="G242" s="72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</row>
    <row r="243">
      <c r="A243" s="23"/>
      <c r="B243" s="72"/>
      <c r="C243" s="72"/>
      <c r="D243" s="72"/>
      <c r="E243" s="72"/>
      <c r="F243" s="72"/>
      <c r="G243" s="72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</row>
    <row r="244">
      <c r="A244" s="23"/>
      <c r="B244" s="72"/>
      <c r="C244" s="72"/>
      <c r="D244" s="72"/>
      <c r="E244" s="72"/>
      <c r="F244" s="72"/>
      <c r="G244" s="72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</row>
    <row r="245">
      <c r="A245" s="23"/>
      <c r="B245" s="72"/>
      <c r="C245" s="72"/>
      <c r="D245" s="72"/>
      <c r="E245" s="72"/>
      <c r="F245" s="72"/>
      <c r="G245" s="72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</row>
    <row r="246">
      <c r="A246" s="23"/>
      <c r="B246" s="72"/>
      <c r="C246" s="72"/>
      <c r="D246" s="72"/>
      <c r="E246" s="72"/>
      <c r="F246" s="72"/>
      <c r="G246" s="72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</row>
    <row r="247">
      <c r="A247" s="23"/>
      <c r="B247" s="72"/>
      <c r="C247" s="72"/>
      <c r="D247" s="72"/>
      <c r="E247" s="72"/>
      <c r="F247" s="72"/>
      <c r="G247" s="72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</row>
    <row r="248">
      <c r="A248" s="23"/>
      <c r="B248" s="72"/>
      <c r="C248" s="72"/>
      <c r="D248" s="72"/>
      <c r="E248" s="72"/>
      <c r="F248" s="72"/>
      <c r="G248" s="72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</row>
    <row r="249">
      <c r="A249" s="23"/>
      <c r="B249" s="72"/>
      <c r="C249" s="72"/>
      <c r="D249" s="72"/>
      <c r="E249" s="72"/>
      <c r="F249" s="72"/>
      <c r="G249" s="72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</row>
    <row r="250">
      <c r="A250" s="23"/>
      <c r="B250" s="72"/>
      <c r="C250" s="72"/>
      <c r="D250" s="72"/>
      <c r="E250" s="72"/>
      <c r="F250" s="72"/>
      <c r="G250" s="72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</row>
    <row r="251">
      <c r="A251" s="23"/>
      <c r="B251" s="72"/>
      <c r="C251" s="72"/>
      <c r="D251" s="72"/>
      <c r="E251" s="72"/>
      <c r="F251" s="72"/>
      <c r="G251" s="72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</row>
    <row r="252">
      <c r="A252" s="23"/>
      <c r="B252" s="72"/>
      <c r="C252" s="72"/>
      <c r="D252" s="72"/>
      <c r="E252" s="72"/>
      <c r="F252" s="72"/>
      <c r="G252" s="72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</row>
    <row r="253">
      <c r="A253" s="23"/>
      <c r="B253" s="72"/>
      <c r="C253" s="72"/>
      <c r="D253" s="72"/>
      <c r="E253" s="72"/>
      <c r="F253" s="72"/>
      <c r="G253" s="72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</row>
    <row r="254">
      <c r="A254" s="23"/>
      <c r="B254" s="72"/>
      <c r="C254" s="72"/>
      <c r="D254" s="72"/>
      <c r="E254" s="72"/>
      <c r="F254" s="72"/>
      <c r="G254" s="72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</row>
    <row r="255">
      <c r="A255" s="23"/>
      <c r="B255" s="72"/>
      <c r="C255" s="72"/>
      <c r="D255" s="72"/>
      <c r="E255" s="72"/>
      <c r="F255" s="72"/>
      <c r="G255" s="72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</row>
    <row r="256">
      <c r="A256" s="23"/>
      <c r="B256" s="72"/>
      <c r="C256" s="72"/>
      <c r="D256" s="72"/>
      <c r="E256" s="72"/>
      <c r="F256" s="72"/>
      <c r="G256" s="72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</row>
    <row r="257">
      <c r="A257" s="23"/>
      <c r="B257" s="72"/>
      <c r="C257" s="72"/>
      <c r="D257" s="72"/>
      <c r="E257" s="72"/>
      <c r="F257" s="72"/>
      <c r="G257" s="72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</row>
    <row r="258">
      <c r="A258" s="23"/>
      <c r="B258" s="72"/>
      <c r="C258" s="72"/>
      <c r="D258" s="72"/>
      <c r="E258" s="72"/>
      <c r="F258" s="72"/>
      <c r="G258" s="72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</row>
    <row r="259">
      <c r="A259" s="23"/>
      <c r="B259" s="72"/>
      <c r="C259" s="72"/>
      <c r="D259" s="72"/>
      <c r="E259" s="72"/>
      <c r="F259" s="72"/>
      <c r="G259" s="72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</row>
    <row r="260">
      <c r="A260" s="23"/>
      <c r="B260" s="72"/>
      <c r="C260" s="72"/>
      <c r="D260" s="72"/>
      <c r="E260" s="72"/>
      <c r="F260" s="72"/>
      <c r="G260" s="72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</row>
    <row r="261">
      <c r="A261" s="23"/>
      <c r="B261" s="72"/>
      <c r="C261" s="72"/>
      <c r="D261" s="72"/>
      <c r="E261" s="72"/>
      <c r="F261" s="72"/>
      <c r="G261" s="72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</row>
    <row r="262">
      <c r="A262" s="23"/>
      <c r="B262" s="72"/>
      <c r="C262" s="72"/>
      <c r="D262" s="72"/>
      <c r="E262" s="72"/>
      <c r="F262" s="72"/>
      <c r="G262" s="72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</row>
    <row r="263">
      <c r="A263" s="23"/>
      <c r="B263" s="72"/>
      <c r="C263" s="72"/>
      <c r="D263" s="72"/>
      <c r="E263" s="72"/>
      <c r="F263" s="72"/>
      <c r="G263" s="72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</row>
    <row r="264">
      <c r="A264" s="23"/>
      <c r="B264" s="72"/>
      <c r="C264" s="72"/>
      <c r="D264" s="72"/>
      <c r="E264" s="72"/>
      <c r="F264" s="72"/>
      <c r="G264" s="72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</row>
    <row r="265">
      <c r="A265" s="23"/>
      <c r="B265" s="72"/>
      <c r="C265" s="72"/>
      <c r="D265" s="72"/>
      <c r="E265" s="72"/>
      <c r="F265" s="72"/>
      <c r="G265" s="72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</row>
    <row r="266">
      <c r="A266" s="23"/>
      <c r="B266" s="72"/>
      <c r="C266" s="72"/>
      <c r="D266" s="72"/>
      <c r="E266" s="72"/>
      <c r="F266" s="72"/>
      <c r="G266" s="72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</row>
    <row r="267">
      <c r="A267" s="23"/>
      <c r="B267" s="72"/>
      <c r="C267" s="72"/>
      <c r="D267" s="72"/>
      <c r="E267" s="72"/>
      <c r="F267" s="72"/>
      <c r="G267" s="72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</row>
    <row r="268">
      <c r="A268" s="23"/>
      <c r="B268" s="72"/>
      <c r="C268" s="72"/>
      <c r="D268" s="72"/>
      <c r="E268" s="72"/>
      <c r="F268" s="72"/>
      <c r="G268" s="72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</row>
    <row r="269">
      <c r="A269" s="23"/>
      <c r="B269" s="72"/>
      <c r="C269" s="72"/>
      <c r="D269" s="72"/>
      <c r="E269" s="72"/>
      <c r="F269" s="72"/>
      <c r="G269" s="72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</row>
    <row r="270">
      <c r="A270" s="23"/>
      <c r="B270" s="72"/>
      <c r="C270" s="72"/>
      <c r="D270" s="72"/>
      <c r="E270" s="72"/>
      <c r="F270" s="72"/>
      <c r="G270" s="72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</row>
    <row r="271">
      <c r="A271" s="23"/>
      <c r="B271" s="72"/>
      <c r="C271" s="72"/>
      <c r="D271" s="72"/>
      <c r="E271" s="72"/>
      <c r="F271" s="72"/>
      <c r="G271" s="72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</row>
    <row r="272">
      <c r="A272" s="23"/>
      <c r="B272" s="72"/>
      <c r="C272" s="72"/>
      <c r="D272" s="72"/>
      <c r="E272" s="72"/>
      <c r="F272" s="72"/>
      <c r="G272" s="72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</row>
    <row r="273">
      <c r="A273" s="23"/>
      <c r="B273" s="72"/>
      <c r="C273" s="72"/>
      <c r="D273" s="72"/>
      <c r="E273" s="72"/>
      <c r="F273" s="72"/>
      <c r="G273" s="72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</row>
    <row r="274">
      <c r="A274" s="23"/>
      <c r="B274" s="72"/>
      <c r="C274" s="72"/>
      <c r="D274" s="72"/>
      <c r="E274" s="72"/>
      <c r="F274" s="72"/>
      <c r="G274" s="72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</row>
    <row r="275">
      <c r="A275" s="23"/>
      <c r="B275" s="72"/>
      <c r="C275" s="72"/>
      <c r="D275" s="72"/>
      <c r="E275" s="72"/>
      <c r="F275" s="72"/>
      <c r="G275" s="72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</row>
    <row r="276">
      <c r="A276" s="23"/>
      <c r="B276" s="72"/>
      <c r="C276" s="72"/>
      <c r="D276" s="72"/>
      <c r="E276" s="72"/>
      <c r="F276" s="72"/>
      <c r="G276" s="72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</row>
    <row r="277">
      <c r="A277" s="23"/>
      <c r="B277" s="72"/>
      <c r="C277" s="72"/>
      <c r="D277" s="72"/>
      <c r="E277" s="72"/>
      <c r="F277" s="72"/>
      <c r="G277" s="72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</row>
    <row r="278">
      <c r="A278" s="23"/>
      <c r="B278" s="72"/>
      <c r="C278" s="72"/>
      <c r="D278" s="72"/>
      <c r="E278" s="72"/>
      <c r="F278" s="72"/>
      <c r="G278" s="72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</row>
    <row r="279">
      <c r="A279" s="23"/>
      <c r="B279" s="72"/>
      <c r="C279" s="72"/>
      <c r="D279" s="72"/>
      <c r="E279" s="72"/>
      <c r="F279" s="72"/>
      <c r="G279" s="72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</row>
    <row r="280">
      <c r="A280" s="23"/>
      <c r="B280" s="72"/>
      <c r="C280" s="72"/>
      <c r="D280" s="72"/>
      <c r="E280" s="72"/>
      <c r="F280" s="72"/>
      <c r="G280" s="72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</row>
    <row r="281">
      <c r="A281" s="23"/>
      <c r="B281" s="72"/>
      <c r="C281" s="72"/>
      <c r="D281" s="72"/>
      <c r="E281" s="72"/>
      <c r="F281" s="72"/>
      <c r="G281" s="72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</row>
    <row r="282">
      <c r="A282" s="23"/>
      <c r="B282" s="72"/>
      <c r="C282" s="72"/>
      <c r="D282" s="72"/>
      <c r="E282" s="72"/>
      <c r="F282" s="72"/>
      <c r="G282" s="72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</row>
    <row r="283">
      <c r="A283" s="23"/>
      <c r="B283" s="72"/>
      <c r="C283" s="72"/>
      <c r="D283" s="72"/>
      <c r="E283" s="72"/>
      <c r="F283" s="72"/>
      <c r="G283" s="72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</row>
    <row r="284">
      <c r="A284" s="23"/>
      <c r="B284" s="72"/>
      <c r="C284" s="72"/>
      <c r="D284" s="72"/>
      <c r="E284" s="72"/>
      <c r="F284" s="72"/>
      <c r="G284" s="72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</row>
    <row r="285">
      <c r="A285" s="23"/>
      <c r="B285" s="72"/>
      <c r="C285" s="72"/>
      <c r="D285" s="72"/>
      <c r="E285" s="72"/>
      <c r="F285" s="72"/>
      <c r="G285" s="72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</row>
    <row r="286">
      <c r="A286" s="23"/>
      <c r="B286" s="72"/>
      <c r="C286" s="72"/>
      <c r="D286" s="72"/>
      <c r="E286" s="72"/>
      <c r="F286" s="72"/>
      <c r="G286" s="72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</row>
    <row r="287">
      <c r="A287" s="23"/>
      <c r="B287" s="72"/>
      <c r="C287" s="72"/>
      <c r="D287" s="72"/>
      <c r="E287" s="72"/>
      <c r="F287" s="72"/>
      <c r="G287" s="72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</row>
    <row r="288">
      <c r="A288" s="23"/>
      <c r="B288" s="72"/>
      <c r="C288" s="72"/>
      <c r="D288" s="72"/>
      <c r="E288" s="72"/>
      <c r="F288" s="72"/>
      <c r="G288" s="72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</row>
    <row r="289">
      <c r="A289" s="23"/>
      <c r="B289" s="72"/>
      <c r="C289" s="72"/>
      <c r="D289" s="72"/>
      <c r="E289" s="72"/>
      <c r="F289" s="72"/>
      <c r="G289" s="72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</row>
    <row r="290">
      <c r="A290" s="23"/>
      <c r="B290" s="72"/>
      <c r="C290" s="72"/>
      <c r="D290" s="72"/>
      <c r="E290" s="72"/>
      <c r="F290" s="72"/>
      <c r="G290" s="72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</row>
    <row r="291">
      <c r="A291" s="23"/>
      <c r="B291" s="72"/>
      <c r="C291" s="72"/>
      <c r="D291" s="72"/>
      <c r="E291" s="72"/>
      <c r="F291" s="72"/>
      <c r="G291" s="72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</row>
    <row r="292">
      <c r="A292" s="23"/>
      <c r="B292" s="72"/>
      <c r="C292" s="72"/>
      <c r="D292" s="72"/>
      <c r="E292" s="72"/>
      <c r="F292" s="72"/>
      <c r="G292" s="72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</row>
    <row r="293">
      <c r="A293" s="23"/>
      <c r="B293" s="72"/>
      <c r="C293" s="72"/>
      <c r="D293" s="72"/>
      <c r="E293" s="72"/>
      <c r="F293" s="72"/>
      <c r="G293" s="72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</row>
    <row r="294">
      <c r="A294" s="23"/>
      <c r="B294" s="72"/>
      <c r="C294" s="72"/>
      <c r="D294" s="72"/>
      <c r="E294" s="72"/>
      <c r="F294" s="72"/>
      <c r="G294" s="72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</row>
    <row r="295">
      <c r="A295" s="23"/>
      <c r="B295" s="72"/>
      <c r="C295" s="72"/>
      <c r="D295" s="72"/>
      <c r="E295" s="72"/>
      <c r="F295" s="72"/>
      <c r="G295" s="72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</row>
    <row r="296">
      <c r="A296" s="23"/>
      <c r="B296" s="72"/>
      <c r="C296" s="72"/>
      <c r="D296" s="72"/>
      <c r="E296" s="72"/>
      <c r="F296" s="72"/>
      <c r="G296" s="72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</row>
    <row r="297">
      <c r="A297" s="23"/>
      <c r="B297" s="72"/>
      <c r="C297" s="72"/>
      <c r="D297" s="72"/>
      <c r="E297" s="72"/>
      <c r="F297" s="72"/>
      <c r="G297" s="72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</row>
    <row r="298">
      <c r="A298" s="23"/>
      <c r="B298" s="72"/>
      <c r="C298" s="72"/>
      <c r="D298" s="72"/>
      <c r="E298" s="72"/>
      <c r="F298" s="72"/>
      <c r="G298" s="72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</row>
    <row r="299">
      <c r="A299" s="23"/>
      <c r="B299" s="72"/>
      <c r="C299" s="72"/>
      <c r="D299" s="72"/>
      <c r="E299" s="72"/>
      <c r="F299" s="72"/>
      <c r="G299" s="72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</row>
    <row r="300">
      <c r="A300" s="23"/>
      <c r="B300" s="72"/>
      <c r="C300" s="72"/>
      <c r="D300" s="72"/>
      <c r="E300" s="72"/>
      <c r="F300" s="72"/>
      <c r="G300" s="72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</row>
    <row r="301">
      <c r="A301" s="23"/>
      <c r="B301" s="72"/>
      <c r="C301" s="72"/>
      <c r="D301" s="72"/>
      <c r="E301" s="72"/>
      <c r="F301" s="72"/>
      <c r="G301" s="72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</row>
    <row r="302">
      <c r="A302" s="23"/>
      <c r="B302" s="72"/>
      <c r="C302" s="72"/>
      <c r="D302" s="72"/>
      <c r="E302" s="72"/>
      <c r="F302" s="72"/>
      <c r="G302" s="72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</row>
    <row r="303">
      <c r="A303" s="23"/>
      <c r="B303" s="72"/>
      <c r="C303" s="72"/>
      <c r="D303" s="72"/>
      <c r="E303" s="72"/>
      <c r="F303" s="72"/>
      <c r="G303" s="72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</row>
    <row r="304">
      <c r="A304" s="23"/>
      <c r="B304" s="72"/>
      <c r="C304" s="72"/>
      <c r="D304" s="72"/>
      <c r="E304" s="72"/>
      <c r="F304" s="72"/>
      <c r="G304" s="72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</row>
    <row r="305">
      <c r="A305" s="23"/>
      <c r="B305" s="72"/>
      <c r="C305" s="72"/>
      <c r="D305" s="72"/>
      <c r="E305" s="72"/>
      <c r="F305" s="72"/>
      <c r="G305" s="72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</row>
    <row r="306">
      <c r="A306" s="23"/>
      <c r="B306" s="72"/>
      <c r="C306" s="72"/>
      <c r="D306" s="72"/>
      <c r="E306" s="72"/>
      <c r="F306" s="72"/>
      <c r="G306" s="72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</row>
    <row r="307">
      <c r="A307" s="23"/>
      <c r="B307" s="72"/>
      <c r="C307" s="72"/>
      <c r="D307" s="72"/>
      <c r="E307" s="72"/>
      <c r="F307" s="72"/>
      <c r="G307" s="72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</row>
    <row r="308">
      <c r="A308" s="23"/>
      <c r="B308" s="72"/>
      <c r="C308" s="72"/>
      <c r="D308" s="72"/>
      <c r="E308" s="72"/>
      <c r="F308" s="72"/>
      <c r="G308" s="72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</row>
    <row r="309">
      <c r="A309" s="23"/>
      <c r="B309" s="72"/>
      <c r="C309" s="72"/>
      <c r="D309" s="72"/>
      <c r="E309" s="72"/>
      <c r="F309" s="72"/>
      <c r="G309" s="72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</row>
    <row r="310">
      <c r="A310" s="23"/>
      <c r="B310" s="72"/>
      <c r="C310" s="72"/>
      <c r="D310" s="72"/>
      <c r="E310" s="72"/>
      <c r="F310" s="72"/>
      <c r="G310" s="72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</row>
    <row r="311">
      <c r="A311" s="23"/>
      <c r="B311" s="72"/>
      <c r="C311" s="72"/>
      <c r="D311" s="72"/>
      <c r="E311" s="72"/>
      <c r="F311" s="72"/>
      <c r="G311" s="72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</row>
    <row r="312">
      <c r="A312" s="23"/>
      <c r="B312" s="72"/>
      <c r="C312" s="72"/>
      <c r="D312" s="72"/>
      <c r="E312" s="72"/>
      <c r="F312" s="72"/>
      <c r="G312" s="72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</row>
    <row r="313">
      <c r="A313" s="23"/>
      <c r="B313" s="72"/>
      <c r="C313" s="72"/>
      <c r="D313" s="72"/>
      <c r="E313" s="72"/>
      <c r="F313" s="72"/>
      <c r="G313" s="72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</row>
    <row r="314">
      <c r="A314" s="23"/>
      <c r="B314" s="72"/>
      <c r="C314" s="72"/>
      <c r="D314" s="72"/>
      <c r="E314" s="72"/>
      <c r="F314" s="72"/>
      <c r="G314" s="72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</row>
    <row r="315">
      <c r="A315" s="23"/>
      <c r="B315" s="72"/>
      <c r="C315" s="72"/>
      <c r="D315" s="72"/>
      <c r="E315" s="72"/>
      <c r="F315" s="72"/>
      <c r="G315" s="72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</row>
    <row r="316">
      <c r="A316" s="23"/>
      <c r="B316" s="72"/>
      <c r="C316" s="72"/>
      <c r="D316" s="72"/>
      <c r="E316" s="72"/>
      <c r="F316" s="72"/>
      <c r="G316" s="72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</row>
    <row r="317">
      <c r="A317" s="23"/>
      <c r="B317" s="72"/>
      <c r="C317" s="72"/>
      <c r="D317" s="72"/>
      <c r="E317" s="72"/>
      <c r="F317" s="72"/>
      <c r="G317" s="72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</row>
    <row r="318">
      <c r="A318" s="23"/>
      <c r="B318" s="72"/>
      <c r="C318" s="72"/>
      <c r="D318" s="72"/>
      <c r="E318" s="72"/>
      <c r="F318" s="72"/>
      <c r="G318" s="72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</row>
    <row r="319">
      <c r="A319" s="23"/>
      <c r="B319" s="72"/>
      <c r="C319" s="72"/>
      <c r="D319" s="72"/>
      <c r="E319" s="72"/>
      <c r="F319" s="72"/>
      <c r="G319" s="72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</row>
    <row r="320">
      <c r="A320" s="23"/>
      <c r="B320" s="72"/>
      <c r="C320" s="72"/>
      <c r="D320" s="72"/>
      <c r="E320" s="72"/>
      <c r="F320" s="72"/>
      <c r="G320" s="72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</row>
    <row r="321">
      <c r="A321" s="23"/>
      <c r="B321" s="72"/>
      <c r="C321" s="72"/>
      <c r="D321" s="72"/>
      <c r="E321" s="72"/>
      <c r="F321" s="72"/>
      <c r="G321" s="72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</row>
    <row r="322">
      <c r="A322" s="23"/>
      <c r="B322" s="72"/>
      <c r="C322" s="72"/>
      <c r="D322" s="72"/>
      <c r="E322" s="72"/>
      <c r="F322" s="72"/>
      <c r="G322" s="72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</row>
    <row r="323">
      <c r="A323" s="23"/>
      <c r="B323" s="72"/>
      <c r="C323" s="72"/>
      <c r="D323" s="72"/>
      <c r="E323" s="72"/>
      <c r="F323" s="72"/>
      <c r="G323" s="72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</row>
    <row r="324">
      <c r="A324" s="23"/>
      <c r="B324" s="72"/>
      <c r="C324" s="72"/>
      <c r="D324" s="72"/>
      <c r="E324" s="72"/>
      <c r="F324" s="72"/>
      <c r="G324" s="72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</row>
    <row r="325">
      <c r="A325" s="23"/>
      <c r="B325" s="72"/>
      <c r="C325" s="72"/>
      <c r="D325" s="72"/>
      <c r="E325" s="72"/>
      <c r="F325" s="72"/>
      <c r="G325" s="72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</row>
    <row r="326">
      <c r="A326" s="23"/>
      <c r="B326" s="72"/>
      <c r="C326" s="72"/>
      <c r="D326" s="72"/>
      <c r="E326" s="72"/>
      <c r="F326" s="72"/>
      <c r="G326" s="72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</row>
    <row r="327">
      <c r="A327" s="23"/>
      <c r="B327" s="72"/>
      <c r="C327" s="72"/>
      <c r="D327" s="72"/>
      <c r="E327" s="72"/>
      <c r="F327" s="72"/>
      <c r="G327" s="72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</row>
    <row r="328">
      <c r="A328" s="23"/>
      <c r="B328" s="72"/>
      <c r="C328" s="72"/>
      <c r="D328" s="72"/>
      <c r="E328" s="72"/>
      <c r="F328" s="72"/>
      <c r="G328" s="72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</row>
    <row r="329">
      <c r="A329" s="23"/>
      <c r="B329" s="72"/>
      <c r="C329" s="72"/>
      <c r="D329" s="72"/>
      <c r="E329" s="72"/>
      <c r="F329" s="72"/>
      <c r="G329" s="72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</row>
    <row r="330">
      <c r="A330" s="23"/>
      <c r="B330" s="72"/>
      <c r="C330" s="72"/>
      <c r="D330" s="72"/>
      <c r="E330" s="72"/>
      <c r="F330" s="72"/>
      <c r="G330" s="72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</row>
    <row r="331">
      <c r="A331" s="23"/>
      <c r="B331" s="72"/>
      <c r="C331" s="72"/>
      <c r="D331" s="72"/>
      <c r="E331" s="72"/>
      <c r="F331" s="72"/>
      <c r="G331" s="72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</row>
    <row r="332">
      <c r="A332" s="23"/>
      <c r="B332" s="72"/>
      <c r="C332" s="72"/>
      <c r="D332" s="72"/>
      <c r="E332" s="72"/>
      <c r="F332" s="72"/>
      <c r="G332" s="72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</row>
    <row r="333">
      <c r="A333" s="23"/>
      <c r="B333" s="72"/>
      <c r="C333" s="72"/>
      <c r="D333" s="72"/>
      <c r="E333" s="72"/>
      <c r="F333" s="72"/>
      <c r="G333" s="72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</row>
    <row r="334">
      <c r="A334" s="23"/>
      <c r="B334" s="72"/>
      <c r="C334" s="72"/>
      <c r="D334" s="72"/>
      <c r="E334" s="72"/>
      <c r="F334" s="72"/>
      <c r="G334" s="72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</row>
    <row r="335">
      <c r="A335" s="23"/>
      <c r="B335" s="72"/>
      <c r="C335" s="72"/>
      <c r="D335" s="72"/>
      <c r="E335" s="72"/>
      <c r="F335" s="72"/>
      <c r="G335" s="72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</row>
    <row r="336">
      <c r="A336" s="23"/>
      <c r="B336" s="72"/>
      <c r="C336" s="72"/>
      <c r="D336" s="72"/>
      <c r="E336" s="72"/>
      <c r="F336" s="72"/>
      <c r="G336" s="72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</row>
    <row r="337">
      <c r="A337" s="23"/>
      <c r="B337" s="72"/>
      <c r="C337" s="72"/>
      <c r="D337" s="72"/>
      <c r="E337" s="72"/>
      <c r="F337" s="72"/>
      <c r="G337" s="72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</row>
    <row r="338">
      <c r="A338" s="23"/>
      <c r="B338" s="72"/>
      <c r="C338" s="72"/>
      <c r="D338" s="72"/>
      <c r="E338" s="72"/>
      <c r="F338" s="72"/>
      <c r="G338" s="72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</row>
    <row r="339">
      <c r="A339" s="23"/>
      <c r="B339" s="72"/>
      <c r="C339" s="72"/>
      <c r="D339" s="72"/>
      <c r="E339" s="72"/>
      <c r="F339" s="72"/>
      <c r="G339" s="72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</row>
    <row r="340">
      <c r="A340" s="23"/>
      <c r="B340" s="72"/>
      <c r="C340" s="72"/>
      <c r="D340" s="72"/>
      <c r="E340" s="72"/>
      <c r="F340" s="72"/>
      <c r="G340" s="72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</row>
    <row r="341">
      <c r="A341" s="23"/>
      <c r="B341" s="72"/>
      <c r="C341" s="72"/>
      <c r="D341" s="72"/>
      <c r="E341" s="72"/>
      <c r="F341" s="72"/>
      <c r="G341" s="72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</row>
    <row r="342">
      <c r="A342" s="23"/>
      <c r="B342" s="72"/>
      <c r="C342" s="72"/>
      <c r="D342" s="72"/>
      <c r="E342" s="72"/>
      <c r="F342" s="72"/>
      <c r="G342" s="72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</row>
    <row r="343">
      <c r="A343" s="23"/>
      <c r="B343" s="72"/>
      <c r="C343" s="72"/>
      <c r="D343" s="72"/>
      <c r="E343" s="72"/>
      <c r="F343" s="72"/>
      <c r="G343" s="72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</row>
    <row r="344">
      <c r="A344" s="23"/>
      <c r="B344" s="72"/>
      <c r="C344" s="72"/>
      <c r="D344" s="72"/>
      <c r="E344" s="72"/>
      <c r="F344" s="72"/>
      <c r="G344" s="72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</row>
    <row r="345">
      <c r="A345" s="23"/>
      <c r="B345" s="72"/>
      <c r="C345" s="72"/>
      <c r="D345" s="72"/>
      <c r="E345" s="72"/>
      <c r="F345" s="72"/>
      <c r="G345" s="72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</row>
    <row r="346">
      <c r="A346" s="23"/>
      <c r="B346" s="72"/>
      <c r="C346" s="72"/>
      <c r="D346" s="72"/>
      <c r="E346" s="72"/>
      <c r="F346" s="72"/>
      <c r="G346" s="72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</row>
    <row r="347">
      <c r="A347" s="23"/>
      <c r="B347" s="72"/>
      <c r="C347" s="72"/>
      <c r="D347" s="72"/>
      <c r="E347" s="72"/>
      <c r="F347" s="72"/>
      <c r="G347" s="72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</row>
    <row r="348">
      <c r="A348" s="23"/>
      <c r="B348" s="72"/>
      <c r="C348" s="72"/>
      <c r="D348" s="72"/>
      <c r="E348" s="72"/>
      <c r="F348" s="72"/>
      <c r="G348" s="72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</row>
    <row r="349">
      <c r="A349" s="23"/>
      <c r="B349" s="72"/>
      <c r="C349" s="72"/>
      <c r="D349" s="72"/>
      <c r="E349" s="72"/>
      <c r="F349" s="72"/>
      <c r="G349" s="72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</row>
    <row r="350">
      <c r="A350" s="23"/>
      <c r="B350" s="72"/>
      <c r="C350" s="72"/>
      <c r="D350" s="72"/>
      <c r="E350" s="72"/>
      <c r="F350" s="72"/>
      <c r="G350" s="72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</row>
    <row r="351">
      <c r="A351" s="23"/>
      <c r="B351" s="72"/>
      <c r="C351" s="72"/>
      <c r="D351" s="72"/>
      <c r="E351" s="72"/>
      <c r="F351" s="72"/>
      <c r="G351" s="72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</row>
    <row r="352">
      <c r="A352" s="23"/>
      <c r="B352" s="72"/>
      <c r="C352" s="72"/>
      <c r="D352" s="72"/>
      <c r="E352" s="72"/>
      <c r="F352" s="72"/>
      <c r="G352" s="72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</row>
    <row r="353">
      <c r="A353" s="23"/>
      <c r="B353" s="72"/>
      <c r="C353" s="72"/>
      <c r="D353" s="72"/>
      <c r="E353" s="72"/>
      <c r="F353" s="72"/>
      <c r="G353" s="72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</row>
    <row r="354">
      <c r="A354" s="23"/>
      <c r="B354" s="72"/>
      <c r="C354" s="72"/>
      <c r="D354" s="72"/>
      <c r="E354" s="72"/>
      <c r="F354" s="72"/>
      <c r="G354" s="72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</row>
    <row r="355">
      <c r="A355" s="23"/>
      <c r="B355" s="72"/>
      <c r="C355" s="72"/>
      <c r="D355" s="72"/>
      <c r="E355" s="72"/>
      <c r="F355" s="72"/>
      <c r="G355" s="72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</row>
    <row r="356">
      <c r="A356" s="23"/>
      <c r="B356" s="72"/>
      <c r="C356" s="72"/>
      <c r="D356" s="72"/>
      <c r="E356" s="72"/>
      <c r="F356" s="72"/>
      <c r="G356" s="72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</row>
    <row r="357">
      <c r="A357" s="23"/>
      <c r="B357" s="72"/>
      <c r="C357" s="72"/>
      <c r="D357" s="72"/>
      <c r="E357" s="72"/>
      <c r="F357" s="72"/>
      <c r="G357" s="72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</row>
    <row r="358">
      <c r="A358" s="23"/>
      <c r="B358" s="72"/>
      <c r="C358" s="72"/>
      <c r="D358" s="72"/>
      <c r="E358" s="72"/>
      <c r="F358" s="72"/>
      <c r="G358" s="72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</row>
    <row r="359">
      <c r="A359" s="23"/>
      <c r="B359" s="72"/>
      <c r="C359" s="72"/>
      <c r="D359" s="72"/>
      <c r="E359" s="72"/>
      <c r="F359" s="72"/>
      <c r="G359" s="72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</row>
    <row r="360">
      <c r="A360" s="23"/>
      <c r="B360" s="72"/>
      <c r="C360" s="72"/>
      <c r="D360" s="72"/>
      <c r="E360" s="72"/>
      <c r="F360" s="72"/>
      <c r="G360" s="72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</row>
    <row r="361">
      <c r="A361" s="23"/>
      <c r="B361" s="72"/>
      <c r="C361" s="72"/>
      <c r="D361" s="72"/>
      <c r="E361" s="72"/>
      <c r="F361" s="72"/>
      <c r="G361" s="72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</row>
    <row r="362">
      <c r="A362" s="23"/>
      <c r="B362" s="72"/>
      <c r="C362" s="72"/>
      <c r="D362" s="72"/>
      <c r="E362" s="72"/>
      <c r="F362" s="72"/>
      <c r="G362" s="72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</row>
    <row r="363">
      <c r="A363" s="23"/>
      <c r="B363" s="72"/>
      <c r="C363" s="72"/>
      <c r="D363" s="72"/>
      <c r="E363" s="72"/>
      <c r="F363" s="72"/>
      <c r="G363" s="72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</row>
    <row r="364">
      <c r="A364" s="23"/>
      <c r="B364" s="72"/>
      <c r="C364" s="72"/>
      <c r="D364" s="72"/>
      <c r="E364" s="72"/>
      <c r="F364" s="72"/>
      <c r="G364" s="72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</row>
    <row r="365">
      <c r="A365" s="23"/>
      <c r="B365" s="72"/>
      <c r="C365" s="72"/>
      <c r="D365" s="72"/>
      <c r="E365" s="72"/>
      <c r="F365" s="72"/>
      <c r="G365" s="72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</row>
    <row r="366">
      <c r="A366" s="23"/>
      <c r="B366" s="72"/>
      <c r="C366" s="72"/>
      <c r="D366" s="72"/>
      <c r="E366" s="72"/>
      <c r="F366" s="72"/>
      <c r="G366" s="72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</row>
    <row r="367">
      <c r="A367" s="23"/>
      <c r="B367" s="72"/>
      <c r="C367" s="72"/>
      <c r="D367" s="72"/>
      <c r="E367" s="72"/>
      <c r="F367" s="72"/>
      <c r="G367" s="72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</row>
    <row r="368">
      <c r="A368" s="23"/>
      <c r="B368" s="72"/>
      <c r="C368" s="72"/>
      <c r="D368" s="72"/>
      <c r="E368" s="72"/>
      <c r="F368" s="72"/>
      <c r="G368" s="72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</row>
    <row r="369">
      <c r="A369" s="23"/>
      <c r="B369" s="72"/>
      <c r="C369" s="72"/>
      <c r="D369" s="72"/>
      <c r="E369" s="72"/>
      <c r="F369" s="72"/>
      <c r="G369" s="72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</row>
    <row r="370">
      <c r="A370" s="23"/>
      <c r="B370" s="72"/>
      <c r="C370" s="72"/>
      <c r="D370" s="72"/>
      <c r="E370" s="72"/>
      <c r="F370" s="72"/>
      <c r="G370" s="72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</row>
    <row r="371">
      <c r="A371" s="23"/>
      <c r="B371" s="72"/>
      <c r="C371" s="72"/>
      <c r="D371" s="72"/>
      <c r="E371" s="72"/>
      <c r="F371" s="72"/>
      <c r="G371" s="72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</row>
    <row r="372">
      <c r="A372" s="23"/>
      <c r="B372" s="72"/>
      <c r="C372" s="72"/>
      <c r="D372" s="72"/>
      <c r="E372" s="72"/>
      <c r="F372" s="72"/>
      <c r="G372" s="72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</row>
    <row r="373">
      <c r="A373" s="23"/>
      <c r="B373" s="72"/>
      <c r="C373" s="72"/>
      <c r="D373" s="72"/>
      <c r="E373" s="72"/>
      <c r="F373" s="72"/>
      <c r="G373" s="72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</row>
    <row r="374">
      <c r="A374" s="23"/>
      <c r="B374" s="72"/>
      <c r="C374" s="72"/>
      <c r="D374" s="72"/>
      <c r="E374" s="72"/>
      <c r="F374" s="72"/>
      <c r="G374" s="72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</row>
    <row r="375">
      <c r="A375" s="23"/>
      <c r="B375" s="72"/>
      <c r="C375" s="72"/>
      <c r="D375" s="72"/>
      <c r="E375" s="72"/>
      <c r="F375" s="72"/>
      <c r="G375" s="72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</row>
    <row r="376">
      <c r="A376" s="23"/>
      <c r="B376" s="72"/>
      <c r="C376" s="72"/>
      <c r="D376" s="72"/>
      <c r="E376" s="72"/>
      <c r="F376" s="72"/>
      <c r="G376" s="72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</row>
    <row r="377">
      <c r="A377" s="23"/>
      <c r="B377" s="72"/>
      <c r="C377" s="72"/>
      <c r="D377" s="72"/>
      <c r="E377" s="72"/>
      <c r="F377" s="72"/>
      <c r="G377" s="72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</row>
    <row r="378">
      <c r="A378" s="23"/>
      <c r="B378" s="72"/>
      <c r="C378" s="72"/>
      <c r="D378" s="72"/>
      <c r="E378" s="72"/>
      <c r="F378" s="72"/>
      <c r="G378" s="72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</row>
    <row r="379">
      <c r="A379" s="23"/>
      <c r="B379" s="72"/>
      <c r="C379" s="72"/>
      <c r="D379" s="72"/>
      <c r="E379" s="72"/>
      <c r="F379" s="72"/>
      <c r="G379" s="72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</row>
    <row r="380">
      <c r="A380" s="23"/>
      <c r="B380" s="72"/>
      <c r="C380" s="72"/>
      <c r="D380" s="72"/>
      <c r="E380" s="72"/>
      <c r="F380" s="72"/>
      <c r="G380" s="72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</row>
    <row r="381">
      <c r="A381" s="23"/>
      <c r="B381" s="72"/>
      <c r="C381" s="72"/>
      <c r="D381" s="72"/>
      <c r="E381" s="72"/>
      <c r="F381" s="72"/>
      <c r="G381" s="72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</row>
    <row r="382">
      <c r="A382" s="23"/>
      <c r="B382" s="72"/>
      <c r="C382" s="72"/>
      <c r="D382" s="72"/>
      <c r="E382" s="72"/>
      <c r="F382" s="72"/>
      <c r="G382" s="72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</row>
    <row r="383">
      <c r="A383" s="23"/>
      <c r="B383" s="72"/>
      <c r="C383" s="72"/>
      <c r="D383" s="72"/>
      <c r="E383" s="72"/>
      <c r="F383" s="72"/>
      <c r="G383" s="72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</row>
    <row r="384">
      <c r="A384" s="23"/>
      <c r="B384" s="72"/>
      <c r="C384" s="72"/>
      <c r="D384" s="72"/>
      <c r="E384" s="72"/>
      <c r="F384" s="72"/>
      <c r="G384" s="72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</row>
    <row r="385">
      <c r="A385" s="23"/>
      <c r="B385" s="72"/>
      <c r="C385" s="72"/>
      <c r="D385" s="72"/>
      <c r="E385" s="72"/>
      <c r="F385" s="72"/>
      <c r="G385" s="72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</row>
    <row r="386">
      <c r="A386" s="23"/>
      <c r="B386" s="72"/>
      <c r="C386" s="72"/>
      <c r="D386" s="72"/>
      <c r="E386" s="72"/>
      <c r="F386" s="72"/>
      <c r="G386" s="72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</row>
    <row r="387">
      <c r="A387" s="23"/>
      <c r="B387" s="72"/>
      <c r="C387" s="72"/>
      <c r="D387" s="72"/>
      <c r="E387" s="72"/>
      <c r="F387" s="72"/>
      <c r="G387" s="72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</row>
    <row r="388">
      <c r="A388" s="23"/>
      <c r="B388" s="72"/>
      <c r="C388" s="72"/>
      <c r="D388" s="72"/>
      <c r="E388" s="72"/>
      <c r="F388" s="72"/>
      <c r="G388" s="72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</row>
    <row r="389">
      <c r="A389" s="23"/>
      <c r="B389" s="72"/>
      <c r="C389" s="72"/>
      <c r="D389" s="72"/>
      <c r="E389" s="72"/>
      <c r="F389" s="72"/>
      <c r="G389" s="72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</row>
    <row r="390">
      <c r="A390" s="23"/>
      <c r="B390" s="72"/>
      <c r="C390" s="72"/>
      <c r="D390" s="72"/>
      <c r="E390" s="72"/>
      <c r="F390" s="72"/>
      <c r="G390" s="72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</row>
    <row r="391">
      <c r="A391" s="23"/>
      <c r="B391" s="72"/>
      <c r="C391" s="72"/>
      <c r="D391" s="72"/>
      <c r="E391" s="72"/>
      <c r="F391" s="72"/>
      <c r="G391" s="72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</row>
    <row r="392">
      <c r="A392" s="23"/>
      <c r="B392" s="72"/>
      <c r="C392" s="72"/>
      <c r="D392" s="72"/>
      <c r="E392" s="72"/>
      <c r="F392" s="72"/>
      <c r="G392" s="72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</row>
    <row r="393">
      <c r="A393" s="23"/>
      <c r="B393" s="72"/>
      <c r="C393" s="72"/>
      <c r="D393" s="72"/>
      <c r="E393" s="72"/>
      <c r="F393" s="72"/>
      <c r="G393" s="72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</row>
    <row r="394">
      <c r="A394" s="23"/>
      <c r="B394" s="72"/>
      <c r="C394" s="72"/>
      <c r="D394" s="72"/>
      <c r="E394" s="72"/>
      <c r="F394" s="72"/>
      <c r="G394" s="72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</row>
    <row r="395">
      <c r="A395" s="23"/>
      <c r="B395" s="72"/>
      <c r="C395" s="72"/>
      <c r="D395" s="72"/>
      <c r="E395" s="72"/>
      <c r="F395" s="72"/>
      <c r="G395" s="72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</row>
    <row r="396">
      <c r="A396" s="23"/>
      <c r="B396" s="72"/>
      <c r="C396" s="72"/>
      <c r="D396" s="72"/>
      <c r="E396" s="72"/>
      <c r="F396" s="72"/>
      <c r="G396" s="72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</row>
    <row r="397">
      <c r="A397" s="23"/>
      <c r="B397" s="72"/>
      <c r="C397" s="72"/>
      <c r="D397" s="72"/>
      <c r="E397" s="72"/>
      <c r="F397" s="72"/>
      <c r="G397" s="72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</row>
    <row r="398">
      <c r="A398" s="23"/>
      <c r="B398" s="72"/>
      <c r="C398" s="72"/>
      <c r="D398" s="72"/>
      <c r="E398" s="72"/>
      <c r="F398" s="72"/>
      <c r="G398" s="72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</row>
    <row r="399">
      <c r="A399" s="23"/>
      <c r="B399" s="72"/>
      <c r="C399" s="72"/>
      <c r="D399" s="72"/>
      <c r="E399" s="72"/>
      <c r="F399" s="72"/>
      <c r="G399" s="72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</row>
    <row r="400">
      <c r="A400" s="23"/>
      <c r="B400" s="72"/>
      <c r="C400" s="72"/>
      <c r="D400" s="72"/>
      <c r="E400" s="72"/>
      <c r="F400" s="72"/>
      <c r="G400" s="72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</row>
    <row r="401">
      <c r="A401" s="23"/>
      <c r="B401" s="72"/>
      <c r="C401" s="72"/>
      <c r="D401" s="72"/>
      <c r="E401" s="72"/>
      <c r="F401" s="72"/>
      <c r="G401" s="72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</row>
    <row r="402">
      <c r="A402" s="23"/>
      <c r="B402" s="72"/>
      <c r="C402" s="72"/>
      <c r="D402" s="72"/>
      <c r="E402" s="72"/>
      <c r="F402" s="72"/>
      <c r="G402" s="72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</row>
    <row r="403">
      <c r="A403" s="23"/>
      <c r="B403" s="72"/>
      <c r="C403" s="72"/>
      <c r="D403" s="72"/>
      <c r="E403" s="72"/>
      <c r="F403" s="72"/>
      <c r="G403" s="72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</row>
    <row r="404">
      <c r="A404" s="23"/>
      <c r="B404" s="72"/>
      <c r="C404" s="72"/>
      <c r="D404" s="72"/>
      <c r="E404" s="72"/>
      <c r="F404" s="72"/>
      <c r="G404" s="72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</row>
    <row r="405">
      <c r="A405" s="23"/>
      <c r="B405" s="72"/>
      <c r="C405" s="72"/>
      <c r="D405" s="72"/>
      <c r="E405" s="72"/>
      <c r="F405" s="72"/>
      <c r="G405" s="72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</row>
    <row r="406">
      <c r="A406" s="23"/>
      <c r="B406" s="72"/>
      <c r="C406" s="72"/>
      <c r="D406" s="72"/>
      <c r="E406" s="72"/>
      <c r="F406" s="72"/>
      <c r="G406" s="72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</row>
    <row r="407">
      <c r="A407" s="23"/>
      <c r="B407" s="72"/>
      <c r="C407" s="72"/>
      <c r="D407" s="72"/>
      <c r="E407" s="72"/>
      <c r="F407" s="72"/>
      <c r="G407" s="72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</row>
    <row r="408">
      <c r="A408" s="23"/>
      <c r="B408" s="72"/>
      <c r="C408" s="72"/>
      <c r="D408" s="72"/>
      <c r="E408" s="72"/>
      <c r="F408" s="72"/>
      <c r="G408" s="72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</row>
    <row r="409">
      <c r="A409" s="23"/>
      <c r="B409" s="72"/>
      <c r="C409" s="72"/>
      <c r="D409" s="72"/>
      <c r="E409" s="72"/>
      <c r="F409" s="72"/>
      <c r="G409" s="72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</row>
    <row r="410">
      <c r="A410" s="23"/>
      <c r="B410" s="72"/>
      <c r="C410" s="72"/>
      <c r="D410" s="72"/>
      <c r="E410" s="72"/>
      <c r="F410" s="72"/>
      <c r="G410" s="72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</row>
    <row r="411">
      <c r="A411" s="23"/>
      <c r="B411" s="72"/>
      <c r="C411" s="72"/>
      <c r="D411" s="72"/>
      <c r="E411" s="72"/>
      <c r="F411" s="72"/>
      <c r="G411" s="72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</row>
    <row r="412">
      <c r="A412" s="23"/>
      <c r="B412" s="72"/>
      <c r="C412" s="72"/>
      <c r="D412" s="72"/>
      <c r="E412" s="72"/>
      <c r="F412" s="72"/>
      <c r="G412" s="72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</row>
    <row r="413">
      <c r="A413" s="23"/>
      <c r="B413" s="72"/>
      <c r="C413" s="72"/>
      <c r="D413" s="72"/>
      <c r="E413" s="72"/>
      <c r="F413" s="72"/>
      <c r="G413" s="72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</row>
    <row r="414">
      <c r="A414" s="23"/>
      <c r="B414" s="72"/>
      <c r="C414" s="72"/>
      <c r="D414" s="72"/>
      <c r="E414" s="72"/>
      <c r="F414" s="72"/>
      <c r="G414" s="72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</row>
    <row r="415">
      <c r="A415" s="23"/>
      <c r="B415" s="72"/>
      <c r="C415" s="72"/>
      <c r="D415" s="72"/>
      <c r="E415" s="72"/>
      <c r="F415" s="72"/>
      <c r="G415" s="72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</row>
    <row r="416">
      <c r="A416" s="23"/>
      <c r="B416" s="72"/>
      <c r="C416" s="72"/>
      <c r="D416" s="72"/>
      <c r="E416" s="72"/>
      <c r="F416" s="72"/>
      <c r="G416" s="72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</row>
    <row r="417">
      <c r="A417" s="23"/>
      <c r="B417" s="72"/>
      <c r="C417" s="72"/>
      <c r="D417" s="72"/>
      <c r="E417" s="72"/>
      <c r="F417" s="72"/>
      <c r="G417" s="72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</row>
    <row r="418">
      <c r="A418" s="23"/>
      <c r="B418" s="72"/>
      <c r="C418" s="72"/>
      <c r="D418" s="72"/>
      <c r="E418" s="72"/>
      <c r="F418" s="72"/>
      <c r="G418" s="72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</row>
    <row r="419">
      <c r="A419" s="23"/>
      <c r="B419" s="72"/>
      <c r="C419" s="72"/>
      <c r="D419" s="72"/>
      <c r="E419" s="72"/>
      <c r="F419" s="72"/>
      <c r="G419" s="72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</row>
    <row r="420">
      <c r="A420" s="23"/>
      <c r="B420" s="72"/>
      <c r="C420" s="72"/>
      <c r="D420" s="72"/>
      <c r="E420" s="72"/>
      <c r="F420" s="72"/>
      <c r="G420" s="72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</row>
    <row r="421">
      <c r="A421" s="23"/>
      <c r="B421" s="72"/>
      <c r="C421" s="72"/>
      <c r="D421" s="72"/>
      <c r="E421" s="72"/>
      <c r="F421" s="72"/>
      <c r="G421" s="72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</row>
    <row r="422">
      <c r="A422" s="23"/>
      <c r="B422" s="72"/>
      <c r="C422" s="72"/>
      <c r="D422" s="72"/>
      <c r="E422" s="72"/>
      <c r="F422" s="72"/>
      <c r="G422" s="72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</row>
    <row r="423">
      <c r="A423" s="23"/>
      <c r="B423" s="72"/>
      <c r="C423" s="72"/>
      <c r="D423" s="72"/>
      <c r="E423" s="72"/>
      <c r="F423" s="72"/>
      <c r="G423" s="72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</row>
    <row r="424">
      <c r="A424" s="23"/>
      <c r="B424" s="72"/>
      <c r="C424" s="72"/>
      <c r="D424" s="72"/>
      <c r="E424" s="72"/>
      <c r="F424" s="72"/>
      <c r="G424" s="72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</row>
    <row r="425">
      <c r="A425" s="23"/>
      <c r="B425" s="72"/>
      <c r="C425" s="72"/>
      <c r="D425" s="72"/>
      <c r="E425" s="72"/>
      <c r="F425" s="72"/>
      <c r="G425" s="72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</row>
    <row r="426">
      <c r="A426" s="23"/>
      <c r="B426" s="72"/>
      <c r="C426" s="72"/>
      <c r="D426" s="72"/>
      <c r="E426" s="72"/>
      <c r="F426" s="72"/>
      <c r="G426" s="72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</row>
    <row r="427">
      <c r="A427" s="23"/>
      <c r="B427" s="72"/>
      <c r="C427" s="72"/>
      <c r="D427" s="72"/>
      <c r="E427" s="72"/>
      <c r="F427" s="72"/>
      <c r="G427" s="72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</row>
    <row r="428">
      <c r="A428" s="23"/>
      <c r="B428" s="72"/>
      <c r="C428" s="72"/>
      <c r="D428" s="72"/>
      <c r="E428" s="72"/>
      <c r="F428" s="72"/>
      <c r="G428" s="72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</row>
    <row r="429">
      <c r="A429" s="23"/>
      <c r="B429" s="72"/>
      <c r="C429" s="72"/>
      <c r="D429" s="72"/>
      <c r="E429" s="72"/>
      <c r="F429" s="72"/>
      <c r="G429" s="72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</row>
    <row r="430">
      <c r="A430" s="23"/>
      <c r="B430" s="72"/>
      <c r="C430" s="72"/>
      <c r="D430" s="72"/>
      <c r="E430" s="72"/>
      <c r="F430" s="72"/>
      <c r="G430" s="72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</row>
    <row r="431">
      <c r="A431" s="23"/>
      <c r="B431" s="72"/>
      <c r="C431" s="72"/>
      <c r="D431" s="72"/>
      <c r="E431" s="72"/>
      <c r="F431" s="72"/>
      <c r="G431" s="72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</row>
    <row r="432">
      <c r="A432" s="23"/>
      <c r="B432" s="72"/>
      <c r="C432" s="72"/>
      <c r="D432" s="72"/>
      <c r="E432" s="72"/>
      <c r="F432" s="72"/>
      <c r="G432" s="72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</row>
    <row r="433">
      <c r="A433" s="23"/>
      <c r="B433" s="72"/>
      <c r="C433" s="72"/>
      <c r="D433" s="72"/>
      <c r="E433" s="72"/>
      <c r="F433" s="72"/>
      <c r="G433" s="72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</row>
    <row r="434">
      <c r="A434" s="23"/>
      <c r="B434" s="72"/>
      <c r="C434" s="72"/>
      <c r="D434" s="72"/>
      <c r="E434" s="72"/>
      <c r="F434" s="72"/>
      <c r="G434" s="72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</row>
    <row r="435">
      <c r="A435" s="23"/>
      <c r="B435" s="72"/>
      <c r="C435" s="72"/>
      <c r="D435" s="72"/>
      <c r="E435" s="72"/>
      <c r="F435" s="72"/>
      <c r="G435" s="72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</row>
    <row r="436">
      <c r="A436" s="23"/>
      <c r="B436" s="72"/>
      <c r="C436" s="72"/>
      <c r="D436" s="72"/>
      <c r="E436" s="72"/>
      <c r="F436" s="72"/>
      <c r="G436" s="72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</row>
    <row r="437">
      <c r="A437" s="23"/>
      <c r="B437" s="72"/>
      <c r="C437" s="72"/>
      <c r="D437" s="72"/>
      <c r="E437" s="72"/>
      <c r="F437" s="72"/>
      <c r="G437" s="72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</row>
    <row r="438">
      <c r="A438" s="23"/>
      <c r="B438" s="72"/>
      <c r="C438" s="72"/>
      <c r="D438" s="72"/>
      <c r="E438" s="72"/>
      <c r="F438" s="72"/>
      <c r="G438" s="72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</row>
    <row r="439">
      <c r="A439" s="23"/>
      <c r="B439" s="72"/>
      <c r="C439" s="72"/>
      <c r="D439" s="72"/>
      <c r="E439" s="72"/>
      <c r="F439" s="72"/>
      <c r="G439" s="72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</row>
    <row r="440">
      <c r="A440" s="23"/>
      <c r="B440" s="72"/>
      <c r="C440" s="72"/>
      <c r="D440" s="72"/>
      <c r="E440" s="72"/>
      <c r="F440" s="72"/>
      <c r="G440" s="72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</row>
    <row r="441">
      <c r="A441" s="23"/>
      <c r="B441" s="72"/>
      <c r="C441" s="72"/>
      <c r="D441" s="72"/>
      <c r="E441" s="72"/>
      <c r="F441" s="72"/>
      <c r="G441" s="72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</row>
    <row r="442">
      <c r="A442" s="23"/>
      <c r="B442" s="72"/>
      <c r="C442" s="72"/>
      <c r="D442" s="72"/>
      <c r="E442" s="72"/>
      <c r="F442" s="72"/>
      <c r="G442" s="72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</row>
    <row r="443">
      <c r="A443" s="23"/>
      <c r="B443" s="72"/>
      <c r="C443" s="72"/>
      <c r="D443" s="72"/>
      <c r="E443" s="72"/>
      <c r="F443" s="72"/>
      <c r="G443" s="72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</row>
    <row r="444">
      <c r="A444" s="23"/>
      <c r="B444" s="72"/>
      <c r="C444" s="72"/>
      <c r="D444" s="72"/>
      <c r="E444" s="72"/>
      <c r="F444" s="72"/>
      <c r="G444" s="72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</row>
    <row r="445">
      <c r="A445" s="23"/>
      <c r="B445" s="72"/>
      <c r="C445" s="72"/>
      <c r="D445" s="72"/>
      <c r="E445" s="72"/>
      <c r="F445" s="72"/>
      <c r="G445" s="72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</row>
    <row r="446">
      <c r="A446" s="23"/>
      <c r="B446" s="72"/>
      <c r="C446" s="72"/>
      <c r="D446" s="72"/>
      <c r="E446" s="72"/>
      <c r="F446" s="72"/>
      <c r="G446" s="72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</row>
    <row r="447">
      <c r="A447" s="23"/>
      <c r="B447" s="72"/>
      <c r="C447" s="72"/>
      <c r="D447" s="72"/>
      <c r="E447" s="72"/>
      <c r="F447" s="72"/>
      <c r="G447" s="72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</row>
    <row r="448">
      <c r="A448" s="23"/>
      <c r="B448" s="72"/>
      <c r="C448" s="72"/>
      <c r="D448" s="72"/>
      <c r="E448" s="72"/>
      <c r="F448" s="72"/>
      <c r="G448" s="72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</row>
    <row r="449">
      <c r="A449" s="23"/>
      <c r="B449" s="72"/>
      <c r="C449" s="72"/>
      <c r="D449" s="72"/>
      <c r="E449" s="72"/>
      <c r="F449" s="72"/>
      <c r="G449" s="72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</row>
    <row r="450">
      <c r="A450" s="23"/>
      <c r="B450" s="72"/>
      <c r="C450" s="72"/>
      <c r="D450" s="72"/>
      <c r="E450" s="72"/>
      <c r="F450" s="72"/>
      <c r="G450" s="72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</row>
    <row r="451">
      <c r="A451" s="23"/>
      <c r="B451" s="72"/>
      <c r="C451" s="72"/>
      <c r="D451" s="72"/>
      <c r="E451" s="72"/>
      <c r="F451" s="72"/>
      <c r="G451" s="72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</row>
    <row r="452">
      <c r="A452" s="23"/>
      <c r="B452" s="72"/>
      <c r="C452" s="72"/>
      <c r="D452" s="72"/>
      <c r="E452" s="72"/>
      <c r="F452" s="72"/>
      <c r="G452" s="72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</row>
    <row r="453">
      <c r="A453" s="23"/>
      <c r="B453" s="72"/>
      <c r="C453" s="72"/>
      <c r="D453" s="72"/>
      <c r="E453" s="72"/>
      <c r="F453" s="72"/>
      <c r="G453" s="72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</row>
    <row r="454">
      <c r="A454" s="23"/>
      <c r="B454" s="72"/>
      <c r="C454" s="72"/>
      <c r="D454" s="72"/>
      <c r="E454" s="72"/>
      <c r="F454" s="72"/>
      <c r="G454" s="72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</row>
    <row r="455">
      <c r="A455" s="23"/>
      <c r="B455" s="72"/>
      <c r="C455" s="72"/>
      <c r="D455" s="72"/>
      <c r="E455" s="72"/>
      <c r="F455" s="72"/>
      <c r="G455" s="72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</row>
    <row r="456">
      <c r="A456" s="23"/>
      <c r="B456" s="72"/>
      <c r="C456" s="72"/>
      <c r="D456" s="72"/>
      <c r="E456" s="72"/>
      <c r="F456" s="72"/>
      <c r="G456" s="72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</row>
    <row r="457">
      <c r="A457" s="23"/>
      <c r="B457" s="72"/>
      <c r="C457" s="72"/>
      <c r="D457" s="72"/>
      <c r="E457" s="72"/>
      <c r="F457" s="72"/>
      <c r="G457" s="72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</row>
    <row r="458">
      <c r="A458" s="23"/>
      <c r="B458" s="72"/>
      <c r="C458" s="72"/>
      <c r="D458" s="72"/>
      <c r="E458" s="72"/>
      <c r="F458" s="72"/>
      <c r="G458" s="72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</row>
    <row r="459">
      <c r="A459" s="23"/>
      <c r="B459" s="72"/>
      <c r="C459" s="72"/>
      <c r="D459" s="72"/>
      <c r="E459" s="72"/>
      <c r="F459" s="72"/>
      <c r="G459" s="72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</row>
    <row r="460">
      <c r="A460" s="23"/>
      <c r="B460" s="72"/>
      <c r="C460" s="72"/>
      <c r="D460" s="72"/>
      <c r="E460" s="72"/>
      <c r="F460" s="72"/>
      <c r="G460" s="72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</row>
    <row r="461">
      <c r="A461" s="23"/>
      <c r="B461" s="72"/>
      <c r="C461" s="72"/>
      <c r="D461" s="72"/>
      <c r="E461" s="72"/>
      <c r="F461" s="72"/>
      <c r="G461" s="72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</row>
    <row r="462">
      <c r="A462" s="23"/>
      <c r="B462" s="72"/>
      <c r="C462" s="72"/>
      <c r="D462" s="72"/>
      <c r="E462" s="72"/>
      <c r="F462" s="72"/>
      <c r="G462" s="72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</row>
    <row r="463">
      <c r="A463" s="23"/>
      <c r="B463" s="72"/>
      <c r="C463" s="72"/>
      <c r="D463" s="72"/>
      <c r="E463" s="72"/>
      <c r="F463" s="72"/>
      <c r="G463" s="72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</row>
    <row r="464">
      <c r="A464" s="23"/>
      <c r="B464" s="72"/>
      <c r="C464" s="72"/>
      <c r="D464" s="72"/>
      <c r="E464" s="72"/>
      <c r="F464" s="72"/>
      <c r="G464" s="72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</row>
    <row r="465">
      <c r="A465" s="23"/>
      <c r="B465" s="72"/>
      <c r="C465" s="72"/>
      <c r="D465" s="72"/>
      <c r="E465" s="72"/>
      <c r="F465" s="72"/>
      <c r="G465" s="72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</row>
    <row r="466">
      <c r="A466" s="23"/>
      <c r="B466" s="72"/>
      <c r="C466" s="72"/>
      <c r="D466" s="72"/>
      <c r="E466" s="72"/>
      <c r="F466" s="72"/>
      <c r="G466" s="72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</row>
    <row r="467">
      <c r="A467" s="23"/>
      <c r="B467" s="72"/>
      <c r="C467" s="72"/>
      <c r="D467" s="72"/>
      <c r="E467" s="72"/>
      <c r="F467" s="72"/>
      <c r="G467" s="72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</row>
    <row r="468">
      <c r="A468" s="23"/>
      <c r="B468" s="72"/>
      <c r="C468" s="72"/>
      <c r="D468" s="72"/>
      <c r="E468" s="72"/>
      <c r="F468" s="72"/>
      <c r="G468" s="72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</row>
    <row r="469">
      <c r="A469" s="23"/>
      <c r="B469" s="72"/>
      <c r="C469" s="72"/>
      <c r="D469" s="72"/>
      <c r="E469" s="72"/>
      <c r="F469" s="72"/>
      <c r="G469" s="72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</row>
    <row r="470">
      <c r="A470" s="23"/>
      <c r="B470" s="72"/>
      <c r="C470" s="72"/>
      <c r="D470" s="72"/>
      <c r="E470" s="72"/>
      <c r="F470" s="72"/>
      <c r="G470" s="72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</row>
    <row r="471">
      <c r="A471" s="23"/>
      <c r="B471" s="72"/>
      <c r="C471" s="72"/>
      <c r="D471" s="72"/>
      <c r="E471" s="72"/>
      <c r="F471" s="72"/>
      <c r="G471" s="72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</row>
    <row r="472">
      <c r="A472" s="23"/>
      <c r="B472" s="72"/>
      <c r="C472" s="72"/>
      <c r="D472" s="72"/>
      <c r="E472" s="72"/>
      <c r="F472" s="72"/>
      <c r="G472" s="72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</row>
    <row r="473">
      <c r="A473" s="23"/>
      <c r="B473" s="72"/>
      <c r="C473" s="72"/>
      <c r="D473" s="72"/>
      <c r="E473" s="72"/>
      <c r="F473" s="72"/>
      <c r="G473" s="72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</row>
    <row r="474">
      <c r="A474" s="23"/>
      <c r="B474" s="72"/>
      <c r="C474" s="72"/>
      <c r="D474" s="72"/>
      <c r="E474" s="72"/>
      <c r="F474" s="72"/>
      <c r="G474" s="72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</row>
    <row r="475">
      <c r="A475" s="23"/>
      <c r="B475" s="72"/>
      <c r="C475" s="72"/>
      <c r="D475" s="72"/>
      <c r="E475" s="72"/>
      <c r="F475" s="72"/>
      <c r="G475" s="72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</row>
    <row r="476">
      <c r="A476" s="23"/>
      <c r="B476" s="72"/>
      <c r="C476" s="72"/>
      <c r="D476" s="72"/>
      <c r="E476" s="72"/>
      <c r="F476" s="72"/>
      <c r="G476" s="72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</row>
    <row r="477">
      <c r="A477" s="23"/>
      <c r="B477" s="72"/>
      <c r="C477" s="72"/>
      <c r="D477" s="72"/>
      <c r="E477" s="72"/>
      <c r="F477" s="72"/>
      <c r="G477" s="72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</row>
    <row r="478">
      <c r="A478" s="23"/>
      <c r="B478" s="72"/>
      <c r="C478" s="72"/>
      <c r="D478" s="72"/>
      <c r="E478" s="72"/>
      <c r="F478" s="72"/>
      <c r="G478" s="72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</row>
    <row r="479">
      <c r="A479" s="23"/>
      <c r="B479" s="72"/>
      <c r="C479" s="72"/>
      <c r="D479" s="72"/>
      <c r="E479" s="72"/>
      <c r="F479" s="72"/>
      <c r="G479" s="72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</row>
    <row r="480">
      <c r="A480" s="23"/>
      <c r="B480" s="72"/>
      <c r="C480" s="72"/>
      <c r="D480" s="72"/>
      <c r="E480" s="72"/>
      <c r="F480" s="72"/>
      <c r="G480" s="72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</row>
    <row r="481">
      <c r="A481" s="23"/>
      <c r="B481" s="72"/>
      <c r="C481" s="72"/>
      <c r="D481" s="72"/>
      <c r="E481" s="72"/>
      <c r="F481" s="72"/>
      <c r="G481" s="72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</row>
    <row r="482">
      <c r="A482" s="23"/>
      <c r="B482" s="72"/>
      <c r="C482" s="72"/>
      <c r="D482" s="72"/>
      <c r="E482" s="72"/>
      <c r="F482" s="72"/>
      <c r="G482" s="72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</row>
    <row r="483">
      <c r="A483" s="23"/>
      <c r="B483" s="72"/>
      <c r="C483" s="72"/>
      <c r="D483" s="72"/>
      <c r="E483" s="72"/>
      <c r="F483" s="72"/>
      <c r="G483" s="72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</row>
    <row r="484">
      <c r="A484" s="23"/>
      <c r="B484" s="72"/>
      <c r="C484" s="72"/>
      <c r="D484" s="72"/>
      <c r="E484" s="72"/>
      <c r="F484" s="72"/>
      <c r="G484" s="72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</row>
    <row r="485">
      <c r="A485" s="23"/>
      <c r="B485" s="72"/>
      <c r="C485" s="72"/>
      <c r="D485" s="72"/>
      <c r="E485" s="72"/>
      <c r="F485" s="72"/>
      <c r="G485" s="72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</row>
    <row r="486">
      <c r="A486" s="23"/>
      <c r="B486" s="72"/>
      <c r="C486" s="72"/>
      <c r="D486" s="72"/>
      <c r="E486" s="72"/>
      <c r="F486" s="72"/>
      <c r="G486" s="72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</row>
    <row r="487">
      <c r="A487" s="23"/>
      <c r="B487" s="72"/>
      <c r="C487" s="72"/>
      <c r="D487" s="72"/>
      <c r="E487" s="72"/>
      <c r="F487" s="72"/>
      <c r="G487" s="72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</row>
    <row r="488">
      <c r="A488" s="23"/>
      <c r="B488" s="72"/>
      <c r="C488" s="72"/>
      <c r="D488" s="72"/>
      <c r="E488" s="72"/>
      <c r="F488" s="72"/>
      <c r="G488" s="72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</row>
    <row r="489">
      <c r="A489" s="23"/>
      <c r="B489" s="72"/>
      <c r="C489" s="72"/>
      <c r="D489" s="72"/>
      <c r="E489" s="72"/>
      <c r="F489" s="72"/>
      <c r="G489" s="72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</row>
    <row r="490">
      <c r="A490" s="23"/>
      <c r="B490" s="72"/>
      <c r="C490" s="72"/>
      <c r="D490" s="72"/>
      <c r="E490" s="72"/>
      <c r="F490" s="72"/>
      <c r="G490" s="72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</row>
    <row r="491">
      <c r="A491" s="23"/>
      <c r="B491" s="72"/>
      <c r="C491" s="72"/>
      <c r="D491" s="72"/>
      <c r="E491" s="72"/>
      <c r="F491" s="72"/>
      <c r="G491" s="72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</row>
    <row r="492">
      <c r="A492" s="23"/>
      <c r="B492" s="72"/>
      <c r="C492" s="72"/>
      <c r="D492" s="72"/>
      <c r="E492" s="72"/>
      <c r="F492" s="72"/>
      <c r="G492" s="72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</row>
    <row r="493">
      <c r="A493" s="23"/>
      <c r="B493" s="72"/>
      <c r="C493" s="72"/>
      <c r="D493" s="72"/>
      <c r="E493" s="72"/>
      <c r="F493" s="72"/>
      <c r="G493" s="72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</row>
    <row r="494">
      <c r="A494" s="23"/>
      <c r="B494" s="72"/>
      <c r="C494" s="72"/>
      <c r="D494" s="72"/>
      <c r="E494" s="72"/>
      <c r="F494" s="72"/>
      <c r="G494" s="72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</row>
    <row r="495">
      <c r="A495" s="23"/>
      <c r="B495" s="72"/>
      <c r="C495" s="72"/>
      <c r="D495" s="72"/>
      <c r="E495" s="72"/>
      <c r="F495" s="72"/>
      <c r="G495" s="72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</row>
    <row r="496">
      <c r="A496" s="23"/>
      <c r="B496" s="72"/>
      <c r="C496" s="72"/>
      <c r="D496" s="72"/>
      <c r="E496" s="72"/>
      <c r="F496" s="72"/>
      <c r="G496" s="72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</row>
    <row r="497">
      <c r="A497" s="23"/>
      <c r="B497" s="72"/>
      <c r="C497" s="72"/>
      <c r="D497" s="72"/>
      <c r="E497" s="72"/>
      <c r="F497" s="72"/>
      <c r="G497" s="72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</row>
    <row r="498">
      <c r="A498" s="23"/>
      <c r="B498" s="72"/>
      <c r="C498" s="72"/>
      <c r="D498" s="72"/>
      <c r="E498" s="72"/>
      <c r="F498" s="72"/>
      <c r="G498" s="72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</row>
    <row r="499">
      <c r="A499" s="23"/>
      <c r="B499" s="72"/>
      <c r="C499" s="72"/>
      <c r="D499" s="72"/>
      <c r="E499" s="72"/>
      <c r="F499" s="72"/>
      <c r="G499" s="72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</row>
    <row r="500">
      <c r="A500" s="23"/>
      <c r="B500" s="72"/>
      <c r="C500" s="72"/>
      <c r="D500" s="72"/>
      <c r="E500" s="72"/>
      <c r="F500" s="72"/>
      <c r="G500" s="72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</row>
    <row r="501">
      <c r="A501" s="23"/>
      <c r="B501" s="72"/>
      <c r="C501" s="72"/>
      <c r="D501" s="72"/>
      <c r="E501" s="72"/>
      <c r="F501" s="72"/>
      <c r="G501" s="72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</row>
    <row r="502">
      <c r="A502" s="23"/>
      <c r="B502" s="72"/>
      <c r="C502" s="72"/>
      <c r="D502" s="72"/>
      <c r="E502" s="72"/>
      <c r="F502" s="72"/>
      <c r="G502" s="72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</row>
    <row r="503">
      <c r="A503" s="23"/>
      <c r="B503" s="72"/>
      <c r="C503" s="72"/>
      <c r="D503" s="72"/>
      <c r="E503" s="72"/>
      <c r="F503" s="72"/>
      <c r="G503" s="72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</row>
    <row r="504">
      <c r="A504" s="23"/>
      <c r="B504" s="72"/>
      <c r="C504" s="72"/>
      <c r="D504" s="72"/>
      <c r="E504" s="72"/>
      <c r="F504" s="72"/>
      <c r="G504" s="72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</row>
    <row r="505">
      <c r="A505" s="23"/>
      <c r="B505" s="72"/>
      <c r="C505" s="72"/>
      <c r="D505" s="72"/>
      <c r="E505" s="72"/>
      <c r="F505" s="72"/>
      <c r="G505" s="72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</row>
    <row r="506">
      <c r="A506" s="23"/>
      <c r="B506" s="72"/>
      <c r="C506" s="72"/>
      <c r="D506" s="72"/>
      <c r="E506" s="72"/>
      <c r="F506" s="72"/>
      <c r="G506" s="72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</row>
    <row r="507">
      <c r="A507" s="23"/>
      <c r="B507" s="72"/>
      <c r="C507" s="72"/>
      <c r="D507" s="72"/>
      <c r="E507" s="72"/>
      <c r="F507" s="72"/>
      <c r="G507" s="72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</row>
    <row r="508">
      <c r="A508" s="23"/>
      <c r="B508" s="72"/>
      <c r="C508" s="72"/>
      <c r="D508" s="72"/>
      <c r="E508" s="72"/>
      <c r="F508" s="72"/>
      <c r="G508" s="72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</row>
    <row r="509">
      <c r="A509" s="23"/>
      <c r="B509" s="72"/>
      <c r="C509" s="72"/>
      <c r="D509" s="72"/>
      <c r="E509" s="72"/>
      <c r="F509" s="72"/>
      <c r="G509" s="72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</row>
    <row r="510">
      <c r="A510" s="23"/>
      <c r="B510" s="72"/>
      <c r="C510" s="72"/>
      <c r="D510" s="72"/>
      <c r="E510" s="72"/>
      <c r="F510" s="72"/>
      <c r="G510" s="72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</row>
    <row r="511">
      <c r="A511" s="23"/>
      <c r="B511" s="72"/>
      <c r="C511" s="72"/>
      <c r="D511" s="72"/>
      <c r="E511" s="72"/>
      <c r="F511" s="72"/>
      <c r="G511" s="72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</row>
    <row r="512">
      <c r="A512" s="23"/>
      <c r="B512" s="72"/>
      <c r="C512" s="72"/>
      <c r="D512" s="72"/>
      <c r="E512" s="72"/>
      <c r="F512" s="72"/>
      <c r="G512" s="72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</row>
    <row r="513">
      <c r="A513" s="23"/>
      <c r="B513" s="72"/>
      <c r="C513" s="72"/>
      <c r="D513" s="72"/>
      <c r="E513" s="72"/>
      <c r="F513" s="72"/>
      <c r="G513" s="72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</row>
    <row r="514">
      <c r="A514" s="23"/>
      <c r="B514" s="72"/>
      <c r="C514" s="72"/>
      <c r="D514" s="72"/>
      <c r="E514" s="72"/>
      <c r="F514" s="72"/>
      <c r="G514" s="72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</row>
    <row r="515">
      <c r="A515" s="23"/>
      <c r="B515" s="72"/>
      <c r="C515" s="72"/>
      <c r="D515" s="72"/>
      <c r="E515" s="72"/>
      <c r="F515" s="72"/>
      <c r="G515" s="72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</row>
    <row r="516">
      <c r="A516" s="23"/>
      <c r="B516" s="72"/>
      <c r="C516" s="72"/>
      <c r="D516" s="72"/>
      <c r="E516" s="72"/>
      <c r="F516" s="72"/>
      <c r="G516" s="72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</row>
    <row r="517">
      <c r="A517" s="23"/>
      <c r="B517" s="72"/>
      <c r="C517" s="72"/>
      <c r="D517" s="72"/>
      <c r="E517" s="72"/>
      <c r="F517" s="72"/>
      <c r="G517" s="72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</row>
    <row r="518">
      <c r="A518" s="23"/>
      <c r="B518" s="72"/>
      <c r="C518" s="72"/>
      <c r="D518" s="72"/>
      <c r="E518" s="72"/>
      <c r="F518" s="72"/>
      <c r="G518" s="72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</row>
    <row r="519">
      <c r="A519" s="23"/>
      <c r="B519" s="72"/>
      <c r="C519" s="72"/>
      <c r="D519" s="72"/>
      <c r="E519" s="72"/>
      <c r="F519" s="72"/>
      <c r="G519" s="72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</row>
    <row r="520">
      <c r="A520" s="23"/>
      <c r="B520" s="72"/>
      <c r="C520" s="72"/>
      <c r="D520" s="72"/>
      <c r="E520" s="72"/>
      <c r="F520" s="72"/>
      <c r="G520" s="72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</row>
    <row r="521">
      <c r="A521" s="23"/>
      <c r="B521" s="72"/>
      <c r="C521" s="72"/>
      <c r="D521" s="72"/>
      <c r="E521" s="72"/>
      <c r="F521" s="72"/>
      <c r="G521" s="72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</row>
    <row r="522">
      <c r="A522" s="23"/>
      <c r="B522" s="72"/>
      <c r="C522" s="72"/>
      <c r="D522" s="72"/>
      <c r="E522" s="72"/>
      <c r="F522" s="72"/>
      <c r="G522" s="72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</row>
    <row r="523">
      <c r="A523" s="23"/>
      <c r="B523" s="72"/>
      <c r="C523" s="72"/>
      <c r="D523" s="72"/>
      <c r="E523" s="72"/>
      <c r="F523" s="72"/>
      <c r="G523" s="72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</row>
    <row r="524">
      <c r="A524" s="23"/>
      <c r="B524" s="72"/>
      <c r="C524" s="72"/>
      <c r="D524" s="72"/>
      <c r="E524" s="72"/>
      <c r="F524" s="72"/>
      <c r="G524" s="72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</row>
    <row r="525">
      <c r="A525" s="23"/>
      <c r="B525" s="72"/>
      <c r="C525" s="72"/>
      <c r="D525" s="72"/>
      <c r="E525" s="72"/>
      <c r="F525" s="72"/>
      <c r="G525" s="72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</row>
    <row r="526">
      <c r="A526" s="23"/>
      <c r="B526" s="72"/>
      <c r="C526" s="72"/>
      <c r="D526" s="72"/>
      <c r="E526" s="72"/>
      <c r="F526" s="72"/>
      <c r="G526" s="72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</row>
    <row r="527">
      <c r="A527" s="23"/>
      <c r="B527" s="72"/>
      <c r="C527" s="72"/>
      <c r="D527" s="72"/>
      <c r="E527" s="72"/>
      <c r="F527" s="72"/>
      <c r="G527" s="72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</row>
    <row r="528">
      <c r="A528" s="23"/>
      <c r="B528" s="72"/>
      <c r="C528" s="72"/>
      <c r="D528" s="72"/>
      <c r="E528" s="72"/>
      <c r="F528" s="72"/>
      <c r="G528" s="72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</row>
    <row r="529">
      <c r="A529" s="23"/>
      <c r="B529" s="72"/>
      <c r="C529" s="72"/>
      <c r="D529" s="72"/>
      <c r="E529" s="72"/>
      <c r="F529" s="72"/>
      <c r="G529" s="72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</row>
    <row r="530">
      <c r="A530" s="23"/>
      <c r="B530" s="72"/>
      <c r="C530" s="72"/>
      <c r="D530" s="72"/>
      <c r="E530" s="72"/>
      <c r="F530" s="72"/>
      <c r="G530" s="72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</row>
    <row r="531">
      <c r="A531" s="23"/>
      <c r="B531" s="72"/>
      <c r="C531" s="72"/>
      <c r="D531" s="72"/>
      <c r="E531" s="72"/>
      <c r="F531" s="72"/>
      <c r="G531" s="72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</row>
    <row r="532">
      <c r="A532" s="23"/>
      <c r="B532" s="72"/>
      <c r="C532" s="72"/>
      <c r="D532" s="72"/>
      <c r="E532" s="72"/>
      <c r="F532" s="72"/>
      <c r="G532" s="72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</row>
    <row r="533">
      <c r="A533" s="23"/>
      <c r="B533" s="72"/>
      <c r="C533" s="72"/>
      <c r="D533" s="72"/>
      <c r="E533" s="72"/>
      <c r="F533" s="72"/>
      <c r="G533" s="72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</row>
    <row r="534">
      <c r="A534" s="23"/>
      <c r="B534" s="72"/>
      <c r="C534" s="72"/>
      <c r="D534" s="72"/>
      <c r="E534" s="72"/>
      <c r="F534" s="72"/>
      <c r="G534" s="72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</row>
    <row r="535">
      <c r="A535" s="23"/>
      <c r="B535" s="72"/>
      <c r="C535" s="72"/>
      <c r="D535" s="72"/>
      <c r="E535" s="72"/>
      <c r="F535" s="72"/>
      <c r="G535" s="72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</row>
    <row r="536">
      <c r="A536" s="23"/>
      <c r="B536" s="72"/>
      <c r="C536" s="72"/>
      <c r="D536" s="72"/>
      <c r="E536" s="72"/>
      <c r="F536" s="72"/>
      <c r="G536" s="72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</row>
    <row r="537">
      <c r="A537" s="23"/>
      <c r="B537" s="72"/>
      <c r="C537" s="72"/>
      <c r="D537" s="72"/>
      <c r="E537" s="72"/>
      <c r="F537" s="72"/>
      <c r="G537" s="72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</row>
    <row r="538">
      <c r="A538" s="23"/>
      <c r="B538" s="72"/>
      <c r="C538" s="72"/>
      <c r="D538" s="72"/>
      <c r="E538" s="72"/>
      <c r="F538" s="72"/>
      <c r="G538" s="72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</row>
    <row r="539">
      <c r="A539" s="23"/>
      <c r="B539" s="72"/>
      <c r="C539" s="72"/>
      <c r="D539" s="72"/>
      <c r="E539" s="72"/>
      <c r="F539" s="72"/>
      <c r="G539" s="72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</row>
    <row r="540">
      <c r="A540" s="23"/>
      <c r="B540" s="72"/>
      <c r="C540" s="72"/>
      <c r="D540" s="72"/>
      <c r="E540" s="72"/>
      <c r="F540" s="72"/>
      <c r="G540" s="72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</row>
    <row r="541">
      <c r="A541" s="23"/>
      <c r="B541" s="72"/>
      <c r="C541" s="72"/>
      <c r="D541" s="72"/>
      <c r="E541" s="72"/>
      <c r="F541" s="72"/>
      <c r="G541" s="72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</row>
    <row r="542">
      <c r="A542" s="23"/>
      <c r="B542" s="72"/>
      <c r="C542" s="72"/>
      <c r="D542" s="72"/>
      <c r="E542" s="72"/>
      <c r="F542" s="72"/>
      <c r="G542" s="72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</row>
    <row r="543">
      <c r="A543" s="23"/>
      <c r="B543" s="72"/>
      <c r="C543" s="72"/>
      <c r="D543" s="72"/>
      <c r="E543" s="72"/>
      <c r="F543" s="72"/>
      <c r="G543" s="72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</row>
    <row r="544">
      <c r="A544" s="23"/>
      <c r="B544" s="72"/>
      <c r="C544" s="72"/>
      <c r="D544" s="72"/>
      <c r="E544" s="72"/>
      <c r="F544" s="72"/>
      <c r="G544" s="72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</row>
    <row r="545">
      <c r="A545" s="23"/>
      <c r="B545" s="72"/>
      <c r="C545" s="72"/>
      <c r="D545" s="72"/>
      <c r="E545" s="72"/>
      <c r="F545" s="72"/>
      <c r="G545" s="72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</row>
    <row r="546">
      <c r="A546" s="23"/>
      <c r="B546" s="72"/>
      <c r="C546" s="72"/>
      <c r="D546" s="72"/>
      <c r="E546" s="72"/>
      <c r="F546" s="72"/>
      <c r="G546" s="72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</row>
    <row r="547">
      <c r="A547" s="23"/>
      <c r="B547" s="72"/>
      <c r="C547" s="72"/>
      <c r="D547" s="72"/>
      <c r="E547" s="72"/>
      <c r="F547" s="72"/>
      <c r="G547" s="72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</row>
    <row r="548">
      <c r="A548" s="23"/>
      <c r="B548" s="72"/>
      <c r="C548" s="72"/>
      <c r="D548" s="72"/>
      <c r="E548" s="72"/>
      <c r="F548" s="72"/>
      <c r="G548" s="72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</row>
    <row r="549">
      <c r="A549" s="23"/>
      <c r="B549" s="72"/>
      <c r="C549" s="72"/>
      <c r="D549" s="72"/>
      <c r="E549" s="72"/>
      <c r="F549" s="72"/>
      <c r="G549" s="72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</row>
    <row r="550">
      <c r="A550" s="23"/>
      <c r="B550" s="72"/>
      <c r="C550" s="72"/>
      <c r="D550" s="72"/>
      <c r="E550" s="72"/>
      <c r="F550" s="72"/>
      <c r="G550" s="72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</row>
    <row r="551">
      <c r="A551" s="23"/>
      <c r="B551" s="72"/>
      <c r="C551" s="72"/>
      <c r="D551" s="72"/>
      <c r="E551" s="72"/>
      <c r="F551" s="72"/>
      <c r="G551" s="72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</row>
    <row r="552">
      <c r="A552" s="23"/>
      <c r="B552" s="72"/>
      <c r="C552" s="72"/>
      <c r="D552" s="72"/>
      <c r="E552" s="72"/>
      <c r="F552" s="72"/>
      <c r="G552" s="72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</row>
    <row r="553">
      <c r="A553" s="23"/>
      <c r="B553" s="72"/>
      <c r="C553" s="72"/>
      <c r="D553" s="72"/>
      <c r="E553" s="72"/>
      <c r="F553" s="72"/>
      <c r="G553" s="72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</row>
    <row r="554">
      <c r="A554" s="23"/>
      <c r="B554" s="72"/>
      <c r="C554" s="72"/>
      <c r="D554" s="72"/>
      <c r="E554" s="72"/>
      <c r="F554" s="72"/>
      <c r="G554" s="72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</row>
    <row r="555">
      <c r="A555" s="23"/>
      <c r="B555" s="72"/>
      <c r="C555" s="72"/>
      <c r="D555" s="72"/>
      <c r="E555" s="72"/>
      <c r="F555" s="72"/>
      <c r="G555" s="72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</row>
    <row r="556">
      <c r="A556" s="23"/>
      <c r="B556" s="72"/>
      <c r="C556" s="72"/>
      <c r="D556" s="72"/>
      <c r="E556" s="72"/>
      <c r="F556" s="72"/>
      <c r="G556" s="72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</row>
    <row r="557">
      <c r="A557" s="23"/>
      <c r="B557" s="72"/>
      <c r="C557" s="72"/>
      <c r="D557" s="72"/>
      <c r="E557" s="72"/>
      <c r="F557" s="72"/>
      <c r="G557" s="72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</row>
    <row r="558">
      <c r="A558" s="23"/>
      <c r="B558" s="72"/>
      <c r="C558" s="72"/>
      <c r="D558" s="72"/>
      <c r="E558" s="72"/>
      <c r="F558" s="72"/>
      <c r="G558" s="72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</row>
    <row r="559">
      <c r="A559" s="23"/>
      <c r="B559" s="72"/>
      <c r="C559" s="72"/>
      <c r="D559" s="72"/>
      <c r="E559" s="72"/>
      <c r="F559" s="72"/>
      <c r="G559" s="72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</row>
    <row r="560">
      <c r="A560" s="23"/>
      <c r="B560" s="72"/>
      <c r="C560" s="72"/>
      <c r="D560" s="72"/>
      <c r="E560" s="72"/>
      <c r="F560" s="72"/>
      <c r="G560" s="72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</row>
    <row r="561">
      <c r="A561" s="23"/>
      <c r="B561" s="72"/>
      <c r="C561" s="72"/>
      <c r="D561" s="72"/>
      <c r="E561" s="72"/>
      <c r="F561" s="72"/>
      <c r="G561" s="72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</row>
    <row r="562">
      <c r="A562" s="23"/>
      <c r="B562" s="72"/>
      <c r="C562" s="72"/>
      <c r="D562" s="72"/>
      <c r="E562" s="72"/>
      <c r="F562" s="72"/>
      <c r="G562" s="72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</row>
    <row r="563">
      <c r="A563" s="23"/>
      <c r="B563" s="72"/>
      <c r="C563" s="72"/>
      <c r="D563" s="72"/>
      <c r="E563" s="72"/>
      <c r="F563" s="72"/>
      <c r="G563" s="72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</row>
    <row r="564">
      <c r="A564" s="23"/>
      <c r="B564" s="72"/>
      <c r="C564" s="72"/>
      <c r="D564" s="72"/>
      <c r="E564" s="72"/>
      <c r="F564" s="72"/>
      <c r="G564" s="72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</row>
    <row r="565">
      <c r="A565" s="23"/>
      <c r="B565" s="72"/>
      <c r="C565" s="72"/>
      <c r="D565" s="72"/>
      <c r="E565" s="72"/>
      <c r="F565" s="72"/>
      <c r="G565" s="72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</row>
    <row r="566">
      <c r="A566" s="23"/>
      <c r="B566" s="72"/>
      <c r="C566" s="72"/>
      <c r="D566" s="72"/>
      <c r="E566" s="72"/>
      <c r="F566" s="72"/>
      <c r="G566" s="72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</row>
    <row r="567">
      <c r="A567" s="23"/>
      <c r="B567" s="72"/>
      <c r="C567" s="72"/>
      <c r="D567" s="72"/>
      <c r="E567" s="72"/>
      <c r="F567" s="72"/>
      <c r="G567" s="72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</row>
    <row r="568">
      <c r="A568" s="23"/>
      <c r="B568" s="72"/>
      <c r="C568" s="72"/>
      <c r="D568" s="72"/>
      <c r="E568" s="72"/>
      <c r="F568" s="72"/>
      <c r="G568" s="72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</row>
    <row r="569">
      <c r="A569" s="23"/>
      <c r="B569" s="72"/>
      <c r="C569" s="72"/>
      <c r="D569" s="72"/>
      <c r="E569" s="72"/>
      <c r="F569" s="72"/>
      <c r="G569" s="72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</row>
    <row r="570">
      <c r="A570" s="23"/>
      <c r="B570" s="72"/>
      <c r="C570" s="72"/>
      <c r="D570" s="72"/>
      <c r="E570" s="72"/>
      <c r="F570" s="72"/>
      <c r="G570" s="72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</row>
    <row r="571">
      <c r="A571" s="23"/>
      <c r="B571" s="72"/>
      <c r="C571" s="72"/>
      <c r="D571" s="72"/>
      <c r="E571" s="72"/>
      <c r="F571" s="72"/>
      <c r="G571" s="72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</row>
    <row r="572">
      <c r="A572" s="23"/>
      <c r="B572" s="72"/>
      <c r="C572" s="72"/>
      <c r="D572" s="72"/>
      <c r="E572" s="72"/>
      <c r="F572" s="72"/>
      <c r="G572" s="72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</row>
    <row r="573">
      <c r="A573" s="23"/>
      <c r="B573" s="72"/>
      <c r="C573" s="72"/>
      <c r="D573" s="72"/>
      <c r="E573" s="72"/>
      <c r="F573" s="72"/>
      <c r="G573" s="72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</row>
    <row r="574">
      <c r="A574" s="23"/>
      <c r="B574" s="72"/>
      <c r="C574" s="72"/>
      <c r="D574" s="72"/>
      <c r="E574" s="72"/>
      <c r="F574" s="72"/>
      <c r="G574" s="72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</row>
    <row r="575">
      <c r="A575" s="23"/>
      <c r="B575" s="72"/>
      <c r="C575" s="72"/>
      <c r="D575" s="72"/>
      <c r="E575" s="72"/>
      <c r="F575" s="72"/>
      <c r="G575" s="72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</row>
    <row r="576">
      <c r="A576" s="23"/>
      <c r="B576" s="72"/>
      <c r="C576" s="72"/>
      <c r="D576" s="72"/>
      <c r="E576" s="72"/>
      <c r="F576" s="72"/>
      <c r="G576" s="72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</row>
    <row r="577">
      <c r="A577" s="23"/>
      <c r="B577" s="72"/>
      <c r="C577" s="72"/>
      <c r="D577" s="72"/>
      <c r="E577" s="72"/>
      <c r="F577" s="72"/>
      <c r="G577" s="72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</row>
    <row r="578">
      <c r="A578" s="23"/>
      <c r="B578" s="72"/>
      <c r="C578" s="72"/>
      <c r="D578" s="72"/>
      <c r="E578" s="72"/>
      <c r="F578" s="72"/>
      <c r="G578" s="72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</row>
    <row r="579">
      <c r="A579" s="23"/>
      <c r="B579" s="72"/>
      <c r="C579" s="72"/>
      <c r="D579" s="72"/>
      <c r="E579" s="72"/>
      <c r="F579" s="72"/>
      <c r="G579" s="72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</row>
    <row r="580">
      <c r="A580" s="23"/>
      <c r="B580" s="72"/>
      <c r="C580" s="72"/>
      <c r="D580" s="72"/>
      <c r="E580" s="72"/>
      <c r="F580" s="72"/>
      <c r="G580" s="72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</row>
    <row r="581">
      <c r="A581" s="23"/>
      <c r="B581" s="72"/>
      <c r="C581" s="72"/>
      <c r="D581" s="72"/>
      <c r="E581" s="72"/>
      <c r="F581" s="72"/>
      <c r="G581" s="72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</row>
    <row r="582">
      <c r="A582" s="23"/>
      <c r="B582" s="72"/>
      <c r="C582" s="72"/>
      <c r="D582" s="72"/>
      <c r="E582" s="72"/>
      <c r="F582" s="72"/>
      <c r="G582" s="72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</row>
    <row r="583">
      <c r="A583" s="23"/>
      <c r="B583" s="72"/>
      <c r="C583" s="72"/>
      <c r="D583" s="72"/>
      <c r="E583" s="72"/>
      <c r="F583" s="72"/>
      <c r="G583" s="72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</row>
    <row r="584">
      <c r="A584" s="23"/>
      <c r="B584" s="72"/>
      <c r="C584" s="72"/>
      <c r="D584" s="72"/>
      <c r="E584" s="72"/>
      <c r="F584" s="72"/>
      <c r="G584" s="72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</row>
    <row r="585">
      <c r="A585" s="23"/>
      <c r="B585" s="72"/>
      <c r="C585" s="72"/>
      <c r="D585" s="72"/>
      <c r="E585" s="72"/>
      <c r="F585" s="72"/>
      <c r="G585" s="72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</row>
    <row r="586">
      <c r="A586" s="23"/>
      <c r="B586" s="72"/>
      <c r="C586" s="72"/>
      <c r="D586" s="72"/>
      <c r="E586" s="72"/>
      <c r="F586" s="72"/>
      <c r="G586" s="72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</row>
    <row r="587">
      <c r="A587" s="23"/>
      <c r="B587" s="72"/>
      <c r="C587" s="72"/>
      <c r="D587" s="72"/>
      <c r="E587" s="72"/>
      <c r="F587" s="72"/>
      <c r="G587" s="72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</row>
    <row r="588">
      <c r="A588" s="23"/>
      <c r="B588" s="72"/>
      <c r="C588" s="72"/>
      <c r="D588" s="72"/>
      <c r="E588" s="72"/>
      <c r="F588" s="72"/>
      <c r="G588" s="72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</row>
    <row r="589">
      <c r="A589" s="23"/>
      <c r="B589" s="72"/>
      <c r="C589" s="72"/>
      <c r="D589" s="72"/>
      <c r="E589" s="72"/>
      <c r="F589" s="72"/>
      <c r="G589" s="72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</row>
    <row r="590">
      <c r="A590" s="23"/>
      <c r="B590" s="72"/>
      <c r="C590" s="72"/>
      <c r="D590" s="72"/>
      <c r="E590" s="72"/>
      <c r="F590" s="72"/>
      <c r="G590" s="72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</row>
    <row r="591">
      <c r="A591" s="23"/>
      <c r="B591" s="72"/>
      <c r="C591" s="72"/>
      <c r="D591" s="72"/>
      <c r="E591" s="72"/>
      <c r="F591" s="72"/>
      <c r="G591" s="72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</row>
    <row r="592">
      <c r="A592" s="23"/>
      <c r="B592" s="72"/>
      <c r="C592" s="72"/>
      <c r="D592" s="72"/>
      <c r="E592" s="72"/>
      <c r="F592" s="72"/>
      <c r="G592" s="72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</row>
    <row r="593">
      <c r="A593" s="23"/>
      <c r="B593" s="72"/>
      <c r="C593" s="72"/>
      <c r="D593" s="72"/>
      <c r="E593" s="72"/>
      <c r="F593" s="72"/>
      <c r="G593" s="72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</row>
    <row r="594">
      <c r="A594" s="23"/>
      <c r="B594" s="72"/>
      <c r="C594" s="72"/>
      <c r="D594" s="72"/>
      <c r="E594" s="72"/>
      <c r="F594" s="72"/>
      <c r="G594" s="72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</row>
    <row r="595">
      <c r="A595" s="23"/>
      <c r="B595" s="72"/>
      <c r="C595" s="72"/>
      <c r="D595" s="72"/>
      <c r="E595" s="72"/>
      <c r="F595" s="72"/>
      <c r="G595" s="72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</row>
    <row r="596">
      <c r="A596" s="23"/>
      <c r="B596" s="72"/>
      <c r="C596" s="72"/>
      <c r="D596" s="72"/>
      <c r="E596" s="72"/>
      <c r="F596" s="72"/>
      <c r="G596" s="72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</row>
    <row r="597">
      <c r="A597" s="23"/>
      <c r="B597" s="72"/>
      <c r="C597" s="72"/>
      <c r="D597" s="72"/>
      <c r="E597" s="72"/>
      <c r="F597" s="72"/>
      <c r="G597" s="72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</row>
    <row r="598">
      <c r="A598" s="23"/>
      <c r="B598" s="72"/>
      <c r="C598" s="72"/>
      <c r="D598" s="72"/>
      <c r="E598" s="72"/>
      <c r="F598" s="72"/>
      <c r="G598" s="72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</row>
    <row r="599">
      <c r="A599" s="23"/>
      <c r="B599" s="72"/>
      <c r="C599" s="72"/>
      <c r="D599" s="72"/>
      <c r="E599" s="72"/>
      <c r="F599" s="72"/>
      <c r="G599" s="72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</row>
    <row r="600">
      <c r="A600" s="23"/>
      <c r="B600" s="72"/>
      <c r="C600" s="72"/>
      <c r="D600" s="72"/>
      <c r="E600" s="72"/>
      <c r="F600" s="72"/>
      <c r="G600" s="72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</row>
    <row r="601">
      <c r="A601" s="23"/>
      <c r="B601" s="72"/>
      <c r="C601" s="72"/>
      <c r="D601" s="72"/>
      <c r="E601" s="72"/>
      <c r="F601" s="72"/>
      <c r="G601" s="72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</row>
    <row r="602">
      <c r="A602" s="23"/>
      <c r="B602" s="72"/>
      <c r="C602" s="72"/>
      <c r="D602" s="72"/>
      <c r="E602" s="72"/>
      <c r="F602" s="72"/>
      <c r="G602" s="72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</row>
    <row r="603">
      <c r="A603" s="23"/>
      <c r="B603" s="72"/>
      <c r="C603" s="72"/>
      <c r="D603" s="72"/>
      <c r="E603" s="72"/>
      <c r="F603" s="72"/>
      <c r="G603" s="72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</row>
    <row r="604">
      <c r="A604" s="23"/>
      <c r="B604" s="72"/>
      <c r="C604" s="72"/>
      <c r="D604" s="72"/>
      <c r="E604" s="72"/>
      <c r="F604" s="72"/>
      <c r="G604" s="72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</row>
    <row r="605">
      <c r="A605" s="23"/>
      <c r="B605" s="72"/>
      <c r="C605" s="72"/>
      <c r="D605" s="72"/>
      <c r="E605" s="72"/>
      <c r="F605" s="72"/>
      <c r="G605" s="72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</row>
    <row r="606">
      <c r="A606" s="23"/>
      <c r="B606" s="72"/>
      <c r="C606" s="72"/>
      <c r="D606" s="72"/>
      <c r="E606" s="72"/>
      <c r="F606" s="72"/>
      <c r="G606" s="72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</row>
    <row r="607">
      <c r="A607" s="23"/>
      <c r="B607" s="72"/>
      <c r="C607" s="72"/>
      <c r="D607" s="72"/>
      <c r="E607" s="72"/>
      <c r="F607" s="72"/>
      <c r="G607" s="72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</row>
    <row r="608">
      <c r="A608" s="23"/>
      <c r="B608" s="72"/>
      <c r="C608" s="72"/>
      <c r="D608" s="72"/>
      <c r="E608" s="72"/>
      <c r="F608" s="72"/>
      <c r="G608" s="72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</row>
    <row r="609">
      <c r="A609" s="23"/>
      <c r="B609" s="72"/>
      <c r="C609" s="72"/>
      <c r="D609" s="72"/>
      <c r="E609" s="72"/>
      <c r="F609" s="72"/>
      <c r="G609" s="72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</row>
    <row r="610">
      <c r="A610" s="23"/>
      <c r="B610" s="72"/>
      <c r="C610" s="72"/>
      <c r="D610" s="72"/>
      <c r="E610" s="72"/>
      <c r="F610" s="72"/>
      <c r="G610" s="72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</row>
    <row r="611">
      <c r="A611" s="23"/>
      <c r="B611" s="72"/>
      <c r="C611" s="72"/>
      <c r="D611" s="72"/>
      <c r="E611" s="72"/>
      <c r="F611" s="72"/>
      <c r="G611" s="72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</row>
    <row r="612">
      <c r="A612" s="23"/>
      <c r="B612" s="72"/>
      <c r="C612" s="72"/>
      <c r="D612" s="72"/>
      <c r="E612" s="72"/>
      <c r="F612" s="72"/>
      <c r="G612" s="72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</row>
    <row r="613">
      <c r="A613" s="23"/>
      <c r="B613" s="72"/>
      <c r="C613" s="72"/>
      <c r="D613" s="72"/>
      <c r="E613" s="72"/>
      <c r="F613" s="72"/>
      <c r="G613" s="72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</row>
    <row r="614">
      <c r="A614" s="23"/>
      <c r="B614" s="72"/>
      <c r="C614" s="72"/>
      <c r="D614" s="72"/>
      <c r="E614" s="72"/>
      <c r="F614" s="72"/>
      <c r="G614" s="72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</row>
    <row r="615">
      <c r="A615" s="23"/>
      <c r="B615" s="72"/>
      <c r="C615" s="72"/>
      <c r="D615" s="72"/>
      <c r="E615" s="72"/>
      <c r="F615" s="72"/>
      <c r="G615" s="72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</row>
    <row r="616">
      <c r="A616" s="23"/>
      <c r="B616" s="72"/>
      <c r="C616" s="72"/>
      <c r="D616" s="72"/>
      <c r="E616" s="72"/>
      <c r="F616" s="72"/>
      <c r="G616" s="72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</row>
    <row r="617">
      <c r="A617" s="23"/>
      <c r="B617" s="72"/>
      <c r="C617" s="72"/>
      <c r="D617" s="72"/>
      <c r="E617" s="72"/>
      <c r="F617" s="72"/>
      <c r="G617" s="72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</row>
    <row r="618">
      <c r="A618" s="23"/>
      <c r="B618" s="72"/>
      <c r="C618" s="72"/>
      <c r="D618" s="72"/>
      <c r="E618" s="72"/>
      <c r="F618" s="72"/>
      <c r="G618" s="72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</row>
    <row r="619">
      <c r="A619" s="23"/>
      <c r="B619" s="72"/>
      <c r="C619" s="72"/>
      <c r="D619" s="72"/>
      <c r="E619" s="72"/>
      <c r="F619" s="72"/>
      <c r="G619" s="72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</row>
    <row r="620">
      <c r="A620" s="23"/>
      <c r="B620" s="72"/>
      <c r="C620" s="72"/>
      <c r="D620" s="72"/>
      <c r="E620" s="72"/>
      <c r="F620" s="72"/>
      <c r="G620" s="72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</row>
    <row r="621">
      <c r="A621" s="23"/>
      <c r="B621" s="72"/>
      <c r="C621" s="72"/>
      <c r="D621" s="72"/>
      <c r="E621" s="72"/>
      <c r="F621" s="72"/>
      <c r="G621" s="72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</row>
    <row r="622">
      <c r="A622" s="23"/>
      <c r="B622" s="72"/>
      <c r="C622" s="72"/>
      <c r="D622" s="72"/>
      <c r="E622" s="72"/>
      <c r="F622" s="72"/>
      <c r="G622" s="72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</row>
    <row r="623">
      <c r="A623" s="23"/>
      <c r="B623" s="72"/>
      <c r="C623" s="72"/>
      <c r="D623" s="72"/>
      <c r="E623" s="72"/>
      <c r="F623" s="72"/>
      <c r="G623" s="72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</row>
    <row r="624">
      <c r="A624" s="23"/>
      <c r="B624" s="72"/>
      <c r="C624" s="72"/>
      <c r="D624" s="72"/>
      <c r="E624" s="72"/>
      <c r="F624" s="72"/>
      <c r="G624" s="72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</row>
    <row r="625">
      <c r="A625" s="23"/>
      <c r="B625" s="72"/>
      <c r="C625" s="72"/>
      <c r="D625" s="72"/>
      <c r="E625" s="72"/>
      <c r="F625" s="72"/>
      <c r="G625" s="72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</row>
    <row r="626">
      <c r="A626" s="23"/>
      <c r="B626" s="72"/>
      <c r="C626" s="72"/>
      <c r="D626" s="72"/>
      <c r="E626" s="72"/>
      <c r="F626" s="72"/>
      <c r="G626" s="72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</row>
    <row r="627">
      <c r="A627" s="23"/>
      <c r="B627" s="72"/>
      <c r="C627" s="72"/>
      <c r="D627" s="72"/>
      <c r="E627" s="72"/>
      <c r="F627" s="72"/>
      <c r="G627" s="72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</row>
    <row r="628">
      <c r="A628" s="23"/>
      <c r="B628" s="72"/>
      <c r="C628" s="72"/>
      <c r="D628" s="72"/>
      <c r="E628" s="72"/>
      <c r="F628" s="72"/>
      <c r="G628" s="72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</row>
    <row r="629">
      <c r="A629" s="23"/>
      <c r="B629" s="72"/>
      <c r="C629" s="72"/>
      <c r="D629" s="72"/>
      <c r="E629" s="72"/>
      <c r="F629" s="72"/>
      <c r="G629" s="72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</row>
    <row r="630">
      <c r="A630" s="23"/>
      <c r="B630" s="72"/>
      <c r="C630" s="72"/>
      <c r="D630" s="72"/>
      <c r="E630" s="72"/>
      <c r="F630" s="72"/>
      <c r="G630" s="72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</row>
    <row r="631">
      <c r="A631" s="23"/>
      <c r="B631" s="72"/>
      <c r="C631" s="72"/>
      <c r="D631" s="72"/>
      <c r="E631" s="72"/>
      <c r="F631" s="72"/>
      <c r="G631" s="72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</row>
    <row r="632">
      <c r="A632" s="23"/>
      <c r="B632" s="72"/>
      <c r="C632" s="72"/>
      <c r="D632" s="72"/>
      <c r="E632" s="72"/>
      <c r="F632" s="72"/>
      <c r="G632" s="72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</row>
    <row r="633">
      <c r="A633" s="23"/>
      <c r="B633" s="72"/>
      <c r="C633" s="72"/>
      <c r="D633" s="72"/>
      <c r="E633" s="72"/>
      <c r="F633" s="72"/>
      <c r="G633" s="72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</row>
    <row r="634">
      <c r="A634" s="23"/>
      <c r="B634" s="72"/>
      <c r="C634" s="72"/>
      <c r="D634" s="72"/>
      <c r="E634" s="72"/>
      <c r="F634" s="72"/>
      <c r="G634" s="72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</row>
    <row r="635">
      <c r="A635" s="23"/>
      <c r="B635" s="72"/>
      <c r="C635" s="72"/>
      <c r="D635" s="72"/>
      <c r="E635" s="72"/>
      <c r="F635" s="72"/>
      <c r="G635" s="72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</row>
    <row r="636">
      <c r="A636" s="23"/>
      <c r="B636" s="72"/>
      <c r="C636" s="72"/>
      <c r="D636" s="72"/>
      <c r="E636" s="72"/>
      <c r="F636" s="72"/>
      <c r="G636" s="72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</row>
    <row r="637">
      <c r="A637" s="23"/>
      <c r="B637" s="72"/>
      <c r="C637" s="72"/>
      <c r="D637" s="72"/>
      <c r="E637" s="72"/>
      <c r="F637" s="72"/>
      <c r="G637" s="72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</row>
    <row r="638">
      <c r="A638" s="23"/>
      <c r="B638" s="72"/>
      <c r="C638" s="72"/>
      <c r="D638" s="72"/>
      <c r="E638" s="72"/>
      <c r="F638" s="72"/>
      <c r="G638" s="72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</row>
    <row r="639">
      <c r="A639" s="23"/>
      <c r="B639" s="72"/>
      <c r="C639" s="72"/>
      <c r="D639" s="72"/>
      <c r="E639" s="72"/>
      <c r="F639" s="72"/>
      <c r="G639" s="72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</row>
    <row r="640">
      <c r="A640" s="23"/>
      <c r="B640" s="72"/>
      <c r="C640" s="72"/>
      <c r="D640" s="72"/>
      <c r="E640" s="72"/>
      <c r="F640" s="72"/>
      <c r="G640" s="72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</row>
    <row r="641">
      <c r="A641" s="23"/>
      <c r="B641" s="72"/>
      <c r="C641" s="72"/>
      <c r="D641" s="72"/>
      <c r="E641" s="72"/>
      <c r="F641" s="72"/>
      <c r="G641" s="72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</row>
    <row r="642">
      <c r="A642" s="23"/>
      <c r="B642" s="72"/>
      <c r="C642" s="72"/>
      <c r="D642" s="72"/>
      <c r="E642" s="72"/>
      <c r="F642" s="72"/>
      <c r="G642" s="72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</row>
    <row r="643">
      <c r="A643" s="23"/>
      <c r="B643" s="72"/>
      <c r="C643" s="72"/>
      <c r="D643" s="72"/>
      <c r="E643" s="72"/>
      <c r="F643" s="72"/>
      <c r="G643" s="72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</row>
    <row r="644">
      <c r="A644" s="23"/>
      <c r="B644" s="72"/>
      <c r="C644" s="72"/>
      <c r="D644" s="72"/>
      <c r="E644" s="72"/>
      <c r="F644" s="72"/>
      <c r="G644" s="72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</row>
    <row r="645">
      <c r="A645" s="23"/>
      <c r="B645" s="72"/>
      <c r="C645" s="72"/>
      <c r="D645" s="72"/>
      <c r="E645" s="72"/>
      <c r="F645" s="72"/>
      <c r="G645" s="72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</row>
    <row r="646">
      <c r="A646" s="23"/>
      <c r="B646" s="72"/>
      <c r="C646" s="72"/>
      <c r="D646" s="72"/>
      <c r="E646" s="72"/>
      <c r="F646" s="72"/>
      <c r="G646" s="72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</row>
    <row r="647">
      <c r="A647" s="23"/>
      <c r="B647" s="72"/>
      <c r="C647" s="72"/>
      <c r="D647" s="72"/>
      <c r="E647" s="72"/>
      <c r="F647" s="72"/>
      <c r="G647" s="72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</row>
    <row r="648">
      <c r="A648" s="23"/>
      <c r="B648" s="72"/>
      <c r="C648" s="72"/>
      <c r="D648" s="72"/>
      <c r="E648" s="72"/>
      <c r="F648" s="72"/>
      <c r="G648" s="72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</row>
    <row r="649">
      <c r="A649" s="23"/>
      <c r="B649" s="72"/>
      <c r="C649" s="72"/>
      <c r="D649" s="72"/>
      <c r="E649" s="72"/>
      <c r="F649" s="72"/>
      <c r="G649" s="72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</row>
    <row r="650">
      <c r="A650" s="23"/>
      <c r="B650" s="72"/>
      <c r="C650" s="72"/>
      <c r="D650" s="72"/>
      <c r="E650" s="72"/>
      <c r="F650" s="72"/>
      <c r="G650" s="72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</row>
    <row r="651">
      <c r="A651" s="23"/>
      <c r="B651" s="72"/>
      <c r="C651" s="72"/>
      <c r="D651" s="72"/>
      <c r="E651" s="72"/>
      <c r="F651" s="72"/>
      <c r="G651" s="72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</row>
    <row r="652">
      <c r="A652" s="23"/>
      <c r="B652" s="72"/>
      <c r="C652" s="72"/>
      <c r="D652" s="72"/>
      <c r="E652" s="72"/>
      <c r="F652" s="72"/>
      <c r="G652" s="72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</row>
    <row r="653">
      <c r="A653" s="23"/>
      <c r="B653" s="72"/>
      <c r="C653" s="72"/>
      <c r="D653" s="72"/>
      <c r="E653" s="72"/>
      <c r="F653" s="72"/>
      <c r="G653" s="72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</row>
    <row r="654">
      <c r="A654" s="23"/>
      <c r="B654" s="72"/>
      <c r="C654" s="72"/>
      <c r="D654" s="72"/>
      <c r="E654" s="72"/>
      <c r="F654" s="72"/>
      <c r="G654" s="72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</row>
    <row r="655">
      <c r="A655" s="23"/>
      <c r="B655" s="72"/>
      <c r="C655" s="72"/>
      <c r="D655" s="72"/>
      <c r="E655" s="72"/>
      <c r="F655" s="72"/>
      <c r="G655" s="72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</row>
    <row r="656">
      <c r="A656" s="23"/>
      <c r="B656" s="72"/>
      <c r="C656" s="72"/>
      <c r="D656" s="72"/>
      <c r="E656" s="72"/>
      <c r="F656" s="72"/>
      <c r="G656" s="72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</row>
    <row r="657">
      <c r="A657" s="23"/>
      <c r="B657" s="72"/>
      <c r="C657" s="72"/>
      <c r="D657" s="72"/>
      <c r="E657" s="72"/>
      <c r="F657" s="72"/>
      <c r="G657" s="72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</row>
    <row r="658">
      <c r="A658" s="23"/>
      <c r="B658" s="72"/>
      <c r="C658" s="72"/>
      <c r="D658" s="72"/>
      <c r="E658" s="72"/>
      <c r="F658" s="72"/>
      <c r="G658" s="72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</row>
    <row r="659">
      <c r="A659" s="23"/>
      <c r="B659" s="72"/>
      <c r="C659" s="72"/>
      <c r="D659" s="72"/>
      <c r="E659" s="72"/>
      <c r="F659" s="72"/>
      <c r="G659" s="72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</row>
    <row r="660">
      <c r="A660" s="23"/>
      <c r="B660" s="72"/>
      <c r="C660" s="72"/>
      <c r="D660" s="72"/>
      <c r="E660" s="72"/>
      <c r="F660" s="72"/>
      <c r="G660" s="72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</row>
    <row r="661">
      <c r="A661" s="23"/>
      <c r="B661" s="72"/>
      <c r="C661" s="72"/>
      <c r="D661" s="72"/>
      <c r="E661" s="72"/>
      <c r="F661" s="72"/>
      <c r="G661" s="72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</row>
    <row r="662">
      <c r="A662" s="23"/>
      <c r="B662" s="72"/>
      <c r="C662" s="72"/>
      <c r="D662" s="72"/>
      <c r="E662" s="72"/>
      <c r="F662" s="72"/>
      <c r="G662" s="72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</row>
    <row r="663">
      <c r="A663" s="23"/>
      <c r="B663" s="72"/>
      <c r="C663" s="72"/>
      <c r="D663" s="72"/>
      <c r="E663" s="72"/>
      <c r="F663" s="72"/>
      <c r="G663" s="72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</row>
    <row r="664">
      <c r="A664" s="23"/>
      <c r="B664" s="72"/>
      <c r="C664" s="72"/>
      <c r="D664" s="72"/>
      <c r="E664" s="72"/>
      <c r="F664" s="72"/>
      <c r="G664" s="72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</row>
    <row r="665">
      <c r="A665" s="23"/>
      <c r="B665" s="72"/>
      <c r="C665" s="72"/>
      <c r="D665" s="72"/>
      <c r="E665" s="72"/>
      <c r="F665" s="72"/>
      <c r="G665" s="72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</row>
    <row r="666">
      <c r="A666" s="23"/>
      <c r="B666" s="72"/>
      <c r="C666" s="72"/>
      <c r="D666" s="72"/>
      <c r="E666" s="72"/>
      <c r="F666" s="72"/>
      <c r="G666" s="72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</row>
    <row r="667">
      <c r="A667" s="23"/>
      <c r="B667" s="72"/>
      <c r="C667" s="72"/>
      <c r="D667" s="72"/>
      <c r="E667" s="72"/>
      <c r="F667" s="72"/>
      <c r="G667" s="72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</row>
    <row r="668">
      <c r="A668" s="23"/>
      <c r="B668" s="72"/>
      <c r="C668" s="72"/>
      <c r="D668" s="72"/>
      <c r="E668" s="72"/>
      <c r="F668" s="72"/>
      <c r="G668" s="72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</row>
    <row r="669">
      <c r="A669" s="23"/>
      <c r="B669" s="72"/>
      <c r="C669" s="72"/>
      <c r="D669" s="72"/>
      <c r="E669" s="72"/>
      <c r="F669" s="72"/>
      <c r="G669" s="72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</row>
    <row r="670">
      <c r="A670" s="23"/>
      <c r="B670" s="72"/>
      <c r="C670" s="72"/>
      <c r="D670" s="72"/>
      <c r="E670" s="72"/>
      <c r="F670" s="72"/>
      <c r="G670" s="72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</row>
    <row r="671">
      <c r="A671" s="23"/>
      <c r="B671" s="72"/>
      <c r="C671" s="72"/>
      <c r="D671" s="72"/>
      <c r="E671" s="72"/>
      <c r="F671" s="72"/>
      <c r="G671" s="72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</row>
    <row r="672">
      <c r="A672" s="23"/>
      <c r="B672" s="72"/>
      <c r="C672" s="72"/>
      <c r="D672" s="72"/>
      <c r="E672" s="72"/>
      <c r="F672" s="72"/>
      <c r="G672" s="72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</row>
    <row r="673">
      <c r="A673" s="23"/>
      <c r="B673" s="72"/>
      <c r="C673" s="72"/>
      <c r="D673" s="72"/>
      <c r="E673" s="72"/>
      <c r="F673" s="72"/>
      <c r="G673" s="72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</row>
    <row r="674">
      <c r="A674" s="23"/>
      <c r="B674" s="72"/>
      <c r="C674" s="72"/>
      <c r="D674" s="72"/>
      <c r="E674" s="72"/>
      <c r="F674" s="72"/>
      <c r="G674" s="72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</row>
    <row r="675">
      <c r="A675" s="23"/>
      <c r="B675" s="72"/>
      <c r="C675" s="72"/>
      <c r="D675" s="72"/>
      <c r="E675" s="72"/>
      <c r="F675" s="72"/>
      <c r="G675" s="72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</row>
    <row r="676">
      <c r="A676" s="23"/>
      <c r="B676" s="72"/>
      <c r="C676" s="72"/>
      <c r="D676" s="72"/>
      <c r="E676" s="72"/>
      <c r="F676" s="72"/>
      <c r="G676" s="72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</row>
    <row r="677">
      <c r="A677" s="23"/>
      <c r="B677" s="72"/>
      <c r="C677" s="72"/>
      <c r="D677" s="72"/>
      <c r="E677" s="72"/>
      <c r="F677" s="72"/>
      <c r="G677" s="72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</row>
    <row r="678">
      <c r="A678" s="23"/>
      <c r="B678" s="72"/>
      <c r="C678" s="72"/>
      <c r="D678" s="72"/>
      <c r="E678" s="72"/>
      <c r="F678" s="72"/>
      <c r="G678" s="72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</row>
    <row r="679">
      <c r="A679" s="23"/>
      <c r="B679" s="72"/>
      <c r="C679" s="72"/>
      <c r="D679" s="72"/>
      <c r="E679" s="72"/>
      <c r="F679" s="72"/>
      <c r="G679" s="72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</row>
    <row r="680">
      <c r="A680" s="23"/>
      <c r="B680" s="72"/>
      <c r="C680" s="72"/>
      <c r="D680" s="72"/>
      <c r="E680" s="72"/>
      <c r="F680" s="72"/>
      <c r="G680" s="72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</row>
    <row r="681">
      <c r="A681" s="23"/>
      <c r="B681" s="72"/>
      <c r="C681" s="72"/>
      <c r="D681" s="72"/>
      <c r="E681" s="72"/>
      <c r="F681" s="72"/>
      <c r="G681" s="72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</row>
    <row r="682">
      <c r="A682" s="23"/>
      <c r="B682" s="72"/>
      <c r="C682" s="72"/>
      <c r="D682" s="72"/>
      <c r="E682" s="72"/>
      <c r="F682" s="72"/>
      <c r="G682" s="72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</row>
    <row r="683">
      <c r="A683" s="23"/>
      <c r="B683" s="72"/>
      <c r="C683" s="72"/>
      <c r="D683" s="72"/>
      <c r="E683" s="72"/>
      <c r="F683" s="72"/>
      <c r="G683" s="72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</row>
    <row r="684">
      <c r="A684" s="23"/>
      <c r="B684" s="72"/>
      <c r="C684" s="72"/>
      <c r="D684" s="72"/>
      <c r="E684" s="72"/>
      <c r="F684" s="72"/>
      <c r="G684" s="72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</row>
    <row r="685">
      <c r="A685" s="23"/>
      <c r="B685" s="72"/>
      <c r="C685" s="72"/>
      <c r="D685" s="72"/>
      <c r="E685" s="72"/>
      <c r="F685" s="72"/>
      <c r="G685" s="72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</row>
    <row r="686">
      <c r="A686" s="23"/>
      <c r="B686" s="72"/>
      <c r="C686" s="72"/>
      <c r="D686" s="72"/>
      <c r="E686" s="72"/>
      <c r="F686" s="72"/>
      <c r="G686" s="72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</row>
    <row r="687">
      <c r="A687" s="23"/>
      <c r="B687" s="72"/>
      <c r="C687" s="72"/>
      <c r="D687" s="72"/>
      <c r="E687" s="72"/>
      <c r="F687" s="72"/>
      <c r="G687" s="72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</row>
    <row r="688">
      <c r="A688" s="23"/>
      <c r="B688" s="72"/>
      <c r="C688" s="72"/>
      <c r="D688" s="72"/>
      <c r="E688" s="72"/>
      <c r="F688" s="72"/>
      <c r="G688" s="72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</row>
    <row r="689">
      <c r="A689" s="23"/>
      <c r="B689" s="72"/>
      <c r="C689" s="72"/>
      <c r="D689" s="72"/>
      <c r="E689" s="72"/>
      <c r="F689" s="72"/>
      <c r="G689" s="72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</row>
    <row r="690">
      <c r="A690" s="23"/>
      <c r="B690" s="72"/>
      <c r="C690" s="72"/>
      <c r="D690" s="72"/>
      <c r="E690" s="72"/>
      <c r="F690" s="72"/>
      <c r="G690" s="72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</row>
    <row r="691">
      <c r="A691" s="23"/>
      <c r="B691" s="72"/>
      <c r="C691" s="72"/>
      <c r="D691" s="72"/>
      <c r="E691" s="72"/>
      <c r="F691" s="72"/>
      <c r="G691" s="72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</row>
    <row r="692">
      <c r="A692" s="23"/>
      <c r="B692" s="72"/>
      <c r="C692" s="72"/>
      <c r="D692" s="72"/>
      <c r="E692" s="72"/>
      <c r="F692" s="72"/>
      <c r="G692" s="72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</row>
    <row r="693">
      <c r="A693" s="23"/>
      <c r="B693" s="72"/>
      <c r="C693" s="72"/>
      <c r="D693" s="72"/>
      <c r="E693" s="72"/>
      <c r="F693" s="72"/>
      <c r="G693" s="72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</row>
    <row r="694">
      <c r="A694" s="23"/>
      <c r="B694" s="72"/>
      <c r="C694" s="72"/>
      <c r="D694" s="72"/>
      <c r="E694" s="72"/>
      <c r="F694" s="72"/>
      <c r="G694" s="72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</row>
    <row r="695">
      <c r="A695" s="23"/>
      <c r="B695" s="72"/>
      <c r="C695" s="72"/>
      <c r="D695" s="72"/>
      <c r="E695" s="72"/>
      <c r="F695" s="72"/>
      <c r="G695" s="72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</row>
    <row r="696">
      <c r="A696" s="23"/>
      <c r="B696" s="72"/>
      <c r="C696" s="72"/>
      <c r="D696" s="72"/>
      <c r="E696" s="72"/>
      <c r="F696" s="72"/>
      <c r="G696" s="72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</row>
    <row r="697">
      <c r="A697" s="23"/>
      <c r="B697" s="72"/>
      <c r="C697" s="72"/>
      <c r="D697" s="72"/>
      <c r="E697" s="72"/>
      <c r="F697" s="72"/>
      <c r="G697" s="72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</row>
    <row r="698">
      <c r="A698" s="23"/>
      <c r="B698" s="72"/>
      <c r="C698" s="72"/>
      <c r="D698" s="72"/>
      <c r="E698" s="72"/>
      <c r="F698" s="72"/>
      <c r="G698" s="72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</row>
    <row r="699">
      <c r="A699" s="23"/>
      <c r="B699" s="72"/>
      <c r="C699" s="72"/>
      <c r="D699" s="72"/>
      <c r="E699" s="72"/>
      <c r="F699" s="72"/>
      <c r="G699" s="72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</row>
    <row r="700">
      <c r="A700" s="23"/>
      <c r="B700" s="72"/>
      <c r="C700" s="72"/>
      <c r="D700" s="72"/>
      <c r="E700" s="72"/>
      <c r="F700" s="72"/>
      <c r="G700" s="72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</row>
    <row r="701">
      <c r="A701" s="23"/>
      <c r="B701" s="72"/>
      <c r="C701" s="72"/>
      <c r="D701" s="72"/>
      <c r="E701" s="72"/>
      <c r="F701" s="72"/>
      <c r="G701" s="72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</row>
    <row r="702">
      <c r="A702" s="23"/>
      <c r="B702" s="72"/>
      <c r="C702" s="72"/>
      <c r="D702" s="72"/>
      <c r="E702" s="72"/>
      <c r="F702" s="72"/>
      <c r="G702" s="72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</row>
    <row r="703">
      <c r="A703" s="23"/>
      <c r="B703" s="72"/>
      <c r="C703" s="72"/>
      <c r="D703" s="72"/>
      <c r="E703" s="72"/>
      <c r="F703" s="72"/>
      <c r="G703" s="72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</row>
    <row r="704">
      <c r="A704" s="23"/>
      <c r="B704" s="72"/>
      <c r="C704" s="72"/>
      <c r="D704" s="72"/>
      <c r="E704" s="72"/>
      <c r="F704" s="72"/>
      <c r="G704" s="72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</row>
    <row r="705">
      <c r="A705" s="23"/>
      <c r="B705" s="72"/>
      <c r="C705" s="72"/>
      <c r="D705" s="72"/>
      <c r="E705" s="72"/>
      <c r="F705" s="72"/>
      <c r="G705" s="72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</row>
    <row r="706">
      <c r="A706" s="23"/>
      <c r="B706" s="72"/>
      <c r="C706" s="72"/>
      <c r="D706" s="72"/>
      <c r="E706" s="72"/>
      <c r="F706" s="72"/>
      <c r="G706" s="72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</row>
    <row r="707">
      <c r="A707" s="23"/>
      <c r="B707" s="72"/>
      <c r="C707" s="72"/>
      <c r="D707" s="72"/>
      <c r="E707" s="72"/>
      <c r="F707" s="72"/>
      <c r="G707" s="72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</row>
    <row r="708">
      <c r="A708" s="23"/>
      <c r="B708" s="72"/>
      <c r="C708" s="72"/>
      <c r="D708" s="72"/>
      <c r="E708" s="72"/>
      <c r="F708" s="72"/>
      <c r="G708" s="72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</row>
    <row r="709">
      <c r="A709" s="23"/>
      <c r="B709" s="72"/>
      <c r="C709" s="72"/>
      <c r="D709" s="72"/>
      <c r="E709" s="72"/>
      <c r="F709" s="72"/>
      <c r="G709" s="72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</row>
    <row r="710">
      <c r="A710" s="23"/>
      <c r="B710" s="72"/>
      <c r="C710" s="72"/>
      <c r="D710" s="72"/>
      <c r="E710" s="72"/>
      <c r="F710" s="72"/>
      <c r="G710" s="72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</row>
    <row r="711">
      <c r="A711" s="23"/>
      <c r="B711" s="72"/>
      <c r="C711" s="72"/>
      <c r="D711" s="72"/>
      <c r="E711" s="72"/>
      <c r="F711" s="72"/>
      <c r="G711" s="72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</row>
    <row r="712">
      <c r="A712" s="23"/>
      <c r="B712" s="72"/>
      <c r="C712" s="72"/>
      <c r="D712" s="72"/>
      <c r="E712" s="72"/>
      <c r="F712" s="72"/>
      <c r="G712" s="72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</row>
    <row r="713">
      <c r="A713" s="23"/>
      <c r="B713" s="72"/>
      <c r="C713" s="72"/>
      <c r="D713" s="72"/>
      <c r="E713" s="72"/>
      <c r="F713" s="72"/>
      <c r="G713" s="72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</row>
    <row r="714">
      <c r="A714" s="23"/>
      <c r="B714" s="72"/>
      <c r="C714" s="72"/>
      <c r="D714" s="72"/>
      <c r="E714" s="72"/>
      <c r="F714" s="72"/>
      <c r="G714" s="72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</row>
    <row r="715">
      <c r="A715" s="23"/>
      <c r="B715" s="72"/>
      <c r="C715" s="72"/>
      <c r="D715" s="72"/>
      <c r="E715" s="72"/>
      <c r="F715" s="72"/>
      <c r="G715" s="72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</row>
    <row r="716">
      <c r="A716" s="23"/>
      <c r="B716" s="72"/>
      <c r="C716" s="72"/>
      <c r="D716" s="72"/>
      <c r="E716" s="72"/>
      <c r="F716" s="72"/>
      <c r="G716" s="72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</row>
    <row r="717">
      <c r="A717" s="23"/>
      <c r="B717" s="72"/>
      <c r="C717" s="72"/>
      <c r="D717" s="72"/>
      <c r="E717" s="72"/>
      <c r="F717" s="72"/>
      <c r="G717" s="72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</row>
    <row r="718">
      <c r="A718" s="23"/>
      <c r="B718" s="72"/>
      <c r="C718" s="72"/>
      <c r="D718" s="72"/>
      <c r="E718" s="72"/>
      <c r="F718" s="72"/>
      <c r="G718" s="72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</row>
    <row r="719">
      <c r="A719" s="23"/>
      <c r="B719" s="72"/>
      <c r="C719" s="72"/>
      <c r="D719" s="72"/>
      <c r="E719" s="72"/>
      <c r="F719" s="72"/>
      <c r="G719" s="72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</row>
    <row r="720">
      <c r="A720" s="23"/>
      <c r="B720" s="72"/>
      <c r="C720" s="72"/>
      <c r="D720" s="72"/>
      <c r="E720" s="72"/>
      <c r="F720" s="72"/>
      <c r="G720" s="72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</row>
    <row r="721">
      <c r="A721" s="23"/>
      <c r="B721" s="72"/>
      <c r="C721" s="72"/>
      <c r="D721" s="72"/>
      <c r="E721" s="72"/>
      <c r="F721" s="72"/>
      <c r="G721" s="72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</row>
    <row r="722">
      <c r="A722" s="23"/>
      <c r="B722" s="72"/>
      <c r="C722" s="72"/>
      <c r="D722" s="72"/>
      <c r="E722" s="72"/>
      <c r="F722" s="72"/>
      <c r="G722" s="72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</row>
    <row r="723">
      <c r="A723" s="23"/>
      <c r="B723" s="72"/>
      <c r="C723" s="72"/>
      <c r="D723" s="72"/>
      <c r="E723" s="72"/>
      <c r="F723" s="72"/>
      <c r="G723" s="72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</row>
    <row r="724">
      <c r="A724" s="23"/>
      <c r="B724" s="72"/>
      <c r="C724" s="72"/>
      <c r="D724" s="72"/>
      <c r="E724" s="72"/>
      <c r="F724" s="72"/>
      <c r="G724" s="72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</row>
    <row r="725">
      <c r="A725" s="23"/>
      <c r="B725" s="72"/>
      <c r="C725" s="72"/>
      <c r="D725" s="72"/>
      <c r="E725" s="72"/>
      <c r="F725" s="72"/>
      <c r="G725" s="72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</row>
    <row r="726">
      <c r="A726" s="23"/>
      <c r="B726" s="72"/>
      <c r="C726" s="72"/>
      <c r="D726" s="72"/>
      <c r="E726" s="72"/>
      <c r="F726" s="72"/>
      <c r="G726" s="72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</row>
    <row r="727">
      <c r="A727" s="23"/>
      <c r="B727" s="72"/>
      <c r="C727" s="72"/>
      <c r="D727" s="72"/>
      <c r="E727" s="72"/>
      <c r="F727" s="72"/>
      <c r="G727" s="72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</row>
    <row r="728">
      <c r="A728" s="23"/>
      <c r="B728" s="72"/>
      <c r="C728" s="72"/>
      <c r="D728" s="72"/>
      <c r="E728" s="72"/>
      <c r="F728" s="72"/>
      <c r="G728" s="72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</row>
    <row r="729">
      <c r="A729" s="23"/>
      <c r="B729" s="72"/>
      <c r="C729" s="72"/>
      <c r="D729" s="72"/>
      <c r="E729" s="72"/>
      <c r="F729" s="72"/>
      <c r="G729" s="72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</row>
    <row r="730">
      <c r="A730" s="23"/>
      <c r="B730" s="72"/>
      <c r="C730" s="72"/>
      <c r="D730" s="72"/>
      <c r="E730" s="72"/>
      <c r="F730" s="72"/>
      <c r="G730" s="72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</row>
    <row r="731">
      <c r="A731" s="23"/>
      <c r="B731" s="72"/>
      <c r="C731" s="72"/>
      <c r="D731" s="72"/>
      <c r="E731" s="72"/>
      <c r="F731" s="72"/>
      <c r="G731" s="72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</row>
    <row r="732">
      <c r="A732" s="23"/>
      <c r="B732" s="72"/>
      <c r="C732" s="72"/>
      <c r="D732" s="72"/>
      <c r="E732" s="72"/>
      <c r="F732" s="72"/>
      <c r="G732" s="72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</row>
    <row r="733">
      <c r="A733" s="23"/>
      <c r="B733" s="72"/>
      <c r="C733" s="72"/>
      <c r="D733" s="72"/>
      <c r="E733" s="72"/>
      <c r="F733" s="72"/>
      <c r="G733" s="72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</row>
    <row r="734">
      <c r="A734" s="23"/>
      <c r="B734" s="72"/>
      <c r="C734" s="72"/>
      <c r="D734" s="72"/>
      <c r="E734" s="72"/>
      <c r="F734" s="72"/>
      <c r="G734" s="72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</row>
    <row r="735">
      <c r="A735" s="23"/>
      <c r="B735" s="72"/>
      <c r="C735" s="72"/>
      <c r="D735" s="72"/>
      <c r="E735" s="72"/>
      <c r="F735" s="72"/>
      <c r="G735" s="72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</row>
    <row r="736">
      <c r="A736" s="23"/>
      <c r="B736" s="72"/>
      <c r="C736" s="72"/>
      <c r="D736" s="72"/>
      <c r="E736" s="72"/>
      <c r="F736" s="72"/>
      <c r="G736" s="72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</row>
    <row r="737">
      <c r="A737" s="23"/>
      <c r="B737" s="72"/>
      <c r="C737" s="72"/>
      <c r="D737" s="72"/>
      <c r="E737" s="72"/>
      <c r="F737" s="72"/>
      <c r="G737" s="72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</row>
    <row r="738">
      <c r="A738" s="23"/>
      <c r="B738" s="72"/>
      <c r="C738" s="72"/>
      <c r="D738" s="72"/>
      <c r="E738" s="72"/>
      <c r="F738" s="72"/>
      <c r="G738" s="72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</row>
    <row r="739">
      <c r="A739" s="23"/>
      <c r="B739" s="72"/>
      <c r="C739" s="72"/>
      <c r="D739" s="72"/>
      <c r="E739" s="72"/>
      <c r="F739" s="72"/>
      <c r="G739" s="72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</row>
    <row r="740">
      <c r="A740" s="23"/>
      <c r="B740" s="72"/>
      <c r="C740" s="72"/>
      <c r="D740" s="72"/>
      <c r="E740" s="72"/>
      <c r="F740" s="72"/>
      <c r="G740" s="72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</row>
    <row r="741">
      <c r="A741" s="23"/>
      <c r="B741" s="72"/>
      <c r="C741" s="72"/>
      <c r="D741" s="72"/>
      <c r="E741" s="72"/>
      <c r="F741" s="72"/>
      <c r="G741" s="72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</row>
    <row r="742">
      <c r="A742" s="23"/>
      <c r="B742" s="72"/>
      <c r="C742" s="72"/>
      <c r="D742" s="72"/>
      <c r="E742" s="72"/>
      <c r="F742" s="72"/>
      <c r="G742" s="72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</row>
    <row r="743">
      <c r="A743" s="23"/>
      <c r="B743" s="72"/>
      <c r="C743" s="72"/>
      <c r="D743" s="72"/>
      <c r="E743" s="72"/>
      <c r="F743" s="72"/>
      <c r="G743" s="72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</row>
    <row r="744">
      <c r="A744" s="23"/>
      <c r="B744" s="72"/>
      <c r="C744" s="72"/>
      <c r="D744" s="72"/>
      <c r="E744" s="72"/>
      <c r="F744" s="72"/>
      <c r="G744" s="72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</row>
    <row r="745">
      <c r="A745" s="23"/>
      <c r="B745" s="72"/>
      <c r="C745" s="72"/>
      <c r="D745" s="72"/>
      <c r="E745" s="72"/>
      <c r="F745" s="72"/>
      <c r="G745" s="72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</row>
    <row r="746">
      <c r="A746" s="23"/>
      <c r="B746" s="72"/>
      <c r="C746" s="72"/>
      <c r="D746" s="72"/>
      <c r="E746" s="72"/>
      <c r="F746" s="72"/>
      <c r="G746" s="72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</row>
    <row r="747">
      <c r="A747" s="23"/>
      <c r="B747" s="72"/>
      <c r="C747" s="72"/>
      <c r="D747" s="72"/>
      <c r="E747" s="72"/>
      <c r="F747" s="72"/>
      <c r="G747" s="72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</row>
    <row r="748">
      <c r="A748" s="23"/>
      <c r="B748" s="72"/>
      <c r="C748" s="72"/>
      <c r="D748" s="72"/>
      <c r="E748" s="72"/>
      <c r="F748" s="72"/>
      <c r="G748" s="72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</row>
    <row r="749">
      <c r="A749" s="23"/>
      <c r="B749" s="72"/>
      <c r="C749" s="72"/>
      <c r="D749" s="72"/>
      <c r="E749" s="72"/>
      <c r="F749" s="72"/>
      <c r="G749" s="72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</row>
    <row r="750">
      <c r="A750" s="23"/>
      <c r="B750" s="72"/>
      <c r="C750" s="72"/>
      <c r="D750" s="72"/>
      <c r="E750" s="72"/>
      <c r="F750" s="72"/>
      <c r="G750" s="72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</row>
    <row r="751">
      <c r="A751" s="23"/>
      <c r="B751" s="72"/>
      <c r="C751" s="72"/>
      <c r="D751" s="72"/>
      <c r="E751" s="72"/>
      <c r="F751" s="72"/>
      <c r="G751" s="72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</row>
    <row r="752">
      <c r="A752" s="23"/>
      <c r="B752" s="72"/>
      <c r="C752" s="72"/>
      <c r="D752" s="72"/>
      <c r="E752" s="72"/>
      <c r="F752" s="72"/>
      <c r="G752" s="72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</row>
    <row r="753">
      <c r="A753" s="23"/>
      <c r="B753" s="72"/>
      <c r="C753" s="72"/>
      <c r="D753" s="72"/>
      <c r="E753" s="72"/>
      <c r="F753" s="72"/>
      <c r="G753" s="72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</row>
    <row r="754">
      <c r="A754" s="23"/>
      <c r="B754" s="72"/>
      <c r="C754" s="72"/>
      <c r="D754" s="72"/>
      <c r="E754" s="72"/>
      <c r="F754" s="72"/>
      <c r="G754" s="72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</row>
    <row r="755">
      <c r="A755" s="23"/>
      <c r="B755" s="72"/>
      <c r="C755" s="72"/>
      <c r="D755" s="72"/>
      <c r="E755" s="72"/>
      <c r="F755" s="72"/>
      <c r="G755" s="72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</row>
    <row r="756">
      <c r="A756" s="23"/>
      <c r="B756" s="72"/>
      <c r="C756" s="72"/>
      <c r="D756" s="72"/>
      <c r="E756" s="72"/>
      <c r="F756" s="72"/>
      <c r="G756" s="72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</row>
    <row r="757">
      <c r="A757" s="23"/>
      <c r="B757" s="72"/>
      <c r="C757" s="72"/>
      <c r="D757" s="72"/>
      <c r="E757" s="72"/>
      <c r="F757" s="72"/>
      <c r="G757" s="72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</row>
    <row r="758">
      <c r="A758" s="23"/>
      <c r="B758" s="72"/>
      <c r="C758" s="72"/>
      <c r="D758" s="72"/>
      <c r="E758" s="72"/>
      <c r="F758" s="72"/>
      <c r="G758" s="72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</row>
    <row r="759">
      <c r="A759" s="23"/>
      <c r="B759" s="72"/>
      <c r="C759" s="72"/>
      <c r="D759" s="72"/>
      <c r="E759" s="72"/>
      <c r="F759" s="72"/>
      <c r="G759" s="72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</row>
    <row r="760">
      <c r="A760" s="23"/>
      <c r="B760" s="72"/>
      <c r="C760" s="72"/>
      <c r="D760" s="72"/>
      <c r="E760" s="72"/>
      <c r="F760" s="72"/>
      <c r="G760" s="72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</row>
    <row r="761">
      <c r="A761" s="23"/>
      <c r="B761" s="72"/>
      <c r="C761" s="72"/>
      <c r="D761" s="72"/>
      <c r="E761" s="72"/>
      <c r="F761" s="72"/>
      <c r="G761" s="72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</row>
    <row r="762">
      <c r="A762" s="23"/>
      <c r="B762" s="72"/>
      <c r="C762" s="72"/>
      <c r="D762" s="72"/>
      <c r="E762" s="72"/>
      <c r="F762" s="72"/>
      <c r="G762" s="72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</row>
    <row r="763">
      <c r="A763" s="23"/>
      <c r="B763" s="72"/>
      <c r="C763" s="72"/>
      <c r="D763" s="72"/>
      <c r="E763" s="72"/>
      <c r="F763" s="72"/>
      <c r="G763" s="72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</row>
    <row r="764">
      <c r="A764" s="23"/>
      <c r="B764" s="72"/>
      <c r="C764" s="72"/>
      <c r="D764" s="72"/>
      <c r="E764" s="72"/>
      <c r="F764" s="72"/>
      <c r="G764" s="72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</row>
    <row r="765">
      <c r="A765" s="23"/>
      <c r="B765" s="72"/>
      <c r="C765" s="72"/>
      <c r="D765" s="72"/>
      <c r="E765" s="72"/>
      <c r="F765" s="72"/>
      <c r="G765" s="72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</row>
    <row r="766">
      <c r="A766" s="23"/>
      <c r="B766" s="72"/>
      <c r="C766" s="72"/>
      <c r="D766" s="72"/>
      <c r="E766" s="72"/>
      <c r="F766" s="72"/>
      <c r="G766" s="72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</row>
    <row r="767">
      <c r="A767" s="23"/>
      <c r="B767" s="72"/>
      <c r="C767" s="72"/>
      <c r="D767" s="72"/>
      <c r="E767" s="72"/>
      <c r="F767" s="72"/>
      <c r="G767" s="72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</row>
    <row r="768">
      <c r="A768" s="23"/>
      <c r="B768" s="72"/>
      <c r="C768" s="72"/>
      <c r="D768" s="72"/>
      <c r="E768" s="72"/>
      <c r="F768" s="72"/>
      <c r="G768" s="72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</row>
    <row r="769">
      <c r="A769" s="23"/>
      <c r="B769" s="72"/>
      <c r="C769" s="72"/>
      <c r="D769" s="72"/>
      <c r="E769" s="72"/>
      <c r="F769" s="72"/>
      <c r="G769" s="72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</row>
    <row r="770">
      <c r="A770" s="23"/>
      <c r="B770" s="72"/>
      <c r="C770" s="72"/>
      <c r="D770" s="72"/>
      <c r="E770" s="72"/>
      <c r="F770" s="72"/>
      <c r="G770" s="72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</row>
    <row r="771">
      <c r="A771" s="23"/>
      <c r="B771" s="72"/>
      <c r="C771" s="72"/>
      <c r="D771" s="72"/>
      <c r="E771" s="72"/>
      <c r="F771" s="72"/>
      <c r="G771" s="72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</row>
    <row r="772">
      <c r="A772" s="23"/>
      <c r="B772" s="72"/>
      <c r="C772" s="72"/>
      <c r="D772" s="72"/>
      <c r="E772" s="72"/>
      <c r="F772" s="72"/>
      <c r="G772" s="72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</row>
    <row r="773">
      <c r="A773" s="23"/>
      <c r="B773" s="72"/>
      <c r="C773" s="72"/>
      <c r="D773" s="72"/>
      <c r="E773" s="72"/>
      <c r="F773" s="72"/>
      <c r="G773" s="72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</row>
    <row r="774">
      <c r="A774" s="23"/>
      <c r="B774" s="72"/>
      <c r="C774" s="72"/>
      <c r="D774" s="72"/>
      <c r="E774" s="72"/>
      <c r="F774" s="72"/>
      <c r="G774" s="72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</row>
    <row r="775">
      <c r="A775" s="23"/>
      <c r="B775" s="72"/>
      <c r="C775" s="72"/>
      <c r="D775" s="72"/>
      <c r="E775" s="72"/>
      <c r="F775" s="72"/>
      <c r="G775" s="72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</row>
    <row r="776">
      <c r="A776" s="23"/>
      <c r="B776" s="72"/>
      <c r="C776" s="72"/>
      <c r="D776" s="72"/>
      <c r="E776" s="72"/>
      <c r="F776" s="72"/>
      <c r="G776" s="72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</row>
    <row r="777">
      <c r="A777" s="23"/>
      <c r="B777" s="72"/>
      <c r="C777" s="72"/>
      <c r="D777" s="72"/>
      <c r="E777" s="72"/>
      <c r="F777" s="72"/>
      <c r="G777" s="72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</row>
    <row r="778">
      <c r="A778" s="23"/>
      <c r="B778" s="72"/>
      <c r="C778" s="72"/>
      <c r="D778" s="72"/>
      <c r="E778" s="72"/>
      <c r="F778" s="72"/>
      <c r="G778" s="72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</row>
    <row r="779">
      <c r="A779" s="23"/>
      <c r="B779" s="72"/>
      <c r="C779" s="72"/>
      <c r="D779" s="72"/>
      <c r="E779" s="72"/>
      <c r="F779" s="72"/>
      <c r="G779" s="72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</row>
    <row r="780">
      <c r="A780" s="23"/>
      <c r="B780" s="72"/>
      <c r="C780" s="72"/>
      <c r="D780" s="72"/>
      <c r="E780" s="72"/>
      <c r="F780" s="72"/>
      <c r="G780" s="72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</row>
    <row r="781">
      <c r="A781" s="23"/>
      <c r="B781" s="72"/>
      <c r="C781" s="72"/>
      <c r="D781" s="72"/>
      <c r="E781" s="72"/>
      <c r="F781" s="72"/>
      <c r="G781" s="72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</row>
    <row r="782">
      <c r="A782" s="23"/>
      <c r="B782" s="72"/>
      <c r="C782" s="72"/>
      <c r="D782" s="72"/>
      <c r="E782" s="72"/>
      <c r="F782" s="72"/>
      <c r="G782" s="72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</row>
    <row r="783">
      <c r="A783" s="23"/>
      <c r="B783" s="72"/>
      <c r="C783" s="72"/>
      <c r="D783" s="72"/>
      <c r="E783" s="72"/>
      <c r="F783" s="72"/>
      <c r="G783" s="72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</row>
    <row r="784">
      <c r="A784" s="23"/>
      <c r="B784" s="72"/>
      <c r="C784" s="72"/>
      <c r="D784" s="72"/>
      <c r="E784" s="72"/>
      <c r="F784" s="72"/>
      <c r="G784" s="72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</row>
    <row r="785">
      <c r="A785" s="23"/>
      <c r="B785" s="72"/>
      <c r="C785" s="72"/>
      <c r="D785" s="72"/>
      <c r="E785" s="72"/>
      <c r="F785" s="72"/>
      <c r="G785" s="72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</row>
    <row r="786">
      <c r="A786" s="23"/>
      <c r="B786" s="72"/>
      <c r="C786" s="72"/>
      <c r="D786" s="72"/>
      <c r="E786" s="72"/>
      <c r="F786" s="72"/>
      <c r="G786" s="72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</row>
    <row r="787">
      <c r="A787" s="23"/>
      <c r="B787" s="72"/>
      <c r="C787" s="72"/>
      <c r="D787" s="72"/>
      <c r="E787" s="72"/>
      <c r="F787" s="72"/>
      <c r="G787" s="72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</row>
    <row r="788">
      <c r="A788" s="23"/>
      <c r="B788" s="72"/>
      <c r="C788" s="72"/>
      <c r="D788" s="72"/>
      <c r="E788" s="72"/>
      <c r="F788" s="72"/>
      <c r="G788" s="72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</row>
    <row r="789">
      <c r="A789" s="23"/>
      <c r="B789" s="72"/>
      <c r="C789" s="72"/>
      <c r="D789" s="72"/>
      <c r="E789" s="72"/>
      <c r="F789" s="72"/>
      <c r="G789" s="72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</row>
    <row r="790">
      <c r="A790" s="23"/>
      <c r="B790" s="72"/>
      <c r="C790" s="72"/>
      <c r="D790" s="72"/>
      <c r="E790" s="72"/>
      <c r="F790" s="72"/>
      <c r="G790" s="72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</row>
    <row r="791">
      <c r="A791" s="23"/>
      <c r="B791" s="72"/>
      <c r="C791" s="72"/>
      <c r="D791" s="72"/>
      <c r="E791" s="72"/>
      <c r="F791" s="72"/>
      <c r="G791" s="72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</row>
    <row r="792">
      <c r="A792" s="23"/>
      <c r="B792" s="72"/>
      <c r="C792" s="72"/>
      <c r="D792" s="72"/>
      <c r="E792" s="72"/>
      <c r="F792" s="72"/>
      <c r="G792" s="72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</row>
    <row r="793">
      <c r="A793" s="23"/>
      <c r="B793" s="72"/>
      <c r="C793" s="72"/>
      <c r="D793" s="72"/>
      <c r="E793" s="72"/>
      <c r="F793" s="72"/>
      <c r="G793" s="72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</row>
    <row r="794">
      <c r="A794" s="23"/>
      <c r="B794" s="72"/>
      <c r="C794" s="72"/>
      <c r="D794" s="72"/>
      <c r="E794" s="72"/>
      <c r="F794" s="72"/>
      <c r="G794" s="72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</row>
    <row r="795">
      <c r="A795" s="23"/>
      <c r="B795" s="72"/>
      <c r="C795" s="72"/>
      <c r="D795" s="72"/>
      <c r="E795" s="72"/>
      <c r="F795" s="72"/>
      <c r="G795" s="72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</row>
    <row r="796">
      <c r="A796" s="23"/>
      <c r="B796" s="72"/>
      <c r="C796" s="72"/>
      <c r="D796" s="72"/>
      <c r="E796" s="72"/>
      <c r="F796" s="72"/>
      <c r="G796" s="72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</row>
    <row r="797">
      <c r="A797" s="23"/>
      <c r="B797" s="72"/>
      <c r="C797" s="72"/>
      <c r="D797" s="72"/>
      <c r="E797" s="72"/>
      <c r="F797" s="72"/>
      <c r="G797" s="72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</row>
    <row r="798">
      <c r="A798" s="23"/>
      <c r="B798" s="72"/>
      <c r="C798" s="72"/>
      <c r="D798" s="72"/>
      <c r="E798" s="72"/>
      <c r="F798" s="72"/>
      <c r="G798" s="72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</row>
    <row r="799">
      <c r="A799" s="23"/>
      <c r="B799" s="72"/>
      <c r="C799" s="72"/>
      <c r="D799" s="72"/>
      <c r="E799" s="72"/>
      <c r="F799" s="72"/>
      <c r="G799" s="72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</row>
    <row r="800">
      <c r="A800" s="23"/>
      <c r="B800" s="72"/>
      <c r="C800" s="72"/>
      <c r="D800" s="72"/>
      <c r="E800" s="72"/>
      <c r="F800" s="72"/>
      <c r="G800" s="72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</row>
    <row r="801">
      <c r="A801" s="23"/>
      <c r="B801" s="72"/>
      <c r="C801" s="72"/>
      <c r="D801" s="72"/>
      <c r="E801" s="72"/>
      <c r="F801" s="72"/>
      <c r="G801" s="72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</row>
    <row r="802">
      <c r="A802" s="23"/>
      <c r="B802" s="72"/>
      <c r="C802" s="72"/>
      <c r="D802" s="72"/>
      <c r="E802" s="72"/>
      <c r="F802" s="72"/>
      <c r="G802" s="72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</row>
    <row r="803">
      <c r="A803" s="23"/>
      <c r="B803" s="72"/>
      <c r="C803" s="72"/>
      <c r="D803" s="72"/>
      <c r="E803" s="72"/>
      <c r="F803" s="72"/>
      <c r="G803" s="72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</row>
    <row r="804">
      <c r="A804" s="23"/>
      <c r="B804" s="72"/>
      <c r="C804" s="72"/>
      <c r="D804" s="72"/>
      <c r="E804" s="72"/>
      <c r="F804" s="72"/>
      <c r="G804" s="72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</row>
    <row r="805">
      <c r="A805" s="23"/>
      <c r="B805" s="72"/>
      <c r="C805" s="72"/>
      <c r="D805" s="72"/>
      <c r="E805" s="72"/>
      <c r="F805" s="72"/>
      <c r="G805" s="72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</row>
    <row r="806">
      <c r="A806" s="23"/>
      <c r="B806" s="72"/>
      <c r="C806" s="72"/>
      <c r="D806" s="72"/>
      <c r="E806" s="72"/>
      <c r="F806" s="72"/>
      <c r="G806" s="72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</row>
    <row r="807">
      <c r="A807" s="23"/>
      <c r="B807" s="72"/>
      <c r="C807" s="72"/>
      <c r="D807" s="72"/>
      <c r="E807" s="72"/>
      <c r="F807" s="72"/>
      <c r="G807" s="72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</row>
    <row r="808">
      <c r="A808" s="23"/>
      <c r="B808" s="72"/>
      <c r="C808" s="72"/>
      <c r="D808" s="72"/>
      <c r="E808" s="72"/>
      <c r="F808" s="72"/>
      <c r="G808" s="72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</row>
    <row r="809">
      <c r="A809" s="23"/>
      <c r="B809" s="72"/>
      <c r="C809" s="72"/>
      <c r="D809" s="72"/>
      <c r="E809" s="72"/>
      <c r="F809" s="72"/>
      <c r="G809" s="72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</row>
    <row r="810">
      <c r="A810" s="23"/>
      <c r="B810" s="72"/>
      <c r="C810" s="72"/>
      <c r="D810" s="72"/>
      <c r="E810" s="72"/>
      <c r="F810" s="72"/>
      <c r="G810" s="72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</row>
    <row r="811">
      <c r="A811" s="23"/>
      <c r="B811" s="72"/>
      <c r="C811" s="72"/>
      <c r="D811" s="72"/>
      <c r="E811" s="72"/>
      <c r="F811" s="72"/>
      <c r="G811" s="72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</row>
    <row r="812">
      <c r="A812" s="23"/>
      <c r="B812" s="72"/>
      <c r="C812" s="72"/>
      <c r="D812" s="72"/>
      <c r="E812" s="72"/>
      <c r="F812" s="72"/>
      <c r="G812" s="72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</row>
    <row r="813">
      <c r="A813" s="23"/>
      <c r="B813" s="72"/>
      <c r="C813" s="72"/>
      <c r="D813" s="72"/>
      <c r="E813" s="72"/>
      <c r="F813" s="72"/>
      <c r="G813" s="72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</row>
    <row r="814">
      <c r="A814" s="23"/>
      <c r="B814" s="72"/>
      <c r="C814" s="72"/>
      <c r="D814" s="72"/>
      <c r="E814" s="72"/>
      <c r="F814" s="72"/>
      <c r="G814" s="72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</row>
    <row r="815">
      <c r="A815" s="23"/>
      <c r="B815" s="72"/>
      <c r="C815" s="72"/>
      <c r="D815" s="72"/>
      <c r="E815" s="72"/>
      <c r="F815" s="72"/>
      <c r="G815" s="72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</row>
    <row r="816">
      <c r="A816" s="23"/>
      <c r="B816" s="72"/>
      <c r="C816" s="72"/>
      <c r="D816" s="72"/>
      <c r="E816" s="72"/>
      <c r="F816" s="72"/>
      <c r="G816" s="72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</row>
    <row r="817">
      <c r="A817" s="23"/>
      <c r="B817" s="72"/>
      <c r="C817" s="72"/>
      <c r="D817" s="72"/>
      <c r="E817" s="72"/>
      <c r="F817" s="72"/>
      <c r="G817" s="72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</row>
    <row r="818">
      <c r="A818" s="23"/>
      <c r="B818" s="72"/>
      <c r="C818" s="72"/>
      <c r="D818" s="72"/>
      <c r="E818" s="72"/>
      <c r="F818" s="72"/>
      <c r="G818" s="72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</row>
    <row r="819">
      <c r="A819" s="23"/>
      <c r="B819" s="72"/>
      <c r="C819" s="72"/>
      <c r="D819" s="72"/>
      <c r="E819" s="72"/>
      <c r="F819" s="72"/>
      <c r="G819" s="72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</row>
    <row r="820">
      <c r="A820" s="23"/>
      <c r="B820" s="72"/>
      <c r="C820" s="72"/>
      <c r="D820" s="72"/>
      <c r="E820" s="72"/>
      <c r="F820" s="72"/>
      <c r="G820" s="72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</row>
    <row r="821">
      <c r="A821" s="23"/>
      <c r="B821" s="72"/>
      <c r="C821" s="72"/>
      <c r="D821" s="72"/>
      <c r="E821" s="72"/>
      <c r="F821" s="72"/>
      <c r="G821" s="72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</row>
    <row r="822">
      <c r="A822" s="23"/>
      <c r="B822" s="72"/>
      <c r="C822" s="72"/>
      <c r="D822" s="72"/>
      <c r="E822" s="72"/>
      <c r="F822" s="72"/>
      <c r="G822" s="72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</row>
    <row r="823">
      <c r="A823" s="23"/>
      <c r="B823" s="72"/>
      <c r="C823" s="72"/>
      <c r="D823" s="72"/>
      <c r="E823" s="72"/>
      <c r="F823" s="72"/>
      <c r="G823" s="72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</row>
    <row r="824">
      <c r="A824" s="23"/>
      <c r="B824" s="72"/>
      <c r="C824" s="72"/>
      <c r="D824" s="72"/>
      <c r="E824" s="72"/>
      <c r="F824" s="72"/>
      <c r="G824" s="72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</row>
    <row r="825">
      <c r="A825" s="23"/>
      <c r="B825" s="72"/>
      <c r="C825" s="72"/>
      <c r="D825" s="72"/>
      <c r="E825" s="72"/>
      <c r="F825" s="72"/>
      <c r="G825" s="72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</row>
    <row r="826">
      <c r="A826" s="23"/>
      <c r="B826" s="72"/>
      <c r="C826" s="72"/>
      <c r="D826" s="72"/>
      <c r="E826" s="72"/>
      <c r="F826" s="72"/>
      <c r="G826" s="72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</row>
    <row r="827">
      <c r="A827" s="23"/>
      <c r="B827" s="72"/>
      <c r="C827" s="72"/>
      <c r="D827" s="72"/>
      <c r="E827" s="72"/>
      <c r="F827" s="72"/>
      <c r="G827" s="72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</row>
    <row r="828">
      <c r="A828" s="23"/>
      <c r="B828" s="72"/>
      <c r="C828" s="72"/>
      <c r="D828" s="72"/>
      <c r="E828" s="72"/>
      <c r="F828" s="72"/>
      <c r="G828" s="72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</row>
    <row r="829">
      <c r="A829" s="23"/>
      <c r="B829" s="72"/>
      <c r="C829" s="72"/>
      <c r="D829" s="72"/>
      <c r="E829" s="72"/>
      <c r="F829" s="72"/>
      <c r="G829" s="72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</row>
    <row r="830">
      <c r="A830" s="23"/>
      <c r="B830" s="72"/>
      <c r="C830" s="72"/>
      <c r="D830" s="72"/>
      <c r="E830" s="72"/>
      <c r="F830" s="72"/>
      <c r="G830" s="72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</row>
    <row r="831">
      <c r="A831" s="23"/>
      <c r="B831" s="72"/>
      <c r="C831" s="72"/>
      <c r="D831" s="72"/>
      <c r="E831" s="72"/>
      <c r="F831" s="72"/>
      <c r="G831" s="72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</row>
    <row r="832">
      <c r="A832" s="23"/>
      <c r="B832" s="72"/>
      <c r="C832" s="72"/>
      <c r="D832" s="72"/>
      <c r="E832" s="72"/>
      <c r="F832" s="72"/>
      <c r="G832" s="72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</row>
    <row r="833">
      <c r="A833" s="23"/>
      <c r="B833" s="72"/>
      <c r="C833" s="72"/>
      <c r="D833" s="72"/>
      <c r="E833" s="72"/>
      <c r="F833" s="72"/>
      <c r="G833" s="72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</row>
    <row r="834">
      <c r="A834" s="23"/>
      <c r="B834" s="72"/>
      <c r="C834" s="72"/>
      <c r="D834" s="72"/>
      <c r="E834" s="72"/>
      <c r="F834" s="72"/>
      <c r="G834" s="72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</row>
    <row r="835">
      <c r="A835" s="23"/>
      <c r="B835" s="72"/>
      <c r="C835" s="72"/>
      <c r="D835" s="72"/>
      <c r="E835" s="72"/>
      <c r="F835" s="72"/>
      <c r="G835" s="72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</row>
    <row r="836">
      <c r="A836" s="23"/>
      <c r="B836" s="72"/>
      <c r="C836" s="72"/>
      <c r="D836" s="72"/>
      <c r="E836" s="72"/>
      <c r="F836" s="72"/>
      <c r="G836" s="72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</row>
    <row r="837">
      <c r="A837" s="23"/>
      <c r="B837" s="72"/>
      <c r="C837" s="72"/>
      <c r="D837" s="72"/>
      <c r="E837" s="72"/>
      <c r="F837" s="72"/>
      <c r="G837" s="72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</row>
    <row r="838">
      <c r="A838" s="23"/>
      <c r="B838" s="72"/>
      <c r="C838" s="72"/>
      <c r="D838" s="72"/>
      <c r="E838" s="72"/>
      <c r="F838" s="72"/>
      <c r="G838" s="72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</row>
    <row r="839">
      <c r="A839" s="23"/>
      <c r="B839" s="72"/>
      <c r="C839" s="72"/>
      <c r="D839" s="72"/>
      <c r="E839" s="72"/>
      <c r="F839" s="72"/>
      <c r="G839" s="72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</row>
    <row r="840">
      <c r="A840" s="23"/>
      <c r="B840" s="72"/>
      <c r="C840" s="72"/>
      <c r="D840" s="72"/>
      <c r="E840" s="72"/>
      <c r="F840" s="72"/>
      <c r="G840" s="72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</row>
    <row r="841">
      <c r="A841" s="23"/>
      <c r="B841" s="72"/>
      <c r="C841" s="72"/>
      <c r="D841" s="72"/>
      <c r="E841" s="72"/>
      <c r="F841" s="72"/>
      <c r="G841" s="72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</row>
    <row r="842">
      <c r="A842" s="23"/>
      <c r="B842" s="72"/>
      <c r="C842" s="72"/>
      <c r="D842" s="72"/>
      <c r="E842" s="72"/>
      <c r="F842" s="72"/>
      <c r="G842" s="72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</row>
    <row r="843">
      <c r="A843" s="23"/>
      <c r="B843" s="72"/>
      <c r="C843" s="72"/>
      <c r="D843" s="72"/>
      <c r="E843" s="72"/>
      <c r="F843" s="72"/>
      <c r="G843" s="72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</row>
    <row r="844">
      <c r="A844" s="23"/>
      <c r="B844" s="72"/>
      <c r="C844" s="72"/>
      <c r="D844" s="72"/>
      <c r="E844" s="72"/>
      <c r="F844" s="72"/>
      <c r="G844" s="72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</row>
    <row r="845">
      <c r="A845" s="23"/>
      <c r="B845" s="72"/>
      <c r="C845" s="72"/>
      <c r="D845" s="72"/>
      <c r="E845" s="72"/>
      <c r="F845" s="72"/>
      <c r="G845" s="72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</row>
    <row r="846">
      <c r="A846" s="23"/>
      <c r="B846" s="72"/>
      <c r="C846" s="72"/>
      <c r="D846" s="72"/>
      <c r="E846" s="72"/>
      <c r="F846" s="72"/>
      <c r="G846" s="72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</row>
    <row r="847">
      <c r="A847" s="23"/>
      <c r="B847" s="72"/>
      <c r="C847" s="72"/>
      <c r="D847" s="72"/>
      <c r="E847" s="72"/>
      <c r="F847" s="72"/>
      <c r="G847" s="72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</row>
    <row r="848">
      <c r="A848" s="23"/>
      <c r="B848" s="72"/>
      <c r="C848" s="72"/>
      <c r="D848" s="72"/>
      <c r="E848" s="72"/>
      <c r="F848" s="72"/>
      <c r="G848" s="72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</row>
    <row r="849">
      <c r="A849" s="23"/>
      <c r="B849" s="72"/>
      <c r="C849" s="72"/>
      <c r="D849" s="72"/>
      <c r="E849" s="72"/>
      <c r="F849" s="72"/>
      <c r="G849" s="72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</row>
    <row r="850">
      <c r="A850" s="23"/>
      <c r="B850" s="72"/>
      <c r="C850" s="72"/>
      <c r="D850" s="72"/>
      <c r="E850" s="72"/>
      <c r="F850" s="72"/>
      <c r="G850" s="72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</row>
    <row r="851">
      <c r="A851" s="23"/>
      <c r="B851" s="72"/>
      <c r="C851" s="72"/>
      <c r="D851" s="72"/>
      <c r="E851" s="72"/>
      <c r="F851" s="72"/>
      <c r="G851" s="72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</row>
    <row r="852">
      <c r="A852" s="23"/>
      <c r="B852" s="72"/>
      <c r="C852" s="72"/>
      <c r="D852" s="72"/>
      <c r="E852" s="72"/>
      <c r="F852" s="72"/>
      <c r="G852" s="72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</row>
    <row r="853">
      <c r="A853" s="23"/>
      <c r="B853" s="72"/>
      <c r="C853" s="72"/>
      <c r="D853" s="72"/>
      <c r="E853" s="72"/>
      <c r="F853" s="72"/>
      <c r="G853" s="72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</row>
    <row r="854">
      <c r="A854" s="23"/>
      <c r="B854" s="72"/>
      <c r="C854" s="72"/>
      <c r="D854" s="72"/>
      <c r="E854" s="72"/>
      <c r="F854" s="72"/>
      <c r="G854" s="72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</row>
    <row r="855">
      <c r="A855" s="23"/>
      <c r="B855" s="72"/>
      <c r="C855" s="72"/>
      <c r="D855" s="72"/>
      <c r="E855" s="72"/>
      <c r="F855" s="72"/>
      <c r="G855" s="72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</row>
    <row r="856">
      <c r="A856" s="23"/>
      <c r="B856" s="72"/>
      <c r="C856" s="72"/>
      <c r="D856" s="72"/>
      <c r="E856" s="72"/>
      <c r="F856" s="72"/>
      <c r="G856" s="72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</row>
    <row r="857">
      <c r="A857" s="23"/>
      <c r="B857" s="72"/>
      <c r="C857" s="72"/>
      <c r="D857" s="72"/>
      <c r="E857" s="72"/>
      <c r="F857" s="72"/>
      <c r="G857" s="72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</row>
    <row r="858">
      <c r="A858" s="23"/>
      <c r="B858" s="72"/>
      <c r="C858" s="72"/>
      <c r="D858" s="72"/>
      <c r="E858" s="72"/>
      <c r="F858" s="72"/>
      <c r="G858" s="72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</row>
    <row r="859">
      <c r="A859" s="23"/>
      <c r="B859" s="72"/>
      <c r="C859" s="72"/>
      <c r="D859" s="72"/>
      <c r="E859" s="72"/>
      <c r="F859" s="72"/>
      <c r="G859" s="72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</row>
    <row r="860">
      <c r="A860" s="23"/>
      <c r="B860" s="72"/>
      <c r="C860" s="72"/>
      <c r="D860" s="72"/>
      <c r="E860" s="72"/>
      <c r="F860" s="72"/>
      <c r="G860" s="72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</row>
    <row r="861">
      <c r="A861" s="23"/>
      <c r="B861" s="72"/>
      <c r="C861" s="72"/>
      <c r="D861" s="72"/>
      <c r="E861" s="72"/>
      <c r="F861" s="72"/>
      <c r="G861" s="72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</row>
    <row r="862">
      <c r="A862" s="23"/>
      <c r="B862" s="72"/>
      <c r="C862" s="72"/>
      <c r="D862" s="72"/>
      <c r="E862" s="72"/>
      <c r="F862" s="72"/>
      <c r="G862" s="72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</row>
    <row r="863">
      <c r="A863" s="23"/>
      <c r="B863" s="72"/>
      <c r="C863" s="72"/>
      <c r="D863" s="72"/>
      <c r="E863" s="72"/>
      <c r="F863" s="72"/>
      <c r="G863" s="72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</row>
    <row r="864">
      <c r="A864" s="23"/>
      <c r="B864" s="72"/>
      <c r="C864" s="72"/>
      <c r="D864" s="72"/>
      <c r="E864" s="72"/>
      <c r="F864" s="72"/>
      <c r="G864" s="72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</row>
    <row r="865">
      <c r="A865" s="23"/>
      <c r="B865" s="72"/>
      <c r="C865" s="72"/>
      <c r="D865" s="72"/>
      <c r="E865" s="72"/>
      <c r="F865" s="72"/>
      <c r="G865" s="72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</row>
    <row r="866">
      <c r="A866" s="23"/>
      <c r="B866" s="72"/>
      <c r="C866" s="72"/>
      <c r="D866" s="72"/>
      <c r="E866" s="72"/>
      <c r="F866" s="72"/>
      <c r="G866" s="72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</row>
    <row r="867">
      <c r="A867" s="23"/>
      <c r="B867" s="72"/>
      <c r="C867" s="72"/>
      <c r="D867" s="72"/>
      <c r="E867" s="72"/>
      <c r="F867" s="72"/>
      <c r="G867" s="72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</row>
    <row r="868">
      <c r="A868" s="23"/>
      <c r="B868" s="72"/>
      <c r="C868" s="72"/>
      <c r="D868" s="72"/>
      <c r="E868" s="72"/>
      <c r="F868" s="72"/>
      <c r="G868" s="72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</row>
    <row r="869">
      <c r="A869" s="23"/>
      <c r="B869" s="72"/>
      <c r="C869" s="72"/>
      <c r="D869" s="72"/>
      <c r="E869" s="72"/>
      <c r="F869" s="72"/>
      <c r="G869" s="72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</row>
    <row r="870">
      <c r="A870" s="23"/>
      <c r="B870" s="72"/>
      <c r="C870" s="72"/>
      <c r="D870" s="72"/>
      <c r="E870" s="72"/>
      <c r="F870" s="72"/>
      <c r="G870" s="72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</row>
    <row r="871">
      <c r="A871" s="23"/>
      <c r="B871" s="72"/>
      <c r="C871" s="72"/>
      <c r="D871" s="72"/>
      <c r="E871" s="72"/>
      <c r="F871" s="72"/>
      <c r="G871" s="72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</row>
    <row r="872">
      <c r="A872" s="23"/>
      <c r="B872" s="72"/>
      <c r="C872" s="72"/>
      <c r="D872" s="72"/>
      <c r="E872" s="72"/>
      <c r="F872" s="72"/>
      <c r="G872" s="72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</row>
    <row r="873">
      <c r="A873" s="23"/>
      <c r="B873" s="72"/>
      <c r="C873" s="72"/>
      <c r="D873" s="72"/>
      <c r="E873" s="72"/>
      <c r="F873" s="72"/>
      <c r="G873" s="72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</row>
    <row r="874">
      <c r="A874" s="23"/>
      <c r="B874" s="72"/>
      <c r="C874" s="72"/>
      <c r="D874" s="72"/>
      <c r="E874" s="72"/>
      <c r="F874" s="72"/>
      <c r="G874" s="72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</row>
    <row r="875">
      <c r="A875" s="23"/>
      <c r="B875" s="72"/>
      <c r="C875" s="72"/>
      <c r="D875" s="72"/>
      <c r="E875" s="72"/>
      <c r="F875" s="72"/>
      <c r="G875" s="72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</row>
    <row r="876">
      <c r="A876" s="23"/>
      <c r="B876" s="72"/>
      <c r="C876" s="72"/>
      <c r="D876" s="72"/>
      <c r="E876" s="72"/>
      <c r="F876" s="72"/>
      <c r="G876" s="72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</row>
    <row r="877">
      <c r="A877" s="23"/>
      <c r="B877" s="72"/>
      <c r="C877" s="72"/>
      <c r="D877" s="72"/>
      <c r="E877" s="72"/>
      <c r="F877" s="72"/>
      <c r="G877" s="72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</row>
    <row r="878">
      <c r="A878" s="23"/>
      <c r="B878" s="72"/>
      <c r="C878" s="72"/>
      <c r="D878" s="72"/>
      <c r="E878" s="72"/>
      <c r="F878" s="72"/>
      <c r="G878" s="72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</row>
    <row r="879">
      <c r="A879" s="23"/>
      <c r="B879" s="72"/>
      <c r="C879" s="72"/>
      <c r="D879" s="72"/>
      <c r="E879" s="72"/>
      <c r="F879" s="72"/>
      <c r="G879" s="72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</row>
    <row r="880">
      <c r="A880" s="23"/>
      <c r="B880" s="72"/>
      <c r="C880" s="72"/>
      <c r="D880" s="72"/>
      <c r="E880" s="72"/>
      <c r="F880" s="72"/>
      <c r="G880" s="72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</row>
    <row r="881">
      <c r="A881" s="23"/>
      <c r="B881" s="72"/>
      <c r="C881" s="72"/>
      <c r="D881" s="72"/>
      <c r="E881" s="72"/>
      <c r="F881" s="72"/>
      <c r="G881" s="72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</row>
    <row r="882">
      <c r="A882" s="23"/>
      <c r="B882" s="72"/>
      <c r="C882" s="72"/>
      <c r="D882" s="72"/>
      <c r="E882" s="72"/>
      <c r="F882" s="72"/>
      <c r="G882" s="72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</row>
    <row r="883">
      <c r="A883" s="23"/>
      <c r="B883" s="72"/>
      <c r="C883" s="72"/>
      <c r="D883" s="72"/>
      <c r="E883" s="72"/>
      <c r="F883" s="72"/>
      <c r="G883" s="72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</row>
    <row r="884">
      <c r="A884" s="23"/>
      <c r="B884" s="72"/>
      <c r="C884" s="72"/>
      <c r="D884" s="72"/>
      <c r="E884" s="72"/>
      <c r="F884" s="72"/>
      <c r="G884" s="72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</row>
    <row r="885">
      <c r="A885" s="23"/>
      <c r="B885" s="72"/>
      <c r="C885" s="72"/>
      <c r="D885" s="72"/>
      <c r="E885" s="72"/>
      <c r="F885" s="72"/>
      <c r="G885" s="72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</row>
    <row r="886">
      <c r="A886" s="23"/>
      <c r="B886" s="72"/>
      <c r="C886" s="72"/>
      <c r="D886" s="72"/>
      <c r="E886" s="72"/>
      <c r="F886" s="72"/>
      <c r="G886" s="72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</row>
    <row r="887">
      <c r="A887" s="23"/>
      <c r="B887" s="72"/>
      <c r="C887" s="72"/>
      <c r="D887" s="72"/>
      <c r="E887" s="72"/>
      <c r="F887" s="72"/>
      <c r="G887" s="72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</row>
    <row r="888">
      <c r="A888" s="23"/>
      <c r="B888" s="72"/>
      <c r="C888" s="72"/>
      <c r="D888" s="72"/>
      <c r="E888" s="72"/>
      <c r="F888" s="72"/>
      <c r="G888" s="72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</row>
    <row r="889">
      <c r="A889" s="23"/>
      <c r="B889" s="72"/>
      <c r="C889" s="72"/>
      <c r="D889" s="72"/>
      <c r="E889" s="72"/>
      <c r="F889" s="72"/>
      <c r="G889" s="72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</row>
    <row r="890">
      <c r="A890" s="23"/>
      <c r="B890" s="72"/>
      <c r="C890" s="72"/>
      <c r="D890" s="72"/>
      <c r="E890" s="72"/>
      <c r="F890" s="72"/>
      <c r="G890" s="72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</row>
    <row r="891">
      <c r="A891" s="23"/>
      <c r="B891" s="72"/>
      <c r="C891" s="72"/>
      <c r="D891" s="72"/>
      <c r="E891" s="72"/>
      <c r="F891" s="72"/>
      <c r="G891" s="72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</row>
    <row r="892">
      <c r="A892" s="23"/>
      <c r="B892" s="72"/>
      <c r="C892" s="72"/>
      <c r="D892" s="72"/>
      <c r="E892" s="72"/>
      <c r="F892" s="72"/>
      <c r="G892" s="72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</row>
    <row r="893">
      <c r="A893" s="23"/>
      <c r="B893" s="72"/>
      <c r="C893" s="72"/>
      <c r="D893" s="72"/>
      <c r="E893" s="72"/>
      <c r="F893" s="72"/>
      <c r="G893" s="72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</row>
    <row r="894">
      <c r="A894" s="23"/>
      <c r="B894" s="72"/>
      <c r="C894" s="72"/>
      <c r="D894" s="72"/>
      <c r="E894" s="72"/>
      <c r="F894" s="72"/>
      <c r="G894" s="72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</row>
    <row r="895">
      <c r="A895" s="23"/>
      <c r="B895" s="72"/>
      <c r="C895" s="72"/>
      <c r="D895" s="72"/>
      <c r="E895" s="72"/>
      <c r="F895" s="72"/>
      <c r="G895" s="72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</row>
    <row r="896">
      <c r="A896" s="23"/>
      <c r="B896" s="72"/>
      <c r="C896" s="72"/>
      <c r="D896" s="72"/>
      <c r="E896" s="72"/>
      <c r="F896" s="72"/>
      <c r="G896" s="72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</row>
    <row r="897">
      <c r="A897" s="23"/>
      <c r="B897" s="72"/>
      <c r="C897" s="72"/>
      <c r="D897" s="72"/>
      <c r="E897" s="72"/>
      <c r="F897" s="72"/>
      <c r="G897" s="72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</row>
    <row r="898">
      <c r="A898" s="23"/>
      <c r="B898" s="72"/>
      <c r="C898" s="72"/>
      <c r="D898" s="72"/>
      <c r="E898" s="72"/>
      <c r="F898" s="72"/>
      <c r="G898" s="72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</row>
    <row r="899">
      <c r="A899" s="23"/>
      <c r="B899" s="72"/>
      <c r="C899" s="72"/>
      <c r="D899" s="72"/>
      <c r="E899" s="72"/>
      <c r="F899" s="72"/>
      <c r="G899" s="72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</row>
    <row r="900">
      <c r="A900" s="23"/>
      <c r="B900" s="72"/>
      <c r="C900" s="72"/>
      <c r="D900" s="72"/>
      <c r="E900" s="72"/>
      <c r="F900" s="72"/>
      <c r="G900" s="72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</row>
    <row r="901">
      <c r="A901" s="23"/>
      <c r="B901" s="72"/>
      <c r="C901" s="72"/>
      <c r="D901" s="72"/>
      <c r="E901" s="72"/>
      <c r="F901" s="72"/>
      <c r="G901" s="72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</row>
    <row r="902">
      <c r="A902" s="23"/>
      <c r="B902" s="72"/>
      <c r="C902" s="72"/>
      <c r="D902" s="72"/>
      <c r="E902" s="72"/>
      <c r="F902" s="72"/>
      <c r="G902" s="72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</row>
    <row r="903">
      <c r="A903" s="23"/>
      <c r="B903" s="72"/>
      <c r="C903" s="72"/>
      <c r="D903" s="72"/>
      <c r="E903" s="72"/>
      <c r="F903" s="72"/>
      <c r="G903" s="72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</row>
    <row r="904">
      <c r="A904" s="23"/>
      <c r="B904" s="72"/>
      <c r="C904" s="72"/>
      <c r="D904" s="72"/>
      <c r="E904" s="72"/>
      <c r="F904" s="72"/>
      <c r="G904" s="72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</row>
    <row r="905">
      <c r="A905" s="23"/>
      <c r="B905" s="72"/>
      <c r="C905" s="72"/>
      <c r="D905" s="72"/>
      <c r="E905" s="72"/>
      <c r="F905" s="72"/>
      <c r="G905" s="72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</row>
    <row r="906">
      <c r="A906" s="23"/>
      <c r="B906" s="72"/>
      <c r="C906" s="72"/>
      <c r="D906" s="72"/>
      <c r="E906" s="72"/>
      <c r="F906" s="72"/>
      <c r="G906" s="72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</row>
    <row r="907">
      <c r="A907" s="23"/>
      <c r="B907" s="72"/>
      <c r="C907" s="72"/>
      <c r="D907" s="72"/>
      <c r="E907" s="72"/>
      <c r="F907" s="72"/>
      <c r="G907" s="72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</row>
    <row r="908">
      <c r="A908" s="23"/>
      <c r="B908" s="72"/>
      <c r="C908" s="72"/>
      <c r="D908" s="72"/>
      <c r="E908" s="72"/>
      <c r="F908" s="72"/>
      <c r="G908" s="72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</row>
    <row r="909">
      <c r="A909" s="23"/>
      <c r="B909" s="72"/>
      <c r="C909" s="72"/>
      <c r="D909" s="72"/>
      <c r="E909" s="72"/>
      <c r="F909" s="72"/>
      <c r="G909" s="72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</row>
    <row r="910">
      <c r="A910" s="23"/>
      <c r="B910" s="72"/>
      <c r="C910" s="72"/>
      <c r="D910" s="72"/>
      <c r="E910" s="72"/>
      <c r="F910" s="72"/>
      <c r="G910" s="72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</row>
    <row r="911">
      <c r="A911" s="23"/>
      <c r="B911" s="72"/>
      <c r="C911" s="72"/>
      <c r="D911" s="72"/>
      <c r="E911" s="72"/>
      <c r="F911" s="72"/>
      <c r="G911" s="72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</row>
    <row r="912">
      <c r="A912" s="23"/>
      <c r="B912" s="72"/>
      <c r="C912" s="72"/>
      <c r="D912" s="72"/>
      <c r="E912" s="72"/>
      <c r="F912" s="72"/>
      <c r="G912" s="72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</row>
    <row r="913">
      <c r="A913" s="23"/>
      <c r="B913" s="72"/>
      <c r="C913" s="72"/>
      <c r="D913" s="72"/>
      <c r="E913" s="72"/>
      <c r="F913" s="72"/>
      <c r="G913" s="72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</row>
    <row r="914">
      <c r="A914" s="23"/>
      <c r="B914" s="72"/>
      <c r="C914" s="72"/>
      <c r="D914" s="72"/>
      <c r="E914" s="72"/>
      <c r="F914" s="72"/>
      <c r="G914" s="72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</row>
    <row r="915">
      <c r="A915" s="23"/>
      <c r="B915" s="72"/>
      <c r="C915" s="72"/>
      <c r="D915" s="72"/>
      <c r="E915" s="72"/>
      <c r="F915" s="72"/>
      <c r="G915" s="72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</row>
    <row r="916">
      <c r="A916" s="23"/>
      <c r="B916" s="72"/>
      <c r="C916" s="72"/>
      <c r="D916" s="72"/>
      <c r="E916" s="72"/>
      <c r="F916" s="72"/>
      <c r="G916" s="72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</row>
    <row r="917">
      <c r="A917" s="23"/>
      <c r="B917" s="72"/>
      <c r="C917" s="72"/>
      <c r="D917" s="72"/>
      <c r="E917" s="72"/>
      <c r="F917" s="72"/>
      <c r="G917" s="72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</row>
    <row r="918">
      <c r="A918" s="23"/>
      <c r="B918" s="72"/>
      <c r="C918" s="72"/>
      <c r="D918" s="72"/>
      <c r="E918" s="72"/>
      <c r="F918" s="72"/>
      <c r="G918" s="72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</row>
    <row r="919">
      <c r="A919" s="23"/>
      <c r="B919" s="72"/>
      <c r="C919" s="72"/>
      <c r="D919" s="72"/>
      <c r="E919" s="72"/>
      <c r="F919" s="72"/>
      <c r="G919" s="72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</row>
    <row r="920">
      <c r="A920" s="23"/>
      <c r="B920" s="72"/>
      <c r="C920" s="72"/>
      <c r="D920" s="72"/>
      <c r="E920" s="72"/>
      <c r="F920" s="72"/>
      <c r="G920" s="72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</row>
    <row r="921">
      <c r="A921" s="23"/>
      <c r="B921" s="72"/>
      <c r="C921" s="72"/>
      <c r="D921" s="72"/>
      <c r="E921" s="72"/>
      <c r="F921" s="72"/>
      <c r="G921" s="72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</row>
    <row r="922">
      <c r="A922" s="23"/>
      <c r="B922" s="72"/>
      <c r="C922" s="72"/>
      <c r="D922" s="72"/>
      <c r="E922" s="72"/>
      <c r="F922" s="72"/>
      <c r="G922" s="72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</row>
    <row r="923">
      <c r="A923" s="23"/>
      <c r="B923" s="72"/>
      <c r="C923" s="72"/>
      <c r="D923" s="72"/>
      <c r="E923" s="72"/>
      <c r="F923" s="72"/>
      <c r="G923" s="72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</row>
    <row r="924">
      <c r="A924" s="23"/>
      <c r="B924" s="72"/>
      <c r="C924" s="72"/>
      <c r="D924" s="72"/>
      <c r="E924" s="72"/>
      <c r="F924" s="72"/>
      <c r="G924" s="72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</row>
    <row r="925">
      <c r="A925" s="23"/>
      <c r="B925" s="72"/>
      <c r="C925" s="72"/>
      <c r="D925" s="72"/>
      <c r="E925" s="72"/>
      <c r="F925" s="72"/>
      <c r="G925" s="72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</row>
    <row r="926">
      <c r="A926" s="23"/>
      <c r="B926" s="72"/>
      <c r="C926" s="72"/>
      <c r="D926" s="72"/>
      <c r="E926" s="72"/>
      <c r="F926" s="72"/>
      <c r="G926" s="72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</row>
    <row r="927">
      <c r="A927" s="23"/>
      <c r="B927" s="72"/>
      <c r="C927" s="72"/>
      <c r="D927" s="72"/>
      <c r="E927" s="72"/>
      <c r="F927" s="72"/>
      <c r="G927" s="72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</row>
    <row r="928">
      <c r="A928" s="23"/>
      <c r="B928" s="72"/>
      <c r="C928" s="72"/>
      <c r="D928" s="72"/>
      <c r="E928" s="72"/>
      <c r="F928" s="72"/>
      <c r="G928" s="72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</row>
    <row r="929">
      <c r="A929" s="23"/>
      <c r="B929" s="72"/>
      <c r="C929" s="72"/>
      <c r="D929" s="72"/>
      <c r="E929" s="72"/>
      <c r="F929" s="72"/>
      <c r="G929" s="72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</row>
    <row r="930">
      <c r="A930" s="23"/>
      <c r="B930" s="72"/>
      <c r="C930" s="72"/>
      <c r="D930" s="72"/>
      <c r="E930" s="72"/>
      <c r="F930" s="72"/>
      <c r="G930" s="72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</row>
    <row r="931">
      <c r="A931" s="23"/>
      <c r="B931" s="72"/>
      <c r="C931" s="72"/>
      <c r="D931" s="72"/>
      <c r="E931" s="72"/>
      <c r="F931" s="72"/>
      <c r="G931" s="72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</row>
    <row r="932">
      <c r="A932" s="23"/>
      <c r="B932" s="72"/>
      <c r="C932" s="72"/>
      <c r="D932" s="72"/>
      <c r="E932" s="72"/>
      <c r="F932" s="72"/>
      <c r="G932" s="72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</row>
    <row r="933">
      <c r="A933" s="23"/>
      <c r="B933" s="72"/>
      <c r="C933" s="72"/>
      <c r="D933" s="72"/>
      <c r="E933" s="72"/>
      <c r="F933" s="72"/>
      <c r="G933" s="72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</row>
    <row r="934">
      <c r="A934" s="23"/>
      <c r="B934" s="72"/>
      <c r="C934" s="72"/>
      <c r="D934" s="72"/>
      <c r="E934" s="72"/>
      <c r="F934" s="72"/>
      <c r="G934" s="72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</row>
    <row r="935">
      <c r="A935" s="23"/>
      <c r="B935" s="72"/>
      <c r="C935" s="72"/>
      <c r="D935" s="72"/>
      <c r="E935" s="72"/>
      <c r="F935" s="72"/>
      <c r="G935" s="72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</row>
    <row r="936">
      <c r="A936" s="23"/>
      <c r="B936" s="72"/>
      <c r="C936" s="72"/>
      <c r="D936" s="72"/>
      <c r="E936" s="72"/>
      <c r="F936" s="72"/>
      <c r="G936" s="72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</row>
    <row r="937">
      <c r="A937" s="23"/>
      <c r="B937" s="72"/>
      <c r="C937" s="72"/>
      <c r="D937" s="72"/>
      <c r="E937" s="72"/>
      <c r="F937" s="72"/>
      <c r="G937" s="72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</row>
    <row r="938">
      <c r="A938" s="23"/>
      <c r="B938" s="72"/>
      <c r="C938" s="72"/>
      <c r="D938" s="72"/>
      <c r="E938" s="72"/>
      <c r="F938" s="72"/>
      <c r="G938" s="72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</row>
    <row r="939">
      <c r="A939" s="23"/>
      <c r="B939" s="72"/>
      <c r="C939" s="72"/>
      <c r="D939" s="72"/>
      <c r="E939" s="72"/>
      <c r="F939" s="72"/>
      <c r="G939" s="72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</row>
    <row r="940">
      <c r="A940" s="23"/>
      <c r="B940" s="72"/>
      <c r="C940" s="72"/>
      <c r="D940" s="72"/>
      <c r="E940" s="72"/>
      <c r="F940" s="72"/>
      <c r="G940" s="72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</row>
    <row r="941">
      <c r="A941" s="23"/>
      <c r="B941" s="72"/>
      <c r="C941" s="72"/>
      <c r="D941" s="72"/>
      <c r="E941" s="72"/>
      <c r="F941" s="72"/>
      <c r="G941" s="72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</row>
    <row r="942">
      <c r="A942" s="23"/>
      <c r="B942" s="72"/>
      <c r="C942" s="72"/>
      <c r="D942" s="72"/>
      <c r="E942" s="72"/>
      <c r="F942" s="72"/>
      <c r="G942" s="72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</row>
    <row r="943">
      <c r="A943" s="23"/>
      <c r="B943" s="72"/>
      <c r="C943" s="72"/>
      <c r="D943" s="72"/>
      <c r="E943" s="72"/>
      <c r="F943" s="72"/>
      <c r="G943" s="72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</row>
    <row r="944">
      <c r="A944" s="23"/>
      <c r="B944" s="72"/>
      <c r="C944" s="72"/>
      <c r="D944" s="72"/>
      <c r="E944" s="72"/>
      <c r="F944" s="72"/>
      <c r="G944" s="72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</row>
    <row r="945">
      <c r="A945" s="23"/>
      <c r="B945" s="72"/>
      <c r="C945" s="72"/>
      <c r="D945" s="72"/>
      <c r="E945" s="72"/>
      <c r="F945" s="72"/>
      <c r="G945" s="72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</row>
    <row r="946">
      <c r="A946" s="23"/>
      <c r="B946" s="72"/>
      <c r="C946" s="72"/>
      <c r="D946" s="72"/>
      <c r="E946" s="72"/>
      <c r="F946" s="72"/>
      <c r="G946" s="72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</row>
    <row r="947">
      <c r="A947" s="23"/>
      <c r="B947" s="72"/>
      <c r="C947" s="72"/>
      <c r="D947" s="72"/>
      <c r="E947" s="72"/>
      <c r="F947" s="72"/>
      <c r="G947" s="72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</row>
  </sheetData>
  <hyperlinks>
    <hyperlink r:id="rId1" ref="G2"/>
  </hyperlin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74" t="s">
        <v>658</v>
      </c>
      <c r="B1" s="75" t="s">
        <v>659</v>
      </c>
      <c r="C1" s="75" t="s">
        <v>660</v>
      </c>
      <c r="D1" s="75" t="s">
        <v>661</v>
      </c>
      <c r="E1" s="75" t="s">
        <v>662</v>
      </c>
      <c r="F1" s="75" t="s">
        <v>663</v>
      </c>
      <c r="G1" s="75" t="s">
        <v>664</v>
      </c>
    </row>
    <row r="2">
      <c r="A2" s="75" t="s">
        <v>665</v>
      </c>
      <c r="B2" s="75" t="s">
        <v>666</v>
      </c>
      <c r="C2" s="75" t="s">
        <v>667</v>
      </c>
      <c r="D2" s="75" t="s">
        <v>235</v>
      </c>
      <c r="E2" s="76"/>
      <c r="F2" s="75" t="s">
        <v>668</v>
      </c>
      <c r="G2" s="77">
        <v>116736.0</v>
      </c>
    </row>
    <row r="3">
      <c r="A3" s="75" t="s">
        <v>665</v>
      </c>
      <c r="B3" s="75" t="s">
        <v>666</v>
      </c>
      <c r="C3" s="75" t="s">
        <v>667</v>
      </c>
      <c r="D3" s="75" t="s">
        <v>235</v>
      </c>
      <c r="E3" s="76"/>
      <c r="F3" s="75" t="s">
        <v>669</v>
      </c>
      <c r="G3" s="77">
        <v>12860.0</v>
      </c>
    </row>
    <row r="4">
      <c r="A4" s="75" t="s">
        <v>665</v>
      </c>
      <c r="B4" s="75" t="s">
        <v>666</v>
      </c>
      <c r="C4" s="25" t="s">
        <v>667</v>
      </c>
      <c r="D4" s="75" t="s">
        <v>235</v>
      </c>
      <c r="E4" s="76"/>
      <c r="F4" s="75" t="s">
        <v>670</v>
      </c>
      <c r="G4" s="77">
        <v>77371.0</v>
      </c>
    </row>
    <row r="5">
      <c r="A5" s="75" t="s">
        <v>665</v>
      </c>
      <c r="B5" s="75" t="s">
        <v>666</v>
      </c>
      <c r="C5" s="75" t="s">
        <v>667</v>
      </c>
      <c r="D5" s="75" t="s">
        <v>235</v>
      </c>
      <c r="E5" s="76"/>
      <c r="F5" s="75" t="s">
        <v>671</v>
      </c>
      <c r="G5" s="77">
        <v>152.0</v>
      </c>
    </row>
    <row r="6">
      <c r="A6" s="75" t="s">
        <v>665</v>
      </c>
      <c r="B6" s="75" t="s">
        <v>666</v>
      </c>
      <c r="C6" s="75" t="s">
        <v>667</v>
      </c>
      <c r="D6" s="75" t="s">
        <v>17</v>
      </c>
      <c r="E6" s="76"/>
      <c r="F6" s="75" t="s">
        <v>668</v>
      </c>
      <c r="G6" s="77">
        <v>192947.0</v>
      </c>
    </row>
    <row r="7">
      <c r="A7" s="75" t="s">
        <v>665</v>
      </c>
      <c r="B7" s="75" t="s">
        <v>666</v>
      </c>
      <c r="C7" s="75" t="s">
        <v>667</v>
      </c>
      <c r="D7" s="75" t="s">
        <v>17</v>
      </c>
      <c r="E7" s="76"/>
      <c r="F7" s="75" t="s">
        <v>669</v>
      </c>
      <c r="G7" s="77">
        <v>4487.0</v>
      </c>
    </row>
    <row r="8">
      <c r="A8" s="75" t="s">
        <v>665</v>
      </c>
      <c r="B8" s="75" t="s">
        <v>666</v>
      </c>
      <c r="C8" s="75" t="s">
        <v>667</v>
      </c>
      <c r="D8" s="75" t="s">
        <v>17</v>
      </c>
      <c r="E8" s="76"/>
      <c r="F8" s="75" t="s">
        <v>670</v>
      </c>
      <c r="G8" s="77">
        <v>188460.0</v>
      </c>
    </row>
    <row r="9">
      <c r="A9" s="75" t="s">
        <v>665</v>
      </c>
      <c r="B9" s="75" t="s">
        <v>666</v>
      </c>
      <c r="C9" s="75" t="s">
        <v>667</v>
      </c>
      <c r="D9" s="75" t="s">
        <v>17</v>
      </c>
      <c r="E9" s="76"/>
      <c r="F9" s="75" t="s">
        <v>671</v>
      </c>
      <c r="G9" s="77">
        <v>0.0</v>
      </c>
    </row>
    <row r="10">
      <c r="A10" s="75" t="s">
        <v>665</v>
      </c>
      <c r="B10" s="75" t="s">
        <v>666</v>
      </c>
      <c r="C10" s="75" t="s">
        <v>667</v>
      </c>
      <c r="D10" s="75" t="s">
        <v>14</v>
      </c>
      <c r="E10" s="76"/>
      <c r="F10" s="75" t="s">
        <v>668</v>
      </c>
      <c r="G10" s="77">
        <v>9.0</v>
      </c>
    </row>
    <row r="11">
      <c r="A11" s="75" t="s">
        <v>665</v>
      </c>
      <c r="B11" s="75" t="s">
        <v>666</v>
      </c>
      <c r="C11" s="75" t="s">
        <v>667</v>
      </c>
      <c r="D11" s="25" t="s">
        <v>14</v>
      </c>
      <c r="E11" s="76"/>
      <c r="F11" s="75" t="s">
        <v>669</v>
      </c>
      <c r="G11" s="77">
        <v>0.0</v>
      </c>
    </row>
    <row r="12">
      <c r="A12" s="75" t="s">
        <v>665</v>
      </c>
      <c r="B12" s="75" t="s">
        <v>666</v>
      </c>
      <c r="C12" s="75" t="s">
        <v>667</v>
      </c>
      <c r="D12" s="25" t="s">
        <v>14</v>
      </c>
      <c r="E12" s="76"/>
      <c r="F12" s="75" t="s">
        <v>670</v>
      </c>
      <c r="G12" s="77">
        <v>9.0</v>
      </c>
    </row>
    <row r="13">
      <c r="A13" s="75" t="s">
        <v>665</v>
      </c>
      <c r="B13" s="75" t="s">
        <v>666</v>
      </c>
      <c r="C13" s="75" t="s">
        <v>667</v>
      </c>
      <c r="D13" s="25" t="s">
        <v>14</v>
      </c>
      <c r="E13" s="76"/>
      <c r="F13" s="75" t="s">
        <v>671</v>
      </c>
      <c r="G13" s="77">
        <v>20.0</v>
      </c>
    </row>
    <row r="14">
      <c r="A14" s="75" t="s">
        <v>665</v>
      </c>
      <c r="B14" s="75" t="s">
        <v>666</v>
      </c>
      <c r="C14" s="75" t="s">
        <v>667</v>
      </c>
      <c r="D14" s="25" t="s">
        <v>11</v>
      </c>
      <c r="E14" s="76"/>
      <c r="F14" s="75" t="s">
        <v>668</v>
      </c>
      <c r="G14" s="77">
        <v>19919.0</v>
      </c>
    </row>
    <row r="15">
      <c r="A15" s="75" t="s">
        <v>665</v>
      </c>
      <c r="B15" s="75" t="s">
        <v>666</v>
      </c>
      <c r="C15" s="75" t="s">
        <v>667</v>
      </c>
      <c r="D15" s="25" t="s">
        <v>11</v>
      </c>
      <c r="E15" s="76"/>
      <c r="F15" s="75" t="s">
        <v>669</v>
      </c>
      <c r="G15" s="77">
        <v>535.0</v>
      </c>
    </row>
    <row r="16">
      <c r="A16" s="75" t="s">
        <v>665</v>
      </c>
      <c r="B16" s="75" t="s">
        <v>666</v>
      </c>
      <c r="C16" s="75" t="s">
        <v>667</v>
      </c>
      <c r="D16" s="25" t="s">
        <v>11</v>
      </c>
      <c r="E16" s="76"/>
      <c r="F16" s="75" t="s">
        <v>670</v>
      </c>
      <c r="G16" s="77">
        <v>19384.0</v>
      </c>
    </row>
    <row r="17">
      <c r="A17" s="75" t="s">
        <v>665</v>
      </c>
      <c r="B17" s="75" t="s">
        <v>666</v>
      </c>
      <c r="C17" s="75" t="s">
        <v>667</v>
      </c>
      <c r="D17" s="75" t="s">
        <v>11</v>
      </c>
      <c r="E17" s="76"/>
      <c r="F17" s="75" t="s">
        <v>671</v>
      </c>
      <c r="G17" s="77">
        <v>2.0</v>
      </c>
    </row>
    <row r="18">
      <c r="A18" s="75" t="s">
        <v>665</v>
      </c>
      <c r="B18" s="75" t="s">
        <v>666</v>
      </c>
      <c r="C18" s="75" t="s">
        <v>667</v>
      </c>
      <c r="D18" s="75" t="s">
        <v>20</v>
      </c>
      <c r="E18" s="76"/>
      <c r="F18" s="75" t="s">
        <v>668</v>
      </c>
      <c r="G18" s="77">
        <v>484.0</v>
      </c>
    </row>
    <row r="19">
      <c r="A19" s="75" t="s">
        <v>665</v>
      </c>
      <c r="B19" s="75" t="s">
        <v>666</v>
      </c>
      <c r="C19" s="75" t="s">
        <v>667</v>
      </c>
      <c r="D19" s="75" t="s">
        <v>20</v>
      </c>
      <c r="E19" s="76"/>
      <c r="F19" s="75" t="s">
        <v>669</v>
      </c>
      <c r="G19" s="77">
        <v>54.0</v>
      </c>
    </row>
    <row r="20">
      <c r="A20" s="75" t="s">
        <v>665</v>
      </c>
      <c r="B20" s="75" t="s">
        <v>666</v>
      </c>
      <c r="C20" s="75" t="s">
        <v>667</v>
      </c>
      <c r="D20" s="75" t="s">
        <v>20</v>
      </c>
      <c r="E20" s="76"/>
      <c r="F20" s="75" t="s">
        <v>670</v>
      </c>
      <c r="G20" s="77">
        <v>430.0</v>
      </c>
    </row>
    <row r="21">
      <c r="A21" s="75" t="s">
        <v>665</v>
      </c>
      <c r="B21" s="75" t="s">
        <v>666</v>
      </c>
      <c r="C21" s="75" t="s">
        <v>667</v>
      </c>
      <c r="D21" s="75" t="s">
        <v>20</v>
      </c>
      <c r="E21" s="76"/>
      <c r="F21" s="75" t="s">
        <v>671</v>
      </c>
      <c r="G21" s="77">
        <v>63.0</v>
      </c>
    </row>
    <row r="22">
      <c r="A22" s="75" t="s">
        <v>665</v>
      </c>
      <c r="B22" s="75" t="s">
        <v>666</v>
      </c>
      <c r="C22" s="75" t="s">
        <v>667</v>
      </c>
      <c r="D22" s="75" t="s">
        <v>15</v>
      </c>
      <c r="E22" s="76"/>
      <c r="F22" s="75" t="s">
        <v>668</v>
      </c>
      <c r="G22" s="77">
        <v>1558.0</v>
      </c>
    </row>
    <row r="23">
      <c r="A23" s="75" t="s">
        <v>665</v>
      </c>
      <c r="B23" s="75" t="s">
        <v>666</v>
      </c>
      <c r="C23" s="75" t="s">
        <v>667</v>
      </c>
      <c r="D23" s="75" t="s">
        <v>15</v>
      </c>
      <c r="E23" s="76"/>
      <c r="F23" s="75" t="s">
        <v>669</v>
      </c>
      <c r="G23" s="77">
        <v>114.0</v>
      </c>
    </row>
    <row r="24">
      <c r="A24" s="75" t="s">
        <v>665</v>
      </c>
      <c r="B24" s="75" t="s">
        <v>666</v>
      </c>
      <c r="C24" s="75" t="s">
        <v>667</v>
      </c>
      <c r="D24" s="75" t="s">
        <v>15</v>
      </c>
      <c r="E24" s="76"/>
      <c r="F24" s="75" t="s">
        <v>670</v>
      </c>
      <c r="G24" s="77">
        <v>1444.0</v>
      </c>
    </row>
    <row r="25">
      <c r="A25" s="75" t="s">
        <v>665</v>
      </c>
      <c r="B25" s="75" t="s">
        <v>666</v>
      </c>
      <c r="C25" s="75" t="s">
        <v>667</v>
      </c>
      <c r="D25" s="75" t="s">
        <v>15</v>
      </c>
      <c r="E25" s="76"/>
      <c r="F25" s="75" t="s">
        <v>671</v>
      </c>
      <c r="G25" s="77">
        <v>19.0</v>
      </c>
    </row>
    <row r="26">
      <c r="A26" s="75" t="s">
        <v>665</v>
      </c>
      <c r="B26" s="75" t="s">
        <v>666</v>
      </c>
      <c r="C26" s="75" t="s">
        <v>667</v>
      </c>
      <c r="D26" s="75" t="s">
        <v>19</v>
      </c>
      <c r="E26" s="76"/>
      <c r="F26" s="75" t="s">
        <v>668</v>
      </c>
      <c r="G26" s="77">
        <v>9356.0</v>
      </c>
    </row>
    <row r="27">
      <c r="A27" s="75" t="s">
        <v>665</v>
      </c>
      <c r="B27" s="75" t="s">
        <v>666</v>
      </c>
      <c r="C27" s="75" t="s">
        <v>667</v>
      </c>
      <c r="D27" s="75" t="s">
        <v>19</v>
      </c>
      <c r="E27" s="76"/>
      <c r="F27" s="75" t="s">
        <v>669</v>
      </c>
      <c r="G27" s="77">
        <v>208.0</v>
      </c>
    </row>
    <row r="28">
      <c r="A28" s="75" t="s">
        <v>665</v>
      </c>
      <c r="B28" s="75" t="s">
        <v>666</v>
      </c>
      <c r="C28" s="75" t="s">
        <v>667</v>
      </c>
      <c r="D28" s="75" t="s">
        <v>19</v>
      </c>
      <c r="E28" s="76"/>
      <c r="F28" s="75" t="s">
        <v>670</v>
      </c>
      <c r="G28" s="77">
        <v>9148.0</v>
      </c>
    </row>
    <row r="29">
      <c r="A29" s="75" t="s">
        <v>665</v>
      </c>
      <c r="B29" s="75" t="s">
        <v>666</v>
      </c>
      <c r="C29" s="75" t="s">
        <v>667</v>
      </c>
      <c r="D29" s="75" t="s">
        <v>19</v>
      </c>
      <c r="E29" s="76"/>
      <c r="F29" s="75" t="s">
        <v>671</v>
      </c>
      <c r="G29" s="77">
        <v>13.0</v>
      </c>
    </row>
    <row r="30">
      <c r="A30" s="75" t="s">
        <v>665</v>
      </c>
      <c r="B30" s="75" t="s">
        <v>666</v>
      </c>
      <c r="C30" s="75" t="s">
        <v>667</v>
      </c>
      <c r="D30" s="75" t="s">
        <v>13</v>
      </c>
      <c r="E30" s="76"/>
      <c r="F30" s="75" t="s">
        <v>668</v>
      </c>
      <c r="G30" s="77">
        <v>41.0</v>
      </c>
    </row>
    <row r="31">
      <c r="A31" s="75" t="s">
        <v>665</v>
      </c>
      <c r="B31" s="75" t="s">
        <v>666</v>
      </c>
      <c r="C31" s="75" t="s">
        <v>667</v>
      </c>
      <c r="D31" s="75" t="s">
        <v>13</v>
      </c>
      <c r="E31" s="76"/>
      <c r="F31" s="75" t="s">
        <v>669</v>
      </c>
      <c r="G31" s="77">
        <v>7.0</v>
      </c>
    </row>
    <row r="32">
      <c r="A32" s="75" t="s">
        <v>665</v>
      </c>
      <c r="B32" s="75" t="s">
        <v>666</v>
      </c>
      <c r="C32" s="75" t="s">
        <v>667</v>
      </c>
      <c r="D32" s="75" t="s">
        <v>13</v>
      </c>
      <c r="E32" s="76"/>
      <c r="F32" s="75" t="s">
        <v>670</v>
      </c>
      <c r="G32" s="77">
        <v>34.0</v>
      </c>
    </row>
    <row r="33">
      <c r="A33" s="75" t="s">
        <v>665</v>
      </c>
      <c r="B33" s="75" t="s">
        <v>666</v>
      </c>
      <c r="C33" s="75" t="s">
        <v>667</v>
      </c>
      <c r="D33" s="75" t="s">
        <v>13</v>
      </c>
      <c r="E33" s="76"/>
      <c r="F33" s="75" t="s">
        <v>671</v>
      </c>
      <c r="G33" s="77">
        <v>34.0</v>
      </c>
    </row>
    <row r="34">
      <c r="A34" s="75" t="s">
        <v>665</v>
      </c>
      <c r="B34" s="75" t="s">
        <v>666</v>
      </c>
      <c r="C34" s="75" t="s">
        <v>667</v>
      </c>
      <c r="D34" s="75" t="s">
        <v>10</v>
      </c>
      <c r="E34" s="76"/>
      <c r="F34" s="75" t="s">
        <v>668</v>
      </c>
      <c r="G34" s="77">
        <v>161446.0</v>
      </c>
    </row>
    <row r="35">
      <c r="A35" s="75" t="s">
        <v>665</v>
      </c>
      <c r="B35" s="75" t="s">
        <v>666</v>
      </c>
      <c r="C35" s="75" t="s">
        <v>667</v>
      </c>
      <c r="D35" s="75" t="s">
        <v>10</v>
      </c>
      <c r="E35" s="76"/>
      <c r="F35" s="75" t="s">
        <v>669</v>
      </c>
      <c r="G35" s="77">
        <v>2345.0</v>
      </c>
    </row>
    <row r="36">
      <c r="A36" s="75" t="s">
        <v>665</v>
      </c>
      <c r="B36" s="75" t="s">
        <v>666</v>
      </c>
      <c r="C36" s="75" t="s">
        <v>667</v>
      </c>
      <c r="D36" s="75" t="s">
        <v>10</v>
      </c>
      <c r="E36" s="76"/>
      <c r="F36" s="75" t="s">
        <v>670</v>
      </c>
      <c r="G36" s="77">
        <v>159101.0</v>
      </c>
    </row>
    <row r="37">
      <c r="A37" s="75" t="s">
        <v>665</v>
      </c>
      <c r="B37" s="75" t="s">
        <v>666</v>
      </c>
      <c r="C37" s="75" t="s">
        <v>667</v>
      </c>
      <c r="D37" s="75" t="s">
        <v>10</v>
      </c>
      <c r="E37" s="76"/>
      <c r="F37" s="75" t="s">
        <v>671</v>
      </c>
      <c r="G37" s="77">
        <v>2.0</v>
      </c>
    </row>
    <row r="38">
      <c r="A38" s="75" t="s">
        <v>665</v>
      </c>
      <c r="B38" s="75" t="s">
        <v>666</v>
      </c>
      <c r="C38" s="75" t="s">
        <v>667</v>
      </c>
      <c r="D38" s="75" t="s">
        <v>16</v>
      </c>
      <c r="E38" s="76"/>
      <c r="F38" s="75" t="s">
        <v>668</v>
      </c>
      <c r="G38" s="77">
        <v>13745.0</v>
      </c>
    </row>
    <row r="39">
      <c r="A39" s="75" t="s">
        <v>665</v>
      </c>
      <c r="B39" s="75" t="s">
        <v>666</v>
      </c>
      <c r="C39" s="75" t="s">
        <v>667</v>
      </c>
      <c r="D39" s="75" t="s">
        <v>16</v>
      </c>
      <c r="E39" s="76"/>
      <c r="F39" s="75" t="s">
        <v>669</v>
      </c>
      <c r="G39" s="77">
        <v>193.0</v>
      </c>
    </row>
    <row r="40">
      <c r="A40" s="75" t="s">
        <v>665</v>
      </c>
      <c r="B40" s="75" t="s">
        <v>666</v>
      </c>
      <c r="C40" s="75" t="s">
        <v>667</v>
      </c>
      <c r="D40" s="75" t="s">
        <v>16</v>
      </c>
      <c r="E40" s="76"/>
      <c r="F40" s="75" t="s">
        <v>670</v>
      </c>
      <c r="G40" s="77">
        <v>13552.0</v>
      </c>
    </row>
    <row r="41">
      <c r="A41" s="75" t="s">
        <v>665</v>
      </c>
      <c r="B41" s="75" t="s">
        <v>666</v>
      </c>
      <c r="C41" s="75" t="s">
        <v>667</v>
      </c>
      <c r="D41" s="75" t="s">
        <v>16</v>
      </c>
      <c r="E41" s="76"/>
      <c r="F41" s="75" t="s">
        <v>671</v>
      </c>
      <c r="G41" s="77">
        <v>4.0</v>
      </c>
    </row>
    <row r="42">
      <c r="A42" s="75" t="s">
        <v>665</v>
      </c>
      <c r="B42" s="75" t="s">
        <v>666</v>
      </c>
      <c r="C42" s="75" t="s">
        <v>667</v>
      </c>
      <c r="D42" s="75" t="s">
        <v>241</v>
      </c>
      <c r="E42" s="76"/>
      <c r="F42" s="75" t="s">
        <v>668</v>
      </c>
      <c r="G42" s="77">
        <v>118.0</v>
      </c>
    </row>
    <row r="43">
      <c r="A43" s="75" t="s">
        <v>665</v>
      </c>
      <c r="B43" s="75" t="s">
        <v>666</v>
      </c>
      <c r="C43" s="75" t="s">
        <v>667</v>
      </c>
      <c r="D43" s="75" t="s">
        <v>241</v>
      </c>
      <c r="E43" s="76"/>
      <c r="F43" s="75" t="s">
        <v>669</v>
      </c>
      <c r="G43" s="77">
        <v>9.0</v>
      </c>
    </row>
    <row r="44">
      <c r="A44" s="75" t="s">
        <v>665</v>
      </c>
      <c r="B44" s="75" t="s">
        <v>666</v>
      </c>
      <c r="C44" s="75" t="s">
        <v>667</v>
      </c>
      <c r="D44" s="75" t="s">
        <v>241</v>
      </c>
      <c r="E44" s="76"/>
      <c r="F44" s="75" t="s">
        <v>670</v>
      </c>
      <c r="G44" s="77">
        <v>109.0</v>
      </c>
    </row>
    <row r="45">
      <c r="A45" s="75" t="s">
        <v>665</v>
      </c>
      <c r="B45" s="75" t="s">
        <v>666</v>
      </c>
      <c r="C45" s="75" t="s">
        <v>667</v>
      </c>
      <c r="D45" s="75" t="s">
        <v>241</v>
      </c>
      <c r="E45" s="76"/>
      <c r="F45" s="75" t="s">
        <v>671</v>
      </c>
      <c r="G45" s="77">
        <v>46.0</v>
      </c>
    </row>
    <row r="46">
      <c r="A46" s="75" t="s">
        <v>665</v>
      </c>
      <c r="B46" s="75" t="s">
        <v>666</v>
      </c>
      <c r="C46" s="75" t="s">
        <v>667</v>
      </c>
      <c r="D46" s="75" t="s">
        <v>12</v>
      </c>
      <c r="E46" s="76"/>
      <c r="F46" s="75" t="s">
        <v>668</v>
      </c>
      <c r="G46" s="77">
        <v>1667.0</v>
      </c>
    </row>
    <row r="47">
      <c r="A47" s="75" t="s">
        <v>665</v>
      </c>
      <c r="B47" s="75" t="s">
        <v>666</v>
      </c>
      <c r="C47" s="75" t="s">
        <v>667</v>
      </c>
      <c r="D47" s="75" t="s">
        <v>12</v>
      </c>
      <c r="E47" s="76"/>
      <c r="F47" s="75" t="s">
        <v>669</v>
      </c>
      <c r="G47" s="77">
        <v>87.0</v>
      </c>
    </row>
    <row r="48">
      <c r="A48" s="75" t="s">
        <v>665</v>
      </c>
      <c r="B48" s="75" t="s">
        <v>666</v>
      </c>
      <c r="C48" s="75" t="s">
        <v>667</v>
      </c>
      <c r="D48" s="75" t="s">
        <v>12</v>
      </c>
      <c r="E48" s="76"/>
      <c r="F48" s="75" t="s">
        <v>670</v>
      </c>
      <c r="G48" s="77">
        <v>1580.0</v>
      </c>
    </row>
    <row r="49">
      <c r="A49" s="75" t="s">
        <v>665</v>
      </c>
      <c r="B49" s="75" t="s">
        <v>666</v>
      </c>
      <c r="C49" s="75" t="s">
        <v>667</v>
      </c>
      <c r="D49" s="75" t="s">
        <v>12</v>
      </c>
      <c r="E49" s="76"/>
      <c r="F49" s="75" t="s">
        <v>671</v>
      </c>
      <c r="G49" s="77">
        <v>57.0</v>
      </c>
    </row>
    <row r="50">
      <c r="A50" s="75" t="s">
        <v>665</v>
      </c>
      <c r="B50" s="75" t="s">
        <v>666</v>
      </c>
      <c r="C50" s="75" t="s">
        <v>667</v>
      </c>
      <c r="D50" s="75" t="s">
        <v>18</v>
      </c>
      <c r="E50" s="76"/>
      <c r="F50" s="75" t="s">
        <v>668</v>
      </c>
      <c r="G50" s="77">
        <v>2936.0</v>
      </c>
    </row>
    <row r="51">
      <c r="A51" s="75" t="s">
        <v>665</v>
      </c>
      <c r="B51" s="75" t="s">
        <v>666</v>
      </c>
      <c r="C51" s="75" t="s">
        <v>667</v>
      </c>
      <c r="D51" s="75" t="s">
        <v>18</v>
      </c>
      <c r="E51" s="76"/>
      <c r="F51" s="75" t="s">
        <v>669</v>
      </c>
      <c r="G51" s="77">
        <v>83.0</v>
      </c>
    </row>
    <row r="52">
      <c r="A52" s="75" t="s">
        <v>665</v>
      </c>
      <c r="B52" s="75" t="s">
        <v>666</v>
      </c>
      <c r="C52" s="75" t="s">
        <v>667</v>
      </c>
      <c r="D52" s="75" t="s">
        <v>18</v>
      </c>
      <c r="E52" s="76"/>
      <c r="F52" s="75" t="s">
        <v>670</v>
      </c>
      <c r="G52" s="77">
        <v>2853.0</v>
      </c>
    </row>
    <row r="53">
      <c r="A53" s="75" t="s">
        <v>665</v>
      </c>
      <c r="B53" s="75" t="s">
        <v>666</v>
      </c>
      <c r="C53" s="75" t="s">
        <v>667</v>
      </c>
      <c r="D53" s="75" t="s">
        <v>18</v>
      </c>
      <c r="E53" s="76"/>
      <c r="F53" s="75" t="s">
        <v>671</v>
      </c>
      <c r="G53" s="77">
        <v>27.0</v>
      </c>
    </row>
    <row r="54">
      <c r="A54" s="75" t="s">
        <v>665</v>
      </c>
      <c r="B54" s="75" t="s">
        <v>672</v>
      </c>
      <c r="C54" s="75" t="s">
        <v>673</v>
      </c>
      <c r="D54" s="75"/>
      <c r="E54" s="76"/>
      <c r="F54" s="75" t="s">
        <v>674</v>
      </c>
      <c r="G54" s="77">
        <v>363.0</v>
      </c>
    </row>
    <row r="55">
      <c r="A55" s="75" t="s">
        <v>665</v>
      </c>
      <c r="B55" s="75" t="s">
        <v>672</v>
      </c>
      <c r="C55" s="75" t="s">
        <v>673</v>
      </c>
      <c r="D55" s="75"/>
      <c r="E55" s="76"/>
      <c r="F55" s="75" t="s">
        <v>675</v>
      </c>
      <c r="G55" s="77">
        <v>772.0</v>
      </c>
    </row>
    <row r="56">
      <c r="A56" s="75" t="s">
        <v>665</v>
      </c>
      <c r="B56" s="75" t="s">
        <v>672</v>
      </c>
      <c r="C56" s="75" t="s">
        <v>673</v>
      </c>
      <c r="D56" s="75"/>
      <c r="F56" s="75" t="s">
        <v>676</v>
      </c>
      <c r="G56" s="77">
        <v>0.79</v>
      </c>
    </row>
    <row r="57">
      <c r="A57" s="75" t="s">
        <v>665</v>
      </c>
      <c r="B57" s="75" t="s">
        <v>672</v>
      </c>
      <c r="C57" s="75" t="s">
        <v>677</v>
      </c>
      <c r="D57" s="75"/>
      <c r="F57" s="75" t="s">
        <v>674</v>
      </c>
      <c r="G57" s="77">
        <v>2079.0</v>
      </c>
    </row>
    <row r="58">
      <c r="A58" s="75" t="s">
        <v>665</v>
      </c>
      <c r="B58" s="75" t="s">
        <v>672</v>
      </c>
      <c r="C58" s="75" t="s">
        <v>677</v>
      </c>
      <c r="D58" s="75"/>
      <c r="F58" s="75" t="s">
        <v>675</v>
      </c>
      <c r="G58" s="77">
        <v>2568.0</v>
      </c>
    </row>
    <row r="59">
      <c r="A59" s="75" t="s">
        <v>665</v>
      </c>
      <c r="B59" s="75" t="s">
        <v>672</v>
      </c>
      <c r="C59" s="75" t="s">
        <v>677</v>
      </c>
      <c r="D59" s="75"/>
      <c r="F59" s="75" t="s">
        <v>676</v>
      </c>
      <c r="G59" s="77">
        <v>0.66</v>
      </c>
    </row>
    <row r="60">
      <c r="A60" s="75" t="s">
        <v>665</v>
      </c>
      <c r="B60" s="75" t="s">
        <v>672</v>
      </c>
      <c r="C60" s="75" t="s">
        <v>678</v>
      </c>
      <c r="D60" s="75"/>
      <c r="F60" s="75" t="s">
        <v>674</v>
      </c>
      <c r="G60" s="77">
        <v>285.0</v>
      </c>
    </row>
    <row r="61">
      <c r="A61" s="75" t="s">
        <v>665</v>
      </c>
      <c r="B61" s="75" t="s">
        <v>672</v>
      </c>
      <c r="C61" s="75" t="s">
        <v>678</v>
      </c>
      <c r="D61" s="75"/>
      <c r="F61" s="75" t="s">
        <v>675</v>
      </c>
      <c r="G61" s="77">
        <v>352.0</v>
      </c>
    </row>
    <row r="62">
      <c r="A62" s="75" t="s">
        <v>665</v>
      </c>
      <c r="B62" s="75" t="s">
        <v>672</v>
      </c>
      <c r="C62" s="75" t="s">
        <v>678</v>
      </c>
      <c r="D62" s="75"/>
      <c r="E62" s="76"/>
      <c r="F62" s="75" t="s">
        <v>676</v>
      </c>
      <c r="G62" s="77">
        <v>0.88</v>
      </c>
    </row>
    <row r="63">
      <c r="A63" s="75" t="s">
        <v>665</v>
      </c>
      <c r="B63" s="75" t="s">
        <v>672</v>
      </c>
      <c r="C63" s="75" t="s">
        <v>679</v>
      </c>
      <c r="D63" s="75"/>
      <c r="E63" s="76"/>
      <c r="F63" s="75" t="s">
        <v>674</v>
      </c>
      <c r="G63" s="77">
        <v>13624.0</v>
      </c>
    </row>
    <row r="64">
      <c r="A64" s="75" t="s">
        <v>665</v>
      </c>
      <c r="B64" s="75" t="s">
        <v>672</v>
      </c>
      <c r="C64" s="75" t="s">
        <v>679</v>
      </c>
      <c r="D64" s="75"/>
      <c r="E64" s="76"/>
      <c r="F64" s="75" t="s">
        <v>675</v>
      </c>
      <c r="G64" s="77">
        <v>19358.0</v>
      </c>
    </row>
    <row r="65">
      <c r="A65" s="75" t="s">
        <v>665</v>
      </c>
      <c r="B65" s="75" t="s">
        <v>672</v>
      </c>
      <c r="C65" s="75" t="s">
        <v>679</v>
      </c>
      <c r="D65" s="75"/>
      <c r="E65" s="76"/>
      <c r="F65" s="75" t="s">
        <v>676</v>
      </c>
      <c r="G65" s="77">
        <v>0.82</v>
      </c>
    </row>
    <row r="66">
      <c r="A66" s="75" t="s">
        <v>665</v>
      </c>
      <c r="B66" s="75" t="s">
        <v>672</v>
      </c>
      <c r="C66" s="75" t="s">
        <v>680</v>
      </c>
      <c r="D66" s="75"/>
      <c r="E66" s="76"/>
      <c r="F66" s="75" t="s">
        <v>674</v>
      </c>
      <c r="G66" s="77">
        <v>5964.0</v>
      </c>
    </row>
    <row r="67">
      <c r="A67" s="75" t="s">
        <v>665</v>
      </c>
      <c r="B67" s="75" t="s">
        <v>672</v>
      </c>
      <c r="C67" s="75" t="s">
        <v>680</v>
      </c>
      <c r="D67" s="75"/>
      <c r="E67" s="76"/>
      <c r="F67" s="75" t="s">
        <v>675</v>
      </c>
      <c r="G67" s="77">
        <v>13135.0</v>
      </c>
    </row>
    <row r="68">
      <c r="A68" s="75" t="s">
        <v>665</v>
      </c>
      <c r="B68" s="75" t="s">
        <v>672</v>
      </c>
      <c r="C68" s="75" t="s">
        <v>680</v>
      </c>
      <c r="D68" s="75"/>
      <c r="E68" s="76"/>
      <c r="F68" s="75" t="s">
        <v>676</v>
      </c>
      <c r="G68" s="77">
        <v>0.81</v>
      </c>
    </row>
    <row r="69">
      <c r="A69" s="75" t="s">
        <v>665</v>
      </c>
      <c r="B69" s="75" t="s">
        <v>672</v>
      </c>
      <c r="C69" s="75" t="s">
        <v>681</v>
      </c>
      <c r="D69" s="75"/>
      <c r="E69" s="76"/>
      <c r="F69" s="75" t="s">
        <v>674</v>
      </c>
      <c r="G69" s="77">
        <v>11.0</v>
      </c>
    </row>
    <row r="70">
      <c r="A70" s="75" t="s">
        <v>665</v>
      </c>
      <c r="B70" s="75" t="s">
        <v>672</v>
      </c>
      <c r="C70" s="75" t="s">
        <v>681</v>
      </c>
      <c r="D70" s="75"/>
      <c r="E70" s="76"/>
      <c r="F70" s="75" t="s">
        <v>675</v>
      </c>
      <c r="G70" s="77">
        <v>18.0</v>
      </c>
    </row>
    <row r="71">
      <c r="A71" s="75" t="s">
        <v>665</v>
      </c>
      <c r="B71" s="75" t="s">
        <v>672</v>
      </c>
      <c r="C71" s="75" t="s">
        <v>681</v>
      </c>
      <c r="D71" s="75"/>
      <c r="E71" s="76"/>
      <c r="F71" s="75" t="s">
        <v>676</v>
      </c>
      <c r="G71" s="77">
        <v>1.0</v>
      </c>
    </row>
    <row r="72">
      <c r="A72" s="75" t="s">
        <v>665</v>
      </c>
      <c r="B72" s="75" t="s">
        <v>682</v>
      </c>
      <c r="C72" s="75" t="s">
        <v>683</v>
      </c>
      <c r="D72" s="75" t="s">
        <v>54</v>
      </c>
      <c r="E72" s="76"/>
      <c r="F72" s="75" t="s">
        <v>684</v>
      </c>
      <c r="G72" s="77">
        <v>1.0</v>
      </c>
    </row>
    <row r="73">
      <c r="A73" s="75" t="s">
        <v>665</v>
      </c>
      <c r="B73" s="75" t="s">
        <v>682</v>
      </c>
      <c r="C73" s="75" t="s">
        <v>683</v>
      </c>
      <c r="D73" s="75" t="s">
        <v>54</v>
      </c>
      <c r="E73" s="76"/>
      <c r="F73" s="75" t="s">
        <v>685</v>
      </c>
      <c r="G73" s="77">
        <v>1.0</v>
      </c>
    </row>
    <row r="74">
      <c r="A74" s="75" t="s">
        <v>665</v>
      </c>
      <c r="B74" s="75" t="s">
        <v>682</v>
      </c>
      <c r="C74" s="75" t="s">
        <v>683</v>
      </c>
      <c r="D74" s="75" t="s">
        <v>54</v>
      </c>
      <c r="E74" s="76"/>
      <c r="F74" s="75" t="s">
        <v>686</v>
      </c>
      <c r="G74" s="77">
        <v>0.0</v>
      </c>
    </row>
    <row r="75">
      <c r="A75" s="75" t="s">
        <v>665</v>
      </c>
      <c r="B75" s="75" t="s">
        <v>682</v>
      </c>
      <c r="C75" s="75" t="s">
        <v>683</v>
      </c>
      <c r="D75" s="75" t="s">
        <v>54</v>
      </c>
      <c r="E75" s="76"/>
      <c r="F75" s="75" t="s">
        <v>687</v>
      </c>
      <c r="G75" s="77">
        <v>0.0</v>
      </c>
    </row>
    <row r="76">
      <c r="A76" s="75" t="s">
        <v>665</v>
      </c>
      <c r="B76" s="75" t="s">
        <v>682</v>
      </c>
      <c r="C76" s="75" t="s">
        <v>683</v>
      </c>
      <c r="D76" s="75" t="s">
        <v>54</v>
      </c>
      <c r="E76" s="76"/>
      <c r="F76" s="75" t="s">
        <v>688</v>
      </c>
      <c r="G76" s="77">
        <v>0.0</v>
      </c>
    </row>
    <row r="77">
      <c r="A77" s="75" t="s">
        <v>665</v>
      </c>
      <c r="B77" s="75" t="s">
        <v>682</v>
      </c>
      <c r="C77" s="75" t="s">
        <v>683</v>
      </c>
      <c r="D77" s="75" t="s">
        <v>54</v>
      </c>
      <c r="E77" s="76"/>
      <c r="F77" s="75" t="s">
        <v>689</v>
      </c>
      <c r="G77" s="77">
        <v>0.0</v>
      </c>
    </row>
    <row r="78">
      <c r="A78" s="75" t="s">
        <v>665</v>
      </c>
      <c r="B78" s="75" t="s">
        <v>682</v>
      </c>
      <c r="C78" s="75" t="s">
        <v>683</v>
      </c>
      <c r="D78" s="75" t="s">
        <v>81</v>
      </c>
      <c r="E78" s="76"/>
      <c r="F78" s="75" t="s">
        <v>684</v>
      </c>
      <c r="G78" s="77">
        <v>0.0</v>
      </c>
    </row>
    <row r="79">
      <c r="A79" s="75" t="s">
        <v>665</v>
      </c>
      <c r="B79" s="75" t="s">
        <v>682</v>
      </c>
      <c r="C79" s="75" t="s">
        <v>683</v>
      </c>
      <c r="D79" s="75" t="s">
        <v>81</v>
      </c>
      <c r="E79" s="76"/>
      <c r="F79" s="75" t="s">
        <v>685</v>
      </c>
      <c r="G79" s="77">
        <v>0.0</v>
      </c>
    </row>
    <row r="80">
      <c r="A80" s="75" t="s">
        <v>665</v>
      </c>
      <c r="B80" s="75" t="s">
        <v>682</v>
      </c>
      <c r="C80" s="75" t="s">
        <v>683</v>
      </c>
      <c r="D80" s="75" t="s">
        <v>81</v>
      </c>
      <c r="E80" s="76"/>
      <c r="F80" s="75" t="s">
        <v>686</v>
      </c>
      <c r="G80" s="77">
        <v>0.0</v>
      </c>
    </row>
    <row r="81">
      <c r="A81" s="75" t="s">
        <v>665</v>
      </c>
      <c r="B81" s="75" t="s">
        <v>682</v>
      </c>
      <c r="C81" s="75" t="s">
        <v>683</v>
      </c>
      <c r="D81" s="75" t="s">
        <v>81</v>
      </c>
      <c r="E81" s="76"/>
      <c r="F81" s="75" t="s">
        <v>687</v>
      </c>
      <c r="G81" s="77">
        <v>3.0</v>
      </c>
    </row>
    <row r="82">
      <c r="A82" s="75" t="s">
        <v>665</v>
      </c>
      <c r="B82" s="75" t="s">
        <v>682</v>
      </c>
      <c r="C82" s="75" t="s">
        <v>683</v>
      </c>
      <c r="D82" s="75" t="s">
        <v>81</v>
      </c>
      <c r="E82" s="76"/>
      <c r="F82" s="75" t="s">
        <v>688</v>
      </c>
      <c r="G82" s="77">
        <v>3.0</v>
      </c>
    </row>
    <row r="83">
      <c r="A83" s="75" t="s">
        <v>665</v>
      </c>
      <c r="B83" s="75" t="s">
        <v>682</v>
      </c>
      <c r="C83" s="75" t="s">
        <v>683</v>
      </c>
      <c r="D83" s="75" t="s">
        <v>81</v>
      </c>
      <c r="E83" s="76"/>
      <c r="F83" s="75" t="s">
        <v>689</v>
      </c>
      <c r="G83" s="77">
        <v>0.0</v>
      </c>
    </row>
    <row r="84">
      <c r="A84" s="75" t="s">
        <v>665</v>
      </c>
      <c r="B84" s="75" t="s">
        <v>682</v>
      </c>
      <c r="C84" s="75" t="s">
        <v>683</v>
      </c>
      <c r="D84" s="75" t="s">
        <v>73</v>
      </c>
      <c r="E84" s="76"/>
      <c r="F84" s="75" t="s">
        <v>684</v>
      </c>
      <c r="G84" s="77">
        <v>47.0</v>
      </c>
    </row>
    <row r="85">
      <c r="A85" s="75" t="s">
        <v>665</v>
      </c>
      <c r="B85" s="75" t="s">
        <v>682</v>
      </c>
      <c r="C85" s="75" t="s">
        <v>683</v>
      </c>
      <c r="D85" s="75" t="s">
        <v>73</v>
      </c>
      <c r="E85" s="76"/>
      <c r="F85" s="75" t="s">
        <v>685</v>
      </c>
      <c r="G85" s="77">
        <v>81.0</v>
      </c>
    </row>
    <row r="86">
      <c r="A86" s="75" t="s">
        <v>665</v>
      </c>
      <c r="B86" s="75" t="s">
        <v>682</v>
      </c>
      <c r="C86" s="75" t="s">
        <v>683</v>
      </c>
      <c r="D86" s="75" t="s">
        <v>73</v>
      </c>
      <c r="E86" s="76"/>
      <c r="F86" s="75" t="s">
        <v>686</v>
      </c>
      <c r="G86" s="77">
        <v>0.51</v>
      </c>
    </row>
    <row r="87">
      <c r="A87" s="75" t="s">
        <v>665</v>
      </c>
      <c r="B87" s="75" t="s">
        <v>682</v>
      </c>
      <c r="C87" s="75" t="s">
        <v>683</v>
      </c>
      <c r="D87" s="75" t="s">
        <v>73</v>
      </c>
      <c r="E87" s="76"/>
      <c r="F87" s="75" t="s">
        <v>687</v>
      </c>
      <c r="G87" s="77">
        <v>1180.0</v>
      </c>
    </row>
    <row r="88">
      <c r="A88" s="75" t="s">
        <v>665</v>
      </c>
      <c r="B88" s="75" t="s">
        <v>682</v>
      </c>
      <c r="C88" s="75" t="s">
        <v>683</v>
      </c>
      <c r="D88" s="75" t="s">
        <v>73</v>
      </c>
      <c r="E88" s="76"/>
      <c r="F88" s="75" t="s">
        <v>688</v>
      </c>
      <c r="G88" s="77">
        <v>1408.0</v>
      </c>
    </row>
    <row r="89">
      <c r="A89" s="75" t="s">
        <v>665</v>
      </c>
      <c r="B89" s="75" t="s">
        <v>682</v>
      </c>
      <c r="C89" s="75" t="s">
        <v>683</v>
      </c>
      <c r="D89" s="75" t="s">
        <v>73</v>
      </c>
      <c r="E89" s="76"/>
      <c r="F89" s="75" t="s">
        <v>689</v>
      </c>
      <c r="G89" s="77">
        <v>0.69</v>
      </c>
    </row>
    <row r="90">
      <c r="A90" s="75" t="s">
        <v>665</v>
      </c>
      <c r="B90" s="75" t="s">
        <v>682</v>
      </c>
      <c r="C90" s="75" t="s">
        <v>683</v>
      </c>
      <c r="D90" s="75" t="s">
        <v>125</v>
      </c>
      <c r="E90" s="76"/>
      <c r="F90" s="75" t="s">
        <v>684</v>
      </c>
      <c r="G90" s="77">
        <v>10.0</v>
      </c>
    </row>
    <row r="91">
      <c r="A91" s="75" t="s">
        <v>665</v>
      </c>
      <c r="B91" s="75" t="s">
        <v>682</v>
      </c>
      <c r="C91" s="75" t="s">
        <v>683</v>
      </c>
      <c r="D91" s="75" t="s">
        <v>125</v>
      </c>
      <c r="E91" s="76"/>
      <c r="F91" s="75" t="s">
        <v>685</v>
      </c>
      <c r="G91" s="77">
        <v>11.0</v>
      </c>
    </row>
    <row r="92">
      <c r="A92" s="75" t="s">
        <v>665</v>
      </c>
      <c r="B92" s="75" t="s">
        <v>682</v>
      </c>
      <c r="C92" s="75" t="s">
        <v>683</v>
      </c>
      <c r="D92" s="75" t="s">
        <v>125</v>
      </c>
      <c r="E92" s="76"/>
      <c r="F92" s="75" t="s">
        <v>686</v>
      </c>
      <c r="G92" s="77">
        <v>0.2</v>
      </c>
    </row>
    <row r="93">
      <c r="A93" s="75" t="s">
        <v>665</v>
      </c>
      <c r="B93" s="75" t="s">
        <v>682</v>
      </c>
      <c r="C93" s="75" t="s">
        <v>683</v>
      </c>
      <c r="D93" s="75" t="s">
        <v>125</v>
      </c>
      <c r="E93" s="76"/>
      <c r="F93" s="75" t="s">
        <v>687</v>
      </c>
      <c r="G93" s="77">
        <v>149.0</v>
      </c>
    </row>
    <row r="94">
      <c r="A94" s="75" t="s">
        <v>665</v>
      </c>
      <c r="B94" s="75" t="s">
        <v>682</v>
      </c>
      <c r="C94" s="75" t="s">
        <v>683</v>
      </c>
      <c r="D94" s="75" t="s">
        <v>125</v>
      </c>
      <c r="E94" s="76"/>
      <c r="F94" s="75" t="s">
        <v>688</v>
      </c>
      <c r="G94" s="77">
        <v>227.0</v>
      </c>
    </row>
    <row r="95">
      <c r="A95" s="75" t="s">
        <v>665</v>
      </c>
      <c r="B95" s="75" t="s">
        <v>682</v>
      </c>
      <c r="C95" s="75" t="s">
        <v>683</v>
      </c>
      <c r="D95" s="75" t="s">
        <v>125</v>
      </c>
      <c r="E95" s="76"/>
      <c r="F95" s="75" t="s">
        <v>689</v>
      </c>
      <c r="G95" s="77">
        <v>0.58</v>
      </c>
    </row>
    <row r="96">
      <c r="A96" s="75" t="s">
        <v>665</v>
      </c>
      <c r="B96" s="75" t="s">
        <v>682</v>
      </c>
      <c r="C96" s="75" t="s">
        <v>683</v>
      </c>
      <c r="D96" s="75" t="s">
        <v>91</v>
      </c>
      <c r="E96" s="76"/>
      <c r="F96" s="75" t="s">
        <v>684</v>
      </c>
      <c r="G96" s="77">
        <v>13.0</v>
      </c>
    </row>
    <row r="97">
      <c r="A97" s="75" t="s">
        <v>665</v>
      </c>
      <c r="B97" s="75" t="s">
        <v>682</v>
      </c>
      <c r="C97" s="75" t="s">
        <v>683</v>
      </c>
      <c r="D97" s="75" t="s">
        <v>91</v>
      </c>
      <c r="E97" s="76"/>
      <c r="F97" s="75" t="s">
        <v>685</v>
      </c>
      <c r="G97" s="77">
        <v>63.0</v>
      </c>
    </row>
    <row r="98">
      <c r="A98" s="75" t="s">
        <v>665</v>
      </c>
      <c r="B98" s="75" t="s">
        <v>682</v>
      </c>
      <c r="C98" s="75" t="s">
        <v>683</v>
      </c>
      <c r="D98" s="75" t="s">
        <v>91</v>
      </c>
      <c r="E98" s="76"/>
      <c r="F98" s="75" t="s">
        <v>686</v>
      </c>
      <c r="G98" s="77">
        <v>0.62</v>
      </c>
    </row>
    <row r="99">
      <c r="A99" s="75" t="s">
        <v>665</v>
      </c>
      <c r="B99" s="75" t="s">
        <v>682</v>
      </c>
      <c r="C99" s="75" t="s">
        <v>683</v>
      </c>
      <c r="D99" s="75" t="s">
        <v>91</v>
      </c>
      <c r="E99" s="76"/>
      <c r="F99" s="75" t="s">
        <v>687</v>
      </c>
      <c r="G99" s="77">
        <v>592.0</v>
      </c>
    </row>
    <row r="100">
      <c r="A100" s="75" t="s">
        <v>665</v>
      </c>
      <c r="B100" s="75" t="s">
        <v>682</v>
      </c>
      <c r="C100" s="75" t="s">
        <v>683</v>
      </c>
      <c r="D100" s="75" t="s">
        <v>91</v>
      </c>
      <c r="E100" s="76"/>
      <c r="F100" s="75" t="s">
        <v>688</v>
      </c>
      <c r="G100" s="77">
        <v>1282.0</v>
      </c>
    </row>
    <row r="101">
      <c r="A101" s="75" t="s">
        <v>665</v>
      </c>
      <c r="B101" s="75" t="s">
        <v>682</v>
      </c>
      <c r="C101" s="75" t="s">
        <v>683</v>
      </c>
      <c r="D101" s="75" t="s">
        <v>91</v>
      </c>
      <c r="E101" s="76"/>
      <c r="F101" s="75" t="s">
        <v>689</v>
      </c>
      <c r="G101" s="77">
        <v>0.78</v>
      </c>
    </row>
    <row r="102">
      <c r="A102" s="75" t="s">
        <v>665</v>
      </c>
      <c r="B102" s="75" t="s">
        <v>682</v>
      </c>
      <c r="C102" s="75" t="s">
        <v>683</v>
      </c>
      <c r="D102" s="75" t="s">
        <v>238</v>
      </c>
      <c r="E102" s="76"/>
      <c r="F102" s="75" t="s">
        <v>684</v>
      </c>
      <c r="G102" s="77">
        <v>19.0</v>
      </c>
    </row>
    <row r="103">
      <c r="A103" s="75" t="s">
        <v>665</v>
      </c>
      <c r="B103" s="75" t="s">
        <v>682</v>
      </c>
      <c r="C103" s="75" t="s">
        <v>683</v>
      </c>
      <c r="D103" s="75" t="s">
        <v>238</v>
      </c>
      <c r="E103" s="76"/>
      <c r="F103" s="75" t="s">
        <v>685</v>
      </c>
      <c r="G103" s="77">
        <v>4.0</v>
      </c>
    </row>
    <row r="104">
      <c r="A104" s="75" t="s">
        <v>665</v>
      </c>
      <c r="B104" s="75" t="s">
        <v>682</v>
      </c>
      <c r="C104" s="75" t="s">
        <v>683</v>
      </c>
      <c r="D104" s="75" t="s">
        <v>238</v>
      </c>
      <c r="E104" s="76"/>
      <c r="F104" s="75" t="s">
        <v>686</v>
      </c>
      <c r="G104" s="77">
        <v>0.21</v>
      </c>
    </row>
    <row r="105">
      <c r="A105" s="75" t="s">
        <v>665</v>
      </c>
      <c r="B105" s="75" t="s">
        <v>682</v>
      </c>
      <c r="C105" s="75" t="s">
        <v>683</v>
      </c>
      <c r="D105" s="75" t="s">
        <v>238</v>
      </c>
      <c r="E105" s="76"/>
      <c r="F105" s="75" t="s">
        <v>687</v>
      </c>
      <c r="G105" s="77">
        <v>0.0</v>
      </c>
    </row>
    <row r="106">
      <c r="A106" s="75" t="s">
        <v>665</v>
      </c>
      <c r="B106" s="75" t="s">
        <v>682</v>
      </c>
      <c r="C106" s="75" t="s">
        <v>683</v>
      </c>
      <c r="D106" s="75" t="s">
        <v>238</v>
      </c>
      <c r="E106" s="76"/>
      <c r="F106" s="75" t="s">
        <v>688</v>
      </c>
      <c r="G106" s="77">
        <v>0.0</v>
      </c>
    </row>
    <row r="107">
      <c r="A107" s="75" t="s">
        <v>665</v>
      </c>
      <c r="B107" s="75" t="s">
        <v>682</v>
      </c>
      <c r="C107" s="75" t="s">
        <v>683</v>
      </c>
      <c r="D107" s="75" t="s">
        <v>238</v>
      </c>
      <c r="E107" s="76"/>
      <c r="F107" s="75" t="s">
        <v>689</v>
      </c>
      <c r="G107" s="77">
        <v>0.0</v>
      </c>
    </row>
    <row r="108">
      <c r="A108" s="75" t="s">
        <v>665</v>
      </c>
      <c r="B108" s="75" t="s">
        <v>682</v>
      </c>
      <c r="C108" s="75" t="s">
        <v>683</v>
      </c>
      <c r="D108" s="75" t="s">
        <v>143</v>
      </c>
      <c r="E108" s="76"/>
      <c r="F108" s="75" t="s">
        <v>684</v>
      </c>
      <c r="G108" s="77">
        <v>0.0</v>
      </c>
    </row>
    <row r="109">
      <c r="A109" s="75" t="s">
        <v>665</v>
      </c>
      <c r="B109" s="75" t="s">
        <v>682</v>
      </c>
      <c r="C109" s="75" t="s">
        <v>683</v>
      </c>
      <c r="D109" s="75" t="s">
        <v>143</v>
      </c>
      <c r="E109" s="76"/>
      <c r="F109" s="75" t="s">
        <v>685</v>
      </c>
      <c r="G109" s="77">
        <v>0.0</v>
      </c>
    </row>
    <row r="110">
      <c r="A110" s="75" t="s">
        <v>665</v>
      </c>
      <c r="B110" s="75" t="s">
        <v>682</v>
      </c>
      <c r="C110" s="75" t="s">
        <v>683</v>
      </c>
      <c r="D110" s="75" t="s">
        <v>143</v>
      </c>
      <c r="E110" s="76"/>
      <c r="F110" s="75" t="s">
        <v>686</v>
      </c>
      <c r="G110" s="77">
        <v>0.0</v>
      </c>
    </row>
    <row r="111">
      <c r="A111" s="75" t="s">
        <v>665</v>
      </c>
      <c r="B111" s="75" t="s">
        <v>682</v>
      </c>
      <c r="C111" s="75" t="s">
        <v>683</v>
      </c>
      <c r="D111" s="75" t="s">
        <v>143</v>
      </c>
      <c r="E111" s="76"/>
      <c r="F111" s="75" t="s">
        <v>687</v>
      </c>
      <c r="G111" s="77">
        <v>1.0</v>
      </c>
    </row>
    <row r="112">
      <c r="A112" s="75" t="s">
        <v>665</v>
      </c>
      <c r="B112" s="75" t="s">
        <v>682</v>
      </c>
      <c r="C112" s="75" t="s">
        <v>683</v>
      </c>
      <c r="D112" s="75" t="s">
        <v>143</v>
      </c>
      <c r="E112" s="76"/>
      <c r="F112" s="75" t="s">
        <v>688</v>
      </c>
      <c r="G112" s="77">
        <v>1.0</v>
      </c>
    </row>
    <row r="113">
      <c r="A113" s="75" t="s">
        <v>665</v>
      </c>
      <c r="B113" s="75" t="s">
        <v>682</v>
      </c>
      <c r="C113" s="75" t="s">
        <v>683</v>
      </c>
      <c r="D113" s="75" t="s">
        <v>143</v>
      </c>
      <c r="E113" s="76"/>
      <c r="F113" s="75" t="s">
        <v>689</v>
      </c>
      <c r="G113" s="77">
        <v>0.0</v>
      </c>
    </row>
    <row r="114">
      <c r="A114" s="75" t="s">
        <v>665</v>
      </c>
      <c r="B114" s="75" t="s">
        <v>682</v>
      </c>
      <c r="C114" s="75" t="s">
        <v>683</v>
      </c>
      <c r="D114" s="75" t="s">
        <v>52</v>
      </c>
      <c r="E114" s="76"/>
      <c r="F114" s="75" t="s">
        <v>684</v>
      </c>
      <c r="G114" s="77">
        <v>0.0</v>
      </c>
    </row>
    <row r="115">
      <c r="A115" s="75" t="s">
        <v>665</v>
      </c>
      <c r="B115" s="75" t="s">
        <v>682</v>
      </c>
      <c r="C115" s="75" t="s">
        <v>683</v>
      </c>
      <c r="D115" s="75" t="s">
        <v>52</v>
      </c>
      <c r="E115" s="76"/>
      <c r="F115" s="75" t="s">
        <v>685</v>
      </c>
      <c r="G115" s="77">
        <v>0.0</v>
      </c>
    </row>
    <row r="116">
      <c r="A116" s="75" t="s">
        <v>665</v>
      </c>
      <c r="B116" s="75" t="s">
        <v>682</v>
      </c>
      <c r="C116" s="75" t="s">
        <v>683</v>
      </c>
      <c r="D116" s="75" t="s">
        <v>52</v>
      </c>
      <c r="E116" s="76"/>
      <c r="F116" s="75" t="s">
        <v>686</v>
      </c>
      <c r="G116" s="77">
        <v>0.0</v>
      </c>
    </row>
    <row r="117">
      <c r="A117" s="75" t="s">
        <v>665</v>
      </c>
      <c r="B117" s="75" t="s">
        <v>682</v>
      </c>
      <c r="C117" s="75" t="s">
        <v>683</v>
      </c>
      <c r="D117" s="75" t="s">
        <v>52</v>
      </c>
      <c r="E117" s="76"/>
      <c r="F117" s="75" t="s">
        <v>687</v>
      </c>
      <c r="G117" s="77">
        <v>14.0</v>
      </c>
    </row>
    <row r="118">
      <c r="A118" s="75" t="s">
        <v>665</v>
      </c>
      <c r="B118" s="75" t="s">
        <v>682</v>
      </c>
      <c r="C118" s="75" t="s">
        <v>683</v>
      </c>
      <c r="D118" s="75" t="s">
        <v>52</v>
      </c>
      <c r="E118" s="76"/>
      <c r="F118" s="75" t="s">
        <v>688</v>
      </c>
      <c r="G118" s="77">
        <v>26.0</v>
      </c>
    </row>
    <row r="119">
      <c r="A119" s="75" t="s">
        <v>665</v>
      </c>
      <c r="B119" s="75" t="s">
        <v>682</v>
      </c>
      <c r="C119" s="75" t="s">
        <v>683</v>
      </c>
      <c r="D119" s="75" t="s">
        <v>52</v>
      </c>
      <c r="E119" s="76"/>
      <c r="F119" s="75" t="s">
        <v>689</v>
      </c>
      <c r="G119" s="77">
        <v>0.0</v>
      </c>
    </row>
    <row r="120">
      <c r="A120" s="75" t="s">
        <v>665</v>
      </c>
      <c r="B120" s="75" t="s">
        <v>682</v>
      </c>
      <c r="C120" s="75" t="s">
        <v>683</v>
      </c>
      <c r="D120" s="75" t="s">
        <v>177</v>
      </c>
      <c r="E120" s="76"/>
      <c r="F120" s="75" t="s">
        <v>684</v>
      </c>
      <c r="G120" s="77">
        <v>1.0</v>
      </c>
    </row>
    <row r="121">
      <c r="A121" s="75" t="s">
        <v>665</v>
      </c>
      <c r="B121" s="75" t="s">
        <v>682</v>
      </c>
      <c r="C121" s="75" t="s">
        <v>683</v>
      </c>
      <c r="D121" s="75" t="s">
        <v>177</v>
      </c>
      <c r="E121" s="76"/>
      <c r="F121" s="75" t="s">
        <v>685</v>
      </c>
      <c r="G121" s="77">
        <v>1.0</v>
      </c>
    </row>
    <row r="122">
      <c r="A122" s="75" t="s">
        <v>665</v>
      </c>
      <c r="B122" s="75" t="s">
        <v>682</v>
      </c>
      <c r="C122" s="75" t="s">
        <v>683</v>
      </c>
      <c r="D122" s="75" t="s">
        <v>177</v>
      </c>
      <c r="E122" s="76"/>
      <c r="F122" s="75" t="s">
        <v>686</v>
      </c>
      <c r="G122" s="77">
        <v>1.0</v>
      </c>
    </row>
    <row r="123">
      <c r="A123" s="75" t="s">
        <v>665</v>
      </c>
      <c r="B123" s="75" t="s">
        <v>682</v>
      </c>
      <c r="C123" s="75" t="s">
        <v>683</v>
      </c>
      <c r="D123" s="75" t="s">
        <v>177</v>
      </c>
      <c r="E123" s="76"/>
      <c r="F123" s="75" t="s">
        <v>687</v>
      </c>
      <c r="G123" s="77">
        <v>0.0</v>
      </c>
    </row>
    <row r="124">
      <c r="A124" s="75" t="s">
        <v>665</v>
      </c>
      <c r="B124" s="75" t="s">
        <v>682</v>
      </c>
      <c r="C124" s="75" t="s">
        <v>683</v>
      </c>
      <c r="D124" s="75" t="s">
        <v>177</v>
      </c>
      <c r="E124" s="76"/>
      <c r="F124" s="75" t="s">
        <v>688</v>
      </c>
      <c r="G124" s="77">
        <v>0.0</v>
      </c>
    </row>
    <row r="125">
      <c r="A125" s="75" t="s">
        <v>665</v>
      </c>
      <c r="B125" s="75" t="s">
        <v>682</v>
      </c>
      <c r="C125" s="75" t="s">
        <v>683</v>
      </c>
      <c r="D125" s="75" t="s">
        <v>177</v>
      </c>
      <c r="E125" s="76"/>
      <c r="F125" s="75" t="s">
        <v>689</v>
      </c>
      <c r="G125" s="77">
        <v>0.0</v>
      </c>
    </row>
    <row r="126">
      <c r="A126" s="75" t="s">
        <v>665</v>
      </c>
      <c r="B126" s="75" t="s">
        <v>682</v>
      </c>
      <c r="C126" s="75" t="s">
        <v>683</v>
      </c>
      <c r="D126" s="75" t="s">
        <v>66</v>
      </c>
      <c r="E126" s="76"/>
      <c r="F126" s="75" t="s">
        <v>684</v>
      </c>
      <c r="G126" s="77">
        <v>794.0</v>
      </c>
    </row>
    <row r="127">
      <c r="A127" s="75" t="s">
        <v>665</v>
      </c>
      <c r="B127" s="75" t="s">
        <v>682</v>
      </c>
      <c r="C127" s="75" t="s">
        <v>683</v>
      </c>
      <c r="D127" s="75" t="s">
        <v>66</v>
      </c>
      <c r="E127" s="76"/>
      <c r="F127" s="75" t="s">
        <v>685</v>
      </c>
      <c r="G127" s="77">
        <v>916.0</v>
      </c>
    </row>
    <row r="128">
      <c r="A128" s="75" t="s">
        <v>665</v>
      </c>
      <c r="B128" s="75" t="s">
        <v>682</v>
      </c>
      <c r="C128" s="75" t="s">
        <v>683</v>
      </c>
      <c r="D128" s="75" t="s">
        <v>66</v>
      </c>
      <c r="E128" s="76"/>
      <c r="F128" s="75" t="s">
        <v>686</v>
      </c>
      <c r="G128" s="77">
        <v>0.7</v>
      </c>
    </row>
    <row r="129">
      <c r="A129" s="75" t="s">
        <v>665</v>
      </c>
      <c r="B129" s="75" t="s">
        <v>682</v>
      </c>
      <c r="C129" s="75" t="s">
        <v>683</v>
      </c>
      <c r="D129" s="75" t="s">
        <v>66</v>
      </c>
      <c r="E129" s="76"/>
      <c r="F129" s="75" t="s">
        <v>687</v>
      </c>
      <c r="G129" s="77">
        <v>420.0</v>
      </c>
    </row>
    <row r="130">
      <c r="A130" s="75" t="s">
        <v>665</v>
      </c>
      <c r="B130" s="75" t="s">
        <v>682</v>
      </c>
      <c r="C130" s="75" t="s">
        <v>683</v>
      </c>
      <c r="D130" s="75" t="s">
        <v>66</v>
      </c>
      <c r="E130" s="76"/>
      <c r="F130" s="75" t="s">
        <v>688</v>
      </c>
      <c r="G130" s="77">
        <v>554.0</v>
      </c>
    </row>
    <row r="131">
      <c r="A131" s="75" t="s">
        <v>665</v>
      </c>
      <c r="B131" s="75" t="s">
        <v>682</v>
      </c>
      <c r="C131" s="75" t="s">
        <v>683</v>
      </c>
      <c r="D131" s="75" t="s">
        <v>66</v>
      </c>
      <c r="E131" s="76"/>
      <c r="F131" s="75" t="s">
        <v>689</v>
      </c>
      <c r="G131" s="77">
        <v>0.8</v>
      </c>
    </row>
    <row r="132">
      <c r="A132" s="75" t="s">
        <v>665</v>
      </c>
      <c r="B132" s="75" t="s">
        <v>682</v>
      </c>
      <c r="C132" s="75" t="s">
        <v>683</v>
      </c>
      <c r="D132" s="75" t="s">
        <v>106</v>
      </c>
      <c r="E132" s="76"/>
      <c r="F132" s="75" t="s">
        <v>684</v>
      </c>
      <c r="G132" s="77">
        <v>0.0</v>
      </c>
    </row>
    <row r="133">
      <c r="A133" s="75" t="s">
        <v>665</v>
      </c>
      <c r="B133" s="75" t="s">
        <v>682</v>
      </c>
      <c r="C133" s="75" t="s">
        <v>683</v>
      </c>
      <c r="D133" s="75" t="s">
        <v>106</v>
      </c>
      <c r="E133" s="76"/>
      <c r="F133" s="75" t="s">
        <v>685</v>
      </c>
      <c r="G133" s="77">
        <v>0.0</v>
      </c>
    </row>
    <row r="134">
      <c r="A134" s="75" t="s">
        <v>665</v>
      </c>
      <c r="B134" s="75" t="s">
        <v>682</v>
      </c>
      <c r="C134" s="75" t="s">
        <v>683</v>
      </c>
      <c r="D134" s="75" t="s">
        <v>106</v>
      </c>
      <c r="E134" s="76"/>
      <c r="F134" s="75" t="s">
        <v>686</v>
      </c>
      <c r="G134" s="77">
        <v>0.0</v>
      </c>
    </row>
    <row r="135">
      <c r="A135" s="75" t="s">
        <v>665</v>
      </c>
      <c r="B135" s="75" t="s">
        <v>682</v>
      </c>
      <c r="C135" s="75" t="s">
        <v>683</v>
      </c>
      <c r="D135" s="75" t="s">
        <v>106</v>
      </c>
      <c r="E135" s="76"/>
      <c r="F135" s="75" t="s">
        <v>687</v>
      </c>
      <c r="G135" s="77">
        <v>1.0</v>
      </c>
    </row>
    <row r="136">
      <c r="A136" s="75" t="s">
        <v>665</v>
      </c>
      <c r="B136" s="75" t="s">
        <v>682</v>
      </c>
      <c r="C136" s="75" t="s">
        <v>683</v>
      </c>
      <c r="D136" s="75" t="s">
        <v>106</v>
      </c>
      <c r="E136" s="76"/>
      <c r="F136" s="75" t="s">
        <v>688</v>
      </c>
      <c r="G136" s="77">
        <v>2.0</v>
      </c>
    </row>
    <row r="137">
      <c r="A137" s="75" t="s">
        <v>665</v>
      </c>
      <c r="B137" s="75" t="s">
        <v>682</v>
      </c>
      <c r="C137" s="75" t="s">
        <v>683</v>
      </c>
      <c r="D137" s="75" t="s">
        <v>106</v>
      </c>
      <c r="E137" s="76"/>
      <c r="F137" s="75" t="s">
        <v>689</v>
      </c>
      <c r="G137" s="77">
        <v>1.0</v>
      </c>
    </row>
    <row r="138">
      <c r="A138" s="75" t="s">
        <v>665</v>
      </c>
      <c r="B138" s="75" t="s">
        <v>682</v>
      </c>
      <c r="C138" s="75" t="s">
        <v>683</v>
      </c>
      <c r="D138" s="75" t="s">
        <v>69</v>
      </c>
      <c r="E138" s="76"/>
      <c r="F138" s="75" t="s">
        <v>684</v>
      </c>
      <c r="G138" s="77">
        <v>0.0</v>
      </c>
    </row>
    <row r="139">
      <c r="A139" s="75" t="s">
        <v>665</v>
      </c>
      <c r="B139" s="75" t="s">
        <v>682</v>
      </c>
      <c r="C139" s="75" t="s">
        <v>683</v>
      </c>
      <c r="D139" s="75" t="s">
        <v>69</v>
      </c>
      <c r="E139" s="76"/>
      <c r="F139" s="75" t="s">
        <v>685</v>
      </c>
      <c r="G139" s="77">
        <v>0.0</v>
      </c>
    </row>
    <row r="140">
      <c r="A140" s="75" t="s">
        <v>665</v>
      </c>
      <c r="B140" s="75" t="s">
        <v>682</v>
      </c>
      <c r="C140" s="75" t="s">
        <v>683</v>
      </c>
      <c r="D140" s="75" t="s">
        <v>69</v>
      </c>
      <c r="E140" s="76"/>
      <c r="F140" s="75" t="s">
        <v>686</v>
      </c>
      <c r="G140" s="77">
        <v>0.0</v>
      </c>
    </row>
    <row r="141">
      <c r="A141" s="75" t="s">
        <v>665</v>
      </c>
      <c r="B141" s="75" t="s">
        <v>682</v>
      </c>
      <c r="C141" s="75" t="s">
        <v>683</v>
      </c>
      <c r="D141" s="75" t="s">
        <v>69</v>
      </c>
      <c r="E141" s="76"/>
      <c r="F141" s="75" t="s">
        <v>687</v>
      </c>
      <c r="G141" s="77">
        <v>2.0</v>
      </c>
    </row>
    <row r="142">
      <c r="A142" s="75" t="s">
        <v>665</v>
      </c>
      <c r="B142" s="75" t="s">
        <v>682</v>
      </c>
      <c r="C142" s="75" t="s">
        <v>683</v>
      </c>
      <c r="D142" s="75" t="s">
        <v>69</v>
      </c>
      <c r="E142" s="76"/>
      <c r="F142" s="75" t="s">
        <v>688</v>
      </c>
      <c r="G142" s="77">
        <v>2.0</v>
      </c>
    </row>
    <row r="143">
      <c r="A143" s="75" t="s">
        <v>665</v>
      </c>
      <c r="B143" s="75" t="s">
        <v>682</v>
      </c>
      <c r="C143" s="75" t="s">
        <v>683</v>
      </c>
      <c r="D143" s="75" t="s">
        <v>69</v>
      </c>
      <c r="E143" s="76"/>
      <c r="F143" s="75" t="s">
        <v>689</v>
      </c>
      <c r="G143" s="77">
        <v>0.0</v>
      </c>
    </row>
    <row r="144">
      <c r="A144" s="75" t="s">
        <v>665</v>
      </c>
      <c r="B144" s="75" t="s">
        <v>682</v>
      </c>
      <c r="C144" s="75" t="s">
        <v>683</v>
      </c>
      <c r="D144" s="75" t="s">
        <v>96</v>
      </c>
      <c r="E144" s="76"/>
      <c r="F144" s="75" t="s">
        <v>684</v>
      </c>
      <c r="G144" s="77">
        <v>7.0</v>
      </c>
    </row>
    <row r="145">
      <c r="A145" s="75" t="s">
        <v>665</v>
      </c>
      <c r="B145" s="75" t="s">
        <v>682</v>
      </c>
      <c r="C145" s="75" t="s">
        <v>683</v>
      </c>
      <c r="D145" s="75" t="s">
        <v>96</v>
      </c>
      <c r="E145" s="76"/>
      <c r="F145" s="75" t="s">
        <v>685</v>
      </c>
      <c r="G145" s="77">
        <v>10.0</v>
      </c>
    </row>
    <row r="146">
      <c r="A146" s="75" t="s">
        <v>665</v>
      </c>
      <c r="B146" s="75" t="s">
        <v>682</v>
      </c>
      <c r="C146" s="75" t="s">
        <v>683</v>
      </c>
      <c r="D146" s="75" t="s">
        <v>96</v>
      </c>
      <c r="E146" s="76"/>
      <c r="F146" s="75" t="s">
        <v>686</v>
      </c>
      <c r="G146" s="77">
        <v>0.71</v>
      </c>
    </row>
    <row r="147">
      <c r="A147" s="75" t="s">
        <v>665</v>
      </c>
      <c r="B147" s="75" t="s">
        <v>682</v>
      </c>
      <c r="C147" s="75" t="s">
        <v>683</v>
      </c>
      <c r="D147" s="75" t="s">
        <v>96</v>
      </c>
      <c r="E147" s="76"/>
      <c r="F147" s="75" t="s">
        <v>687</v>
      </c>
      <c r="G147" s="77">
        <v>683.0</v>
      </c>
    </row>
    <row r="148">
      <c r="A148" s="75" t="s">
        <v>665</v>
      </c>
      <c r="B148" s="75" t="s">
        <v>682</v>
      </c>
      <c r="C148" s="75" t="s">
        <v>683</v>
      </c>
      <c r="D148" s="75" t="s">
        <v>96</v>
      </c>
      <c r="E148" s="76"/>
      <c r="F148" s="75" t="s">
        <v>688</v>
      </c>
      <c r="G148" s="77">
        <v>971.0</v>
      </c>
    </row>
    <row r="149">
      <c r="A149" s="75" t="s">
        <v>665</v>
      </c>
      <c r="B149" s="75" t="s">
        <v>682</v>
      </c>
      <c r="C149" s="75" t="s">
        <v>683</v>
      </c>
      <c r="D149" s="75" t="s">
        <v>96</v>
      </c>
      <c r="E149" s="76"/>
      <c r="F149" s="75" t="s">
        <v>689</v>
      </c>
      <c r="G149" s="77">
        <v>0.91</v>
      </c>
    </row>
    <row r="150">
      <c r="A150" s="75" t="s">
        <v>665</v>
      </c>
      <c r="B150" s="75" t="s">
        <v>682</v>
      </c>
      <c r="C150" s="75" t="s">
        <v>683</v>
      </c>
      <c r="D150" s="75" t="s">
        <v>67</v>
      </c>
      <c r="E150" s="76"/>
      <c r="F150" s="75" t="s">
        <v>684</v>
      </c>
      <c r="G150" s="77">
        <v>1.0</v>
      </c>
    </row>
    <row r="151">
      <c r="A151" s="75" t="s">
        <v>665</v>
      </c>
      <c r="B151" s="75" t="s">
        <v>682</v>
      </c>
      <c r="C151" s="75" t="s">
        <v>683</v>
      </c>
      <c r="D151" s="75" t="s">
        <v>67</v>
      </c>
      <c r="E151" s="76"/>
      <c r="F151" s="75" t="s">
        <v>685</v>
      </c>
      <c r="G151" s="77">
        <v>1.0</v>
      </c>
    </row>
    <row r="152">
      <c r="A152" s="75" t="s">
        <v>665</v>
      </c>
      <c r="B152" s="75" t="s">
        <v>682</v>
      </c>
      <c r="C152" s="75" t="s">
        <v>683</v>
      </c>
      <c r="D152" s="75" t="s">
        <v>67</v>
      </c>
      <c r="E152" s="76"/>
      <c r="F152" s="75" t="s">
        <v>686</v>
      </c>
      <c r="G152" s="77">
        <v>0.0</v>
      </c>
    </row>
    <row r="153">
      <c r="A153" s="75" t="s">
        <v>665</v>
      </c>
      <c r="B153" s="75" t="s">
        <v>682</v>
      </c>
      <c r="C153" s="75" t="s">
        <v>683</v>
      </c>
      <c r="D153" s="75" t="s">
        <v>67</v>
      </c>
      <c r="E153" s="76"/>
      <c r="F153" s="75" t="s">
        <v>687</v>
      </c>
      <c r="G153" s="77">
        <v>0.0</v>
      </c>
    </row>
    <row r="154">
      <c r="A154" s="75" t="s">
        <v>665</v>
      </c>
      <c r="B154" s="75" t="s">
        <v>682</v>
      </c>
      <c r="C154" s="75" t="s">
        <v>683</v>
      </c>
      <c r="D154" s="75" t="s">
        <v>67</v>
      </c>
      <c r="E154" s="76"/>
      <c r="F154" s="75" t="s">
        <v>688</v>
      </c>
      <c r="G154" s="77">
        <v>0.0</v>
      </c>
    </row>
    <row r="155">
      <c r="A155" s="75" t="s">
        <v>665</v>
      </c>
      <c r="B155" s="75" t="s">
        <v>682</v>
      </c>
      <c r="C155" s="75" t="s">
        <v>683</v>
      </c>
      <c r="D155" s="75" t="s">
        <v>67</v>
      </c>
      <c r="E155" s="76"/>
      <c r="F155" s="75" t="s">
        <v>689</v>
      </c>
      <c r="G155" s="77">
        <v>0.0</v>
      </c>
    </row>
    <row r="156">
      <c r="A156" s="75" t="s">
        <v>665</v>
      </c>
      <c r="B156" s="75" t="s">
        <v>682</v>
      </c>
      <c r="C156" s="75" t="s">
        <v>683</v>
      </c>
      <c r="D156" s="75" t="s">
        <v>176</v>
      </c>
      <c r="E156" s="76"/>
      <c r="F156" s="75" t="s">
        <v>684</v>
      </c>
      <c r="G156" s="77">
        <v>0.0</v>
      </c>
    </row>
    <row r="157">
      <c r="A157" s="75" t="s">
        <v>665</v>
      </c>
      <c r="B157" s="75" t="s">
        <v>682</v>
      </c>
      <c r="C157" s="75" t="s">
        <v>683</v>
      </c>
      <c r="D157" s="75" t="s">
        <v>176</v>
      </c>
      <c r="E157" s="76"/>
      <c r="F157" s="75" t="s">
        <v>685</v>
      </c>
      <c r="G157" s="77">
        <v>0.0</v>
      </c>
    </row>
    <row r="158">
      <c r="A158" s="75" t="s">
        <v>665</v>
      </c>
      <c r="B158" s="75" t="s">
        <v>682</v>
      </c>
      <c r="C158" s="75" t="s">
        <v>683</v>
      </c>
      <c r="D158" s="75" t="s">
        <v>176</v>
      </c>
      <c r="E158" s="76"/>
      <c r="F158" s="75" t="s">
        <v>686</v>
      </c>
      <c r="G158" s="77">
        <v>0.0</v>
      </c>
    </row>
    <row r="159">
      <c r="A159" s="75" t="s">
        <v>665</v>
      </c>
      <c r="B159" s="75" t="s">
        <v>682</v>
      </c>
      <c r="C159" s="75" t="s">
        <v>683</v>
      </c>
      <c r="D159" s="75" t="s">
        <v>176</v>
      </c>
      <c r="E159" s="76"/>
      <c r="F159" s="75" t="s">
        <v>687</v>
      </c>
      <c r="G159" s="77">
        <v>9.0</v>
      </c>
    </row>
    <row r="160">
      <c r="A160" s="75" t="s">
        <v>665</v>
      </c>
      <c r="B160" s="75" t="s">
        <v>682</v>
      </c>
      <c r="C160" s="75" t="s">
        <v>683</v>
      </c>
      <c r="D160" s="75" t="s">
        <v>176</v>
      </c>
      <c r="E160" s="76"/>
      <c r="F160" s="75" t="s">
        <v>688</v>
      </c>
      <c r="G160" s="77">
        <v>14.0</v>
      </c>
    </row>
    <row r="161">
      <c r="A161" s="75" t="s">
        <v>665</v>
      </c>
      <c r="B161" s="75" t="s">
        <v>682</v>
      </c>
      <c r="C161" s="75" t="s">
        <v>683</v>
      </c>
      <c r="D161" s="75" t="s">
        <v>176</v>
      </c>
      <c r="E161" s="76"/>
      <c r="F161" s="75" t="s">
        <v>689</v>
      </c>
      <c r="G161" s="77">
        <v>0.0</v>
      </c>
    </row>
    <row r="162">
      <c r="A162" s="75" t="s">
        <v>665</v>
      </c>
      <c r="B162" s="75" t="s">
        <v>682</v>
      </c>
      <c r="C162" s="75" t="s">
        <v>683</v>
      </c>
      <c r="D162" s="75" t="s">
        <v>119</v>
      </c>
      <c r="E162" s="76"/>
      <c r="F162" s="75" t="s">
        <v>684</v>
      </c>
      <c r="G162" s="77">
        <v>30.0</v>
      </c>
    </row>
    <row r="163">
      <c r="A163" s="75" t="s">
        <v>665</v>
      </c>
      <c r="B163" s="75" t="s">
        <v>682</v>
      </c>
      <c r="C163" s="75" t="s">
        <v>683</v>
      </c>
      <c r="D163" s="75" t="s">
        <v>119</v>
      </c>
      <c r="E163" s="76"/>
      <c r="F163" s="75" t="s">
        <v>685</v>
      </c>
      <c r="G163" s="77">
        <v>52.0</v>
      </c>
    </row>
    <row r="164">
      <c r="A164" s="75" t="s">
        <v>665</v>
      </c>
      <c r="B164" s="75" t="s">
        <v>682</v>
      </c>
      <c r="C164" s="75" t="s">
        <v>683</v>
      </c>
      <c r="D164" s="75" t="s">
        <v>119</v>
      </c>
      <c r="E164" s="76"/>
      <c r="F164" s="75" t="s">
        <v>686</v>
      </c>
      <c r="G164" s="77">
        <v>0.5</v>
      </c>
    </row>
    <row r="165">
      <c r="A165" s="75" t="s">
        <v>665</v>
      </c>
      <c r="B165" s="75" t="s">
        <v>682</v>
      </c>
      <c r="C165" s="75" t="s">
        <v>683</v>
      </c>
      <c r="D165" s="75" t="s">
        <v>119</v>
      </c>
      <c r="E165" s="76"/>
      <c r="F165" s="75" t="s">
        <v>687</v>
      </c>
      <c r="G165" s="77">
        <v>253.0</v>
      </c>
    </row>
    <row r="166">
      <c r="A166" s="75" t="s">
        <v>665</v>
      </c>
      <c r="B166" s="75" t="s">
        <v>682</v>
      </c>
      <c r="C166" s="75" t="s">
        <v>683</v>
      </c>
      <c r="D166" s="75" t="s">
        <v>119</v>
      </c>
      <c r="E166" s="76"/>
      <c r="F166" s="75" t="s">
        <v>688</v>
      </c>
      <c r="G166" s="77">
        <v>687.0</v>
      </c>
    </row>
    <row r="167">
      <c r="A167" s="75" t="s">
        <v>665</v>
      </c>
      <c r="B167" s="75" t="s">
        <v>682</v>
      </c>
      <c r="C167" s="75" t="s">
        <v>683</v>
      </c>
      <c r="D167" s="75" t="s">
        <v>119</v>
      </c>
      <c r="E167" s="76"/>
      <c r="F167" s="75" t="s">
        <v>689</v>
      </c>
      <c r="G167" s="77">
        <v>0.94</v>
      </c>
    </row>
    <row r="168">
      <c r="A168" s="75" t="s">
        <v>665</v>
      </c>
      <c r="B168" s="75" t="s">
        <v>682</v>
      </c>
      <c r="C168" s="75" t="s">
        <v>683</v>
      </c>
      <c r="D168" s="75" t="s">
        <v>70</v>
      </c>
      <c r="E168" s="76"/>
      <c r="F168" s="75" t="s">
        <v>684</v>
      </c>
      <c r="G168" s="77">
        <v>283.0</v>
      </c>
    </row>
    <row r="169">
      <c r="A169" s="75" t="s">
        <v>665</v>
      </c>
      <c r="B169" s="75" t="s">
        <v>682</v>
      </c>
      <c r="C169" s="75" t="s">
        <v>683</v>
      </c>
      <c r="D169" s="75" t="s">
        <v>70</v>
      </c>
      <c r="E169" s="76"/>
      <c r="F169" s="75" t="s">
        <v>685</v>
      </c>
      <c r="G169" s="77">
        <v>394.0</v>
      </c>
    </row>
    <row r="170">
      <c r="A170" s="75" t="s">
        <v>665</v>
      </c>
      <c r="B170" s="75" t="s">
        <v>682</v>
      </c>
      <c r="C170" s="75" t="s">
        <v>683</v>
      </c>
      <c r="D170" s="75" t="s">
        <v>70</v>
      </c>
      <c r="E170" s="76"/>
      <c r="F170" s="75" t="s">
        <v>686</v>
      </c>
      <c r="G170" s="77">
        <v>0.61</v>
      </c>
    </row>
    <row r="171">
      <c r="A171" s="75" t="s">
        <v>665</v>
      </c>
      <c r="B171" s="75" t="s">
        <v>682</v>
      </c>
      <c r="C171" s="75" t="s">
        <v>683</v>
      </c>
      <c r="D171" s="75" t="s">
        <v>70</v>
      </c>
      <c r="E171" s="76"/>
      <c r="F171" s="75" t="s">
        <v>687</v>
      </c>
      <c r="G171" s="77">
        <v>4371.0</v>
      </c>
    </row>
    <row r="172">
      <c r="A172" s="75" t="s">
        <v>665</v>
      </c>
      <c r="B172" s="75" t="s">
        <v>682</v>
      </c>
      <c r="C172" s="75" t="s">
        <v>683</v>
      </c>
      <c r="D172" s="75" t="s">
        <v>70</v>
      </c>
      <c r="E172" s="76"/>
      <c r="F172" s="75" t="s">
        <v>688</v>
      </c>
      <c r="G172" s="77">
        <v>6727.0</v>
      </c>
    </row>
    <row r="173">
      <c r="A173" s="75" t="s">
        <v>665</v>
      </c>
      <c r="B173" s="75" t="s">
        <v>682</v>
      </c>
      <c r="C173" s="75" t="s">
        <v>683</v>
      </c>
      <c r="D173" s="75" t="s">
        <v>70</v>
      </c>
      <c r="E173" s="76"/>
      <c r="F173" s="75" t="s">
        <v>689</v>
      </c>
      <c r="G173" s="77">
        <v>0.59</v>
      </c>
    </row>
    <row r="174">
      <c r="A174" s="75" t="s">
        <v>665</v>
      </c>
      <c r="B174" s="75" t="s">
        <v>682</v>
      </c>
      <c r="C174" s="75" t="s">
        <v>683</v>
      </c>
      <c r="D174" s="75" t="s">
        <v>216</v>
      </c>
      <c r="E174" s="76"/>
      <c r="F174" s="75" t="s">
        <v>684</v>
      </c>
      <c r="G174" s="77">
        <v>0.0</v>
      </c>
    </row>
    <row r="175">
      <c r="A175" s="75" t="s">
        <v>665</v>
      </c>
      <c r="B175" s="75" t="s">
        <v>682</v>
      </c>
      <c r="C175" s="75" t="s">
        <v>683</v>
      </c>
      <c r="D175" s="75" t="s">
        <v>216</v>
      </c>
      <c r="E175" s="76"/>
      <c r="F175" s="75" t="s">
        <v>685</v>
      </c>
      <c r="G175" s="77">
        <v>0.0</v>
      </c>
    </row>
    <row r="176">
      <c r="A176" s="75" t="s">
        <v>665</v>
      </c>
      <c r="B176" s="75" t="s">
        <v>682</v>
      </c>
      <c r="C176" s="75" t="s">
        <v>683</v>
      </c>
      <c r="D176" s="75" t="s">
        <v>216</v>
      </c>
      <c r="E176" s="76"/>
      <c r="F176" s="75" t="s">
        <v>686</v>
      </c>
      <c r="G176" s="77">
        <v>0.0</v>
      </c>
    </row>
    <row r="177">
      <c r="A177" s="75" t="s">
        <v>665</v>
      </c>
      <c r="B177" s="75" t="s">
        <v>682</v>
      </c>
      <c r="C177" s="75" t="s">
        <v>683</v>
      </c>
      <c r="D177" s="75" t="s">
        <v>216</v>
      </c>
      <c r="E177" s="76"/>
      <c r="F177" s="75" t="s">
        <v>687</v>
      </c>
      <c r="G177" s="77">
        <v>1.0</v>
      </c>
    </row>
    <row r="178">
      <c r="A178" s="75" t="s">
        <v>665</v>
      </c>
      <c r="B178" s="75" t="s">
        <v>682</v>
      </c>
      <c r="C178" s="75" t="s">
        <v>683</v>
      </c>
      <c r="D178" s="75" t="s">
        <v>216</v>
      </c>
      <c r="E178" s="76"/>
      <c r="F178" s="75" t="s">
        <v>688</v>
      </c>
      <c r="G178" s="77">
        <v>2.0</v>
      </c>
    </row>
    <row r="179">
      <c r="A179" s="75" t="s">
        <v>665</v>
      </c>
      <c r="B179" s="75" t="s">
        <v>682</v>
      </c>
      <c r="C179" s="75" t="s">
        <v>683</v>
      </c>
      <c r="D179" s="75" t="s">
        <v>216</v>
      </c>
      <c r="E179" s="76"/>
      <c r="F179" s="75" t="s">
        <v>689</v>
      </c>
      <c r="G179" s="77">
        <v>0.0</v>
      </c>
    </row>
    <row r="180">
      <c r="A180" s="75" t="s">
        <v>665</v>
      </c>
      <c r="B180" s="75" t="s">
        <v>682</v>
      </c>
      <c r="C180" s="75" t="s">
        <v>683</v>
      </c>
      <c r="D180" s="75" t="s">
        <v>74</v>
      </c>
      <c r="E180" s="76"/>
      <c r="F180" s="75" t="s">
        <v>684</v>
      </c>
      <c r="G180" s="77">
        <v>320.0</v>
      </c>
    </row>
    <row r="181">
      <c r="A181" s="75" t="s">
        <v>665</v>
      </c>
      <c r="B181" s="75" t="s">
        <v>682</v>
      </c>
      <c r="C181" s="75" t="s">
        <v>683</v>
      </c>
      <c r="D181" s="75" t="s">
        <v>74</v>
      </c>
      <c r="E181" s="76"/>
      <c r="F181" s="75" t="s">
        <v>685</v>
      </c>
      <c r="G181" s="77">
        <v>360.0</v>
      </c>
    </row>
    <row r="182">
      <c r="A182" s="75" t="s">
        <v>665</v>
      </c>
      <c r="B182" s="75" t="s">
        <v>682</v>
      </c>
      <c r="C182" s="75" t="s">
        <v>683</v>
      </c>
      <c r="D182" s="75" t="s">
        <v>74</v>
      </c>
      <c r="F182" s="75" t="s">
        <v>686</v>
      </c>
      <c r="G182" s="77">
        <v>0.67</v>
      </c>
    </row>
    <row r="183">
      <c r="A183" s="75" t="s">
        <v>665</v>
      </c>
      <c r="B183" s="75" t="s">
        <v>682</v>
      </c>
      <c r="C183" s="75" t="s">
        <v>683</v>
      </c>
      <c r="D183" s="75" t="s">
        <v>74</v>
      </c>
      <c r="F183" s="75" t="s">
        <v>687</v>
      </c>
      <c r="G183" s="77">
        <v>3898.0</v>
      </c>
    </row>
    <row r="184">
      <c r="A184" s="75" t="s">
        <v>665</v>
      </c>
      <c r="B184" s="75" t="s">
        <v>682</v>
      </c>
      <c r="C184" s="75" t="s">
        <v>683</v>
      </c>
      <c r="D184" s="75" t="s">
        <v>74</v>
      </c>
      <c r="F184" s="75" t="s">
        <v>688</v>
      </c>
      <c r="G184" s="77">
        <v>5849.0</v>
      </c>
    </row>
    <row r="185">
      <c r="A185" s="75" t="s">
        <v>665</v>
      </c>
      <c r="B185" s="75" t="s">
        <v>682</v>
      </c>
      <c r="C185" s="75" t="s">
        <v>683</v>
      </c>
      <c r="D185" s="75" t="s">
        <v>74</v>
      </c>
      <c r="F185" s="75" t="s">
        <v>689</v>
      </c>
      <c r="G185" s="77">
        <v>0.71</v>
      </c>
    </row>
    <row r="186">
      <c r="A186" s="75" t="s">
        <v>665</v>
      </c>
      <c r="B186" s="75" t="s">
        <v>682</v>
      </c>
      <c r="C186" s="75" t="s">
        <v>683</v>
      </c>
      <c r="D186" s="75" t="s">
        <v>82</v>
      </c>
      <c r="F186" s="75" t="s">
        <v>684</v>
      </c>
      <c r="G186" s="77">
        <v>1.0</v>
      </c>
    </row>
    <row r="187">
      <c r="A187" s="75" t="s">
        <v>665</v>
      </c>
      <c r="B187" s="75" t="s">
        <v>682</v>
      </c>
      <c r="C187" s="75" t="s">
        <v>683</v>
      </c>
      <c r="D187" s="75" t="s">
        <v>82</v>
      </c>
      <c r="F187" s="75" t="s">
        <v>685</v>
      </c>
      <c r="G187" s="77">
        <v>1.0</v>
      </c>
    </row>
    <row r="188">
      <c r="A188" s="75" t="s">
        <v>665</v>
      </c>
      <c r="B188" s="75" t="s">
        <v>682</v>
      </c>
      <c r="C188" s="75" t="s">
        <v>683</v>
      </c>
      <c r="D188" s="75" t="s">
        <v>82</v>
      </c>
      <c r="E188" s="76"/>
      <c r="F188" s="75" t="s">
        <v>686</v>
      </c>
      <c r="G188" s="77">
        <v>0.0</v>
      </c>
    </row>
    <row r="189">
      <c r="A189" s="75" t="s">
        <v>665</v>
      </c>
      <c r="B189" s="75" t="s">
        <v>682</v>
      </c>
      <c r="C189" s="75" t="s">
        <v>683</v>
      </c>
      <c r="D189" s="75" t="s">
        <v>82</v>
      </c>
      <c r="E189" s="76"/>
      <c r="F189" s="75" t="s">
        <v>687</v>
      </c>
      <c r="G189" s="77">
        <v>0.0</v>
      </c>
    </row>
    <row r="190">
      <c r="A190" s="75" t="s">
        <v>665</v>
      </c>
      <c r="B190" s="75" t="s">
        <v>682</v>
      </c>
      <c r="C190" s="75" t="s">
        <v>683</v>
      </c>
      <c r="D190" s="75" t="s">
        <v>82</v>
      </c>
      <c r="E190" s="76"/>
      <c r="F190" s="75" t="s">
        <v>688</v>
      </c>
      <c r="G190" s="77">
        <v>0.0</v>
      </c>
    </row>
    <row r="191">
      <c r="A191" s="75" t="s">
        <v>665</v>
      </c>
      <c r="B191" s="75" t="s">
        <v>682</v>
      </c>
      <c r="C191" s="75" t="s">
        <v>683</v>
      </c>
      <c r="D191" s="75" t="s">
        <v>82</v>
      </c>
      <c r="E191" s="76"/>
      <c r="F191" s="75" t="s">
        <v>689</v>
      </c>
      <c r="G191" s="77">
        <v>0.0</v>
      </c>
    </row>
    <row r="192">
      <c r="A192" s="75" t="s">
        <v>665</v>
      </c>
      <c r="B192" s="75" t="s">
        <v>682</v>
      </c>
      <c r="C192" s="75" t="s">
        <v>683</v>
      </c>
      <c r="D192" s="75" t="s">
        <v>114</v>
      </c>
      <c r="E192" s="76"/>
      <c r="F192" s="75" t="s">
        <v>684</v>
      </c>
      <c r="G192" s="77">
        <v>0.0</v>
      </c>
    </row>
    <row r="193">
      <c r="A193" s="75" t="s">
        <v>665</v>
      </c>
      <c r="B193" s="75" t="s">
        <v>682</v>
      </c>
      <c r="C193" s="75" t="s">
        <v>683</v>
      </c>
      <c r="D193" s="75" t="s">
        <v>114</v>
      </c>
      <c r="E193" s="76"/>
      <c r="F193" s="75" t="s">
        <v>685</v>
      </c>
      <c r="G193" s="77">
        <v>0.0</v>
      </c>
    </row>
    <row r="194">
      <c r="A194" s="75" t="s">
        <v>665</v>
      </c>
      <c r="B194" s="75" t="s">
        <v>682</v>
      </c>
      <c r="C194" s="75" t="s">
        <v>683</v>
      </c>
      <c r="D194" s="75" t="s">
        <v>114</v>
      </c>
      <c r="E194" s="76"/>
      <c r="F194" s="75" t="s">
        <v>686</v>
      </c>
      <c r="G194" s="77">
        <v>0.0</v>
      </c>
    </row>
    <row r="195">
      <c r="A195" s="75" t="s">
        <v>665</v>
      </c>
      <c r="B195" s="75" t="s">
        <v>682</v>
      </c>
      <c r="C195" s="75" t="s">
        <v>683</v>
      </c>
      <c r="D195" s="75" t="s">
        <v>114</v>
      </c>
      <c r="E195" s="76"/>
      <c r="F195" s="75" t="s">
        <v>687</v>
      </c>
      <c r="G195" s="77">
        <v>5.0</v>
      </c>
    </row>
    <row r="196">
      <c r="A196" s="75" t="s">
        <v>665</v>
      </c>
      <c r="B196" s="75" t="s">
        <v>682</v>
      </c>
      <c r="C196" s="75" t="s">
        <v>683</v>
      </c>
      <c r="D196" s="75" t="s">
        <v>114</v>
      </c>
      <c r="E196" s="76"/>
      <c r="F196" s="75" t="s">
        <v>688</v>
      </c>
      <c r="G196" s="77">
        <v>5.0</v>
      </c>
    </row>
    <row r="197">
      <c r="A197" s="75" t="s">
        <v>665</v>
      </c>
      <c r="B197" s="75" t="s">
        <v>682</v>
      </c>
      <c r="C197" s="75" t="s">
        <v>683</v>
      </c>
      <c r="D197" s="75" t="s">
        <v>114</v>
      </c>
      <c r="E197" s="76"/>
      <c r="F197" s="75" t="s">
        <v>689</v>
      </c>
      <c r="G197" s="77">
        <v>0.0</v>
      </c>
    </row>
    <row r="198">
      <c r="A198" s="75" t="s">
        <v>665</v>
      </c>
      <c r="B198" s="75" t="s">
        <v>682</v>
      </c>
      <c r="C198" s="75" t="s">
        <v>683</v>
      </c>
      <c r="D198" s="75" t="s">
        <v>201</v>
      </c>
      <c r="E198" s="76"/>
      <c r="F198" s="75" t="s">
        <v>684</v>
      </c>
      <c r="G198" s="77">
        <v>1.0</v>
      </c>
    </row>
    <row r="199">
      <c r="A199" s="75" t="s">
        <v>665</v>
      </c>
      <c r="B199" s="75" t="s">
        <v>682</v>
      </c>
      <c r="C199" s="75" t="s">
        <v>683</v>
      </c>
      <c r="D199" s="75" t="s">
        <v>201</v>
      </c>
      <c r="E199" s="76"/>
      <c r="F199" s="75" t="s">
        <v>685</v>
      </c>
      <c r="G199" s="77">
        <v>1.0</v>
      </c>
    </row>
    <row r="200">
      <c r="A200" s="75" t="s">
        <v>665</v>
      </c>
      <c r="B200" s="75" t="s">
        <v>682</v>
      </c>
      <c r="C200" s="75" t="s">
        <v>683</v>
      </c>
      <c r="D200" s="75" t="s">
        <v>201</v>
      </c>
      <c r="E200" s="76"/>
      <c r="F200" s="75" t="s">
        <v>686</v>
      </c>
      <c r="G200" s="77">
        <v>0.0</v>
      </c>
    </row>
    <row r="201">
      <c r="A201" s="75" t="s">
        <v>665</v>
      </c>
      <c r="B201" s="75" t="s">
        <v>682</v>
      </c>
      <c r="C201" s="75" t="s">
        <v>683</v>
      </c>
      <c r="D201" s="75" t="s">
        <v>201</v>
      </c>
      <c r="E201" s="76"/>
      <c r="F201" s="75" t="s">
        <v>687</v>
      </c>
      <c r="G201" s="77">
        <v>0.0</v>
      </c>
    </row>
    <row r="202">
      <c r="A202" s="75" t="s">
        <v>665</v>
      </c>
      <c r="B202" s="75" t="s">
        <v>682</v>
      </c>
      <c r="C202" s="75" t="s">
        <v>683</v>
      </c>
      <c r="D202" s="75" t="s">
        <v>201</v>
      </c>
      <c r="E202" s="76"/>
      <c r="F202" s="75" t="s">
        <v>688</v>
      </c>
      <c r="G202" s="77">
        <v>0.0</v>
      </c>
    </row>
    <row r="203">
      <c r="A203" s="75" t="s">
        <v>665</v>
      </c>
      <c r="B203" s="75" t="s">
        <v>682</v>
      </c>
      <c r="C203" s="75" t="s">
        <v>683</v>
      </c>
      <c r="D203" s="75" t="s">
        <v>201</v>
      </c>
      <c r="E203" s="76"/>
      <c r="F203" s="75" t="s">
        <v>689</v>
      </c>
      <c r="G203" s="77">
        <v>0.0</v>
      </c>
    </row>
    <row r="204">
      <c r="A204" s="75" t="s">
        <v>665</v>
      </c>
      <c r="B204" s="75" t="s">
        <v>682</v>
      </c>
      <c r="C204" s="75" t="s">
        <v>683</v>
      </c>
      <c r="D204" s="75" t="s">
        <v>109</v>
      </c>
      <c r="E204" s="76"/>
      <c r="F204" s="75" t="s">
        <v>684</v>
      </c>
      <c r="G204" s="77">
        <v>0.0</v>
      </c>
    </row>
    <row r="205">
      <c r="A205" s="75" t="s">
        <v>665</v>
      </c>
      <c r="B205" s="75" t="s">
        <v>682</v>
      </c>
      <c r="C205" s="75" t="s">
        <v>683</v>
      </c>
      <c r="D205" s="75" t="s">
        <v>109</v>
      </c>
      <c r="E205" s="76"/>
      <c r="F205" s="75" t="s">
        <v>685</v>
      </c>
      <c r="G205" s="77">
        <v>0.0</v>
      </c>
    </row>
    <row r="206">
      <c r="A206" s="75" t="s">
        <v>665</v>
      </c>
      <c r="B206" s="75" t="s">
        <v>682</v>
      </c>
      <c r="C206" s="75" t="s">
        <v>683</v>
      </c>
      <c r="D206" s="75" t="s">
        <v>109</v>
      </c>
      <c r="E206" s="76"/>
      <c r="F206" s="75" t="s">
        <v>686</v>
      </c>
      <c r="G206" s="77">
        <v>0.0</v>
      </c>
    </row>
    <row r="207">
      <c r="A207" s="75" t="s">
        <v>665</v>
      </c>
      <c r="B207" s="75" t="s">
        <v>682</v>
      </c>
      <c r="C207" s="75" t="s">
        <v>683</v>
      </c>
      <c r="D207" s="75" t="s">
        <v>109</v>
      </c>
      <c r="E207" s="76"/>
      <c r="F207" s="75" t="s">
        <v>687</v>
      </c>
      <c r="G207" s="77">
        <v>12.0</v>
      </c>
    </row>
    <row r="208">
      <c r="A208" s="75" t="s">
        <v>665</v>
      </c>
      <c r="B208" s="75" t="s">
        <v>682</v>
      </c>
      <c r="C208" s="75" t="s">
        <v>683</v>
      </c>
      <c r="D208" s="75" t="s">
        <v>109</v>
      </c>
      <c r="E208" s="76"/>
      <c r="F208" s="75" t="s">
        <v>688</v>
      </c>
      <c r="G208" s="77">
        <v>19.0</v>
      </c>
    </row>
    <row r="209">
      <c r="A209" s="75" t="s">
        <v>665</v>
      </c>
      <c r="B209" s="75" t="s">
        <v>682</v>
      </c>
      <c r="C209" s="75" t="s">
        <v>683</v>
      </c>
      <c r="D209" s="75" t="s">
        <v>109</v>
      </c>
      <c r="E209" s="76"/>
      <c r="F209" s="75" t="s">
        <v>689</v>
      </c>
      <c r="G209" s="77">
        <v>0.0</v>
      </c>
    </row>
    <row r="210">
      <c r="A210" s="75" t="s">
        <v>665</v>
      </c>
      <c r="B210" s="75" t="s">
        <v>682</v>
      </c>
      <c r="C210" s="75" t="s">
        <v>683</v>
      </c>
      <c r="D210" s="75" t="s">
        <v>185</v>
      </c>
      <c r="E210" s="76"/>
      <c r="F210" s="75" t="s">
        <v>684</v>
      </c>
      <c r="G210" s="77">
        <v>0.0</v>
      </c>
    </row>
    <row r="211">
      <c r="A211" s="75" t="s">
        <v>665</v>
      </c>
      <c r="B211" s="75" t="s">
        <v>682</v>
      </c>
      <c r="C211" s="75" t="s">
        <v>683</v>
      </c>
      <c r="D211" s="75" t="s">
        <v>185</v>
      </c>
      <c r="E211" s="76"/>
      <c r="F211" s="75" t="s">
        <v>685</v>
      </c>
      <c r="G211" s="77">
        <v>0.0</v>
      </c>
    </row>
    <row r="212">
      <c r="A212" s="75" t="s">
        <v>665</v>
      </c>
      <c r="B212" s="75" t="s">
        <v>682</v>
      </c>
      <c r="C212" s="75" t="s">
        <v>683</v>
      </c>
      <c r="D212" s="75" t="s">
        <v>185</v>
      </c>
      <c r="E212" s="76"/>
      <c r="F212" s="75" t="s">
        <v>686</v>
      </c>
      <c r="G212" s="77">
        <v>0.0</v>
      </c>
    </row>
    <row r="213">
      <c r="A213" s="75" t="s">
        <v>665</v>
      </c>
      <c r="B213" s="75" t="s">
        <v>682</v>
      </c>
      <c r="C213" s="75" t="s">
        <v>683</v>
      </c>
      <c r="D213" s="75" t="s">
        <v>185</v>
      </c>
      <c r="E213" s="76"/>
      <c r="F213" s="75" t="s">
        <v>687</v>
      </c>
      <c r="G213" s="77">
        <v>1.0</v>
      </c>
    </row>
    <row r="214">
      <c r="A214" s="75" t="s">
        <v>665</v>
      </c>
      <c r="B214" s="75" t="s">
        <v>682</v>
      </c>
      <c r="C214" s="75" t="s">
        <v>683</v>
      </c>
      <c r="D214" s="75" t="s">
        <v>185</v>
      </c>
      <c r="E214" s="76"/>
      <c r="F214" s="75" t="s">
        <v>688</v>
      </c>
      <c r="G214" s="77">
        <v>1.0</v>
      </c>
    </row>
    <row r="215">
      <c r="A215" s="75" t="s">
        <v>665</v>
      </c>
      <c r="B215" s="75" t="s">
        <v>682</v>
      </c>
      <c r="C215" s="75" t="s">
        <v>683</v>
      </c>
      <c r="D215" s="75" t="s">
        <v>185</v>
      </c>
      <c r="E215" s="76"/>
      <c r="F215" s="75" t="s">
        <v>689</v>
      </c>
      <c r="G215" s="77">
        <v>0.0</v>
      </c>
    </row>
    <row r="216">
      <c r="A216" s="75" t="s">
        <v>665</v>
      </c>
      <c r="B216" s="75" t="s">
        <v>682</v>
      </c>
      <c r="C216" s="75" t="s">
        <v>683</v>
      </c>
      <c r="D216" s="75" t="s">
        <v>44</v>
      </c>
      <c r="E216" s="76"/>
      <c r="F216" s="75" t="s">
        <v>684</v>
      </c>
      <c r="G216" s="77">
        <v>75.0</v>
      </c>
    </row>
    <row r="217">
      <c r="A217" s="75" t="s">
        <v>665</v>
      </c>
      <c r="B217" s="75" t="s">
        <v>682</v>
      </c>
      <c r="C217" s="75" t="s">
        <v>683</v>
      </c>
      <c r="D217" s="75" t="s">
        <v>44</v>
      </c>
      <c r="E217" s="76"/>
      <c r="F217" s="75" t="s">
        <v>685</v>
      </c>
      <c r="G217" s="77">
        <v>101.0</v>
      </c>
    </row>
    <row r="218">
      <c r="A218" s="75" t="s">
        <v>665</v>
      </c>
      <c r="B218" s="75" t="s">
        <v>682</v>
      </c>
      <c r="C218" s="75" t="s">
        <v>683</v>
      </c>
      <c r="D218" s="75" t="s">
        <v>44</v>
      </c>
      <c r="E218" s="76"/>
      <c r="F218" s="75" t="s">
        <v>686</v>
      </c>
      <c r="G218" s="77">
        <v>0.51</v>
      </c>
    </row>
    <row r="219">
      <c r="A219" s="75" t="s">
        <v>665</v>
      </c>
      <c r="B219" s="75" t="s">
        <v>682</v>
      </c>
      <c r="C219" s="75" t="s">
        <v>683</v>
      </c>
      <c r="D219" s="75" t="s">
        <v>44</v>
      </c>
      <c r="E219" s="76"/>
      <c r="F219" s="75" t="s">
        <v>687</v>
      </c>
      <c r="G219" s="77">
        <v>754.0</v>
      </c>
    </row>
    <row r="220">
      <c r="A220" s="75" t="s">
        <v>665</v>
      </c>
      <c r="B220" s="75" t="s">
        <v>682</v>
      </c>
      <c r="C220" s="75" t="s">
        <v>683</v>
      </c>
      <c r="D220" s="75" t="s">
        <v>44</v>
      </c>
      <c r="E220" s="76"/>
      <c r="F220" s="75" t="s">
        <v>688</v>
      </c>
      <c r="G220" s="77">
        <v>1034.0</v>
      </c>
    </row>
    <row r="221">
      <c r="A221" s="75" t="s">
        <v>665</v>
      </c>
      <c r="B221" s="75" t="s">
        <v>682</v>
      </c>
      <c r="C221" s="75" t="s">
        <v>683</v>
      </c>
      <c r="D221" s="75" t="s">
        <v>44</v>
      </c>
      <c r="E221" s="76"/>
      <c r="F221" s="75" t="s">
        <v>689</v>
      </c>
      <c r="G221" s="77">
        <v>0.66</v>
      </c>
    </row>
    <row r="222">
      <c r="A222" s="75" t="s">
        <v>665</v>
      </c>
      <c r="B222" s="75" t="s">
        <v>682</v>
      </c>
      <c r="C222" s="75" t="s">
        <v>683</v>
      </c>
      <c r="D222" s="75" t="s">
        <v>129</v>
      </c>
      <c r="E222" s="76"/>
      <c r="F222" s="75" t="s">
        <v>684</v>
      </c>
      <c r="G222" s="77">
        <v>8.0</v>
      </c>
    </row>
    <row r="223">
      <c r="A223" s="75" t="s">
        <v>665</v>
      </c>
      <c r="B223" s="75" t="s">
        <v>682</v>
      </c>
      <c r="C223" s="75" t="s">
        <v>683</v>
      </c>
      <c r="D223" s="75" t="s">
        <v>129</v>
      </c>
      <c r="E223" s="76"/>
      <c r="F223" s="75" t="s">
        <v>685</v>
      </c>
      <c r="G223" s="77">
        <v>9.0</v>
      </c>
    </row>
    <row r="224">
      <c r="A224" s="75" t="s">
        <v>665</v>
      </c>
      <c r="B224" s="75" t="s">
        <v>682</v>
      </c>
      <c r="C224" s="75" t="s">
        <v>683</v>
      </c>
      <c r="D224" s="75" t="s">
        <v>129</v>
      </c>
      <c r="F224" s="75" t="s">
        <v>686</v>
      </c>
      <c r="G224" s="77">
        <v>0.5</v>
      </c>
    </row>
    <row r="225">
      <c r="A225" s="75" t="s">
        <v>665</v>
      </c>
      <c r="B225" s="75" t="s">
        <v>682</v>
      </c>
      <c r="C225" s="75" t="s">
        <v>683</v>
      </c>
      <c r="D225" s="75" t="s">
        <v>129</v>
      </c>
      <c r="F225" s="75" t="s">
        <v>687</v>
      </c>
      <c r="G225" s="77">
        <v>33.0</v>
      </c>
    </row>
    <row r="226">
      <c r="A226" s="75" t="s">
        <v>665</v>
      </c>
      <c r="B226" s="75" t="s">
        <v>682</v>
      </c>
      <c r="C226" s="75" t="s">
        <v>683</v>
      </c>
      <c r="D226" s="75" t="s">
        <v>129</v>
      </c>
      <c r="F226" s="75" t="s">
        <v>688</v>
      </c>
      <c r="G226" s="77">
        <v>40.0</v>
      </c>
    </row>
    <row r="227">
      <c r="A227" s="75" t="s">
        <v>665</v>
      </c>
      <c r="B227" s="75" t="s">
        <v>682</v>
      </c>
      <c r="C227" s="75" t="s">
        <v>683</v>
      </c>
      <c r="D227" s="75" t="s">
        <v>129</v>
      </c>
      <c r="F227" s="75" t="s">
        <v>689</v>
      </c>
      <c r="G227" s="77">
        <v>0.0</v>
      </c>
    </row>
    <row r="228">
      <c r="A228" s="75" t="s">
        <v>665</v>
      </c>
      <c r="B228" s="75" t="s">
        <v>682</v>
      </c>
      <c r="C228" s="75" t="s">
        <v>683</v>
      </c>
      <c r="D228" s="75" t="s">
        <v>87</v>
      </c>
      <c r="F228" s="75" t="s">
        <v>684</v>
      </c>
      <c r="G228" s="77">
        <v>9.0</v>
      </c>
    </row>
    <row r="229">
      <c r="A229" s="75" t="s">
        <v>665</v>
      </c>
      <c r="B229" s="75" t="s">
        <v>682</v>
      </c>
      <c r="C229" s="75" t="s">
        <v>683</v>
      </c>
      <c r="D229" s="75" t="s">
        <v>87</v>
      </c>
      <c r="F229" s="75" t="s">
        <v>685</v>
      </c>
      <c r="G229" s="77">
        <v>616.0</v>
      </c>
    </row>
    <row r="230">
      <c r="A230" s="75" t="s">
        <v>665</v>
      </c>
      <c r="B230" s="75" t="s">
        <v>682</v>
      </c>
      <c r="C230" s="75" t="s">
        <v>683</v>
      </c>
      <c r="D230" s="75" t="s">
        <v>87</v>
      </c>
      <c r="F230" s="75" t="s">
        <v>686</v>
      </c>
      <c r="G230" s="77">
        <v>0.89</v>
      </c>
    </row>
    <row r="231">
      <c r="A231" s="75" t="s">
        <v>665</v>
      </c>
      <c r="B231" s="75" t="s">
        <v>682</v>
      </c>
      <c r="C231" s="75" t="s">
        <v>683</v>
      </c>
      <c r="D231" s="75" t="s">
        <v>87</v>
      </c>
      <c r="F231" s="75" t="s">
        <v>687</v>
      </c>
      <c r="G231" s="77">
        <v>16.0</v>
      </c>
    </row>
    <row r="232">
      <c r="A232" s="75" t="s">
        <v>665</v>
      </c>
      <c r="B232" s="75" t="s">
        <v>682</v>
      </c>
      <c r="C232" s="75" t="s">
        <v>683</v>
      </c>
      <c r="D232" s="75" t="s">
        <v>87</v>
      </c>
      <c r="F232" s="75" t="s">
        <v>688</v>
      </c>
      <c r="G232" s="77">
        <v>24.0</v>
      </c>
    </row>
    <row r="233">
      <c r="A233" s="75" t="s">
        <v>665</v>
      </c>
      <c r="B233" s="75" t="s">
        <v>682</v>
      </c>
      <c r="C233" s="75" t="s">
        <v>683</v>
      </c>
      <c r="D233" s="75" t="s">
        <v>87</v>
      </c>
      <c r="F233" s="75" t="s">
        <v>689</v>
      </c>
      <c r="G233" s="77">
        <v>0.88</v>
      </c>
    </row>
    <row r="234">
      <c r="A234" s="75" t="s">
        <v>665</v>
      </c>
      <c r="B234" s="75" t="s">
        <v>682</v>
      </c>
      <c r="C234" s="75" t="s">
        <v>683</v>
      </c>
      <c r="D234" s="75" t="s">
        <v>112</v>
      </c>
      <c r="F234" s="75" t="s">
        <v>684</v>
      </c>
      <c r="G234" s="77">
        <v>2.0</v>
      </c>
    </row>
    <row r="235">
      <c r="A235" s="75" t="s">
        <v>665</v>
      </c>
      <c r="B235" s="75" t="s">
        <v>682</v>
      </c>
      <c r="C235" s="75" t="s">
        <v>683</v>
      </c>
      <c r="D235" s="75" t="s">
        <v>112</v>
      </c>
      <c r="F235" s="75" t="s">
        <v>685</v>
      </c>
      <c r="G235" s="77">
        <v>2.0</v>
      </c>
    </row>
    <row r="236">
      <c r="A236" s="75" t="s">
        <v>665</v>
      </c>
      <c r="B236" s="75" t="s">
        <v>682</v>
      </c>
      <c r="C236" s="75" t="s">
        <v>683</v>
      </c>
      <c r="D236" s="75" t="s">
        <v>112</v>
      </c>
      <c r="E236" s="76"/>
      <c r="F236" s="75" t="s">
        <v>686</v>
      </c>
      <c r="G236" s="77">
        <v>0.0</v>
      </c>
    </row>
    <row r="237">
      <c r="A237" s="75" t="s">
        <v>665</v>
      </c>
      <c r="B237" s="75" t="s">
        <v>682</v>
      </c>
      <c r="C237" s="75" t="s">
        <v>683</v>
      </c>
      <c r="D237" s="75" t="s">
        <v>112</v>
      </c>
      <c r="E237" s="76"/>
      <c r="F237" s="75" t="s">
        <v>687</v>
      </c>
      <c r="G237" s="77">
        <v>42.0</v>
      </c>
    </row>
    <row r="238">
      <c r="A238" s="75" t="s">
        <v>665</v>
      </c>
      <c r="B238" s="75" t="s">
        <v>682</v>
      </c>
      <c r="C238" s="75" t="s">
        <v>683</v>
      </c>
      <c r="D238" s="75" t="s">
        <v>112</v>
      </c>
      <c r="E238" s="76"/>
      <c r="F238" s="75" t="s">
        <v>688</v>
      </c>
      <c r="G238" s="77">
        <v>58.0</v>
      </c>
    </row>
    <row r="239">
      <c r="A239" s="75" t="s">
        <v>665</v>
      </c>
      <c r="B239" s="75" t="s">
        <v>682</v>
      </c>
      <c r="C239" s="75" t="s">
        <v>683</v>
      </c>
      <c r="D239" s="75" t="s">
        <v>112</v>
      </c>
      <c r="E239" s="76"/>
      <c r="F239" s="75" t="s">
        <v>689</v>
      </c>
      <c r="G239" s="77">
        <v>0.24</v>
      </c>
    </row>
    <row r="240">
      <c r="A240" s="75" t="s">
        <v>665</v>
      </c>
      <c r="B240" s="75" t="s">
        <v>682</v>
      </c>
      <c r="C240" s="75" t="s">
        <v>683</v>
      </c>
      <c r="D240" s="75" t="s">
        <v>105</v>
      </c>
      <c r="E240" s="76"/>
      <c r="F240" s="75" t="s">
        <v>684</v>
      </c>
      <c r="G240" s="77">
        <v>7.0</v>
      </c>
    </row>
    <row r="241">
      <c r="A241" s="75" t="s">
        <v>665</v>
      </c>
      <c r="B241" s="75" t="s">
        <v>682</v>
      </c>
      <c r="C241" s="75" t="s">
        <v>683</v>
      </c>
      <c r="D241" s="75" t="s">
        <v>105</v>
      </c>
      <c r="E241" s="76"/>
      <c r="F241" s="75" t="s">
        <v>685</v>
      </c>
      <c r="G241" s="77">
        <v>9.0</v>
      </c>
    </row>
    <row r="242">
      <c r="A242" s="75" t="s">
        <v>665</v>
      </c>
      <c r="B242" s="75" t="s">
        <v>682</v>
      </c>
      <c r="C242" s="75" t="s">
        <v>683</v>
      </c>
      <c r="D242" s="75" t="s">
        <v>105</v>
      </c>
      <c r="E242" s="76"/>
      <c r="F242" s="75" t="s">
        <v>686</v>
      </c>
      <c r="G242" s="77">
        <v>0.14</v>
      </c>
    </row>
    <row r="243">
      <c r="A243" s="75" t="s">
        <v>665</v>
      </c>
      <c r="B243" s="75" t="s">
        <v>682</v>
      </c>
      <c r="C243" s="75" t="s">
        <v>683</v>
      </c>
      <c r="D243" s="75" t="s">
        <v>105</v>
      </c>
      <c r="E243" s="76"/>
      <c r="F243" s="75" t="s">
        <v>687</v>
      </c>
      <c r="G243" s="77">
        <v>29.0</v>
      </c>
    </row>
    <row r="244">
      <c r="A244" s="75" t="s">
        <v>665</v>
      </c>
      <c r="B244" s="75" t="s">
        <v>682</v>
      </c>
      <c r="C244" s="75" t="s">
        <v>683</v>
      </c>
      <c r="D244" s="75" t="s">
        <v>105</v>
      </c>
      <c r="E244" s="76"/>
      <c r="F244" s="75" t="s">
        <v>688</v>
      </c>
      <c r="G244" s="77">
        <v>33.0</v>
      </c>
    </row>
    <row r="245">
      <c r="A245" s="75" t="s">
        <v>665</v>
      </c>
      <c r="B245" s="75" t="s">
        <v>682</v>
      </c>
      <c r="C245" s="75" t="s">
        <v>683</v>
      </c>
      <c r="D245" s="75" t="s">
        <v>105</v>
      </c>
      <c r="E245" s="76"/>
      <c r="F245" s="75" t="s">
        <v>689</v>
      </c>
      <c r="G245" s="77">
        <v>0.0</v>
      </c>
    </row>
    <row r="246">
      <c r="A246" s="75" t="s">
        <v>665</v>
      </c>
      <c r="B246" s="75" t="s">
        <v>682</v>
      </c>
      <c r="C246" s="75" t="s">
        <v>683</v>
      </c>
      <c r="D246" s="75" t="s">
        <v>261</v>
      </c>
      <c r="E246" s="76"/>
      <c r="F246" s="75" t="s">
        <v>684</v>
      </c>
      <c r="G246" s="77">
        <v>1.0</v>
      </c>
    </row>
    <row r="247">
      <c r="A247" s="75" t="s">
        <v>665</v>
      </c>
      <c r="B247" s="75" t="s">
        <v>682</v>
      </c>
      <c r="C247" s="75" t="s">
        <v>683</v>
      </c>
      <c r="D247" s="75" t="s">
        <v>261</v>
      </c>
      <c r="E247" s="76"/>
      <c r="F247" s="75" t="s">
        <v>685</v>
      </c>
      <c r="G247" s="77">
        <v>1.0</v>
      </c>
    </row>
    <row r="248">
      <c r="A248" s="75" t="s">
        <v>665</v>
      </c>
      <c r="B248" s="75" t="s">
        <v>682</v>
      </c>
      <c r="C248" s="75" t="s">
        <v>683</v>
      </c>
      <c r="D248" s="75" t="s">
        <v>261</v>
      </c>
      <c r="E248" s="76"/>
      <c r="F248" s="75" t="s">
        <v>686</v>
      </c>
      <c r="G248" s="77">
        <v>1.0</v>
      </c>
    </row>
    <row r="249">
      <c r="A249" s="75" t="s">
        <v>665</v>
      </c>
      <c r="B249" s="75" t="s">
        <v>682</v>
      </c>
      <c r="C249" s="75" t="s">
        <v>683</v>
      </c>
      <c r="D249" s="75" t="s">
        <v>261</v>
      </c>
      <c r="E249" s="76"/>
      <c r="F249" s="75" t="s">
        <v>687</v>
      </c>
      <c r="G249" s="77">
        <v>0.0</v>
      </c>
    </row>
    <row r="250">
      <c r="A250" s="75" t="s">
        <v>665</v>
      </c>
      <c r="B250" s="75" t="s">
        <v>682</v>
      </c>
      <c r="C250" s="75" t="s">
        <v>683</v>
      </c>
      <c r="D250" s="75" t="s">
        <v>261</v>
      </c>
      <c r="E250" s="76"/>
      <c r="F250" s="75" t="s">
        <v>688</v>
      </c>
      <c r="G250" s="77">
        <v>0.0</v>
      </c>
    </row>
    <row r="251">
      <c r="A251" s="75" t="s">
        <v>665</v>
      </c>
      <c r="B251" s="75" t="s">
        <v>682</v>
      </c>
      <c r="C251" s="75" t="s">
        <v>683</v>
      </c>
      <c r="D251" s="75" t="s">
        <v>261</v>
      </c>
      <c r="E251" s="76"/>
      <c r="F251" s="75" t="s">
        <v>689</v>
      </c>
      <c r="G251" s="77">
        <v>0.0</v>
      </c>
    </row>
    <row r="252">
      <c r="A252" s="75" t="s">
        <v>665</v>
      </c>
      <c r="B252" s="75" t="s">
        <v>682</v>
      </c>
      <c r="C252" s="75" t="s">
        <v>683</v>
      </c>
      <c r="D252" s="75" t="s">
        <v>102</v>
      </c>
      <c r="E252" s="76"/>
      <c r="F252" s="75" t="s">
        <v>684</v>
      </c>
      <c r="G252" s="77">
        <v>1.0</v>
      </c>
    </row>
    <row r="253">
      <c r="A253" s="75" t="s">
        <v>665</v>
      </c>
      <c r="B253" s="75" t="s">
        <v>682</v>
      </c>
      <c r="C253" s="75" t="s">
        <v>683</v>
      </c>
      <c r="D253" s="75" t="s">
        <v>102</v>
      </c>
      <c r="E253" s="76"/>
      <c r="F253" s="75" t="s">
        <v>685</v>
      </c>
      <c r="G253" s="77">
        <v>1.0</v>
      </c>
    </row>
    <row r="254">
      <c r="A254" s="75" t="s">
        <v>665</v>
      </c>
      <c r="B254" s="75" t="s">
        <v>682</v>
      </c>
      <c r="C254" s="75" t="s">
        <v>683</v>
      </c>
      <c r="D254" s="75" t="s">
        <v>102</v>
      </c>
      <c r="E254" s="76"/>
      <c r="F254" s="75" t="s">
        <v>686</v>
      </c>
      <c r="G254" s="77">
        <v>0.0</v>
      </c>
    </row>
    <row r="255">
      <c r="A255" s="75" t="s">
        <v>665</v>
      </c>
      <c r="B255" s="75" t="s">
        <v>682</v>
      </c>
      <c r="C255" s="75" t="s">
        <v>683</v>
      </c>
      <c r="D255" s="75" t="s">
        <v>102</v>
      </c>
      <c r="E255" s="76"/>
      <c r="F255" s="75" t="s">
        <v>687</v>
      </c>
      <c r="G255" s="77">
        <v>0.0</v>
      </c>
    </row>
    <row r="256">
      <c r="A256" s="75" t="s">
        <v>665</v>
      </c>
      <c r="B256" s="75" t="s">
        <v>682</v>
      </c>
      <c r="C256" s="75" t="s">
        <v>683</v>
      </c>
      <c r="D256" s="75" t="s">
        <v>102</v>
      </c>
      <c r="E256" s="76"/>
      <c r="F256" s="75" t="s">
        <v>688</v>
      </c>
      <c r="G256" s="77">
        <v>0.0</v>
      </c>
    </row>
    <row r="257">
      <c r="A257" s="75" t="s">
        <v>665</v>
      </c>
      <c r="B257" s="75" t="s">
        <v>682</v>
      </c>
      <c r="C257" s="75" t="s">
        <v>683</v>
      </c>
      <c r="D257" s="75" t="s">
        <v>102</v>
      </c>
      <c r="E257" s="76"/>
      <c r="F257" s="75" t="s">
        <v>689</v>
      </c>
      <c r="G257" s="77">
        <v>0.0</v>
      </c>
    </row>
    <row r="258">
      <c r="A258" s="75" t="s">
        <v>665</v>
      </c>
      <c r="B258" s="75" t="s">
        <v>682</v>
      </c>
      <c r="C258" s="75" t="s">
        <v>683</v>
      </c>
      <c r="D258" s="75" t="s">
        <v>133</v>
      </c>
      <c r="E258" s="76"/>
      <c r="F258" s="75" t="s">
        <v>684</v>
      </c>
      <c r="G258" s="77">
        <v>0.0</v>
      </c>
    </row>
    <row r="259">
      <c r="A259" s="75" t="s">
        <v>665</v>
      </c>
      <c r="B259" s="75" t="s">
        <v>682</v>
      </c>
      <c r="C259" s="75" t="s">
        <v>683</v>
      </c>
      <c r="D259" s="75" t="s">
        <v>133</v>
      </c>
      <c r="E259" s="76"/>
      <c r="F259" s="75" t="s">
        <v>685</v>
      </c>
      <c r="G259" s="77">
        <v>0.0</v>
      </c>
    </row>
    <row r="260">
      <c r="A260" s="75" t="s">
        <v>665</v>
      </c>
      <c r="B260" s="75" t="s">
        <v>682</v>
      </c>
      <c r="C260" s="75" t="s">
        <v>683</v>
      </c>
      <c r="D260" s="75" t="s">
        <v>133</v>
      </c>
      <c r="E260" s="76"/>
      <c r="F260" s="75" t="s">
        <v>686</v>
      </c>
      <c r="G260" s="77">
        <v>0.0</v>
      </c>
    </row>
    <row r="261">
      <c r="A261" s="75" t="s">
        <v>665</v>
      </c>
      <c r="B261" s="75" t="s">
        <v>682</v>
      </c>
      <c r="C261" s="75" t="s">
        <v>683</v>
      </c>
      <c r="D261" s="75" t="s">
        <v>133</v>
      </c>
      <c r="E261" s="76"/>
      <c r="F261" s="75" t="s">
        <v>687</v>
      </c>
      <c r="G261" s="77">
        <v>3.0</v>
      </c>
    </row>
    <row r="262">
      <c r="A262" s="75" t="s">
        <v>665</v>
      </c>
      <c r="B262" s="75" t="s">
        <v>682</v>
      </c>
      <c r="C262" s="75" t="s">
        <v>683</v>
      </c>
      <c r="D262" s="75" t="s">
        <v>133</v>
      </c>
      <c r="E262" s="76"/>
      <c r="F262" s="75" t="s">
        <v>688</v>
      </c>
      <c r="G262" s="77">
        <v>3.0</v>
      </c>
    </row>
    <row r="263">
      <c r="A263" s="75" t="s">
        <v>665</v>
      </c>
      <c r="B263" s="75" t="s">
        <v>682</v>
      </c>
      <c r="C263" s="75" t="s">
        <v>683</v>
      </c>
      <c r="D263" s="75" t="s">
        <v>133</v>
      </c>
      <c r="E263" s="76"/>
      <c r="F263" s="75" t="s">
        <v>689</v>
      </c>
      <c r="G263" s="77">
        <v>0.0</v>
      </c>
    </row>
    <row r="264">
      <c r="A264" s="75" t="s">
        <v>665</v>
      </c>
      <c r="B264" s="75" t="s">
        <v>682</v>
      </c>
      <c r="C264" s="75" t="s">
        <v>683</v>
      </c>
      <c r="D264" s="75" t="s">
        <v>162</v>
      </c>
      <c r="E264" s="76"/>
      <c r="F264" s="75" t="s">
        <v>684</v>
      </c>
      <c r="G264" s="77">
        <v>0.0</v>
      </c>
    </row>
    <row r="265">
      <c r="A265" s="75" t="s">
        <v>665</v>
      </c>
      <c r="B265" s="75" t="s">
        <v>682</v>
      </c>
      <c r="C265" s="75" t="s">
        <v>683</v>
      </c>
      <c r="D265" s="75" t="s">
        <v>162</v>
      </c>
      <c r="E265" s="76"/>
      <c r="F265" s="75" t="s">
        <v>685</v>
      </c>
      <c r="G265" s="77">
        <v>0.0</v>
      </c>
    </row>
    <row r="266">
      <c r="A266" s="75" t="s">
        <v>665</v>
      </c>
      <c r="B266" s="75" t="s">
        <v>682</v>
      </c>
      <c r="C266" s="75" t="s">
        <v>683</v>
      </c>
      <c r="D266" s="75" t="s">
        <v>162</v>
      </c>
      <c r="E266" s="76"/>
      <c r="F266" s="75" t="s">
        <v>686</v>
      </c>
      <c r="G266" s="77">
        <v>0.0</v>
      </c>
    </row>
    <row r="267">
      <c r="A267" s="75" t="s">
        <v>665</v>
      </c>
      <c r="B267" s="75" t="s">
        <v>682</v>
      </c>
      <c r="C267" s="75" t="s">
        <v>683</v>
      </c>
      <c r="D267" s="75" t="s">
        <v>162</v>
      </c>
      <c r="E267" s="76"/>
      <c r="F267" s="75" t="s">
        <v>687</v>
      </c>
      <c r="G267" s="77">
        <v>1.0</v>
      </c>
    </row>
    <row r="268">
      <c r="A268" s="75" t="s">
        <v>665</v>
      </c>
      <c r="B268" s="75" t="s">
        <v>682</v>
      </c>
      <c r="C268" s="75" t="s">
        <v>683</v>
      </c>
      <c r="D268" s="75" t="s">
        <v>162</v>
      </c>
      <c r="E268" s="76"/>
      <c r="F268" s="75" t="s">
        <v>688</v>
      </c>
      <c r="G268" s="77">
        <v>1.0</v>
      </c>
    </row>
    <row r="269">
      <c r="A269" s="75" t="s">
        <v>665</v>
      </c>
      <c r="B269" s="75" t="s">
        <v>682</v>
      </c>
      <c r="C269" s="75" t="s">
        <v>683</v>
      </c>
      <c r="D269" s="75" t="s">
        <v>162</v>
      </c>
      <c r="E269" s="76"/>
      <c r="F269" s="75" t="s">
        <v>689</v>
      </c>
      <c r="G269" s="77">
        <v>0.0</v>
      </c>
    </row>
    <row r="270">
      <c r="A270" s="75" t="s">
        <v>665</v>
      </c>
      <c r="B270" s="75" t="s">
        <v>682</v>
      </c>
      <c r="C270" s="75" t="s">
        <v>683</v>
      </c>
      <c r="D270" s="75" t="s">
        <v>151</v>
      </c>
      <c r="E270" s="76"/>
      <c r="F270" s="75" t="s">
        <v>684</v>
      </c>
      <c r="G270" s="77">
        <v>0.0</v>
      </c>
    </row>
    <row r="271">
      <c r="A271" s="75" t="s">
        <v>665</v>
      </c>
      <c r="B271" s="75" t="s">
        <v>682</v>
      </c>
      <c r="C271" s="75" t="s">
        <v>683</v>
      </c>
      <c r="D271" s="75" t="s">
        <v>151</v>
      </c>
      <c r="E271" s="76"/>
      <c r="F271" s="75" t="s">
        <v>685</v>
      </c>
      <c r="G271" s="77">
        <v>0.0</v>
      </c>
    </row>
    <row r="272">
      <c r="A272" s="75" t="s">
        <v>665</v>
      </c>
      <c r="B272" s="75" t="s">
        <v>682</v>
      </c>
      <c r="C272" s="75" t="s">
        <v>683</v>
      </c>
      <c r="D272" s="75" t="s">
        <v>151</v>
      </c>
      <c r="F272" s="75" t="s">
        <v>686</v>
      </c>
      <c r="G272" s="77">
        <v>0.0</v>
      </c>
    </row>
    <row r="273">
      <c r="A273" s="75" t="s">
        <v>665</v>
      </c>
      <c r="B273" s="75" t="s">
        <v>682</v>
      </c>
      <c r="C273" s="75" t="s">
        <v>683</v>
      </c>
      <c r="D273" s="75" t="s">
        <v>151</v>
      </c>
      <c r="F273" s="75" t="s">
        <v>687</v>
      </c>
      <c r="G273" s="77">
        <v>2.0</v>
      </c>
    </row>
    <row r="274">
      <c r="A274" s="75" t="s">
        <v>665</v>
      </c>
      <c r="B274" s="75" t="s">
        <v>682</v>
      </c>
      <c r="C274" s="75" t="s">
        <v>683</v>
      </c>
      <c r="D274" s="75" t="s">
        <v>151</v>
      </c>
      <c r="F274" s="75" t="s">
        <v>688</v>
      </c>
      <c r="G274" s="77">
        <v>7.0</v>
      </c>
    </row>
    <row r="275">
      <c r="A275" s="75" t="s">
        <v>665</v>
      </c>
      <c r="B275" s="75" t="s">
        <v>682</v>
      </c>
      <c r="C275" s="75" t="s">
        <v>683</v>
      </c>
      <c r="D275" s="75" t="s">
        <v>151</v>
      </c>
      <c r="F275" s="75" t="s">
        <v>689</v>
      </c>
      <c r="G275" s="77">
        <v>0.0</v>
      </c>
    </row>
    <row r="276">
      <c r="A276" s="75" t="s">
        <v>665</v>
      </c>
      <c r="B276" s="75" t="s">
        <v>682</v>
      </c>
      <c r="C276" s="75" t="s">
        <v>683</v>
      </c>
      <c r="D276" s="75" t="s">
        <v>190</v>
      </c>
      <c r="F276" s="75" t="s">
        <v>684</v>
      </c>
      <c r="G276" s="77">
        <v>0.0</v>
      </c>
    </row>
    <row r="277">
      <c r="A277" s="75" t="s">
        <v>665</v>
      </c>
      <c r="B277" s="75" t="s">
        <v>682</v>
      </c>
      <c r="C277" s="75" t="s">
        <v>683</v>
      </c>
      <c r="D277" s="75" t="s">
        <v>190</v>
      </c>
      <c r="F277" s="75" t="s">
        <v>685</v>
      </c>
      <c r="G277" s="77">
        <v>0.0</v>
      </c>
    </row>
    <row r="278">
      <c r="A278" s="75" t="s">
        <v>665</v>
      </c>
      <c r="B278" s="75" t="s">
        <v>682</v>
      </c>
      <c r="C278" s="75" t="s">
        <v>683</v>
      </c>
      <c r="D278" s="75" t="s">
        <v>190</v>
      </c>
      <c r="F278" s="75" t="s">
        <v>686</v>
      </c>
      <c r="G278" s="77">
        <v>0.0</v>
      </c>
    </row>
    <row r="279">
      <c r="A279" s="75" t="s">
        <v>665</v>
      </c>
      <c r="B279" s="75" t="s">
        <v>682</v>
      </c>
      <c r="C279" s="75" t="s">
        <v>683</v>
      </c>
      <c r="D279" s="75" t="s">
        <v>190</v>
      </c>
      <c r="F279" s="75" t="s">
        <v>687</v>
      </c>
      <c r="G279" s="77">
        <v>2.0</v>
      </c>
    </row>
    <row r="280">
      <c r="A280" s="75" t="s">
        <v>665</v>
      </c>
      <c r="B280" s="75" t="s">
        <v>682</v>
      </c>
      <c r="C280" s="75" t="s">
        <v>683</v>
      </c>
      <c r="D280" s="75" t="s">
        <v>190</v>
      </c>
      <c r="F280" s="75" t="s">
        <v>688</v>
      </c>
      <c r="G280" s="77">
        <v>9.0</v>
      </c>
    </row>
    <row r="281">
      <c r="A281" s="75" t="s">
        <v>665</v>
      </c>
      <c r="B281" s="75" t="s">
        <v>682</v>
      </c>
      <c r="C281" s="75" t="s">
        <v>683</v>
      </c>
      <c r="D281" s="75" t="s">
        <v>190</v>
      </c>
      <c r="F281" s="75" t="s">
        <v>689</v>
      </c>
      <c r="G281" s="77">
        <v>0.0</v>
      </c>
    </row>
    <row r="282">
      <c r="A282" s="75" t="s">
        <v>665</v>
      </c>
      <c r="B282" s="75" t="s">
        <v>682</v>
      </c>
      <c r="C282" s="75" t="s">
        <v>683</v>
      </c>
      <c r="D282" s="75" t="s">
        <v>175</v>
      </c>
      <c r="F282" s="75" t="s">
        <v>684</v>
      </c>
      <c r="G282" s="77">
        <v>0.0</v>
      </c>
    </row>
    <row r="283">
      <c r="A283" s="75" t="s">
        <v>665</v>
      </c>
      <c r="B283" s="75" t="s">
        <v>682</v>
      </c>
      <c r="C283" s="75" t="s">
        <v>683</v>
      </c>
      <c r="D283" s="75" t="s">
        <v>175</v>
      </c>
      <c r="F283" s="75" t="s">
        <v>685</v>
      </c>
      <c r="G283" s="77">
        <v>0.0</v>
      </c>
    </row>
    <row r="284">
      <c r="A284" s="75" t="s">
        <v>665</v>
      </c>
      <c r="B284" s="75" t="s">
        <v>682</v>
      </c>
      <c r="C284" s="75" t="s">
        <v>683</v>
      </c>
      <c r="D284" s="25" t="s">
        <v>175</v>
      </c>
      <c r="F284" s="75" t="s">
        <v>686</v>
      </c>
      <c r="G284" s="75">
        <v>0.0</v>
      </c>
    </row>
    <row r="285">
      <c r="A285" s="75" t="s">
        <v>665</v>
      </c>
      <c r="B285" s="75" t="s">
        <v>682</v>
      </c>
      <c r="C285" s="75" t="s">
        <v>683</v>
      </c>
      <c r="D285" s="25" t="s">
        <v>175</v>
      </c>
      <c r="F285" s="75" t="s">
        <v>687</v>
      </c>
      <c r="G285" s="75">
        <v>2.0</v>
      </c>
    </row>
    <row r="286">
      <c r="A286" s="75" t="s">
        <v>665</v>
      </c>
      <c r="B286" s="75" t="s">
        <v>682</v>
      </c>
      <c r="C286" s="25" t="s">
        <v>683</v>
      </c>
      <c r="D286" s="25" t="s">
        <v>175</v>
      </c>
      <c r="F286" s="75" t="s">
        <v>688</v>
      </c>
      <c r="G286" s="77">
        <v>2.0</v>
      </c>
    </row>
    <row r="287">
      <c r="A287" s="75" t="s">
        <v>665</v>
      </c>
      <c r="B287" s="75" t="s">
        <v>682</v>
      </c>
      <c r="C287" s="25" t="s">
        <v>683</v>
      </c>
      <c r="D287" s="25" t="s">
        <v>175</v>
      </c>
      <c r="F287" s="75" t="s">
        <v>689</v>
      </c>
      <c r="G287" s="77">
        <v>0.0</v>
      </c>
    </row>
    <row r="288">
      <c r="A288" s="75" t="s">
        <v>665</v>
      </c>
      <c r="B288" s="75" t="s">
        <v>682</v>
      </c>
      <c r="C288" s="75" t="s">
        <v>683</v>
      </c>
      <c r="D288" s="25" t="s">
        <v>194</v>
      </c>
      <c r="E288" s="76"/>
      <c r="F288" s="75" t="s">
        <v>684</v>
      </c>
      <c r="G288" s="77">
        <v>0.0</v>
      </c>
    </row>
    <row r="289">
      <c r="A289" s="75" t="s">
        <v>665</v>
      </c>
      <c r="B289" s="75" t="s">
        <v>682</v>
      </c>
      <c r="C289" s="75" t="s">
        <v>683</v>
      </c>
      <c r="D289" s="25" t="s">
        <v>194</v>
      </c>
      <c r="E289" s="76"/>
      <c r="F289" s="75" t="s">
        <v>685</v>
      </c>
      <c r="G289" s="75">
        <v>0.0</v>
      </c>
    </row>
    <row r="290">
      <c r="A290" s="75" t="s">
        <v>665</v>
      </c>
      <c r="B290" s="75" t="s">
        <v>682</v>
      </c>
      <c r="C290" s="75" t="s">
        <v>683</v>
      </c>
      <c r="D290" s="25" t="s">
        <v>194</v>
      </c>
      <c r="E290" s="76"/>
      <c r="F290" s="75" t="s">
        <v>686</v>
      </c>
      <c r="G290" s="77">
        <v>0.0</v>
      </c>
    </row>
    <row r="291">
      <c r="A291" s="75" t="s">
        <v>665</v>
      </c>
      <c r="B291" s="75" t="s">
        <v>682</v>
      </c>
      <c r="C291" s="75" t="s">
        <v>683</v>
      </c>
      <c r="D291" s="25" t="s">
        <v>194</v>
      </c>
      <c r="E291" s="76"/>
      <c r="F291" s="75" t="s">
        <v>687</v>
      </c>
      <c r="G291" s="77">
        <v>7.0</v>
      </c>
    </row>
    <row r="292">
      <c r="A292" s="75" t="s">
        <v>665</v>
      </c>
      <c r="B292" s="75" t="s">
        <v>682</v>
      </c>
      <c r="C292" s="75" t="s">
        <v>683</v>
      </c>
      <c r="D292" s="75" t="s">
        <v>194</v>
      </c>
      <c r="E292" s="75"/>
      <c r="F292" s="75" t="s">
        <v>688</v>
      </c>
      <c r="G292" s="77">
        <v>10.0</v>
      </c>
    </row>
    <row r="293">
      <c r="A293" s="75" t="s">
        <v>665</v>
      </c>
      <c r="B293" s="75" t="s">
        <v>682</v>
      </c>
      <c r="C293" s="75" t="s">
        <v>683</v>
      </c>
      <c r="D293" s="75" t="s">
        <v>194</v>
      </c>
      <c r="E293" s="75"/>
      <c r="F293" s="75" t="s">
        <v>689</v>
      </c>
      <c r="G293" s="77">
        <v>0.0</v>
      </c>
    </row>
    <row r="294">
      <c r="A294" s="75" t="s">
        <v>665</v>
      </c>
      <c r="B294" s="75" t="s">
        <v>682</v>
      </c>
      <c r="C294" s="75" t="s">
        <v>683</v>
      </c>
      <c r="D294" s="75" t="s">
        <v>92</v>
      </c>
      <c r="E294" s="75"/>
      <c r="F294" s="75" t="s">
        <v>684</v>
      </c>
      <c r="G294" s="77">
        <v>1.0</v>
      </c>
    </row>
    <row r="295">
      <c r="A295" s="75" t="s">
        <v>665</v>
      </c>
      <c r="B295" s="75" t="s">
        <v>682</v>
      </c>
      <c r="C295" s="75" t="s">
        <v>683</v>
      </c>
      <c r="D295" s="75" t="s">
        <v>92</v>
      </c>
      <c r="E295" s="75"/>
      <c r="F295" s="75" t="s">
        <v>685</v>
      </c>
      <c r="G295" s="77">
        <v>1.0</v>
      </c>
    </row>
    <row r="296">
      <c r="A296" s="75" t="s">
        <v>665</v>
      </c>
      <c r="B296" s="75" t="s">
        <v>682</v>
      </c>
      <c r="C296" s="75" t="s">
        <v>683</v>
      </c>
      <c r="D296" s="75" t="s">
        <v>92</v>
      </c>
      <c r="E296" s="75"/>
      <c r="F296" s="75" t="s">
        <v>686</v>
      </c>
      <c r="G296" s="77">
        <v>0.0</v>
      </c>
    </row>
    <row r="297">
      <c r="A297" s="75" t="s">
        <v>665</v>
      </c>
      <c r="B297" s="75" t="s">
        <v>682</v>
      </c>
      <c r="C297" s="75" t="s">
        <v>683</v>
      </c>
      <c r="D297" s="75" t="s">
        <v>92</v>
      </c>
      <c r="E297" s="75"/>
      <c r="F297" s="75" t="s">
        <v>687</v>
      </c>
      <c r="G297" s="77">
        <v>2.0</v>
      </c>
    </row>
    <row r="298">
      <c r="A298" s="75" t="s">
        <v>665</v>
      </c>
      <c r="B298" s="75" t="s">
        <v>682</v>
      </c>
      <c r="C298" s="75" t="s">
        <v>683</v>
      </c>
      <c r="D298" s="75" t="s">
        <v>92</v>
      </c>
      <c r="E298" s="75"/>
      <c r="F298" s="75" t="s">
        <v>688</v>
      </c>
      <c r="G298" s="77">
        <v>2.0</v>
      </c>
    </row>
    <row r="299">
      <c r="A299" s="75" t="s">
        <v>665</v>
      </c>
      <c r="B299" s="75" t="s">
        <v>682</v>
      </c>
      <c r="C299" s="75" t="s">
        <v>683</v>
      </c>
      <c r="D299" s="75" t="s">
        <v>92</v>
      </c>
      <c r="E299" s="75"/>
      <c r="F299" s="75" t="s">
        <v>689</v>
      </c>
      <c r="G299" s="77">
        <v>0.0</v>
      </c>
    </row>
    <row r="300">
      <c r="A300" s="75" t="s">
        <v>665</v>
      </c>
      <c r="B300" s="75" t="s">
        <v>682</v>
      </c>
      <c r="C300" s="75" t="s">
        <v>683</v>
      </c>
      <c r="D300" s="75" t="s">
        <v>173</v>
      </c>
      <c r="E300" s="75"/>
      <c r="F300" s="75" t="s">
        <v>684</v>
      </c>
      <c r="G300" s="77">
        <v>1.0</v>
      </c>
    </row>
    <row r="301">
      <c r="A301" s="75" t="s">
        <v>665</v>
      </c>
      <c r="B301" s="75" t="s">
        <v>682</v>
      </c>
      <c r="C301" s="75" t="s">
        <v>683</v>
      </c>
      <c r="D301" s="75" t="s">
        <v>173</v>
      </c>
      <c r="E301" s="75"/>
      <c r="F301" s="75" t="s">
        <v>685</v>
      </c>
      <c r="G301" s="77">
        <v>1.0</v>
      </c>
    </row>
    <row r="302">
      <c r="A302" s="75" t="s">
        <v>665</v>
      </c>
      <c r="B302" s="75" t="s">
        <v>682</v>
      </c>
      <c r="C302" s="75" t="s">
        <v>683</v>
      </c>
      <c r="D302" s="75" t="s">
        <v>173</v>
      </c>
      <c r="E302" s="75"/>
      <c r="F302" s="75" t="s">
        <v>686</v>
      </c>
      <c r="G302" s="77">
        <v>0.0</v>
      </c>
    </row>
    <row r="303">
      <c r="A303" s="75" t="s">
        <v>665</v>
      </c>
      <c r="B303" s="75" t="s">
        <v>682</v>
      </c>
      <c r="C303" s="75" t="s">
        <v>683</v>
      </c>
      <c r="D303" s="75" t="s">
        <v>173</v>
      </c>
      <c r="E303" s="75"/>
      <c r="F303" s="75" t="s">
        <v>687</v>
      </c>
      <c r="G303" s="77">
        <v>1.0</v>
      </c>
    </row>
    <row r="304">
      <c r="A304" s="75" t="s">
        <v>665</v>
      </c>
      <c r="B304" s="75" t="s">
        <v>682</v>
      </c>
      <c r="C304" s="75" t="s">
        <v>683</v>
      </c>
      <c r="D304" s="75" t="s">
        <v>173</v>
      </c>
      <c r="E304" s="75"/>
      <c r="F304" s="75" t="s">
        <v>688</v>
      </c>
      <c r="G304" s="77">
        <v>1.0</v>
      </c>
    </row>
    <row r="305">
      <c r="A305" s="75" t="s">
        <v>665</v>
      </c>
      <c r="B305" s="75" t="s">
        <v>682</v>
      </c>
      <c r="C305" s="75" t="s">
        <v>683</v>
      </c>
      <c r="D305" s="75" t="s">
        <v>173</v>
      </c>
      <c r="E305" s="75"/>
      <c r="F305" s="75" t="s">
        <v>689</v>
      </c>
      <c r="G305" s="77">
        <v>0.0</v>
      </c>
    </row>
    <row r="306">
      <c r="A306" s="75" t="s">
        <v>665</v>
      </c>
      <c r="B306" s="75" t="s">
        <v>682</v>
      </c>
      <c r="C306" s="75" t="s">
        <v>683</v>
      </c>
      <c r="D306" s="75" t="s">
        <v>64</v>
      </c>
      <c r="E306" s="75"/>
      <c r="F306" s="75" t="s">
        <v>684</v>
      </c>
      <c r="G306" s="77">
        <v>189.0</v>
      </c>
    </row>
    <row r="307">
      <c r="A307" s="75" t="s">
        <v>665</v>
      </c>
      <c r="B307" s="75" t="s">
        <v>682</v>
      </c>
      <c r="C307" s="75" t="s">
        <v>683</v>
      </c>
      <c r="D307" s="75" t="s">
        <v>64</v>
      </c>
      <c r="E307" s="75"/>
      <c r="F307" s="75" t="s">
        <v>685</v>
      </c>
      <c r="G307" s="77">
        <v>306.0</v>
      </c>
    </row>
    <row r="308">
      <c r="A308" s="75" t="s">
        <v>665</v>
      </c>
      <c r="B308" s="75" t="s">
        <v>682</v>
      </c>
      <c r="C308" s="75" t="s">
        <v>683</v>
      </c>
      <c r="D308" s="75" t="s">
        <v>64</v>
      </c>
      <c r="E308" s="75"/>
      <c r="F308" s="75" t="s">
        <v>686</v>
      </c>
      <c r="G308" s="77">
        <v>0.68</v>
      </c>
    </row>
    <row r="309">
      <c r="A309" s="75" t="s">
        <v>665</v>
      </c>
      <c r="B309" s="75" t="s">
        <v>682</v>
      </c>
      <c r="C309" s="75" t="s">
        <v>683</v>
      </c>
      <c r="D309" s="75" t="s">
        <v>64</v>
      </c>
      <c r="E309" s="75"/>
      <c r="F309" s="75" t="s">
        <v>687</v>
      </c>
      <c r="G309" s="77">
        <v>394.0</v>
      </c>
    </row>
    <row r="310">
      <c r="A310" s="75" t="s">
        <v>665</v>
      </c>
      <c r="B310" s="75" t="s">
        <v>682</v>
      </c>
      <c r="C310" s="75" t="s">
        <v>683</v>
      </c>
      <c r="D310" s="75" t="s">
        <v>64</v>
      </c>
      <c r="E310" s="75"/>
      <c r="F310" s="75" t="s">
        <v>688</v>
      </c>
      <c r="G310" s="77">
        <v>757.0</v>
      </c>
    </row>
    <row r="311">
      <c r="A311" s="75" t="s">
        <v>665</v>
      </c>
      <c r="B311" s="75" t="s">
        <v>682</v>
      </c>
      <c r="C311" s="75" t="s">
        <v>683</v>
      </c>
      <c r="D311" s="75" t="s">
        <v>64</v>
      </c>
      <c r="E311" s="75"/>
      <c r="F311" s="75" t="s">
        <v>689</v>
      </c>
      <c r="G311" s="77">
        <v>0.87</v>
      </c>
    </row>
    <row r="312">
      <c r="A312" s="75" t="s">
        <v>665</v>
      </c>
      <c r="B312" s="75" t="s">
        <v>682</v>
      </c>
      <c r="C312" s="75" t="s">
        <v>683</v>
      </c>
      <c r="D312" s="75" t="s">
        <v>50</v>
      </c>
      <c r="E312" s="75"/>
      <c r="F312" s="75" t="s">
        <v>684</v>
      </c>
      <c r="G312" s="77">
        <v>45.0</v>
      </c>
    </row>
    <row r="313">
      <c r="A313" s="75" t="s">
        <v>665</v>
      </c>
      <c r="B313" s="75" t="s">
        <v>682</v>
      </c>
      <c r="C313" s="75" t="s">
        <v>683</v>
      </c>
      <c r="D313" s="75" t="s">
        <v>50</v>
      </c>
      <c r="E313" s="75"/>
      <c r="F313" s="75" t="s">
        <v>685</v>
      </c>
      <c r="G313" s="77">
        <v>67.0</v>
      </c>
    </row>
    <row r="314">
      <c r="A314" s="75" t="s">
        <v>665</v>
      </c>
      <c r="B314" s="75" t="s">
        <v>682</v>
      </c>
      <c r="C314" s="75" t="s">
        <v>683</v>
      </c>
      <c r="D314" s="75" t="s">
        <v>50</v>
      </c>
      <c r="E314" s="75"/>
      <c r="F314" s="75" t="s">
        <v>686</v>
      </c>
      <c r="G314" s="77">
        <v>0.36</v>
      </c>
    </row>
    <row r="315">
      <c r="A315" s="75" t="s">
        <v>665</v>
      </c>
      <c r="B315" s="75" t="s">
        <v>682</v>
      </c>
      <c r="C315" s="75" t="s">
        <v>683</v>
      </c>
      <c r="D315" s="75" t="s">
        <v>50</v>
      </c>
      <c r="E315" s="75"/>
      <c r="F315" s="75" t="s">
        <v>687</v>
      </c>
      <c r="G315" s="77">
        <v>41.0</v>
      </c>
    </row>
    <row r="316">
      <c r="A316" s="75" t="s">
        <v>665</v>
      </c>
      <c r="B316" s="75" t="s">
        <v>682</v>
      </c>
      <c r="C316" s="75" t="s">
        <v>683</v>
      </c>
      <c r="D316" s="75" t="s">
        <v>50</v>
      </c>
      <c r="E316" s="75"/>
      <c r="F316" s="75" t="s">
        <v>688</v>
      </c>
      <c r="G316" s="77">
        <v>73.0</v>
      </c>
    </row>
    <row r="317">
      <c r="A317" s="75" t="s">
        <v>665</v>
      </c>
      <c r="B317" s="75" t="s">
        <v>682</v>
      </c>
      <c r="C317" s="75" t="s">
        <v>683</v>
      </c>
      <c r="D317" s="75" t="s">
        <v>50</v>
      </c>
      <c r="E317" s="75"/>
      <c r="F317" s="75" t="s">
        <v>689</v>
      </c>
      <c r="G317" s="77">
        <v>0.76</v>
      </c>
    </row>
    <row r="318">
      <c r="A318" s="75" t="s">
        <v>665</v>
      </c>
      <c r="B318" s="75" t="s">
        <v>682</v>
      </c>
      <c r="C318" s="75" t="s">
        <v>683</v>
      </c>
      <c r="D318" s="75" t="s">
        <v>88</v>
      </c>
      <c r="E318" s="75"/>
      <c r="F318" s="75" t="s">
        <v>684</v>
      </c>
      <c r="G318" s="77">
        <v>95.0</v>
      </c>
    </row>
    <row r="319">
      <c r="A319" s="75" t="s">
        <v>665</v>
      </c>
      <c r="B319" s="75" t="s">
        <v>682</v>
      </c>
      <c r="C319" s="75" t="s">
        <v>683</v>
      </c>
      <c r="D319" s="75" t="s">
        <v>88</v>
      </c>
      <c r="E319" s="75"/>
      <c r="F319" s="75" t="s">
        <v>685</v>
      </c>
      <c r="G319" s="77">
        <v>103.0</v>
      </c>
    </row>
    <row r="320">
      <c r="A320" s="75" t="s">
        <v>665</v>
      </c>
      <c r="B320" s="75" t="s">
        <v>682</v>
      </c>
      <c r="C320" s="75" t="s">
        <v>683</v>
      </c>
      <c r="D320" s="75" t="s">
        <v>88</v>
      </c>
      <c r="E320" s="75"/>
      <c r="F320" s="75" t="s">
        <v>686</v>
      </c>
      <c r="G320" s="77">
        <v>0.76</v>
      </c>
    </row>
    <row r="321">
      <c r="A321" s="75" t="s">
        <v>665</v>
      </c>
      <c r="B321" s="75" t="s">
        <v>682</v>
      </c>
      <c r="C321" s="75" t="s">
        <v>683</v>
      </c>
      <c r="D321" s="75" t="s">
        <v>88</v>
      </c>
      <c r="E321" s="75"/>
      <c r="F321" s="75" t="s">
        <v>687</v>
      </c>
      <c r="G321" s="77">
        <v>194.0</v>
      </c>
    </row>
    <row r="322">
      <c r="A322" s="75" t="s">
        <v>665</v>
      </c>
      <c r="B322" s="75" t="s">
        <v>682</v>
      </c>
      <c r="C322" s="75" t="s">
        <v>683</v>
      </c>
      <c r="D322" s="75" t="s">
        <v>88</v>
      </c>
      <c r="E322" s="75"/>
      <c r="F322" s="75" t="s">
        <v>688</v>
      </c>
      <c r="G322" s="77">
        <v>389.0</v>
      </c>
    </row>
    <row r="323">
      <c r="A323" s="75" t="s">
        <v>665</v>
      </c>
      <c r="B323" s="75" t="s">
        <v>682</v>
      </c>
      <c r="C323" s="75" t="s">
        <v>683</v>
      </c>
      <c r="D323" s="75" t="s">
        <v>88</v>
      </c>
      <c r="E323" s="75"/>
      <c r="F323" s="75" t="s">
        <v>689</v>
      </c>
      <c r="G323" s="77">
        <v>0.84</v>
      </c>
    </row>
    <row r="324">
      <c r="A324" s="75" t="s">
        <v>665</v>
      </c>
      <c r="B324" s="75" t="s">
        <v>682</v>
      </c>
      <c r="C324" s="75" t="s">
        <v>683</v>
      </c>
      <c r="D324" s="75" t="s">
        <v>65</v>
      </c>
      <c r="E324" s="75"/>
      <c r="F324" s="75" t="s">
        <v>684</v>
      </c>
      <c r="G324" s="77">
        <v>9.0</v>
      </c>
    </row>
    <row r="325">
      <c r="A325" s="75" t="s">
        <v>665</v>
      </c>
      <c r="B325" s="75" t="s">
        <v>682</v>
      </c>
      <c r="C325" s="75" t="s">
        <v>683</v>
      </c>
      <c r="D325" s="75" t="s">
        <v>65</v>
      </c>
      <c r="E325" s="75"/>
      <c r="F325" s="75" t="s">
        <v>685</v>
      </c>
      <c r="G325" s="77">
        <v>9.0</v>
      </c>
    </row>
    <row r="326">
      <c r="A326" s="75" t="s">
        <v>665</v>
      </c>
      <c r="B326" s="75" t="s">
        <v>682</v>
      </c>
      <c r="C326" s="75" t="s">
        <v>683</v>
      </c>
      <c r="D326" s="75" t="s">
        <v>65</v>
      </c>
      <c r="E326" s="75"/>
      <c r="F326" s="75" t="s">
        <v>686</v>
      </c>
      <c r="G326" s="77">
        <v>0.89</v>
      </c>
    </row>
    <row r="327">
      <c r="A327" s="75" t="s">
        <v>665</v>
      </c>
      <c r="B327" s="75" t="s">
        <v>682</v>
      </c>
      <c r="C327" s="75" t="s">
        <v>683</v>
      </c>
      <c r="D327" s="75" t="s">
        <v>65</v>
      </c>
      <c r="E327" s="75"/>
      <c r="F327" s="75" t="s">
        <v>687</v>
      </c>
      <c r="G327" s="77">
        <v>4.0</v>
      </c>
    </row>
    <row r="328">
      <c r="A328" s="75" t="s">
        <v>665</v>
      </c>
      <c r="B328" s="75" t="s">
        <v>682</v>
      </c>
      <c r="C328" s="75" t="s">
        <v>683</v>
      </c>
      <c r="D328" s="75" t="s">
        <v>65</v>
      </c>
      <c r="E328" s="75"/>
      <c r="F328" s="75" t="s">
        <v>688</v>
      </c>
      <c r="G328" s="77">
        <v>4.0</v>
      </c>
    </row>
    <row r="329">
      <c r="A329" s="75" t="s">
        <v>665</v>
      </c>
      <c r="B329" s="75" t="s">
        <v>682</v>
      </c>
      <c r="C329" s="75" t="s">
        <v>683</v>
      </c>
      <c r="D329" s="75" t="s">
        <v>65</v>
      </c>
      <c r="E329" s="75"/>
      <c r="F329" s="75" t="s">
        <v>689</v>
      </c>
      <c r="G329" s="77">
        <v>0.0</v>
      </c>
    </row>
    <row r="330">
      <c r="A330" s="75" t="s">
        <v>665</v>
      </c>
      <c r="B330" s="75" t="s">
        <v>682</v>
      </c>
      <c r="C330" s="75" t="s">
        <v>683</v>
      </c>
      <c r="D330" s="75" t="s">
        <v>97</v>
      </c>
      <c r="E330" s="75"/>
      <c r="F330" s="75" t="s">
        <v>684</v>
      </c>
      <c r="G330" s="77">
        <v>0.0</v>
      </c>
    </row>
    <row r="331">
      <c r="A331" s="75" t="s">
        <v>665</v>
      </c>
      <c r="B331" s="75" t="s">
        <v>682</v>
      </c>
      <c r="C331" s="75" t="s">
        <v>683</v>
      </c>
      <c r="D331" s="75" t="s">
        <v>97</v>
      </c>
      <c r="E331" s="75"/>
      <c r="F331" s="75" t="s">
        <v>685</v>
      </c>
      <c r="G331" s="77">
        <v>0.0</v>
      </c>
    </row>
    <row r="332">
      <c r="A332" s="75" t="s">
        <v>665</v>
      </c>
      <c r="B332" s="75" t="s">
        <v>682</v>
      </c>
      <c r="C332" s="75" t="s">
        <v>683</v>
      </c>
      <c r="D332" s="75" t="s">
        <v>97</v>
      </c>
      <c r="E332" s="75"/>
      <c r="F332" s="75" t="s">
        <v>686</v>
      </c>
      <c r="G332" s="77">
        <v>0.0</v>
      </c>
    </row>
    <row r="333">
      <c r="A333" s="75" t="s">
        <v>665</v>
      </c>
      <c r="B333" s="75" t="s">
        <v>682</v>
      </c>
      <c r="C333" s="75" t="s">
        <v>683</v>
      </c>
      <c r="D333" s="75" t="s">
        <v>97</v>
      </c>
      <c r="E333" s="75"/>
      <c r="F333" s="75" t="s">
        <v>687</v>
      </c>
      <c r="G333" s="77">
        <v>2.0</v>
      </c>
    </row>
    <row r="334">
      <c r="A334" s="75" t="s">
        <v>665</v>
      </c>
      <c r="B334" s="75" t="s">
        <v>682</v>
      </c>
      <c r="C334" s="75" t="s">
        <v>683</v>
      </c>
      <c r="D334" s="75" t="s">
        <v>97</v>
      </c>
      <c r="E334" s="75"/>
      <c r="F334" s="75" t="s">
        <v>688</v>
      </c>
      <c r="G334" s="77">
        <v>4.0</v>
      </c>
    </row>
    <row r="335">
      <c r="A335" s="75" t="s">
        <v>665</v>
      </c>
      <c r="B335" s="75" t="s">
        <v>682</v>
      </c>
      <c r="C335" s="75" t="s">
        <v>683</v>
      </c>
      <c r="D335" s="75" t="s">
        <v>97</v>
      </c>
      <c r="E335" s="75"/>
      <c r="F335" s="75" t="s">
        <v>689</v>
      </c>
      <c r="G335" s="77">
        <v>0.0</v>
      </c>
    </row>
    <row r="336">
      <c r="A336" s="75" t="s">
        <v>665</v>
      </c>
      <c r="B336" s="75" t="s">
        <v>682</v>
      </c>
      <c r="C336" s="75" t="s">
        <v>683</v>
      </c>
      <c r="D336" s="75" t="s">
        <v>86</v>
      </c>
      <c r="E336" s="75"/>
      <c r="F336" s="75" t="s">
        <v>684</v>
      </c>
      <c r="G336" s="77">
        <v>17.0</v>
      </c>
    </row>
    <row r="337">
      <c r="A337" s="75" t="s">
        <v>665</v>
      </c>
      <c r="B337" s="75" t="s">
        <v>682</v>
      </c>
      <c r="C337" s="75" t="s">
        <v>683</v>
      </c>
      <c r="D337" s="75" t="s">
        <v>86</v>
      </c>
      <c r="E337" s="75"/>
      <c r="F337" s="75" t="s">
        <v>685</v>
      </c>
      <c r="G337" s="77">
        <v>19.0</v>
      </c>
    </row>
    <row r="338">
      <c r="A338" s="75" t="s">
        <v>665</v>
      </c>
      <c r="B338" s="75" t="s">
        <v>682</v>
      </c>
      <c r="C338" s="75" t="s">
        <v>683</v>
      </c>
      <c r="D338" s="75" t="s">
        <v>86</v>
      </c>
      <c r="E338" s="75"/>
      <c r="F338" s="75" t="s">
        <v>686</v>
      </c>
      <c r="G338" s="77">
        <v>0.53</v>
      </c>
    </row>
    <row r="339">
      <c r="A339" s="75" t="s">
        <v>665</v>
      </c>
      <c r="B339" s="75" t="s">
        <v>682</v>
      </c>
      <c r="C339" s="75" t="s">
        <v>683</v>
      </c>
      <c r="D339" s="75" t="s">
        <v>86</v>
      </c>
      <c r="E339" s="75"/>
      <c r="F339" s="75" t="s">
        <v>687</v>
      </c>
      <c r="G339" s="77">
        <v>50.0</v>
      </c>
    </row>
    <row r="340">
      <c r="A340" s="75" t="s">
        <v>665</v>
      </c>
      <c r="B340" s="75" t="s">
        <v>682</v>
      </c>
      <c r="C340" s="75" t="s">
        <v>683</v>
      </c>
      <c r="D340" s="75" t="s">
        <v>86</v>
      </c>
      <c r="E340" s="75"/>
      <c r="F340" s="75" t="s">
        <v>688</v>
      </c>
      <c r="G340" s="77">
        <v>112.0</v>
      </c>
    </row>
    <row r="341">
      <c r="A341" s="75" t="s">
        <v>665</v>
      </c>
      <c r="B341" s="75" t="s">
        <v>682</v>
      </c>
      <c r="C341" s="75" t="s">
        <v>683</v>
      </c>
      <c r="D341" s="75" t="s">
        <v>86</v>
      </c>
      <c r="E341" s="75"/>
      <c r="F341" s="75" t="s">
        <v>689</v>
      </c>
      <c r="G341" s="77">
        <v>0.26</v>
      </c>
    </row>
    <row r="342">
      <c r="A342" s="75" t="s">
        <v>665</v>
      </c>
      <c r="B342" s="75" t="s">
        <v>682</v>
      </c>
      <c r="C342" s="75" t="s">
        <v>683</v>
      </c>
      <c r="D342" s="75" t="s">
        <v>108</v>
      </c>
      <c r="E342" s="75"/>
      <c r="F342" s="75" t="s">
        <v>684</v>
      </c>
      <c r="G342" s="77">
        <v>0.0</v>
      </c>
    </row>
    <row r="343">
      <c r="A343" s="75" t="s">
        <v>665</v>
      </c>
      <c r="B343" s="75" t="s">
        <v>682</v>
      </c>
      <c r="C343" s="75" t="s">
        <v>683</v>
      </c>
      <c r="D343" s="75" t="s">
        <v>108</v>
      </c>
      <c r="E343" s="75"/>
      <c r="F343" s="75" t="s">
        <v>685</v>
      </c>
      <c r="G343" s="77">
        <v>0.0</v>
      </c>
    </row>
    <row r="344">
      <c r="A344" s="75" t="s">
        <v>665</v>
      </c>
      <c r="B344" s="75" t="s">
        <v>682</v>
      </c>
      <c r="C344" s="75" t="s">
        <v>683</v>
      </c>
      <c r="D344" s="75" t="s">
        <v>108</v>
      </c>
      <c r="E344" s="75"/>
      <c r="F344" s="75" t="s">
        <v>686</v>
      </c>
      <c r="G344" s="77">
        <v>0.0</v>
      </c>
    </row>
    <row r="345">
      <c r="A345" s="75" t="s">
        <v>665</v>
      </c>
      <c r="B345" s="75" t="s">
        <v>682</v>
      </c>
      <c r="C345" s="75" t="s">
        <v>683</v>
      </c>
      <c r="D345" s="75" t="s">
        <v>108</v>
      </c>
      <c r="E345" s="75"/>
      <c r="F345" s="75" t="s">
        <v>687</v>
      </c>
      <c r="G345" s="77">
        <v>2.0</v>
      </c>
    </row>
    <row r="346">
      <c r="A346" s="75" t="s">
        <v>665</v>
      </c>
      <c r="B346" s="75" t="s">
        <v>682</v>
      </c>
      <c r="C346" s="75" t="s">
        <v>683</v>
      </c>
      <c r="D346" s="75" t="s">
        <v>108</v>
      </c>
      <c r="E346" s="75"/>
      <c r="F346" s="75" t="s">
        <v>688</v>
      </c>
      <c r="G346" s="77">
        <v>2.0</v>
      </c>
    </row>
    <row r="347">
      <c r="A347" s="75" t="s">
        <v>665</v>
      </c>
      <c r="B347" s="75" t="s">
        <v>682</v>
      </c>
      <c r="C347" s="75" t="s">
        <v>683</v>
      </c>
      <c r="D347" s="75" t="s">
        <v>108</v>
      </c>
      <c r="E347" s="75"/>
      <c r="F347" s="75" t="s">
        <v>689</v>
      </c>
      <c r="G347" s="77">
        <v>0.0</v>
      </c>
    </row>
    <row r="348">
      <c r="A348" s="75" t="s">
        <v>665</v>
      </c>
      <c r="B348" s="75" t="s">
        <v>682</v>
      </c>
      <c r="C348" s="75" t="s">
        <v>683</v>
      </c>
      <c r="D348" s="75" t="s">
        <v>141</v>
      </c>
      <c r="E348" s="75"/>
      <c r="F348" s="75" t="s">
        <v>684</v>
      </c>
      <c r="G348" s="77">
        <v>1.0</v>
      </c>
    </row>
    <row r="349">
      <c r="A349" s="75" t="s">
        <v>665</v>
      </c>
      <c r="B349" s="75" t="s">
        <v>682</v>
      </c>
      <c r="C349" s="75" t="s">
        <v>683</v>
      </c>
      <c r="D349" s="75" t="s">
        <v>141</v>
      </c>
      <c r="E349" s="75"/>
      <c r="F349" s="75" t="s">
        <v>685</v>
      </c>
      <c r="G349" s="77">
        <v>1.0</v>
      </c>
    </row>
    <row r="350">
      <c r="A350" s="75" t="s">
        <v>665</v>
      </c>
      <c r="B350" s="75" t="s">
        <v>682</v>
      </c>
      <c r="C350" s="75" t="s">
        <v>683</v>
      </c>
      <c r="D350" s="75" t="s">
        <v>141</v>
      </c>
      <c r="E350" s="75"/>
      <c r="F350" s="75" t="s">
        <v>686</v>
      </c>
      <c r="G350" s="77">
        <v>0.0</v>
      </c>
    </row>
    <row r="351">
      <c r="A351" s="75" t="s">
        <v>665</v>
      </c>
      <c r="B351" s="75" t="s">
        <v>682</v>
      </c>
      <c r="C351" s="75" t="s">
        <v>683</v>
      </c>
      <c r="D351" s="75" t="s">
        <v>141</v>
      </c>
      <c r="E351" s="75"/>
      <c r="F351" s="75" t="s">
        <v>687</v>
      </c>
      <c r="G351" s="77">
        <v>0.0</v>
      </c>
    </row>
    <row r="352">
      <c r="A352" s="75" t="s">
        <v>665</v>
      </c>
      <c r="B352" s="75" t="s">
        <v>682</v>
      </c>
      <c r="C352" s="75" t="s">
        <v>683</v>
      </c>
      <c r="D352" s="75" t="s">
        <v>141</v>
      </c>
      <c r="E352" s="75"/>
      <c r="F352" s="75" t="s">
        <v>688</v>
      </c>
      <c r="G352" s="77">
        <v>0.0</v>
      </c>
    </row>
    <row r="353">
      <c r="A353" s="75" t="s">
        <v>665</v>
      </c>
      <c r="B353" s="75" t="s">
        <v>682</v>
      </c>
      <c r="C353" s="75" t="s">
        <v>683</v>
      </c>
      <c r="D353" s="75" t="s">
        <v>141</v>
      </c>
      <c r="E353" s="75"/>
      <c r="F353" s="75" t="s">
        <v>689</v>
      </c>
      <c r="G353" s="77">
        <v>0.0</v>
      </c>
    </row>
    <row r="354">
      <c r="A354" s="75" t="s">
        <v>665</v>
      </c>
      <c r="B354" s="75" t="s">
        <v>682</v>
      </c>
      <c r="C354" s="75" t="s">
        <v>683</v>
      </c>
      <c r="D354" s="75" t="s">
        <v>113</v>
      </c>
      <c r="E354" s="75"/>
      <c r="F354" s="75" t="s">
        <v>684</v>
      </c>
      <c r="G354" s="77">
        <v>1.0</v>
      </c>
    </row>
    <row r="355">
      <c r="A355" s="75" t="s">
        <v>665</v>
      </c>
      <c r="B355" s="75" t="s">
        <v>682</v>
      </c>
      <c r="C355" s="75" t="s">
        <v>683</v>
      </c>
      <c r="D355" s="75" t="s">
        <v>113</v>
      </c>
      <c r="E355" s="75"/>
      <c r="F355" s="75" t="s">
        <v>685</v>
      </c>
      <c r="G355" s="77">
        <v>1.0</v>
      </c>
    </row>
    <row r="356">
      <c r="A356" s="75" t="s">
        <v>665</v>
      </c>
      <c r="B356" s="75" t="s">
        <v>682</v>
      </c>
      <c r="C356" s="75" t="s">
        <v>683</v>
      </c>
      <c r="D356" s="75" t="s">
        <v>113</v>
      </c>
      <c r="E356" s="75"/>
      <c r="F356" s="75" t="s">
        <v>686</v>
      </c>
      <c r="G356" s="77">
        <v>1.0</v>
      </c>
    </row>
    <row r="357">
      <c r="A357" s="75" t="s">
        <v>665</v>
      </c>
      <c r="B357" s="75" t="s">
        <v>682</v>
      </c>
      <c r="C357" s="75" t="s">
        <v>683</v>
      </c>
      <c r="D357" s="75" t="s">
        <v>113</v>
      </c>
      <c r="E357" s="75"/>
      <c r="F357" s="75" t="s">
        <v>687</v>
      </c>
      <c r="G357" s="77">
        <v>0.0</v>
      </c>
    </row>
    <row r="358">
      <c r="A358" s="75" t="s">
        <v>665</v>
      </c>
      <c r="B358" s="75" t="s">
        <v>682</v>
      </c>
      <c r="C358" s="75" t="s">
        <v>683</v>
      </c>
      <c r="D358" s="75" t="s">
        <v>113</v>
      </c>
      <c r="E358" s="75"/>
      <c r="F358" s="75" t="s">
        <v>688</v>
      </c>
      <c r="G358" s="77">
        <v>0.0</v>
      </c>
    </row>
    <row r="359">
      <c r="A359" s="75" t="s">
        <v>665</v>
      </c>
      <c r="B359" s="75" t="s">
        <v>682</v>
      </c>
      <c r="C359" s="75" t="s">
        <v>683</v>
      </c>
      <c r="D359" s="75" t="s">
        <v>113</v>
      </c>
      <c r="E359" s="75"/>
      <c r="F359" s="75" t="s">
        <v>689</v>
      </c>
      <c r="G359" s="77">
        <v>0.0</v>
      </c>
    </row>
    <row r="360">
      <c r="A360" s="75" t="s">
        <v>665</v>
      </c>
      <c r="B360" s="75" t="s">
        <v>682</v>
      </c>
      <c r="C360" s="75" t="s">
        <v>683</v>
      </c>
      <c r="D360" s="75" t="s">
        <v>55</v>
      </c>
      <c r="E360" s="75"/>
      <c r="F360" s="75" t="s">
        <v>684</v>
      </c>
      <c r="G360" s="77">
        <v>1.0</v>
      </c>
    </row>
    <row r="361">
      <c r="A361" s="75" t="s">
        <v>665</v>
      </c>
      <c r="B361" s="75" t="s">
        <v>682</v>
      </c>
      <c r="C361" s="75" t="s">
        <v>683</v>
      </c>
      <c r="D361" s="75" t="s">
        <v>55</v>
      </c>
      <c r="E361" s="75"/>
      <c r="F361" s="75" t="s">
        <v>685</v>
      </c>
      <c r="G361" s="77">
        <v>1.0</v>
      </c>
    </row>
    <row r="362">
      <c r="A362" s="75" t="s">
        <v>665</v>
      </c>
      <c r="B362" s="75" t="s">
        <v>682</v>
      </c>
      <c r="C362" s="75" t="s">
        <v>683</v>
      </c>
      <c r="D362" s="75" t="s">
        <v>55</v>
      </c>
      <c r="E362" s="75"/>
      <c r="F362" s="75" t="s">
        <v>686</v>
      </c>
      <c r="G362" s="77">
        <v>0.0</v>
      </c>
    </row>
    <row r="363">
      <c r="A363" s="75" t="s">
        <v>665</v>
      </c>
      <c r="B363" s="75" t="s">
        <v>682</v>
      </c>
      <c r="C363" s="75" t="s">
        <v>683</v>
      </c>
      <c r="D363" s="75" t="s">
        <v>55</v>
      </c>
      <c r="E363" s="75"/>
      <c r="F363" s="75" t="s">
        <v>687</v>
      </c>
      <c r="G363" s="77">
        <v>2.0</v>
      </c>
    </row>
    <row r="364">
      <c r="A364" s="75" t="s">
        <v>665</v>
      </c>
      <c r="B364" s="75" t="s">
        <v>682</v>
      </c>
      <c r="C364" s="75" t="s">
        <v>683</v>
      </c>
      <c r="D364" s="75" t="s">
        <v>55</v>
      </c>
      <c r="E364" s="75"/>
      <c r="F364" s="75" t="s">
        <v>688</v>
      </c>
      <c r="G364" s="77">
        <v>2.0</v>
      </c>
    </row>
    <row r="365">
      <c r="A365" s="75" t="s">
        <v>665</v>
      </c>
      <c r="B365" s="75" t="s">
        <v>682</v>
      </c>
      <c r="C365" s="75" t="s">
        <v>683</v>
      </c>
      <c r="D365" s="75" t="s">
        <v>55</v>
      </c>
      <c r="E365" s="75"/>
      <c r="F365" s="75" t="s">
        <v>689</v>
      </c>
      <c r="G365" s="77">
        <v>0.0</v>
      </c>
    </row>
    <row r="366">
      <c r="A366" s="75" t="s">
        <v>665</v>
      </c>
      <c r="B366" s="75" t="s">
        <v>682</v>
      </c>
      <c r="C366" s="75" t="s">
        <v>683</v>
      </c>
      <c r="D366" s="75" t="s">
        <v>100</v>
      </c>
      <c r="E366" s="75"/>
      <c r="F366" s="75" t="s">
        <v>684</v>
      </c>
      <c r="G366" s="77">
        <v>0.0</v>
      </c>
    </row>
    <row r="367">
      <c r="A367" s="75" t="s">
        <v>665</v>
      </c>
      <c r="B367" s="75" t="s">
        <v>682</v>
      </c>
      <c r="C367" s="75" t="s">
        <v>683</v>
      </c>
      <c r="D367" s="75" t="s">
        <v>100</v>
      </c>
      <c r="E367" s="75"/>
      <c r="F367" s="75" t="s">
        <v>685</v>
      </c>
      <c r="G367" s="77">
        <v>0.0</v>
      </c>
    </row>
    <row r="368">
      <c r="A368" s="75" t="s">
        <v>665</v>
      </c>
      <c r="B368" s="75" t="s">
        <v>682</v>
      </c>
      <c r="C368" s="75" t="s">
        <v>683</v>
      </c>
      <c r="D368" s="75" t="s">
        <v>100</v>
      </c>
      <c r="E368" s="75"/>
      <c r="F368" s="75" t="s">
        <v>686</v>
      </c>
      <c r="G368" s="77">
        <v>0.0</v>
      </c>
    </row>
    <row r="369">
      <c r="A369" s="75" t="s">
        <v>665</v>
      </c>
      <c r="B369" s="75" t="s">
        <v>682</v>
      </c>
      <c r="C369" s="75" t="s">
        <v>683</v>
      </c>
      <c r="D369" s="75" t="s">
        <v>100</v>
      </c>
      <c r="E369" s="75"/>
      <c r="F369" s="75" t="s">
        <v>687</v>
      </c>
      <c r="G369" s="77">
        <v>12.0</v>
      </c>
    </row>
    <row r="370">
      <c r="A370" s="75" t="s">
        <v>665</v>
      </c>
      <c r="B370" s="75" t="s">
        <v>682</v>
      </c>
      <c r="C370" s="75" t="s">
        <v>683</v>
      </c>
      <c r="D370" s="75" t="s">
        <v>100</v>
      </c>
      <c r="E370" s="75"/>
      <c r="F370" s="75" t="s">
        <v>688</v>
      </c>
      <c r="G370" s="77">
        <v>12.0</v>
      </c>
    </row>
    <row r="371">
      <c r="A371" s="75" t="s">
        <v>665</v>
      </c>
      <c r="B371" s="75" t="s">
        <v>682</v>
      </c>
      <c r="C371" s="75" t="s">
        <v>683</v>
      </c>
      <c r="D371" s="75" t="s">
        <v>100</v>
      </c>
      <c r="E371" s="75"/>
      <c r="F371" s="75" t="s">
        <v>689</v>
      </c>
      <c r="G371" s="77">
        <v>0.0</v>
      </c>
    </row>
    <row r="372">
      <c r="A372" s="75" t="s">
        <v>665</v>
      </c>
      <c r="B372" s="75" t="s">
        <v>682</v>
      </c>
      <c r="C372" s="75" t="s">
        <v>683</v>
      </c>
      <c r="D372" s="75" t="s">
        <v>161</v>
      </c>
      <c r="E372" s="75"/>
      <c r="F372" s="75" t="s">
        <v>684</v>
      </c>
      <c r="G372" s="77">
        <v>0.0</v>
      </c>
    </row>
    <row r="373">
      <c r="A373" s="75" t="s">
        <v>665</v>
      </c>
      <c r="B373" s="75" t="s">
        <v>682</v>
      </c>
      <c r="C373" s="75" t="s">
        <v>683</v>
      </c>
      <c r="D373" s="75" t="s">
        <v>161</v>
      </c>
      <c r="E373" s="75"/>
      <c r="F373" s="75" t="s">
        <v>685</v>
      </c>
      <c r="G373" s="77">
        <v>0.0</v>
      </c>
    </row>
    <row r="374">
      <c r="A374" s="75" t="s">
        <v>665</v>
      </c>
      <c r="B374" s="75" t="s">
        <v>682</v>
      </c>
      <c r="C374" s="75" t="s">
        <v>683</v>
      </c>
      <c r="D374" s="75" t="s">
        <v>161</v>
      </c>
      <c r="E374" s="75"/>
      <c r="F374" s="75" t="s">
        <v>686</v>
      </c>
      <c r="G374" s="77">
        <v>0.0</v>
      </c>
    </row>
    <row r="375">
      <c r="A375" s="75" t="s">
        <v>665</v>
      </c>
      <c r="B375" s="75" t="s">
        <v>682</v>
      </c>
      <c r="C375" s="75" t="s">
        <v>683</v>
      </c>
      <c r="D375" s="75" t="s">
        <v>161</v>
      </c>
      <c r="E375" s="75"/>
      <c r="F375" s="75" t="s">
        <v>687</v>
      </c>
      <c r="G375" s="77">
        <v>6.0</v>
      </c>
    </row>
    <row r="376">
      <c r="A376" s="75" t="s">
        <v>665</v>
      </c>
      <c r="B376" s="75" t="s">
        <v>682</v>
      </c>
      <c r="C376" s="75" t="s">
        <v>683</v>
      </c>
      <c r="D376" s="75" t="s">
        <v>161</v>
      </c>
      <c r="E376" s="75"/>
      <c r="F376" s="75" t="s">
        <v>688</v>
      </c>
      <c r="G376" s="77">
        <v>6.0</v>
      </c>
    </row>
    <row r="377">
      <c r="A377" s="75" t="s">
        <v>665</v>
      </c>
      <c r="B377" s="75" t="s">
        <v>682</v>
      </c>
      <c r="C377" s="75" t="s">
        <v>683</v>
      </c>
      <c r="D377" s="75" t="s">
        <v>161</v>
      </c>
      <c r="E377" s="75"/>
      <c r="F377" s="75" t="s">
        <v>689</v>
      </c>
      <c r="G377" s="77">
        <v>0.0</v>
      </c>
    </row>
    <row r="378">
      <c r="A378" s="75" t="s">
        <v>665</v>
      </c>
      <c r="B378" s="75" t="s">
        <v>682</v>
      </c>
      <c r="C378" s="75" t="s">
        <v>683</v>
      </c>
      <c r="D378" s="75" t="s">
        <v>157</v>
      </c>
      <c r="E378" s="75"/>
      <c r="F378" s="75" t="s">
        <v>684</v>
      </c>
      <c r="G378" s="77">
        <v>0.0</v>
      </c>
    </row>
    <row r="379">
      <c r="A379" s="75" t="s">
        <v>665</v>
      </c>
      <c r="B379" s="75" t="s">
        <v>682</v>
      </c>
      <c r="C379" s="75" t="s">
        <v>683</v>
      </c>
      <c r="D379" s="75" t="s">
        <v>157</v>
      </c>
      <c r="E379" s="75"/>
      <c r="F379" s="75" t="s">
        <v>685</v>
      </c>
      <c r="G379" s="77">
        <v>0.0</v>
      </c>
    </row>
    <row r="380">
      <c r="A380" s="75" t="s">
        <v>665</v>
      </c>
      <c r="B380" s="75" t="s">
        <v>682</v>
      </c>
      <c r="C380" s="75" t="s">
        <v>683</v>
      </c>
      <c r="D380" s="75" t="s">
        <v>157</v>
      </c>
      <c r="E380" s="75"/>
      <c r="F380" s="75" t="s">
        <v>686</v>
      </c>
      <c r="G380" s="77">
        <v>0.0</v>
      </c>
    </row>
    <row r="381">
      <c r="A381" s="75" t="s">
        <v>665</v>
      </c>
      <c r="B381" s="75" t="s">
        <v>682</v>
      </c>
      <c r="C381" s="75" t="s">
        <v>683</v>
      </c>
      <c r="D381" s="75" t="s">
        <v>157</v>
      </c>
      <c r="E381" s="75"/>
      <c r="F381" s="75" t="s">
        <v>687</v>
      </c>
      <c r="G381" s="77">
        <v>5.0</v>
      </c>
    </row>
    <row r="382">
      <c r="A382" s="75" t="s">
        <v>665</v>
      </c>
      <c r="B382" s="75" t="s">
        <v>682</v>
      </c>
      <c r="C382" s="75" t="s">
        <v>683</v>
      </c>
      <c r="D382" s="75" t="s">
        <v>157</v>
      </c>
      <c r="E382" s="75"/>
      <c r="F382" s="75" t="s">
        <v>688</v>
      </c>
      <c r="G382" s="77">
        <v>6.0</v>
      </c>
    </row>
    <row r="383">
      <c r="A383" s="75" t="s">
        <v>665</v>
      </c>
      <c r="B383" s="75" t="s">
        <v>682</v>
      </c>
      <c r="C383" s="75" t="s">
        <v>683</v>
      </c>
      <c r="D383" s="75" t="s">
        <v>157</v>
      </c>
      <c r="E383" s="75"/>
      <c r="F383" s="75" t="s">
        <v>689</v>
      </c>
      <c r="G383" s="77">
        <v>0.0</v>
      </c>
    </row>
    <row r="384">
      <c r="A384" s="75" t="s">
        <v>665</v>
      </c>
      <c r="B384" s="75" t="s">
        <v>682</v>
      </c>
      <c r="C384" s="75" t="s">
        <v>683</v>
      </c>
      <c r="D384" s="75" t="s">
        <v>78</v>
      </c>
      <c r="E384" s="75"/>
      <c r="F384" s="75" t="s">
        <v>684</v>
      </c>
      <c r="G384" s="77">
        <v>1.0</v>
      </c>
    </row>
    <row r="385">
      <c r="A385" s="75" t="s">
        <v>665</v>
      </c>
      <c r="B385" s="75" t="s">
        <v>682</v>
      </c>
      <c r="C385" s="75" t="s">
        <v>683</v>
      </c>
      <c r="D385" s="75" t="s">
        <v>78</v>
      </c>
      <c r="E385" s="75"/>
      <c r="F385" s="75" t="s">
        <v>685</v>
      </c>
      <c r="G385" s="77">
        <v>1.0</v>
      </c>
    </row>
    <row r="386">
      <c r="A386" s="75" t="s">
        <v>665</v>
      </c>
      <c r="B386" s="75" t="s">
        <v>682</v>
      </c>
      <c r="C386" s="75" t="s">
        <v>683</v>
      </c>
      <c r="D386" s="75" t="s">
        <v>78</v>
      </c>
      <c r="E386" s="75"/>
      <c r="F386" s="75" t="s">
        <v>686</v>
      </c>
      <c r="G386" s="77">
        <v>0.0</v>
      </c>
    </row>
    <row r="387">
      <c r="A387" s="75" t="s">
        <v>665</v>
      </c>
      <c r="B387" s="75" t="s">
        <v>682</v>
      </c>
      <c r="C387" s="75" t="s">
        <v>683</v>
      </c>
      <c r="D387" s="75" t="s">
        <v>78</v>
      </c>
      <c r="E387" s="75"/>
      <c r="F387" s="75" t="s">
        <v>687</v>
      </c>
      <c r="G387" s="77">
        <v>13.0</v>
      </c>
    </row>
    <row r="388">
      <c r="A388" s="75" t="s">
        <v>665</v>
      </c>
      <c r="B388" s="75" t="s">
        <v>682</v>
      </c>
      <c r="C388" s="75" t="s">
        <v>683</v>
      </c>
      <c r="D388" s="75" t="s">
        <v>78</v>
      </c>
      <c r="E388" s="75"/>
      <c r="F388" s="75" t="s">
        <v>688</v>
      </c>
      <c r="G388" s="77">
        <v>14.0</v>
      </c>
    </row>
    <row r="389">
      <c r="A389" s="75" t="s">
        <v>665</v>
      </c>
      <c r="B389" s="75" t="s">
        <v>682</v>
      </c>
      <c r="C389" s="75" t="s">
        <v>683</v>
      </c>
      <c r="D389" s="75" t="s">
        <v>78</v>
      </c>
      <c r="E389" s="75"/>
      <c r="F389" s="75" t="s">
        <v>689</v>
      </c>
      <c r="G389" s="77">
        <v>0.62</v>
      </c>
    </row>
    <row r="390">
      <c r="A390" s="75" t="s">
        <v>665</v>
      </c>
      <c r="B390" s="75" t="s">
        <v>682</v>
      </c>
      <c r="C390" s="75" t="s">
        <v>683</v>
      </c>
      <c r="D390" s="75" t="s">
        <v>75</v>
      </c>
      <c r="E390" s="75"/>
      <c r="F390" s="75" t="s">
        <v>684</v>
      </c>
      <c r="G390" s="77">
        <v>56.0</v>
      </c>
    </row>
    <row r="391">
      <c r="A391" s="75" t="s">
        <v>665</v>
      </c>
      <c r="B391" s="75" t="s">
        <v>682</v>
      </c>
      <c r="C391" s="75" t="s">
        <v>683</v>
      </c>
      <c r="D391" s="75" t="s">
        <v>75</v>
      </c>
      <c r="E391" s="75"/>
      <c r="F391" s="75" t="s">
        <v>685</v>
      </c>
      <c r="G391" s="77">
        <v>85.0</v>
      </c>
    </row>
    <row r="392">
      <c r="A392" s="75" t="s">
        <v>665</v>
      </c>
      <c r="B392" s="75" t="s">
        <v>682</v>
      </c>
      <c r="C392" s="75" t="s">
        <v>683</v>
      </c>
      <c r="D392" s="75" t="s">
        <v>75</v>
      </c>
      <c r="E392" s="75"/>
      <c r="F392" s="75" t="s">
        <v>686</v>
      </c>
      <c r="G392" s="77">
        <v>0.66</v>
      </c>
    </row>
    <row r="393">
      <c r="A393" s="75" t="s">
        <v>665</v>
      </c>
      <c r="B393" s="75" t="s">
        <v>682</v>
      </c>
      <c r="C393" s="75" t="s">
        <v>683</v>
      </c>
      <c r="D393" s="75" t="s">
        <v>75</v>
      </c>
      <c r="E393" s="75"/>
      <c r="F393" s="75" t="s">
        <v>687</v>
      </c>
      <c r="G393" s="77">
        <v>1316.0</v>
      </c>
    </row>
    <row r="394">
      <c r="A394" s="75" t="s">
        <v>665</v>
      </c>
      <c r="B394" s="75" t="s">
        <v>682</v>
      </c>
      <c r="C394" s="75" t="s">
        <v>683</v>
      </c>
      <c r="D394" s="75" t="s">
        <v>75</v>
      </c>
      <c r="E394" s="75"/>
      <c r="F394" s="75" t="s">
        <v>688</v>
      </c>
      <c r="G394" s="77">
        <v>3015.0</v>
      </c>
    </row>
    <row r="395">
      <c r="A395" s="75" t="s">
        <v>665</v>
      </c>
      <c r="B395" s="75" t="s">
        <v>682</v>
      </c>
      <c r="C395" s="75" t="s">
        <v>683</v>
      </c>
      <c r="D395" s="75" t="s">
        <v>75</v>
      </c>
      <c r="E395" s="75"/>
      <c r="F395" s="75" t="s">
        <v>689</v>
      </c>
      <c r="G395" s="77">
        <v>0.9</v>
      </c>
    </row>
    <row r="396">
      <c r="A396" s="75" t="s">
        <v>665</v>
      </c>
      <c r="B396" s="75" t="s">
        <v>682</v>
      </c>
      <c r="C396" s="75" t="s">
        <v>683</v>
      </c>
      <c r="D396" s="75" t="s">
        <v>118</v>
      </c>
      <c r="E396" s="75"/>
      <c r="F396" s="75" t="s">
        <v>684</v>
      </c>
      <c r="G396" s="77">
        <v>38.0</v>
      </c>
    </row>
    <row r="397">
      <c r="A397" s="75" t="s">
        <v>665</v>
      </c>
      <c r="B397" s="75" t="s">
        <v>682</v>
      </c>
      <c r="C397" s="75" t="s">
        <v>683</v>
      </c>
      <c r="D397" s="75" t="s">
        <v>118</v>
      </c>
      <c r="E397" s="75"/>
      <c r="F397" s="75" t="s">
        <v>685</v>
      </c>
      <c r="G397" s="77">
        <v>49.0</v>
      </c>
    </row>
    <row r="398">
      <c r="A398" s="75" t="s">
        <v>665</v>
      </c>
      <c r="B398" s="75" t="s">
        <v>682</v>
      </c>
      <c r="C398" s="75" t="s">
        <v>683</v>
      </c>
      <c r="D398" s="75" t="s">
        <v>118</v>
      </c>
      <c r="E398" s="75"/>
      <c r="F398" s="75" t="s">
        <v>686</v>
      </c>
      <c r="G398" s="77">
        <v>0.71</v>
      </c>
    </row>
    <row r="399">
      <c r="A399" s="75" t="s">
        <v>665</v>
      </c>
      <c r="B399" s="75" t="s">
        <v>682</v>
      </c>
      <c r="C399" s="75" t="s">
        <v>683</v>
      </c>
      <c r="D399" s="75" t="s">
        <v>118</v>
      </c>
      <c r="E399" s="75"/>
      <c r="F399" s="75" t="s">
        <v>687</v>
      </c>
      <c r="G399" s="77">
        <v>32.0</v>
      </c>
    </row>
    <row r="400">
      <c r="A400" s="75" t="s">
        <v>665</v>
      </c>
      <c r="B400" s="75" t="s">
        <v>682</v>
      </c>
      <c r="C400" s="75" t="s">
        <v>683</v>
      </c>
      <c r="D400" s="75" t="s">
        <v>118</v>
      </c>
      <c r="E400" s="75"/>
      <c r="F400" s="75" t="s">
        <v>688</v>
      </c>
      <c r="G400" s="77">
        <v>946.0</v>
      </c>
    </row>
    <row r="401">
      <c r="A401" s="75" t="s">
        <v>665</v>
      </c>
      <c r="B401" s="75" t="s">
        <v>682</v>
      </c>
      <c r="C401" s="75" t="s">
        <v>683</v>
      </c>
      <c r="D401" s="75" t="s">
        <v>118</v>
      </c>
      <c r="E401" s="75"/>
      <c r="F401" s="75" t="s">
        <v>689</v>
      </c>
      <c r="G401" s="77">
        <v>0.31</v>
      </c>
    </row>
    <row r="402">
      <c r="A402" s="75" t="s">
        <v>665</v>
      </c>
      <c r="B402" s="75" t="s">
        <v>682</v>
      </c>
      <c r="C402" s="75" t="s">
        <v>683</v>
      </c>
      <c r="D402" s="75" t="s">
        <v>138</v>
      </c>
      <c r="E402" s="75"/>
      <c r="F402" s="75" t="s">
        <v>684</v>
      </c>
      <c r="G402" s="77">
        <v>0.0</v>
      </c>
    </row>
    <row r="403">
      <c r="A403" s="75" t="s">
        <v>665</v>
      </c>
      <c r="B403" s="75" t="s">
        <v>682</v>
      </c>
      <c r="C403" s="75" t="s">
        <v>683</v>
      </c>
      <c r="D403" s="75" t="s">
        <v>138</v>
      </c>
      <c r="E403" s="75"/>
      <c r="F403" s="75" t="s">
        <v>685</v>
      </c>
      <c r="G403" s="77">
        <v>0.0</v>
      </c>
    </row>
    <row r="404">
      <c r="A404" s="75" t="s">
        <v>665</v>
      </c>
      <c r="B404" s="75" t="s">
        <v>682</v>
      </c>
      <c r="C404" s="75" t="s">
        <v>683</v>
      </c>
      <c r="D404" s="75" t="s">
        <v>138</v>
      </c>
      <c r="E404" s="75"/>
      <c r="F404" s="75" t="s">
        <v>686</v>
      </c>
      <c r="G404" s="77">
        <v>0.0</v>
      </c>
    </row>
    <row r="405">
      <c r="A405" s="75" t="s">
        <v>665</v>
      </c>
      <c r="B405" s="75" t="s">
        <v>682</v>
      </c>
      <c r="C405" s="75" t="s">
        <v>683</v>
      </c>
      <c r="D405" s="75" t="s">
        <v>138</v>
      </c>
      <c r="E405" s="75"/>
      <c r="F405" s="75" t="s">
        <v>687</v>
      </c>
      <c r="G405" s="77">
        <v>1.0</v>
      </c>
    </row>
    <row r="406">
      <c r="A406" s="75" t="s">
        <v>665</v>
      </c>
      <c r="B406" s="75" t="s">
        <v>682</v>
      </c>
      <c r="C406" s="75" t="s">
        <v>683</v>
      </c>
      <c r="D406" s="75" t="s">
        <v>138</v>
      </c>
      <c r="E406" s="75"/>
      <c r="F406" s="75" t="s">
        <v>688</v>
      </c>
      <c r="G406" s="77">
        <v>3.0</v>
      </c>
    </row>
    <row r="407">
      <c r="A407" s="75" t="s">
        <v>665</v>
      </c>
      <c r="B407" s="75" t="s">
        <v>682</v>
      </c>
      <c r="C407" s="75" t="s">
        <v>683</v>
      </c>
      <c r="D407" s="75" t="s">
        <v>138</v>
      </c>
      <c r="E407" s="75"/>
      <c r="F407" s="75" t="s">
        <v>689</v>
      </c>
      <c r="G407" s="77">
        <v>0.0</v>
      </c>
    </row>
    <row r="408">
      <c r="A408" s="75" t="s">
        <v>665</v>
      </c>
      <c r="B408" s="75" t="s">
        <v>682</v>
      </c>
      <c r="C408" s="75" t="s">
        <v>683</v>
      </c>
      <c r="D408" s="75" t="s">
        <v>77</v>
      </c>
      <c r="E408" s="75"/>
      <c r="F408" s="75" t="s">
        <v>684</v>
      </c>
      <c r="G408" s="77">
        <v>0.0</v>
      </c>
    </row>
    <row r="409">
      <c r="A409" s="75" t="s">
        <v>665</v>
      </c>
      <c r="B409" s="75" t="s">
        <v>682</v>
      </c>
      <c r="C409" s="75" t="s">
        <v>683</v>
      </c>
      <c r="D409" s="75" t="s">
        <v>77</v>
      </c>
      <c r="E409" s="75"/>
      <c r="F409" s="75" t="s">
        <v>685</v>
      </c>
      <c r="G409" s="77">
        <v>0.0</v>
      </c>
    </row>
    <row r="410">
      <c r="A410" s="75" t="s">
        <v>665</v>
      </c>
      <c r="B410" s="75" t="s">
        <v>682</v>
      </c>
      <c r="C410" s="75" t="s">
        <v>683</v>
      </c>
      <c r="D410" s="75" t="s">
        <v>77</v>
      </c>
      <c r="E410" s="75"/>
      <c r="F410" s="75" t="s">
        <v>686</v>
      </c>
      <c r="G410" s="77">
        <v>0.0</v>
      </c>
    </row>
    <row r="411">
      <c r="A411" s="75" t="s">
        <v>665</v>
      </c>
      <c r="B411" s="75" t="s">
        <v>682</v>
      </c>
      <c r="C411" s="75" t="s">
        <v>683</v>
      </c>
      <c r="D411" s="75" t="s">
        <v>77</v>
      </c>
      <c r="E411" s="75"/>
      <c r="F411" s="75" t="s">
        <v>687</v>
      </c>
      <c r="G411" s="77">
        <v>1.0</v>
      </c>
    </row>
    <row r="412">
      <c r="A412" s="75" t="s">
        <v>665</v>
      </c>
      <c r="B412" s="75" t="s">
        <v>682</v>
      </c>
      <c r="C412" s="75" t="s">
        <v>683</v>
      </c>
      <c r="D412" s="75" t="s">
        <v>77</v>
      </c>
      <c r="E412" s="75"/>
      <c r="F412" s="75" t="s">
        <v>688</v>
      </c>
      <c r="G412" s="77">
        <v>1.0</v>
      </c>
    </row>
    <row r="413">
      <c r="A413" s="75" t="s">
        <v>665</v>
      </c>
      <c r="B413" s="75" t="s">
        <v>682</v>
      </c>
      <c r="C413" s="75" t="s">
        <v>683</v>
      </c>
      <c r="D413" s="75" t="s">
        <v>77</v>
      </c>
      <c r="E413" s="75"/>
      <c r="F413" s="75" t="s">
        <v>689</v>
      </c>
      <c r="G413" s="77">
        <v>0.0</v>
      </c>
    </row>
    <row r="414">
      <c r="A414" s="75" t="s">
        <v>665</v>
      </c>
      <c r="B414" s="75" t="s">
        <v>682</v>
      </c>
      <c r="C414" s="75" t="s">
        <v>683</v>
      </c>
      <c r="D414" s="75" t="s">
        <v>89</v>
      </c>
      <c r="E414" s="75"/>
      <c r="F414" s="75" t="s">
        <v>684</v>
      </c>
      <c r="G414" s="77">
        <v>5.0</v>
      </c>
    </row>
    <row r="415">
      <c r="A415" s="75" t="s">
        <v>665</v>
      </c>
      <c r="B415" s="75" t="s">
        <v>682</v>
      </c>
      <c r="C415" s="75" t="s">
        <v>683</v>
      </c>
      <c r="D415" s="75" t="s">
        <v>89</v>
      </c>
      <c r="E415" s="75"/>
      <c r="F415" s="75" t="s">
        <v>685</v>
      </c>
      <c r="G415" s="77">
        <v>6.0</v>
      </c>
    </row>
    <row r="416">
      <c r="A416" s="75" t="s">
        <v>665</v>
      </c>
      <c r="B416" s="75" t="s">
        <v>682</v>
      </c>
      <c r="C416" s="75" t="s">
        <v>683</v>
      </c>
      <c r="D416" s="75" t="s">
        <v>89</v>
      </c>
      <c r="E416" s="75"/>
      <c r="F416" s="75" t="s">
        <v>686</v>
      </c>
      <c r="G416" s="77">
        <v>0.0</v>
      </c>
    </row>
    <row r="417">
      <c r="A417" s="75" t="s">
        <v>665</v>
      </c>
      <c r="B417" s="75" t="s">
        <v>682</v>
      </c>
      <c r="C417" s="75" t="s">
        <v>683</v>
      </c>
      <c r="D417" s="75" t="s">
        <v>89</v>
      </c>
      <c r="E417" s="75"/>
      <c r="F417" s="75" t="s">
        <v>687</v>
      </c>
      <c r="G417" s="77">
        <v>1.0</v>
      </c>
    </row>
    <row r="418">
      <c r="A418" s="75" t="s">
        <v>665</v>
      </c>
      <c r="B418" s="75" t="s">
        <v>682</v>
      </c>
      <c r="C418" s="75" t="s">
        <v>683</v>
      </c>
      <c r="D418" s="75" t="s">
        <v>89</v>
      </c>
      <c r="E418" s="75"/>
      <c r="F418" s="75" t="s">
        <v>688</v>
      </c>
      <c r="G418" s="77">
        <v>1.0</v>
      </c>
    </row>
    <row r="419">
      <c r="A419" s="75" t="s">
        <v>665</v>
      </c>
      <c r="B419" s="75" t="s">
        <v>682</v>
      </c>
      <c r="C419" s="75" t="s">
        <v>683</v>
      </c>
      <c r="D419" s="75" t="s">
        <v>89</v>
      </c>
      <c r="E419" s="75"/>
      <c r="F419" s="75" t="s">
        <v>689</v>
      </c>
      <c r="G419" s="77">
        <v>0.0</v>
      </c>
    </row>
    <row r="420">
      <c r="A420" s="75" t="s">
        <v>665</v>
      </c>
      <c r="B420" s="75" t="s">
        <v>682</v>
      </c>
      <c r="C420" s="75" t="s">
        <v>683</v>
      </c>
      <c r="D420" s="75" t="s">
        <v>60</v>
      </c>
      <c r="E420" s="75"/>
      <c r="F420" s="75" t="s">
        <v>684</v>
      </c>
      <c r="G420" s="77">
        <v>1405.0</v>
      </c>
    </row>
    <row r="421">
      <c r="A421" s="75" t="s">
        <v>665</v>
      </c>
      <c r="B421" s="75" t="s">
        <v>682</v>
      </c>
      <c r="C421" s="75" t="s">
        <v>683</v>
      </c>
      <c r="D421" s="75" t="s">
        <v>60</v>
      </c>
      <c r="E421" s="75"/>
      <c r="F421" s="75" t="s">
        <v>685</v>
      </c>
      <c r="G421" s="77">
        <v>1695.0</v>
      </c>
    </row>
    <row r="422">
      <c r="A422" s="75" t="s">
        <v>665</v>
      </c>
      <c r="B422" s="75" t="s">
        <v>682</v>
      </c>
      <c r="C422" s="75" t="s">
        <v>683</v>
      </c>
      <c r="D422" s="75" t="s">
        <v>60</v>
      </c>
      <c r="E422" s="75"/>
      <c r="F422" s="75" t="s">
        <v>686</v>
      </c>
      <c r="G422" s="77">
        <v>0.71</v>
      </c>
    </row>
    <row r="423">
      <c r="A423" s="75" t="s">
        <v>665</v>
      </c>
      <c r="B423" s="75" t="s">
        <v>682</v>
      </c>
      <c r="C423" s="75" t="s">
        <v>683</v>
      </c>
      <c r="D423" s="75" t="s">
        <v>60</v>
      </c>
      <c r="E423" s="75"/>
      <c r="F423" s="75" t="s">
        <v>687</v>
      </c>
      <c r="G423" s="77">
        <v>8361.0</v>
      </c>
    </row>
    <row r="424">
      <c r="A424" s="75" t="s">
        <v>665</v>
      </c>
      <c r="B424" s="75" t="s">
        <v>682</v>
      </c>
      <c r="C424" s="75" t="s">
        <v>683</v>
      </c>
      <c r="D424" s="75" t="s">
        <v>60</v>
      </c>
      <c r="E424" s="75"/>
      <c r="F424" s="75" t="s">
        <v>688</v>
      </c>
      <c r="G424" s="77">
        <v>11363.0</v>
      </c>
    </row>
    <row r="425">
      <c r="A425" s="75" t="s">
        <v>665</v>
      </c>
      <c r="B425" s="75" t="s">
        <v>682</v>
      </c>
      <c r="C425" s="75" t="s">
        <v>683</v>
      </c>
      <c r="D425" s="75" t="s">
        <v>60</v>
      </c>
      <c r="E425" s="75"/>
      <c r="F425" s="75" t="s">
        <v>689</v>
      </c>
      <c r="G425" s="77">
        <v>0.87</v>
      </c>
    </row>
    <row r="426">
      <c r="A426" s="75" t="s">
        <v>665</v>
      </c>
      <c r="B426" s="75" t="s">
        <v>682</v>
      </c>
      <c r="C426" s="75" t="s">
        <v>683</v>
      </c>
      <c r="D426" s="75" t="s">
        <v>690</v>
      </c>
      <c r="E426" s="75"/>
      <c r="F426" s="75" t="s">
        <v>684</v>
      </c>
      <c r="G426" s="77">
        <v>1.0</v>
      </c>
    </row>
    <row r="427">
      <c r="A427" s="75" t="s">
        <v>665</v>
      </c>
      <c r="B427" s="75" t="s">
        <v>682</v>
      </c>
      <c r="C427" s="75" t="s">
        <v>683</v>
      </c>
      <c r="D427" s="75" t="s">
        <v>690</v>
      </c>
      <c r="E427" s="75"/>
      <c r="F427" s="75" t="s">
        <v>685</v>
      </c>
      <c r="G427" s="77">
        <v>1.0</v>
      </c>
    </row>
    <row r="428">
      <c r="A428" s="75" t="s">
        <v>665</v>
      </c>
      <c r="B428" s="75" t="s">
        <v>682</v>
      </c>
      <c r="C428" s="75" t="s">
        <v>683</v>
      </c>
      <c r="D428" s="75" t="s">
        <v>690</v>
      </c>
      <c r="E428" s="75"/>
      <c r="F428" s="75" t="s">
        <v>686</v>
      </c>
      <c r="G428" s="77">
        <v>0.0</v>
      </c>
    </row>
    <row r="429">
      <c r="A429" s="75" t="s">
        <v>665</v>
      </c>
      <c r="B429" s="75" t="s">
        <v>682</v>
      </c>
      <c r="C429" s="75" t="s">
        <v>683</v>
      </c>
      <c r="D429" s="75" t="s">
        <v>690</v>
      </c>
      <c r="E429" s="75"/>
      <c r="F429" s="75" t="s">
        <v>687</v>
      </c>
      <c r="G429" s="77">
        <v>0.0</v>
      </c>
    </row>
    <row r="430">
      <c r="A430" s="75" t="s">
        <v>665</v>
      </c>
      <c r="B430" s="75" t="s">
        <v>682</v>
      </c>
      <c r="C430" s="75" t="s">
        <v>683</v>
      </c>
      <c r="D430" s="75" t="s">
        <v>690</v>
      </c>
      <c r="E430" s="75"/>
      <c r="F430" s="75" t="s">
        <v>688</v>
      </c>
      <c r="G430" s="77">
        <v>0.0</v>
      </c>
    </row>
    <row r="431">
      <c r="A431" s="75" t="s">
        <v>665</v>
      </c>
      <c r="B431" s="75" t="s">
        <v>682</v>
      </c>
      <c r="C431" s="75" t="s">
        <v>683</v>
      </c>
      <c r="D431" s="75" t="s">
        <v>690</v>
      </c>
      <c r="E431" s="75"/>
      <c r="F431" s="75" t="s">
        <v>689</v>
      </c>
      <c r="G431" s="77">
        <v>0.0</v>
      </c>
    </row>
    <row r="432">
      <c r="A432" s="75" t="s">
        <v>665</v>
      </c>
      <c r="B432" s="75" t="s">
        <v>691</v>
      </c>
      <c r="C432" s="75" t="s">
        <v>692</v>
      </c>
      <c r="D432" s="75"/>
      <c r="E432" s="75"/>
      <c r="F432" s="75" t="s">
        <v>674</v>
      </c>
      <c r="G432" s="77" t="s">
        <v>693</v>
      </c>
    </row>
    <row r="433">
      <c r="A433" s="75" t="s">
        <v>665</v>
      </c>
      <c r="B433" s="75" t="s">
        <v>691</v>
      </c>
      <c r="C433" s="75" t="s">
        <v>692</v>
      </c>
      <c r="D433" s="75"/>
      <c r="E433" s="75"/>
      <c r="F433" s="75" t="s">
        <v>675</v>
      </c>
      <c r="G433" s="77" t="s">
        <v>694</v>
      </c>
    </row>
    <row r="434">
      <c r="A434" s="75" t="s">
        <v>665</v>
      </c>
      <c r="B434" s="75" t="s">
        <v>695</v>
      </c>
      <c r="C434" s="75"/>
      <c r="D434" s="75"/>
      <c r="E434" s="75"/>
      <c r="F434" s="75" t="s">
        <v>696</v>
      </c>
      <c r="G434" s="77">
        <v>0.0</v>
      </c>
    </row>
    <row r="435">
      <c r="A435" s="75" t="s">
        <v>665</v>
      </c>
      <c r="B435" s="75" t="s">
        <v>695</v>
      </c>
      <c r="C435" s="75"/>
      <c r="D435" s="75"/>
      <c r="E435" s="75"/>
      <c r="F435" s="75" t="s">
        <v>697</v>
      </c>
      <c r="G435" s="77" t="s">
        <v>698</v>
      </c>
    </row>
    <row r="436">
      <c r="A436" s="75" t="s">
        <v>665</v>
      </c>
      <c r="B436" s="75" t="s">
        <v>699</v>
      </c>
      <c r="C436" s="75" t="s">
        <v>700</v>
      </c>
      <c r="D436" s="75"/>
      <c r="E436" s="75"/>
      <c r="F436" s="75" t="s">
        <v>701</v>
      </c>
      <c r="G436" s="77">
        <v>0.0</v>
      </c>
    </row>
    <row r="437">
      <c r="A437" s="75" t="s">
        <v>665</v>
      </c>
      <c r="B437" s="75" t="s">
        <v>699</v>
      </c>
      <c r="C437" s="75" t="s">
        <v>700</v>
      </c>
      <c r="D437" s="75"/>
      <c r="E437" s="75"/>
      <c r="F437" s="75" t="s">
        <v>697</v>
      </c>
      <c r="G437" s="77" t="s">
        <v>698</v>
      </c>
    </row>
    <row r="438">
      <c r="A438" s="75" t="s">
        <v>665</v>
      </c>
      <c r="B438" s="75" t="s">
        <v>699</v>
      </c>
      <c r="C438" s="75" t="s">
        <v>702</v>
      </c>
      <c r="D438" s="75"/>
      <c r="E438" s="75"/>
      <c r="F438" s="75" t="s">
        <v>703</v>
      </c>
      <c r="G438" s="77">
        <v>1297.0</v>
      </c>
    </row>
    <row r="439">
      <c r="A439" s="75" t="s">
        <v>665</v>
      </c>
      <c r="B439" s="75" t="s">
        <v>699</v>
      </c>
      <c r="C439" s="75" t="s">
        <v>702</v>
      </c>
      <c r="D439" s="75"/>
      <c r="E439" s="75"/>
      <c r="F439" s="75" t="s">
        <v>697</v>
      </c>
      <c r="G439" s="77">
        <v>0.569</v>
      </c>
    </row>
    <row r="440">
      <c r="A440" s="75" t="s">
        <v>665</v>
      </c>
      <c r="B440" s="75" t="s">
        <v>704</v>
      </c>
      <c r="C440" s="75" t="s">
        <v>683</v>
      </c>
      <c r="D440" s="75" t="s">
        <v>120</v>
      </c>
      <c r="E440" s="75" t="s">
        <v>17</v>
      </c>
      <c r="F440" s="75" t="s">
        <v>705</v>
      </c>
      <c r="G440" s="77">
        <v>118.0</v>
      </c>
    </row>
    <row r="441">
      <c r="A441" s="75" t="s">
        <v>665</v>
      </c>
      <c r="B441" s="75" t="s">
        <v>704</v>
      </c>
      <c r="C441" s="75" t="s">
        <v>683</v>
      </c>
      <c r="D441" s="75" t="s">
        <v>120</v>
      </c>
      <c r="E441" s="75" t="s">
        <v>17</v>
      </c>
      <c r="F441" s="75" t="s">
        <v>706</v>
      </c>
      <c r="G441" s="77">
        <v>2.0</v>
      </c>
    </row>
    <row r="442">
      <c r="A442" s="75" t="s">
        <v>665</v>
      </c>
      <c r="B442" s="75" t="s">
        <v>704</v>
      </c>
      <c r="C442" s="75" t="s">
        <v>683</v>
      </c>
      <c r="D442" s="75" t="s">
        <v>120</v>
      </c>
      <c r="E442" s="75" t="s">
        <v>17</v>
      </c>
      <c r="F442" s="75" t="s">
        <v>707</v>
      </c>
      <c r="G442" s="77">
        <v>2.0</v>
      </c>
    </row>
    <row r="443">
      <c r="A443" s="75" t="s">
        <v>665</v>
      </c>
      <c r="B443" s="75" t="s">
        <v>704</v>
      </c>
      <c r="C443" s="75" t="s">
        <v>683</v>
      </c>
      <c r="D443" s="75" t="s">
        <v>120</v>
      </c>
      <c r="E443" s="75" t="s">
        <v>14</v>
      </c>
      <c r="F443" s="75" t="s">
        <v>705</v>
      </c>
      <c r="G443" s="77">
        <v>262.0</v>
      </c>
    </row>
    <row r="444">
      <c r="A444" s="75" t="s">
        <v>665</v>
      </c>
      <c r="B444" s="75" t="s">
        <v>704</v>
      </c>
      <c r="C444" s="75" t="s">
        <v>683</v>
      </c>
      <c r="D444" s="75" t="s">
        <v>120</v>
      </c>
      <c r="E444" s="75" t="s">
        <v>14</v>
      </c>
      <c r="F444" s="75" t="s">
        <v>706</v>
      </c>
      <c r="G444" s="77">
        <v>0.0</v>
      </c>
    </row>
    <row r="445">
      <c r="A445" s="75" t="s">
        <v>665</v>
      </c>
      <c r="B445" s="75" t="s">
        <v>704</v>
      </c>
      <c r="C445" s="75" t="s">
        <v>683</v>
      </c>
      <c r="D445" s="75" t="s">
        <v>120</v>
      </c>
      <c r="E445" s="75" t="s">
        <v>14</v>
      </c>
      <c r="F445" s="75" t="s">
        <v>707</v>
      </c>
      <c r="G445" s="77">
        <v>0.0</v>
      </c>
    </row>
    <row r="446">
      <c r="A446" s="75" t="s">
        <v>665</v>
      </c>
      <c r="B446" s="75" t="s">
        <v>704</v>
      </c>
      <c r="C446" s="75" t="s">
        <v>683</v>
      </c>
      <c r="D446" s="75" t="s">
        <v>120</v>
      </c>
      <c r="E446" s="75" t="s">
        <v>11</v>
      </c>
      <c r="F446" s="75" t="s">
        <v>705</v>
      </c>
      <c r="G446" s="77">
        <v>6623.0</v>
      </c>
    </row>
    <row r="447">
      <c r="A447" s="75" t="s">
        <v>665</v>
      </c>
      <c r="B447" s="75" t="s">
        <v>704</v>
      </c>
      <c r="C447" s="75" t="s">
        <v>683</v>
      </c>
      <c r="D447" s="75" t="s">
        <v>120</v>
      </c>
      <c r="E447" s="75" t="s">
        <v>11</v>
      </c>
      <c r="F447" s="75" t="s">
        <v>706</v>
      </c>
      <c r="G447" s="77">
        <v>69.0</v>
      </c>
    </row>
    <row r="448">
      <c r="A448" s="75" t="s">
        <v>665</v>
      </c>
      <c r="B448" s="75" t="s">
        <v>704</v>
      </c>
      <c r="C448" s="75" t="s">
        <v>683</v>
      </c>
      <c r="D448" s="75" t="s">
        <v>120</v>
      </c>
      <c r="E448" s="75" t="s">
        <v>11</v>
      </c>
      <c r="F448" s="75" t="s">
        <v>707</v>
      </c>
      <c r="G448" s="77">
        <v>62.0</v>
      </c>
    </row>
    <row r="449">
      <c r="A449" s="75" t="s">
        <v>665</v>
      </c>
      <c r="B449" s="75" t="s">
        <v>704</v>
      </c>
      <c r="C449" s="75" t="s">
        <v>683</v>
      </c>
      <c r="D449" s="75" t="s">
        <v>120</v>
      </c>
      <c r="E449" s="75" t="s">
        <v>20</v>
      </c>
      <c r="F449" s="75" t="s">
        <v>705</v>
      </c>
      <c r="G449" s="77">
        <v>64.0</v>
      </c>
    </row>
    <row r="450">
      <c r="A450" s="75" t="s">
        <v>665</v>
      </c>
      <c r="B450" s="75" t="s">
        <v>704</v>
      </c>
      <c r="C450" s="75" t="s">
        <v>683</v>
      </c>
      <c r="D450" s="75" t="s">
        <v>120</v>
      </c>
      <c r="E450" s="75" t="s">
        <v>20</v>
      </c>
      <c r="F450" s="75" t="s">
        <v>706</v>
      </c>
      <c r="G450" s="77">
        <v>0.0</v>
      </c>
    </row>
    <row r="451">
      <c r="A451" s="75" t="s">
        <v>665</v>
      </c>
      <c r="B451" s="75" t="s">
        <v>704</v>
      </c>
      <c r="C451" s="75" t="s">
        <v>683</v>
      </c>
      <c r="D451" s="75" t="s">
        <v>120</v>
      </c>
      <c r="E451" s="75" t="s">
        <v>20</v>
      </c>
      <c r="F451" s="75" t="s">
        <v>707</v>
      </c>
      <c r="G451" s="77">
        <v>0.0</v>
      </c>
    </row>
    <row r="452">
      <c r="A452" s="75" t="s">
        <v>665</v>
      </c>
      <c r="B452" s="75" t="s">
        <v>704</v>
      </c>
      <c r="C452" s="75" t="s">
        <v>683</v>
      </c>
      <c r="D452" s="75" t="s">
        <v>120</v>
      </c>
      <c r="E452" s="75" t="s">
        <v>15</v>
      </c>
      <c r="F452" s="75" t="s">
        <v>705</v>
      </c>
      <c r="G452" s="77">
        <v>506.0</v>
      </c>
    </row>
    <row r="453">
      <c r="A453" s="75" t="s">
        <v>665</v>
      </c>
      <c r="B453" s="75" t="s">
        <v>704</v>
      </c>
      <c r="C453" s="75" t="s">
        <v>683</v>
      </c>
      <c r="D453" s="75" t="s">
        <v>120</v>
      </c>
      <c r="E453" s="75" t="s">
        <v>15</v>
      </c>
      <c r="F453" s="75" t="s">
        <v>706</v>
      </c>
      <c r="G453" s="77">
        <v>4.0</v>
      </c>
    </row>
    <row r="454">
      <c r="A454" s="75" t="s">
        <v>665</v>
      </c>
      <c r="B454" s="75" t="s">
        <v>704</v>
      </c>
      <c r="C454" s="75" t="s">
        <v>683</v>
      </c>
      <c r="D454" s="75" t="s">
        <v>120</v>
      </c>
      <c r="E454" s="75" t="s">
        <v>15</v>
      </c>
      <c r="F454" s="75" t="s">
        <v>707</v>
      </c>
      <c r="G454" s="77">
        <v>4.0</v>
      </c>
    </row>
    <row r="455">
      <c r="A455" s="75" t="s">
        <v>665</v>
      </c>
      <c r="B455" s="75" t="s">
        <v>704</v>
      </c>
      <c r="C455" s="75" t="s">
        <v>683</v>
      </c>
      <c r="D455" s="75" t="s">
        <v>120</v>
      </c>
      <c r="E455" s="75" t="s">
        <v>19</v>
      </c>
      <c r="F455" s="75" t="s">
        <v>705</v>
      </c>
      <c r="G455" s="77">
        <v>30.0</v>
      </c>
    </row>
    <row r="456">
      <c r="A456" s="75" t="s">
        <v>665</v>
      </c>
      <c r="B456" s="75" t="s">
        <v>704</v>
      </c>
      <c r="C456" s="75" t="s">
        <v>683</v>
      </c>
      <c r="D456" s="75" t="s">
        <v>120</v>
      </c>
      <c r="E456" s="75" t="s">
        <v>19</v>
      </c>
      <c r="F456" s="75" t="s">
        <v>706</v>
      </c>
      <c r="G456" s="77">
        <v>7.0</v>
      </c>
    </row>
    <row r="457">
      <c r="A457" s="75" t="s">
        <v>665</v>
      </c>
      <c r="B457" s="75" t="s">
        <v>704</v>
      </c>
      <c r="C457" s="75" t="s">
        <v>683</v>
      </c>
      <c r="D457" s="75" t="s">
        <v>120</v>
      </c>
      <c r="E457" s="75" t="s">
        <v>19</v>
      </c>
      <c r="F457" s="75" t="s">
        <v>707</v>
      </c>
      <c r="G457" s="77">
        <v>3.0</v>
      </c>
    </row>
    <row r="458">
      <c r="A458" s="75" t="s">
        <v>665</v>
      </c>
      <c r="B458" s="75" t="s">
        <v>704</v>
      </c>
      <c r="C458" s="75" t="s">
        <v>683</v>
      </c>
      <c r="D458" s="75" t="s">
        <v>120</v>
      </c>
      <c r="E458" s="75" t="s">
        <v>13</v>
      </c>
      <c r="F458" s="75" t="s">
        <v>705</v>
      </c>
      <c r="G458" s="77">
        <v>80.0</v>
      </c>
    </row>
    <row r="459">
      <c r="A459" s="75" t="s">
        <v>665</v>
      </c>
      <c r="B459" s="75" t="s">
        <v>704</v>
      </c>
      <c r="C459" s="75" t="s">
        <v>683</v>
      </c>
      <c r="D459" s="75" t="s">
        <v>120</v>
      </c>
      <c r="E459" s="75" t="s">
        <v>13</v>
      </c>
      <c r="F459" s="75" t="s">
        <v>706</v>
      </c>
      <c r="G459" s="77">
        <v>23.0</v>
      </c>
    </row>
    <row r="460">
      <c r="A460" s="75" t="s">
        <v>665</v>
      </c>
      <c r="B460" s="75" t="s">
        <v>704</v>
      </c>
      <c r="C460" s="75" t="s">
        <v>683</v>
      </c>
      <c r="D460" s="75" t="s">
        <v>120</v>
      </c>
      <c r="E460" s="75" t="s">
        <v>13</v>
      </c>
      <c r="F460" s="75" t="s">
        <v>707</v>
      </c>
      <c r="G460" s="77">
        <v>22.0</v>
      </c>
    </row>
    <row r="461">
      <c r="A461" s="75" t="s">
        <v>665</v>
      </c>
      <c r="B461" s="75" t="s">
        <v>704</v>
      </c>
      <c r="C461" s="75" t="s">
        <v>683</v>
      </c>
      <c r="D461" s="75" t="s">
        <v>120</v>
      </c>
      <c r="E461" s="75" t="s">
        <v>10</v>
      </c>
      <c r="F461" s="75" t="s">
        <v>705</v>
      </c>
      <c r="G461" s="77">
        <v>1482.0</v>
      </c>
    </row>
    <row r="462">
      <c r="A462" s="75" t="s">
        <v>665</v>
      </c>
      <c r="B462" s="75" t="s">
        <v>704</v>
      </c>
      <c r="C462" s="75" t="s">
        <v>683</v>
      </c>
      <c r="D462" s="75" t="s">
        <v>120</v>
      </c>
      <c r="E462" s="75" t="s">
        <v>10</v>
      </c>
      <c r="F462" s="75" t="s">
        <v>706</v>
      </c>
      <c r="G462" s="77">
        <v>305.0</v>
      </c>
    </row>
    <row r="463">
      <c r="A463" s="75" t="s">
        <v>665</v>
      </c>
      <c r="B463" s="75" t="s">
        <v>704</v>
      </c>
      <c r="C463" s="75" t="s">
        <v>683</v>
      </c>
      <c r="D463" s="75" t="s">
        <v>120</v>
      </c>
      <c r="E463" s="75" t="s">
        <v>10</v>
      </c>
      <c r="F463" s="75" t="s">
        <v>707</v>
      </c>
      <c r="G463" s="77">
        <v>207.0</v>
      </c>
    </row>
    <row r="464">
      <c r="A464" s="75" t="s">
        <v>665</v>
      </c>
      <c r="B464" s="75" t="s">
        <v>704</v>
      </c>
      <c r="C464" s="75" t="s">
        <v>683</v>
      </c>
      <c r="D464" s="75" t="s">
        <v>120</v>
      </c>
      <c r="E464" s="75" t="s">
        <v>16</v>
      </c>
      <c r="F464" s="75" t="s">
        <v>705</v>
      </c>
      <c r="G464" s="77">
        <v>470.0</v>
      </c>
    </row>
    <row r="465">
      <c r="A465" s="75" t="s">
        <v>665</v>
      </c>
      <c r="B465" s="75" t="s">
        <v>704</v>
      </c>
      <c r="C465" s="75" t="s">
        <v>683</v>
      </c>
      <c r="D465" s="75" t="s">
        <v>120</v>
      </c>
      <c r="E465" s="75" t="s">
        <v>16</v>
      </c>
      <c r="F465" s="75" t="s">
        <v>706</v>
      </c>
      <c r="G465" s="77">
        <v>18.0</v>
      </c>
    </row>
    <row r="466">
      <c r="A466" s="75" t="s">
        <v>665</v>
      </c>
      <c r="B466" s="75" t="s">
        <v>704</v>
      </c>
      <c r="C466" s="75" t="s">
        <v>683</v>
      </c>
      <c r="D466" s="75" t="s">
        <v>120</v>
      </c>
      <c r="E466" s="75" t="s">
        <v>16</v>
      </c>
      <c r="F466" s="75" t="s">
        <v>707</v>
      </c>
      <c r="G466" s="77">
        <v>15.0</v>
      </c>
    </row>
    <row r="467">
      <c r="A467" s="75" t="s">
        <v>665</v>
      </c>
      <c r="B467" s="75" t="s">
        <v>704</v>
      </c>
      <c r="C467" s="75" t="s">
        <v>683</v>
      </c>
      <c r="D467" s="75" t="s">
        <v>120</v>
      </c>
      <c r="E467" s="75" t="s">
        <v>12</v>
      </c>
      <c r="F467" s="75" t="s">
        <v>705</v>
      </c>
      <c r="G467" s="77">
        <v>275.0</v>
      </c>
    </row>
    <row r="468">
      <c r="A468" s="75" t="s">
        <v>665</v>
      </c>
      <c r="B468" s="75" t="s">
        <v>704</v>
      </c>
      <c r="C468" s="75" t="s">
        <v>683</v>
      </c>
      <c r="D468" s="75" t="s">
        <v>120</v>
      </c>
      <c r="E468" s="75" t="s">
        <v>12</v>
      </c>
      <c r="F468" s="75" t="s">
        <v>706</v>
      </c>
      <c r="G468" s="77">
        <v>10.0</v>
      </c>
    </row>
    <row r="469">
      <c r="A469" s="75" t="s">
        <v>665</v>
      </c>
      <c r="B469" s="75" t="s">
        <v>704</v>
      </c>
      <c r="C469" s="75" t="s">
        <v>683</v>
      </c>
      <c r="D469" s="75" t="s">
        <v>120</v>
      </c>
      <c r="E469" s="75" t="s">
        <v>12</v>
      </c>
      <c r="F469" s="75" t="s">
        <v>707</v>
      </c>
      <c r="G469" s="77">
        <v>9.0</v>
      </c>
    </row>
    <row r="470">
      <c r="A470" s="75" t="s">
        <v>665</v>
      </c>
      <c r="B470" s="75" t="s">
        <v>704</v>
      </c>
      <c r="C470" s="75" t="s">
        <v>683</v>
      </c>
      <c r="D470" s="75" t="s">
        <v>120</v>
      </c>
      <c r="E470" s="75" t="s">
        <v>18</v>
      </c>
      <c r="F470" s="75" t="s">
        <v>705</v>
      </c>
      <c r="G470" s="77">
        <v>42.0</v>
      </c>
    </row>
    <row r="471">
      <c r="A471" s="75" t="s">
        <v>665</v>
      </c>
      <c r="B471" s="75" t="s">
        <v>704</v>
      </c>
      <c r="C471" s="75" t="s">
        <v>683</v>
      </c>
      <c r="D471" s="75" t="s">
        <v>120</v>
      </c>
      <c r="E471" s="75" t="s">
        <v>18</v>
      </c>
      <c r="F471" s="75" t="s">
        <v>706</v>
      </c>
      <c r="G471" s="77">
        <v>1.0</v>
      </c>
    </row>
    <row r="472">
      <c r="A472" s="75" t="s">
        <v>665</v>
      </c>
      <c r="B472" s="75" t="s">
        <v>704</v>
      </c>
      <c r="C472" s="75" t="s">
        <v>683</v>
      </c>
      <c r="D472" s="75" t="s">
        <v>120</v>
      </c>
      <c r="E472" s="75" t="s">
        <v>18</v>
      </c>
      <c r="F472" s="75" t="s">
        <v>707</v>
      </c>
      <c r="G472" s="77">
        <v>1.0</v>
      </c>
    </row>
    <row r="473">
      <c r="A473" s="75" t="s">
        <v>665</v>
      </c>
      <c r="B473" s="75" t="s">
        <v>704</v>
      </c>
      <c r="C473" s="75" t="s">
        <v>683</v>
      </c>
      <c r="D473" s="75" t="s">
        <v>253</v>
      </c>
      <c r="E473" s="75" t="s">
        <v>17</v>
      </c>
      <c r="F473" s="75" t="s">
        <v>705</v>
      </c>
      <c r="G473" s="77">
        <v>2.0</v>
      </c>
    </row>
    <row r="474">
      <c r="A474" s="75" t="s">
        <v>665</v>
      </c>
      <c r="B474" s="75" t="s">
        <v>704</v>
      </c>
      <c r="C474" s="75" t="s">
        <v>683</v>
      </c>
      <c r="D474" s="75" t="s">
        <v>253</v>
      </c>
      <c r="E474" s="75" t="s">
        <v>17</v>
      </c>
      <c r="F474" s="75" t="s">
        <v>706</v>
      </c>
      <c r="G474" s="77">
        <v>1.0</v>
      </c>
    </row>
    <row r="475">
      <c r="A475" s="75" t="s">
        <v>665</v>
      </c>
      <c r="B475" s="75" t="s">
        <v>704</v>
      </c>
      <c r="C475" s="75" t="s">
        <v>683</v>
      </c>
      <c r="D475" s="75" t="s">
        <v>253</v>
      </c>
      <c r="E475" s="75" t="s">
        <v>17</v>
      </c>
      <c r="F475" s="75" t="s">
        <v>707</v>
      </c>
      <c r="G475" s="77">
        <v>1.0</v>
      </c>
    </row>
    <row r="476">
      <c r="A476" s="75" t="s">
        <v>665</v>
      </c>
      <c r="B476" s="75" t="s">
        <v>704</v>
      </c>
      <c r="C476" s="75" t="s">
        <v>683</v>
      </c>
      <c r="D476" s="75" t="s">
        <v>253</v>
      </c>
      <c r="E476" s="75" t="s">
        <v>14</v>
      </c>
      <c r="F476" s="75" t="s">
        <v>705</v>
      </c>
      <c r="G476" s="77">
        <v>1.0</v>
      </c>
    </row>
    <row r="477">
      <c r="A477" s="75" t="s">
        <v>665</v>
      </c>
      <c r="B477" s="75" t="s">
        <v>704</v>
      </c>
      <c r="C477" s="75" t="s">
        <v>683</v>
      </c>
      <c r="D477" s="75" t="s">
        <v>253</v>
      </c>
      <c r="E477" s="75" t="s">
        <v>14</v>
      </c>
      <c r="F477" s="75" t="s">
        <v>706</v>
      </c>
      <c r="G477" s="77">
        <v>0.0</v>
      </c>
    </row>
    <row r="478">
      <c r="A478" s="75" t="s">
        <v>665</v>
      </c>
      <c r="B478" s="75" t="s">
        <v>704</v>
      </c>
      <c r="C478" s="75" t="s">
        <v>683</v>
      </c>
      <c r="D478" s="75" t="s">
        <v>253</v>
      </c>
      <c r="E478" s="75" t="s">
        <v>14</v>
      </c>
      <c r="F478" s="75" t="s">
        <v>707</v>
      </c>
      <c r="G478" s="77">
        <v>0.0</v>
      </c>
    </row>
    <row r="479">
      <c r="A479" s="75" t="s">
        <v>665</v>
      </c>
      <c r="B479" s="75" t="s">
        <v>704</v>
      </c>
      <c r="C479" s="75" t="s">
        <v>683</v>
      </c>
      <c r="D479" s="75" t="s">
        <v>253</v>
      </c>
      <c r="E479" s="75" t="s">
        <v>11</v>
      </c>
      <c r="F479" s="75" t="s">
        <v>705</v>
      </c>
      <c r="G479" s="77">
        <v>63.0</v>
      </c>
    </row>
    <row r="480">
      <c r="A480" s="75" t="s">
        <v>665</v>
      </c>
      <c r="B480" s="75" t="s">
        <v>704</v>
      </c>
      <c r="C480" s="75" t="s">
        <v>683</v>
      </c>
      <c r="D480" s="75" t="s">
        <v>253</v>
      </c>
      <c r="E480" s="75" t="s">
        <v>11</v>
      </c>
      <c r="F480" s="75" t="s">
        <v>706</v>
      </c>
      <c r="G480" s="77">
        <v>5.0</v>
      </c>
    </row>
    <row r="481">
      <c r="A481" s="75" t="s">
        <v>665</v>
      </c>
      <c r="B481" s="75" t="s">
        <v>704</v>
      </c>
      <c r="C481" s="75" t="s">
        <v>683</v>
      </c>
      <c r="D481" s="75" t="s">
        <v>253</v>
      </c>
      <c r="E481" s="75" t="s">
        <v>11</v>
      </c>
      <c r="F481" s="75" t="s">
        <v>707</v>
      </c>
      <c r="G481" s="77">
        <v>5.0</v>
      </c>
    </row>
    <row r="482">
      <c r="A482" s="75" t="s">
        <v>665</v>
      </c>
      <c r="B482" s="75" t="s">
        <v>704</v>
      </c>
      <c r="C482" s="75" t="s">
        <v>683</v>
      </c>
      <c r="D482" s="75" t="s">
        <v>253</v>
      </c>
      <c r="E482" s="75" t="s">
        <v>15</v>
      </c>
      <c r="F482" s="75" t="s">
        <v>705</v>
      </c>
      <c r="G482" s="77">
        <v>4.0</v>
      </c>
    </row>
    <row r="483">
      <c r="A483" s="75" t="s">
        <v>665</v>
      </c>
      <c r="B483" s="75" t="s">
        <v>704</v>
      </c>
      <c r="C483" s="75" t="s">
        <v>683</v>
      </c>
      <c r="D483" s="75" t="s">
        <v>253</v>
      </c>
      <c r="E483" s="75" t="s">
        <v>15</v>
      </c>
      <c r="F483" s="75" t="s">
        <v>706</v>
      </c>
      <c r="G483" s="77">
        <v>0.0</v>
      </c>
    </row>
    <row r="484">
      <c r="A484" s="75" t="s">
        <v>665</v>
      </c>
      <c r="B484" s="75" t="s">
        <v>704</v>
      </c>
      <c r="C484" s="75" t="s">
        <v>683</v>
      </c>
      <c r="D484" s="75" t="s">
        <v>253</v>
      </c>
      <c r="E484" s="75" t="s">
        <v>15</v>
      </c>
      <c r="F484" s="75" t="s">
        <v>707</v>
      </c>
      <c r="G484" s="77">
        <v>0.0</v>
      </c>
    </row>
    <row r="485">
      <c r="A485" s="75" t="s">
        <v>665</v>
      </c>
      <c r="B485" s="75" t="s">
        <v>704</v>
      </c>
      <c r="C485" s="75" t="s">
        <v>683</v>
      </c>
      <c r="D485" s="75" t="s">
        <v>253</v>
      </c>
      <c r="E485" s="75" t="s">
        <v>19</v>
      </c>
      <c r="F485" s="75" t="s">
        <v>705</v>
      </c>
      <c r="G485" s="77">
        <v>8.0</v>
      </c>
    </row>
    <row r="486">
      <c r="A486" s="75" t="s">
        <v>665</v>
      </c>
      <c r="B486" s="75" t="s">
        <v>704</v>
      </c>
      <c r="C486" s="75" t="s">
        <v>683</v>
      </c>
      <c r="D486" s="75" t="s">
        <v>253</v>
      </c>
      <c r="E486" s="75" t="s">
        <v>19</v>
      </c>
      <c r="F486" s="75" t="s">
        <v>706</v>
      </c>
      <c r="G486" s="77">
        <v>8.0</v>
      </c>
    </row>
    <row r="487">
      <c r="A487" s="75" t="s">
        <v>665</v>
      </c>
      <c r="B487" s="75" t="s">
        <v>704</v>
      </c>
      <c r="C487" s="75" t="s">
        <v>683</v>
      </c>
      <c r="D487" s="75" t="s">
        <v>253</v>
      </c>
      <c r="E487" s="75" t="s">
        <v>19</v>
      </c>
      <c r="F487" s="75" t="s">
        <v>707</v>
      </c>
      <c r="G487" s="77">
        <v>6.0</v>
      </c>
    </row>
    <row r="488">
      <c r="A488" s="75" t="s">
        <v>665</v>
      </c>
      <c r="B488" s="75" t="s">
        <v>704</v>
      </c>
      <c r="C488" s="75" t="s">
        <v>683</v>
      </c>
      <c r="D488" s="75" t="s">
        <v>253</v>
      </c>
      <c r="E488" s="75" t="s">
        <v>13</v>
      </c>
      <c r="F488" s="75" t="s">
        <v>705</v>
      </c>
      <c r="G488" s="77">
        <v>3.0</v>
      </c>
    </row>
    <row r="489">
      <c r="A489" s="75" t="s">
        <v>665</v>
      </c>
      <c r="B489" s="75" t="s">
        <v>704</v>
      </c>
      <c r="C489" s="75" t="s">
        <v>683</v>
      </c>
      <c r="D489" s="75" t="s">
        <v>253</v>
      </c>
      <c r="E489" s="75" t="s">
        <v>13</v>
      </c>
      <c r="F489" s="75" t="s">
        <v>706</v>
      </c>
      <c r="G489" s="77">
        <v>0.0</v>
      </c>
    </row>
    <row r="490">
      <c r="A490" s="75" t="s">
        <v>665</v>
      </c>
      <c r="B490" s="75" t="s">
        <v>704</v>
      </c>
      <c r="C490" s="75" t="s">
        <v>683</v>
      </c>
      <c r="D490" s="75" t="s">
        <v>253</v>
      </c>
      <c r="E490" s="75" t="s">
        <v>13</v>
      </c>
      <c r="F490" s="75" t="s">
        <v>707</v>
      </c>
      <c r="G490" s="77">
        <v>0.0</v>
      </c>
    </row>
    <row r="491">
      <c r="A491" s="75" t="s">
        <v>665</v>
      </c>
      <c r="B491" s="75" t="s">
        <v>704</v>
      </c>
      <c r="C491" s="75" t="s">
        <v>683</v>
      </c>
      <c r="D491" s="75" t="s">
        <v>253</v>
      </c>
      <c r="E491" s="75" t="s">
        <v>10</v>
      </c>
      <c r="F491" s="75" t="s">
        <v>705</v>
      </c>
      <c r="G491" s="77">
        <v>18.0</v>
      </c>
    </row>
    <row r="492">
      <c r="A492" s="75" t="s">
        <v>665</v>
      </c>
      <c r="B492" s="75" t="s">
        <v>704</v>
      </c>
      <c r="C492" s="75" t="s">
        <v>683</v>
      </c>
      <c r="D492" s="75" t="s">
        <v>253</v>
      </c>
      <c r="E492" s="75" t="s">
        <v>10</v>
      </c>
      <c r="F492" s="75" t="s">
        <v>706</v>
      </c>
      <c r="G492" s="77">
        <v>4.0</v>
      </c>
    </row>
    <row r="493">
      <c r="A493" s="75" t="s">
        <v>665</v>
      </c>
      <c r="B493" s="75" t="s">
        <v>704</v>
      </c>
      <c r="C493" s="75" t="s">
        <v>683</v>
      </c>
      <c r="D493" s="75" t="s">
        <v>253</v>
      </c>
      <c r="E493" s="75" t="s">
        <v>10</v>
      </c>
      <c r="F493" s="75" t="s">
        <v>707</v>
      </c>
      <c r="G493" s="77">
        <v>4.0</v>
      </c>
    </row>
    <row r="494">
      <c r="A494" s="75" t="s">
        <v>665</v>
      </c>
      <c r="B494" s="75" t="s">
        <v>704</v>
      </c>
      <c r="C494" s="75" t="s">
        <v>683</v>
      </c>
      <c r="D494" s="75" t="s">
        <v>253</v>
      </c>
      <c r="E494" s="75" t="s">
        <v>16</v>
      </c>
      <c r="F494" s="75" t="s">
        <v>705</v>
      </c>
      <c r="G494" s="77">
        <v>2.0</v>
      </c>
    </row>
    <row r="495">
      <c r="A495" s="75" t="s">
        <v>665</v>
      </c>
      <c r="B495" s="75" t="s">
        <v>704</v>
      </c>
      <c r="C495" s="75" t="s">
        <v>683</v>
      </c>
      <c r="D495" s="75" t="s">
        <v>253</v>
      </c>
      <c r="E495" s="75" t="s">
        <v>16</v>
      </c>
      <c r="F495" s="75" t="s">
        <v>706</v>
      </c>
      <c r="G495" s="77">
        <v>0.0</v>
      </c>
    </row>
    <row r="496">
      <c r="A496" s="75" t="s">
        <v>665</v>
      </c>
      <c r="B496" s="75" t="s">
        <v>704</v>
      </c>
      <c r="C496" s="75" t="s">
        <v>683</v>
      </c>
      <c r="D496" s="75" t="s">
        <v>253</v>
      </c>
      <c r="E496" s="75" t="s">
        <v>16</v>
      </c>
      <c r="F496" s="75" t="s">
        <v>707</v>
      </c>
      <c r="G496" s="77">
        <v>0.0</v>
      </c>
    </row>
    <row r="497">
      <c r="A497" s="75" t="s">
        <v>665</v>
      </c>
      <c r="B497" s="75" t="s">
        <v>704</v>
      </c>
      <c r="C497" s="75" t="s">
        <v>683</v>
      </c>
      <c r="D497" s="75" t="s">
        <v>253</v>
      </c>
      <c r="E497" s="75" t="s">
        <v>12</v>
      </c>
      <c r="F497" s="75" t="s">
        <v>705</v>
      </c>
      <c r="G497" s="77">
        <v>7.0</v>
      </c>
    </row>
    <row r="498">
      <c r="A498" s="75" t="s">
        <v>665</v>
      </c>
      <c r="B498" s="75" t="s">
        <v>704</v>
      </c>
      <c r="C498" s="75" t="s">
        <v>683</v>
      </c>
      <c r="D498" s="75" t="s">
        <v>253</v>
      </c>
      <c r="E498" s="75" t="s">
        <v>12</v>
      </c>
      <c r="F498" s="75" t="s">
        <v>706</v>
      </c>
      <c r="G498" s="77">
        <v>1.0</v>
      </c>
    </row>
    <row r="499">
      <c r="A499" s="75" t="s">
        <v>665</v>
      </c>
      <c r="B499" s="75" t="s">
        <v>704</v>
      </c>
      <c r="C499" s="75" t="s">
        <v>683</v>
      </c>
      <c r="D499" s="75" t="s">
        <v>253</v>
      </c>
      <c r="E499" s="75" t="s">
        <v>12</v>
      </c>
      <c r="F499" s="75" t="s">
        <v>707</v>
      </c>
      <c r="G499" s="77">
        <v>1.0</v>
      </c>
    </row>
    <row r="500">
      <c r="A500" s="75" t="s">
        <v>665</v>
      </c>
      <c r="B500" s="75" t="s">
        <v>704</v>
      </c>
      <c r="C500" s="75" t="s">
        <v>683</v>
      </c>
      <c r="D500" s="75" t="s">
        <v>253</v>
      </c>
      <c r="E500" s="75" t="s">
        <v>18</v>
      </c>
      <c r="F500" s="75" t="s">
        <v>705</v>
      </c>
      <c r="G500" s="77">
        <v>1.0</v>
      </c>
    </row>
    <row r="501">
      <c r="A501" s="75" t="s">
        <v>665</v>
      </c>
      <c r="B501" s="75" t="s">
        <v>704</v>
      </c>
      <c r="C501" s="75" t="s">
        <v>683</v>
      </c>
      <c r="D501" s="75" t="s">
        <v>253</v>
      </c>
      <c r="E501" s="75" t="s">
        <v>18</v>
      </c>
      <c r="F501" s="75" t="s">
        <v>706</v>
      </c>
      <c r="G501" s="77">
        <v>0.0</v>
      </c>
    </row>
    <row r="502">
      <c r="A502" s="75" t="s">
        <v>665</v>
      </c>
      <c r="B502" s="75" t="s">
        <v>704</v>
      </c>
      <c r="C502" s="75" t="s">
        <v>683</v>
      </c>
      <c r="D502" s="75" t="s">
        <v>253</v>
      </c>
      <c r="E502" s="75" t="s">
        <v>18</v>
      </c>
      <c r="F502" s="75" t="s">
        <v>707</v>
      </c>
      <c r="G502" s="77">
        <v>0.0</v>
      </c>
    </row>
    <row r="503">
      <c r="A503" s="75" t="s">
        <v>665</v>
      </c>
      <c r="B503" s="75" t="s">
        <v>704</v>
      </c>
      <c r="C503" s="75" t="s">
        <v>683</v>
      </c>
      <c r="D503" s="75" t="s">
        <v>54</v>
      </c>
      <c r="E503" s="75" t="s">
        <v>17</v>
      </c>
      <c r="F503" s="75" t="s">
        <v>705</v>
      </c>
      <c r="G503" s="77">
        <v>354.0</v>
      </c>
    </row>
    <row r="504">
      <c r="A504" s="75" t="s">
        <v>665</v>
      </c>
      <c r="B504" s="75" t="s">
        <v>704</v>
      </c>
      <c r="C504" s="75" t="s">
        <v>683</v>
      </c>
      <c r="D504" s="75" t="s">
        <v>54</v>
      </c>
      <c r="E504" s="75" t="s">
        <v>17</v>
      </c>
      <c r="F504" s="75" t="s">
        <v>706</v>
      </c>
      <c r="G504" s="77">
        <v>142.0</v>
      </c>
    </row>
    <row r="505">
      <c r="A505" s="75" t="s">
        <v>665</v>
      </c>
      <c r="B505" s="75" t="s">
        <v>704</v>
      </c>
      <c r="C505" s="75" t="s">
        <v>683</v>
      </c>
      <c r="D505" s="75" t="s">
        <v>54</v>
      </c>
      <c r="E505" s="75" t="s">
        <v>17</v>
      </c>
      <c r="F505" s="75" t="s">
        <v>707</v>
      </c>
      <c r="G505" s="77">
        <v>91.0</v>
      </c>
    </row>
    <row r="506">
      <c r="A506" s="75" t="s">
        <v>665</v>
      </c>
      <c r="B506" s="75" t="s">
        <v>704</v>
      </c>
      <c r="C506" s="75" t="s">
        <v>683</v>
      </c>
      <c r="D506" s="75" t="s">
        <v>54</v>
      </c>
      <c r="E506" s="75" t="s">
        <v>14</v>
      </c>
      <c r="F506" s="75" t="s">
        <v>705</v>
      </c>
      <c r="G506" s="77">
        <v>407.0</v>
      </c>
    </row>
    <row r="507">
      <c r="A507" s="75" t="s">
        <v>665</v>
      </c>
      <c r="B507" s="75" t="s">
        <v>704</v>
      </c>
      <c r="C507" s="75" t="s">
        <v>683</v>
      </c>
      <c r="D507" s="75" t="s">
        <v>54</v>
      </c>
      <c r="E507" s="75" t="s">
        <v>14</v>
      </c>
      <c r="F507" s="75" t="s">
        <v>706</v>
      </c>
      <c r="G507" s="77">
        <v>0.0</v>
      </c>
    </row>
    <row r="508">
      <c r="A508" s="75" t="s">
        <v>665</v>
      </c>
      <c r="B508" s="75" t="s">
        <v>704</v>
      </c>
      <c r="C508" s="75" t="s">
        <v>683</v>
      </c>
      <c r="D508" s="75" t="s">
        <v>54</v>
      </c>
      <c r="E508" s="75" t="s">
        <v>14</v>
      </c>
      <c r="F508" s="75" t="s">
        <v>707</v>
      </c>
      <c r="G508" s="77">
        <v>0.0</v>
      </c>
    </row>
    <row r="509">
      <c r="A509" s="75" t="s">
        <v>665</v>
      </c>
      <c r="B509" s="75" t="s">
        <v>704</v>
      </c>
      <c r="C509" s="75" t="s">
        <v>683</v>
      </c>
      <c r="D509" s="75" t="s">
        <v>54</v>
      </c>
      <c r="E509" s="75" t="s">
        <v>11</v>
      </c>
      <c r="F509" s="75" t="s">
        <v>705</v>
      </c>
      <c r="G509" s="77">
        <v>13747.0</v>
      </c>
    </row>
    <row r="510">
      <c r="A510" s="75" t="s">
        <v>665</v>
      </c>
      <c r="B510" s="75" t="s">
        <v>704</v>
      </c>
      <c r="C510" s="75" t="s">
        <v>683</v>
      </c>
      <c r="D510" s="75" t="s">
        <v>54</v>
      </c>
      <c r="E510" s="75" t="s">
        <v>11</v>
      </c>
      <c r="F510" s="75" t="s">
        <v>706</v>
      </c>
      <c r="G510" s="77">
        <v>1395.0</v>
      </c>
    </row>
    <row r="511">
      <c r="A511" s="75" t="s">
        <v>665</v>
      </c>
      <c r="B511" s="75" t="s">
        <v>704</v>
      </c>
      <c r="C511" s="75" t="s">
        <v>683</v>
      </c>
      <c r="D511" s="75" t="s">
        <v>54</v>
      </c>
      <c r="E511" s="75" t="s">
        <v>11</v>
      </c>
      <c r="F511" s="75" t="s">
        <v>707</v>
      </c>
      <c r="G511" s="77">
        <v>1243.0</v>
      </c>
    </row>
    <row r="512">
      <c r="A512" s="75" t="s">
        <v>665</v>
      </c>
      <c r="B512" s="75" t="s">
        <v>704</v>
      </c>
      <c r="C512" s="75" t="s">
        <v>683</v>
      </c>
      <c r="D512" s="75" t="s">
        <v>54</v>
      </c>
      <c r="E512" s="75" t="s">
        <v>20</v>
      </c>
      <c r="F512" s="75" t="s">
        <v>705</v>
      </c>
      <c r="G512" s="77">
        <v>127.0</v>
      </c>
    </row>
    <row r="513">
      <c r="A513" s="75" t="s">
        <v>665</v>
      </c>
      <c r="B513" s="75" t="s">
        <v>704</v>
      </c>
      <c r="C513" s="75" t="s">
        <v>683</v>
      </c>
      <c r="D513" s="75" t="s">
        <v>54</v>
      </c>
      <c r="E513" s="75" t="s">
        <v>20</v>
      </c>
      <c r="F513" s="75" t="s">
        <v>706</v>
      </c>
      <c r="G513" s="77">
        <v>15.0</v>
      </c>
    </row>
    <row r="514">
      <c r="A514" s="75" t="s">
        <v>665</v>
      </c>
      <c r="B514" s="75" t="s">
        <v>704</v>
      </c>
      <c r="C514" s="75" t="s">
        <v>683</v>
      </c>
      <c r="D514" s="75" t="s">
        <v>54</v>
      </c>
      <c r="E514" s="75" t="s">
        <v>20</v>
      </c>
      <c r="F514" s="75" t="s">
        <v>707</v>
      </c>
      <c r="G514" s="77">
        <v>12.0</v>
      </c>
    </row>
    <row r="515">
      <c r="A515" s="75" t="s">
        <v>665</v>
      </c>
      <c r="B515" s="75" t="s">
        <v>704</v>
      </c>
      <c r="C515" s="75" t="s">
        <v>683</v>
      </c>
      <c r="D515" s="75" t="s">
        <v>54</v>
      </c>
      <c r="E515" s="75" t="s">
        <v>15</v>
      </c>
      <c r="F515" s="75" t="s">
        <v>705</v>
      </c>
      <c r="G515" s="77">
        <v>1574.0</v>
      </c>
    </row>
    <row r="516">
      <c r="A516" s="75" t="s">
        <v>665</v>
      </c>
      <c r="B516" s="75" t="s">
        <v>704</v>
      </c>
      <c r="C516" s="75" t="s">
        <v>683</v>
      </c>
      <c r="D516" s="75" t="s">
        <v>54</v>
      </c>
      <c r="E516" s="75" t="s">
        <v>15</v>
      </c>
      <c r="F516" s="75" t="s">
        <v>706</v>
      </c>
      <c r="G516" s="77">
        <v>70.0</v>
      </c>
    </row>
    <row r="517">
      <c r="A517" s="75" t="s">
        <v>665</v>
      </c>
      <c r="B517" s="75" t="s">
        <v>704</v>
      </c>
      <c r="C517" s="75" t="s">
        <v>683</v>
      </c>
      <c r="D517" s="75" t="s">
        <v>54</v>
      </c>
      <c r="E517" s="75" t="s">
        <v>15</v>
      </c>
      <c r="F517" s="75" t="s">
        <v>707</v>
      </c>
      <c r="G517" s="77">
        <v>70.0</v>
      </c>
    </row>
    <row r="518">
      <c r="A518" s="75" t="s">
        <v>665</v>
      </c>
      <c r="B518" s="75" t="s">
        <v>704</v>
      </c>
      <c r="C518" s="75" t="s">
        <v>683</v>
      </c>
      <c r="D518" s="75" t="s">
        <v>54</v>
      </c>
      <c r="E518" s="75" t="s">
        <v>19</v>
      </c>
      <c r="F518" s="75" t="s">
        <v>705</v>
      </c>
      <c r="G518" s="77">
        <v>125.0</v>
      </c>
    </row>
    <row r="519">
      <c r="A519" s="75" t="s">
        <v>665</v>
      </c>
      <c r="B519" s="75" t="s">
        <v>704</v>
      </c>
      <c r="C519" s="75" t="s">
        <v>683</v>
      </c>
      <c r="D519" s="75" t="s">
        <v>54</v>
      </c>
      <c r="E519" s="75" t="s">
        <v>19</v>
      </c>
      <c r="F519" s="75" t="s">
        <v>706</v>
      </c>
      <c r="G519" s="77">
        <v>32.0</v>
      </c>
    </row>
    <row r="520">
      <c r="A520" s="75" t="s">
        <v>665</v>
      </c>
      <c r="B520" s="75" t="s">
        <v>704</v>
      </c>
      <c r="C520" s="75" t="s">
        <v>683</v>
      </c>
      <c r="D520" s="75" t="s">
        <v>54</v>
      </c>
      <c r="E520" s="75" t="s">
        <v>19</v>
      </c>
      <c r="F520" s="75" t="s">
        <v>707</v>
      </c>
      <c r="G520" s="77">
        <v>26.0</v>
      </c>
    </row>
    <row r="521">
      <c r="A521" s="75" t="s">
        <v>665</v>
      </c>
      <c r="B521" s="75" t="s">
        <v>704</v>
      </c>
      <c r="C521" s="75" t="s">
        <v>683</v>
      </c>
      <c r="D521" s="75" t="s">
        <v>54</v>
      </c>
      <c r="E521" s="75" t="s">
        <v>13</v>
      </c>
      <c r="F521" s="75" t="s">
        <v>705</v>
      </c>
      <c r="G521" s="77">
        <v>78.0</v>
      </c>
    </row>
    <row r="522">
      <c r="A522" s="75" t="s">
        <v>665</v>
      </c>
      <c r="B522" s="75" t="s">
        <v>704</v>
      </c>
      <c r="C522" s="75" t="s">
        <v>683</v>
      </c>
      <c r="D522" s="75" t="s">
        <v>54</v>
      </c>
      <c r="E522" s="75" t="s">
        <v>13</v>
      </c>
      <c r="F522" s="75" t="s">
        <v>706</v>
      </c>
      <c r="G522" s="77">
        <v>10.0</v>
      </c>
    </row>
    <row r="523">
      <c r="A523" s="75" t="s">
        <v>665</v>
      </c>
      <c r="B523" s="75" t="s">
        <v>704</v>
      </c>
      <c r="C523" s="75" t="s">
        <v>683</v>
      </c>
      <c r="D523" s="75" t="s">
        <v>54</v>
      </c>
      <c r="E523" s="75" t="s">
        <v>13</v>
      </c>
      <c r="F523" s="75" t="s">
        <v>707</v>
      </c>
      <c r="G523" s="77">
        <v>10.0</v>
      </c>
    </row>
    <row r="524">
      <c r="A524" s="75" t="s">
        <v>665</v>
      </c>
      <c r="B524" s="75" t="s">
        <v>704</v>
      </c>
      <c r="C524" s="75" t="s">
        <v>683</v>
      </c>
      <c r="D524" s="75" t="s">
        <v>54</v>
      </c>
      <c r="E524" s="75" t="s">
        <v>10</v>
      </c>
      <c r="F524" s="75" t="s">
        <v>705</v>
      </c>
      <c r="G524" s="77">
        <v>59064.0</v>
      </c>
    </row>
    <row r="525">
      <c r="A525" s="75" t="s">
        <v>665</v>
      </c>
      <c r="B525" s="75" t="s">
        <v>704</v>
      </c>
      <c r="C525" s="75" t="s">
        <v>683</v>
      </c>
      <c r="D525" s="75" t="s">
        <v>54</v>
      </c>
      <c r="E525" s="75" t="s">
        <v>10</v>
      </c>
      <c r="F525" s="75" t="s">
        <v>706</v>
      </c>
      <c r="G525" s="77">
        <v>52285.0</v>
      </c>
    </row>
    <row r="526">
      <c r="A526" s="75" t="s">
        <v>665</v>
      </c>
      <c r="B526" s="75" t="s">
        <v>704</v>
      </c>
      <c r="C526" s="75" t="s">
        <v>683</v>
      </c>
      <c r="D526" s="75" t="s">
        <v>54</v>
      </c>
      <c r="E526" s="75" t="s">
        <v>10</v>
      </c>
      <c r="F526" s="75" t="s">
        <v>707</v>
      </c>
      <c r="G526" s="77">
        <v>25423.0</v>
      </c>
    </row>
    <row r="527">
      <c r="A527" s="75" t="s">
        <v>665</v>
      </c>
      <c r="B527" s="75" t="s">
        <v>704</v>
      </c>
      <c r="C527" s="75" t="s">
        <v>683</v>
      </c>
      <c r="D527" s="75" t="s">
        <v>54</v>
      </c>
      <c r="E527" s="75" t="s">
        <v>16</v>
      </c>
      <c r="F527" s="75" t="s">
        <v>705</v>
      </c>
      <c r="G527" s="77">
        <v>13120.0</v>
      </c>
    </row>
    <row r="528">
      <c r="A528" s="75" t="s">
        <v>665</v>
      </c>
      <c r="B528" s="75" t="s">
        <v>704</v>
      </c>
      <c r="C528" s="75" t="s">
        <v>683</v>
      </c>
      <c r="D528" s="75" t="s">
        <v>54</v>
      </c>
      <c r="E528" s="75" t="s">
        <v>16</v>
      </c>
      <c r="F528" s="75" t="s">
        <v>706</v>
      </c>
      <c r="G528" s="77">
        <v>11169.0</v>
      </c>
    </row>
    <row r="529">
      <c r="A529" s="75" t="s">
        <v>665</v>
      </c>
      <c r="B529" s="75" t="s">
        <v>704</v>
      </c>
      <c r="C529" s="75" t="s">
        <v>683</v>
      </c>
      <c r="D529" s="75" t="s">
        <v>54</v>
      </c>
      <c r="E529" s="75" t="s">
        <v>16</v>
      </c>
      <c r="F529" s="75" t="s">
        <v>707</v>
      </c>
      <c r="G529" s="77">
        <v>9555.0</v>
      </c>
    </row>
    <row r="530">
      <c r="A530" s="75" t="s">
        <v>665</v>
      </c>
      <c r="B530" s="75" t="s">
        <v>704</v>
      </c>
      <c r="C530" s="75" t="s">
        <v>683</v>
      </c>
      <c r="D530" s="75" t="s">
        <v>54</v>
      </c>
      <c r="E530" s="75" t="s">
        <v>12</v>
      </c>
      <c r="F530" s="75" t="s">
        <v>705</v>
      </c>
      <c r="G530" s="77">
        <v>604.0</v>
      </c>
    </row>
    <row r="531">
      <c r="A531" s="75" t="s">
        <v>665</v>
      </c>
      <c r="B531" s="75" t="s">
        <v>704</v>
      </c>
      <c r="C531" s="75" t="s">
        <v>683</v>
      </c>
      <c r="D531" s="75" t="s">
        <v>54</v>
      </c>
      <c r="E531" s="75" t="s">
        <v>12</v>
      </c>
      <c r="F531" s="75" t="s">
        <v>706</v>
      </c>
      <c r="G531" s="77">
        <v>99.0</v>
      </c>
    </row>
    <row r="532">
      <c r="A532" s="75" t="s">
        <v>665</v>
      </c>
      <c r="B532" s="75" t="s">
        <v>704</v>
      </c>
      <c r="C532" s="75" t="s">
        <v>683</v>
      </c>
      <c r="D532" s="75" t="s">
        <v>54</v>
      </c>
      <c r="E532" s="75" t="s">
        <v>12</v>
      </c>
      <c r="F532" s="75" t="s">
        <v>707</v>
      </c>
      <c r="G532" s="77">
        <v>85.0</v>
      </c>
    </row>
    <row r="533">
      <c r="A533" s="75" t="s">
        <v>665</v>
      </c>
      <c r="B533" s="75" t="s">
        <v>704</v>
      </c>
      <c r="C533" s="75" t="s">
        <v>683</v>
      </c>
      <c r="D533" s="75" t="s">
        <v>54</v>
      </c>
      <c r="E533" s="75" t="s">
        <v>18</v>
      </c>
      <c r="F533" s="75" t="s">
        <v>705</v>
      </c>
      <c r="G533" s="77">
        <v>96.0</v>
      </c>
    </row>
    <row r="534">
      <c r="A534" s="75" t="s">
        <v>665</v>
      </c>
      <c r="B534" s="75" t="s">
        <v>704</v>
      </c>
      <c r="C534" s="75" t="s">
        <v>683</v>
      </c>
      <c r="D534" s="75" t="s">
        <v>54</v>
      </c>
      <c r="E534" s="75" t="s">
        <v>18</v>
      </c>
      <c r="F534" s="75" t="s">
        <v>706</v>
      </c>
      <c r="G534" s="77">
        <v>11.0</v>
      </c>
    </row>
    <row r="535">
      <c r="A535" s="75" t="s">
        <v>665</v>
      </c>
      <c r="B535" s="75" t="s">
        <v>704</v>
      </c>
      <c r="C535" s="75" t="s">
        <v>683</v>
      </c>
      <c r="D535" s="75" t="s">
        <v>54</v>
      </c>
      <c r="E535" s="75" t="s">
        <v>18</v>
      </c>
      <c r="F535" s="75" t="s">
        <v>707</v>
      </c>
      <c r="G535" s="77">
        <v>10.0</v>
      </c>
    </row>
    <row r="536">
      <c r="A536" s="75" t="s">
        <v>665</v>
      </c>
      <c r="B536" s="75" t="s">
        <v>704</v>
      </c>
      <c r="C536" s="75" t="s">
        <v>683</v>
      </c>
      <c r="D536" s="75" t="s">
        <v>111</v>
      </c>
      <c r="E536" s="75" t="s">
        <v>17</v>
      </c>
      <c r="F536" s="75" t="s">
        <v>705</v>
      </c>
      <c r="G536" s="77">
        <v>1468.0</v>
      </c>
    </row>
    <row r="537">
      <c r="A537" s="75" t="s">
        <v>665</v>
      </c>
      <c r="B537" s="75" t="s">
        <v>704</v>
      </c>
      <c r="C537" s="75" t="s">
        <v>683</v>
      </c>
      <c r="D537" s="75" t="s">
        <v>111</v>
      </c>
      <c r="E537" s="75" t="s">
        <v>17</v>
      </c>
      <c r="F537" s="75" t="s">
        <v>706</v>
      </c>
      <c r="G537" s="77">
        <v>194.0</v>
      </c>
    </row>
    <row r="538">
      <c r="A538" s="75" t="s">
        <v>665</v>
      </c>
      <c r="B538" s="75" t="s">
        <v>704</v>
      </c>
      <c r="C538" s="75" t="s">
        <v>683</v>
      </c>
      <c r="D538" s="75" t="s">
        <v>111</v>
      </c>
      <c r="E538" s="75" t="s">
        <v>17</v>
      </c>
      <c r="F538" s="75" t="s">
        <v>707</v>
      </c>
      <c r="G538" s="77">
        <v>184.0</v>
      </c>
    </row>
    <row r="539">
      <c r="A539" s="75" t="s">
        <v>665</v>
      </c>
      <c r="B539" s="75" t="s">
        <v>704</v>
      </c>
      <c r="C539" s="75" t="s">
        <v>683</v>
      </c>
      <c r="D539" s="75" t="s">
        <v>111</v>
      </c>
      <c r="E539" s="75" t="s">
        <v>14</v>
      </c>
      <c r="F539" s="75" t="s">
        <v>705</v>
      </c>
      <c r="G539" s="77">
        <v>3684.0</v>
      </c>
    </row>
    <row r="540">
      <c r="A540" s="75" t="s">
        <v>665</v>
      </c>
      <c r="B540" s="75" t="s">
        <v>704</v>
      </c>
      <c r="C540" s="75" t="s">
        <v>683</v>
      </c>
      <c r="D540" s="75" t="s">
        <v>111</v>
      </c>
      <c r="E540" s="75" t="s">
        <v>14</v>
      </c>
      <c r="F540" s="75" t="s">
        <v>706</v>
      </c>
      <c r="G540" s="77">
        <v>0.0</v>
      </c>
    </row>
    <row r="541">
      <c r="A541" s="75" t="s">
        <v>665</v>
      </c>
      <c r="B541" s="75" t="s">
        <v>704</v>
      </c>
      <c r="C541" s="75" t="s">
        <v>683</v>
      </c>
      <c r="D541" s="75" t="s">
        <v>111</v>
      </c>
      <c r="E541" s="75" t="s">
        <v>14</v>
      </c>
      <c r="F541" s="75" t="s">
        <v>707</v>
      </c>
      <c r="G541" s="77">
        <v>0.0</v>
      </c>
    </row>
    <row r="542">
      <c r="A542" s="75" t="s">
        <v>665</v>
      </c>
      <c r="B542" s="75" t="s">
        <v>704</v>
      </c>
      <c r="C542" s="75" t="s">
        <v>683</v>
      </c>
      <c r="D542" s="75" t="s">
        <v>111</v>
      </c>
      <c r="E542" s="75" t="s">
        <v>11</v>
      </c>
      <c r="F542" s="75" t="s">
        <v>705</v>
      </c>
      <c r="G542" s="77">
        <v>53704.0</v>
      </c>
    </row>
    <row r="543">
      <c r="A543" s="75" t="s">
        <v>665</v>
      </c>
      <c r="B543" s="75" t="s">
        <v>704</v>
      </c>
      <c r="C543" s="75" t="s">
        <v>683</v>
      </c>
      <c r="D543" s="75" t="s">
        <v>111</v>
      </c>
      <c r="E543" s="75" t="s">
        <v>11</v>
      </c>
      <c r="F543" s="75" t="s">
        <v>706</v>
      </c>
      <c r="G543" s="77">
        <v>2838.0</v>
      </c>
    </row>
    <row r="544">
      <c r="A544" s="75" t="s">
        <v>665</v>
      </c>
      <c r="B544" s="75" t="s">
        <v>704</v>
      </c>
      <c r="C544" s="75" t="s">
        <v>683</v>
      </c>
      <c r="D544" s="75" t="s">
        <v>111</v>
      </c>
      <c r="E544" s="75" t="s">
        <v>11</v>
      </c>
      <c r="F544" s="75" t="s">
        <v>707</v>
      </c>
      <c r="G544" s="77">
        <v>2518.0</v>
      </c>
    </row>
    <row r="545">
      <c r="A545" s="75" t="s">
        <v>665</v>
      </c>
      <c r="B545" s="75" t="s">
        <v>704</v>
      </c>
      <c r="C545" s="75" t="s">
        <v>683</v>
      </c>
      <c r="D545" s="75" t="s">
        <v>111</v>
      </c>
      <c r="E545" s="75" t="s">
        <v>20</v>
      </c>
      <c r="F545" s="75" t="s">
        <v>705</v>
      </c>
      <c r="G545" s="77">
        <v>741.0</v>
      </c>
    </row>
    <row r="546">
      <c r="A546" s="75" t="s">
        <v>665</v>
      </c>
      <c r="B546" s="75" t="s">
        <v>704</v>
      </c>
      <c r="C546" s="75" t="s">
        <v>683</v>
      </c>
      <c r="D546" s="75" t="s">
        <v>111</v>
      </c>
      <c r="E546" s="75" t="s">
        <v>20</v>
      </c>
      <c r="F546" s="75" t="s">
        <v>706</v>
      </c>
      <c r="G546" s="77">
        <v>21.0</v>
      </c>
    </row>
    <row r="547">
      <c r="A547" s="75" t="s">
        <v>665</v>
      </c>
      <c r="B547" s="75" t="s">
        <v>704</v>
      </c>
      <c r="C547" s="75" t="s">
        <v>683</v>
      </c>
      <c r="D547" s="75" t="s">
        <v>111</v>
      </c>
      <c r="E547" s="75" t="s">
        <v>20</v>
      </c>
      <c r="F547" s="75" t="s">
        <v>707</v>
      </c>
      <c r="G547" s="77">
        <v>16.0</v>
      </c>
    </row>
    <row r="548">
      <c r="A548" s="75" t="s">
        <v>665</v>
      </c>
      <c r="B548" s="75" t="s">
        <v>704</v>
      </c>
      <c r="C548" s="75" t="s">
        <v>683</v>
      </c>
      <c r="D548" s="75" t="s">
        <v>111</v>
      </c>
      <c r="E548" s="75" t="s">
        <v>15</v>
      </c>
      <c r="F548" s="75" t="s">
        <v>705</v>
      </c>
      <c r="G548" s="77">
        <v>4061.0</v>
      </c>
    </row>
    <row r="549">
      <c r="A549" s="75" t="s">
        <v>665</v>
      </c>
      <c r="B549" s="75" t="s">
        <v>704</v>
      </c>
      <c r="C549" s="75" t="s">
        <v>683</v>
      </c>
      <c r="D549" s="75" t="s">
        <v>111</v>
      </c>
      <c r="E549" s="75" t="s">
        <v>15</v>
      </c>
      <c r="F549" s="75" t="s">
        <v>706</v>
      </c>
      <c r="G549" s="77">
        <v>40.0</v>
      </c>
    </row>
    <row r="550">
      <c r="A550" s="75" t="s">
        <v>665</v>
      </c>
      <c r="B550" s="75" t="s">
        <v>704</v>
      </c>
      <c r="C550" s="75" t="s">
        <v>683</v>
      </c>
      <c r="D550" s="75" t="s">
        <v>111</v>
      </c>
      <c r="E550" s="75" t="s">
        <v>15</v>
      </c>
      <c r="F550" s="75" t="s">
        <v>707</v>
      </c>
      <c r="G550" s="77">
        <v>39.0</v>
      </c>
    </row>
    <row r="551">
      <c r="A551" s="75" t="s">
        <v>665</v>
      </c>
      <c r="B551" s="75" t="s">
        <v>704</v>
      </c>
      <c r="C551" s="75" t="s">
        <v>683</v>
      </c>
      <c r="D551" s="75" t="s">
        <v>111</v>
      </c>
      <c r="E551" s="75" t="s">
        <v>19</v>
      </c>
      <c r="F551" s="75" t="s">
        <v>705</v>
      </c>
      <c r="G551" s="77">
        <v>4476.0</v>
      </c>
    </row>
    <row r="552">
      <c r="A552" s="75" t="s">
        <v>665</v>
      </c>
      <c r="B552" s="75" t="s">
        <v>704</v>
      </c>
      <c r="C552" s="75" t="s">
        <v>683</v>
      </c>
      <c r="D552" s="75" t="s">
        <v>111</v>
      </c>
      <c r="E552" s="75" t="s">
        <v>19</v>
      </c>
      <c r="F552" s="75" t="s">
        <v>706</v>
      </c>
      <c r="G552" s="77">
        <v>4077.0</v>
      </c>
    </row>
    <row r="553">
      <c r="A553" s="75" t="s">
        <v>665</v>
      </c>
      <c r="B553" s="75" t="s">
        <v>704</v>
      </c>
      <c r="C553" s="75" t="s">
        <v>683</v>
      </c>
      <c r="D553" s="75" t="s">
        <v>111</v>
      </c>
      <c r="E553" s="75" t="s">
        <v>19</v>
      </c>
      <c r="F553" s="75" t="s">
        <v>707</v>
      </c>
      <c r="G553" s="77">
        <v>3170.0</v>
      </c>
    </row>
    <row r="554">
      <c r="A554" s="75" t="s">
        <v>665</v>
      </c>
      <c r="B554" s="75" t="s">
        <v>704</v>
      </c>
      <c r="C554" s="75" t="s">
        <v>683</v>
      </c>
      <c r="D554" s="75" t="s">
        <v>111</v>
      </c>
      <c r="E554" s="75" t="s">
        <v>13</v>
      </c>
      <c r="F554" s="75" t="s">
        <v>705</v>
      </c>
      <c r="G554" s="77">
        <v>446.0</v>
      </c>
    </row>
    <row r="555">
      <c r="A555" s="75" t="s">
        <v>665</v>
      </c>
      <c r="B555" s="75" t="s">
        <v>704</v>
      </c>
      <c r="C555" s="75" t="s">
        <v>683</v>
      </c>
      <c r="D555" s="75" t="s">
        <v>111</v>
      </c>
      <c r="E555" s="75" t="s">
        <v>13</v>
      </c>
      <c r="F555" s="75" t="s">
        <v>706</v>
      </c>
      <c r="G555" s="77">
        <v>22.0</v>
      </c>
    </row>
    <row r="556">
      <c r="A556" s="75" t="s">
        <v>665</v>
      </c>
      <c r="B556" s="75" t="s">
        <v>704</v>
      </c>
      <c r="C556" s="75" t="s">
        <v>683</v>
      </c>
      <c r="D556" s="75" t="s">
        <v>111</v>
      </c>
      <c r="E556" s="75" t="s">
        <v>13</v>
      </c>
      <c r="F556" s="75" t="s">
        <v>707</v>
      </c>
      <c r="G556" s="77">
        <v>22.0</v>
      </c>
    </row>
    <row r="557">
      <c r="A557" s="75" t="s">
        <v>665</v>
      </c>
      <c r="B557" s="75" t="s">
        <v>704</v>
      </c>
      <c r="C557" s="75" t="s">
        <v>683</v>
      </c>
      <c r="D557" s="75" t="s">
        <v>111</v>
      </c>
      <c r="E557" s="75" t="s">
        <v>10</v>
      </c>
      <c r="F557" s="75" t="s">
        <v>705</v>
      </c>
      <c r="G557" s="77">
        <v>29914.0</v>
      </c>
    </row>
    <row r="558">
      <c r="A558" s="75" t="s">
        <v>665</v>
      </c>
      <c r="B558" s="75" t="s">
        <v>704</v>
      </c>
      <c r="C558" s="75" t="s">
        <v>683</v>
      </c>
      <c r="D558" s="75" t="s">
        <v>111</v>
      </c>
      <c r="E558" s="75" t="s">
        <v>10</v>
      </c>
      <c r="F558" s="75" t="s">
        <v>706</v>
      </c>
      <c r="G558" s="77">
        <v>13643.0</v>
      </c>
    </row>
    <row r="559">
      <c r="A559" s="75" t="s">
        <v>665</v>
      </c>
      <c r="B559" s="75" t="s">
        <v>704</v>
      </c>
      <c r="C559" s="75" t="s">
        <v>683</v>
      </c>
      <c r="D559" s="75" t="s">
        <v>111</v>
      </c>
      <c r="E559" s="75" t="s">
        <v>10</v>
      </c>
      <c r="F559" s="75" t="s">
        <v>707</v>
      </c>
      <c r="G559" s="77">
        <v>8911.0</v>
      </c>
    </row>
    <row r="560">
      <c r="A560" s="75" t="s">
        <v>665</v>
      </c>
      <c r="B560" s="75" t="s">
        <v>704</v>
      </c>
      <c r="C560" s="75" t="s">
        <v>683</v>
      </c>
      <c r="D560" s="75" t="s">
        <v>111</v>
      </c>
      <c r="E560" s="75" t="s">
        <v>16</v>
      </c>
      <c r="F560" s="75" t="s">
        <v>705</v>
      </c>
      <c r="G560" s="77">
        <v>4568.0</v>
      </c>
    </row>
    <row r="561">
      <c r="A561" s="75" t="s">
        <v>665</v>
      </c>
      <c r="B561" s="75" t="s">
        <v>704</v>
      </c>
      <c r="C561" s="75" t="s">
        <v>683</v>
      </c>
      <c r="D561" s="75" t="s">
        <v>111</v>
      </c>
      <c r="E561" s="75" t="s">
        <v>16</v>
      </c>
      <c r="F561" s="75" t="s">
        <v>706</v>
      </c>
      <c r="G561" s="77">
        <v>942.0</v>
      </c>
    </row>
    <row r="562">
      <c r="A562" s="75" t="s">
        <v>665</v>
      </c>
      <c r="B562" s="75" t="s">
        <v>704</v>
      </c>
      <c r="C562" s="75" t="s">
        <v>683</v>
      </c>
      <c r="D562" s="75" t="s">
        <v>111</v>
      </c>
      <c r="E562" s="75" t="s">
        <v>16</v>
      </c>
      <c r="F562" s="75" t="s">
        <v>707</v>
      </c>
      <c r="G562" s="77">
        <v>818.0</v>
      </c>
    </row>
    <row r="563">
      <c r="A563" s="75" t="s">
        <v>665</v>
      </c>
      <c r="B563" s="75" t="s">
        <v>704</v>
      </c>
      <c r="C563" s="75" t="s">
        <v>683</v>
      </c>
      <c r="D563" s="75" t="s">
        <v>111</v>
      </c>
      <c r="E563" s="75" t="s">
        <v>12</v>
      </c>
      <c r="F563" s="75" t="s">
        <v>705</v>
      </c>
      <c r="G563" s="77">
        <v>3042.0</v>
      </c>
    </row>
    <row r="564">
      <c r="A564" s="75" t="s">
        <v>665</v>
      </c>
      <c r="B564" s="75" t="s">
        <v>704</v>
      </c>
      <c r="C564" s="75" t="s">
        <v>683</v>
      </c>
      <c r="D564" s="75" t="s">
        <v>111</v>
      </c>
      <c r="E564" s="75" t="s">
        <v>12</v>
      </c>
      <c r="F564" s="75" t="s">
        <v>706</v>
      </c>
      <c r="G564" s="77">
        <v>126.0</v>
      </c>
    </row>
    <row r="565">
      <c r="A565" s="75" t="s">
        <v>665</v>
      </c>
      <c r="B565" s="75" t="s">
        <v>704</v>
      </c>
      <c r="C565" s="75" t="s">
        <v>683</v>
      </c>
      <c r="D565" s="75" t="s">
        <v>111</v>
      </c>
      <c r="E565" s="75" t="s">
        <v>12</v>
      </c>
      <c r="F565" s="75" t="s">
        <v>707</v>
      </c>
      <c r="G565" s="77">
        <v>111.0</v>
      </c>
    </row>
    <row r="566">
      <c r="A566" s="75" t="s">
        <v>665</v>
      </c>
      <c r="B566" s="75" t="s">
        <v>704</v>
      </c>
      <c r="C566" s="75" t="s">
        <v>683</v>
      </c>
      <c r="D566" s="75" t="s">
        <v>111</v>
      </c>
      <c r="E566" s="75" t="s">
        <v>18</v>
      </c>
      <c r="F566" s="75" t="s">
        <v>705</v>
      </c>
      <c r="G566" s="77">
        <v>164.0</v>
      </c>
    </row>
    <row r="567">
      <c r="A567" s="75" t="s">
        <v>665</v>
      </c>
      <c r="B567" s="75" t="s">
        <v>704</v>
      </c>
      <c r="C567" s="75" t="s">
        <v>683</v>
      </c>
      <c r="D567" s="75" t="s">
        <v>111</v>
      </c>
      <c r="E567" s="75" t="s">
        <v>18</v>
      </c>
      <c r="F567" s="75" t="s">
        <v>706</v>
      </c>
      <c r="G567" s="77">
        <v>3.0</v>
      </c>
    </row>
    <row r="568">
      <c r="A568" s="75" t="s">
        <v>665</v>
      </c>
      <c r="B568" s="75" t="s">
        <v>704</v>
      </c>
      <c r="C568" s="75" t="s">
        <v>683</v>
      </c>
      <c r="D568" s="75" t="s">
        <v>111</v>
      </c>
      <c r="E568" s="75" t="s">
        <v>18</v>
      </c>
      <c r="F568" s="75" t="s">
        <v>707</v>
      </c>
      <c r="G568" s="77">
        <v>2.0</v>
      </c>
    </row>
    <row r="569">
      <c r="A569" s="75" t="s">
        <v>665</v>
      </c>
      <c r="B569" s="75" t="s">
        <v>704</v>
      </c>
      <c r="C569" s="75" t="s">
        <v>683</v>
      </c>
      <c r="D569" s="75" t="s">
        <v>279</v>
      </c>
      <c r="E569" s="75" t="s">
        <v>17</v>
      </c>
      <c r="F569" s="75" t="s">
        <v>705</v>
      </c>
      <c r="G569" s="77">
        <v>2.0</v>
      </c>
    </row>
    <row r="570">
      <c r="A570" s="75" t="s">
        <v>665</v>
      </c>
      <c r="B570" s="75" t="s">
        <v>704</v>
      </c>
      <c r="C570" s="75" t="s">
        <v>683</v>
      </c>
      <c r="D570" s="75" t="s">
        <v>279</v>
      </c>
      <c r="E570" s="75" t="s">
        <v>17</v>
      </c>
      <c r="F570" s="75" t="s">
        <v>706</v>
      </c>
      <c r="G570" s="77">
        <v>0.0</v>
      </c>
    </row>
    <row r="571">
      <c r="A571" s="75" t="s">
        <v>665</v>
      </c>
      <c r="B571" s="75" t="s">
        <v>704</v>
      </c>
      <c r="C571" s="75" t="s">
        <v>683</v>
      </c>
      <c r="D571" s="75" t="s">
        <v>279</v>
      </c>
      <c r="E571" s="75" t="s">
        <v>17</v>
      </c>
      <c r="F571" s="75" t="s">
        <v>707</v>
      </c>
      <c r="G571" s="77">
        <v>0.0</v>
      </c>
    </row>
    <row r="572">
      <c r="A572" s="75" t="s">
        <v>665</v>
      </c>
      <c r="B572" s="75" t="s">
        <v>704</v>
      </c>
      <c r="C572" s="75" t="s">
        <v>683</v>
      </c>
      <c r="D572" s="75" t="s">
        <v>279</v>
      </c>
      <c r="E572" s="75" t="s">
        <v>14</v>
      </c>
      <c r="F572" s="75" t="s">
        <v>705</v>
      </c>
      <c r="G572" s="77">
        <v>3.0</v>
      </c>
    </row>
    <row r="573">
      <c r="A573" s="75" t="s">
        <v>665</v>
      </c>
      <c r="B573" s="75" t="s">
        <v>704</v>
      </c>
      <c r="C573" s="75" t="s">
        <v>683</v>
      </c>
      <c r="D573" s="75" t="s">
        <v>279</v>
      </c>
      <c r="E573" s="75" t="s">
        <v>14</v>
      </c>
      <c r="F573" s="75" t="s">
        <v>706</v>
      </c>
      <c r="G573" s="77">
        <v>0.0</v>
      </c>
    </row>
    <row r="574">
      <c r="A574" s="75" t="s">
        <v>665</v>
      </c>
      <c r="B574" s="75" t="s">
        <v>704</v>
      </c>
      <c r="C574" s="75" t="s">
        <v>683</v>
      </c>
      <c r="D574" s="75" t="s">
        <v>279</v>
      </c>
      <c r="E574" s="75" t="s">
        <v>14</v>
      </c>
      <c r="F574" s="75" t="s">
        <v>707</v>
      </c>
      <c r="G574" s="77">
        <v>0.0</v>
      </c>
    </row>
    <row r="575">
      <c r="A575" s="75" t="s">
        <v>665</v>
      </c>
      <c r="B575" s="75" t="s">
        <v>704</v>
      </c>
      <c r="C575" s="75" t="s">
        <v>683</v>
      </c>
      <c r="D575" s="75" t="s">
        <v>279</v>
      </c>
      <c r="E575" s="75" t="s">
        <v>11</v>
      </c>
      <c r="F575" s="75" t="s">
        <v>705</v>
      </c>
      <c r="G575" s="77">
        <v>12.0</v>
      </c>
    </row>
    <row r="576">
      <c r="A576" s="75" t="s">
        <v>665</v>
      </c>
      <c r="B576" s="75" t="s">
        <v>704</v>
      </c>
      <c r="C576" s="75" t="s">
        <v>683</v>
      </c>
      <c r="D576" s="75" t="s">
        <v>279</v>
      </c>
      <c r="E576" s="75" t="s">
        <v>11</v>
      </c>
      <c r="F576" s="75" t="s">
        <v>706</v>
      </c>
      <c r="G576" s="77">
        <v>2.0</v>
      </c>
    </row>
    <row r="577">
      <c r="A577" s="75" t="s">
        <v>665</v>
      </c>
      <c r="B577" s="75" t="s">
        <v>704</v>
      </c>
      <c r="C577" s="75" t="s">
        <v>683</v>
      </c>
      <c r="D577" s="75" t="s">
        <v>279</v>
      </c>
      <c r="E577" s="75" t="s">
        <v>11</v>
      </c>
      <c r="F577" s="75" t="s">
        <v>707</v>
      </c>
      <c r="G577" s="77">
        <v>2.0</v>
      </c>
    </row>
    <row r="578">
      <c r="A578" s="75" t="s">
        <v>665</v>
      </c>
      <c r="B578" s="75" t="s">
        <v>704</v>
      </c>
      <c r="C578" s="75" t="s">
        <v>683</v>
      </c>
      <c r="D578" s="75" t="s">
        <v>279</v>
      </c>
      <c r="E578" s="75" t="s">
        <v>20</v>
      </c>
      <c r="F578" s="75" t="s">
        <v>705</v>
      </c>
      <c r="G578" s="77">
        <v>2.0</v>
      </c>
    </row>
    <row r="579">
      <c r="A579" s="75" t="s">
        <v>665</v>
      </c>
      <c r="B579" s="75" t="s">
        <v>704</v>
      </c>
      <c r="C579" s="75" t="s">
        <v>683</v>
      </c>
      <c r="D579" s="75" t="s">
        <v>279</v>
      </c>
      <c r="E579" s="75" t="s">
        <v>20</v>
      </c>
      <c r="F579" s="75" t="s">
        <v>706</v>
      </c>
      <c r="G579" s="77">
        <v>0.0</v>
      </c>
    </row>
    <row r="580">
      <c r="A580" s="75" t="s">
        <v>665</v>
      </c>
      <c r="B580" s="75" t="s">
        <v>704</v>
      </c>
      <c r="C580" s="75" t="s">
        <v>683</v>
      </c>
      <c r="D580" s="75" t="s">
        <v>279</v>
      </c>
      <c r="E580" s="75" t="s">
        <v>20</v>
      </c>
      <c r="F580" s="75" t="s">
        <v>707</v>
      </c>
      <c r="G580" s="77">
        <v>0.0</v>
      </c>
    </row>
    <row r="581">
      <c r="A581" s="75" t="s">
        <v>665</v>
      </c>
      <c r="B581" s="75" t="s">
        <v>704</v>
      </c>
      <c r="C581" s="75" t="s">
        <v>683</v>
      </c>
      <c r="D581" s="75" t="s">
        <v>279</v>
      </c>
      <c r="E581" s="75" t="s">
        <v>15</v>
      </c>
      <c r="F581" s="75" t="s">
        <v>705</v>
      </c>
      <c r="G581" s="77">
        <v>1.0</v>
      </c>
    </row>
    <row r="582">
      <c r="A582" s="75" t="s">
        <v>665</v>
      </c>
      <c r="B582" s="75" t="s">
        <v>704</v>
      </c>
      <c r="C582" s="75" t="s">
        <v>683</v>
      </c>
      <c r="D582" s="75" t="s">
        <v>279</v>
      </c>
      <c r="E582" s="75" t="s">
        <v>15</v>
      </c>
      <c r="F582" s="75" t="s">
        <v>706</v>
      </c>
      <c r="G582" s="77">
        <v>0.0</v>
      </c>
    </row>
    <row r="583">
      <c r="A583" s="75" t="s">
        <v>665</v>
      </c>
      <c r="B583" s="75" t="s">
        <v>704</v>
      </c>
      <c r="C583" s="75" t="s">
        <v>683</v>
      </c>
      <c r="D583" s="75" t="s">
        <v>279</v>
      </c>
      <c r="E583" s="75" t="s">
        <v>15</v>
      </c>
      <c r="F583" s="75" t="s">
        <v>707</v>
      </c>
      <c r="G583" s="77">
        <v>0.0</v>
      </c>
    </row>
    <row r="584">
      <c r="A584" s="75" t="s">
        <v>665</v>
      </c>
      <c r="B584" s="75" t="s">
        <v>704</v>
      </c>
      <c r="C584" s="75" t="s">
        <v>683</v>
      </c>
      <c r="D584" s="75" t="s">
        <v>279</v>
      </c>
      <c r="E584" s="75" t="s">
        <v>10</v>
      </c>
      <c r="F584" s="75" t="s">
        <v>705</v>
      </c>
      <c r="G584" s="77">
        <v>9.0</v>
      </c>
    </row>
    <row r="585">
      <c r="A585" s="75" t="s">
        <v>665</v>
      </c>
      <c r="B585" s="75" t="s">
        <v>704</v>
      </c>
      <c r="C585" s="75" t="s">
        <v>683</v>
      </c>
      <c r="D585" s="75" t="s">
        <v>279</v>
      </c>
      <c r="E585" s="75" t="s">
        <v>10</v>
      </c>
      <c r="F585" s="75" t="s">
        <v>706</v>
      </c>
      <c r="G585" s="77">
        <v>3.0</v>
      </c>
    </row>
    <row r="586">
      <c r="A586" s="75" t="s">
        <v>665</v>
      </c>
      <c r="B586" s="75" t="s">
        <v>704</v>
      </c>
      <c r="C586" s="75" t="s">
        <v>683</v>
      </c>
      <c r="D586" s="75" t="s">
        <v>279</v>
      </c>
      <c r="E586" s="75" t="s">
        <v>10</v>
      </c>
      <c r="F586" s="75" t="s">
        <v>707</v>
      </c>
      <c r="G586" s="77">
        <v>2.0</v>
      </c>
    </row>
    <row r="587">
      <c r="A587" s="75" t="s">
        <v>665</v>
      </c>
      <c r="B587" s="75" t="s">
        <v>704</v>
      </c>
      <c r="C587" s="75" t="s">
        <v>683</v>
      </c>
      <c r="D587" s="75" t="s">
        <v>279</v>
      </c>
      <c r="E587" s="75" t="s">
        <v>12</v>
      </c>
      <c r="F587" s="75" t="s">
        <v>705</v>
      </c>
      <c r="G587" s="77">
        <v>2.0</v>
      </c>
    </row>
    <row r="588">
      <c r="A588" s="75" t="s">
        <v>665</v>
      </c>
      <c r="B588" s="75" t="s">
        <v>704</v>
      </c>
      <c r="C588" s="75" t="s">
        <v>683</v>
      </c>
      <c r="D588" s="75" t="s">
        <v>279</v>
      </c>
      <c r="E588" s="75" t="s">
        <v>12</v>
      </c>
      <c r="F588" s="75" t="s">
        <v>706</v>
      </c>
      <c r="G588" s="77">
        <v>0.0</v>
      </c>
    </row>
    <row r="589">
      <c r="A589" s="75" t="s">
        <v>665</v>
      </c>
      <c r="B589" s="75" t="s">
        <v>704</v>
      </c>
      <c r="C589" s="75" t="s">
        <v>683</v>
      </c>
      <c r="D589" s="75" t="s">
        <v>279</v>
      </c>
      <c r="E589" s="75" t="s">
        <v>12</v>
      </c>
      <c r="F589" s="75" t="s">
        <v>707</v>
      </c>
      <c r="G589" s="77">
        <v>0.0</v>
      </c>
    </row>
    <row r="590">
      <c r="A590" s="75" t="s">
        <v>665</v>
      </c>
      <c r="B590" s="75" t="s">
        <v>704</v>
      </c>
      <c r="C590" s="75" t="s">
        <v>683</v>
      </c>
      <c r="D590" s="75" t="s">
        <v>286</v>
      </c>
      <c r="E590" s="75" t="s">
        <v>17</v>
      </c>
      <c r="F590" s="75" t="s">
        <v>705</v>
      </c>
      <c r="G590" s="77">
        <v>2.0</v>
      </c>
    </row>
    <row r="591">
      <c r="A591" s="75" t="s">
        <v>665</v>
      </c>
      <c r="B591" s="75" t="s">
        <v>704</v>
      </c>
      <c r="C591" s="75" t="s">
        <v>683</v>
      </c>
      <c r="D591" s="75" t="s">
        <v>286</v>
      </c>
      <c r="E591" s="75" t="s">
        <v>17</v>
      </c>
      <c r="F591" s="75" t="s">
        <v>706</v>
      </c>
      <c r="G591" s="77">
        <v>1.0</v>
      </c>
    </row>
    <row r="592">
      <c r="A592" s="75" t="s">
        <v>665</v>
      </c>
      <c r="B592" s="75" t="s">
        <v>704</v>
      </c>
      <c r="C592" s="75" t="s">
        <v>683</v>
      </c>
      <c r="D592" s="75" t="s">
        <v>286</v>
      </c>
      <c r="E592" s="75" t="s">
        <v>17</v>
      </c>
      <c r="F592" s="75" t="s">
        <v>707</v>
      </c>
      <c r="G592" s="77">
        <v>1.0</v>
      </c>
    </row>
    <row r="593">
      <c r="A593" s="75" t="s">
        <v>665</v>
      </c>
      <c r="B593" s="75" t="s">
        <v>704</v>
      </c>
      <c r="C593" s="75" t="s">
        <v>683</v>
      </c>
      <c r="D593" s="75" t="s">
        <v>286</v>
      </c>
      <c r="E593" s="75" t="s">
        <v>14</v>
      </c>
      <c r="F593" s="75" t="s">
        <v>705</v>
      </c>
      <c r="G593" s="77">
        <v>3.0</v>
      </c>
    </row>
    <row r="594">
      <c r="A594" s="75" t="s">
        <v>665</v>
      </c>
      <c r="B594" s="75" t="s">
        <v>704</v>
      </c>
      <c r="C594" s="75" t="s">
        <v>683</v>
      </c>
      <c r="D594" s="75" t="s">
        <v>286</v>
      </c>
      <c r="E594" s="75" t="s">
        <v>14</v>
      </c>
      <c r="F594" s="75" t="s">
        <v>706</v>
      </c>
      <c r="G594" s="77">
        <v>0.0</v>
      </c>
    </row>
    <row r="595">
      <c r="A595" s="75" t="s">
        <v>665</v>
      </c>
      <c r="B595" s="75" t="s">
        <v>704</v>
      </c>
      <c r="C595" s="75" t="s">
        <v>683</v>
      </c>
      <c r="D595" s="75" t="s">
        <v>286</v>
      </c>
      <c r="E595" s="75" t="s">
        <v>14</v>
      </c>
      <c r="F595" s="75" t="s">
        <v>707</v>
      </c>
      <c r="G595" s="77">
        <v>0.0</v>
      </c>
    </row>
    <row r="596">
      <c r="A596" s="75" t="s">
        <v>665</v>
      </c>
      <c r="B596" s="75" t="s">
        <v>704</v>
      </c>
      <c r="C596" s="75" t="s">
        <v>683</v>
      </c>
      <c r="D596" s="75" t="s">
        <v>286</v>
      </c>
      <c r="E596" s="75" t="s">
        <v>11</v>
      </c>
      <c r="F596" s="75" t="s">
        <v>705</v>
      </c>
      <c r="G596" s="77">
        <v>56.0</v>
      </c>
    </row>
    <row r="597">
      <c r="A597" s="75" t="s">
        <v>665</v>
      </c>
      <c r="B597" s="75" t="s">
        <v>704</v>
      </c>
      <c r="C597" s="75" t="s">
        <v>683</v>
      </c>
      <c r="D597" s="75" t="s">
        <v>286</v>
      </c>
      <c r="E597" s="75" t="s">
        <v>11</v>
      </c>
      <c r="F597" s="75" t="s">
        <v>706</v>
      </c>
      <c r="G597" s="77">
        <v>17.0</v>
      </c>
    </row>
    <row r="598">
      <c r="A598" s="75" t="s">
        <v>665</v>
      </c>
      <c r="B598" s="75" t="s">
        <v>704</v>
      </c>
      <c r="C598" s="75" t="s">
        <v>683</v>
      </c>
      <c r="D598" s="75" t="s">
        <v>286</v>
      </c>
      <c r="E598" s="75" t="s">
        <v>11</v>
      </c>
      <c r="F598" s="75" t="s">
        <v>707</v>
      </c>
      <c r="G598" s="77">
        <v>15.0</v>
      </c>
    </row>
    <row r="599">
      <c r="A599" s="75" t="s">
        <v>665</v>
      </c>
      <c r="B599" s="75" t="s">
        <v>704</v>
      </c>
      <c r="C599" s="75" t="s">
        <v>683</v>
      </c>
      <c r="D599" s="75" t="s">
        <v>286</v>
      </c>
      <c r="E599" s="75" t="s">
        <v>20</v>
      </c>
      <c r="F599" s="75" t="s">
        <v>705</v>
      </c>
      <c r="G599" s="77">
        <v>1.0</v>
      </c>
    </row>
    <row r="600">
      <c r="A600" s="75" t="s">
        <v>665</v>
      </c>
      <c r="B600" s="75" t="s">
        <v>704</v>
      </c>
      <c r="C600" s="75" t="s">
        <v>683</v>
      </c>
      <c r="D600" s="75" t="s">
        <v>286</v>
      </c>
      <c r="E600" s="75" t="s">
        <v>20</v>
      </c>
      <c r="F600" s="75" t="s">
        <v>706</v>
      </c>
      <c r="G600" s="77">
        <v>0.0</v>
      </c>
    </row>
    <row r="601">
      <c r="A601" s="75" t="s">
        <v>665</v>
      </c>
      <c r="B601" s="75" t="s">
        <v>704</v>
      </c>
      <c r="C601" s="75" t="s">
        <v>683</v>
      </c>
      <c r="D601" s="75" t="s">
        <v>286</v>
      </c>
      <c r="E601" s="75" t="s">
        <v>20</v>
      </c>
      <c r="F601" s="75" t="s">
        <v>707</v>
      </c>
      <c r="G601" s="77">
        <v>0.0</v>
      </c>
    </row>
    <row r="602">
      <c r="A602" s="75" t="s">
        <v>665</v>
      </c>
      <c r="B602" s="75" t="s">
        <v>704</v>
      </c>
      <c r="C602" s="75" t="s">
        <v>683</v>
      </c>
      <c r="D602" s="75" t="s">
        <v>286</v>
      </c>
      <c r="E602" s="75" t="s">
        <v>15</v>
      </c>
      <c r="F602" s="75" t="s">
        <v>705</v>
      </c>
      <c r="G602" s="77">
        <v>7.0</v>
      </c>
    </row>
    <row r="603">
      <c r="A603" s="75" t="s">
        <v>665</v>
      </c>
      <c r="B603" s="75" t="s">
        <v>704</v>
      </c>
      <c r="C603" s="75" t="s">
        <v>683</v>
      </c>
      <c r="D603" s="75" t="s">
        <v>286</v>
      </c>
      <c r="E603" s="75" t="s">
        <v>15</v>
      </c>
      <c r="F603" s="75" t="s">
        <v>706</v>
      </c>
      <c r="G603" s="77">
        <v>0.0</v>
      </c>
    </row>
    <row r="604">
      <c r="A604" s="75" t="s">
        <v>665</v>
      </c>
      <c r="B604" s="75" t="s">
        <v>704</v>
      </c>
      <c r="C604" s="75" t="s">
        <v>683</v>
      </c>
      <c r="D604" s="75" t="s">
        <v>286</v>
      </c>
      <c r="E604" s="75" t="s">
        <v>15</v>
      </c>
      <c r="F604" s="75" t="s">
        <v>707</v>
      </c>
      <c r="G604" s="77">
        <v>0.0</v>
      </c>
    </row>
    <row r="605">
      <c r="A605" s="75" t="s">
        <v>665</v>
      </c>
      <c r="B605" s="75" t="s">
        <v>704</v>
      </c>
      <c r="C605" s="75" t="s">
        <v>683</v>
      </c>
      <c r="D605" s="75" t="s">
        <v>286</v>
      </c>
      <c r="E605" s="75" t="s">
        <v>19</v>
      </c>
      <c r="F605" s="75" t="s">
        <v>705</v>
      </c>
      <c r="G605" s="77">
        <v>1.0</v>
      </c>
    </row>
    <row r="606">
      <c r="A606" s="75" t="s">
        <v>665</v>
      </c>
      <c r="B606" s="75" t="s">
        <v>704</v>
      </c>
      <c r="C606" s="75" t="s">
        <v>683</v>
      </c>
      <c r="D606" s="75" t="s">
        <v>286</v>
      </c>
      <c r="E606" s="75" t="s">
        <v>19</v>
      </c>
      <c r="F606" s="75" t="s">
        <v>706</v>
      </c>
      <c r="G606" s="77">
        <v>1.0</v>
      </c>
    </row>
    <row r="607">
      <c r="A607" s="75" t="s">
        <v>665</v>
      </c>
      <c r="B607" s="75" t="s">
        <v>704</v>
      </c>
      <c r="C607" s="75" t="s">
        <v>683</v>
      </c>
      <c r="D607" s="75" t="s">
        <v>286</v>
      </c>
      <c r="E607" s="75" t="s">
        <v>19</v>
      </c>
      <c r="F607" s="75" t="s">
        <v>707</v>
      </c>
      <c r="G607" s="77">
        <v>1.0</v>
      </c>
    </row>
    <row r="608">
      <c r="A608" s="75" t="s">
        <v>665</v>
      </c>
      <c r="B608" s="75" t="s">
        <v>704</v>
      </c>
      <c r="C608" s="75" t="s">
        <v>683</v>
      </c>
      <c r="D608" s="75" t="s">
        <v>286</v>
      </c>
      <c r="E608" s="75" t="s">
        <v>10</v>
      </c>
      <c r="F608" s="75" t="s">
        <v>705</v>
      </c>
      <c r="G608" s="77">
        <v>57.0</v>
      </c>
    </row>
    <row r="609">
      <c r="A609" s="75" t="s">
        <v>665</v>
      </c>
      <c r="B609" s="75" t="s">
        <v>704</v>
      </c>
      <c r="C609" s="75" t="s">
        <v>683</v>
      </c>
      <c r="D609" s="75" t="s">
        <v>286</v>
      </c>
      <c r="E609" s="75" t="s">
        <v>10</v>
      </c>
      <c r="F609" s="75" t="s">
        <v>706</v>
      </c>
      <c r="G609" s="77">
        <v>45.0</v>
      </c>
    </row>
    <row r="610">
      <c r="A610" s="75" t="s">
        <v>665</v>
      </c>
      <c r="B610" s="75" t="s">
        <v>704</v>
      </c>
      <c r="C610" s="75" t="s">
        <v>683</v>
      </c>
      <c r="D610" s="75" t="s">
        <v>286</v>
      </c>
      <c r="E610" s="75" t="s">
        <v>10</v>
      </c>
      <c r="F610" s="75" t="s">
        <v>707</v>
      </c>
      <c r="G610" s="77">
        <v>35.0</v>
      </c>
    </row>
    <row r="611">
      <c r="A611" s="75" t="s">
        <v>665</v>
      </c>
      <c r="B611" s="75" t="s">
        <v>704</v>
      </c>
      <c r="C611" s="75" t="s">
        <v>683</v>
      </c>
      <c r="D611" s="75" t="s">
        <v>286</v>
      </c>
      <c r="E611" s="75" t="s">
        <v>16</v>
      </c>
      <c r="F611" s="75" t="s">
        <v>705</v>
      </c>
      <c r="G611" s="77">
        <v>22.0</v>
      </c>
    </row>
    <row r="612">
      <c r="A612" s="75" t="s">
        <v>665</v>
      </c>
      <c r="B612" s="75" t="s">
        <v>704</v>
      </c>
      <c r="C612" s="75" t="s">
        <v>683</v>
      </c>
      <c r="D612" s="75" t="s">
        <v>286</v>
      </c>
      <c r="E612" s="75" t="s">
        <v>16</v>
      </c>
      <c r="F612" s="75" t="s">
        <v>706</v>
      </c>
      <c r="G612" s="77">
        <v>19.0</v>
      </c>
    </row>
    <row r="613">
      <c r="A613" s="75" t="s">
        <v>665</v>
      </c>
      <c r="B613" s="75" t="s">
        <v>704</v>
      </c>
      <c r="C613" s="75" t="s">
        <v>683</v>
      </c>
      <c r="D613" s="75" t="s">
        <v>286</v>
      </c>
      <c r="E613" s="75" t="s">
        <v>16</v>
      </c>
      <c r="F613" s="75" t="s">
        <v>707</v>
      </c>
      <c r="G613" s="77">
        <v>6.0</v>
      </c>
    </row>
    <row r="614">
      <c r="A614" s="75" t="s">
        <v>665</v>
      </c>
      <c r="B614" s="75" t="s">
        <v>704</v>
      </c>
      <c r="C614" s="75" t="s">
        <v>683</v>
      </c>
      <c r="D614" s="75" t="s">
        <v>286</v>
      </c>
      <c r="E614" s="75" t="s">
        <v>12</v>
      </c>
      <c r="F614" s="75" t="s">
        <v>705</v>
      </c>
      <c r="G614" s="77">
        <v>5.0</v>
      </c>
    </row>
    <row r="615">
      <c r="A615" s="75" t="s">
        <v>665</v>
      </c>
      <c r="B615" s="75" t="s">
        <v>704</v>
      </c>
      <c r="C615" s="75" t="s">
        <v>683</v>
      </c>
      <c r="D615" s="75" t="s">
        <v>286</v>
      </c>
      <c r="E615" s="75" t="s">
        <v>12</v>
      </c>
      <c r="F615" s="75" t="s">
        <v>706</v>
      </c>
      <c r="G615" s="77">
        <v>0.0</v>
      </c>
    </row>
    <row r="616">
      <c r="A616" s="75" t="s">
        <v>665</v>
      </c>
      <c r="B616" s="75" t="s">
        <v>704</v>
      </c>
      <c r="C616" s="75" t="s">
        <v>683</v>
      </c>
      <c r="D616" s="75" t="s">
        <v>286</v>
      </c>
      <c r="E616" s="75" t="s">
        <v>12</v>
      </c>
      <c r="F616" s="75" t="s">
        <v>707</v>
      </c>
      <c r="G616" s="77">
        <v>0.0</v>
      </c>
    </row>
    <row r="617">
      <c r="A617" s="75" t="s">
        <v>665</v>
      </c>
      <c r="B617" s="75" t="s">
        <v>704</v>
      </c>
      <c r="C617" s="75" t="s">
        <v>683</v>
      </c>
      <c r="D617" s="75" t="s">
        <v>57</v>
      </c>
      <c r="E617" s="75" t="s">
        <v>17</v>
      </c>
      <c r="F617" s="75" t="s">
        <v>705</v>
      </c>
      <c r="G617" s="77">
        <v>3.0</v>
      </c>
    </row>
    <row r="618">
      <c r="A618" s="75" t="s">
        <v>665</v>
      </c>
      <c r="B618" s="75" t="s">
        <v>704</v>
      </c>
      <c r="C618" s="75" t="s">
        <v>683</v>
      </c>
      <c r="D618" s="75" t="s">
        <v>57</v>
      </c>
      <c r="E618" s="75" t="s">
        <v>17</v>
      </c>
      <c r="F618" s="75" t="s">
        <v>706</v>
      </c>
      <c r="G618" s="77">
        <v>0.0</v>
      </c>
    </row>
    <row r="619">
      <c r="A619" s="75" t="s">
        <v>665</v>
      </c>
      <c r="B619" s="75" t="s">
        <v>704</v>
      </c>
      <c r="C619" s="75" t="s">
        <v>683</v>
      </c>
      <c r="D619" s="75" t="s">
        <v>57</v>
      </c>
      <c r="E619" s="75" t="s">
        <v>17</v>
      </c>
      <c r="F619" s="75" t="s">
        <v>707</v>
      </c>
      <c r="G619" s="77">
        <v>0.0</v>
      </c>
    </row>
    <row r="620">
      <c r="A620" s="75" t="s">
        <v>665</v>
      </c>
      <c r="B620" s="75" t="s">
        <v>704</v>
      </c>
      <c r="C620" s="75" t="s">
        <v>683</v>
      </c>
      <c r="D620" s="75" t="s">
        <v>57</v>
      </c>
      <c r="E620" s="75" t="s">
        <v>14</v>
      </c>
      <c r="F620" s="75" t="s">
        <v>705</v>
      </c>
      <c r="G620" s="77">
        <v>22.0</v>
      </c>
    </row>
    <row r="621">
      <c r="A621" s="75" t="s">
        <v>665</v>
      </c>
      <c r="B621" s="75" t="s">
        <v>704</v>
      </c>
      <c r="C621" s="75" t="s">
        <v>683</v>
      </c>
      <c r="D621" s="75" t="s">
        <v>57</v>
      </c>
      <c r="E621" s="75" t="s">
        <v>14</v>
      </c>
      <c r="F621" s="75" t="s">
        <v>706</v>
      </c>
      <c r="G621" s="77">
        <v>0.0</v>
      </c>
    </row>
    <row r="622">
      <c r="A622" s="75" t="s">
        <v>665</v>
      </c>
      <c r="B622" s="75" t="s">
        <v>704</v>
      </c>
      <c r="C622" s="75" t="s">
        <v>683</v>
      </c>
      <c r="D622" s="75" t="s">
        <v>57</v>
      </c>
      <c r="E622" s="75" t="s">
        <v>14</v>
      </c>
      <c r="F622" s="75" t="s">
        <v>707</v>
      </c>
      <c r="G622" s="77">
        <v>0.0</v>
      </c>
    </row>
    <row r="623">
      <c r="A623" s="75" t="s">
        <v>665</v>
      </c>
      <c r="B623" s="75" t="s">
        <v>704</v>
      </c>
      <c r="C623" s="75" t="s">
        <v>683</v>
      </c>
      <c r="D623" s="75" t="s">
        <v>57</v>
      </c>
      <c r="E623" s="75" t="s">
        <v>11</v>
      </c>
      <c r="F623" s="75" t="s">
        <v>705</v>
      </c>
      <c r="G623" s="77">
        <v>445.0</v>
      </c>
    </row>
    <row r="624">
      <c r="A624" s="75" t="s">
        <v>665</v>
      </c>
      <c r="B624" s="75" t="s">
        <v>704</v>
      </c>
      <c r="C624" s="75" t="s">
        <v>683</v>
      </c>
      <c r="D624" s="75" t="s">
        <v>57</v>
      </c>
      <c r="E624" s="75" t="s">
        <v>11</v>
      </c>
      <c r="F624" s="75" t="s">
        <v>706</v>
      </c>
      <c r="G624" s="77">
        <v>41.0</v>
      </c>
    </row>
    <row r="625">
      <c r="A625" s="75" t="s">
        <v>665</v>
      </c>
      <c r="B625" s="75" t="s">
        <v>704</v>
      </c>
      <c r="C625" s="75" t="s">
        <v>683</v>
      </c>
      <c r="D625" s="75" t="s">
        <v>57</v>
      </c>
      <c r="E625" s="75" t="s">
        <v>11</v>
      </c>
      <c r="F625" s="75" t="s">
        <v>707</v>
      </c>
      <c r="G625" s="77">
        <v>40.0</v>
      </c>
    </row>
    <row r="626">
      <c r="A626" s="75" t="s">
        <v>665</v>
      </c>
      <c r="B626" s="75" t="s">
        <v>704</v>
      </c>
      <c r="C626" s="75" t="s">
        <v>683</v>
      </c>
      <c r="D626" s="75" t="s">
        <v>57</v>
      </c>
      <c r="E626" s="75" t="s">
        <v>20</v>
      </c>
      <c r="F626" s="75" t="s">
        <v>705</v>
      </c>
      <c r="G626" s="77">
        <v>4.0</v>
      </c>
    </row>
    <row r="627">
      <c r="A627" s="75" t="s">
        <v>665</v>
      </c>
      <c r="B627" s="75" t="s">
        <v>704</v>
      </c>
      <c r="C627" s="75" t="s">
        <v>683</v>
      </c>
      <c r="D627" s="75" t="s">
        <v>57</v>
      </c>
      <c r="E627" s="75" t="s">
        <v>20</v>
      </c>
      <c r="F627" s="75" t="s">
        <v>706</v>
      </c>
      <c r="G627" s="77">
        <v>1.0</v>
      </c>
    </row>
    <row r="628">
      <c r="A628" s="75" t="s">
        <v>665</v>
      </c>
      <c r="B628" s="75" t="s">
        <v>704</v>
      </c>
      <c r="C628" s="75" t="s">
        <v>683</v>
      </c>
      <c r="D628" s="75" t="s">
        <v>57</v>
      </c>
      <c r="E628" s="75" t="s">
        <v>20</v>
      </c>
      <c r="F628" s="75" t="s">
        <v>707</v>
      </c>
      <c r="G628" s="77">
        <v>1.0</v>
      </c>
    </row>
    <row r="629">
      <c r="A629" s="75" t="s">
        <v>665</v>
      </c>
      <c r="B629" s="75" t="s">
        <v>704</v>
      </c>
      <c r="C629" s="75" t="s">
        <v>683</v>
      </c>
      <c r="D629" s="75" t="s">
        <v>57</v>
      </c>
      <c r="E629" s="75" t="s">
        <v>15</v>
      </c>
      <c r="F629" s="75" t="s">
        <v>705</v>
      </c>
      <c r="G629" s="77">
        <v>34.0</v>
      </c>
    </row>
    <row r="630">
      <c r="A630" s="75" t="s">
        <v>665</v>
      </c>
      <c r="B630" s="75" t="s">
        <v>704</v>
      </c>
      <c r="C630" s="75" t="s">
        <v>683</v>
      </c>
      <c r="D630" s="75" t="s">
        <v>57</v>
      </c>
      <c r="E630" s="75" t="s">
        <v>15</v>
      </c>
      <c r="F630" s="75" t="s">
        <v>706</v>
      </c>
      <c r="G630" s="77">
        <v>0.0</v>
      </c>
    </row>
    <row r="631">
      <c r="A631" s="75" t="s">
        <v>665</v>
      </c>
      <c r="B631" s="75" t="s">
        <v>704</v>
      </c>
      <c r="C631" s="75" t="s">
        <v>683</v>
      </c>
      <c r="D631" s="75" t="s">
        <v>57</v>
      </c>
      <c r="E631" s="75" t="s">
        <v>15</v>
      </c>
      <c r="F631" s="75" t="s">
        <v>707</v>
      </c>
      <c r="G631" s="77">
        <v>0.0</v>
      </c>
    </row>
    <row r="632">
      <c r="A632" s="75" t="s">
        <v>665</v>
      </c>
      <c r="B632" s="75" t="s">
        <v>704</v>
      </c>
      <c r="C632" s="75" t="s">
        <v>683</v>
      </c>
      <c r="D632" s="75" t="s">
        <v>57</v>
      </c>
      <c r="E632" s="75" t="s">
        <v>19</v>
      </c>
      <c r="F632" s="75" t="s">
        <v>705</v>
      </c>
      <c r="G632" s="77">
        <v>3.0</v>
      </c>
    </row>
    <row r="633">
      <c r="A633" s="75" t="s">
        <v>665</v>
      </c>
      <c r="B633" s="75" t="s">
        <v>704</v>
      </c>
      <c r="C633" s="75" t="s">
        <v>683</v>
      </c>
      <c r="D633" s="75" t="s">
        <v>57</v>
      </c>
      <c r="E633" s="75" t="s">
        <v>19</v>
      </c>
      <c r="F633" s="75" t="s">
        <v>706</v>
      </c>
      <c r="G633" s="77">
        <v>0.0</v>
      </c>
    </row>
    <row r="634">
      <c r="A634" s="75" t="s">
        <v>665</v>
      </c>
      <c r="B634" s="75" t="s">
        <v>704</v>
      </c>
      <c r="C634" s="75" t="s">
        <v>683</v>
      </c>
      <c r="D634" s="75" t="s">
        <v>57</v>
      </c>
      <c r="E634" s="75" t="s">
        <v>19</v>
      </c>
      <c r="F634" s="75" t="s">
        <v>707</v>
      </c>
      <c r="G634" s="77">
        <v>0.0</v>
      </c>
    </row>
    <row r="635">
      <c r="A635" s="75" t="s">
        <v>665</v>
      </c>
      <c r="B635" s="75" t="s">
        <v>704</v>
      </c>
      <c r="C635" s="75" t="s">
        <v>683</v>
      </c>
      <c r="D635" s="75" t="s">
        <v>57</v>
      </c>
      <c r="E635" s="75" t="s">
        <v>13</v>
      </c>
      <c r="F635" s="75" t="s">
        <v>705</v>
      </c>
      <c r="G635" s="77">
        <v>4.0</v>
      </c>
    </row>
    <row r="636">
      <c r="A636" s="75" t="s">
        <v>665</v>
      </c>
      <c r="B636" s="75" t="s">
        <v>704</v>
      </c>
      <c r="C636" s="75" t="s">
        <v>683</v>
      </c>
      <c r="D636" s="75" t="s">
        <v>57</v>
      </c>
      <c r="E636" s="75" t="s">
        <v>13</v>
      </c>
      <c r="F636" s="75" t="s">
        <v>706</v>
      </c>
      <c r="G636" s="77">
        <v>0.0</v>
      </c>
    </row>
    <row r="637">
      <c r="A637" s="75" t="s">
        <v>665</v>
      </c>
      <c r="B637" s="75" t="s">
        <v>704</v>
      </c>
      <c r="C637" s="75" t="s">
        <v>683</v>
      </c>
      <c r="D637" s="75" t="s">
        <v>57</v>
      </c>
      <c r="E637" s="75" t="s">
        <v>13</v>
      </c>
      <c r="F637" s="75" t="s">
        <v>707</v>
      </c>
      <c r="G637" s="77">
        <v>0.0</v>
      </c>
    </row>
    <row r="638">
      <c r="A638" s="75" t="s">
        <v>665</v>
      </c>
      <c r="B638" s="75" t="s">
        <v>704</v>
      </c>
      <c r="C638" s="75" t="s">
        <v>683</v>
      </c>
      <c r="D638" s="75" t="s">
        <v>57</v>
      </c>
      <c r="E638" s="75" t="s">
        <v>10</v>
      </c>
      <c r="F638" s="75" t="s">
        <v>705</v>
      </c>
      <c r="G638" s="77">
        <v>338.0</v>
      </c>
    </row>
    <row r="639">
      <c r="A639" s="75" t="s">
        <v>665</v>
      </c>
      <c r="B639" s="75" t="s">
        <v>704</v>
      </c>
      <c r="C639" s="75" t="s">
        <v>683</v>
      </c>
      <c r="D639" s="75" t="s">
        <v>57</v>
      </c>
      <c r="E639" s="75" t="s">
        <v>10</v>
      </c>
      <c r="F639" s="75" t="s">
        <v>706</v>
      </c>
      <c r="G639" s="77">
        <v>95.0</v>
      </c>
    </row>
    <row r="640">
      <c r="A640" s="75" t="s">
        <v>665</v>
      </c>
      <c r="B640" s="75" t="s">
        <v>704</v>
      </c>
      <c r="C640" s="75" t="s">
        <v>683</v>
      </c>
      <c r="D640" s="75" t="s">
        <v>57</v>
      </c>
      <c r="E640" s="75" t="s">
        <v>10</v>
      </c>
      <c r="F640" s="75" t="s">
        <v>707</v>
      </c>
      <c r="G640" s="77">
        <v>78.0</v>
      </c>
    </row>
    <row r="641">
      <c r="A641" s="75" t="s">
        <v>665</v>
      </c>
      <c r="B641" s="75" t="s">
        <v>704</v>
      </c>
      <c r="C641" s="75" t="s">
        <v>683</v>
      </c>
      <c r="D641" s="75" t="s">
        <v>57</v>
      </c>
      <c r="E641" s="75" t="s">
        <v>16</v>
      </c>
      <c r="F641" s="75" t="s">
        <v>705</v>
      </c>
      <c r="G641" s="77">
        <v>56.0</v>
      </c>
    </row>
    <row r="642">
      <c r="A642" s="75" t="s">
        <v>665</v>
      </c>
      <c r="B642" s="75" t="s">
        <v>704</v>
      </c>
      <c r="C642" s="75" t="s">
        <v>683</v>
      </c>
      <c r="D642" s="75" t="s">
        <v>57</v>
      </c>
      <c r="E642" s="75" t="s">
        <v>16</v>
      </c>
      <c r="F642" s="75" t="s">
        <v>706</v>
      </c>
      <c r="G642" s="77">
        <v>24.0</v>
      </c>
    </row>
    <row r="643">
      <c r="A643" s="75" t="s">
        <v>665</v>
      </c>
      <c r="B643" s="75" t="s">
        <v>704</v>
      </c>
      <c r="C643" s="75" t="s">
        <v>683</v>
      </c>
      <c r="D643" s="75" t="s">
        <v>57</v>
      </c>
      <c r="E643" s="75" t="s">
        <v>16</v>
      </c>
      <c r="F643" s="75" t="s">
        <v>707</v>
      </c>
      <c r="G643" s="77">
        <v>22.0</v>
      </c>
    </row>
    <row r="644">
      <c r="A644" s="75" t="s">
        <v>665</v>
      </c>
      <c r="B644" s="75" t="s">
        <v>704</v>
      </c>
      <c r="C644" s="75" t="s">
        <v>683</v>
      </c>
      <c r="D644" s="75" t="s">
        <v>57</v>
      </c>
      <c r="E644" s="75" t="s">
        <v>12</v>
      </c>
      <c r="F644" s="75" t="s">
        <v>705</v>
      </c>
      <c r="G644" s="77">
        <v>30.0</v>
      </c>
    </row>
    <row r="645">
      <c r="A645" s="75" t="s">
        <v>665</v>
      </c>
      <c r="B645" s="75" t="s">
        <v>704</v>
      </c>
      <c r="C645" s="75" t="s">
        <v>683</v>
      </c>
      <c r="D645" s="75" t="s">
        <v>57</v>
      </c>
      <c r="E645" s="75" t="s">
        <v>12</v>
      </c>
      <c r="F645" s="75" t="s">
        <v>706</v>
      </c>
      <c r="G645" s="77">
        <v>7.0</v>
      </c>
    </row>
    <row r="646">
      <c r="A646" s="75" t="s">
        <v>665</v>
      </c>
      <c r="B646" s="75" t="s">
        <v>704</v>
      </c>
      <c r="C646" s="75" t="s">
        <v>683</v>
      </c>
      <c r="D646" s="75" t="s">
        <v>57</v>
      </c>
      <c r="E646" s="75" t="s">
        <v>12</v>
      </c>
      <c r="F646" s="75" t="s">
        <v>707</v>
      </c>
      <c r="G646" s="77">
        <v>5.0</v>
      </c>
    </row>
    <row r="647">
      <c r="A647" s="75" t="s">
        <v>665</v>
      </c>
      <c r="B647" s="75" t="s">
        <v>704</v>
      </c>
      <c r="C647" s="75" t="s">
        <v>683</v>
      </c>
      <c r="D647" s="75" t="s">
        <v>57</v>
      </c>
      <c r="E647" s="75" t="s">
        <v>18</v>
      </c>
      <c r="F647" s="75" t="s">
        <v>705</v>
      </c>
      <c r="G647" s="77">
        <v>3.0</v>
      </c>
    </row>
    <row r="648">
      <c r="A648" s="75" t="s">
        <v>665</v>
      </c>
      <c r="B648" s="75" t="s">
        <v>704</v>
      </c>
      <c r="C648" s="75" t="s">
        <v>683</v>
      </c>
      <c r="D648" s="75" t="s">
        <v>57</v>
      </c>
      <c r="E648" s="75" t="s">
        <v>18</v>
      </c>
      <c r="F648" s="75" t="s">
        <v>706</v>
      </c>
      <c r="G648" s="77">
        <v>0.0</v>
      </c>
    </row>
    <row r="649">
      <c r="A649" s="75" t="s">
        <v>665</v>
      </c>
      <c r="B649" s="75" t="s">
        <v>704</v>
      </c>
      <c r="C649" s="75" t="s">
        <v>683</v>
      </c>
      <c r="D649" s="75" t="s">
        <v>57</v>
      </c>
      <c r="E649" s="75" t="s">
        <v>18</v>
      </c>
      <c r="F649" s="75" t="s">
        <v>707</v>
      </c>
      <c r="G649" s="77">
        <v>0.0</v>
      </c>
    </row>
    <row r="650">
      <c r="A650" s="75" t="s">
        <v>665</v>
      </c>
      <c r="B650" s="75" t="s">
        <v>704</v>
      </c>
      <c r="C650" s="75" t="s">
        <v>683</v>
      </c>
      <c r="D650" s="75" t="s">
        <v>220</v>
      </c>
      <c r="E650" s="75" t="s">
        <v>17</v>
      </c>
      <c r="F650" s="75" t="s">
        <v>705</v>
      </c>
      <c r="G650" s="77">
        <v>1.0</v>
      </c>
    </row>
    <row r="651">
      <c r="A651" s="75" t="s">
        <v>665</v>
      </c>
      <c r="B651" s="75" t="s">
        <v>704</v>
      </c>
      <c r="C651" s="75" t="s">
        <v>683</v>
      </c>
      <c r="D651" s="75" t="s">
        <v>220</v>
      </c>
      <c r="E651" s="75" t="s">
        <v>17</v>
      </c>
      <c r="F651" s="75" t="s">
        <v>706</v>
      </c>
      <c r="G651" s="77">
        <v>0.0</v>
      </c>
    </row>
    <row r="652">
      <c r="A652" s="75" t="s">
        <v>665</v>
      </c>
      <c r="B652" s="75" t="s">
        <v>704</v>
      </c>
      <c r="C652" s="75" t="s">
        <v>683</v>
      </c>
      <c r="D652" s="75" t="s">
        <v>220</v>
      </c>
      <c r="E652" s="75" t="s">
        <v>17</v>
      </c>
      <c r="F652" s="75" t="s">
        <v>707</v>
      </c>
      <c r="G652" s="77">
        <v>0.0</v>
      </c>
    </row>
    <row r="653">
      <c r="A653" s="75" t="s">
        <v>665</v>
      </c>
      <c r="B653" s="75" t="s">
        <v>704</v>
      </c>
      <c r="C653" s="75" t="s">
        <v>683</v>
      </c>
      <c r="D653" s="75" t="s">
        <v>220</v>
      </c>
      <c r="E653" s="75" t="s">
        <v>14</v>
      </c>
      <c r="F653" s="75" t="s">
        <v>705</v>
      </c>
      <c r="G653" s="77">
        <v>3.0</v>
      </c>
    </row>
    <row r="654">
      <c r="A654" s="75" t="s">
        <v>665</v>
      </c>
      <c r="B654" s="75" t="s">
        <v>704</v>
      </c>
      <c r="C654" s="75" t="s">
        <v>683</v>
      </c>
      <c r="D654" s="75" t="s">
        <v>220</v>
      </c>
      <c r="E654" s="75" t="s">
        <v>14</v>
      </c>
      <c r="F654" s="75" t="s">
        <v>706</v>
      </c>
      <c r="G654" s="77">
        <v>0.0</v>
      </c>
    </row>
    <row r="655">
      <c r="A655" s="75" t="s">
        <v>665</v>
      </c>
      <c r="B655" s="75" t="s">
        <v>704</v>
      </c>
      <c r="C655" s="75" t="s">
        <v>683</v>
      </c>
      <c r="D655" s="75" t="s">
        <v>220</v>
      </c>
      <c r="E655" s="75" t="s">
        <v>14</v>
      </c>
      <c r="F655" s="75" t="s">
        <v>707</v>
      </c>
      <c r="G655" s="77">
        <v>0.0</v>
      </c>
    </row>
    <row r="656">
      <c r="A656" s="75" t="s">
        <v>665</v>
      </c>
      <c r="B656" s="75" t="s">
        <v>704</v>
      </c>
      <c r="C656" s="75" t="s">
        <v>683</v>
      </c>
      <c r="D656" s="75" t="s">
        <v>220</v>
      </c>
      <c r="E656" s="75" t="s">
        <v>11</v>
      </c>
      <c r="F656" s="75" t="s">
        <v>705</v>
      </c>
      <c r="G656" s="77">
        <v>51.0</v>
      </c>
    </row>
    <row r="657">
      <c r="A657" s="75" t="s">
        <v>665</v>
      </c>
      <c r="B657" s="75" t="s">
        <v>704</v>
      </c>
      <c r="C657" s="75" t="s">
        <v>683</v>
      </c>
      <c r="D657" s="75" t="s">
        <v>220</v>
      </c>
      <c r="E657" s="75" t="s">
        <v>11</v>
      </c>
      <c r="F657" s="75" t="s">
        <v>706</v>
      </c>
      <c r="G657" s="77">
        <v>2.0</v>
      </c>
    </row>
    <row r="658">
      <c r="A658" s="75" t="s">
        <v>665</v>
      </c>
      <c r="B658" s="75" t="s">
        <v>704</v>
      </c>
      <c r="C658" s="75" t="s">
        <v>683</v>
      </c>
      <c r="D658" s="75" t="s">
        <v>220</v>
      </c>
      <c r="E658" s="75" t="s">
        <v>11</v>
      </c>
      <c r="F658" s="75" t="s">
        <v>707</v>
      </c>
      <c r="G658" s="77">
        <v>2.0</v>
      </c>
    </row>
    <row r="659">
      <c r="A659" s="75" t="s">
        <v>665</v>
      </c>
      <c r="B659" s="75" t="s">
        <v>704</v>
      </c>
      <c r="C659" s="75" t="s">
        <v>683</v>
      </c>
      <c r="D659" s="75" t="s">
        <v>220</v>
      </c>
      <c r="E659" s="75" t="s">
        <v>20</v>
      </c>
      <c r="F659" s="75" t="s">
        <v>705</v>
      </c>
      <c r="G659" s="77">
        <v>2.0</v>
      </c>
    </row>
    <row r="660">
      <c r="A660" s="75" t="s">
        <v>665</v>
      </c>
      <c r="B660" s="75" t="s">
        <v>704</v>
      </c>
      <c r="C660" s="75" t="s">
        <v>683</v>
      </c>
      <c r="D660" s="75" t="s">
        <v>220</v>
      </c>
      <c r="E660" s="75" t="s">
        <v>20</v>
      </c>
      <c r="F660" s="75" t="s">
        <v>706</v>
      </c>
      <c r="G660" s="77">
        <v>0.0</v>
      </c>
    </row>
    <row r="661">
      <c r="A661" s="75" t="s">
        <v>665</v>
      </c>
      <c r="B661" s="75" t="s">
        <v>704</v>
      </c>
      <c r="C661" s="75" t="s">
        <v>683</v>
      </c>
      <c r="D661" s="75" t="s">
        <v>220</v>
      </c>
      <c r="E661" s="75" t="s">
        <v>20</v>
      </c>
      <c r="F661" s="75" t="s">
        <v>707</v>
      </c>
      <c r="G661" s="77">
        <v>0.0</v>
      </c>
    </row>
    <row r="662">
      <c r="A662" s="75" t="s">
        <v>665</v>
      </c>
      <c r="B662" s="75" t="s">
        <v>704</v>
      </c>
      <c r="C662" s="75" t="s">
        <v>683</v>
      </c>
      <c r="D662" s="75" t="s">
        <v>220</v>
      </c>
      <c r="E662" s="75" t="s">
        <v>15</v>
      </c>
      <c r="F662" s="75" t="s">
        <v>705</v>
      </c>
      <c r="G662" s="77">
        <v>4.0</v>
      </c>
    </row>
    <row r="663">
      <c r="A663" s="75" t="s">
        <v>665</v>
      </c>
      <c r="B663" s="75" t="s">
        <v>704</v>
      </c>
      <c r="C663" s="75" t="s">
        <v>683</v>
      </c>
      <c r="D663" s="75" t="s">
        <v>220</v>
      </c>
      <c r="E663" s="75" t="s">
        <v>15</v>
      </c>
      <c r="F663" s="75" t="s">
        <v>706</v>
      </c>
      <c r="G663" s="77">
        <v>0.0</v>
      </c>
    </row>
    <row r="664">
      <c r="A664" s="75" t="s">
        <v>665</v>
      </c>
      <c r="B664" s="75" t="s">
        <v>704</v>
      </c>
      <c r="C664" s="75" t="s">
        <v>683</v>
      </c>
      <c r="D664" s="75" t="s">
        <v>220</v>
      </c>
      <c r="E664" s="75" t="s">
        <v>15</v>
      </c>
      <c r="F664" s="75" t="s">
        <v>707</v>
      </c>
      <c r="G664" s="77">
        <v>0.0</v>
      </c>
    </row>
    <row r="665">
      <c r="A665" s="75" t="s">
        <v>665</v>
      </c>
      <c r="B665" s="75" t="s">
        <v>704</v>
      </c>
      <c r="C665" s="75" t="s">
        <v>683</v>
      </c>
      <c r="D665" s="75" t="s">
        <v>220</v>
      </c>
      <c r="E665" s="75" t="s">
        <v>13</v>
      </c>
      <c r="F665" s="75" t="s">
        <v>705</v>
      </c>
      <c r="G665" s="77">
        <v>1.0</v>
      </c>
    </row>
    <row r="666">
      <c r="A666" s="75" t="s">
        <v>665</v>
      </c>
      <c r="B666" s="75" t="s">
        <v>704</v>
      </c>
      <c r="C666" s="75" t="s">
        <v>683</v>
      </c>
      <c r="D666" s="75" t="s">
        <v>220</v>
      </c>
      <c r="E666" s="75" t="s">
        <v>13</v>
      </c>
      <c r="F666" s="75" t="s">
        <v>706</v>
      </c>
      <c r="G666" s="77">
        <v>1.0</v>
      </c>
    </row>
    <row r="667">
      <c r="A667" s="75" t="s">
        <v>665</v>
      </c>
      <c r="B667" s="75" t="s">
        <v>704</v>
      </c>
      <c r="C667" s="75" t="s">
        <v>683</v>
      </c>
      <c r="D667" s="75" t="s">
        <v>220</v>
      </c>
      <c r="E667" s="75" t="s">
        <v>13</v>
      </c>
      <c r="F667" s="75" t="s">
        <v>707</v>
      </c>
      <c r="G667" s="77">
        <v>1.0</v>
      </c>
    </row>
    <row r="668">
      <c r="A668" s="75" t="s">
        <v>665</v>
      </c>
      <c r="B668" s="75" t="s">
        <v>704</v>
      </c>
      <c r="C668" s="75" t="s">
        <v>683</v>
      </c>
      <c r="D668" s="75" t="s">
        <v>220</v>
      </c>
      <c r="E668" s="75" t="s">
        <v>10</v>
      </c>
      <c r="F668" s="75" t="s">
        <v>705</v>
      </c>
      <c r="G668" s="77">
        <v>45.0</v>
      </c>
    </row>
    <row r="669">
      <c r="A669" s="75" t="s">
        <v>665</v>
      </c>
      <c r="B669" s="75" t="s">
        <v>704</v>
      </c>
      <c r="C669" s="75" t="s">
        <v>683</v>
      </c>
      <c r="D669" s="75" t="s">
        <v>220</v>
      </c>
      <c r="E669" s="75" t="s">
        <v>10</v>
      </c>
      <c r="F669" s="75" t="s">
        <v>706</v>
      </c>
      <c r="G669" s="77">
        <v>25.0</v>
      </c>
    </row>
    <row r="670">
      <c r="A670" s="75" t="s">
        <v>665</v>
      </c>
      <c r="B670" s="75" t="s">
        <v>704</v>
      </c>
      <c r="C670" s="75" t="s">
        <v>683</v>
      </c>
      <c r="D670" s="75" t="s">
        <v>220</v>
      </c>
      <c r="E670" s="75" t="s">
        <v>10</v>
      </c>
      <c r="F670" s="75" t="s">
        <v>707</v>
      </c>
      <c r="G670" s="77">
        <v>18.0</v>
      </c>
    </row>
    <row r="671">
      <c r="A671" s="75" t="s">
        <v>665</v>
      </c>
      <c r="B671" s="75" t="s">
        <v>704</v>
      </c>
      <c r="C671" s="75" t="s">
        <v>683</v>
      </c>
      <c r="D671" s="75" t="s">
        <v>220</v>
      </c>
      <c r="E671" s="75" t="s">
        <v>16</v>
      </c>
      <c r="F671" s="75" t="s">
        <v>705</v>
      </c>
      <c r="G671" s="77">
        <v>3.0</v>
      </c>
    </row>
    <row r="672">
      <c r="A672" s="75" t="s">
        <v>665</v>
      </c>
      <c r="B672" s="75" t="s">
        <v>704</v>
      </c>
      <c r="C672" s="75" t="s">
        <v>683</v>
      </c>
      <c r="D672" s="75" t="s">
        <v>220</v>
      </c>
      <c r="E672" s="75" t="s">
        <v>16</v>
      </c>
      <c r="F672" s="75" t="s">
        <v>706</v>
      </c>
      <c r="G672" s="77">
        <v>2.0</v>
      </c>
    </row>
    <row r="673">
      <c r="A673" s="75" t="s">
        <v>665</v>
      </c>
      <c r="B673" s="75" t="s">
        <v>704</v>
      </c>
      <c r="C673" s="75" t="s">
        <v>683</v>
      </c>
      <c r="D673" s="75" t="s">
        <v>220</v>
      </c>
      <c r="E673" s="75" t="s">
        <v>16</v>
      </c>
      <c r="F673" s="75" t="s">
        <v>707</v>
      </c>
      <c r="G673" s="77">
        <v>2.0</v>
      </c>
    </row>
    <row r="674">
      <c r="A674" s="75" t="s">
        <v>665</v>
      </c>
      <c r="B674" s="75" t="s">
        <v>704</v>
      </c>
      <c r="C674" s="75" t="s">
        <v>683</v>
      </c>
      <c r="D674" s="75" t="s">
        <v>220</v>
      </c>
      <c r="E674" s="75" t="s">
        <v>12</v>
      </c>
      <c r="F674" s="75" t="s">
        <v>705</v>
      </c>
      <c r="G674" s="77">
        <v>1.0</v>
      </c>
    </row>
    <row r="675">
      <c r="A675" s="75" t="s">
        <v>665</v>
      </c>
      <c r="B675" s="75" t="s">
        <v>704</v>
      </c>
      <c r="C675" s="75" t="s">
        <v>683</v>
      </c>
      <c r="D675" s="75" t="s">
        <v>220</v>
      </c>
      <c r="E675" s="75" t="s">
        <v>12</v>
      </c>
      <c r="F675" s="75" t="s">
        <v>706</v>
      </c>
      <c r="G675" s="77">
        <v>0.0</v>
      </c>
    </row>
    <row r="676">
      <c r="A676" s="75" t="s">
        <v>665</v>
      </c>
      <c r="B676" s="75" t="s">
        <v>704</v>
      </c>
      <c r="C676" s="75" t="s">
        <v>683</v>
      </c>
      <c r="D676" s="75" t="s">
        <v>220</v>
      </c>
      <c r="E676" s="75" t="s">
        <v>12</v>
      </c>
      <c r="F676" s="75" t="s">
        <v>707</v>
      </c>
      <c r="G676" s="77">
        <v>0.0</v>
      </c>
    </row>
    <row r="677">
      <c r="A677" s="75" t="s">
        <v>665</v>
      </c>
      <c r="B677" s="75" t="s">
        <v>704</v>
      </c>
      <c r="C677" s="75" t="s">
        <v>683</v>
      </c>
      <c r="D677" s="75" t="s">
        <v>208</v>
      </c>
      <c r="E677" s="75" t="s">
        <v>17</v>
      </c>
      <c r="F677" s="75" t="s">
        <v>705</v>
      </c>
      <c r="G677" s="77">
        <v>2.0</v>
      </c>
    </row>
    <row r="678">
      <c r="A678" s="75" t="s">
        <v>665</v>
      </c>
      <c r="B678" s="75" t="s">
        <v>704</v>
      </c>
      <c r="C678" s="75" t="s">
        <v>683</v>
      </c>
      <c r="D678" s="75" t="s">
        <v>208</v>
      </c>
      <c r="E678" s="75" t="s">
        <v>17</v>
      </c>
      <c r="F678" s="75" t="s">
        <v>706</v>
      </c>
      <c r="G678" s="77">
        <v>0.0</v>
      </c>
    </row>
    <row r="679">
      <c r="A679" s="75" t="s">
        <v>665</v>
      </c>
      <c r="B679" s="75" t="s">
        <v>704</v>
      </c>
      <c r="C679" s="75" t="s">
        <v>683</v>
      </c>
      <c r="D679" s="75" t="s">
        <v>208</v>
      </c>
      <c r="E679" s="75" t="s">
        <v>17</v>
      </c>
      <c r="F679" s="75" t="s">
        <v>707</v>
      </c>
      <c r="G679" s="77">
        <v>0.0</v>
      </c>
    </row>
    <row r="680">
      <c r="A680" s="75" t="s">
        <v>665</v>
      </c>
      <c r="B680" s="75" t="s">
        <v>704</v>
      </c>
      <c r="C680" s="75" t="s">
        <v>683</v>
      </c>
      <c r="D680" s="75" t="s">
        <v>208</v>
      </c>
      <c r="E680" s="75" t="s">
        <v>14</v>
      </c>
      <c r="F680" s="75" t="s">
        <v>705</v>
      </c>
      <c r="G680" s="77">
        <v>5.0</v>
      </c>
    </row>
    <row r="681">
      <c r="A681" s="75" t="s">
        <v>665</v>
      </c>
      <c r="B681" s="75" t="s">
        <v>704</v>
      </c>
      <c r="C681" s="75" t="s">
        <v>683</v>
      </c>
      <c r="D681" s="75" t="s">
        <v>208</v>
      </c>
      <c r="E681" s="75" t="s">
        <v>14</v>
      </c>
      <c r="F681" s="75" t="s">
        <v>706</v>
      </c>
      <c r="G681" s="77">
        <v>0.0</v>
      </c>
    </row>
    <row r="682">
      <c r="A682" s="75" t="s">
        <v>665</v>
      </c>
      <c r="B682" s="75" t="s">
        <v>704</v>
      </c>
      <c r="C682" s="75" t="s">
        <v>683</v>
      </c>
      <c r="D682" s="75" t="s">
        <v>208</v>
      </c>
      <c r="E682" s="75" t="s">
        <v>14</v>
      </c>
      <c r="F682" s="75" t="s">
        <v>707</v>
      </c>
      <c r="G682" s="77">
        <v>0.0</v>
      </c>
    </row>
    <row r="683">
      <c r="A683" s="75" t="s">
        <v>665</v>
      </c>
      <c r="B683" s="75" t="s">
        <v>704</v>
      </c>
      <c r="C683" s="75" t="s">
        <v>683</v>
      </c>
      <c r="D683" s="75" t="s">
        <v>208</v>
      </c>
      <c r="E683" s="75" t="s">
        <v>11</v>
      </c>
      <c r="F683" s="75" t="s">
        <v>705</v>
      </c>
      <c r="G683" s="77">
        <v>76.0</v>
      </c>
    </row>
    <row r="684">
      <c r="A684" s="75" t="s">
        <v>665</v>
      </c>
      <c r="B684" s="75" t="s">
        <v>704</v>
      </c>
      <c r="C684" s="75" t="s">
        <v>683</v>
      </c>
      <c r="D684" s="75" t="s">
        <v>208</v>
      </c>
      <c r="E684" s="75" t="s">
        <v>11</v>
      </c>
      <c r="F684" s="75" t="s">
        <v>706</v>
      </c>
      <c r="G684" s="77">
        <v>7.0</v>
      </c>
    </row>
    <row r="685">
      <c r="A685" s="75" t="s">
        <v>665</v>
      </c>
      <c r="B685" s="75" t="s">
        <v>704</v>
      </c>
      <c r="C685" s="75" t="s">
        <v>683</v>
      </c>
      <c r="D685" s="75" t="s">
        <v>208</v>
      </c>
      <c r="E685" s="75" t="s">
        <v>11</v>
      </c>
      <c r="F685" s="75" t="s">
        <v>707</v>
      </c>
      <c r="G685" s="77">
        <v>7.0</v>
      </c>
    </row>
    <row r="686">
      <c r="A686" s="75" t="s">
        <v>665</v>
      </c>
      <c r="B686" s="75" t="s">
        <v>704</v>
      </c>
      <c r="C686" s="75" t="s">
        <v>683</v>
      </c>
      <c r="D686" s="75" t="s">
        <v>208</v>
      </c>
      <c r="E686" s="75" t="s">
        <v>20</v>
      </c>
      <c r="F686" s="75" t="s">
        <v>705</v>
      </c>
      <c r="G686" s="77">
        <v>1.0</v>
      </c>
    </row>
    <row r="687">
      <c r="A687" s="75" t="s">
        <v>665</v>
      </c>
      <c r="B687" s="75" t="s">
        <v>704</v>
      </c>
      <c r="C687" s="75" t="s">
        <v>683</v>
      </c>
      <c r="D687" s="75" t="s">
        <v>208</v>
      </c>
      <c r="E687" s="75" t="s">
        <v>20</v>
      </c>
      <c r="F687" s="75" t="s">
        <v>706</v>
      </c>
      <c r="G687" s="77">
        <v>1.0</v>
      </c>
    </row>
    <row r="688">
      <c r="A688" s="75" t="s">
        <v>665</v>
      </c>
      <c r="B688" s="75" t="s">
        <v>704</v>
      </c>
      <c r="C688" s="75" t="s">
        <v>683</v>
      </c>
      <c r="D688" s="75" t="s">
        <v>208</v>
      </c>
      <c r="E688" s="75" t="s">
        <v>20</v>
      </c>
      <c r="F688" s="75" t="s">
        <v>707</v>
      </c>
      <c r="G688" s="77">
        <v>1.0</v>
      </c>
    </row>
    <row r="689">
      <c r="A689" s="75" t="s">
        <v>665</v>
      </c>
      <c r="B689" s="75" t="s">
        <v>704</v>
      </c>
      <c r="C689" s="75" t="s">
        <v>683</v>
      </c>
      <c r="D689" s="75" t="s">
        <v>208</v>
      </c>
      <c r="E689" s="75" t="s">
        <v>15</v>
      </c>
      <c r="F689" s="75" t="s">
        <v>705</v>
      </c>
      <c r="G689" s="77">
        <v>9.0</v>
      </c>
    </row>
    <row r="690">
      <c r="A690" s="75" t="s">
        <v>665</v>
      </c>
      <c r="B690" s="75" t="s">
        <v>704</v>
      </c>
      <c r="C690" s="75" t="s">
        <v>683</v>
      </c>
      <c r="D690" s="75" t="s">
        <v>208</v>
      </c>
      <c r="E690" s="75" t="s">
        <v>15</v>
      </c>
      <c r="F690" s="75" t="s">
        <v>706</v>
      </c>
      <c r="G690" s="77">
        <v>0.0</v>
      </c>
    </row>
    <row r="691">
      <c r="A691" s="75" t="s">
        <v>665</v>
      </c>
      <c r="B691" s="75" t="s">
        <v>704</v>
      </c>
      <c r="C691" s="75" t="s">
        <v>683</v>
      </c>
      <c r="D691" s="75" t="s">
        <v>208</v>
      </c>
      <c r="E691" s="75" t="s">
        <v>15</v>
      </c>
      <c r="F691" s="75" t="s">
        <v>707</v>
      </c>
      <c r="G691" s="77">
        <v>0.0</v>
      </c>
    </row>
    <row r="692">
      <c r="A692" s="75" t="s">
        <v>665</v>
      </c>
      <c r="B692" s="75" t="s">
        <v>704</v>
      </c>
      <c r="C692" s="75" t="s">
        <v>683</v>
      </c>
      <c r="D692" s="75" t="s">
        <v>208</v>
      </c>
      <c r="E692" s="75" t="s">
        <v>19</v>
      </c>
      <c r="F692" s="75" t="s">
        <v>705</v>
      </c>
      <c r="G692" s="77">
        <v>3.0</v>
      </c>
    </row>
    <row r="693">
      <c r="A693" s="75" t="s">
        <v>665</v>
      </c>
      <c r="B693" s="75" t="s">
        <v>704</v>
      </c>
      <c r="C693" s="75" t="s">
        <v>683</v>
      </c>
      <c r="D693" s="75" t="s">
        <v>208</v>
      </c>
      <c r="E693" s="75" t="s">
        <v>19</v>
      </c>
      <c r="F693" s="75" t="s">
        <v>706</v>
      </c>
      <c r="G693" s="77">
        <v>3.0</v>
      </c>
    </row>
    <row r="694">
      <c r="A694" s="75" t="s">
        <v>665</v>
      </c>
      <c r="B694" s="75" t="s">
        <v>704</v>
      </c>
      <c r="C694" s="75" t="s">
        <v>683</v>
      </c>
      <c r="D694" s="75" t="s">
        <v>208</v>
      </c>
      <c r="E694" s="75" t="s">
        <v>19</v>
      </c>
      <c r="F694" s="75" t="s">
        <v>707</v>
      </c>
      <c r="G694" s="77">
        <v>3.0</v>
      </c>
    </row>
    <row r="695">
      <c r="A695" s="75" t="s">
        <v>665</v>
      </c>
      <c r="B695" s="75" t="s">
        <v>704</v>
      </c>
      <c r="C695" s="75" t="s">
        <v>683</v>
      </c>
      <c r="D695" s="75" t="s">
        <v>208</v>
      </c>
      <c r="E695" s="75" t="s">
        <v>13</v>
      </c>
      <c r="F695" s="75" t="s">
        <v>705</v>
      </c>
      <c r="G695" s="77">
        <v>1.0</v>
      </c>
    </row>
    <row r="696">
      <c r="A696" s="75" t="s">
        <v>665</v>
      </c>
      <c r="B696" s="75" t="s">
        <v>704</v>
      </c>
      <c r="C696" s="75" t="s">
        <v>683</v>
      </c>
      <c r="D696" s="75" t="s">
        <v>208</v>
      </c>
      <c r="E696" s="75" t="s">
        <v>13</v>
      </c>
      <c r="F696" s="75" t="s">
        <v>706</v>
      </c>
      <c r="G696" s="77">
        <v>0.0</v>
      </c>
    </row>
    <row r="697">
      <c r="A697" s="75" t="s">
        <v>665</v>
      </c>
      <c r="B697" s="75" t="s">
        <v>704</v>
      </c>
      <c r="C697" s="75" t="s">
        <v>683</v>
      </c>
      <c r="D697" s="75" t="s">
        <v>208</v>
      </c>
      <c r="E697" s="75" t="s">
        <v>13</v>
      </c>
      <c r="F697" s="75" t="s">
        <v>707</v>
      </c>
      <c r="G697" s="77">
        <v>0.0</v>
      </c>
    </row>
    <row r="698">
      <c r="A698" s="75" t="s">
        <v>665</v>
      </c>
      <c r="B698" s="75" t="s">
        <v>704</v>
      </c>
      <c r="C698" s="75" t="s">
        <v>683</v>
      </c>
      <c r="D698" s="75" t="s">
        <v>208</v>
      </c>
      <c r="E698" s="75" t="s">
        <v>10</v>
      </c>
      <c r="F698" s="75" t="s">
        <v>705</v>
      </c>
      <c r="G698" s="77">
        <v>133.0</v>
      </c>
    </row>
    <row r="699">
      <c r="A699" s="75" t="s">
        <v>665</v>
      </c>
      <c r="B699" s="75" t="s">
        <v>704</v>
      </c>
      <c r="C699" s="75" t="s">
        <v>683</v>
      </c>
      <c r="D699" s="75" t="s">
        <v>208</v>
      </c>
      <c r="E699" s="75" t="s">
        <v>10</v>
      </c>
      <c r="F699" s="75" t="s">
        <v>706</v>
      </c>
      <c r="G699" s="77">
        <v>101.0</v>
      </c>
    </row>
    <row r="700">
      <c r="A700" s="75" t="s">
        <v>665</v>
      </c>
      <c r="B700" s="75" t="s">
        <v>704</v>
      </c>
      <c r="C700" s="75" t="s">
        <v>683</v>
      </c>
      <c r="D700" s="75" t="s">
        <v>208</v>
      </c>
      <c r="E700" s="75" t="s">
        <v>10</v>
      </c>
      <c r="F700" s="75" t="s">
        <v>707</v>
      </c>
      <c r="G700" s="77">
        <v>50.0</v>
      </c>
    </row>
    <row r="701">
      <c r="A701" s="75" t="s">
        <v>665</v>
      </c>
      <c r="B701" s="75" t="s">
        <v>704</v>
      </c>
      <c r="C701" s="75" t="s">
        <v>683</v>
      </c>
      <c r="D701" s="75" t="s">
        <v>208</v>
      </c>
      <c r="E701" s="75" t="s">
        <v>16</v>
      </c>
      <c r="F701" s="75" t="s">
        <v>705</v>
      </c>
      <c r="G701" s="77">
        <v>8.0</v>
      </c>
    </row>
    <row r="702">
      <c r="A702" s="75" t="s">
        <v>665</v>
      </c>
      <c r="B702" s="75" t="s">
        <v>704</v>
      </c>
      <c r="C702" s="75" t="s">
        <v>683</v>
      </c>
      <c r="D702" s="75" t="s">
        <v>208</v>
      </c>
      <c r="E702" s="75" t="s">
        <v>16</v>
      </c>
      <c r="F702" s="75" t="s">
        <v>706</v>
      </c>
      <c r="G702" s="77">
        <v>4.0</v>
      </c>
    </row>
    <row r="703">
      <c r="A703" s="75" t="s">
        <v>665</v>
      </c>
      <c r="B703" s="75" t="s">
        <v>704</v>
      </c>
      <c r="C703" s="75" t="s">
        <v>683</v>
      </c>
      <c r="D703" s="75" t="s">
        <v>208</v>
      </c>
      <c r="E703" s="75" t="s">
        <v>16</v>
      </c>
      <c r="F703" s="75" t="s">
        <v>707</v>
      </c>
      <c r="G703" s="77">
        <v>2.0</v>
      </c>
    </row>
    <row r="704">
      <c r="A704" s="75" t="s">
        <v>665</v>
      </c>
      <c r="B704" s="75" t="s">
        <v>704</v>
      </c>
      <c r="C704" s="75" t="s">
        <v>683</v>
      </c>
      <c r="D704" s="75" t="s">
        <v>208</v>
      </c>
      <c r="E704" s="75" t="s">
        <v>12</v>
      </c>
      <c r="F704" s="75" t="s">
        <v>705</v>
      </c>
      <c r="G704" s="77">
        <v>4.0</v>
      </c>
    </row>
    <row r="705">
      <c r="A705" s="75" t="s">
        <v>665</v>
      </c>
      <c r="B705" s="75" t="s">
        <v>704</v>
      </c>
      <c r="C705" s="75" t="s">
        <v>683</v>
      </c>
      <c r="D705" s="75" t="s">
        <v>208</v>
      </c>
      <c r="E705" s="75" t="s">
        <v>12</v>
      </c>
      <c r="F705" s="75" t="s">
        <v>706</v>
      </c>
      <c r="G705" s="77">
        <v>3.0</v>
      </c>
    </row>
    <row r="706">
      <c r="A706" s="75" t="s">
        <v>665</v>
      </c>
      <c r="B706" s="75" t="s">
        <v>704</v>
      </c>
      <c r="C706" s="75" t="s">
        <v>683</v>
      </c>
      <c r="D706" s="75" t="s">
        <v>208</v>
      </c>
      <c r="E706" s="75" t="s">
        <v>12</v>
      </c>
      <c r="F706" s="75" t="s">
        <v>707</v>
      </c>
      <c r="G706" s="77">
        <v>1.0</v>
      </c>
    </row>
    <row r="707">
      <c r="A707" s="75" t="s">
        <v>665</v>
      </c>
      <c r="B707" s="75" t="s">
        <v>704</v>
      </c>
      <c r="C707" s="75" t="s">
        <v>683</v>
      </c>
      <c r="D707" s="75" t="s">
        <v>81</v>
      </c>
      <c r="E707" s="75" t="s">
        <v>17</v>
      </c>
      <c r="F707" s="75" t="s">
        <v>705</v>
      </c>
      <c r="G707" s="77">
        <v>96.0</v>
      </c>
    </row>
    <row r="708">
      <c r="A708" s="75" t="s">
        <v>665</v>
      </c>
      <c r="B708" s="75" t="s">
        <v>704</v>
      </c>
      <c r="C708" s="75" t="s">
        <v>683</v>
      </c>
      <c r="D708" s="75" t="s">
        <v>81</v>
      </c>
      <c r="E708" s="75" t="s">
        <v>17</v>
      </c>
      <c r="F708" s="75" t="s">
        <v>706</v>
      </c>
      <c r="G708" s="77">
        <v>5.0</v>
      </c>
    </row>
    <row r="709">
      <c r="A709" s="75" t="s">
        <v>665</v>
      </c>
      <c r="B709" s="75" t="s">
        <v>704</v>
      </c>
      <c r="C709" s="75" t="s">
        <v>683</v>
      </c>
      <c r="D709" s="75" t="s">
        <v>81</v>
      </c>
      <c r="E709" s="75" t="s">
        <v>17</v>
      </c>
      <c r="F709" s="75" t="s">
        <v>707</v>
      </c>
      <c r="G709" s="77">
        <v>5.0</v>
      </c>
    </row>
    <row r="710">
      <c r="A710" s="75" t="s">
        <v>665</v>
      </c>
      <c r="B710" s="75" t="s">
        <v>704</v>
      </c>
      <c r="C710" s="75" t="s">
        <v>683</v>
      </c>
      <c r="D710" s="75" t="s">
        <v>81</v>
      </c>
      <c r="E710" s="75" t="s">
        <v>14</v>
      </c>
      <c r="F710" s="75" t="s">
        <v>705</v>
      </c>
      <c r="G710" s="77">
        <v>233.0</v>
      </c>
    </row>
    <row r="711">
      <c r="A711" s="75" t="s">
        <v>665</v>
      </c>
      <c r="B711" s="75" t="s">
        <v>704</v>
      </c>
      <c r="C711" s="75" t="s">
        <v>683</v>
      </c>
      <c r="D711" s="75" t="s">
        <v>81</v>
      </c>
      <c r="E711" s="75" t="s">
        <v>14</v>
      </c>
      <c r="F711" s="75" t="s">
        <v>706</v>
      </c>
      <c r="G711" s="77">
        <v>0.0</v>
      </c>
    </row>
    <row r="712">
      <c r="A712" s="75" t="s">
        <v>665</v>
      </c>
      <c r="B712" s="75" t="s">
        <v>704</v>
      </c>
      <c r="C712" s="75" t="s">
        <v>683</v>
      </c>
      <c r="D712" s="75" t="s">
        <v>81</v>
      </c>
      <c r="E712" s="75" t="s">
        <v>14</v>
      </c>
      <c r="F712" s="75" t="s">
        <v>707</v>
      </c>
      <c r="G712" s="77">
        <v>0.0</v>
      </c>
    </row>
    <row r="713">
      <c r="A713" s="75" t="s">
        <v>665</v>
      </c>
      <c r="B713" s="75" t="s">
        <v>704</v>
      </c>
      <c r="C713" s="75" t="s">
        <v>683</v>
      </c>
      <c r="D713" s="75" t="s">
        <v>81</v>
      </c>
      <c r="E713" s="75" t="s">
        <v>11</v>
      </c>
      <c r="F713" s="75" t="s">
        <v>705</v>
      </c>
      <c r="G713" s="77">
        <v>9244.0</v>
      </c>
    </row>
    <row r="714">
      <c r="A714" s="75" t="s">
        <v>665</v>
      </c>
      <c r="B714" s="75" t="s">
        <v>704</v>
      </c>
      <c r="C714" s="75" t="s">
        <v>683</v>
      </c>
      <c r="D714" s="75" t="s">
        <v>81</v>
      </c>
      <c r="E714" s="75" t="s">
        <v>11</v>
      </c>
      <c r="F714" s="75" t="s">
        <v>706</v>
      </c>
      <c r="G714" s="77">
        <v>4021.0</v>
      </c>
    </row>
    <row r="715">
      <c r="A715" s="75" t="s">
        <v>665</v>
      </c>
      <c r="B715" s="75" t="s">
        <v>704</v>
      </c>
      <c r="C715" s="75" t="s">
        <v>683</v>
      </c>
      <c r="D715" s="75" t="s">
        <v>81</v>
      </c>
      <c r="E715" s="75" t="s">
        <v>11</v>
      </c>
      <c r="F715" s="75" t="s">
        <v>707</v>
      </c>
      <c r="G715" s="77">
        <v>3384.0</v>
      </c>
    </row>
    <row r="716">
      <c r="A716" s="75" t="s">
        <v>665</v>
      </c>
      <c r="B716" s="75" t="s">
        <v>704</v>
      </c>
      <c r="C716" s="75" t="s">
        <v>683</v>
      </c>
      <c r="D716" s="75" t="s">
        <v>81</v>
      </c>
      <c r="E716" s="75" t="s">
        <v>20</v>
      </c>
      <c r="F716" s="75" t="s">
        <v>705</v>
      </c>
      <c r="G716" s="77">
        <v>72.0</v>
      </c>
    </row>
    <row r="717">
      <c r="A717" s="75" t="s">
        <v>665</v>
      </c>
      <c r="B717" s="75" t="s">
        <v>704</v>
      </c>
      <c r="C717" s="75" t="s">
        <v>683</v>
      </c>
      <c r="D717" s="75" t="s">
        <v>81</v>
      </c>
      <c r="E717" s="75" t="s">
        <v>20</v>
      </c>
      <c r="F717" s="75" t="s">
        <v>706</v>
      </c>
      <c r="G717" s="77">
        <v>8.0</v>
      </c>
    </row>
    <row r="718">
      <c r="A718" s="75" t="s">
        <v>665</v>
      </c>
      <c r="B718" s="75" t="s">
        <v>704</v>
      </c>
      <c r="C718" s="75" t="s">
        <v>683</v>
      </c>
      <c r="D718" s="75" t="s">
        <v>81</v>
      </c>
      <c r="E718" s="75" t="s">
        <v>20</v>
      </c>
      <c r="F718" s="75" t="s">
        <v>707</v>
      </c>
      <c r="G718" s="77">
        <v>8.0</v>
      </c>
    </row>
    <row r="719">
      <c r="A719" s="75" t="s">
        <v>665</v>
      </c>
      <c r="B719" s="75" t="s">
        <v>704</v>
      </c>
      <c r="C719" s="75" t="s">
        <v>683</v>
      </c>
      <c r="D719" s="75" t="s">
        <v>81</v>
      </c>
      <c r="E719" s="75" t="s">
        <v>15</v>
      </c>
      <c r="F719" s="75" t="s">
        <v>705</v>
      </c>
      <c r="G719" s="77">
        <v>633.0</v>
      </c>
    </row>
    <row r="720">
      <c r="A720" s="75" t="s">
        <v>665</v>
      </c>
      <c r="B720" s="75" t="s">
        <v>704</v>
      </c>
      <c r="C720" s="75" t="s">
        <v>683</v>
      </c>
      <c r="D720" s="75" t="s">
        <v>81</v>
      </c>
      <c r="E720" s="75" t="s">
        <v>15</v>
      </c>
      <c r="F720" s="75" t="s">
        <v>706</v>
      </c>
      <c r="G720" s="77">
        <v>21.0</v>
      </c>
    </row>
    <row r="721">
      <c r="A721" s="75" t="s">
        <v>665</v>
      </c>
      <c r="B721" s="75" t="s">
        <v>704</v>
      </c>
      <c r="C721" s="75" t="s">
        <v>683</v>
      </c>
      <c r="D721" s="75" t="s">
        <v>81</v>
      </c>
      <c r="E721" s="75" t="s">
        <v>15</v>
      </c>
      <c r="F721" s="75" t="s">
        <v>707</v>
      </c>
      <c r="G721" s="77">
        <v>21.0</v>
      </c>
    </row>
    <row r="722">
      <c r="A722" s="75" t="s">
        <v>665</v>
      </c>
      <c r="B722" s="75" t="s">
        <v>704</v>
      </c>
      <c r="C722" s="75" t="s">
        <v>683</v>
      </c>
      <c r="D722" s="75" t="s">
        <v>81</v>
      </c>
      <c r="E722" s="75" t="s">
        <v>19</v>
      </c>
      <c r="F722" s="75" t="s">
        <v>705</v>
      </c>
      <c r="G722" s="77">
        <v>25.0</v>
      </c>
    </row>
    <row r="723">
      <c r="A723" s="75" t="s">
        <v>665</v>
      </c>
      <c r="B723" s="75" t="s">
        <v>704</v>
      </c>
      <c r="C723" s="75" t="s">
        <v>683</v>
      </c>
      <c r="D723" s="75" t="s">
        <v>81</v>
      </c>
      <c r="E723" s="75" t="s">
        <v>19</v>
      </c>
      <c r="F723" s="75" t="s">
        <v>706</v>
      </c>
      <c r="G723" s="77">
        <v>2.0</v>
      </c>
    </row>
    <row r="724">
      <c r="A724" s="75" t="s">
        <v>665</v>
      </c>
      <c r="B724" s="75" t="s">
        <v>704</v>
      </c>
      <c r="C724" s="75" t="s">
        <v>683</v>
      </c>
      <c r="D724" s="75" t="s">
        <v>81</v>
      </c>
      <c r="E724" s="75" t="s">
        <v>19</v>
      </c>
      <c r="F724" s="75" t="s">
        <v>707</v>
      </c>
      <c r="G724" s="77">
        <v>2.0</v>
      </c>
    </row>
    <row r="725">
      <c r="A725" s="75" t="s">
        <v>665</v>
      </c>
      <c r="B725" s="75" t="s">
        <v>704</v>
      </c>
      <c r="C725" s="75" t="s">
        <v>683</v>
      </c>
      <c r="D725" s="75" t="s">
        <v>81</v>
      </c>
      <c r="E725" s="75" t="s">
        <v>13</v>
      </c>
      <c r="F725" s="75" t="s">
        <v>705</v>
      </c>
      <c r="G725" s="77">
        <v>67.0</v>
      </c>
    </row>
    <row r="726">
      <c r="A726" s="75" t="s">
        <v>665</v>
      </c>
      <c r="B726" s="75" t="s">
        <v>704</v>
      </c>
      <c r="C726" s="75" t="s">
        <v>683</v>
      </c>
      <c r="D726" s="75" t="s">
        <v>81</v>
      </c>
      <c r="E726" s="75" t="s">
        <v>13</v>
      </c>
      <c r="F726" s="75" t="s">
        <v>706</v>
      </c>
      <c r="G726" s="77">
        <v>10.0</v>
      </c>
    </row>
    <row r="727">
      <c r="A727" s="75" t="s">
        <v>665</v>
      </c>
      <c r="B727" s="75" t="s">
        <v>704</v>
      </c>
      <c r="C727" s="75" t="s">
        <v>683</v>
      </c>
      <c r="D727" s="75" t="s">
        <v>81</v>
      </c>
      <c r="E727" s="75" t="s">
        <v>13</v>
      </c>
      <c r="F727" s="75" t="s">
        <v>707</v>
      </c>
      <c r="G727" s="77">
        <v>10.0</v>
      </c>
    </row>
    <row r="728">
      <c r="A728" s="75" t="s">
        <v>665</v>
      </c>
      <c r="B728" s="75" t="s">
        <v>704</v>
      </c>
      <c r="C728" s="75" t="s">
        <v>683</v>
      </c>
      <c r="D728" s="75" t="s">
        <v>81</v>
      </c>
      <c r="E728" s="75" t="s">
        <v>10</v>
      </c>
      <c r="F728" s="75" t="s">
        <v>705</v>
      </c>
      <c r="G728" s="77">
        <v>16685.0</v>
      </c>
    </row>
    <row r="729">
      <c r="A729" s="75" t="s">
        <v>665</v>
      </c>
      <c r="B729" s="75" t="s">
        <v>704</v>
      </c>
      <c r="C729" s="75" t="s">
        <v>683</v>
      </c>
      <c r="D729" s="75" t="s">
        <v>81</v>
      </c>
      <c r="E729" s="75" t="s">
        <v>10</v>
      </c>
      <c r="F729" s="75" t="s">
        <v>706</v>
      </c>
      <c r="G729" s="77">
        <v>13323.0</v>
      </c>
    </row>
    <row r="730">
      <c r="A730" s="75" t="s">
        <v>665</v>
      </c>
      <c r="B730" s="75" t="s">
        <v>704</v>
      </c>
      <c r="C730" s="75" t="s">
        <v>683</v>
      </c>
      <c r="D730" s="75" t="s">
        <v>81</v>
      </c>
      <c r="E730" s="75" t="s">
        <v>10</v>
      </c>
      <c r="F730" s="75" t="s">
        <v>707</v>
      </c>
      <c r="G730" s="77">
        <v>7631.0</v>
      </c>
    </row>
    <row r="731">
      <c r="A731" s="75" t="s">
        <v>665</v>
      </c>
      <c r="B731" s="75" t="s">
        <v>704</v>
      </c>
      <c r="C731" s="75" t="s">
        <v>683</v>
      </c>
      <c r="D731" s="75" t="s">
        <v>81</v>
      </c>
      <c r="E731" s="75" t="s">
        <v>16</v>
      </c>
      <c r="F731" s="75" t="s">
        <v>705</v>
      </c>
      <c r="G731" s="77">
        <v>2516.0</v>
      </c>
    </row>
    <row r="732">
      <c r="A732" s="75" t="s">
        <v>665</v>
      </c>
      <c r="B732" s="75" t="s">
        <v>704</v>
      </c>
      <c r="C732" s="75" t="s">
        <v>683</v>
      </c>
      <c r="D732" s="75" t="s">
        <v>81</v>
      </c>
      <c r="E732" s="75" t="s">
        <v>16</v>
      </c>
      <c r="F732" s="75" t="s">
        <v>706</v>
      </c>
      <c r="G732" s="77">
        <v>2138.0</v>
      </c>
    </row>
    <row r="733">
      <c r="A733" s="75" t="s">
        <v>665</v>
      </c>
      <c r="B733" s="75" t="s">
        <v>704</v>
      </c>
      <c r="C733" s="75" t="s">
        <v>683</v>
      </c>
      <c r="D733" s="75" t="s">
        <v>81</v>
      </c>
      <c r="E733" s="75" t="s">
        <v>16</v>
      </c>
      <c r="F733" s="75" t="s">
        <v>707</v>
      </c>
      <c r="G733" s="77">
        <v>1959.0</v>
      </c>
    </row>
    <row r="734">
      <c r="A734" s="75" t="s">
        <v>665</v>
      </c>
      <c r="B734" s="75" t="s">
        <v>704</v>
      </c>
      <c r="C734" s="75" t="s">
        <v>683</v>
      </c>
      <c r="D734" s="75" t="s">
        <v>81</v>
      </c>
      <c r="E734" s="75" t="s">
        <v>12</v>
      </c>
      <c r="F734" s="75" t="s">
        <v>705</v>
      </c>
      <c r="G734" s="77">
        <v>281.0</v>
      </c>
    </row>
    <row r="735">
      <c r="A735" s="75" t="s">
        <v>665</v>
      </c>
      <c r="B735" s="75" t="s">
        <v>704</v>
      </c>
      <c r="C735" s="75" t="s">
        <v>683</v>
      </c>
      <c r="D735" s="75" t="s">
        <v>81</v>
      </c>
      <c r="E735" s="75" t="s">
        <v>12</v>
      </c>
      <c r="F735" s="75" t="s">
        <v>706</v>
      </c>
      <c r="G735" s="77">
        <v>56.0</v>
      </c>
    </row>
    <row r="736">
      <c r="A736" s="75" t="s">
        <v>665</v>
      </c>
      <c r="B736" s="75" t="s">
        <v>704</v>
      </c>
      <c r="C736" s="75" t="s">
        <v>683</v>
      </c>
      <c r="D736" s="75" t="s">
        <v>81</v>
      </c>
      <c r="E736" s="75" t="s">
        <v>12</v>
      </c>
      <c r="F736" s="75" t="s">
        <v>707</v>
      </c>
      <c r="G736" s="77">
        <v>56.0</v>
      </c>
    </row>
    <row r="737">
      <c r="A737" s="75" t="s">
        <v>665</v>
      </c>
      <c r="B737" s="75" t="s">
        <v>704</v>
      </c>
      <c r="C737" s="75" t="s">
        <v>683</v>
      </c>
      <c r="D737" s="75" t="s">
        <v>81</v>
      </c>
      <c r="E737" s="75" t="s">
        <v>18</v>
      </c>
      <c r="F737" s="75" t="s">
        <v>705</v>
      </c>
      <c r="G737" s="77">
        <v>14.0</v>
      </c>
    </row>
    <row r="738">
      <c r="A738" s="75" t="s">
        <v>665</v>
      </c>
      <c r="B738" s="75" t="s">
        <v>704</v>
      </c>
      <c r="C738" s="75" t="s">
        <v>683</v>
      </c>
      <c r="D738" s="75" t="s">
        <v>81</v>
      </c>
      <c r="E738" s="75" t="s">
        <v>18</v>
      </c>
      <c r="F738" s="75" t="s">
        <v>706</v>
      </c>
      <c r="G738" s="77">
        <v>2.0</v>
      </c>
    </row>
    <row r="739">
      <c r="A739" s="75" t="s">
        <v>665</v>
      </c>
      <c r="B739" s="75" t="s">
        <v>704</v>
      </c>
      <c r="C739" s="75" t="s">
        <v>683</v>
      </c>
      <c r="D739" s="75" t="s">
        <v>81</v>
      </c>
      <c r="E739" s="75" t="s">
        <v>18</v>
      </c>
      <c r="F739" s="75" t="s">
        <v>707</v>
      </c>
      <c r="G739" s="77">
        <v>2.0</v>
      </c>
    </row>
    <row r="740">
      <c r="A740" s="75" t="s">
        <v>665</v>
      </c>
      <c r="B740" s="75" t="s">
        <v>704</v>
      </c>
      <c r="C740" s="75" t="s">
        <v>683</v>
      </c>
      <c r="D740" s="75" t="s">
        <v>210</v>
      </c>
      <c r="E740" s="75" t="s">
        <v>17</v>
      </c>
      <c r="F740" s="75" t="s">
        <v>705</v>
      </c>
      <c r="G740" s="77">
        <v>24.0</v>
      </c>
    </row>
    <row r="741">
      <c r="A741" s="75" t="s">
        <v>665</v>
      </c>
      <c r="B741" s="75" t="s">
        <v>704</v>
      </c>
      <c r="C741" s="75" t="s">
        <v>683</v>
      </c>
      <c r="D741" s="75" t="s">
        <v>210</v>
      </c>
      <c r="E741" s="75" t="s">
        <v>17</v>
      </c>
      <c r="F741" s="75" t="s">
        <v>706</v>
      </c>
      <c r="G741" s="77">
        <v>1.0</v>
      </c>
    </row>
    <row r="742">
      <c r="A742" s="75" t="s">
        <v>665</v>
      </c>
      <c r="B742" s="75" t="s">
        <v>704</v>
      </c>
      <c r="C742" s="75" t="s">
        <v>683</v>
      </c>
      <c r="D742" s="75" t="s">
        <v>210</v>
      </c>
      <c r="E742" s="75" t="s">
        <v>17</v>
      </c>
      <c r="F742" s="75" t="s">
        <v>707</v>
      </c>
      <c r="G742" s="77">
        <v>1.0</v>
      </c>
    </row>
    <row r="743">
      <c r="A743" s="75" t="s">
        <v>665</v>
      </c>
      <c r="B743" s="75" t="s">
        <v>704</v>
      </c>
      <c r="C743" s="75" t="s">
        <v>683</v>
      </c>
      <c r="D743" s="75" t="s">
        <v>210</v>
      </c>
      <c r="E743" s="75" t="s">
        <v>14</v>
      </c>
      <c r="F743" s="75" t="s">
        <v>705</v>
      </c>
      <c r="G743" s="77">
        <v>125.0</v>
      </c>
    </row>
    <row r="744">
      <c r="A744" s="75" t="s">
        <v>665</v>
      </c>
      <c r="B744" s="75" t="s">
        <v>704</v>
      </c>
      <c r="C744" s="75" t="s">
        <v>683</v>
      </c>
      <c r="D744" s="75" t="s">
        <v>210</v>
      </c>
      <c r="E744" s="75" t="s">
        <v>14</v>
      </c>
      <c r="F744" s="75" t="s">
        <v>706</v>
      </c>
      <c r="G744" s="77">
        <v>0.0</v>
      </c>
    </row>
    <row r="745">
      <c r="A745" s="75" t="s">
        <v>665</v>
      </c>
      <c r="B745" s="75" t="s">
        <v>704</v>
      </c>
      <c r="C745" s="75" t="s">
        <v>683</v>
      </c>
      <c r="D745" s="75" t="s">
        <v>210</v>
      </c>
      <c r="E745" s="75" t="s">
        <v>14</v>
      </c>
      <c r="F745" s="75" t="s">
        <v>707</v>
      </c>
      <c r="G745" s="77">
        <v>0.0</v>
      </c>
    </row>
    <row r="746">
      <c r="A746" s="75" t="s">
        <v>665</v>
      </c>
      <c r="B746" s="75" t="s">
        <v>704</v>
      </c>
      <c r="C746" s="75" t="s">
        <v>683</v>
      </c>
      <c r="D746" s="75" t="s">
        <v>210</v>
      </c>
      <c r="E746" s="75" t="s">
        <v>11</v>
      </c>
      <c r="F746" s="75" t="s">
        <v>705</v>
      </c>
      <c r="G746" s="77">
        <v>2048.0</v>
      </c>
    </row>
    <row r="747">
      <c r="A747" s="75" t="s">
        <v>665</v>
      </c>
      <c r="B747" s="75" t="s">
        <v>704</v>
      </c>
      <c r="C747" s="75" t="s">
        <v>683</v>
      </c>
      <c r="D747" s="75" t="s">
        <v>210</v>
      </c>
      <c r="E747" s="75" t="s">
        <v>11</v>
      </c>
      <c r="F747" s="75" t="s">
        <v>706</v>
      </c>
      <c r="G747" s="77">
        <v>102.0</v>
      </c>
    </row>
    <row r="748">
      <c r="A748" s="75" t="s">
        <v>665</v>
      </c>
      <c r="B748" s="75" t="s">
        <v>704</v>
      </c>
      <c r="C748" s="75" t="s">
        <v>683</v>
      </c>
      <c r="D748" s="75" t="s">
        <v>210</v>
      </c>
      <c r="E748" s="75" t="s">
        <v>11</v>
      </c>
      <c r="F748" s="75" t="s">
        <v>707</v>
      </c>
      <c r="G748" s="77">
        <v>98.0</v>
      </c>
    </row>
    <row r="749">
      <c r="A749" s="75" t="s">
        <v>665</v>
      </c>
      <c r="B749" s="75" t="s">
        <v>704</v>
      </c>
      <c r="C749" s="75" t="s">
        <v>683</v>
      </c>
      <c r="D749" s="75" t="s">
        <v>210</v>
      </c>
      <c r="E749" s="75" t="s">
        <v>20</v>
      </c>
      <c r="F749" s="75" t="s">
        <v>705</v>
      </c>
      <c r="G749" s="77">
        <v>21.0</v>
      </c>
    </row>
    <row r="750">
      <c r="A750" s="75" t="s">
        <v>665</v>
      </c>
      <c r="B750" s="75" t="s">
        <v>704</v>
      </c>
      <c r="C750" s="75" t="s">
        <v>683</v>
      </c>
      <c r="D750" s="75" t="s">
        <v>210</v>
      </c>
      <c r="E750" s="75" t="s">
        <v>20</v>
      </c>
      <c r="F750" s="75" t="s">
        <v>706</v>
      </c>
      <c r="G750" s="77">
        <v>2.0</v>
      </c>
    </row>
    <row r="751">
      <c r="A751" s="75" t="s">
        <v>665</v>
      </c>
      <c r="B751" s="75" t="s">
        <v>704</v>
      </c>
      <c r="C751" s="75" t="s">
        <v>683</v>
      </c>
      <c r="D751" s="75" t="s">
        <v>210</v>
      </c>
      <c r="E751" s="75" t="s">
        <v>20</v>
      </c>
      <c r="F751" s="75" t="s">
        <v>707</v>
      </c>
      <c r="G751" s="77">
        <v>2.0</v>
      </c>
    </row>
    <row r="752">
      <c r="A752" s="75" t="s">
        <v>665</v>
      </c>
      <c r="B752" s="75" t="s">
        <v>704</v>
      </c>
      <c r="C752" s="75" t="s">
        <v>683</v>
      </c>
      <c r="D752" s="75" t="s">
        <v>210</v>
      </c>
      <c r="E752" s="75" t="s">
        <v>15</v>
      </c>
      <c r="F752" s="75" t="s">
        <v>705</v>
      </c>
      <c r="G752" s="77">
        <v>118.0</v>
      </c>
    </row>
    <row r="753">
      <c r="A753" s="75" t="s">
        <v>665</v>
      </c>
      <c r="B753" s="75" t="s">
        <v>704</v>
      </c>
      <c r="C753" s="75" t="s">
        <v>683</v>
      </c>
      <c r="D753" s="75" t="s">
        <v>210</v>
      </c>
      <c r="E753" s="75" t="s">
        <v>15</v>
      </c>
      <c r="F753" s="75" t="s">
        <v>706</v>
      </c>
      <c r="G753" s="77">
        <v>1.0</v>
      </c>
    </row>
    <row r="754">
      <c r="A754" s="75" t="s">
        <v>665</v>
      </c>
      <c r="B754" s="75" t="s">
        <v>704</v>
      </c>
      <c r="C754" s="75" t="s">
        <v>683</v>
      </c>
      <c r="D754" s="75" t="s">
        <v>210</v>
      </c>
      <c r="E754" s="75" t="s">
        <v>15</v>
      </c>
      <c r="F754" s="75" t="s">
        <v>707</v>
      </c>
      <c r="G754" s="77">
        <v>1.0</v>
      </c>
    </row>
    <row r="755">
      <c r="A755" s="75" t="s">
        <v>665</v>
      </c>
      <c r="B755" s="75" t="s">
        <v>704</v>
      </c>
      <c r="C755" s="75" t="s">
        <v>683</v>
      </c>
      <c r="D755" s="75" t="s">
        <v>210</v>
      </c>
      <c r="E755" s="75" t="s">
        <v>19</v>
      </c>
      <c r="F755" s="75" t="s">
        <v>705</v>
      </c>
      <c r="G755" s="77">
        <v>11.0</v>
      </c>
    </row>
    <row r="756">
      <c r="A756" s="75" t="s">
        <v>665</v>
      </c>
      <c r="B756" s="75" t="s">
        <v>704</v>
      </c>
      <c r="C756" s="75" t="s">
        <v>683</v>
      </c>
      <c r="D756" s="75" t="s">
        <v>210</v>
      </c>
      <c r="E756" s="75" t="s">
        <v>19</v>
      </c>
      <c r="F756" s="75" t="s">
        <v>706</v>
      </c>
      <c r="G756" s="77">
        <v>9.0</v>
      </c>
    </row>
    <row r="757">
      <c r="A757" s="75" t="s">
        <v>665</v>
      </c>
      <c r="B757" s="75" t="s">
        <v>704</v>
      </c>
      <c r="C757" s="75" t="s">
        <v>683</v>
      </c>
      <c r="D757" s="75" t="s">
        <v>210</v>
      </c>
      <c r="E757" s="75" t="s">
        <v>19</v>
      </c>
      <c r="F757" s="75" t="s">
        <v>707</v>
      </c>
      <c r="G757" s="77">
        <v>8.0</v>
      </c>
    </row>
    <row r="758">
      <c r="A758" s="75" t="s">
        <v>665</v>
      </c>
      <c r="B758" s="75" t="s">
        <v>704</v>
      </c>
      <c r="C758" s="75" t="s">
        <v>683</v>
      </c>
      <c r="D758" s="75" t="s">
        <v>210</v>
      </c>
      <c r="E758" s="75" t="s">
        <v>13</v>
      </c>
      <c r="F758" s="75" t="s">
        <v>705</v>
      </c>
      <c r="G758" s="77">
        <v>38.0</v>
      </c>
    </row>
    <row r="759">
      <c r="A759" s="75" t="s">
        <v>665</v>
      </c>
      <c r="B759" s="75" t="s">
        <v>704</v>
      </c>
      <c r="C759" s="75" t="s">
        <v>683</v>
      </c>
      <c r="D759" s="75" t="s">
        <v>210</v>
      </c>
      <c r="E759" s="75" t="s">
        <v>13</v>
      </c>
      <c r="F759" s="75" t="s">
        <v>706</v>
      </c>
      <c r="G759" s="77">
        <v>7.0</v>
      </c>
    </row>
    <row r="760">
      <c r="A760" s="75" t="s">
        <v>665</v>
      </c>
      <c r="B760" s="75" t="s">
        <v>704</v>
      </c>
      <c r="C760" s="75" t="s">
        <v>683</v>
      </c>
      <c r="D760" s="75" t="s">
        <v>210</v>
      </c>
      <c r="E760" s="75" t="s">
        <v>13</v>
      </c>
      <c r="F760" s="75" t="s">
        <v>707</v>
      </c>
      <c r="G760" s="77">
        <v>7.0</v>
      </c>
    </row>
    <row r="761">
      <c r="A761" s="75" t="s">
        <v>665</v>
      </c>
      <c r="B761" s="75" t="s">
        <v>704</v>
      </c>
      <c r="C761" s="75" t="s">
        <v>683</v>
      </c>
      <c r="D761" s="75" t="s">
        <v>210</v>
      </c>
      <c r="E761" s="75" t="s">
        <v>10</v>
      </c>
      <c r="F761" s="75" t="s">
        <v>705</v>
      </c>
      <c r="G761" s="77">
        <v>656.0</v>
      </c>
    </row>
    <row r="762">
      <c r="A762" s="75" t="s">
        <v>665</v>
      </c>
      <c r="B762" s="75" t="s">
        <v>704</v>
      </c>
      <c r="C762" s="75" t="s">
        <v>683</v>
      </c>
      <c r="D762" s="75" t="s">
        <v>210</v>
      </c>
      <c r="E762" s="75" t="s">
        <v>10</v>
      </c>
      <c r="F762" s="75" t="s">
        <v>706</v>
      </c>
      <c r="G762" s="77">
        <v>175.0</v>
      </c>
    </row>
    <row r="763">
      <c r="A763" s="75" t="s">
        <v>665</v>
      </c>
      <c r="B763" s="75" t="s">
        <v>704</v>
      </c>
      <c r="C763" s="75" t="s">
        <v>683</v>
      </c>
      <c r="D763" s="75" t="s">
        <v>210</v>
      </c>
      <c r="E763" s="75" t="s">
        <v>10</v>
      </c>
      <c r="F763" s="75" t="s">
        <v>707</v>
      </c>
      <c r="G763" s="77">
        <v>134.0</v>
      </c>
    </row>
    <row r="764">
      <c r="A764" s="75" t="s">
        <v>665</v>
      </c>
      <c r="B764" s="75" t="s">
        <v>704</v>
      </c>
      <c r="C764" s="75" t="s">
        <v>683</v>
      </c>
      <c r="D764" s="75" t="s">
        <v>210</v>
      </c>
      <c r="E764" s="75" t="s">
        <v>16</v>
      </c>
      <c r="F764" s="75" t="s">
        <v>705</v>
      </c>
      <c r="G764" s="77">
        <v>552.0</v>
      </c>
    </row>
    <row r="765">
      <c r="A765" s="75" t="s">
        <v>665</v>
      </c>
      <c r="B765" s="75" t="s">
        <v>704</v>
      </c>
      <c r="C765" s="75" t="s">
        <v>683</v>
      </c>
      <c r="D765" s="75" t="s">
        <v>210</v>
      </c>
      <c r="E765" s="75" t="s">
        <v>16</v>
      </c>
      <c r="F765" s="75" t="s">
        <v>706</v>
      </c>
      <c r="G765" s="77">
        <v>50.0</v>
      </c>
    </row>
    <row r="766">
      <c r="A766" s="75" t="s">
        <v>665</v>
      </c>
      <c r="B766" s="75" t="s">
        <v>704</v>
      </c>
      <c r="C766" s="75" t="s">
        <v>683</v>
      </c>
      <c r="D766" s="75" t="s">
        <v>210</v>
      </c>
      <c r="E766" s="75" t="s">
        <v>16</v>
      </c>
      <c r="F766" s="75" t="s">
        <v>707</v>
      </c>
      <c r="G766" s="77">
        <v>41.0</v>
      </c>
    </row>
    <row r="767">
      <c r="A767" s="75" t="s">
        <v>665</v>
      </c>
      <c r="B767" s="75" t="s">
        <v>704</v>
      </c>
      <c r="C767" s="75" t="s">
        <v>683</v>
      </c>
      <c r="D767" s="75" t="s">
        <v>210</v>
      </c>
      <c r="E767" s="75" t="s">
        <v>12</v>
      </c>
      <c r="F767" s="75" t="s">
        <v>705</v>
      </c>
      <c r="G767" s="77">
        <v>74.0</v>
      </c>
    </row>
    <row r="768">
      <c r="A768" s="75" t="s">
        <v>665</v>
      </c>
      <c r="B768" s="75" t="s">
        <v>704</v>
      </c>
      <c r="C768" s="75" t="s">
        <v>683</v>
      </c>
      <c r="D768" s="75" t="s">
        <v>210</v>
      </c>
      <c r="E768" s="75" t="s">
        <v>12</v>
      </c>
      <c r="F768" s="75" t="s">
        <v>706</v>
      </c>
      <c r="G768" s="77">
        <v>9.0</v>
      </c>
    </row>
    <row r="769">
      <c r="A769" s="75" t="s">
        <v>665</v>
      </c>
      <c r="B769" s="75" t="s">
        <v>704</v>
      </c>
      <c r="C769" s="75" t="s">
        <v>683</v>
      </c>
      <c r="D769" s="75" t="s">
        <v>210</v>
      </c>
      <c r="E769" s="75" t="s">
        <v>12</v>
      </c>
      <c r="F769" s="75" t="s">
        <v>707</v>
      </c>
      <c r="G769" s="77">
        <v>7.0</v>
      </c>
    </row>
    <row r="770">
      <c r="A770" s="75" t="s">
        <v>665</v>
      </c>
      <c r="B770" s="75" t="s">
        <v>704</v>
      </c>
      <c r="C770" s="75" t="s">
        <v>683</v>
      </c>
      <c r="D770" s="75" t="s">
        <v>210</v>
      </c>
      <c r="E770" s="75" t="s">
        <v>18</v>
      </c>
      <c r="F770" s="75" t="s">
        <v>705</v>
      </c>
      <c r="G770" s="77">
        <v>4.0</v>
      </c>
    </row>
    <row r="771">
      <c r="A771" s="75" t="s">
        <v>665</v>
      </c>
      <c r="B771" s="75" t="s">
        <v>704</v>
      </c>
      <c r="C771" s="75" t="s">
        <v>683</v>
      </c>
      <c r="D771" s="75" t="s">
        <v>210</v>
      </c>
      <c r="E771" s="75" t="s">
        <v>18</v>
      </c>
      <c r="F771" s="75" t="s">
        <v>706</v>
      </c>
      <c r="G771" s="77">
        <v>0.0</v>
      </c>
    </row>
    <row r="772">
      <c r="A772" s="75" t="s">
        <v>665</v>
      </c>
      <c r="B772" s="75" t="s">
        <v>704</v>
      </c>
      <c r="C772" s="75" t="s">
        <v>683</v>
      </c>
      <c r="D772" s="75" t="s">
        <v>210</v>
      </c>
      <c r="E772" s="75" t="s">
        <v>18</v>
      </c>
      <c r="F772" s="75" t="s">
        <v>707</v>
      </c>
      <c r="G772" s="77">
        <v>0.0</v>
      </c>
    </row>
    <row r="773">
      <c r="A773" s="75" t="s">
        <v>665</v>
      </c>
      <c r="B773" s="75" t="s">
        <v>704</v>
      </c>
      <c r="C773" s="75" t="s">
        <v>683</v>
      </c>
      <c r="D773" s="75" t="s">
        <v>199</v>
      </c>
      <c r="E773" s="75" t="s">
        <v>17</v>
      </c>
      <c r="F773" s="75" t="s">
        <v>705</v>
      </c>
      <c r="G773" s="77">
        <v>51.0</v>
      </c>
    </row>
    <row r="774">
      <c r="A774" s="75" t="s">
        <v>665</v>
      </c>
      <c r="B774" s="75" t="s">
        <v>704</v>
      </c>
      <c r="C774" s="75" t="s">
        <v>683</v>
      </c>
      <c r="D774" s="75" t="s">
        <v>199</v>
      </c>
      <c r="E774" s="75" t="s">
        <v>17</v>
      </c>
      <c r="F774" s="75" t="s">
        <v>706</v>
      </c>
      <c r="G774" s="77">
        <v>23.0</v>
      </c>
    </row>
    <row r="775">
      <c r="A775" s="75" t="s">
        <v>665</v>
      </c>
      <c r="B775" s="75" t="s">
        <v>704</v>
      </c>
      <c r="C775" s="75" t="s">
        <v>683</v>
      </c>
      <c r="D775" s="75" t="s">
        <v>199</v>
      </c>
      <c r="E775" s="75" t="s">
        <v>17</v>
      </c>
      <c r="F775" s="75" t="s">
        <v>707</v>
      </c>
      <c r="G775" s="77">
        <v>15.0</v>
      </c>
    </row>
    <row r="776">
      <c r="A776" s="75" t="s">
        <v>665</v>
      </c>
      <c r="B776" s="75" t="s">
        <v>704</v>
      </c>
      <c r="C776" s="75" t="s">
        <v>683</v>
      </c>
      <c r="D776" s="75" t="s">
        <v>199</v>
      </c>
      <c r="E776" s="75" t="s">
        <v>14</v>
      </c>
      <c r="F776" s="75" t="s">
        <v>705</v>
      </c>
      <c r="G776" s="77">
        <v>15.0</v>
      </c>
    </row>
    <row r="777">
      <c r="A777" s="75" t="s">
        <v>665</v>
      </c>
      <c r="B777" s="75" t="s">
        <v>704</v>
      </c>
      <c r="C777" s="75" t="s">
        <v>683</v>
      </c>
      <c r="D777" s="75" t="s">
        <v>199</v>
      </c>
      <c r="E777" s="75" t="s">
        <v>14</v>
      </c>
      <c r="F777" s="75" t="s">
        <v>706</v>
      </c>
      <c r="G777" s="77">
        <v>0.0</v>
      </c>
    </row>
    <row r="778">
      <c r="A778" s="75" t="s">
        <v>665</v>
      </c>
      <c r="B778" s="75" t="s">
        <v>704</v>
      </c>
      <c r="C778" s="75" t="s">
        <v>683</v>
      </c>
      <c r="D778" s="75" t="s">
        <v>199</v>
      </c>
      <c r="E778" s="75" t="s">
        <v>14</v>
      </c>
      <c r="F778" s="75" t="s">
        <v>707</v>
      </c>
      <c r="G778" s="77">
        <v>0.0</v>
      </c>
    </row>
    <row r="779">
      <c r="A779" s="75" t="s">
        <v>665</v>
      </c>
      <c r="B779" s="75" t="s">
        <v>704</v>
      </c>
      <c r="C779" s="75" t="s">
        <v>683</v>
      </c>
      <c r="D779" s="75" t="s">
        <v>199</v>
      </c>
      <c r="E779" s="75" t="s">
        <v>11</v>
      </c>
      <c r="F779" s="75" t="s">
        <v>705</v>
      </c>
      <c r="G779" s="77">
        <v>623.0</v>
      </c>
    </row>
    <row r="780">
      <c r="A780" s="75" t="s">
        <v>665</v>
      </c>
      <c r="B780" s="75" t="s">
        <v>704</v>
      </c>
      <c r="C780" s="75" t="s">
        <v>683</v>
      </c>
      <c r="D780" s="75" t="s">
        <v>199</v>
      </c>
      <c r="E780" s="75" t="s">
        <v>11</v>
      </c>
      <c r="F780" s="75" t="s">
        <v>706</v>
      </c>
      <c r="G780" s="77">
        <v>43.0</v>
      </c>
    </row>
    <row r="781">
      <c r="A781" s="75" t="s">
        <v>665</v>
      </c>
      <c r="B781" s="75" t="s">
        <v>704</v>
      </c>
      <c r="C781" s="75" t="s">
        <v>683</v>
      </c>
      <c r="D781" s="75" t="s">
        <v>199</v>
      </c>
      <c r="E781" s="75" t="s">
        <v>11</v>
      </c>
      <c r="F781" s="75" t="s">
        <v>707</v>
      </c>
      <c r="G781" s="77">
        <v>38.0</v>
      </c>
    </row>
    <row r="782">
      <c r="A782" s="75" t="s">
        <v>665</v>
      </c>
      <c r="B782" s="75" t="s">
        <v>704</v>
      </c>
      <c r="C782" s="75" t="s">
        <v>683</v>
      </c>
      <c r="D782" s="75" t="s">
        <v>199</v>
      </c>
      <c r="E782" s="75" t="s">
        <v>20</v>
      </c>
      <c r="F782" s="75" t="s">
        <v>705</v>
      </c>
      <c r="G782" s="77">
        <v>13.0</v>
      </c>
    </row>
    <row r="783">
      <c r="A783" s="75" t="s">
        <v>665</v>
      </c>
      <c r="B783" s="75" t="s">
        <v>704</v>
      </c>
      <c r="C783" s="75" t="s">
        <v>683</v>
      </c>
      <c r="D783" s="75" t="s">
        <v>199</v>
      </c>
      <c r="E783" s="75" t="s">
        <v>20</v>
      </c>
      <c r="F783" s="75" t="s">
        <v>706</v>
      </c>
      <c r="G783" s="77">
        <v>2.0</v>
      </c>
    </row>
    <row r="784">
      <c r="A784" s="75" t="s">
        <v>665</v>
      </c>
      <c r="B784" s="75" t="s">
        <v>704</v>
      </c>
      <c r="C784" s="75" t="s">
        <v>683</v>
      </c>
      <c r="D784" s="75" t="s">
        <v>199</v>
      </c>
      <c r="E784" s="75" t="s">
        <v>20</v>
      </c>
      <c r="F784" s="75" t="s">
        <v>707</v>
      </c>
      <c r="G784" s="77">
        <v>2.0</v>
      </c>
    </row>
    <row r="785">
      <c r="A785" s="75" t="s">
        <v>665</v>
      </c>
      <c r="B785" s="75" t="s">
        <v>704</v>
      </c>
      <c r="C785" s="75" t="s">
        <v>683</v>
      </c>
      <c r="D785" s="75" t="s">
        <v>199</v>
      </c>
      <c r="E785" s="75" t="s">
        <v>15</v>
      </c>
      <c r="F785" s="75" t="s">
        <v>705</v>
      </c>
      <c r="G785" s="77">
        <v>39.0</v>
      </c>
    </row>
    <row r="786">
      <c r="A786" s="75" t="s">
        <v>665</v>
      </c>
      <c r="B786" s="75" t="s">
        <v>704</v>
      </c>
      <c r="C786" s="75" t="s">
        <v>683</v>
      </c>
      <c r="D786" s="75" t="s">
        <v>199</v>
      </c>
      <c r="E786" s="75" t="s">
        <v>15</v>
      </c>
      <c r="F786" s="75" t="s">
        <v>706</v>
      </c>
      <c r="G786" s="77">
        <v>2.0</v>
      </c>
    </row>
    <row r="787">
      <c r="A787" s="75" t="s">
        <v>665</v>
      </c>
      <c r="B787" s="75" t="s">
        <v>704</v>
      </c>
      <c r="C787" s="75" t="s">
        <v>683</v>
      </c>
      <c r="D787" s="75" t="s">
        <v>199</v>
      </c>
      <c r="E787" s="75" t="s">
        <v>15</v>
      </c>
      <c r="F787" s="75" t="s">
        <v>707</v>
      </c>
      <c r="G787" s="77">
        <v>2.0</v>
      </c>
    </row>
    <row r="788">
      <c r="A788" s="75" t="s">
        <v>665</v>
      </c>
      <c r="B788" s="75" t="s">
        <v>704</v>
      </c>
      <c r="C788" s="75" t="s">
        <v>683</v>
      </c>
      <c r="D788" s="75" t="s">
        <v>199</v>
      </c>
      <c r="E788" s="75" t="s">
        <v>19</v>
      </c>
      <c r="F788" s="75" t="s">
        <v>705</v>
      </c>
      <c r="G788" s="77">
        <v>6.0</v>
      </c>
    </row>
    <row r="789">
      <c r="A789" s="75" t="s">
        <v>665</v>
      </c>
      <c r="B789" s="75" t="s">
        <v>704</v>
      </c>
      <c r="C789" s="75" t="s">
        <v>683</v>
      </c>
      <c r="D789" s="75" t="s">
        <v>199</v>
      </c>
      <c r="E789" s="75" t="s">
        <v>19</v>
      </c>
      <c r="F789" s="75" t="s">
        <v>706</v>
      </c>
      <c r="G789" s="77">
        <v>3.0</v>
      </c>
    </row>
    <row r="790">
      <c r="A790" s="75" t="s">
        <v>665</v>
      </c>
      <c r="B790" s="75" t="s">
        <v>704</v>
      </c>
      <c r="C790" s="75" t="s">
        <v>683</v>
      </c>
      <c r="D790" s="75" t="s">
        <v>199</v>
      </c>
      <c r="E790" s="75" t="s">
        <v>19</v>
      </c>
      <c r="F790" s="75" t="s">
        <v>707</v>
      </c>
      <c r="G790" s="77">
        <v>3.0</v>
      </c>
    </row>
    <row r="791">
      <c r="A791" s="75" t="s">
        <v>665</v>
      </c>
      <c r="B791" s="75" t="s">
        <v>704</v>
      </c>
      <c r="C791" s="75" t="s">
        <v>683</v>
      </c>
      <c r="D791" s="75" t="s">
        <v>199</v>
      </c>
      <c r="E791" s="75" t="s">
        <v>10</v>
      </c>
      <c r="F791" s="75" t="s">
        <v>705</v>
      </c>
      <c r="G791" s="77">
        <v>402.0</v>
      </c>
    </row>
    <row r="792">
      <c r="A792" s="75" t="s">
        <v>665</v>
      </c>
      <c r="B792" s="75" t="s">
        <v>704</v>
      </c>
      <c r="C792" s="75" t="s">
        <v>683</v>
      </c>
      <c r="D792" s="75" t="s">
        <v>199</v>
      </c>
      <c r="E792" s="75" t="s">
        <v>10</v>
      </c>
      <c r="F792" s="75" t="s">
        <v>706</v>
      </c>
      <c r="G792" s="77">
        <v>157.0</v>
      </c>
    </row>
    <row r="793">
      <c r="A793" s="75" t="s">
        <v>665</v>
      </c>
      <c r="B793" s="75" t="s">
        <v>704</v>
      </c>
      <c r="C793" s="75" t="s">
        <v>683</v>
      </c>
      <c r="D793" s="75" t="s">
        <v>199</v>
      </c>
      <c r="E793" s="75" t="s">
        <v>10</v>
      </c>
      <c r="F793" s="75" t="s">
        <v>707</v>
      </c>
      <c r="G793" s="77">
        <v>106.0</v>
      </c>
    </row>
    <row r="794">
      <c r="A794" s="75" t="s">
        <v>665</v>
      </c>
      <c r="B794" s="75" t="s">
        <v>704</v>
      </c>
      <c r="C794" s="75" t="s">
        <v>683</v>
      </c>
      <c r="D794" s="75" t="s">
        <v>199</v>
      </c>
      <c r="E794" s="75" t="s">
        <v>16</v>
      </c>
      <c r="F794" s="75" t="s">
        <v>705</v>
      </c>
      <c r="G794" s="77">
        <v>40.0</v>
      </c>
    </row>
    <row r="795">
      <c r="A795" s="75" t="s">
        <v>665</v>
      </c>
      <c r="B795" s="75" t="s">
        <v>704</v>
      </c>
      <c r="C795" s="75" t="s">
        <v>683</v>
      </c>
      <c r="D795" s="75" t="s">
        <v>199</v>
      </c>
      <c r="E795" s="75" t="s">
        <v>16</v>
      </c>
      <c r="F795" s="75" t="s">
        <v>706</v>
      </c>
      <c r="G795" s="77">
        <v>3.0</v>
      </c>
    </row>
    <row r="796">
      <c r="A796" s="75" t="s">
        <v>665</v>
      </c>
      <c r="B796" s="75" t="s">
        <v>704</v>
      </c>
      <c r="C796" s="75" t="s">
        <v>683</v>
      </c>
      <c r="D796" s="75" t="s">
        <v>199</v>
      </c>
      <c r="E796" s="75" t="s">
        <v>16</v>
      </c>
      <c r="F796" s="75" t="s">
        <v>707</v>
      </c>
      <c r="G796" s="77">
        <v>3.0</v>
      </c>
    </row>
    <row r="797">
      <c r="A797" s="75" t="s">
        <v>665</v>
      </c>
      <c r="B797" s="75" t="s">
        <v>704</v>
      </c>
      <c r="C797" s="75" t="s">
        <v>683</v>
      </c>
      <c r="D797" s="75" t="s">
        <v>199</v>
      </c>
      <c r="E797" s="75" t="s">
        <v>12</v>
      </c>
      <c r="F797" s="75" t="s">
        <v>705</v>
      </c>
      <c r="G797" s="77">
        <v>51.0</v>
      </c>
    </row>
    <row r="798">
      <c r="A798" s="75" t="s">
        <v>665</v>
      </c>
      <c r="B798" s="75" t="s">
        <v>704</v>
      </c>
      <c r="C798" s="75" t="s">
        <v>683</v>
      </c>
      <c r="D798" s="75" t="s">
        <v>199</v>
      </c>
      <c r="E798" s="75" t="s">
        <v>12</v>
      </c>
      <c r="F798" s="75" t="s">
        <v>706</v>
      </c>
      <c r="G798" s="77">
        <v>10.0</v>
      </c>
    </row>
    <row r="799">
      <c r="A799" s="75" t="s">
        <v>665</v>
      </c>
      <c r="B799" s="75" t="s">
        <v>704</v>
      </c>
      <c r="C799" s="75" t="s">
        <v>683</v>
      </c>
      <c r="D799" s="75" t="s">
        <v>199</v>
      </c>
      <c r="E799" s="75" t="s">
        <v>12</v>
      </c>
      <c r="F799" s="75" t="s">
        <v>707</v>
      </c>
      <c r="G799" s="77">
        <v>10.0</v>
      </c>
    </row>
    <row r="800">
      <c r="A800" s="75" t="s">
        <v>665</v>
      </c>
      <c r="B800" s="75" t="s">
        <v>704</v>
      </c>
      <c r="C800" s="75" t="s">
        <v>683</v>
      </c>
      <c r="D800" s="75" t="s">
        <v>199</v>
      </c>
      <c r="E800" s="75" t="s">
        <v>18</v>
      </c>
      <c r="F800" s="75" t="s">
        <v>705</v>
      </c>
      <c r="G800" s="77">
        <v>18.0</v>
      </c>
    </row>
    <row r="801">
      <c r="A801" s="75" t="s">
        <v>665</v>
      </c>
      <c r="B801" s="75" t="s">
        <v>704</v>
      </c>
      <c r="C801" s="75" t="s">
        <v>683</v>
      </c>
      <c r="D801" s="75" t="s">
        <v>199</v>
      </c>
      <c r="E801" s="75" t="s">
        <v>18</v>
      </c>
      <c r="F801" s="75" t="s">
        <v>706</v>
      </c>
      <c r="G801" s="77">
        <v>3.0</v>
      </c>
    </row>
    <row r="802">
      <c r="A802" s="75" t="s">
        <v>665</v>
      </c>
      <c r="B802" s="75" t="s">
        <v>704</v>
      </c>
      <c r="C802" s="75" t="s">
        <v>683</v>
      </c>
      <c r="D802" s="75" t="s">
        <v>199</v>
      </c>
      <c r="E802" s="75" t="s">
        <v>18</v>
      </c>
      <c r="F802" s="75" t="s">
        <v>707</v>
      </c>
      <c r="G802" s="77">
        <v>2.0</v>
      </c>
    </row>
    <row r="803">
      <c r="A803" s="75" t="s">
        <v>665</v>
      </c>
      <c r="B803" s="75" t="s">
        <v>704</v>
      </c>
      <c r="C803" s="75" t="s">
        <v>683</v>
      </c>
      <c r="D803" s="75" t="s">
        <v>73</v>
      </c>
      <c r="E803" s="75" t="s">
        <v>17</v>
      </c>
      <c r="F803" s="75" t="s">
        <v>705</v>
      </c>
      <c r="G803" s="77">
        <v>28342.0</v>
      </c>
    </row>
    <row r="804">
      <c r="A804" s="75" t="s">
        <v>665</v>
      </c>
      <c r="B804" s="75" t="s">
        <v>704</v>
      </c>
      <c r="C804" s="75" t="s">
        <v>683</v>
      </c>
      <c r="D804" s="75" t="s">
        <v>73</v>
      </c>
      <c r="E804" s="75" t="s">
        <v>17</v>
      </c>
      <c r="F804" s="75" t="s">
        <v>706</v>
      </c>
      <c r="G804" s="77">
        <v>14150.0</v>
      </c>
    </row>
    <row r="805">
      <c r="A805" s="75" t="s">
        <v>665</v>
      </c>
      <c r="B805" s="75" t="s">
        <v>704</v>
      </c>
      <c r="C805" s="75" t="s">
        <v>683</v>
      </c>
      <c r="D805" s="75" t="s">
        <v>73</v>
      </c>
      <c r="E805" s="75" t="s">
        <v>17</v>
      </c>
      <c r="F805" s="75" t="s">
        <v>707</v>
      </c>
      <c r="G805" s="77">
        <v>9931.0</v>
      </c>
    </row>
    <row r="806">
      <c r="A806" s="75" t="s">
        <v>665</v>
      </c>
      <c r="B806" s="75" t="s">
        <v>704</v>
      </c>
      <c r="C806" s="75" t="s">
        <v>683</v>
      </c>
      <c r="D806" s="75" t="s">
        <v>73</v>
      </c>
      <c r="E806" s="75" t="s">
        <v>14</v>
      </c>
      <c r="F806" s="75" t="s">
        <v>705</v>
      </c>
      <c r="G806" s="77">
        <v>4849.0</v>
      </c>
    </row>
    <row r="807">
      <c r="A807" s="75" t="s">
        <v>665</v>
      </c>
      <c r="B807" s="75" t="s">
        <v>704</v>
      </c>
      <c r="C807" s="75" t="s">
        <v>683</v>
      </c>
      <c r="D807" s="75" t="s">
        <v>73</v>
      </c>
      <c r="E807" s="75" t="s">
        <v>14</v>
      </c>
      <c r="F807" s="75" t="s">
        <v>706</v>
      </c>
      <c r="G807" s="77">
        <v>5.0</v>
      </c>
    </row>
    <row r="808">
      <c r="A808" s="75" t="s">
        <v>665</v>
      </c>
      <c r="B808" s="75" t="s">
        <v>704</v>
      </c>
      <c r="C808" s="75" t="s">
        <v>683</v>
      </c>
      <c r="D808" s="75" t="s">
        <v>73</v>
      </c>
      <c r="E808" s="75" t="s">
        <v>14</v>
      </c>
      <c r="F808" s="75" t="s">
        <v>707</v>
      </c>
      <c r="G808" s="77">
        <v>5.0</v>
      </c>
    </row>
    <row r="809">
      <c r="A809" s="75" t="s">
        <v>665</v>
      </c>
      <c r="B809" s="75" t="s">
        <v>704</v>
      </c>
      <c r="C809" s="75" t="s">
        <v>683</v>
      </c>
      <c r="D809" s="75" t="s">
        <v>73</v>
      </c>
      <c r="E809" s="75" t="s">
        <v>11</v>
      </c>
      <c r="F809" s="75" t="s">
        <v>705</v>
      </c>
      <c r="G809" s="77">
        <v>116897.0</v>
      </c>
    </row>
    <row r="810">
      <c r="A810" s="75" t="s">
        <v>665</v>
      </c>
      <c r="B810" s="75" t="s">
        <v>704</v>
      </c>
      <c r="C810" s="75" t="s">
        <v>683</v>
      </c>
      <c r="D810" s="75" t="s">
        <v>73</v>
      </c>
      <c r="E810" s="75" t="s">
        <v>11</v>
      </c>
      <c r="F810" s="75" t="s">
        <v>706</v>
      </c>
      <c r="G810" s="77">
        <v>18906.0</v>
      </c>
    </row>
    <row r="811">
      <c r="A811" s="75" t="s">
        <v>665</v>
      </c>
      <c r="B811" s="75" t="s">
        <v>704</v>
      </c>
      <c r="C811" s="75" t="s">
        <v>683</v>
      </c>
      <c r="D811" s="75" t="s">
        <v>73</v>
      </c>
      <c r="E811" s="75" t="s">
        <v>11</v>
      </c>
      <c r="F811" s="75" t="s">
        <v>707</v>
      </c>
      <c r="G811" s="77">
        <v>16383.0</v>
      </c>
    </row>
    <row r="812">
      <c r="A812" s="75" t="s">
        <v>665</v>
      </c>
      <c r="B812" s="75" t="s">
        <v>704</v>
      </c>
      <c r="C812" s="75" t="s">
        <v>683</v>
      </c>
      <c r="D812" s="75" t="s">
        <v>73</v>
      </c>
      <c r="E812" s="75" t="s">
        <v>20</v>
      </c>
      <c r="F812" s="75" t="s">
        <v>705</v>
      </c>
      <c r="G812" s="77">
        <v>6182.0</v>
      </c>
    </row>
    <row r="813">
      <c r="A813" s="75" t="s">
        <v>665</v>
      </c>
      <c r="B813" s="75" t="s">
        <v>704</v>
      </c>
      <c r="C813" s="75" t="s">
        <v>683</v>
      </c>
      <c r="D813" s="75" t="s">
        <v>73</v>
      </c>
      <c r="E813" s="75" t="s">
        <v>20</v>
      </c>
      <c r="F813" s="75" t="s">
        <v>706</v>
      </c>
      <c r="G813" s="77">
        <v>1891.0</v>
      </c>
    </row>
    <row r="814">
      <c r="A814" s="75" t="s">
        <v>665</v>
      </c>
      <c r="B814" s="75" t="s">
        <v>704</v>
      </c>
      <c r="C814" s="75" t="s">
        <v>683</v>
      </c>
      <c r="D814" s="75" t="s">
        <v>73</v>
      </c>
      <c r="E814" s="75" t="s">
        <v>20</v>
      </c>
      <c r="F814" s="75" t="s">
        <v>707</v>
      </c>
      <c r="G814" s="77">
        <v>1668.0</v>
      </c>
    </row>
    <row r="815">
      <c r="A815" s="75" t="s">
        <v>665</v>
      </c>
      <c r="B815" s="75" t="s">
        <v>704</v>
      </c>
      <c r="C815" s="75" t="s">
        <v>683</v>
      </c>
      <c r="D815" s="75" t="s">
        <v>73</v>
      </c>
      <c r="E815" s="75" t="s">
        <v>15</v>
      </c>
      <c r="F815" s="75" t="s">
        <v>705</v>
      </c>
      <c r="G815" s="77">
        <v>10337.0</v>
      </c>
    </row>
    <row r="816">
      <c r="A816" s="75" t="s">
        <v>665</v>
      </c>
      <c r="B816" s="75" t="s">
        <v>704</v>
      </c>
      <c r="C816" s="75" t="s">
        <v>683</v>
      </c>
      <c r="D816" s="75" t="s">
        <v>73</v>
      </c>
      <c r="E816" s="75" t="s">
        <v>15</v>
      </c>
      <c r="F816" s="75" t="s">
        <v>706</v>
      </c>
      <c r="G816" s="77">
        <v>569.0</v>
      </c>
    </row>
    <row r="817">
      <c r="A817" s="75" t="s">
        <v>665</v>
      </c>
      <c r="B817" s="75" t="s">
        <v>704</v>
      </c>
      <c r="C817" s="75" t="s">
        <v>683</v>
      </c>
      <c r="D817" s="75" t="s">
        <v>73</v>
      </c>
      <c r="E817" s="75" t="s">
        <v>15</v>
      </c>
      <c r="F817" s="75" t="s">
        <v>707</v>
      </c>
      <c r="G817" s="77">
        <v>567.0</v>
      </c>
    </row>
    <row r="818">
      <c r="A818" s="75" t="s">
        <v>665</v>
      </c>
      <c r="B818" s="75" t="s">
        <v>704</v>
      </c>
      <c r="C818" s="75" t="s">
        <v>683</v>
      </c>
      <c r="D818" s="75" t="s">
        <v>73</v>
      </c>
      <c r="E818" s="75" t="s">
        <v>19</v>
      </c>
      <c r="F818" s="75" t="s">
        <v>705</v>
      </c>
      <c r="G818" s="77">
        <v>10863.0</v>
      </c>
    </row>
    <row r="819">
      <c r="A819" s="75" t="s">
        <v>665</v>
      </c>
      <c r="B819" s="75" t="s">
        <v>704</v>
      </c>
      <c r="C819" s="75" t="s">
        <v>683</v>
      </c>
      <c r="D819" s="75" t="s">
        <v>73</v>
      </c>
      <c r="E819" s="75" t="s">
        <v>19</v>
      </c>
      <c r="F819" s="75" t="s">
        <v>706</v>
      </c>
      <c r="G819" s="77">
        <v>10266.0</v>
      </c>
    </row>
    <row r="820">
      <c r="A820" s="75" t="s">
        <v>665</v>
      </c>
      <c r="B820" s="75" t="s">
        <v>704</v>
      </c>
      <c r="C820" s="75" t="s">
        <v>683</v>
      </c>
      <c r="D820" s="75" t="s">
        <v>73</v>
      </c>
      <c r="E820" s="75" t="s">
        <v>19</v>
      </c>
      <c r="F820" s="75" t="s">
        <v>707</v>
      </c>
      <c r="G820" s="77">
        <v>6992.0</v>
      </c>
    </row>
    <row r="821">
      <c r="A821" s="75" t="s">
        <v>665</v>
      </c>
      <c r="B821" s="75" t="s">
        <v>704</v>
      </c>
      <c r="C821" s="75" t="s">
        <v>683</v>
      </c>
      <c r="D821" s="75" t="s">
        <v>73</v>
      </c>
      <c r="E821" s="75" t="s">
        <v>13</v>
      </c>
      <c r="F821" s="75" t="s">
        <v>705</v>
      </c>
      <c r="G821" s="77">
        <v>3524.0</v>
      </c>
    </row>
    <row r="822">
      <c r="A822" s="75" t="s">
        <v>665</v>
      </c>
      <c r="B822" s="75" t="s">
        <v>704</v>
      </c>
      <c r="C822" s="75" t="s">
        <v>683</v>
      </c>
      <c r="D822" s="75" t="s">
        <v>73</v>
      </c>
      <c r="E822" s="75" t="s">
        <v>13</v>
      </c>
      <c r="F822" s="75" t="s">
        <v>706</v>
      </c>
      <c r="G822" s="77">
        <v>904.0</v>
      </c>
    </row>
    <row r="823">
      <c r="A823" s="75" t="s">
        <v>665</v>
      </c>
      <c r="B823" s="75" t="s">
        <v>704</v>
      </c>
      <c r="C823" s="75" t="s">
        <v>683</v>
      </c>
      <c r="D823" s="75" t="s">
        <v>73</v>
      </c>
      <c r="E823" s="75" t="s">
        <v>13</v>
      </c>
      <c r="F823" s="75" t="s">
        <v>707</v>
      </c>
      <c r="G823" s="77">
        <v>825.0</v>
      </c>
    </row>
    <row r="824">
      <c r="A824" s="75" t="s">
        <v>665</v>
      </c>
      <c r="B824" s="75" t="s">
        <v>704</v>
      </c>
      <c r="C824" s="75" t="s">
        <v>683</v>
      </c>
      <c r="D824" s="75" t="s">
        <v>73</v>
      </c>
      <c r="E824" s="75" t="s">
        <v>10</v>
      </c>
      <c r="F824" s="75" t="s">
        <v>705</v>
      </c>
      <c r="G824" s="77">
        <v>76953.0</v>
      </c>
    </row>
    <row r="825">
      <c r="A825" s="75" t="s">
        <v>665</v>
      </c>
      <c r="B825" s="75" t="s">
        <v>704</v>
      </c>
      <c r="C825" s="75" t="s">
        <v>683</v>
      </c>
      <c r="D825" s="75" t="s">
        <v>73</v>
      </c>
      <c r="E825" s="75" t="s">
        <v>10</v>
      </c>
      <c r="F825" s="75" t="s">
        <v>706</v>
      </c>
      <c r="G825" s="77">
        <v>40694.0</v>
      </c>
    </row>
    <row r="826">
      <c r="A826" s="75" t="s">
        <v>665</v>
      </c>
      <c r="B826" s="75" t="s">
        <v>704</v>
      </c>
      <c r="C826" s="75" t="s">
        <v>683</v>
      </c>
      <c r="D826" s="75" t="s">
        <v>73</v>
      </c>
      <c r="E826" s="75" t="s">
        <v>10</v>
      </c>
      <c r="F826" s="75" t="s">
        <v>707</v>
      </c>
      <c r="G826" s="77">
        <v>24545.0</v>
      </c>
    </row>
    <row r="827">
      <c r="A827" s="75" t="s">
        <v>665</v>
      </c>
      <c r="B827" s="75" t="s">
        <v>704</v>
      </c>
      <c r="C827" s="75" t="s">
        <v>683</v>
      </c>
      <c r="D827" s="75" t="s">
        <v>73</v>
      </c>
      <c r="E827" s="75" t="s">
        <v>16</v>
      </c>
      <c r="F827" s="75" t="s">
        <v>705</v>
      </c>
      <c r="G827" s="77">
        <v>12595.0</v>
      </c>
    </row>
    <row r="828">
      <c r="A828" s="75" t="s">
        <v>665</v>
      </c>
      <c r="B828" s="75" t="s">
        <v>704</v>
      </c>
      <c r="C828" s="75" t="s">
        <v>683</v>
      </c>
      <c r="D828" s="75" t="s">
        <v>73</v>
      </c>
      <c r="E828" s="75" t="s">
        <v>16</v>
      </c>
      <c r="F828" s="75" t="s">
        <v>706</v>
      </c>
      <c r="G828" s="77">
        <v>5445.0</v>
      </c>
    </row>
    <row r="829">
      <c r="A829" s="75" t="s">
        <v>665</v>
      </c>
      <c r="B829" s="75" t="s">
        <v>704</v>
      </c>
      <c r="C829" s="75" t="s">
        <v>683</v>
      </c>
      <c r="D829" s="75" t="s">
        <v>73</v>
      </c>
      <c r="E829" s="75" t="s">
        <v>16</v>
      </c>
      <c r="F829" s="75" t="s">
        <v>707</v>
      </c>
      <c r="G829" s="77">
        <v>4485.0</v>
      </c>
    </row>
    <row r="830">
      <c r="A830" s="75" t="s">
        <v>665</v>
      </c>
      <c r="B830" s="75" t="s">
        <v>704</v>
      </c>
      <c r="C830" s="75" t="s">
        <v>683</v>
      </c>
      <c r="D830" s="75" t="s">
        <v>73</v>
      </c>
      <c r="E830" s="75" t="s">
        <v>12</v>
      </c>
      <c r="F830" s="75" t="s">
        <v>705</v>
      </c>
      <c r="G830" s="77">
        <v>15060.0</v>
      </c>
    </row>
    <row r="831">
      <c r="A831" s="75" t="s">
        <v>665</v>
      </c>
      <c r="B831" s="75" t="s">
        <v>704</v>
      </c>
      <c r="C831" s="75" t="s">
        <v>683</v>
      </c>
      <c r="D831" s="75" t="s">
        <v>73</v>
      </c>
      <c r="E831" s="75" t="s">
        <v>12</v>
      </c>
      <c r="F831" s="75" t="s">
        <v>706</v>
      </c>
      <c r="G831" s="77">
        <v>3033.0</v>
      </c>
    </row>
    <row r="832">
      <c r="A832" s="75" t="s">
        <v>665</v>
      </c>
      <c r="B832" s="75" t="s">
        <v>704</v>
      </c>
      <c r="C832" s="75" t="s">
        <v>683</v>
      </c>
      <c r="D832" s="75" t="s">
        <v>73</v>
      </c>
      <c r="E832" s="75" t="s">
        <v>12</v>
      </c>
      <c r="F832" s="75" t="s">
        <v>707</v>
      </c>
      <c r="G832" s="77">
        <v>2415.0</v>
      </c>
    </row>
    <row r="833">
      <c r="A833" s="75" t="s">
        <v>665</v>
      </c>
      <c r="B833" s="75" t="s">
        <v>704</v>
      </c>
      <c r="C833" s="75" t="s">
        <v>683</v>
      </c>
      <c r="D833" s="75" t="s">
        <v>73</v>
      </c>
      <c r="E833" s="75" t="s">
        <v>18</v>
      </c>
      <c r="F833" s="75" t="s">
        <v>705</v>
      </c>
      <c r="G833" s="77">
        <v>934.0</v>
      </c>
    </row>
    <row r="834">
      <c r="A834" s="75" t="s">
        <v>665</v>
      </c>
      <c r="B834" s="75" t="s">
        <v>704</v>
      </c>
      <c r="C834" s="75" t="s">
        <v>683</v>
      </c>
      <c r="D834" s="75" t="s">
        <v>73</v>
      </c>
      <c r="E834" s="75" t="s">
        <v>18</v>
      </c>
      <c r="F834" s="75" t="s">
        <v>706</v>
      </c>
      <c r="G834" s="77">
        <v>145.0</v>
      </c>
    </row>
    <row r="835">
      <c r="A835" s="75" t="s">
        <v>665</v>
      </c>
      <c r="B835" s="75" t="s">
        <v>704</v>
      </c>
      <c r="C835" s="75" t="s">
        <v>683</v>
      </c>
      <c r="D835" s="75" t="s">
        <v>73</v>
      </c>
      <c r="E835" s="75" t="s">
        <v>18</v>
      </c>
      <c r="F835" s="75" t="s">
        <v>707</v>
      </c>
      <c r="G835" s="77">
        <v>132.0</v>
      </c>
    </row>
    <row r="836">
      <c r="A836" s="75" t="s">
        <v>665</v>
      </c>
      <c r="B836" s="75" t="s">
        <v>704</v>
      </c>
      <c r="C836" s="75" t="s">
        <v>683</v>
      </c>
      <c r="D836" s="75" t="s">
        <v>125</v>
      </c>
      <c r="E836" s="75" t="s">
        <v>17</v>
      </c>
      <c r="F836" s="75" t="s">
        <v>705</v>
      </c>
      <c r="G836" s="77">
        <v>2548.0</v>
      </c>
    </row>
    <row r="837">
      <c r="A837" s="75" t="s">
        <v>665</v>
      </c>
      <c r="B837" s="75" t="s">
        <v>704</v>
      </c>
      <c r="C837" s="75" t="s">
        <v>683</v>
      </c>
      <c r="D837" s="75" t="s">
        <v>125</v>
      </c>
      <c r="E837" s="75" t="s">
        <v>17</v>
      </c>
      <c r="F837" s="75" t="s">
        <v>706</v>
      </c>
      <c r="G837" s="77">
        <v>997.0</v>
      </c>
    </row>
    <row r="838">
      <c r="A838" s="75" t="s">
        <v>665</v>
      </c>
      <c r="B838" s="75" t="s">
        <v>704</v>
      </c>
      <c r="C838" s="75" t="s">
        <v>683</v>
      </c>
      <c r="D838" s="75" t="s">
        <v>125</v>
      </c>
      <c r="E838" s="75" t="s">
        <v>17</v>
      </c>
      <c r="F838" s="75" t="s">
        <v>707</v>
      </c>
      <c r="G838" s="77">
        <v>731.0</v>
      </c>
    </row>
    <row r="839">
      <c r="A839" s="75" t="s">
        <v>665</v>
      </c>
      <c r="B839" s="75" t="s">
        <v>704</v>
      </c>
      <c r="C839" s="75" t="s">
        <v>683</v>
      </c>
      <c r="D839" s="75" t="s">
        <v>125</v>
      </c>
      <c r="E839" s="75" t="s">
        <v>14</v>
      </c>
      <c r="F839" s="75" t="s">
        <v>705</v>
      </c>
      <c r="G839" s="77">
        <v>1141.0</v>
      </c>
    </row>
    <row r="840">
      <c r="A840" s="75" t="s">
        <v>665</v>
      </c>
      <c r="B840" s="75" t="s">
        <v>704</v>
      </c>
      <c r="C840" s="75" t="s">
        <v>683</v>
      </c>
      <c r="D840" s="75" t="s">
        <v>125</v>
      </c>
      <c r="E840" s="75" t="s">
        <v>14</v>
      </c>
      <c r="F840" s="75" t="s">
        <v>706</v>
      </c>
      <c r="G840" s="77">
        <v>0.0</v>
      </c>
    </row>
    <row r="841">
      <c r="A841" s="75" t="s">
        <v>665</v>
      </c>
      <c r="B841" s="75" t="s">
        <v>704</v>
      </c>
      <c r="C841" s="75" t="s">
        <v>683</v>
      </c>
      <c r="D841" s="75" t="s">
        <v>125</v>
      </c>
      <c r="E841" s="75" t="s">
        <v>14</v>
      </c>
      <c r="F841" s="75" t="s">
        <v>707</v>
      </c>
      <c r="G841" s="77">
        <v>0.0</v>
      </c>
    </row>
    <row r="842">
      <c r="A842" s="75" t="s">
        <v>665</v>
      </c>
      <c r="B842" s="75" t="s">
        <v>704</v>
      </c>
      <c r="C842" s="75" t="s">
        <v>683</v>
      </c>
      <c r="D842" s="75" t="s">
        <v>125</v>
      </c>
      <c r="E842" s="75" t="s">
        <v>11</v>
      </c>
      <c r="F842" s="75" t="s">
        <v>705</v>
      </c>
      <c r="G842" s="77">
        <v>28777.0</v>
      </c>
    </row>
    <row r="843">
      <c r="A843" s="75" t="s">
        <v>665</v>
      </c>
      <c r="B843" s="75" t="s">
        <v>704</v>
      </c>
      <c r="C843" s="75" t="s">
        <v>683</v>
      </c>
      <c r="D843" s="75" t="s">
        <v>125</v>
      </c>
      <c r="E843" s="75" t="s">
        <v>11</v>
      </c>
      <c r="F843" s="75" t="s">
        <v>706</v>
      </c>
      <c r="G843" s="77">
        <v>3581.0</v>
      </c>
    </row>
    <row r="844">
      <c r="A844" s="75" t="s">
        <v>665</v>
      </c>
      <c r="B844" s="75" t="s">
        <v>704</v>
      </c>
      <c r="C844" s="75" t="s">
        <v>683</v>
      </c>
      <c r="D844" s="75" t="s">
        <v>125</v>
      </c>
      <c r="E844" s="75" t="s">
        <v>11</v>
      </c>
      <c r="F844" s="75" t="s">
        <v>707</v>
      </c>
      <c r="G844" s="77">
        <v>3014.0</v>
      </c>
    </row>
    <row r="845">
      <c r="A845" s="75" t="s">
        <v>665</v>
      </c>
      <c r="B845" s="75" t="s">
        <v>704</v>
      </c>
      <c r="C845" s="75" t="s">
        <v>683</v>
      </c>
      <c r="D845" s="75" t="s">
        <v>125</v>
      </c>
      <c r="E845" s="75" t="s">
        <v>20</v>
      </c>
      <c r="F845" s="75" t="s">
        <v>705</v>
      </c>
      <c r="G845" s="77">
        <v>1582.0</v>
      </c>
    </row>
    <row r="846">
      <c r="A846" s="75" t="s">
        <v>665</v>
      </c>
      <c r="B846" s="75" t="s">
        <v>704</v>
      </c>
      <c r="C846" s="75" t="s">
        <v>683</v>
      </c>
      <c r="D846" s="75" t="s">
        <v>125</v>
      </c>
      <c r="E846" s="75" t="s">
        <v>20</v>
      </c>
      <c r="F846" s="75" t="s">
        <v>706</v>
      </c>
      <c r="G846" s="77">
        <v>449.0</v>
      </c>
    </row>
    <row r="847">
      <c r="A847" s="75" t="s">
        <v>665</v>
      </c>
      <c r="B847" s="75" t="s">
        <v>704</v>
      </c>
      <c r="C847" s="75" t="s">
        <v>683</v>
      </c>
      <c r="D847" s="75" t="s">
        <v>125</v>
      </c>
      <c r="E847" s="75" t="s">
        <v>20</v>
      </c>
      <c r="F847" s="75" t="s">
        <v>707</v>
      </c>
      <c r="G847" s="77">
        <v>383.0</v>
      </c>
    </row>
    <row r="848">
      <c r="A848" s="75" t="s">
        <v>665</v>
      </c>
      <c r="B848" s="75" t="s">
        <v>704</v>
      </c>
      <c r="C848" s="75" t="s">
        <v>683</v>
      </c>
      <c r="D848" s="75" t="s">
        <v>125</v>
      </c>
      <c r="E848" s="75" t="s">
        <v>15</v>
      </c>
      <c r="F848" s="75" t="s">
        <v>705</v>
      </c>
      <c r="G848" s="77">
        <v>1937.0</v>
      </c>
    </row>
    <row r="849">
      <c r="A849" s="75" t="s">
        <v>665</v>
      </c>
      <c r="B849" s="75" t="s">
        <v>704</v>
      </c>
      <c r="C849" s="75" t="s">
        <v>683</v>
      </c>
      <c r="D849" s="75" t="s">
        <v>125</v>
      </c>
      <c r="E849" s="75" t="s">
        <v>15</v>
      </c>
      <c r="F849" s="75" t="s">
        <v>706</v>
      </c>
      <c r="G849" s="77">
        <v>49.0</v>
      </c>
    </row>
    <row r="850">
      <c r="A850" s="75" t="s">
        <v>665</v>
      </c>
      <c r="B850" s="75" t="s">
        <v>704</v>
      </c>
      <c r="C850" s="75" t="s">
        <v>683</v>
      </c>
      <c r="D850" s="75" t="s">
        <v>125</v>
      </c>
      <c r="E850" s="75" t="s">
        <v>15</v>
      </c>
      <c r="F850" s="75" t="s">
        <v>707</v>
      </c>
      <c r="G850" s="77">
        <v>49.0</v>
      </c>
    </row>
    <row r="851">
      <c r="A851" s="75" t="s">
        <v>665</v>
      </c>
      <c r="B851" s="75" t="s">
        <v>704</v>
      </c>
      <c r="C851" s="75" t="s">
        <v>683</v>
      </c>
      <c r="D851" s="75" t="s">
        <v>125</v>
      </c>
      <c r="E851" s="75" t="s">
        <v>19</v>
      </c>
      <c r="F851" s="75" t="s">
        <v>705</v>
      </c>
      <c r="G851" s="77">
        <v>369.0</v>
      </c>
    </row>
    <row r="852">
      <c r="A852" s="75" t="s">
        <v>665</v>
      </c>
      <c r="B852" s="75" t="s">
        <v>704</v>
      </c>
      <c r="C852" s="75" t="s">
        <v>683</v>
      </c>
      <c r="D852" s="75" t="s">
        <v>125</v>
      </c>
      <c r="E852" s="75" t="s">
        <v>19</v>
      </c>
      <c r="F852" s="75" t="s">
        <v>706</v>
      </c>
      <c r="G852" s="77">
        <v>234.0</v>
      </c>
    </row>
    <row r="853">
      <c r="A853" s="75" t="s">
        <v>665</v>
      </c>
      <c r="B853" s="75" t="s">
        <v>704</v>
      </c>
      <c r="C853" s="75" t="s">
        <v>683</v>
      </c>
      <c r="D853" s="75" t="s">
        <v>125</v>
      </c>
      <c r="E853" s="75" t="s">
        <v>19</v>
      </c>
      <c r="F853" s="75" t="s">
        <v>707</v>
      </c>
      <c r="G853" s="77">
        <v>210.0</v>
      </c>
    </row>
    <row r="854">
      <c r="A854" s="75" t="s">
        <v>665</v>
      </c>
      <c r="B854" s="75" t="s">
        <v>704</v>
      </c>
      <c r="C854" s="75" t="s">
        <v>683</v>
      </c>
      <c r="D854" s="75" t="s">
        <v>125</v>
      </c>
      <c r="E854" s="75" t="s">
        <v>13</v>
      </c>
      <c r="F854" s="75" t="s">
        <v>705</v>
      </c>
      <c r="G854" s="77">
        <v>351.0</v>
      </c>
    </row>
    <row r="855">
      <c r="A855" s="75" t="s">
        <v>665</v>
      </c>
      <c r="B855" s="75" t="s">
        <v>704</v>
      </c>
      <c r="C855" s="75" t="s">
        <v>683</v>
      </c>
      <c r="D855" s="75" t="s">
        <v>125</v>
      </c>
      <c r="E855" s="75" t="s">
        <v>13</v>
      </c>
      <c r="F855" s="75" t="s">
        <v>706</v>
      </c>
      <c r="G855" s="77">
        <v>55.0</v>
      </c>
    </row>
    <row r="856">
      <c r="A856" s="75" t="s">
        <v>665</v>
      </c>
      <c r="B856" s="75" t="s">
        <v>704</v>
      </c>
      <c r="C856" s="75" t="s">
        <v>683</v>
      </c>
      <c r="D856" s="75" t="s">
        <v>125</v>
      </c>
      <c r="E856" s="75" t="s">
        <v>13</v>
      </c>
      <c r="F856" s="75" t="s">
        <v>707</v>
      </c>
      <c r="G856" s="77">
        <v>49.0</v>
      </c>
    </row>
    <row r="857">
      <c r="A857" s="75" t="s">
        <v>665</v>
      </c>
      <c r="B857" s="75" t="s">
        <v>704</v>
      </c>
      <c r="C857" s="75" t="s">
        <v>683</v>
      </c>
      <c r="D857" s="75" t="s">
        <v>125</v>
      </c>
      <c r="E857" s="75" t="s">
        <v>10</v>
      </c>
      <c r="F857" s="75" t="s">
        <v>705</v>
      </c>
      <c r="G857" s="77">
        <v>13567.0</v>
      </c>
    </row>
    <row r="858">
      <c r="A858" s="75" t="s">
        <v>665</v>
      </c>
      <c r="B858" s="75" t="s">
        <v>704</v>
      </c>
      <c r="C858" s="75" t="s">
        <v>683</v>
      </c>
      <c r="D858" s="75" t="s">
        <v>125</v>
      </c>
      <c r="E858" s="75" t="s">
        <v>10</v>
      </c>
      <c r="F858" s="75" t="s">
        <v>706</v>
      </c>
      <c r="G858" s="77">
        <v>7322.0</v>
      </c>
    </row>
    <row r="859">
      <c r="A859" s="75" t="s">
        <v>665</v>
      </c>
      <c r="B859" s="75" t="s">
        <v>704</v>
      </c>
      <c r="C859" s="75" t="s">
        <v>683</v>
      </c>
      <c r="D859" s="75" t="s">
        <v>125</v>
      </c>
      <c r="E859" s="75" t="s">
        <v>10</v>
      </c>
      <c r="F859" s="75" t="s">
        <v>707</v>
      </c>
      <c r="G859" s="77">
        <v>4839.0</v>
      </c>
    </row>
    <row r="860">
      <c r="A860" s="75" t="s">
        <v>665</v>
      </c>
      <c r="B860" s="75" t="s">
        <v>704</v>
      </c>
      <c r="C860" s="75" t="s">
        <v>683</v>
      </c>
      <c r="D860" s="75" t="s">
        <v>125</v>
      </c>
      <c r="E860" s="75" t="s">
        <v>16</v>
      </c>
      <c r="F860" s="75" t="s">
        <v>705</v>
      </c>
      <c r="G860" s="77">
        <v>3199.0</v>
      </c>
    </row>
    <row r="861">
      <c r="A861" s="75" t="s">
        <v>665</v>
      </c>
      <c r="B861" s="75" t="s">
        <v>704</v>
      </c>
      <c r="C861" s="75" t="s">
        <v>683</v>
      </c>
      <c r="D861" s="75" t="s">
        <v>125</v>
      </c>
      <c r="E861" s="75" t="s">
        <v>16</v>
      </c>
      <c r="F861" s="75" t="s">
        <v>706</v>
      </c>
      <c r="G861" s="77">
        <v>1598.0</v>
      </c>
    </row>
    <row r="862">
      <c r="A862" s="75" t="s">
        <v>665</v>
      </c>
      <c r="B862" s="75" t="s">
        <v>704</v>
      </c>
      <c r="C862" s="75" t="s">
        <v>683</v>
      </c>
      <c r="D862" s="75" t="s">
        <v>125</v>
      </c>
      <c r="E862" s="75" t="s">
        <v>16</v>
      </c>
      <c r="F862" s="75" t="s">
        <v>707</v>
      </c>
      <c r="G862" s="77">
        <v>1412.0</v>
      </c>
    </row>
    <row r="863">
      <c r="A863" s="75" t="s">
        <v>665</v>
      </c>
      <c r="B863" s="75" t="s">
        <v>704</v>
      </c>
      <c r="C863" s="75" t="s">
        <v>683</v>
      </c>
      <c r="D863" s="75" t="s">
        <v>125</v>
      </c>
      <c r="E863" s="75" t="s">
        <v>12</v>
      </c>
      <c r="F863" s="75" t="s">
        <v>705</v>
      </c>
      <c r="G863" s="77">
        <v>1636.0</v>
      </c>
    </row>
    <row r="864">
      <c r="A864" s="75" t="s">
        <v>665</v>
      </c>
      <c r="B864" s="75" t="s">
        <v>704</v>
      </c>
      <c r="C864" s="75" t="s">
        <v>683</v>
      </c>
      <c r="D864" s="75" t="s">
        <v>125</v>
      </c>
      <c r="E864" s="75" t="s">
        <v>12</v>
      </c>
      <c r="F864" s="75" t="s">
        <v>706</v>
      </c>
      <c r="G864" s="77">
        <v>190.0</v>
      </c>
    </row>
    <row r="865">
      <c r="A865" s="75" t="s">
        <v>665</v>
      </c>
      <c r="B865" s="75" t="s">
        <v>704</v>
      </c>
      <c r="C865" s="75" t="s">
        <v>683</v>
      </c>
      <c r="D865" s="75" t="s">
        <v>125</v>
      </c>
      <c r="E865" s="75" t="s">
        <v>12</v>
      </c>
      <c r="F865" s="75" t="s">
        <v>707</v>
      </c>
      <c r="G865" s="77">
        <v>166.0</v>
      </c>
    </row>
    <row r="866">
      <c r="A866" s="75" t="s">
        <v>665</v>
      </c>
      <c r="B866" s="75" t="s">
        <v>704</v>
      </c>
      <c r="C866" s="75" t="s">
        <v>683</v>
      </c>
      <c r="D866" s="75" t="s">
        <v>125</v>
      </c>
      <c r="E866" s="75" t="s">
        <v>18</v>
      </c>
      <c r="F866" s="75" t="s">
        <v>705</v>
      </c>
      <c r="G866" s="77">
        <v>233.0</v>
      </c>
    </row>
    <row r="867">
      <c r="A867" s="75" t="s">
        <v>665</v>
      </c>
      <c r="B867" s="75" t="s">
        <v>704</v>
      </c>
      <c r="C867" s="75" t="s">
        <v>683</v>
      </c>
      <c r="D867" s="75" t="s">
        <v>125</v>
      </c>
      <c r="E867" s="75" t="s">
        <v>18</v>
      </c>
      <c r="F867" s="75" t="s">
        <v>706</v>
      </c>
      <c r="G867" s="77">
        <v>42.0</v>
      </c>
    </row>
    <row r="868">
      <c r="A868" s="75" t="s">
        <v>665</v>
      </c>
      <c r="B868" s="75" t="s">
        <v>704</v>
      </c>
      <c r="C868" s="75" t="s">
        <v>683</v>
      </c>
      <c r="D868" s="75" t="s">
        <v>125</v>
      </c>
      <c r="E868" s="75" t="s">
        <v>18</v>
      </c>
      <c r="F868" s="75" t="s">
        <v>707</v>
      </c>
      <c r="G868" s="77">
        <v>37.0</v>
      </c>
    </row>
    <row r="869">
      <c r="A869" s="75" t="s">
        <v>665</v>
      </c>
      <c r="B869" s="75" t="s">
        <v>704</v>
      </c>
      <c r="C869" s="75" t="s">
        <v>683</v>
      </c>
      <c r="D869" s="75" t="s">
        <v>79</v>
      </c>
      <c r="E869" s="75" t="s">
        <v>17</v>
      </c>
      <c r="F869" s="75" t="s">
        <v>705</v>
      </c>
      <c r="G869" s="77">
        <v>207.0</v>
      </c>
    </row>
    <row r="870">
      <c r="A870" s="75" t="s">
        <v>665</v>
      </c>
      <c r="B870" s="75" t="s">
        <v>704</v>
      </c>
      <c r="C870" s="75" t="s">
        <v>683</v>
      </c>
      <c r="D870" s="75" t="s">
        <v>79</v>
      </c>
      <c r="E870" s="75" t="s">
        <v>17</v>
      </c>
      <c r="F870" s="75" t="s">
        <v>706</v>
      </c>
      <c r="G870" s="77">
        <v>3.0</v>
      </c>
    </row>
    <row r="871">
      <c r="A871" s="75" t="s">
        <v>665</v>
      </c>
      <c r="B871" s="75" t="s">
        <v>704</v>
      </c>
      <c r="C871" s="75" t="s">
        <v>683</v>
      </c>
      <c r="D871" s="75" t="s">
        <v>79</v>
      </c>
      <c r="E871" s="75" t="s">
        <v>17</v>
      </c>
      <c r="F871" s="75" t="s">
        <v>707</v>
      </c>
      <c r="G871" s="77">
        <v>3.0</v>
      </c>
    </row>
    <row r="872">
      <c r="A872" s="75" t="s">
        <v>665</v>
      </c>
      <c r="B872" s="75" t="s">
        <v>704</v>
      </c>
      <c r="C872" s="75" t="s">
        <v>683</v>
      </c>
      <c r="D872" s="75" t="s">
        <v>79</v>
      </c>
      <c r="E872" s="75" t="s">
        <v>14</v>
      </c>
      <c r="F872" s="75" t="s">
        <v>705</v>
      </c>
      <c r="G872" s="77">
        <v>850.0</v>
      </c>
    </row>
    <row r="873">
      <c r="A873" s="75" t="s">
        <v>665</v>
      </c>
      <c r="B873" s="75" t="s">
        <v>704</v>
      </c>
      <c r="C873" s="75" t="s">
        <v>683</v>
      </c>
      <c r="D873" s="75" t="s">
        <v>79</v>
      </c>
      <c r="E873" s="75" t="s">
        <v>14</v>
      </c>
      <c r="F873" s="75" t="s">
        <v>706</v>
      </c>
      <c r="G873" s="77">
        <v>0.0</v>
      </c>
    </row>
    <row r="874">
      <c r="A874" s="75" t="s">
        <v>665</v>
      </c>
      <c r="B874" s="75" t="s">
        <v>704</v>
      </c>
      <c r="C874" s="75" t="s">
        <v>683</v>
      </c>
      <c r="D874" s="75" t="s">
        <v>79</v>
      </c>
      <c r="E874" s="75" t="s">
        <v>14</v>
      </c>
      <c r="F874" s="75" t="s">
        <v>707</v>
      </c>
      <c r="G874" s="77">
        <v>0.0</v>
      </c>
    </row>
    <row r="875">
      <c r="A875" s="75" t="s">
        <v>665</v>
      </c>
      <c r="B875" s="75" t="s">
        <v>704</v>
      </c>
      <c r="C875" s="75" t="s">
        <v>683</v>
      </c>
      <c r="D875" s="75" t="s">
        <v>79</v>
      </c>
      <c r="E875" s="75" t="s">
        <v>11</v>
      </c>
      <c r="F875" s="75" t="s">
        <v>705</v>
      </c>
      <c r="G875" s="77">
        <v>16459.0</v>
      </c>
    </row>
    <row r="876">
      <c r="A876" s="75" t="s">
        <v>665</v>
      </c>
      <c r="B876" s="75" t="s">
        <v>704</v>
      </c>
      <c r="C876" s="75" t="s">
        <v>683</v>
      </c>
      <c r="D876" s="75" t="s">
        <v>79</v>
      </c>
      <c r="E876" s="75" t="s">
        <v>11</v>
      </c>
      <c r="F876" s="75" t="s">
        <v>706</v>
      </c>
      <c r="G876" s="77">
        <v>1861.0</v>
      </c>
    </row>
    <row r="877">
      <c r="A877" s="75" t="s">
        <v>665</v>
      </c>
      <c r="B877" s="75" t="s">
        <v>704</v>
      </c>
      <c r="C877" s="75" t="s">
        <v>683</v>
      </c>
      <c r="D877" s="75" t="s">
        <v>79</v>
      </c>
      <c r="E877" s="75" t="s">
        <v>11</v>
      </c>
      <c r="F877" s="75" t="s">
        <v>707</v>
      </c>
      <c r="G877" s="77">
        <v>1652.0</v>
      </c>
    </row>
    <row r="878">
      <c r="A878" s="75" t="s">
        <v>665</v>
      </c>
      <c r="B878" s="75" t="s">
        <v>704</v>
      </c>
      <c r="C878" s="75" t="s">
        <v>683</v>
      </c>
      <c r="D878" s="75" t="s">
        <v>79</v>
      </c>
      <c r="E878" s="75" t="s">
        <v>20</v>
      </c>
      <c r="F878" s="75" t="s">
        <v>705</v>
      </c>
      <c r="G878" s="77">
        <v>264.0</v>
      </c>
    </row>
    <row r="879">
      <c r="A879" s="75" t="s">
        <v>665</v>
      </c>
      <c r="B879" s="75" t="s">
        <v>704</v>
      </c>
      <c r="C879" s="75" t="s">
        <v>683</v>
      </c>
      <c r="D879" s="75" t="s">
        <v>79</v>
      </c>
      <c r="E879" s="75" t="s">
        <v>20</v>
      </c>
      <c r="F879" s="75" t="s">
        <v>706</v>
      </c>
      <c r="G879" s="77">
        <v>10.0</v>
      </c>
    </row>
    <row r="880">
      <c r="A880" s="75" t="s">
        <v>665</v>
      </c>
      <c r="B880" s="75" t="s">
        <v>704</v>
      </c>
      <c r="C880" s="75" t="s">
        <v>683</v>
      </c>
      <c r="D880" s="75" t="s">
        <v>79</v>
      </c>
      <c r="E880" s="75" t="s">
        <v>20</v>
      </c>
      <c r="F880" s="75" t="s">
        <v>707</v>
      </c>
      <c r="G880" s="77">
        <v>9.0</v>
      </c>
    </row>
    <row r="881">
      <c r="A881" s="75" t="s">
        <v>665</v>
      </c>
      <c r="B881" s="75" t="s">
        <v>704</v>
      </c>
      <c r="C881" s="75" t="s">
        <v>683</v>
      </c>
      <c r="D881" s="75" t="s">
        <v>79</v>
      </c>
      <c r="E881" s="75" t="s">
        <v>15</v>
      </c>
      <c r="F881" s="75" t="s">
        <v>705</v>
      </c>
      <c r="G881" s="77">
        <v>399.0</v>
      </c>
    </row>
    <row r="882">
      <c r="A882" s="75" t="s">
        <v>665</v>
      </c>
      <c r="B882" s="75" t="s">
        <v>704</v>
      </c>
      <c r="C882" s="75" t="s">
        <v>683</v>
      </c>
      <c r="D882" s="75" t="s">
        <v>79</v>
      </c>
      <c r="E882" s="75" t="s">
        <v>15</v>
      </c>
      <c r="F882" s="75" t="s">
        <v>706</v>
      </c>
      <c r="G882" s="77">
        <v>0.0</v>
      </c>
    </row>
    <row r="883">
      <c r="A883" s="75" t="s">
        <v>665</v>
      </c>
      <c r="B883" s="75" t="s">
        <v>704</v>
      </c>
      <c r="C883" s="75" t="s">
        <v>683</v>
      </c>
      <c r="D883" s="75" t="s">
        <v>79</v>
      </c>
      <c r="E883" s="75" t="s">
        <v>15</v>
      </c>
      <c r="F883" s="75" t="s">
        <v>707</v>
      </c>
      <c r="G883" s="77">
        <v>0.0</v>
      </c>
    </row>
    <row r="884">
      <c r="A884" s="75" t="s">
        <v>665</v>
      </c>
      <c r="B884" s="75" t="s">
        <v>704</v>
      </c>
      <c r="C884" s="75" t="s">
        <v>683</v>
      </c>
      <c r="D884" s="75" t="s">
        <v>79</v>
      </c>
      <c r="E884" s="75" t="s">
        <v>19</v>
      </c>
      <c r="F884" s="75" t="s">
        <v>705</v>
      </c>
      <c r="G884" s="77">
        <v>42.0</v>
      </c>
    </row>
    <row r="885">
      <c r="A885" s="75" t="s">
        <v>665</v>
      </c>
      <c r="B885" s="75" t="s">
        <v>704</v>
      </c>
      <c r="C885" s="75" t="s">
        <v>683</v>
      </c>
      <c r="D885" s="75" t="s">
        <v>79</v>
      </c>
      <c r="E885" s="75" t="s">
        <v>19</v>
      </c>
      <c r="F885" s="75" t="s">
        <v>706</v>
      </c>
      <c r="G885" s="77">
        <v>4.0</v>
      </c>
    </row>
    <row r="886">
      <c r="A886" s="75" t="s">
        <v>665</v>
      </c>
      <c r="B886" s="75" t="s">
        <v>704</v>
      </c>
      <c r="C886" s="75" t="s">
        <v>683</v>
      </c>
      <c r="D886" s="75" t="s">
        <v>79</v>
      </c>
      <c r="E886" s="75" t="s">
        <v>19</v>
      </c>
      <c r="F886" s="75" t="s">
        <v>707</v>
      </c>
      <c r="G886" s="77">
        <v>4.0</v>
      </c>
    </row>
    <row r="887">
      <c r="A887" s="75" t="s">
        <v>665</v>
      </c>
      <c r="B887" s="75" t="s">
        <v>704</v>
      </c>
      <c r="C887" s="75" t="s">
        <v>683</v>
      </c>
      <c r="D887" s="75" t="s">
        <v>79</v>
      </c>
      <c r="E887" s="75" t="s">
        <v>13</v>
      </c>
      <c r="F887" s="75" t="s">
        <v>705</v>
      </c>
      <c r="G887" s="77">
        <v>127.0</v>
      </c>
    </row>
    <row r="888">
      <c r="A888" s="75" t="s">
        <v>665</v>
      </c>
      <c r="B888" s="75" t="s">
        <v>704</v>
      </c>
      <c r="C888" s="75" t="s">
        <v>683</v>
      </c>
      <c r="D888" s="75" t="s">
        <v>79</v>
      </c>
      <c r="E888" s="75" t="s">
        <v>13</v>
      </c>
      <c r="F888" s="75" t="s">
        <v>706</v>
      </c>
      <c r="G888" s="77">
        <v>24.0</v>
      </c>
    </row>
    <row r="889">
      <c r="A889" s="75" t="s">
        <v>665</v>
      </c>
      <c r="B889" s="75" t="s">
        <v>704</v>
      </c>
      <c r="C889" s="75" t="s">
        <v>683</v>
      </c>
      <c r="D889" s="75" t="s">
        <v>79</v>
      </c>
      <c r="E889" s="75" t="s">
        <v>13</v>
      </c>
      <c r="F889" s="75" t="s">
        <v>707</v>
      </c>
      <c r="G889" s="77">
        <v>21.0</v>
      </c>
    </row>
    <row r="890">
      <c r="A890" s="75" t="s">
        <v>665</v>
      </c>
      <c r="B890" s="75" t="s">
        <v>704</v>
      </c>
      <c r="C890" s="75" t="s">
        <v>683</v>
      </c>
      <c r="D890" s="75" t="s">
        <v>79</v>
      </c>
      <c r="E890" s="75" t="s">
        <v>10</v>
      </c>
      <c r="F890" s="75" t="s">
        <v>705</v>
      </c>
      <c r="G890" s="77">
        <v>13844.0</v>
      </c>
    </row>
    <row r="891">
      <c r="A891" s="75" t="s">
        <v>665</v>
      </c>
      <c r="B891" s="75" t="s">
        <v>704</v>
      </c>
      <c r="C891" s="75" t="s">
        <v>683</v>
      </c>
      <c r="D891" s="75" t="s">
        <v>79</v>
      </c>
      <c r="E891" s="75" t="s">
        <v>10</v>
      </c>
      <c r="F891" s="75" t="s">
        <v>706</v>
      </c>
      <c r="G891" s="77">
        <v>2832.0</v>
      </c>
    </row>
    <row r="892">
      <c r="A892" s="75" t="s">
        <v>665</v>
      </c>
      <c r="B892" s="75" t="s">
        <v>704</v>
      </c>
      <c r="C892" s="75" t="s">
        <v>683</v>
      </c>
      <c r="D892" s="75" t="s">
        <v>79</v>
      </c>
      <c r="E892" s="75" t="s">
        <v>10</v>
      </c>
      <c r="F892" s="75" t="s">
        <v>707</v>
      </c>
      <c r="G892" s="77">
        <v>2133.0</v>
      </c>
    </row>
    <row r="893">
      <c r="A893" s="75" t="s">
        <v>665</v>
      </c>
      <c r="B893" s="75" t="s">
        <v>704</v>
      </c>
      <c r="C893" s="75" t="s">
        <v>683</v>
      </c>
      <c r="D893" s="75" t="s">
        <v>79</v>
      </c>
      <c r="E893" s="75" t="s">
        <v>16</v>
      </c>
      <c r="F893" s="75" t="s">
        <v>705</v>
      </c>
      <c r="G893" s="77">
        <v>6760.0</v>
      </c>
    </row>
    <row r="894">
      <c r="A894" s="75" t="s">
        <v>665</v>
      </c>
      <c r="B894" s="75" t="s">
        <v>704</v>
      </c>
      <c r="C894" s="75" t="s">
        <v>683</v>
      </c>
      <c r="D894" s="75" t="s">
        <v>79</v>
      </c>
      <c r="E894" s="75" t="s">
        <v>16</v>
      </c>
      <c r="F894" s="75" t="s">
        <v>706</v>
      </c>
      <c r="G894" s="77">
        <v>4929.0</v>
      </c>
    </row>
    <row r="895">
      <c r="A895" s="75" t="s">
        <v>665</v>
      </c>
      <c r="B895" s="75" t="s">
        <v>704</v>
      </c>
      <c r="C895" s="75" t="s">
        <v>683</v>
      </c>
      <c r="D895" s="75" t="s">
        <v>79</v>
      </c>
      <c r="E895" s="75" t="s">
        <v>16</v>
      </c>
      <c r="F895" s="75" t="s">
        <v>707</v>
      </c>
      <c r="G895" s="77">
        <v>4235.0</v>
      </c>
    </row>
    <row r="896">
      <c r="A896" s="75" t="s">
        <v>665</v>
      </c>
      <c r="B896" s="75" t="s">
        <v>704</v>
      </c>
      <c r="C896" s="75" t="s">
        <v>683</v>
      </c>
      <c r="D896" s="75" t="s">
        <v>79</v>
      </c>
      <c r="E896" s="75" t="s">
        <v>12</v>
      </c>
      <c r="F896" s="75" t="s">
        <v>705</v>
      </c>
      <c r="G896" s="77">
        <v>1145.0</v>
      </c>
    </row>
    <row r="897">
      <c r="A897" s="75" t="s">
        <v>665</v>
      </c>
      <c r="B897" s="75" t="s">
        <v>704</v>
      </c>
      <c r="C897" s="75" t="s">
        <v>683</v>
      </c>
      <c r="D897" s="75" t="s">
        <v>79</v>
      </c>
      <c r="E897" s="75" t="s">
        <v>12</v>
      </c>
      <c r="F897" s="75" t="s">
        <v>706</v>
      </c>
      <c r="G897" s="77">
        <v>71.0</v>
      </c>
    </row>
    <row r="898">
      <c r="A898" s="75" t="s">
        <v>665</v>
      </c>
      <c r="B898" s="75" t="s">
        <v>704</v>
      </c>
      <c r="C898" s="75" t="s">
        <v>683</v>
      </c>
      <c r="D898" s="75" t="s">
        <v>79</v>
      </c>
      <c r="E898" s="75" t="s">
        <v>12</v>
      </c>
      <c r="F898" s="75" t="s">
        <v>707</v>
      </c>
      <c r="G898" s="77">
        <v>66.0</v>
      </c>
    </row>
    <row r="899">
      <c r="A899" s="75" t="s">
        <v>665</v>
      </c>
      <c r="B899" s="75" t="s">
        <v>704</v>
      </c>
      <c r="C899" s="75" t="s">
        <v>683</v>
      </c>
      <c r="D899" s="75" t="s">
        <v>79</v>
      </c>
      <c r="E899" s="75" t="s">
        <v>18</v>
      </c>
      <c r="F899" s="75" t="s">
        <v>705</v>
      </c>
      <c r="G899" s="77">
        <v>30.0</v>
      </c>
    </row>
    <row r="900">
      <c r="A900" s="75" t="s">
        <v>665</v>
      </c>
      <c r="B900" s="75" t="s">
        <v>704</v>
      </c>
      <c r="C900" s="75" t="s">
        <v>683</v>
      </c>
      <c r="D900" s="75" t="s">
        <v>79</v>
      </c>
      <c r="E900" s="75" t="s">
        <v>18</v>
      </c>
      <c r="F900" s="75" t="s">
        <v>706</v>
      </c>
      <c r="G900" s="77">
        <v>1.0</v>
      </c>
    </row>
    <row r="901">
      <c r="A901" s="75" t="s">
        <v>665</v>
      </c>
      <c r="B901" s="75" t="s">
        <v>704</v>
      </c>
      <c r="C901" s="75" t="s">
        <v>683</v>
      </c>
      <c r="D901" s="75" t="s">
        <v>79</v>
      </c>
      <c r="E901" s="75" t="s">
        <v>18</v>
      </c>
      <c r="F901" s="75" t="s">
        <v>707</v>
      </c>
      <c r="G901" s="77">
        <v>1.0</v>
      </c>
    </row>
    <row r="902">
      <c r="A902" s="75" t="s">
        <v>665</v>
      </c>
      <c r="B902" s="75" t="s">
        <v>704</v>
      </c>
      <c r="C902" s="75" t="s">
        <v>683</v>
      </c>
      <c r="D902" s="75" t="s">
        <v>148</v>
      </c>
      <c r="E902" s="75" t="s">
        <v>17</v>
      </c>
      <c r="F902" s="75" t="s">
        <v>705</v>
      </c>
      <c r="G902" s="77">
        <v>19.0</v>
      </c>
    </row>
    <row r="903">
      <c r="A903" s="75" t="s">
        <v>665</v>
      </c>
      <c r="B903" s="75" t="s">
        <v>704</v>
      </c>
      <c r="C903" s="75" t="s">
        <v>683</v>
      </c>
      <c r="D903" s="75" t="s">
        <v>148</v>
      </c>
      <c r="E903" s="75" t="s">
        <v>17</v>
      </c>
      <c r="F903" s="75" t="s">
        <v>706</v>
      </c>
      <c r="G903" s="77">
        <v>7.0</v>
      </c>
    </row>
    <row r="904">
      <c r="A904" s="75" t="s">
        <v>665</v>
      </c>
      <c r="B904" s="75" t="s">
        <v>704</v>
      </c>
      <c r="C904" s="75" t="s">
        <v>683</v>
      </c>
      <c r="D904" s="75" t="s">
        <v>148</v>
      </c>
      <c r="E904" s="75" t="s">
        <v>17</v>
      </c>
      <c r="F904" s="75" t="s">
        <v>707</v>
      </c>
      <c r="G904" s="77">
        <v>5.0</v>
      </c>
    </row>
    <row r="905">
      <c r="A905" s="75" t="s">
        <v>665</v>
      </c>
      <c r="B905" s="75" t="s">
        <v>704</v>
      </c>
      <c r="C905" s="75" t="s">
        <v>683</v>
      </c>
      <c r="D905" s="75" t="s">
        <v>148</v>
      </c>
      <c r="E905" s="75" t="s">
        <v>14</v>
      </c>
      <c r="F905" s="75" t="s">
        <v>705</v>
      </c>
      <c r="G905" s="77">
        <v>25.0</v>
      </c>
    </row>
    <row r="906">
      <c r="A906" s="75" t="s">
        <v>665</v>
      </c>
      <c r="B906" s="75" t="s">
        <v>704</v>
      </c>
      <c r="C906" s="75" t="s">
        <v>683</v>
      </c>
      <c r="D906" s="75" t="s">
        <v>148</v>
      </c>
      <c r="E906" s="75" t="s">
        <v>14</v>
      </c>
      <c r="F906" s="75" t="s">
        <v>706</v>
      </c>
      <c r="G906" s="77">
        <v>0.0</v>
      </c>
    </row>
    <row r="907">
      <c r="A907" s="75" t="s">
        <v>665</v>
      </c>
      <c r="B907" s="75" t="s">
        <v>704</v>
      </c>
      <c r="C907" s="75" t="s">
        <v>683</v>
      </c>
      <c r="D907" s="75" t="s">
        <v>148</v>
      </c>
      <c r="E907" s="75" t="s">
        <v>14</v>
      </c>
      <c r="F907" s="75" t="s">
        <v>707</v>
      </c>
      <c r="G907" s="77">
        <v>0.0</v>
      </c>
    </row>
    <row r="908">
      <c r="A908" s="75" t="s">
        <v>665</v>
      </c>
      <c r="B908" s="75" t="s">
        <v>704</v>
      </c>
      <c r="C908" s="75" t="s">
        <v>683</v>
      </c>
      <c r="D908" s="75" t="s">
        <v>148</v>
      </c>
      <c r="E908" s="75" t="s">
        <v>11</v>
      </c>
      <c r="F908" s="75" t="s">
        <v>705</v>
      </c>
      <c r="G908" s="77">
        <v>553.0</v>
      </c>
    </row>
    <row r="909">
      <c r="A909" s="75" t="s">
        <v>665</v>
      </c>
      <c r="B909" s="75" t="s">
        <v>704</v>
      </c>
      <c r="C909" s="75" t="s">
        <v>683</v>
      </c>
      <c r="D909" s="75" t="s">
        <v>148</v>
      </c>
      <c r="E909" s="75" t="s">
        <v>11</v>
      </c>
      <c r="F909" s="75" t="s">
        <v>706</v>
      </c>
      <c r="G909" s="77">
        <v>45.0</v>
      </c>
    </row>
    <row r="910">
      <c r="A910" s="75" t="s">
        <v>665</v>
      </c>
      <c r="B910" s="75" t="s">
        <v>704</v>
      </c>
      <c r="C910" s="75" t="s">
        <v>683</v>
      </c>
      <c r="D910" s="75" t="s">
        <v>148</v>
      </c>
      <c r="E910" s="75" t="s">
        <v>11</v>
      </c>
      <c r="F910" s="75" t="s">
        <v>707</v>
      </c>
      <c r="G910" s="77">
        <v>40.0</v>
      </c>
    </row>
    <row r="911">
      <c r="A911" s="75" t="s">
        <v>665</v>
      </c>
      <c r="B911" s="75" t="s">
        <v>704</v>
      </c>
      <c r="C911" s="75" t="s">
        <v>683</v>
      </c>
      <c r="D911" s="75" t="s">
        <v>148</v>
      </c>
      <c r="E911" s="75" t="s">
        <v>20</v>
      </c>
      <c r="F911" s="75" t="s">
        <v>705</v>
      </c>
      <c r="G911" s="77">
        <v>13.0</v>
      </c>
    </row>
    <row r="912">
      <c r="A912" s="75" t="s">
        <v>665</v>
      </c>
      <c r="B912" s="75" t="s">
        <v>704</v>
      </c>
      <c r="C912" s="75" t="s">
        <v>683</v>
      </c>
      <c r="D912" s="75" t="s">
        <v>148</v>
      </c>
      <c r="E912" s="75" t="s">
        <v>20</v>
      </c>
      <c r="F912" s="75" t="s">
        <v>706</v>
      </c>
      <c r="G912" s="77">
        <v>0.0</v>
      </c>
    </row>
    <row r="913">
      <c r="A913" s="75" t="s">
        <v>665</v>
      </c>
      <c r="B913" s="75" t="s">
        <v>704</v>
      </c>
      <c r="C913" s="75" t="s">
        <v>683</v>
      </c>
      <c r="D913" s="75" t="s">
        <v>148</v>
      </c>
      <c r="E913" s="75" t="s">
        <v>20</v>
      </c>
      <c r="F913" s="75" t="s">
        <v>707</v>
      </c>
      <c r="G913" s="77">
        <v>0.0</v>
      </c>
    </row>
    <row r="914">
      <c r="A914" s="75" t="s">
        <v>665</v>
      </c>
      <c r="B914" s="75" t="s">
        <v>704</v>
      </c>
      <c r="C914" s="75" t="s">
        <v>683</v>
      </c>
      <c r="D914" s="75" t="s">
        <v>148</v>
      </c>
      <c r="E914" s="75" t="s">
        <v>15</v>
      </c>
      <c r="F914" s="75" t="s">
        <v>705</v>
      </c>
      <c r="G914" s="77">
        <v>45.0</v>
      </c>
    </row>
    <row r="915">
      <c r="A915" s="75" t="s">
        <v>665</v>
      </c>
      <c r="B915" s="75" t="s">
        <v>704</v>
      </c>
      <c r="C915" s="75" t="s">
        <v>683</v>
      </c>
      <c r="D915" s="75" t="s">
        <v>148</v>
      </c>
      <c r="E915" s="75" t="s">
        <v>15</v>
      </c>
      <c r="F915" s="75" t="s">
        <v>706</v>
      </c>
      <c r="G915" s="77">
        <v>0.0</v>
      </c>
    </row>
    <row r="916">
      <c r="A916" s="75" t="s">
        <v>665</v>
      </c>
      <c r="B916" s="75" t="s">
        <v>704</v>
      </c>
      <c r="C916" s="75" t="s">
        <v>683</v>
      </c>
      <c r="D916" s="75" t="s">
        <v>148</v>
      </c>
      <c r="E916" s="75" t="s">
        <v>15</v>
      </c>
      <c r="F916" s="75" t="s">
        <v>707</v>
      </c>
      <c r="G916" s="77">
        <v>0.0</v>
      </c>
    </row>
    <row r="917">
      <c r="A917" s="75" t="s">
        <v>665</v>
      </c>
      <c r="B917" s="75" t="s">
        <v>704</v>
      </c>
      <c r="C917" s="75" t="s">
        <v>683</v>
      </c>
      <c r="D917" s="75" t="s">
        <v>148</v>
      </c>
      <c r="E917" s="75" t="s">
        <v>19</v>
      </c>
      <c r="F917" s="75" t="s">
        <v>705</v>
      </c>
      <c r="G917" s="77">
        <v>3.0</v>
      </c>
    </row>
    <row r="918">
      <c r="A918" s="75" t="s">
        <v>665</v>
      </c>
      <c r="B918" s="75" t="s">
        <v>704</v>
      </c>
      <c r="C918" s="75" t="s">
        <v>683</v>
      </c>
      <c r="D918" s="75" t="s">
        <v>148</v>
      </c>
      <c r="E918" s="75" t="s">
        <v>19</v>
      </c>
      <c r="F918" s="75" t="s">
        <v>706</v>
      </c>
      <c r="G918" s="77">
        <v>1.0</v>
      </c>
    </row>
    <row r="919">
      <c r="A919" s="75" t="s">
        <v>665</v>
      </c>
      <c r="B919" s="75" t="s">
        <v>704</v>
      </c>
      <c r="C919" s="75" t="s">
        <v>683</v>
      </c>
      <c r="D919" s="75" t="s">
        <v>148</v>
      </c>
      <c r="E919" s="75" t="s">
        <v>19</v>
      </c>
      <c r="F919" s="75" t="s">
        <v>707</v>
      </c>
      <c r="G919" s="77">
        <v>1.0</v>
      </c>
    </row>
    <row r="920">
      <c r="A920" s="75" t="s">
        <v>665</v>
      </c>
      <c r="B920" s="75" t="s">
        <v>704</v>
      </c>
      <c r="C920" s="75" t="s">
        <v>683</v>
      </c>
      <c r="D920" s="75" t="s">
        <v>148</v>
      </c>
      <c r="E920" s="75" t="s">
        <v>13</v>
      </c>
      <c r="F920" s="75" t="s">
        <v>705</v>
      </c>
      <c r="G920" s="77">
        <v>13.0</v>
      </c>
    </row>
    <row r="921">
      <c r="A921" s="75" t="s">
        <v>665</v>
      </c>
      <c r="B921" s="75" t="s">
        <v>704</v>
      </c>
      <c r="C921" s="75" t="s">
        <v>683</v>
      </c>
      <c r="D921" s="75" t="s">
        <v>148</v>
      </c>
      <c r="E921" s="75" t="s">
        <v>13</v>
      </c>
      <c r="F921" s="75" t="s">
        <v>706</v>
      </c>
      <c r="G921" s="77">
        <v>3.0</v>
      </c>
    </row>
    <row r="922">
      <c r="A922" s="75" t="s">
        <v>665</v>
      </c>
      <c r="B922" s="75" t="s">
        <v>704</v>
      </c>
      <c r="C922" s="75" t="s">
        <v>683</v>
      </c>
      <c r="D922" s="75" t="s">
        <v>148</v>
      </c>
      <c r="E922" s="75" t="s">
        <v>13</v>
      </c>
      <c r="F922" s="75" t="s">
        <v>707</v>
      </c>
      <c r="G922" s="77">
        <v>3.0</v>
      </c>
    </row>
    <row r="923">
      <c r="A923" s="75" t="s">
        <v>665</v>
      </c>
      <c r="B923" s="75" t="s">
        <v>704</v>
      </c>
      <c r="C923" s="75" t="s">
        <v>683</v>
      </c>
      <c r="D923" s="75" t="s">
        <v>148</v>
      </c>
      <c r="E923" s="75" t="s">
        <v>10</v>
      </c>
      <c r="F923" s="75" t="s">
        <v>705</v>
      </c>
      <c r="G923" s="77">
        <v>676.0</v>
      </c>
    </row>
    <row r="924">
      <c r="A924" s="75" t="s">
        <v>665</v>
      </c>
      <c r="B924" s="75" t="s">
        <v>704</v>
      </c>
      <c r="C924" s="75" t="s">
        <v>683</v>
      </c>
      <c r="D924" s="75" t="s">
        <v>148</v>
      </c>
      <c r="E924" s="75" t="s">
        <v>10</v>
      </c>
      <c r="F924" s="75" t="s">
        <v>706</v>
      </c>
      <c r="G924" s="77">
        <v>374.0</v>
      </c>
    </row>
    <row r="925">
      <c r="A925" s="75" t="s">
        <v>665</v>
      </c>
      <c r="B925" s="75" t="s">
        <v>704</v>
      </c>
      <c r="C925" s="75" t="s">
        <v>683</v>
      </c>
      <c r="D925" s="75" t="s">
        <v>148</v>
      </c>
      <c r="E925" s="75" t="s">
        <v>10</v>
      </c>
      <c r="F925" s="75" t="s">
        <v>707</v>
      </c>
      <c r="G925" s="77">
        <v>202.0</v>
      </c>
    </row>
    <row r="926">
      <c r="A926" s="75" t="s">
        <v>665</v>
      </c>
      <c r="B926" s="75" t="s">
        <v>704</v>
      </c>
      <c r="C926" s="75" t="s">
        <v>683</v>
      </c>
      <c r="D926" s="75" t="s">
        <v>148</v>
      </c>
      <c r="E926" s="75" t="s">
        <v>16</v>
      </c>
      <c r="F926" s="75" t="s">
        <v>705</v>
      </c>
      <c r="G926" s="77">
        <v>75.0</v>
      </c>
    </row>
    <row r="927">
      <c r="A927" s="75" t="s">
        <v>665</v>
      </c>
      <c r="B927" s="75" t="s">
        <v>704</v>
      </c>
      <c r="C927" s="75" t="s">
        <v>683</v>
      </c>
      <c r="D927" s="75" t="s">
        <v>148</v>
      </c>
      <c r="E927" s="75" t="s">
        <v>16</v>
      </c>
      <c r="F927" s="75" t="s">
        <v>706</v>
      </c>
      <c r="G927" s="77">
        <v>7.0</v>
      </c>
    </row>
    <row r="928">
      <c r="A928" s="75" t="s">
        <v>665</v>
      </c>
      <c r="B928" s="75" t="s">
        <v>704</v>
      </c>
      <c r="C928" s="75" t="s">
        <v>683</v>
      </c>
      <c r="D928" s="75" t="s">
        <v>148</v>
      </c>
      <c r="E928" s="75" t="s">
        <v>16</v>
      </c>
      <c r="F928" s="75" t="s">
        <v>707</v>
      </c>
      <c r="G928" s="77">
        <v>7.0</v>
      </c>
    </row>
    <row r="929">
      <c r="A929" s="75" t="s">
        <v>665</v>
      </c>
      <c r="B929" s="75" t="s">
        <v>704</v>
      </c>
      <c r="C929" s="75" t="s">
        <v>683</v>
      </c>
      <c r="D929" s="75" t="s">
        <v>148</v>
      </c>
      <c r="E929" s="75" t="s">
        <v>12</v>
      </c>
      <c r="F929" s="75" t="s">
        <v>705</v>
      </c>
      <c r="G929" s="77">
        <v>52.0</v>
      </c>
    </row>
    <row r="930">
      <c r="A930" s="75" t="s">
        <v>665</v>
      </c>
      <c r="B930" s="75" t="s">
        <v>704</v>
      </c>
      <c r="C930" s="75" t="s">
        <v>683</v>
      </c>
      <c r="D930" s="75" t="s">
        <v>148</v>
      </c>
      <c r="E930" s="75" t="s">
        <v>12</v>
      </c>
      <c r="F930" s="75" t="s">
        <v>706</v>
      </c>
      <c r="G930" s="77">
        <v>8.0</v>
      </c>
    </row>
    <row r="931">
      <c r="A931" s="75" t="s">
        <v>665</v>
      </c>
      <c r="B931" s="75" t="s">
        <v>704</v>
      </c>
      <c r="C931" s="75" t="s">
        <v>683</v>
      </c>
      <c r="D931" s="75" t="s">
        <v>148</v>
      </c>
      <c r="E931" s="75" t="s">
        <v>12</v>
      </c>
      <c r="F931" s="75" t="s">
        <v>707</v>
      </c>
      <c r="G931" s="77">
        <v>5.0</v>
      </c>
    </row>
    <row r="932">
      <c r="A932" s="75" t="s">
        <v>665</v>
      </c>
      <c r="B932" s="75" t="s">
        <v>704</v>
      </c>
      <c r="C932" s="75" t="s">
        <v>683</v>
      </c>
      <c r="D932" s="75" t="s">
        <v>148</v>
      </c>
      <c r="E932" s="75" t="s">
        <v>18</v>
      </c>
      <c r="F932" s="75" t="s">
        <v>705</v>
      </c>
      <c r="G932" s="77">
        <v>1.0</v>
      </c>
    </row>
    <row r="933">
      <c r="A933" s="75" t="s">
        <v>665</v>
      </c>
      <c r="B933" s="75" t="s">
        <v>704</v>
      </c>
      <c r="C933" s="75" t="s">
        <v>683</v>
      </c>
      <c r="D933" s="75" t="s">
        <v>148</v>
      </c>
      <c r="E933" s="75" t="s">
        <v>18</v>
      </c>
      <c r="F933" s="75" t="s">
        <v>706</v>
      </c>
      <c r="G933" s="77">
        <v>0.0</v>
      </c>
    </row>
    <row r="934">
      <c r="A934" s="75" t="s">
        <v>665</v>
      </c>
      <c r="B934" s="75" t="s">
        <v>704</v>
      </c>
      <c r="C934" s="75" t="s">
        <v>683</v>
      </c>
      <c r="D934" s="75" t="s">
        <v>148</v>
      </c>
      <c r="E934" s="75" t="s">
        <v>18</v>
      </c>
      <c r="F934" s="75" t="s">
        <v>707</v>
      </c>
      <c r="G934" s="77">
        <v>0.0</v>
      </c>
    </row>
    <row r="935">
      <c r="A935" s="75" t="s">
        <v>665</v>
      </c>
      <c r="B935" s="75" t="s">
        <v>704</v>
      </c>
      <c r="C935" s="75" t="s">
        <v>683</v>
      </c>
      <c r="D935" s="75" t="s">
        <v>42</v>
      </c>
      <c r="E935" s="75" t="s">
        <v>17</v>
      </c>
      <c r="F935" s="75" t="s">
        <v>705</v>
      </c>
      <c r="G935" s="77">
        <v>369.0</v>
      </c>
    </row>
    <row r="936">
      <c r="A936" s="75" t="s">
        <v>665</v>
      </c>
      <c r="B936" s="75" t="s">
        <v>704</v>
      </c>
      <c r="C936" s="75" t="s">
        <v>683</v>
      </c>
      <c r="D936" s="75" t="s">
        <v>42</v>
      </c>
      <c r="E936" s="75" t="s">
        <v>17</v>
      </c>
      <c r="F936" s="75" t="s">
        <v>706</v>
      </c>
      <c r="G936" s="77">
        <v>7.0</v>
      </c>
    </row>
    <row r="937">
      <c r="A937" s="75" t="s">
        <v>665</v>
      </c>
      <c r="B937" s="75" t="s">
        <v>704</v>
      </c>
      <c r="C937" s="75" t="s">
        <v>683</v>
      </c>
      <c r="D937" s="75" t="s">
        <v>42</v>
      </c>
      <c r="E937" s="75" t="s">
        <v>17</v>
      </c>
      <c r="F937" s="75" t="s">
        <v>707</v>
      </c>
      <c r="G937" s="77">
        <v>5.0</v>
      </c>
    </row>
    <row r="938">
      <c r="A938" s="75" t="s">
        <v>665</v>
      </c>
      <c r="B938" s="75" t="s">
        <v>704</v>
      </c>
      <c r="C938" s="75" t="s">
        <v>683</v>
      </c>
      <c r="D938" s="75" t="s">
        <v>42</v>
      </c>
      <c r="E938" s="75" t="s">
        <v>14</v>
      </c>
      <c r="F938" s="75" t="s">
        <v>705</v>
      </c>
      <c r="G938" s="77">
        <v>962.0</v>
      </c>
    </row>
    <row r="939">
      <c r="A939" s="75" t="s">
        <v>665</v>
      </c>
      <c r="B939" s="75" t="s">
        <v>704</v>
      </c>
      <c r="C939" s="75" t="s">
        <v>683</v>
      </c>
      <c r="D939" s="75" t="s">
        <v>42</v>
      </c>
      <c r="E939" s="75" t="s">
        <v>14</v>
      </c>
      <c r="F939" s="75" t="s">
        <v>706</v>
      </c>
      <c r="G939" s="77">
        <v>0.0</v>
      </c>
    </row>
    <row r="940">
      <c r="A940" s="75" t="s">
        <v>665</v>
      </c>
      <c r="B940" s="75" t="s">
        <v>704</v>
      </c>
      <c r="C940" s="75" t="s">
        <v>683</v>
      </c>
      <c r="D940" s="75" t="s">
        <v>42</v>
      </c>
      <c r="E940" s="75" t="s">
        <v>14</v>
      </c>
      <c r="F940" s="75" t="s">
        <v>707</v>
      </c>
      <c r="G940" s="77">
        <v>0.0</v>
      </c>
    </row>
    <row r="941">
      <c r="A941" s="75" t="s">
        <v>665</v>
      </c>
      <c r="B941" s="75" t="s">
        <v>704</v>
      </c>
      <c r="C941" s="75" t="s">
        <v>683</v>
      </c>
      <c r="D941" s="75" t="s">
        <v>42</v>
      </c>
      <c r="E941" s="75" t="s">
        <v>11</v>
      </c>
      <c r="F941" s="75" t="s">
        <v>705</v>
      </c>
      <c r="G941" s="77">
        <v>13805.0</v>
      </c>
    </row>
    <row r="942">
      <c r="A942" s="75" t="s">
        <v>665</v>
      </c>
      <c r="B942" s="75" t="s">
        <v>704</v>
      </c>
      <c r="C942" s="75" t="s">
        <v>683</v>
      </c>
      <c r="D942" s="75" t="s">
        <v>42</v>
      </c>
      <c r="E942" s="75" t="s">
        <v>11</v>
      </c>
      <c r="F942" s="75" t="s">
        <v>706</v>
      </c>
      <c r="G942" s="77">
        <v>988.0</v>
      </c>
    </row>
    <row r="943">
      <c r="A943" s="75" t="s">
        <v>665</v>
      </c>
      <c r="B943" s="75" t="s">
        <v>704</v>
      </c>
      <c r="C943" s="75" t="s">
        <v>683</v>
      </c>
      <c r="D943" s="75" t="s">
        <v>42</v>
      </c>
      <c r="E943" s="75" t="s">
        <v>11</v>
      </c>
      <c r="F943" s="75" t="s">
        <v>707</v>
      </c>
      <c r="G943" s="77">
        <v>628.0</v>
      </c>
    </row>
    <row r="944">
      <c r="A944" s="75" t="s">
        <v>665</v>
      </c>
      <c r="B944" s="75" t="s">
        <v>704</v>
      </c>
      <c r="C944" s="75" t="s">
        <v>683</v>
      </c>
      <c r="D944" s="75" t="s">
        <v>42</v>
      </c>
      <c r="E944" s="75" t="s">
        <v>20</v>
      </c>
      <c r="F944" s="75" t="s">
        <v>705</v>
      </c>
      <c r="G944" s="77">
        <v>397.0</v>
      </c>
    </row>
    <row r="945">
      <c r="A945" s="75" t="s">
        <v>665</v>
      </c>
      <c r="B945" s="75" t="s">
        <v>704</v>
      </c>
      <c r="C945" s="75" t="s">
        <v>683</v>
      </c>
      <c r="D945" s="75" t="s">
        <v>42</v>
      </c>
      <c r="E945" s="75" t="s">
        <v>20</v>
      </c>
      <c r="F945" s="75" t="s">
        <v>706</v>
      </c>
      <c r="G945" s="77">
        <v>13.0</v>
      </c>
    </row>
    <row r="946">
      <c r="A946" s="75" t="s">
        <v>665</v>
      </c>
      <c r="B946" s="75" t="s">
        <v>704</v>
      </c>
      <c r="C946" s="75" t="s">
        <v>683</v>
      </c>
      <c r="D946" s="75" t="s">
        <v>42</v>
      </c>
      <c r="E946" s="75" t="s">
        <v>20</v>
      </c>
      <c r="F946" s="75" t="s">
        <v>707</v>
      </c>
      <c r="G946" s="77">
        <v>11.0</v>
      </c>
    </row>
    <row r="947">
      <c r="A947" s="75" t="s">
        <v>665</v>
      </c>
      <c r="B947" s="75" t="s">
        <v>704</v>
      </c>
      <c r="C947" s="75" t="s">
        <v>683</v>
      </c>
      <c r="D947" s="75" t="s">
        <v>42</v>
      </c>
      <c r="E947" s="75" t="s">
        <v>15</v>
      </c>
      <c r="F947" s="75" t="s">
        <v>705</v>
      </c>
      <c r="G947" s="77">
        <v>612.0</v>
      </c>
    </row>
    <row r="948">
      <c r="A948" s="75" t="s">
        <v>665</v>
      </c>
      <c r="B948" s="75" t="s">
        <v>704</v>
      </c>
      <c r="C948" s="75" t="s">
        <v>683</v>
      </c>
      <c r="D948" s="75" t="s">
        <v>42</v>
      </c>
      <c r="E948" s="75" t="s">
        <v>15</v>
      </c>
      <c r="F948" s="75" t="s">
        <v>706</v>
      </c>
      <c r="G948" s="77">
        <v>8.0</v>
      </c>
    </row>
    <row r="949">
      <c r="A949" s="75" t="s">
        <v>665</v>
      </c>
      <c r="B949" s="75" t="s">
        <v>704</v>
      </c>
      <c r="C949" s="75" t="s">
        <v>683</v>
      </c>
      <c r="D949" s="75" t="s">
        <v>42</v>
      </c>
      <c r="E949" s="75" t="s">
        <v>15</v>
      </c>
      <c r="F949" s="75" t="s">
        <v>707</v>
      </c>
      <c r="G949" s="77">
        <v>7.0</v>
      </c>
    </row>
    <row r="950">
      <c r="A950" s="75" t="s">
        <v>665</v>
      </c>
      <c r="B950" s="75" t="s">
        <v>704</v>
      </c>
      <c r="C950" s="75" t="s">
        <v>683</v>
      </c>
      <c r="D950" s="75" t="s">
        <v>42</v>
      </c>
      <c r="E950" s="75" t="s">
        <v>19</v>
      </c>
      <c r="F950" s="75" t="s">
        <v>705</v>
      </c>
      <c r="G950" s="77">
        <v>110.0</v>
      </c>
    </row>
    <row r="951">
      <c r="A951" s="75" t="s">
        <v>665</v>
      </c>
      <c r="B951" s="75" t="s">
        <v>704</v>
      </c>
      <c r="C951" s="75" t="s">
        <v>683</v>
      </c>
      <c r="D951" s="75" t="s">
        <v>42</v>
      </c>
      <c r="E951" s="75" t="s">
        <v>19</v>
      </c>
      <c r="F951" s="75" t="s">
        <v>706</v>
      </c>
      <c r="G951" s="77">
        <v>42.0</v>
      </c>
    </row>
    <row r="952">
      <c r="A952" s="75" t="s">
        <v>665</v>
      </c>
      <c r="B952" s="75" t="s">
        <v>704</v>
      </c>
      <c r="C952" s="75" t="s">
        <v>683</v>
      </c>
      <c r="D952" s="75" t="s">
        <v>42</v>
      </c>
      <c r="E952" s="75" t="s">
        <v>19</v>
      </c>
      <c r="F952" s="75" t="s">
        <v>707</v>
      </c>
      <c r="G952" s="77">
        <v>27.0</v>
      </c>
    </row>
    <row r="953">
      <c r="A953" s="75" t="s">
        <v>665</v>
      </c>
      <c r="B953" s="75" t="s">
        <v>704</v>
      </c>
      <c r="C953" s="75" t="s">
        <v>683</v>
      </c>
      <c r="D953" s="75" t="s">
        <v>42</v>
      </c>
      <c r="E953" s="75" t="s">
        <v>13</v>
      </c>
      <c r="F953" s="75" t="s">
        <v>705</v>
      </c>
      <c r="G953" s="77">
        <v>194.0</v>
      </c>
    </row>
    <row r="954">
      <c r="A954" s="75" t="s">
        <v>665</v>
      </c>
      <c r="B954" s="75" t="s">
        <v>704</v>
      </c>
      <c r="C954" s="75" t="s">
        <v>683</v>
      </c>
      <c r="D954" s="75" t="s">
        <v>42</v>
      </c>
      <c r="E954" s="75" t="s">
        <v>13</v>
      </c>
      <c r="F954" s="75" t="s">
        <v>706</v>
      </c>
      <c r="G954" s="77">
        <v>15.0</v>
      </c>
    </row>
    <row r="955">
      <c r="A955" s="75" t="s">
        <v>665</v>
      </c>
      <c r="B955" s="75" t="s">
        <v>704</v>
      </c>
      <c r="C955" s="75" t="s">
        <v>683</v>
      </c>
      <c r="D955" s="75" t="s">
        <v>42</v>
      </c>
      <c r="E955" s="75" t="s">
        <v>13</v>
      </c>
      <c r="F955" s="75" t="s">
        <v>707</v>
      </c>
      <c r="G955" s="77">
        <v>11.0</v>
      </c>
    </row>
    <row r="956">
      <c r="A956" s="75" t="s">
        <v>665</v>
      </c>
      <c r="B956" s="75" t="s">
        <v>704</v>
      </c>
      <c r="C956" s="75" t="s">
        <v>683</v>
      </c>
      <c r="D956" s="75" t="s">
        <v>42</v>
      </c>
      <c r="E956" s="75" t="s">
        <v>10</v>
      </c>
      <c r="F956" s="75" t="s">
        <v>705</v>
      </c>
      <c r="G956" s="77">
        <v>14062.0</v>
      </c>
    </row>
    <row r="957">
      <c r="A957" s="75" t="s">
        <v>665</v>
      </c>
      <c r="B957" s="75" t="s">
        <v>704</v>
      </c>
      <c r="C957" s="75" t="s">
        <v>683</v>
      </c>
      <c r="D957" s="75" t="s">
        <v>42</v>
      </c>
      <c r="E957" s="75" t="s">
        <v>10</v>
      </c>
      <c r="F957" s="75" t="s">
        <v>706</v>
      </c>
      <c r="G957" s="77">
        <v>3996.0</v>
      </c>
    </row>
    <row r="958">
      <c r="A958" s="75" t="s">
        <v>665</v>
      </c>
      <c r="B958" s="75" t="s">
        <v>704</v>
      </c>
      <c r="C958" s="75" t="s">
        <v>683</v>
      </c>
      <c r="D958" s="75" t="s">
        <v>42</v>
      </c>
      <c r="E958" s="75" t="s">
        <v>10</v>
      </c>
      <c r="F958" s="75" t="s">
        <v>707</v>
      </c>
      <c r="G958" s="77">
        <v>2029.0</v>
      </c>
    </row>
    <row r="959">
      <c r="A959" s="75" t="s">
        <v>665</v>
      </c>
      <c r="B959" s="75" t="s">
        <v>704</v>
      </c>
      <c r="C959" s="75" t="s">
        <v>683</v>
      </c>
      <c r="D959" s="75" t="s">
        <v>42</v>
      </c>
      <c r="E959" s="75" t="s">
        <v>16</v>
      </c>
      <c r="F959" s="75" t="s">
        <v>705</v>
      </c>
      <c r="G959" s="77">
        <v>2071.0</v>
      </c>
    </row>
    <row r="960">
      <c r="A960" s="75" t="s">
        <v>665</v>
      </c>
      <c r="B960" s="75" t="s">
        <v>704</v>
      </c>
      <c r="C960" s="75" t="s">
        <v>683</v>
      </c>
      <c r="D960" s="75" t="s">
        <v>42</v>
      </c>
      <c r="E960" s="75" t="s">
        <v>16</v>
      </c>
      <c r="F960" s="75" t="s">
        <v>706</v>
      </c>
      <c r="G960" s="77">
        <v>232.0</v>
      </c>
    </row>
    <row r="961">
      <c r="A961" s="75" t="s">
        <v>665</v>
      </c>
      <c r="B961" s="75" t="s">
        <v>704</v>
      </c>
      <c r="C961" s="75" t="s">
        <v>683</v>
      </c>
      <c r="D961" s="75" t="s">
        <v>42</v>
      </c>
      <c r="E961" s="75" t="s">
        <v>16</v>
      </c>
      <c r="F961" s="75" t="s">
        <v>707</v>
      </c>
      <c r="G961" s="77">
        <v>203.0</v>
      </c>
    </row>
    <row r="962">
      <c r="A962" s="75" t="s">
        <v>665</v>
      </c>
      <c r="B962" s="75" t="s">
        <v>704</v>
      </c>
      <c r="C962" s="75" t="s">
        <v>683</v>
      </c>
      <c r="D962" s="75" t="s">
        <v>42</v>
      </c>
      <c r="E962" s="75" t="s">
        <v>12</v>
      </c>
      <c r="F962" s="75" t="s">
        <v>705</v>
      </c>
      <c r="G962" s="77">
        <v>1079.0</v>
      </c>
    </row>
    <row r="963">
      <c r="A963" s="75" t="s">
        <v>665</v>
      </c>
      <c r="B963" s="75" t="s">
        <v>704</v>
      </c>
      <c r="C963" s="75" t="s">
        <v>683</v>
      </c>
      <c r="D963" s="75" t="s">
        <v>42</v>
      </c>
      <c r="E963" s="75" t="s">
        <v>12</v>
      </c>
      <c r="F963" s="75" t="s">
        <v>706</v>
      </c>
      <c r="G963" s="77">
        <v>82.0</v>
      </c>
    </row>
    <row r="964">
      <c r="A964" s="75" t="s">
        <v>665</v>
      </c>
      <c r="B964" s="75" t="s">
        <v>704</v>
      </c>
      <c r="C964" s="75" t="s">
        <v>683</v>
      </c>
      <c r="D964" s="75" t="s">
        <v>42</v>
      </c>
      <c r="E964" s="75" t="s">
        <v>12</v>
      </c>
      <c r="F964" s="75" t="s">
        <v>707</v>
      </c>
      <c r="G964" s="77">
        <v>49.0</v>
      </c>
    </row>
    <row r="965">
      <c r="A965" s="75" t="s">
        <v>665</v>
      </c>
      <c r="B965" s="75" t="s">
        <v>704</v>
      </c>
      <c r="C965" s="75" t="s">
        <v>683</v>
      </c>
      <c r="D965" s="75" t="s">
        <v>42</v>
      </c>
      <c r="E965" s="75" t="s">
        <v>18</v>
      </c>
      <c r="F965" s="75" t="s">
        <v>705</v>
      </c>
      <c r="G965" s="77">
        <v>45.0</v>
      </c>
    </row>
    <row r="966">
      <c r="A966" s="75" t="s">
        <v>665</v>
      </c>
      <c r="B966" s="75" t="s">
        <v>704</v>
      </c>
      <c r="C966" s="75" t="s">
        <v>683</v>
      </c>
      <c r="D966" s="75" t="s">
        <v>42</v>
      </c>
      <c r="E966" s="75" t="s">
        <v>18</v>
      </c>
      <c r="F966" s="75" t="s">
        <v>706</v>
      </c>
      <c r="G966" s="77">
        <v>4.0</v>
      </c>
    </row>
    <row r="967">
      <c r="A967" s="75" t="s">
        <v>665</v>
      </c>
      <c r="B967" s="75" t="s">
        <v>704</v>
      </c>
      <c r="C967" s="75" t="s">
        <v>683</v>
      </c>
      <c r="D967" s="75" t="s">
        <v>42</v>
      </c>
      <c r="E967" s="75" t="s">
        <v>18</v>
      </c>
      <c r="F967" s="75" t="s">
        <v>707</v>
      </c>
      <c r="G967" s="77">
        <v>4.0</v>
      </c>
    </row>
    <row r="968">
      <c r="A968" s="75" t="s">
        <v>665</v>
      </c>
      <c r="B968" s="75" t="s">
        <v>704</v>
      </c>
      <c r="C968" s="75" t="s">
        <v>683</v>
      </c>
      <c r="D968" s="75" t="s">
        <v>63</v>
      </c>
      <c r="E968" s="75" t="s">
        <v>17</v>
      </c>
      <c r="F968" s="75" t="s">
        <v>705</v>
      </c>
      <c r="G968" s="77">
        <v>392.0</v>
      </c>
    </row>
    <row r="969">
      <c r="A969" s="75" t="s">
        <v>665</v>
      </c>
      <c r="B969" s="75" t="s">
        <v>704</v>
      </c>
      <c r="C969" s="75" t="s">
        <v>683</v>
      </c>
      <c r="D969" s="75" t="s">
        <v>63</v>
      </c>
      <c r="E969" s="75" t="s">
        <v>17</v>
      </c>
      <c r="F969" s="75" t="s">
        <v>706</v>
      </c>
      <c r="G969" s="77">
        <v>35.0</v>
      </c>
    </row>
    <row r="970">
      <c r="A970" s="75" t="s">
        <v>665</v>
      </c>
      <c r="B970" s="75" t="s">
        <v>704</v>
      </c>
      <c r="C970" s="75" t="s">
        <v>683</v>
      </c>
      <c r="D970" s="75" t="s">
        <v>63</v>
      </c>
      <c r="E970" s="75" t="s">
        <v>17</v>
      </c>
      <c r="F970" s="75" t="s">
        <v>707</v>
      </c>
      <c r="G970" s="77">
        <v>30.0</v>
      </c>
    </row>
    <row r="971">
      <c r="A971" s="75" t="s">
        <v>665</v>
      </c>
      <c r="B971" s="75" t="s">
        <v>704</v>
      </c>
      <c r="C971" s="75" t="s">
        <v>683</v>
      </c>
      <c r="D971" s="75" t="s">
        <v>63</v>
      </c>
      <c r="E971" s="75" t="s">
        <v>14</v>
      </c>
      <c r="F971" s="75" t="s">
        <v>705</v>
      </c>
      <c r="G971" s="77">
        <v>1510.0</v>
      </c>
    </row>
    <row r="972">
      <c r="A972" s="75" t="s">
        <v>665</v>
      </c>
      <c r="B972" s="75" t="s">
        <v>704</v>
      </c>
      <c r="C972" s="75" t="s">
        <v>683</v>
      </c>
      <c r="D972" s="75" t="s">
        <v>63</v>
      </c>
      <c r="E972" s="75" t="s">
        <v>14</v>
      </c>
      <c r="F972" s="75" t="s">
        <v>706</v>
      </c>
      <c r="G972" s="77">
        <v>0.0</v>
      </c>
    </row>
    <row r="973">
      <c r="A973" s="75" t="s">
        <v>665</v>
      </c>
      <c r="B973" s="75" t="s">
        <v>704</v>
      </c>
      <c r="C973" s="75" t="s">
        <v>683</v>
      </c>
      <c r="D973" s="75" t="s">
        <v>63</v>
      </c>
      <c r="E973" s="75" t="s">
        <v>14</v>
      </c>
      <c r="F973" s="75" t="s">
        <v>707</v>
      </c>
      <c r="G973" s="77">
        <v>0.0</v>
      </c>
    </row>
    <row r="974">
      <c r="A974" s="75" t="s">
        <v>665</v>
      </c>
      <c r="B974" s="75" t="s">
        <v>704</v>
      </c>
      <c r="C974" s="75" t="s">
        <v>683</v>
      </c>
      <c r="D974" s="75" t="s">
        <v>63</v>
      </c>
      <c r="E974" s="75" t="s">
        <v>11</v>
      </c>
      <c r="F974" s="75" t="s">
        <v>705</v>
      </c>
      <c r="G974" s="77">
        <v>61055.0</v>
      </c>
    </row>
    <row r="975">
      <c r="A975" s="75" t="s">
        <v>665</v>
      </c>
      <c r="B975" s="75" t="s">
        <v>704</v>
      </c>
      <c r="C975" s="75" t="s">
        <v>683</v>
      </c>
      <c r="D975" s="75" t="s">
        <v>63</v>
      </c>
      <c r="E975" s="75" t="s">
        <v>11</v>
      </c>
      <c r="F975" s="75" t="s">
        <v>706</v>
      </c>
      <c r="G975" s="77">
        <v>20078.0</v>
      </c>
    </row>
    <row r="976">
      <c r="A976" s="75" t="s">
        <v>665</v>
      </c>
      <c r="B976" s="75" t="s">
        <v>704</v>
      </c>
      <c r="C976" s="75" t="s">
        <v>683</v>
      </c>
      <c r="D976" s="75" t="s">
        <v>63</v>
      </c>
      <c r="E976" s="75" t="s">
        <v>11</v>
      </c>
      <c r="F976" s="75" t="s">
        <v>707</v>
      </c>
      <c r="G976" s="77">
        <v>17912.0</v>
      </c>
    </row>
    <row r="977">
      <c r="A977" s="75" t="s">
        <v>665</v>
      </c>
      <c r="B977" s="75" t="s">
        <v>704</v>
      </c>
      <c r="C977" s="75" t="s">
        <v>683</v>
      </c>
      <c r="D977" s="75" t="s">
        <v>63</v>
      </c>
      <c r="E977" s="75" t="s">
        <v>20</v>
      </c>
      <c r="F977" s="75" t="s">
        <v>705</v>
      </c>
      <c r="G977" s="77">
        <v>301.0</v>
      </c>
    </row>
    <row r="978">
      <c r="A978" s="75" t="s">
        <v>665</v>
      </c>
      <c r="B978" s="75" t="s">
        <v>704</v>
      </c>
      <c r="C978" s="75" t="s">
        <v>683</v>
      </c>
      <c r="D978" s="75" t="s">
        <v>63</v>
      </c>
      <c r="E978" s="75" t="s">
        <v>20</v>
      </c>
      <c r="F978" s="75" t="s">
        <v>706</v>
      </c>
      <c r="G978" s="77">
        <v>8.0</v>
      </c>
    </row>
    <row r="979">
      <c r="A979" s="75" t="s">
        <v>665</v>
      </c>
      <c r="B979" s="75" t="s">
        <v>704</v>
      </c>
      <c r="C979" s="75" t="s">
        <v>683</v>
      </c>
      <c r="D979" s="75" t="s">
        <v>63</v>
      </c>
      <c r="E979" s="75" t="s">
        <v>20</v>
      </c>
      <c r="F979" s="75" t="s">
        <v>707</v>
      </c>
      <c r="G979" s="77">
        <v>8.0</v>
      </c>
    </row>
    <row r="980">
      <c r="A980" s="75" t="s">
        <v>665</v>
      </c>
      <c r="B980" s="75" t="s">
        <v>704</v>
      </c>
      <c r="C980" s="75" t="s">
        <v>683</v>
      </c>
      <c r="D980" s="75" t="s">
        <v>63</v>
      </c>
      <c r="E980" s="75" t="s">
        <v>15</v>
      </c>
      <c r="F980" s="75" t="s">
        <v>705</v>
      </c>
      <c r="G980" s="77">
        <v>2533.0</v>
      </c>
    </row>
    <row r="981">
      <c r="A981" s="75" t="s">
        <v>665</v>
      </c>
      <c r="B981" s="75" t="s">
        <v>704</v>
      </c>
      <c r="C981" s="75" t="s">
        <v>683</v>
      </c>
      <c r="D981" s="75" t="s">
        <v>63</v>
      </c>
      <c r="E981" s="75" t="s">
        <v>15</v>
      </c>
      <c r="F981" s="75" t="s">
        <v>706</v>
      </c>
      <c r="G981" s="77">
        <v>68.0</v>
      </c>
    </row>
    <row r="982">
      <c r="A982" s="75" t="s">
        <v>665</v>
      </c>
      <c r="B982" s="75" t="s">
        <v>704</v>
      </c>
      <c r="C982" s="75" t="s">
        <v>683</v>
      </c>
      <c r="D982" s="75" t="s">
        <v>63</v>
      </c>
      <c r="E982" s="75" t="s">
        <v>15</v>
      </c>
      <c r="F982" s="75" t="s">
        <v>707</v>
      </c>
      <c r="G982" s="77">
        <v>68.0</v>
      </c>
    </row>
    <row r="983">
      <c r="A983" s="75" t="s">
        <v>665</v>
      </c>
      <c r="B983" s="75" t="s">
        <v>704</v>
      </c>
      <c r="C983" s="75" t="s">
        <v>683</v>
      </c>
      <c r="D983" s="75" t="s">
        <v>63</v>
      </c>
      <c r="E983" s="75" t="s">
        <v>19</v>
      </c>
      <c r="F983" s="75" t="s">
        <v>705</v>
      </c>
      <c r="G983" s="77">
        <v>272.0</v>
      </c>
    </row>
    <row r="984">
      <c r="A984" s="75" t="s">
        <v>665</v>
      </c>
      <c r="B984" s="75" t="s">
        <v>704</v>
      </c>
      <c r="C984" s="75" t="s">
        <v>683</v>
      </c>
      <c r="D984" s="75" t="s">
        <v>63</v>
      </c>
      <c r="E984" s="75" t="s">
        <v>19</v>
      </c>
      <c r="F984" s="75" t="s">
        <v>706</v>
      </c>
      <c r="G984" s="77">
        <v>13.0</v>
      </c>
    </row>
    <row r="985">
      <c r="A985" s="75" t="s">
        <v>665</v>
      </c>
      <c r="B985" s="75" t="s">
        <v>704</v>
      </c>
      <c r="C985" s="75" t="s">
        <v>683</v>
      </c>
      <c r="D985" s="75" t="s">
        <v>63</v>
      </c>
      <c r="E985" s="75" t="s">
        <v>19</v>
      </c>
      <c r="F985" s="75" t="s">
        <v>707</v>
      </c>
      <c r="G985" s="77">
        <v>13.0</v>
      </c>
    </row>
    <row r="986">
      <c r="A986" s="75" t="s">
        <v>665</v>
      </c>
      <c r="B986" s="75" t="s">
        <v>704</v>
      </c>
      <c r="C986" s="75" t="s">
        <v>683</v>
      </c>
      <c r="D986" s="75" t="s">
        <v>63</v>
      </c>
      <c r="E986" s="75" t="s">
        <v>13</v>
      </c>
      <c r="F986" s="75" t="s">
        <v>705</v>
      </c>
      <c r="G986" s="77">
        <v>326.0</v>
      </c>
    </row>
    <row r="987">
      <c r="A987" s="75" t="s">
        <v>665</v>
      </c>
      <c r="B987" s="75" t="s">
        <v>704</v>
      </c>
      <c r="C987" s="75" t="s">
        <v>683</v>
      </c>
      <c r="D987" s="75" t="s">
        <v>63</v>
      </c>
      <c r="E987" s="75" t="s">
        <v>13</v>
      </c>
      <c r="F987" s="75" t="s">
        <v>706</v>
      </c>
      <c r="G987" s="77">
        <v>40.0</v>
      </c>
    </row>
    <row r="988">
      <c r="A988" s="75" t="s">
        <v>665</v>
      </c>
      <c r="B988" s="75" t="s">
        <v>704</v>
      </c>
      <c r="C988" s="75" t="s">
        <v>683</v>
      </c>
      <c r="D988" s="75" t="s">
        <v>63</v>
      </c>
      <c r="E988" s="75" t="s">
        <v>13</v>
      </c>
      <c r="F988" s="75" t="s">
        <v>707</v>
      </c>
      <c r="G988" s="77">
        <v>39.0</v>
      </c>
    </row>
    <row r="989">
      <c r="A989" s="75" t="s">
        <v>665</v>
      </c>
      <c r="B989" s="75" t="s">
        <v>704</v>
      </c>
      <c r="C989" s="75" t="s">
        <v>683</v>
      </c>
      <c r="D989" s="75" t="s">
        <v>63</v>
      </c>
      <c r="E989" s="75" t="s">
        <v>10</v>
      </c>
      <c r="F989" s="75" t="s">
        <v>705</v>
      </c>
      <c r="G989" s="77">
        <v>86854.0</v>
      </c>
    </row>
    <row r="990">
      <c r="A990" s="75" t="s">
        <v>665</v>
      </c>
      <c r="B990" s="75" t="s">
        <v>704</v>
      </c>
      <c r="C990" s="75" t="s">
        <v>683</v>
      </c>
      <c r="D990" s="75" t="s">
        <v>63</v>
      </c>
      <c r="E990" s="75" t="s">
        <v>10</v>
      </c>
      <c r="F990" s="75" t="s">
        <v>706</v>
      </c>
      <c r="G990" s="77">
        <v>76835.0</v>
      </c>
    </row>
    <row r="991">
      <c r="A991" s="75" t="s">
        <v>665</v>
      </c>
      <c r="B991" s="75" t="s">
        <v>704</v>
      </c>
      <c r="C991" s="75" t="s">
        <v>683</v>
      </c>
      <c r="D991" s="75" t="s">
        <v>63</v>
      </c>
      <c r="E991" s="75" t="s">
        <v>10</v>
      </c>
      <c r="F991" s="75" t="s">
        <v>707</v>
      </c>
      <c r="G991" s="77">
        <v>52628.0</v>
      </c>
    </row>
    <row r="992">
      <c r="A992" s="75" t="s">
        <v>665</v>
      </c>
      <c r="B992" s="75" t="s">
        <v>704</v>
      </c>
      <c r="C992" s="75" t="s">
        <v>683</v>
      </c>
      <c r="D992" s="75" t="s">
        <v>63</v>
      </c>
      <c r="E992" s="75" t="s">
        <v>16</v>
      </c>
      <c r="F992" s="75" t="s">
        <v>705</v>
      </c>
      <c r="G992" s="77">
        <v>42949.0</v>
      </c>
    </row>
    <row r="993">
      <c r="A993" s="75" t="s">
        <v>665</v>
      </c>
      <c r="B993" s="75" t="s">
        <v>704</v>
      </c>
      <c r="C993" s="75" t="s">
        <v>683</v>
      </c>
      <c r="D993" s="75" t="s">
        <v>63</v>
      </c>
      <c r="E993" s="75" t="s">
        <v>16</v>
      </c>
      <c r="F993" s="75" t="s">
        <v>706</v>
      </c>
      <c r="G993" s="77">
        <v>38184.0</v>
      </c>
    </row>
    <row r="994">
      <c r="A994" s="75" t="s">
        <v>665</v>
      </c>
      <c r="B994" s="75" t="s">
        <v>704</v>
      </c>
      <c r="C994" s="75" t="s">
        <v>683</v>
      </c>
      <c r="D994" s="75" t="s">
        <v>63</v>
      </c>
      <c r="E994" s="75" t="s">
        <v>16</v>
      </c>
      <c r="F994" s="75" t="s">
        <v>707</v>
      </c>
      <c r="G994" s="77">
        <v>33643.0</v>
      </c>
    </row>
    <row r="995">
      <c r="A995" s="75" t="s">
        <v>665</v>
      </c>
      <c r="B995" s="75" t="s">
        <v>704</v>
      </c>
      <c r="C995" s="75" t="s">
        <v>683</v>
      </c>
      <c r="D995" s="75" t="s">
        <v>63</v>
      </c>
      <c r="E995" s="75" t="s">
        <v>12</v>
      </c>
      <c r="F995" s="75" t="s">
        <v>705</v>
      </c>
      <c r="G995" s="77">
        <v>1227.0</v>
      </c>
    </row>
    <row r="996">
      <c r="A996" s="75" t="s">
        <v>665</v>
      </c>
      <c r="B996" s="75" t="s">
        <v>704</v>
      </c>
      <c r="C996" s="75" t="s">
        <v>683</v>
      </c>
      <c r="D996" s="75" t="s">
        <v>63</v>
      </c>
      <c r="E996" s="75" t="s">
        <v>12</v>
      </c>
      <c r="F996" s="75" t="s">
        <v>706</v>
      </c>
      <c r="G996" s="77">
        <v>237.0</v>
      </c>
    </row>
    <row r="997">
      <c r="A997" s="75" t="s">
        <v>665</v>
      </c>
      <c r="B997" s="75" t="s">
        <v>704</v>
      </c>
      <c r="C997" s="75" t="s">
        <v>683</v>
      </c>
      <c r="D997" s="75" t="s">
        <v>63</v>
      </c>
      <c r="E997" s="75" t="s">
        <v>12</v>
      </c>
      <c r="F997" s="75" t="s">
        <v>707</v>
      </c>
      <c r="G997" s="77">
        <v>231.0</v>
      </c>
    </row>
    <row r="998">
      <c r="A998" s="75" t="s">
        <v>665</v>
      </c>
      <c r="B998" s="75" t="s">
        <v>704</v>
      </c>
      <c r="C998" s="75" t="s">
        <v>683</v>
      </c>
      <c r="D998" s="75" t="s">
        <v>63</v>
      </c>
      <c r="E998" s="75" t="s">
        <v>18</v>
      </c>
      <c r="F998" s="75" t="s">
        <v>705</v>
      </c>
      <c r="G998" s="77">
        <v>134.0</v>
      </c>
    </row>
    <row r="999">
      <c r="A999" s="75" t="s">
        <v>665</v>
      </c>
      <c r="B999" s="75" t="s">
        <v>704</v>
      </c>
      <c r="C999" s="75" t="s">
        <v>683</v>
      </c>
      <c r="D999" s="75" t="s">
        <v>63</v>
      </c>
      <c r="E999" s="75" t="s">
        <v>18</v>
      </c>
      <c r="F999" s="75" t="s">
        <v>706</v>
      </c>
      <c r="G999" s="77">
        <v>10.0</v>
      </c>
    </row>
    <row r="1000">
      <c r="A1000" s="75" t="s">
        <v>665</v>
      </c>
      <c r="B1000" s="75" t="s">
        <v>704</v>
      </c>
      <c r="C1000" s="75" t="s">
        <v>683</v>
      </c>
      <c r="D1000" s="75" t="s">
        <v>63</v>
      </c>
      <c r="E1000" s="75" t="s">
        <v>18</v>
      </c>
      <c r="F1000" s="75" t="s">
        <v>707</v>
      </c>
      <c r="G1000" s="77">
        <v>10.0</v>
      </c>
    </row>
    <row r="1001">
      <c r="A1001" s="75" t="s">
        <v>665</v>
      </c>
      <c r="B1001" s="75" t="s">
        <v>704</v>
      </c>
      <c r="C1001" s="75" t="s">
        <v>683</v>
      </c>
      <c r="D1001" s="75" t="s">
        <v>166</v>
      </c>
      <c r="E1001" s="75" t="s">
        <v>17</v>
      </c>
      <c r="F1001" s="75" t="s">
        <v>705</v>
      </c>
      <c r="G1001" s="77">
        <v>4.0</v>
      </c>
    </row>
    <row r="1002">
      <c r="A1002" s="75" t="s">
        <v>665</v>
      </c>
      <c r="B1002" s="75" t="s">
        <v>704</v>
      </c>
      <c r="C1002" s="75" t="s">
        <v>683</v>
      </c>
      <c r="D1002" s="75" t="s">
        <v>166</v>
      </c>
      <c r="E1002" s="75" t="s">
        <v>17</v>
      </c>
      <c r="F1002" s="75" t="s">
        <v>706</v>
      </c>
      <c r="G1002" s="77">
        <v>0.0</v>
      </c>
    </row>
    <row r="1003">
      <c r="A1003" s="75" t="s">
        <v>665</v>
      </c>
      <c r="B1003" s="75" t="s">
        <v>704</v>
      </c>
      <c r="C1003" s="75" t="s">
        <v>683</v>
      </c>
      <c r="D1003" s="75" t="s">
        <v>166</v>
      </c>
      <c r="E1003" s="75" t="s">
        <v>17</v>
      </c>
      <c r="F1003" s="75" t="s">
        <v>707</v>
      </c>
      <c r="G1003" s="77">
        <v>0.0</v>
      </c>
    </row>
    <row r="1004">
      <c r="A1004" s="75" t="s">
        <v>665</v>
      </c>
      <c r="B1004" s="75" t="s">
        <v>704</v>
      </c>
      <c r="C1004" s="75" t="s">
        <v>683</v>
      </c>
      <c r="D1004" s="75" t="s">
        <v>166</v>
      </c>
      <c r="E1004" s="75" t="s">
        <v>14</v>
      </c>
      <c r="F1004" s="75" t="s">
        <v>705</v>
      </c>
      <c r="G1004" s="77">
        <v>10.0</v>
      </c>
    </row>
    <row r="1005">
      <c r="A1005" s="75" t="s">
        <v>665</v>
      </c>
      <c r="B1005" s="75" t="s">
        <v>704</v>
      </c>
      <c r="C1005" s="75" t="s">
        <v>683</v>
      </c>
      <c r="D1005" s="75" t="s">
        <v>166</v>
      </c>
      <c r="E1005" s="75" t="s">
        <v>14</v>
      </c>
      <c r="F1005" s="75" t="s">
        <v>706</v>
      </c>
      <c r="G1005" s="77">
        <v>0.0</v>
      </c>
    </row>
    <row r="1006">
      <c r="A1006" s="75" t="s">
        <v>665</v>
      </c>
      <c r="B1006" s="75" t="s">
        <v>704</v>
      </c>
      <c r="C1006" s="75" t="s">
        <v>683</v>
      </c>
      <c r="D1006" s="75" t="s">
        <v>166</v>
      </c>
      <c r="E1006" s="75" t="s">
        <v>14</v>
      </c>
      <c r="F1006" s="75" t="s">
        <v>707</v>
      </c>
      <c r="G1006" s="77">
        <v>0.0</v>
      </c>
    </row>
    <row r="1007">
      <c r="A1007" s="75" t="s">
        <v>665</v>
      </c>
      <c r="B1007" s="75" t="s">
        <v>704</v>
      </c>
      <c r="C1007" s="75" t="s">
        <v>683</v>
      </c>
      <c r="D1007" s="75" t="s">
        <v>166</v>
      </c>
      <c r="E1007" s="75" t="s">
        <v>11</v>
      </c>
      <c r="F1007" s="75" t="s">
        <v>705</v>
      </c>
      <c r="G1007" s="77">
        <v>196.0</v>
      </c>
    </row>
    <row r="1008">
      <c r="A1008" s="75" t="s">
        <v>665</v>
      </c>
      <c r="B1008" s="75" t="s">
        <v>704</v>
      </c>
      <c r="C1008" s="75" t="s">
        <v>683</v>
      </c>
      <c r="D1008" s="75" t="s">
        <v>166</v>
      </c>
      <c r="E1008" s="75" t="s">
        <v>11</v>
      </c>
      <c r="F1008" s="75" t="s">
        <v>706</v>
      </c>
      <c r="G1008" s="77">
        <v>18.0</v>
      </c>
    </row>
    <row r="1009">
      <c r="A1009" s="75" t="s">
        <v>665</v>
      </c>
      <c r="B1009" s="75" t="s">
        <v>704</v>
      </c>
      <c r="C1009" s="75" t="s">
        <v>683</v>
      </c>
      <c r="D1009" s="75" t="s">
        <v>166</v>
      </c>
      <c r="E1009" s="75" t="s">
        <v>11</v>
      </c>
      <c r="F1009" s="75" t="s">
        <v>707</v>
      </c>
      <c r="G1009" s="77">
        <v>14.0</v>
      </c>
    </row>
    <row r="1010">
      <c r="A1010" s="75" t="s">
        <v>665</v>
      </c>
      <c r="B1010" s="75" t="s">
        <v>704</v>
      </c>
      <c r="C1010" s="75" t="s">
        <v>683</v>
      </c>
      <c r="D1010" s="75" t="s">
        <v>166</v>
      </c>
      <c r="E1010" s="75" t="s">
        <v>20</v>
      </c>
      <c r="F1010" s="75" t="s">
        <v>705</v>
      </c>
      <c r="G1010" s="77">
        <v>6.0</v>
      </c>
    </row>
    <row r="1011">
      <c r="A1011" s="75" t="s">
        <v>665</v>
      </c>
      <c r="B1011" s="75" t="s">
        <v>704</v>
      </c>
      <c r="C1011" s="75" t="s">
        <v>683</v>
      </c>
      <c r="D1011" s="75" t="s">
        <v>166</v>
      </c>
      <c r="E1011" s="75" t="s">
        <v>20</v>
      </c>
      <c r="F1011" s="75" t="s">
        <v>706</v>
      </c>
      <c r="G1011" s="77">
        <v>0.0</v>
      </c>
    </row>
    <row r="1012">
      <c r="A1012" s="75" t="s">
        <v>665</v>
      </c>
      <c r="B1012" s="75" t="s">
        <v>704</v>
      </c>
      <c r="C1012" s="75" t="s">
        <v>683</v>
      </c>
      <c r="D1012" s="75" t="s">
        <v>166</v>
      </c>
      <c r="E1012" s="75" t="s">
        <v>20</v>
      </c>
      <c r="F1012" s="75" t="s">
        <v>707</v>
      </c>
      <c r="G1012" s="77">
        <v>0.0</v>
      </c>
    </row>
    <row r="1013">
      <c r="A1013" s="75" t="s">
        <v>665</v>
      </c>
      <c r="B1013" s="75" t="s">
        <v>704</v>
      </c>
      <c r="C1013" s="75" t="s">
        <v>683</v>
      </c>
      <c r="D1013" s="75" t="s">
        <v>166</v>
      </c>
      <c r="E1013" s="75" t="s">
        <v>15</v>
      </c>
      <c r="F1013" s="75" t="s">
        <v>705</v>
      </c>
      <c r="G1013" s="77">
        <v>26.0</v>
      </c>
    </row>
    <row r="1014">
      <c r="A1014" s="75" t="s">
        <v>665</v>
      </c>
      <c r="B1014" s="75" t="s">
        <v>704</v>
      </c>
      <c r="C1014" s="75" t="s">
        <v>683</v>
      </c>
      <c r="D1014" s="75" t="s">
        <v>166</v>
      </c>
      <c r="E1014" s="75" t="s">
        <v>15</v>
      </c>
      <c r="F1014" s="75" t="s">
        <v>706</v>
      </c>
      <c r="G1014" s="77">
        <v>2.0</v>
      </c>
    </row>
    <row r="1015">
      <c r="A1015" s="75" t="s">
        <v>665</v>
      </c>
      <c r="B1015" s="75" t="s">
        <v>704</v>
      </c>
      <c r="C1015" s="75" t="s">
        <v>683</v>
      </c>
      <c r="D1015" s="75" t="s">
        <v>166</v>
      </c>
      <c r="E1015" s="75" t="s">
        <v>15</v>
      </c>
      <c r="F1015" s="75" t="s">
        <v>707</v>
      </c>
      <c r="G1015" s="77">
        <v>2.0</v>
      </c>
    </row>
    <row r="1016">
      <c r="A1016" s="75" t="s">
        <v>665</v>
      </c>
      <c r="B1016" s="75" t="s">
        <v>704</v>
      </c>
      <c r="C1016" s="75" t="s">
        <v>683</v>
      </c>
      <c r="D1016" s="75" t="s">
        <v>166</v>
      </c>
      <c r="E1016" s="75" t="s">
        <v>19</v>
      </c>
      <c r="F1016" s="75" t="s">
        <v>705</v>
      </c>
      <c r="G1016" s="77">
        <v>1.0</v>
      </c>
    </row>
    <row r="1017">
      <c r="A1017" s="75" t="s">
        <v>665</v>
      </c>
      <c r="B1017" s="75" t="s">
        <v>704</v>
      </c>
      <c r="C1017" s="75" t="s">
        <v>683</v>
      </c>
      <c r="D1017" s="75" t="s">
        <v>166</v>
      </c>
      <c r="E1017" s="75" t="s">
        <v>19</v>
      </c>
      <c r="F1017" s="75" t="s">
        <v>706</v>
      </c>
      <c r="G1017" s="77">
        <v>0.0</v>
      </c>
    </row>
    <row r="1018">
      <c r="A1018" s="75" t="s">
        <v>665</v>
      </c>
      <c r="B1018" s="75" t="s">
        <v>704</v>
      </c>
      <c r="C1018" s="75" t="s">
        <v>683</v>
      </c>
      <c r="D1018" s="75" t="s">
        <v>166</v>
      </c>
      <c r="E1018" s="75" t="s">
        <v>19</v>
      </c>
      <c r="F1018" s="75" t="s">
        <v>707</v>
      </c>
      <c r="G1018" s="77">
        <v>0.0</v>
      </c>
    </row>
    <row r="1019">
      <c r="A1019" s="75" t="s">
        <v>665</v>
      </c>
      <c r="B1019" s="75" t="s">
        <v>704</v>
      </c>
      <c r="C1019" s="75" t="s">
        <v>683</v>
      </c>
      <c r="D1019" s="75" t="s">
        <v>166</v>
      </c>
      <c r="E1019" s="75" t="s">
        <v>13</v>
      </c>
      <c r="F1019" s="75" t="s">
        <v>705</v>
      </c>
      <c r="G1019" s="77">
        <v>1.0</v>
      </c>
    </row>
    <row r="1020">
      <c r="A1020" s="75" t="s">
        <v>665</v>
      </c>
      <c r="B1020" s="75" t="s">
        <v>704</v>
      </c>
      <c r="C1020" s="75" t="s">
        <v>683</v>
      </c>
      <c r="D1020" s="75" t="s">
        <v>166</v>
      </c>
      <c r="E1020" s="75" t="s">
        <v>13</v>
      </c>
      <c r="F1020" s="75" t="s">
        <v>706</v>
      </c>
      <c r="G1020" s="77">
        <v>0.0</v>
      </c>
    </row>
    <row r="1021">
      <c r="A1021" s="75" t="s">
        <v>665</v>
      </c>
      <c r="B1021" s="75" t="s">
        <v>704</v>
      </c>
      <c r="C1021" s="75" t="s">
        <v>683</v>
      </c>
      <c r="D1021" s="75" t="s">
        <v>166</v>
      </c>
      <c r="E1021" s="75" t="s">
        <v>13</v>
      </c>
      <c r="F1021" s="75" t="s">
        <v>707</v>
      </c>
      <c r="G1021" s="77">
        <v>0.0</v>
      </c>
    </row>
    <row r="1022">
      <c r="A1022" s="75" t="s">
        <v>665</v>
      </c>
      <c r="B1022" s="75" t="s">
        <v>704</v>
      </c>
      <c r="C1022" s="75" t="s">
        <v>683</v>
      </c>
      <c r="D1022" s="75" t="s">
        <v>166</v>
      </c>
      <c r="E1022" s="75" t="s">
        <v>10</v>
      </c>
      <c r="F1022" s="75" t="s">
        <v>705</v>
      </c>
      <c r="G1022" s="77">
        <v>296.0</v>
      </c>
    </row>
    <row r="1023">
      <c r="A1023" s="75" t="s">
        <v>665</v>
      </c>
      <c r="B1023" s="75" t="s">
        <v>704</v>
      </c>
      <c r="C1023" s="75" t="s">
        <v>683</v>
      </c>
      <c r="D1023" s="75" t="s">
        <v>166</v>
      </c>
      <c r="E1023" s="75" t="s">
        <v>10</v>
      </c>
      <c r="F1023" s="75" t="s">
        <v>706</v>
      </c>
      <c r="G1023" s="77">
        <v>224.0</v>
      </c>
    </row>
    <row r="1024">
      <c r="A1024" s="75" t="s">
        <v>665</v>
      </c>
      <c r="B1024" s="75" t="s">
        <v>704</v>
      </c>
      <c r="C1024" s="75" t="s">
        <v>683</v>
      </c>
      <c r="D1024" s="75" t="s">
        <v>166</v>
      </c>
      <c r="E1024" s="75" t="s">
        <v>10</v>
      </c>
      <c r="F1024" s="75" t="s">
        <v>707</v>
      </c>
      <c r="G1024" s="77">
        <v>124.0</v>
      </c>
    </row>
    <row r="1025">
      <c r="A1025" s="75" t="s">
        <v>665</v>
      </c>
      <c r="B1025" s="75" t="s">
        <v>704</v>
      </c>
      <c r="C1025" s="75" t="s">
        <v>683</v>
      </c>
      <c r="D1025" s="75" t="s">
        <v>166</v>
      </c>
      <c r="E1025" s="75" t="s">
        <v>16</v>
      </c>
      <c r="F1025" s="75" t="s">
        <v>705</v>
      </c>
      <c r="G1025" s="77">
        <v>25.0</v>
      </c>
    </row>
    <row r="1026">
      <c r="A1026" s="75" t="s">
        <v>665</v>
      </c>
      <c r="B1026" s="75" t="s">
        <v>704</v>
      </c>
      <c r="C1026" s="75" t="s">
        <v>683</v>
      </c>
      <c r="D1026" s="75" t="s">
        <v>166</v>
      </c>
      <c r="E1026" s="75" t="s">
        <v>16</v>
      </c>
      <c r="F1026" s="75" t="s">
        <v>706</v>
      </c>
      <c r="G1026" s="77">
        <v>12.0</v>
      </c>
    </row>
    <row r="1027">
      <c r="A1027" s="75" t="s">
        <v>665</v>
      </c>
      <c r="B1027" s="75" t="s">
        <v>704</v>
      </c>
      <c r="C1027" s="75" t="s">
        <v>683</v>
      </c>
      <c r="D1027" s="75" t="s">
        <v>166</v>
      </c>
      <c r="E1027" s="75" t="s">
        <v>16</v>
      </c>
      <c r="F1027" s="75" t="s">
        <v>707</v>
      </c>
      <c r="G1027" s="77">
        <v>9.0</v>
      </c>
    </row>
    <row r="1028">
      <c r="A1028" s="75" t="s">
        <v>665</v>
      </c>
      <c r="B1028" s="75" t="s">
        <v>704</v>
      </c>
      <c r="C1028" s="75" t="s">
        <v>683</v>
      </c>
      <c r="D1028" s="75" t="s">
        <v>166</v>
      </c>
      <c r="E1028" s="75" t="s">
        <v>12</v>
      </c>
      <c r="F1028" s="75" t="s">
        <v>705</v>
      </c>
      <c r="G1028" s="77">
        <v>9.0</v>
      </c>
    </row>
    <row r="1029">
      <c r="A1029" s="75" t="s">
        <v>665</v>
      </c>
      <c r="B1029" s="75" t="s">
        <v>704</v>
      </c>
      <c r="C1029" s="75" t="s">
        <v>683</v>
      </c>
      <c r="D1029" s="75" t="s">
        <v>166</v>
      </c>
      <c r="E1029" s="75" t="s">
        <v>12</v>
      </c>
      <c r="F1029" s="75" t="s">
        <v>706</v>
      </c>
      <c r="G1029" s="77">
        <v>2.0</v>
      </c>
    </row>
    <row r="1030">
      <c r="A1030" s="75" t="s">
        <v>665</v>
      </c>
      <c r="B1030" s="75" t="s">
        <v>704</v>
      </c>
      <c r="C1030" s="75" t="s">
        <v>683</v>
      </c>
      <c r="D1030" s="75" t="s">
        <v>166</v>
      </c>
      <c r="E1030" s="75" t="s">
        <v>12</v>
      </c>
      <c r="F1030" s="75" t="s">
        <v>707</v>
      </c>
      <c r="G1030" s="77">
        <v>2.0</v>
      </c>
    </row>
    <row r="1031">
      <c r="A1031" s="75" t="s">
        <v>665</v>
      </c>
      <c r="B1031" s="75" t="s">
        <v>704</v>
      </c>
      <c r="C1031" s="75" t="s">
        <v>683</v>
      </c>
      <c r="D1031" s="75" t="s">
        <v>166</v>
      </c>
      <c r="E1031" s="75" t="s">
        <v>18</v>
      </c>
      <c r="F1031" s="75" t="s">
        <v>705</v>
      </c>
      <c r="G1031" s="77">
        <v>1.0</v>
      </c>
    </row>
    <row r="1032">
      <c r="A1032" s="75" t="s">
        <v>665</v>
      </c>
      <c r="B1032" s="75" t="s">
        <v>704</v>
      </c>
      <c r="C1032" s="75" t="s">
        <v>683</v>
      </c>
      <c r="D1032" s="75" t="s">
        <v>166</v>
      </c>
      <c r="E1032" s="75" t="s">
        <v>18</v>
      </c>
      <c r="F1032" s="75" t="s">
        <v>706</v>
      </c>
      <c r="G1032" s="77">
        <v>0.0</v>
      </c>
    </row>
    <row r="1033">
      <c r="A1033" s="75" t="s">
        <v>665</v>
      </c>
      <c r="B1033" s="75" t="s">
        <v>704</v>
      </c>
      <c r="C1033" s="75" t="s">
        <v>683</v>
      </c>
      <c r="D1033" s="75" t="s">
        <v>166</v>
      </c>
      <c r="E1033" s="75" t="s">
        <v>18</v>
      </c>
      <c r="F1033" s="75" t="s">
        <v>707</v>
      </c>
      <c r="G1033" s="77">
        <v>0.0</v>
      </c>
    </row>
    <row r="1034">
      <c r="A1034" s="75" t="s">
        <v>665</v>
      </c>
      <c r="B1034" s="75" t="s">
        <v>704</v>
      </c>
      <c r="C1034" s="75" t="s">
        <v>683</v>
      </c>
      <c r="D1034" s="75" t="s">
        <v>196</v>
      </c>
      <c r="E1034" s="75" t="s">
        <v>17</v>
      </c>
      <c r="F1034" s="75" t="s">
        <v>705</v>
      </c>
      <c r="G1034" s="77">
        <v>8.0</v>
      </c>
    </row>
    <row r="1035">
      <c r="A1035" s="75" t="s">
        <v>665</v>
      </c>
      <c r="B1035" s="75" t="s">
        <v>704</v>
      </c>
      <c r="C1035" s="75" t="s">
        <v>683</v>
      </c>
      <c r="D1035" s="75" t="s">
        <v>196</v>
      </c>
      <c r="E1035" s="75" t="s">
        <v>17</v>
      </c>
      <c r="F1035" s="75" t="s">
        <v>706</v>
      </c>
      <c r="G1035" s="77">
        <v>3.0</v>
      </c>
    </row>
    <row r="1036">
      <c r="A1036" s="75" t="s">
        <v>665</v>
      </c>
      <c r="B1036" s="75" t="s">
        <v>704</v>
      </c>
      <c r="C1036" s="75" t="s">
        <v>683</v>
      </c>
      <c r="D1036" s="75" t="s">
        <v>196</v>
      </c>
      <c r="E1036" s="75" t="s">
        <v>17</v>
      </c>
      <c r="F1036" s="75" t="s">
        <v>707</v>
      </c>
      <c r="G1036" s="77">
        <v>1.0</v>
      </c>
    </row>
    <row r="1037">
      <c r="A1037" s="75" t="s">
        <v>665</v>
      </c>
      <c r="B1037" s="75" t="s">
        <v>704</v>
      </c>
      <c r="C1037" s="75" t="s">
        <v>683</v>
      </c>
      <c r="D1037" s="75" t="s">
        <v>196</v>
      </c>
      <c r="E1037" s="75" t="s">
        <v>14</v>
      </c>
      <c r="F1037" s="75" t="s">
        <v>705</v>
      </c>
      <c r="G1037" s="77">
        <v>24.0</v>
      </c>
    </row>
    <row r="1038">
      <c r="A1038" s="75" t="s">
        <v>665</v>
      </c>
      <c r="B1038" s="75" t="s">
        <v>704</v>
      </c>
      <c r="C1038" s="75" t="s">
        <v>683</v>
      </c>
      <c r="D1038" s="75" t="s">
        <v>196</v>
      </c>
      <c r="E1038" s="75" t="s">
        <v>14</v>
      </c>
      <c r="F1038" s="75" t="s">
        <v>706</v>
      </c>
      <c r="G1038" s="77">
        <v>0.0</v>
      </c>
    </row>
    <row r="1039">
      <c r="A1039" s="75" t="s">
        <v>665</v>
      </c>
      <c r="B1039" s="75" t="s">
        <v>704</v>
      </c>
      <c r="C1039" s="75" t="s">
        <v>683</v>
      </c>
      <c r="D1039" s="75" t="s">
        <v>196</v>
      </c>
      <c r="E1039" s="75" t="s">
        <v>14</v>
      </c>
      <c r="F1039" s="75" t="s">
        <v>707</v>
      </c>
      <c r="G1039" s="77">
        <v>0.0</v>
      </c>
    </row>
    <row r="1040">
      <c r="A1040" s="75" t="s">
        <v>665</v>
      </c>
      <c r="B1040" s="75" t="s">
        <v>704</v>
      </c>
      <c r="C1040" s="75" t="s">
        <v>683</v>
      </c>
      <c r="D1040" s="75" t="s">
        <v>196</v>
      </c>
      <c r="E1040" s="75" t="s">
        <v>11</v>
      </c>
      <c r="F1040" s="75" t="s">
        <v>705</v>
      </c>
      <c r="G1040" s="77">
        <v>656.0</v>
      </c>
    </row>
    <row r="1041">
      <c r="A1041" s="75" t="s">
        <v>665</v>
      </c>
      <c r="B1041" s="75" t="s">
        <v>704</v>
      </c>
      <c r="C1041" s="75" t="s">
        <v>683</v>
      </c>
      <c r="D1041" s="75" t="s">
        <v>196</v>
      </c>
      <c r="E1041" s="75" t="s">
        <v>11</v>
      </c>
      <c r="F1041" s="75" t="s">
        <v>706</v>
      </c>
      <c r="G1041" s="77">
        <v>278.0</v>
      </c>
    </row>
    <row r="1042">
      <c r="A1042" s="75" t="s">
        <v>665</v>
      </c>
      <c r="B1042" s="75" t="s">
        <v>704</v>
      </c>
      <c r="C1042" s="75" t="s">
        <v>683</v>
      </c>
      <c r="D1042" s="75" t="s">
        <v>196</v>
      </c>
      <c r="E1042" s="75" t="s">
        <v>11</v>
      </c>
      <c r="F1042" s="75" t="s">
        <v>707</v>
      </c>
      <c r="G1042" s="77">
        <v>251.0</v>
      </c>
    </row>
    <row r="1043">
      <c r="A1043" s="75" t="s">
        <v>665</v>
      </c>
      <c r="B1043" s="75" t="s">
        <v>704</v>
      </c>
      <c r="C1043" s="75" t="s">
        <v>683</v>
      </c>
      <c r="D1043" s="75" t="s">
        <v>196</v>
      </c>
      <c r="E1043" s="75" t="s">
        <v>20</v>
      </c>
      <c r="F1043" s="75" t="s">
        <v>705</v>
      </c>
      <c r="G1043" s="77">
        <v>2.0</v>
      </c>
    </row>
    <row r="1044">
      <c r="A1044" s="75" t="s">
        <v>665</v>
      </c>
      <c r="B1044" s="75" t="s">
        <v>704</v>
      </c>
      <c r="C1044" s="75" t="s">
        <v>683</v>
      </c>
      <c r="D1044" s="75" t="s">
        <v>196</v>
      </c>
      <c r="E1044" s="75" t="s">
        <v>20</v>
      </c>
      <c r="F1044" s="75" t="s">
        <v>706</v>
      </c>
      <c r="G1044" s="77">
        <v>0.0</v>
      </c>
    </row>
    <row r="1045">
      <c r="A1045" s="75" t="s">
        <v>665</v>
      </c>
      <c r="B1045" s="75" t="s">
        <v>704</v>
      </c>
      <c r="C1045" s="75" t="s">
        <v>683</v>
      </c>
      <c r="D1045" s="75" t="s">
        <v>196</v>
      </c>
      <c r="E1045" s="75" t="s">
        <v>20</v>
      </c>
      <c r="F1045" s="75" t="s">
        <v>707</v>
      </c>
      <c r="G1045" s="77">
        <v>0.0</v>
      </c>
    </row>
    <row r="1046">
      <c r="A1046" s="75" t="s">
        <v>665</v>
      </c>
      <c r="B1046" s="75" t="s">
        <v>704</v>
      </c>
      <c r="C1046" s="75" t="s">
        <v>683</v>
      </c>
      <c r="D1046" s="75" t="s">
        <v>196</v>
      </c>
      <c r="E1046" s="75" t="s">
        <v>15</v>
      </c>
      <c r="F1046" s="75" t="s">
        <v>705</v>
      </c>
      <c r="G1046" s="77">
        <v>36.0</v>
      </c>
    </row>
    <row r="1047">
      <c r="A1047" s="75" t="s">
        <v>665</v>
      </c>
      <c r="B1047" s="75" t="s">
        <v>704</v>
      </c>
      <c r="C1047" s="75" t="s">
        <v>683</v>
      </c>
      <c r="D1047" s="75" t="s">
        <v>196</v>
      </c>
      <c r="E1047" s="75" t="s">
        <v>15</v>
      </c>
      <c r="F1047" s="75" t="s">
        <v>706</v>
      </c>
      <c r="G1047" s="77">
        <v>0.0</v>
      </c>
    </row>
    <row r="1048">
      <c r="A1048" s="75" t="s">
        <v>665</v>
      </c>
      <c r="B1048" s="75" t="s">
        <v>704</v>
      </c>
      <c r="C1048" s="75" t="s">
        <v>683</v>
      </c>
      <c r="D1048" s="75" t="s">
        <v>196</v>
      </c>
      <c r="E1048" s="75" t="s">
        <v>15</v>
      </c>
      <c r="F1048" s="75" t="s">
        <v>707</v>
      </c>
      <c r="G1048" s="77">
        <v>0.0</v>
      </c>
    </row>
    <row r="1049">
      <c r="A1049" s="75" t="s">
        <v>665</v>
      </c>
      <c r="B1049" s="75" t="s">
        <v>704</v>
      </c>
      <c r="C1049" s="75" t="s">
        <v>683</v>
      </c>
      <c r="D1049" s="75" t="s">
        <v>196</v>
      </c>
      <c r="E1049" s="75" t="s">
        <v>19</v>
      </c>
      <c r="F1049" s="75" t="s">
        <v>705</v>
      </c>
      <c r="G1049" s="77">
        <v>4.0</v>
      </c>
    </row>
    <row r="1050">
      <c r="A1050" s="75" t="s">
        <v>665</v>
      </c>
      <c r="B1050" s="75" t="s">
        <v>704</v>
      </c>
      <c r="C1050" s="75" t="s">
        <v>683</v>
      </c>
      <c r="D1050" s="75" t="s">
        <v>196</v>
      </c>
      <c r="E1050" s="75" t="s">
        <v>19</v>
      </c>
      <c r="F1050" s="75" t="s">
        <v>706</v>
      </c>
      <c r="G1050" s="77">
        <v>1.0</v>
      </c>
    </row>
    <row r="1051">
      <c r="A1051" s="75" t="s">
        <v>665</v>
      </c>
      <c r="B1051" s="75" t="s">
        <v>704</v>
      </c>
      <c r="C1051" s="75" t="s">
        <v>683</v>
      </c>
      <c r="D1051" s="75" t="s">
        <v>196</v>
      </c>
      <c r="E1051" s="75" t="s">
        <v>19</v>
      </c>
      <c r="F1051" s="75" t="s">
        <v>707</v>
      </c>
      <c r="G1051" s="77">
        <v>1.0</v>
      </c>
    </row>
    <row r="1052">
      <c r="A1052" s="75" t="s">
        <v>665</v>
      </c>
      <c r="B1052" s="75" t="s">
        <v>704</v>
      </c>
      <c r="C1052" s="75" t="s">
        <v>683</v>
      </c>
      <c r="D1052" s="75" t="s">
        <v>196</v>
      </c>
      <c r="E1052" s="75" t="s">
        <v>13</v>
      </c>
      <c r="F1052" s="75" t="s">
        <v>705</v>
      </c>
      <c r="G1052" s="77">
        <v>4.0</v>
      </c>
    </row>
    <row r="1053">
      <c r="A1053" s="75" t="s">
        <v>665</v>
      </c>
      <c r="B1053" s="75" t="s">
        <v>704</v>
      </c>
      <c r="C1053" s="75" t="s">
        <v>683</v>
      </c>
      <c r="D1053" s="75" t="s">
        <v>196</v>
      </c>
      <c r="E1053" s="75" t="s">
        <v>13</v>
      </c>
      <c r="F1053" s="75" t="s">
        <v>706</v>
      </c>
      <c r="G1053" s="77">
        <v>1.0</v>
      </c>
    </row>
    <row r="1054">
      <c r="A1054" s="75" t="s">
        <v>665</v>
      </c>
      <c r="B1054" s="75" t="s">
        <v>704</v>
      </c>
      <c r="C1054" s="75" t="s">
        <v>683</v>
      </c>
      <c r="D1054" s="75" t="s">
        <v>196</v>
      </c>
      <c r="E1054" s="75" t="s">
        <v>13</v>
      </c>
      <c r="F1054" s="75" t="s">
        <v>707</v>
      </c>
      <c r="G1054" s="77">
        <v>1.0</v>
      </c>
    </row>
    <row r="1055">
      <c r="A1055" s="75" t="s">
        <v>665</v>
      </c>
      <c r="B1055" s="75" t="s">
        <v>704</v>
      </c>
      <c r="C1055" s="75" t="s">
        <v>683</v>
      </c>
      <c r="D1055" s="75" t="s">
        <v>196</v>
      </c>
      <c r="E1055" s="75" t="s">
        <v>10</v>
      </c>
      <c r="F1055" s="75" t="s">
        <v>705</v>
      </c>
      <c r="G1055" s="77">
        <v>1428.0</v>
      </c>
    </row>
    <row r="1056">
      <c r="A1056" s="75" t="s">
        <v>665</v>
      </c>
      <c r="B1056" s="75" t="s">
        <v>704</v>
      </c>
      <c r="C1056" s="75" t="s">
        <v>683</v>
      </c>
      <c r="D1056" s="75" t="s">
        <v>196</v>
      </c>
      <c r="E1056" s="75" t="s">
        <v>10</v>
      </c>
      <c r="F1056" s="75" t="s">
        <v>706</v>
      </c>
      <c r="G1056" s="77">
        <v>1103.0</v>
      </c>
    </row>
    <row r="1057">
      <c r="A1057" s="75" t="s">
        <v>665</v>
      </c>
      <c r="B1057" s="75" t="s">
        <v>704</v>
      </c>
      <c r="C1057" s="75" t="s">
        <v>683</v>
      </c>
      <c r="D1057" s="75" t="s">
        <v>196</v>
      </c>
      <c r="E1057" s="75" t="s">
        <v>10</v>
      </c>
      <c r="F1057" s="75" t="s">
        <v>707</v>
      </c>
      <c r="G1057" s="77">
        <v>869.0</v>
      </c>
    </row>
    <row r="1058">
      <c r="A1058" s="75" t="s">
        <v>665</v>
      </c>
      <c r="B1058" s="75" t="s">
        <v>704</v>
      </c>
      <c r="C1058" s="75" t="s">
        <v>683</v>
      </c>
      <c r="D1058" s="75" t="s">
        <v>196</v>
      </c>
      <c r="E1058" s="75" t="s">
        <v>16</v>
      </c>
      <c r="F1058" s="75" t="s">
        <v>705</v>
      </c>
      <c r="G1058" s="77">
        <v>922.0</v>
      </c>
    </row>
    <row r="1059">
      <c r="A1059" s="75" t="s">
        <v>665</v>
      </c>
      <c r="B1059" s="75" t="s">
        <v>704</v>
      </c>
      <c r="C1059" s="75" t="s">
        <v>683</v>
      </c>
      <c r="D1059" s="75" t="s">
        <v>196</v>
      </c>
      <c r="E1059" s="75" t="s">
        <v>16</v>
      </c>
      <c r="F1059" s="75" t="s">
        <v>706</v>
      </c>
      <c r="G1059" s="77">
        <v>849.0</v>
      </c>
    </row>
    <row r="1060">
      <c r="A1060" s="75" t="s">
        <v>665</v>
      </c>
      <c r="B1060" s="75" t="s">
        <v>704</v>
      </c>
      <c r="C1060" s="75" t="s">
        <v>683</v>
      </c>
      <c r="D1060" s="75" t="s">
        <v>196</v>
      </c>
      <c r="E1060" s="75" t="s">
        <v>16</v>
      </c>
      <c r="F1060" s="75" t="s">
        <v>707</v>
      </c>
      <c r="G1060" s="77">
        <v>771.0</v>
      </c>
    </row>
    <row r="1061">
      <c r="A1061" s="75" t="s">
        <v>665</v>
      </c>
      <c r="B1061" s="75" t="s">
        <v>704</v>
      </c>
      <c r="C1061" s="75" t="s">
        <v>683</v>
      </c>
      <c r="D1061" s="75" t="s">
        <v>196</v>
      </c>
      <c r="E1061" s="75" t="s">
        <v>12</v>
      </c>
      <c r="F1061" s="75" t="s">
        <v>705</v>
      </c>
      <c r="G1061" s="77">
        <v>40.0</v>
      </c>
    </row>
    <row r="1062">
      <c r="A1062" s="75" t="s">
        <v>665</v>
      </c>
      <c r="B1062" s="75" t="s">
        <v>704</v>
      </c>
      <c r="C1062" s="75" t="s">
        <v>683</v>
      </c>
      <c r="D1062" s="75" t="s">
        <v>196</v>
      </c>
      <c r="E1062" s="75" t="s">
        <v>12</v>
      </c>
      <c r="F1062" s="75" t="s">
        <v>706</v>
      </c>
      <c r="G1062" s="77">
        <v>7.0</v>
      </c>
    </row>
    <row r="1063">
      <c r="A1063" s="75" t="s">
        <v>665</v>
      </c>
      <c r="B1063" s="75" t="s">
        <v>704</v>
      </c>
      <c r="C1063" s="75" t="s">
        <v>683</v>
      </c>
      <c r="D1063" s="75" t="s">
        <v>196</v>
      </c>
      <c r="E1063" s="75" t="s">
        <v>12</v>
      </c>
      <c r="F1063" s="75" t="s">
        <v>707</v>
      </c>
      <c r="G1063" s="77">
        <v>7.0</v>
      </c>
    </row>
    <row r="1064">
      <c r="A1064" s="75" t="s">
        <v>665</v>
      </c>
      <c r="B1064" s="75" t="s">
        <v>704</v>
      </c>
      <c r="C1064" s="75" t="s">
        <v>683</v>
      </c>
      <c r="D1064" s="75" t="s">
        <v>196</v>
      </c>
      <c r="E1064" s="75" t="s">
        <v>18</v>
      </c>
      <c r="F1064" s="75" t="s">
        <v>705</v>
      </c>
      <c r="G1064" s="77">
        <v>3.0</v>
      </c>
    </row>
    <row r="1065">
      <c r="A1065" s="75" t="s">
        <v>665</v>
      </c>
      <c r="B1065" s="75" t="s">
        <v>704</v>
      </c>
      <c r="C1065" s="75" t="s">
        <v>683</v>
      </c>
      <c r="D1065" s="75" t="s">
        <v>196</v>
      </c>
      <c r="E1065" s="75" t="s">
        <v>18</v>
      </c>
      <c r="F1065" s="75" t="s">
        <v>706</v>
      </c>
      <c r="G1065" s="77">
        <v>0.0</v>
      </c>
    </row>
    <row r="1066">
      <c r="A1066" s="75" t="s">
        <v>665</v>
      </c>
      <c r="B1066" s="75" t="s">
        <v>704</v>
      </c>
      <c r="C1066" s="75" t="s">
        <v>683</v>
      </c>
      <c r="D1066" s="75" t="s">
        <v>196</v>
      </c>
      <c r="E1066" s="75" t="s">
        <v>18</v>
      </c>
      <c r="F1066" s="75" t="s">
        <v>707</v>
      </c>
      <c r="G1066" s="77">
        <v>0.0</v>
      </c>
    </row>
    <row r="1067">
      <c r="A1067" s="75" t="s">
        <v>665</v>
      </c>
      <c r="B1067" s="75" t="s">
        <v>704</v>
      </c>
      <c r="C1067" s="75" t="s">
        <v>683</v>
      </c>
      <c r="D1067" s="75" t="s">
        <v>91</v>
      </c>
      <c r="E1067" s="75" t="s">
        <v>17</v>
      </c>
      <c r="F1067" s="75" t="s">
        <v>705</v>
      </c>
      <c r="G1067" s="77">
        <v>5738.0</v>
      </c>
    </row>
    <row r="1068">
      <c r="A1068" s="75" t="s">
        <v>665</v>
      </c>
      <c r="B1068" s="75" t="s">
        <v>704</v>
      </c>
      <c r="C1068" s="75" t="s">
        <v>683</v>
      </c>
      <c r="D1068" s="75" t="s">
        <v>91</v>
      </c>
      <c r="E1068" s="75" t="s">
        <v>17</v>
      </c>
      <c r="F1068" s="75" t="s">
        <v>706</v>
      </c>
      <c r="G1068" s="77">
        <v>3482.0</v>
      </c>
    </row>
    <row r="1069">
      <c r="A1069" s="75" t="s">
        <v>665</v>
      </c>
      <c r="B1069" s="75" t="s">
        <v>704</v>
      </c>
      <c r="C1069" s="75" t="s">
        <v>683</v>
      </c>
      <c r="D1069" s="75" t="s">
        <v>91</v>
      </c>
      <c r="E1069" s="75" t="s">
        <v>17</v>
      </c>
      <c r="F1069" s="75" t="s">
        <v>707</v>
      </c>
      <c r="G1069" s="77">
        <v>2287.0</v>
      </c>
    </row>
    <row r="1070">
      <c r="A1070" s="75" t="s">
        <v>665</v>
      </c>
      <c r="B1070" s="75" t="s">
        <v>704</v>
      </c>
      <c r="C1070" s="75" t="s">
        <v>683</v>
      </c>
      <c r="D1070" s="75" t="s">
        <v>91</v>
      </c>
      <c r="E1070" s="75" t="s">
        <v>14</v>
      </c>
      <c r="F1070" s="75" t="s">
        <v>705</v>
      </c>
      <c r="G1070" s="77">
        <v>3031.0</v>
      </c>
    </row>
    <row r="1071">
      <c r="A1071" s="75" t="s">
        <v>665</v>
      </c>
      <c r="B1071" s="75" t="s">
        <v>704</v>
      </c>
      <c r="C1071" s="75" t="s">
        <v>683</v>
      </c>
      <c r="D1071" s="75" t="s">
        <v>91</v>
      </c>
      <c r="E1071" s="75" t="s">
        <v>14</v>
      </c>
      <c r="F1071" s="75" t="s">
        <v>706</v>
      </c>
      <c r="G1071" s="77">
        <v>0.0</v>
      </c>
    </row>
    <row r="1072">
      <c r="A1072" s="75" t="s">
        <v>665</v>
      </c>
      <c r="B1072" s="75" t="s">
        <v>704</v>
      </c>
      <c r="C1072" s="75" t="s">
        <v>683</v>
      </c>
      <c r="D1072" s="75" t="s">
        <v>91</v>
      </c>
      <c r="E1072" s="75" t="s">
        <v>14</v>
      </c>
      <c r="F1072" s="75" t="s">
        <v>707</v>
      </c>
      <c r="G1072" s="77">
        <v>0.0</v>
      </c>
    </row>
    <row r="1073">
      <c r="A1073" s="75" t="s">
        <v>665</v>
      </c>
      <c r="B1073" s="75" t="s">
        <v>704</v>
      </c>
      <c r="C1073" s="75" t="s">
        <v>683</v>
      </c>
      <c r="D1073" s="75" t="s">
        <v>91</v>
      </c>
      <c r="E1073" s="75" t="s">
        <v>11</v>
      </c>
      <c r="F1073" s="75" t="s">
        <v>705</v>
      </c>
      <c r="G1073" s="77">
        <v>48449.0</v>
      </c>
    </row>
    <row r="1074">
      <c r="A1074" s="75" t="s">
        <v>665</v>
      </c>
      <c r="B1074" s="75" t="s">
        <v>704</v>
      </c>
      <c r="C1074" s="75" t="s">
        <v>683</v>
      </c>
      <c r="D1074" s="75" t="s">
        <v>91</v>
      </c>
      <c r="E1074" s="75" t="s">
        <v>11</v>
      </c>
      <c r="F1074" s="75" t="s">
        <v>706</v>
      </c>
      <c r="G1074" s="77">
        <v>5219.0</v>
      </c>
    </row>
    <row r="1075">
      <c r="A1075" s="75" t="s">
        <v>665</v>
      </c>
      <c r="B1075" s="75" t="s">
        <v>704</v>
      </c>
      <c r="C1075" s="75" t="s">
        <v>683</v>
      </c>
      <c r="D1075" s="75" t="s">
        <v>91</v>
      </c>
      <c r="E1075" s="75" t="s">
        <v>11</v>
      </c>
      <c r="F1075" s="75" t="s">
        <v>707</v>
      </c>
      <c r="G1075" s="77">
        <v>4517.0</v>
      </c>
    </row>
    <row r="1076">
      <c r="A1076" s="75" t="s">
        <v>665</v>
      </c>
      <c r="B1076" s="75" t="s">
        <v>704</v>
      </c>
      <c r="C1076" s="75" t="s">
        <v>683</v>
      </c>
      <c r="D1076" s="75" t="s">
        <v>91</v>
      </c>
      <c r="E1076" s="75" t="s">
        <v>20</v>
      </c>
      <c r="F1076" s="75" t="s">
        <v>705</v>
      </c>
      <c r="G1076" s="77">
        <v>1787.0</v>
      </c>
    </row>
    <row r="1077">
      <c r="A1077" s="75" t="s">
        <v>665</v>
      </c>
      <c r="B1077" s="75" t="s">
        <v>704</v>
      </c>
      <c r="C1077" s="75" t="s">
        <v>683</v>
      </c>
      <c r="D1077" s="75" t="s">
        <v>91</v>
      </c>
      <c r="E1077" s="75" t="s">
        <v>20</v>
      </c>
      <c r="F1077" s="75" t="s">
        <v>706</v>
      </c>
      <c r="G1077" s="77">
        <v>353.0</v>
      </c>
    </row>
    <row r="1078">
      <c r="A1078" s="75" t="s">
        <v>665</v>
      </c>
      <c r="B1078" s="75" t="s">
        <v>704</v>
      </c>
      <c r="C1078" s="75" t="s">
        <v>683</v>
      </c>
      <c r="D1078" s="75" t="s">
        <v>91</v>
      </c>
      <c r="E1078" s="75" t="s">
        <v>20</v>
      </c>
      <c r="F1078" s="75" t="s">
        <v>707</v>
      </c>
      <c r="G1078" s="77">
        <v>320.0</v>
      </c>
    </row>
    <row r="1079">
      <c r="A1079" s="75" t="s">
        <v>665</v>
      </c>
      <c r="B1079" s="75" t="s">
        <v>704</v>
      </c>
      <c r="C1079" s="75" t="s">
        <v>683</v>
      </c>
      <c r="D1079" s="75" t="s">
        <v>91</v>
      </c>
      <c r="E1079" s="75" t="s">
        <v>15</v>
      </c>
      <c r="F1079" s="75" t="s">
        <v>705</v>
      </c>
      <c r="G1079" s="77">
        <v>4209.0</v>
      </c>
    </row>
    <row r="1080">
      <c r="A1080" s="75" t="s">
        <v>665</v>
      </c>
      <c r="B1080" s="75" t="s">
        <v>704</v>
      </c>
      <c r="C1080" s="75" t="s">
        <v>683</v>
      </c>
      <c r="D1080" s="75" t="s">
        <v>91</v>
      </c>
      <c r="E1080" s="75" t="s">
        <v>15</v>
      </c>
      <c r="F1080" s="75" t="s">
        <v>706</v>
      </c>
      <c r="G1080" s="77">
        <v>179.0</v>
      </c>
    </row>
    <row r="1081">
      <c r="A1081" s="75" t="s">
        <v>665</v>
      </c>
      <c r="B1081" s="75" t="s">
        <v>704</v>
      </c>
      <c r="C1081" s="75" t="s">
        <v>683</v>
      </c>
      <c r="D1081" s="75" t="s">
        <v>91</v>
      </c>
      <c r="E1081" s="75" t="s">
        <v>15</v>
      </c>
      <c r="F1081" s="75" t="s">
        <v>707</v>
      </c>
      <c r="G1081" s="77">
        <v>177.0</v>
      </c>
    </row>
    <row r="1082">
      <c r="A1082" s="75" t="s">
        <v>665</v>
      </c>
      <c r="B1082" s="75" t="s">
        <v>704</v>
      </c>
      <c r="C1082" s="75" t="s">
        <v>683</v>
      </c>
      <c r="D1082" s="75" t="s">
        <v>91</v>
      </c>
      <c r="E1082" s="75" t="s">
        <v>19</v>
      </c>
      <c r="F1082" s="75" t="s">
        <v>705</v>
      </c>
      <c r="G1082" s="77">
        <v>3664.0</v>
      </c>
    </row>
    <row r="1083">
      <c r="A1083" s="75" t="s">
        <v>665</v>
      </c>
      <c r="B1083" s="75" t="s">
        <v>704</v>
      </c>
      <c r="C1083" s="75" t="s">
        <v>683</v>
      </c>
      <c r="D1083" s="75" t="s">
        <v>91</v>
      </c>
      <c r="E1083" s="75" t="s">
        <v>19</v>
      </c>
      <c r="F1083" s="75" t="s">
        <v>706</v>
      </c>
      <c r="G1083" s="77">
        <v>824.0</v>
      </c>
    </row>
    <row r="1084">
      <c r="A1084" s="75" t="s">
        <v>665</v>
      </c>
      <c r="B1084" s="75" t="s">
        <v>704</v>
      </c>
      <c r="C1084" s="75" t="s">
        <v>683</v>
      </c>
      <c r="D1084" s="75" t="s">
        <v>91</v>
      </c>
      <c r="E1084" s="75" t="s">
        <v>19</v>
      </c>
      <c r="F1084" s="75" t="s">
        <v>707</v>
      </c>
      <c r="G1084" s="77">
        <v>641.0</v>
      </c>
    </row>
    <row r="1085">
      <c r="A1085" s="75" t="s">
        <v>665</v>
      </c>
      <c r="B1085" s="75" t="s">
        <v>704</v>
      </c>
      <c r="C1085" s="75" t="s">
        <v>683</v>
      </c>
      <c r="D1085" s="75" t="s">
        <v>91</v>
      </c>
      <c r="E1085" s="75" t="s">
        <v>13</v>
      </c>
      <c r="F1085" s="75" t="s">
        <v>705</v>
      </c>
      <c r="G1085" s="77">
        <v>582.0</v>
      </c>
    </row>
    <row r="1086">
      <c r="A1086" s="75" t="s">
        <v>665</v>
      </c>
      <c r="B1086" s="75" t="s">
        <v>704</v>
      </c>
      <c r="C1086" s="75" t="s">
        <v>683</v>
      </c>
      <c r="D1086" s="75" t="s">
        <v>91</v>
      </c>
      <c r="E1086" s="75" t="s">
        <v>13</v>
      </c>
      <c r="F1086" s="75" t="s">
        <v>706</v>
      </c>
      <c r="G1086" s="77">
        <v>94.0</v>
      </c>
    </row>
    <row r="1087">
      <c r="A1087" s="75" t="s">
        <v>665</v>
      </c>
      <c r="B1087" s="75" t="s">
        <v>704</v>
      </c>
      <c r="C1087" s="75" t="s">
        <v>683</v>
      </c>
      <c r="D1087" s="75" t="s">
        <v>91</v>
      </c>
      <c r="E1087" s="75" t="s">
        <v>13</v>
      </c>
      <c r="F1087" s="75" t="s">
        <v>707</v>
      </c>
      <c r="G1087" s="77">
        <v>91.0</v>
      </c>
    </row>
    <row r="1088">
      <c r="A1088" s="75" t="s">
        <v>665</v>
      </c>
      <c r="B1088" s="75" t="s">
        <v>704</v>
      </c>
      <c r="C1088" s="75" t="s">
        <v>683</v>
      </c>
      <c r="D1088" s="75" t="s">
        <v>91</v>
      </c>
      <c r="E1088" s="75" t="s">
        <v>10</v>
      </c>
      <c r="F1088" s="75" t="s">
        <v>705</v>
      </c>
      <c r="G1088" s="77">
        <v>24540.0</v>
      </c>
    </row>
    <row r="1089">
      <c r="A1089" s="75" t="s">
        <v>665</v>
      </c>
      <c r="B1089" s="75" t="s">
        <v>704</v>
      </c>
      <c r="C1089" s="75" t="s">
        <v>683</v>
      </c>
      <c r="D1089" s="75" t="s">
        <v>91</v>
      </c>
      <c r="E1089" s="75" t="s">
        <v>10</v>
      </c>
      <c r="F1089" s="75" t="s">
        <v>706</v>
      </c>
      <c r="G1089" s="77">
        <v>12507.0</v>
      </c>
    </row>
    <row r="1090">
      <c r="A1090" s="75" t="s">
        <v>665</v>
      </c>
      <c r="B1090" s="75" t="s">
        <v>704</v>
      </c>
      <c r="C1090" s="75" t="s">
        <v>683</v>
      </c>
      <c r="D1090" s="75" t="s">
        <v>91</v>
      </c>
      <c r="E1090" s="75" t="s">
        <v>10</v>
      </c>
      <c r="F1090" s="75" t="s">
        <v>707</v>
      </c>
      <c r="G1090" s="77">
        <v>7970.0</v>
      </c>
    </row>
    <row r="1091">
      <c r="A1091" s="75" t="s">
        <v>665</v>
      </c>
      <c r="B1091" s="75" t="s">
        <v>704</v>
      </c>
      <c r="C1091" s="75" t="s">
        <v>683</v>
      </c>
      <c r="D1091" s="75" t="s">
        <v>91</v>
      </c>
      <c r="E1091" s="75" t="s">
        <v>16</v>
      </c>
      <c r="F1091" s="75" t="s">
        <v>705</v>
      </c>
      <c r="G1091" s="77">
        <v>8057.0</v>
      </c>
    </row>
    <row r="1092">
      <c r="A1092" s="75" t="s">
        <v>665</v>
      </c>
      <c r="B1092" s="75" t="s">
        <v>704</v>
      </c>
      <c r="C1092" s="75" t="s">
        <v>683</v>
      </c>
      <c r="D1092" s="75" t="s">
        <v>91</v>
      </c>
      <c r="E1092" s="75" t="s">
        <v>16</v>
      </c>
      <c r="F1092" s="75" t="s">
        <v>706</v>
      </c>
      <c r="G1092" s="77">
        <v>4650.0</v>
      </c>
    </row>
    <row r="1093">
      <c r="A1093" s="75" t="s">
        <v>665</v>
      </c>
      <c r="B1093" s="75" t="s">
        <v>704</v>
      </c>
      <c r="C1093" s="75" t="s">
        <v>683</v>
      </c>
      <c r="D1093" s="75" t="s">
        <v>91</v>
      </c>
      <c r="E1093" s="75" t="s">
        <v>16</v>
      </c>
      <c r="F1093" s="75" t="s">
        <v>707</v>
      </c>
      <c r="G1093" s="77">
        <v>3731.0</v>
      </c>
    </row>
    <row r="1094">
      <c r="A1094" s="75" t="s">
        <v>665</v>
      </c>
      <c r="B1094" s="75" t="s">
        <v>704</v>
      </c>
      <c r="C1094" s="75" t="s">
        <v>683</v>
      </c>
      <c r="D1094" s="75" t="s">
        <v>91</v>
      </c>
      <c r="E1094" s="75" t="s">
        <v>12</v>
      </c>
      <c r="F1094" s="75" t="s">
        <v>705</v>
      </c>
      <c r="G1094" s="77">
        <v>3954.0</v>
      </c>
    </row>
    <row r="1095">
      <c r="A1095" s="75" t="s">
        <v>665</v>
      </c>
      <c r="B1095" s="75" t="s">
        <v>704</v>
      </c>
      <c r="C1095" s="75" t="s">
        <v>683</v>
      </c>
      <c r="D1095" s="75" t="s">
        <v>91</v>
      </c>
      <c r="E1095" s="75" t="s">
        <v>12</v>
      </c>
      <c r="F1095" s="75" t="s">
        <v>706</v>
      </c>
      <c r="G1095" s="77">
        <v>625.0</v>
      </c>
    </row>
    <row r="1096">
      <c r="A1096" s="75" t="s">
        <v>665</v>
      </c>
      <c r="B1096" s="75" t="s">
        <v>704</v>
      </c>
      <c r="C1096" s="75" t="s">
        <v>683</v>
      </c>
      <c r="D1096" s="75" t="s">
        <v>91</v>
      </c>
      <c r="E1096" s="75" t="s">
        <v>12</v>
      </c>
      <c r="F1096" s="75" t="s">
        <v>707</v>
      </c>
      <c r="G1096" s="77">
        <v>492.0</v>
      </c>
    </row>
    <row r="1097">
      <c r="A1097" s="75" t="s">
        <v>665</v>
      </c>
      <c r="B1097" s="75" t="s">
        <v>704</v>
      </c>
      <c r="C1097" s="75" t="s">
        <v>683</v>
      </c>
      <c r="D1097" s="75" t="s">
        <v>91</v>
      </c>
      <c r="E1097" s="75" t="s">
        <v>18</v>
      </c>
      <c r="F1097" s="75" t="s">
        <v>705</v>
      </c>
      <c r="G1097" s="77">
        <v>357.0</v>
      </c>
    </row>
    <row r="1098">
      <c r="A1098" s="75" t="s">
        <v>665</v>
      </c>
      <c r="B1098" s="75" t="s">
        <v>704</v>
      </c>
      <c r="C1098" s="75" t="s">
        <v>683</v>
      </c>
      <c r="D1098" s="75" t="s">
        <v>91</v>
      </c>
      <c r="E1098" s="75" t="s">
        <v>18</v>
      </c>
      <c r="F1098" s="75" t="s">
        <v>706</v>
      </c>
      <c r="G1098" s="77">
        <v>71.0</v>
      </c>
    </row>
    <row r="1099">
      <c r="A1099" s="75" t="s">
        <v>665</v>
      </c>
      <c r="B1099" s="75" t="s">
        <v>704</v>
      </c>
      <c r="C1099" s="75" t="s">
        <v>683</v>
      </c>
      <c r="D1099" s="75" t="s">
        <v>91</v>
      </c>
      <c r="E1099" s="75" t="s">
        <v>18</v>
      </c>
      <c r="F1099" s="75" t="s">
        <v>707</v>
      </c>
      <c r="G1099" s="77">
        <v>56.0</v>
      </c>
    </row>
    <row r="1100">
      <c r="A1100" s="75" t="s">
        <v>665</v>
      </c>
      <c r="B1100" s="75" t="s">
        <v>704</v>
      </c>
      <c r="C1100" s="75" t="s">
        <v>683</v>
      </c>
      <c r="D1100" s="75" t="s">
        <v>206</v>
      </c>
      <c r="E1100" s="75" t="s">
        <v>17</v>
      </c>
      <c r="F1100" s="75" t="s">
        <v>705</v>
      </c>
      <c r="G1100" s="77">
        <v>5.0</v>
      </c>
    </row>
    <row r="1101">
      <c r="A1101" s="75" t="s">
        <v>665</v>
      </c>
      <c r="B1101" s="75" t="s">
        <v>704</v>
      </c>
      <c r="C1101" s="75" t="s">
        <v>683</v>
      </c>
      <c r="D1101" s="75" t="s">
        <v>206</v>
      </c>
      <c r="E1101" s="75" t="s">
        <v>17</v>
      </c>
      <c r="F1101" s="75" t="s">
        <v>706</v>
      </c>
      <c r="G1101" s="77">
        <v>1.0</v>
      </c>
    </row>
    <row r="1102">
      <c r="A1102" s="75" t="s">
        <v>665</v>
      </c>
      <c r="B1102" s="75" t="s">
        <v>704</v>
      </c>
      <c r="C1102" s="75" t="s">
        <v>683</v>
      </c>
      <c r="D1102" s="75" t="s">
        <v>206</v>
      </c>
      <c r="E1102" s="75" t="s">
        <v>17</v>
      </c>
      <c r="F1102" s="75" t="s">
        <v>707</v>
      </c>
      <c r="G1102" s="77">
        <v>1.0</v>
      </c>
    </row>
    <row r="1103">
      <c r="A1103" s="75" t="s">
        <v>665</v>
      </c>
      <c r="B1103" s="75" t="s">
        <v>704</v>
      </c>
      <c r="C1103" s="75" t="s">
        <v>683</v>
      </c>
      <c r="D1103" s="75" t="s">
        <v>206</v>
      </c>
      <c r="E1103" s="75" t="s">
        <v>14</v>
      </c>
      <c r="F1103" s="75" t="s">
        <v>705</v>
      </c>
      <c r="G1103" s="77">
        <v>6.0</v>
      </c>
    </row>
    <row r="1104">
      <c r="A1104" s="75" t="s">
        <v>665</v>
      </c>
      <c r="B1104" s="75" t="s">
        <v>704</v>
      </c>
      <c r="C1104" s="75" t="s">
        <v>683</v>
      </c>
      <c r="D1104" s="75" t="s">
        <v>206</v>
      </c>
      <c r="E1104" s="75" t="s">
        <v>14</v>
      </c>
      <c r="F1104" s="75" t="s">
        <v>706</v>
      </c>
      <c r="G1104" s="77">
        <v>0.0</v>
      </c>
    </row>
    <row r="1105">
      <c r="A1105" s="75" t="s">
        <v>665</v>
      </c>
      <c r="B1105" s="75" t="s">
        <v>704</v>
      </c>
      <c r="C1105" s="75" t="s">
        <v>683</v>
      </c>
      <c r="D1105" s="75" t="s">
        <v>206</v>
      </c>
      <c r="E1105" s="75" t="s">
        <v>14</v>
      </c>
      <c r="F1105" s="75" t="s">
        <v>707</v>
      </c>
      <c r="G1105" s="77">
        <v>0.0</v>
      </c>
    </row>
    <row r="1106">
      <c r="A1106" s="75" t="s">
        <v>665</v>
      </c>
      <c r="B1106" s="75" t="s">
        <v>704</v>
      </c>
      <c r="C1106" s="75" t="s">
        <v>683</v>
      </c>
      <c r="D1106" s="75" t="s">
        <v>206</v>
      </c>
      <c r="E1106" s="75" t="s">
        <v>11</v>
      </c>
      <c r="F1106" s="75" t="s">
        <v>705</v>
      </c>
      <c r="G1106" s="77">
        <v>307.0</v>
      </c>
    </row>
    <row r="1107">
      <c r="A1107" s="75" t="s">
        <v>665</v>
      </c>
      <c r="B1107" s="75" t="s">
        <v>704</v>
      </c>
      <c r="C1107" s="75" t="s">
        <v>683</v>
      </c>
      <c r="D1107" s="75" t="s">
        <v>206</v>
      </c>
      <c r="E1107" s="75" t="s">
        <v>11</v>
      </c>
      <c r="F1107" s="75" t="s">
        <v>706</v>
      </c>
      <c r="G1107" s="77">
        <v>17.0</v>
      </c>
    </row>
    <row r="1108">
      <c r="A1108" s="75" t="s">
        <v>665</v>
      </c>
      <c r="B1108" s="75" t="s">
        <v>704</v>
      </c>
      <c r="C1108" s="75" t="s">
        <v>683</v>
      </c>
      <c r="D1108" s="75" t="s">
        <v>206</v>
      </c>
      <c r="E1108" s="75" t="s">
        <v>11</v>
      </c>
      <c r="F1108" s="75" t="s">
        <v>707</v>
      </c>
      <c r="G1108" s="77">
        <v>15.0</v>
      </c>
    </row>
    <row r="1109">
      <c r="A1109" s="75" t="s">
        <v>665</v>
      </c>
      <c r="B1109" s="75" t="s">
        <v>704</v>
      </c>
      <c r="C1109" s="75" t="s">
        <v>683</v>
      </c>
      <c r="D1109" s="75" t="s">
        <v>206</v>
      </c>
      <c r="E1109" s="75" t="s">
        <v>20</v>
      </c>
      <c r="F1109" s="75" t="s">
        <v>705</v>
      </c>
      <c r="G1109" s="77">
        <v>5.0</v>
      </c>
    </row>
    <row r="1110">
      <c r="A1110" s="75" t="s">
        <v>665</v>
      </c>
      <c r="B1110" s="75" t="s">
        <v>704</v>
      </c>
      <c r="C1110" s="75" t="s">
        <v>683</v>
      </c>
      <c r="D1110" s="75" t="s">
        <v>206</v>
      </c>
      <c r="E1110" s="75" t="s">
        <v>20</v>
      </c>
      <c r="F1110" s="75" t="s">
        <v>706</v>
      </c>
      <c r="G1110" s="77">
        <v>0.0</v>
      </c>
    </row>
    <row r="1111">
      <c r="A1111" s="75" t="s">
        <v>665</v>
      </c>
      <c r="B1111" s="75" t="s">
        <v>704</v>
      </c>
      <c r="C1111" s="75" t="s">
        <v>683</v>
      </c>
      <c r="D1111" s="75" t="s">
        <v>206</v>
      </c>
      <c r="E1111" s="75" t="s">
        <v>20</v>
      </c>
      <c r="F1111" s="75" t="s">
        <v>707</v>
      </c>
      <c r="G1111" s="77">
        <v>0.0</v>
      </c>
    </row>
    <row r="1112">
      <c r="A1112" s="75" t="s">
        <v>665</v>
      </c>
      <c r="B1112" s="75" t="s">
        <v>704</v>
      </c>
      <c r="C1112" s="75" t="s">
        <v>683</v>
      </c>
      <c r="D1112" s="75" t="s">
        <v>206</v>
      </c>
      <c r="E1112" s="75" t="s">
        <v>15</v>
      </c>
      <c r="F1112" s="75" t="s">
        <v>705</v>
      </c>
      <c r="G1112" s="77">
        <v>47.0</v>
      </c>
    </row>
    <row r="1113">
      <c r="A1113" s="75" t="s">
        <v>665</v>
      </c>
      <c r="B1113" s="75" t="s">
        <v>704</v>
      </c>
      <c r="C1113" s="75" t="s">
        <v>683</v>
      </c>
      <c r="D1113" s="75" t="s">
        <v>206</v>
      </c>
      <c r="E1113" s="75" t="s">
        <v>15</v>
      </c>
      <c r="F1113" s="75" t="s">
        <v>706</v>
      </c>
      <c r="G1113" s="77">
        <v>1.0</v>
      </c>
    </row>
    <row r="1114">
      <c r="A1114" s="75" t="s">
        <v>665</v>
      </c>
      <c r="B1114" s="75" t="s">
        <v>704</v>
      </c>
      <c r="C1114" s="75" t="s">
        <v>683</v>
      </c>
      <c r="D1114" s="75" t="s">
        <v>206</v>
      </c>
      <c r="E1114" s="75" t="s">
        <v>15</v>
      </c>
      <c r="F1114" s="75" t="s">
        <v>707</v>
      </c>
      <c r="G1114" s="77">
        <v>1.0</v>
      </c>
    </row>
    <row r="1115">
      <c r="A1115" s="75" t="s">
        <v>665</v>
      </c>
      <c r="B1115" s="75" t="s">
        <v>704</v>
      </c>
      <c r="C1115" s="75" t="s">
        <v>683</v>
      </c>
      <c r="D1115" s="75" t="s">
        <v>206</v>
      </c>
      <c r="E1115" s="75" t="s">
        <v>13</v>
      </c>
      <c r="F1115" s="75" t="s">
        <v>705</v>
      </c>
      <c r="G1115" s="77">
        <v>3.0</v>
      </c>
    </row>
    <row r="1116">
      <c r="A1116" s="75" t="s">
        <v>665</v>
      </c>
      <c r="B1116" s="75" t="s">
        <v>704</v>
      </c>
      <c r="C1116" s="75" t="s">
        <v>683</v>
      </c>
      <c r="D1116" s="75" t="s">
        <v>206</v>
      </c>
      <c r="E1116" s="75" t="s">
        <v>13</v>
      </c>
      <c r="F1116" s="75" t="s">
        <v>706</v>
      </c>
      <c r="G1116" s="77">
        <v>1.0</v>
      </c>
    </row>
    <row r="1117">
      <c r="A1117" s="75" t="s">
        <v>665</v>
      </c>
      <c r="B1117" s="75" t="s">
        <v>704</v>
      </c>
      <c r="C1117" s="75" t="s">
        <v>683</v>
      </c>
      <c r="D1117" s="75" t="s">
        <v>206</v>
      </c>
      <c r="E1117" s="75" t="s">
        <v>13</v>
      </c>
      <c r="F1117" s="75" t="s">
        <v>707</v>
      </c>
      <c r="G1117" s="77">
        <v>1.0</v>
      </c>
    </row>
    <row r="1118">
      <c r="A1118" s="75" t="s">
        <v>665</v>
      </c>
      <c r="B1118" s="75" t="s">
        <v>704</v>
      </c>
      <c r="C1118" s="75" t="s">
        <v>683</v>
      </c>
      <c r="D1118" s="75" t="s">
        <v>206</v>
      </c>
      <c r="E1118" s="75" t="s">
        <v>10</v>
      </c>
      <c r="F1118" s="75" t="s">
        <v>705</v>
      </c>
      <c r="G1118" s="77">
        <v>260.0</v>
      </c>
    </row>
    <row r="1119">
      <c r="A1119" s="75" t="s">
        <v>665</v>
      </c>
      <c r="B1119" s="75" t="s">
        <v>704</v>
      </c>
      <c r="C1119" s="75" t="s">
        <v>683</v>
      </c>
      <c r="D1119" s="75" t="s">
        <v>206</v>
      </c>
      <c r="E1119" s="75" t="s">
        <v>10</v>
      </c>
      <c r="F1119" s="75" t="s">
        <v>706</v>
      </c>
      <c r="G1119" s="77">
        <v>171.0</v>
      </c>
    </row>
    <row r="1120">
      <c r="A1120" s="75" t="s">
        <v>665</v>
      </c>
      <c r="B1120" s="75" t="s">
        <v>704</v>
      </c>
      <c r="C1120" s="75" t="s">
        <v>683</v>
      </c>
      <c r="D1120" s="75" t="s">
        <v>206</v>
      </c>
      <c r="E1120" s="75" t="s">
        <v>10</v>
      </c>
      <c r="F1120" s="75" t="s">
        <v>707</v>
      </c>
      <c r="G1120" s="77">
        <v>107.0</v>
      </c>
    </row>
    <row r="1121">
      <c r="A1121" s="75" t="s">
        <v>665</v>
      </c>
      <c r="B1121" s="75" t="s">
        <v>704</v>
      </c>
      <c r="C1121" s="75" t="s">
        <v>683</v>
      </c>
      <c r="D1121" s="75" t="s">
        <v>206</v>
      </c>
      <c r="E1121" s="75" t="s">
        <v>16</v>
      </c>
      <c r="F1121" s="75" t="s">
        <v>705</v>
      </c>
      <c r="G1121" s="77">
        <v>170.0</v>
      </c>
    </row>
    <row r="1122">
      <c r="A1122" s="75" t="s">
        <v>665</v>
      </c>
      <c r="B1122" s="75" t="s">
        <v>704</v>
      </c>
      <c r="C1122" s="75" t="s">
        <v>683</v>
      </c>
      <c r="D1122" s="75" t="s">
        <v>206</v>
      </c>
      <c r="E1122" s="75" t="s">
        <v>16</v>
      </c>
      <c r="F1122" s="75" t="s">
        <v>706</v>
      </c>
      <c r="G1122" s="77">
        <v>152.0</v>
      </c>
    </row>
    <row r="1123">
      <c r="A1123" s="75" t="s">
        <v>665</v>
      </c>
      <c r="B1123" s="75" t="s">
        <v>704</v>
      </c>
      <c r="C1123" s="75" t="s">
        <v>683</v>
      </c>
      <c r="D1123" s="75" t="s">
        <v>206</v>
      </c>
      <c r="E1123" s="75" t="s">
        <v>16</v>
      </c>
      <c r="F1123" s="75" t="s">
        <v>707</v>
      </c>
      <c r="G1123" s="77">
        <v>149.0</v>
      </c>
    </row>
    <row r="1124">
      <c r="A1124" s="75" t="s">
        <v>665</v>
      </c>
      <c r="B1124" s="75" t="s">
        <v>704</v>
      </c>
      <c r="C1124" s="75" t="s">
        <v>683</v>
      </c>
      <c r="D1124" s="75" t="s">
        <v>206</v>
      </c>
      <c r="E1124" s="75" t="s">
        <v>12</v>
      </c>
      <c r="F1124" s="75" t="s">
        <v>705</v>
      </c>
      <c r="G1124" s="77">
        <v>12.0</v>
      </c>
    </row>
    <row r="1125">
      <c r="A1125" s="75" t="s">
        <v>665</v>
      </c>
      <c r="B1125" s="75" t="s">
        <v>704</v>
      </c>
      <c r="C1125" s="75" t="s">
        <v>683</v>
      </c>
      <c r="D1125" s="75" t="s">
        <v>206</v>
      </c>
      <c r="E1125" s="75" t="s">
        <v>12</v>
      </c>
      <c r="F1125" s="75" t="s">
        <v>706</v>
      </c>
      <c r="G1125" s="77">
        <v>2.0</v>
      </c>
    </row>
    <row r="1126">
      <c r="A1126" s="75" t="s">
        <v>665</v>
      </c>
      <c r="B1126" s="75" t="s">
        <v>704</v>
      </c>
      <c r="C1126" s="75" t="s">
        <v>683</v>
      </c>
      <c r="D1126" s="75" t="s">
        <v>206</v>
      </c>
      <c r="E1126" s="75" t="s">
        <v>12</v>
      </c>
      <c r="F1126" s="75" t="s">
        <v>707</v>
      </c>
      <c r="G1126" s="77">
        <v>1.0</v>
      </c>
    </row>
    <row r="1127">
      <c r="A1127" s="75" t="s">
        <v>665</v>
      </c>
      <c r="B1127" s="75" t="s">
        <v>704</v>
      </c>
      <c r="C1127" s="75" t="s">
        <v>683</v>
      </c>
      <c r="D1127" s="75" t="s">
        <v>206</v>
      </c>
      <c r="E1127" s="75" t="s">
        <v>18</v>
      </c>
      <c r="F1127" s="75" t="s">
        <v>705</v>
      </c>
      <c r="G1127" s="77">
        <v>1.0</v>
      </c>
    </row>
    <row r="1128">
      <c r="A1128" s="75" t="s">
        <v>665</v>
      </c>
      <c r="B1128" s="75" t="s">
        <v>704</v>
      </c>
      <c r="C1128" s="75" t="s">
        <v>683</v>
      </c>
      <c r="D1128" s="75" t="s">
        <v>206</v>
      </c>
      <c r="E1128" s="75" t="s">
        <v>18</v>
      </c>
      <c r="F1128" s="75" t="s">
        <v>706</v>
      </c>
      <c r="G1128" s="77">
        <v>0.0</v>
      </c>
    </row>
    <row r="1129">
      <c r="A1129" s="75" t="s">
        <v>665</v>
      </c>
      <c r="B1129" s="75" t="s">
        <v>704</v>
      </c>
      <c r="C1129" s="75" t="s">
        <v>683</v>
      </c>
      <c r="D1129" s="75" t="s">
        <v>206</v>
      </c>
      <c r="E1129" s="75" t="s">
        <v>18</v>
      </c>
      <c r="F1129" s="75" t="s">
        <v>707</v>
      </c>
      <c r="G1129" s="77">
        <v>0.0</v>
      </c>
    </row>
    <row r="1130">
      <c r="A1130" s="75" t="s">
        <v>665</v>
      </c>
      <c r="B1130" s="75" t="s">
        <v>704</v>
      </c>
      <c r="C1130" s="75" t="s">
        <v>683</v>
      </c>
      <c r="D1130" s="75" t="s">
        <v>95</v>
      </c>
      <c r="E1130" s="75" t="s">
        <v>17</v>
      </c>
      <c r="F1130" s="75" t="s">
        <v>705</v>
      </c>
      <c r="G1130" s="77">
        <v>448.0</v>
      </c>
    </row>
    <row r="1131">
      <c r="A1131" s="75" t="s">
        <v>665</v>
      </c>
      <c r="B1131" s="75" t="s">
        <v>704</v>
      </c>
      <c r="C1131" s="75" t="s">
        <v>683</v>
      </c>
      <c r="D1131" s="75" t="s">
        <v>95</v>
      </c>
      <c r="E1131" s="75" t="s">
        <v>17</v>
      </c>
      <c r="F1131" s="75" t="s">
        <v>706</v>
      </c>
      <c r="G1131" s="77">
        <v>310.0</v>
      </c>
    </row>
    <row r="1132">
      <c r="A1132" s="75" t="s">
        <v>665</v>
      </c>
      <c r="B1132" s="75" t="s">
        <v>704</v>
      </c>
      <c r="C1132" s="75" t="s">
        <v>683</v>
      </c>
      <c r="D1132" s="75" t="s">
        <v>95</v>
      </c>
      <c r="E1132" s="75" t="s">
        <v>17</v>
      </c>
      <c r="F1132" s="75" t="s">
        <v>707</v>
      </c>
      <c r="G1132" s="77">
        <v>249.0</v>
      </c>
    </row>
    <row r="1133">
      <c r="A1133" s="75" t="s">
        <v>665</v>
      </c>
      <c r="B1133" s="75" t="s">
        <v>704</v>
      </c>
      <c r="C1133" s="75" t="s">
        <v>683</v>
      </c>
      <c r="D1133" s="75" t="s">
        <v>95</v>
      </c>
      <c r="E1133" s="75" t="s">
        <v>14</v>
      </c>
      <c r="F1133" s="75" t="s">
        <v>705</v>
      </c>
      <c r="G1133" s="77">
        <v>1238.0</v>
      </c>
    </row>
    <row r="1134">
      <c r="A1134" s="75" t="s">
        <v>665</v>
      </c>
      <c r="B1134" s="75" t="s">
        <v>704</v>
      </c>
      <c r="C1134" s="75" t="s">
        <v>683</v>
      </c>
      <c r="D1134" s="75" t="s">
        <v>95</v>
      </c>
      <c r="E1134" s="75" t="s">
        <v>14</v>
      </c>
      <c r="F1134" s="75" t="s">
        <v>706</v>
      </c>
      <c r="G1134" s="77">
        <v>0.0</v>
      </c>
    </row>
    <row r="1135">
      <c r="A1135" s="75" t="s">
        <v>665</v>
      </c>
      <c r="B1135" s="75" t="s">
        <v>704</v>
      </c>
      <c r="C1135" s="75" t="s">
        <v>683</v>
      </c>
      <c r="D1135" s="75" t="s">
        <v>95</v>
      </c>
      <c r="E1135" s="75" t="s">
        <v>14</v>
      </c>
      <c r="F1135" s="75" t="s">
        <v>707</v>
      </c>
      <c r="G1135" s="77">
        <v>0.0</v>
      </c>
    </row>
    <row r="1136">
      <c r="A1136" s="75" t="s">
        <v>665</v>
      </c>
      <c r="B1136" s="75" t="s">
        <v>704</v>
      </c>
      <c r="C1136" s="75" t="s">
        <v>683</v>
      </c>
      <c r="D1136" s="75" t="s">
        <v>95</v>
      </c>
      <c r="E1136" s="75" t="s">
        <v>11</v>
      </c>
      <c r="F1136" s="75" t="s">
        <v>705</v>
      </c>
      <c r="G1136" s="77">
        <v>11651.0</v>
      </c>
    </row>
    <row r="1137">
      <c r="A1137" s="75" t="s">
        <v>665</v>
      </c>
      <c r="B1137" s="75" t="s">
        <v>704</v>
      </c>
      <c r="C1137" s="75" t="s">
        <v>683</v>
      </c>
      <c r="D1137" s="75" t="s">
        <v>95</v>
      </c>
      <c r="E1137" s="75" t="s">
        <v>11</v>
      </c>
      <c r="F1137" s="75" t="s">
        <v>706</v>
      </c>
      <c r="G1137" s="77">
        <v>1326.0</v>
      </c>
    </row>
    <row r="1138">
      <c r="A1138" s="75" t="s">
        <v>665</v>
      </c>
      <c r="B1138" s="75" t="s">
        <v>704</v>
      </c>
      <c r="C1138" s="75" t="s">
        <v>683</v>
      </c>
      <c r="D1138" s="75" t="s">
        <v>95</v>
      </c>
      <c r="E1138" s="75" t="s">
        <v>11</v>
      </c>
      <c r="F1138" s="75" t="s">
        <v>707</v>
      </c>
      <c r="G1138" s="77">
        <v>1165.0</v>
      </c>
    </row>
    <row r="1139">
      <c r="A1139" s="75" t="s">
        <v>665</v>
      </c>
      <c r="B1139" s="75" t="s">
        <v>704</v>
      </c>
      <c r="C1139" s="75" t="s">
        <v>683</v>
      </c>
      <c r="D1139" s="75" t="s">
        <v>95</v>
      </c>
      <c r="E1139" s="75" t="s">
        <v>20</v>
      </c>
      <c r="F1139" s="75" t="s">
        <v>705</v>
      </c>
      <c r="G1139" s="77">
        <v>82.0</v>
      </c>
    </row>
    <row r="1140">
      <c r="A1140" s="75" t="s">
        <v>665</v>
      </c>
      <c r="B1140" s="75" t="s">
        <v>704</v>
      </c>
      <c r="C1140" s="75" t="s">
        <v>683</v>
      </c>
      <c r="D1140" s="75" t="s">
        <v>95</v>
      </c>
      <c r="E1140" s="75" t="s">
        <v>20</v>
      </c>
      <c r="F1140" s="75" t="s">
        <v>706</v>
      </c>
      <c r="G1140" s="77">
        <v>9.0</v>
      </c>
    </row>
    <row r="1141">
      <c r="A1141" s="75" t="s">
        <v>665</v>
      </c>
      <c r="B1141" s="75" t="s">
        <v>704</v>
      </c>
      <c r="C1141" s="75" t="s">
        <v>683</v>
      </c>
      <c r="D1141" s="75" t="s">
        <v>95</v>
      </c>
      <c r="E1141" s="75" t="s">
        <v>20</v>
      </c>
      <c r="F1141" s="75" t="s">
        <v>707</v>
      </c>
      <c r="G1141" s="77">
        <v>9.0</v>
      </c>
    </row>
    <row r="1142">
      <c r="A1142" s="75" t="s">
        <v>665</v>
      </c>
      <c r="B1142" s="75" t="s">
        <v>704</v>
      </c>
      <c r="C1142" s="75" t="s">
        <v>683</v>
      </c>
      <c r="D1142" s="75" t="s">
        <v>95</v>
      </c>
      <c r="E1142" s="75" t="s">
        <v>15</v>
      </c>
      <c r="F1142" s="75" t="s">
        <v>705</v>
      </c>
      <c r="G1142" s="77">
        <v>467.0</v>
      </c>
    </row>
    <row r="1143">
      <c r="A1143" s="75" t="s">
        <v>665</v>
      </c>
      <c r="B1143" s="75" t="s">
        <v>704</v>
      </c>
      <c r="C1143" s="75" t="s">
        <v>683</v>
      </c>
      <c r="D1143" s="75" t="s">
        <v>95</v>
      </c>
      <c r="E1143" s="75" t="s">
        <v>15</v>
      </c>
      <c r="F1143" s="75" t="s">
        <v>706</v>
      </c>
      <c r="G1143" s="77">
        <v>7.0</v>
      </c>
    </row>
    <row r="1144">
      <c r="A1144" s="75" t="s">
        <v>665</v>
      </c>
      <c r="B1144" s="75" t="s">
        <v>704</v>
      </c>
      <c r="C1144" s="75" t="s">
        <v>683</v>
      </c>
      <c r="D1144" s="75" t="s">
        <v>95</v>
      </c>
      <c r="E1144" s="75" t="s">
        <v>15</v>
      </c>
      <c r="F1144" s="75" t="s">
        <v>707</v>
      </c>
      <c r="G1144" s="77">
        <v>7.0</v>
      </c>
    </row>
    <row r="1145">
      <c r="A1145" s="75" t="s">
        <v>665</v>
      </c>
      <c r="B1145" s="75" t="s">
        <v>704</v>
      </c>
      <c r="C1145" s="75" t="s">
        <v>683</v>
      </c>
      <c r="D1145" s="75" t="s">
        <v>95</v>
      </c>
      <c r="E1145" s="75" t="s">
        <v>19</v>
      </c>
      <c r="F1145" s="75" t="s">
        <v>705</v>
      </c>
      <c r="G1145" s="77">
        <v>585.0</v>
      </c>
    </row>
    <row r="1146">
      <c r="A1146" s="75" t="s">
        <v>665</v>
      </c>
      <c r="B1146" s="75" t="s">
        <v>704</v>
      </c>
      <c r="C1146" s="75" t="s">
        <v>683</v>
      </c>
      <c r="D1146" s="75" t="s">
        <v>95</v>
      </c>
      <c r="E1146" s="75" t="s">
        <v>19</v>
      </c>
      <c r="F1146" s="75" t="s">
        <v>706</v>
      </c>
      <c r="G1146" s="77">
        <v>283.0</v>
      </c>
    </row>
    <row r="1147">
      <c r="A1147" s="75" t="s">
        <v>665</v>
      </c>
      <c r="B1147" s="75" t="s">
        <v>704</v>
      </c>
      <c r="C1147" s="75" t="s">
        <v>683</v>
      </c>
      <c r="D1147" s="75" t="s">
        <v>95</v>
      </c>
      <c r="E1147" s="75" t="s">
        <v>19</v>
      </c>
      <c r="F1147" s="75" t="s">
        <v>707</v>
      </c>
      <c r="G1147" s="77">
        <v>160.0</v>
      </c>
    </row>
    <row r="1148">
      <c r="A1148" s="75" t="s">
        <v>665</v>
      </c>
      <c r="B1148" s="75" t="s">
        <v>704</v>
      </c>
      <c r="C1148" s="75" t="s">
        <v>683</v>
      </c>
      <c r="D1148" s="75" t="s">
        <v>95</v>
      </c>
      <c r="E1148" s="75" t="s">
        <v>13</v>
      </c>
      <c r="F1148" s="75" t="s">
        <v>705</v>
      </c>
      <c r="G1148" s="77">
        <v>53.0</v>
      </c>
    </row>
    <row r="1149">
      <c r="A1149" s="75" t="s">
        <v>665</v>
      </c>
      <c r="B1149" s="75" t="s">
        <v>704</v>
      </c>
      <c r="C1149" s="75" t="s">
        <v>683</v>
      </c>
      <c r="D1149" s="75" t="s">
        <v>95</v>
      </c>
      <c r="E1149" s="75" t="s">
        <v>13</v>
      </c>
      <c r="F1149" s="75" t="s">
        <v>706</v>
      </c>
      <c r="G1149" s="77">
        <v>1.0</v>
      </c>
    </row>
    <row r="1150">
      <c r="A1150" s="75" t="s">
        <v>665</v>
      </c>
      <c r="B1150" s="75" t="s">
        <v>704</v>
      </c>
      <c r="C1150" s="75" t="s">
        <v>683</v>
      </c>
      <c r="D1150" s="75" t="s">
        <v>95</v>
      </c>
      <c r="E1150" s="75" t="s">
        <v>13</v>
      </c>
      <c r="F1150" s="75" t="s">
        <v>707</v>
      </c>
      <c r="G1150" s="77">
        <v>1.0</v>
      </c>
    </row>
    <row r="1151">
      <c r="A1151" s="75" t="s">
        <v>665</v>
      </c>
      <c r="B1151" s="75" t="s">
        <v>704</v>
      </c>
      <c r="C1151" s="75" t="s">
        <v>683</v>
      </c>
      <c r="D1151" s="75" t="s">
        <v>95</v>
      </c>
      <c r="E1151" s="75" t="s">
        <v>10</v>
      </c>
      <c r="F1151" s="75" t="s">
        <v>705</v>
      </c>
      <c r="G1151" s="77">
        <v>36385.0</v>
      </c>
    </row>
    <row r="1152">
      <c r="A1152" s="75" t="s">
        <v>665</v>
      </c>
      <c r="B1152" s="75" t="s">
        <v>704</v>
      </c>
      <c r="C1152" s="75" t="s">
        <v>683</v>
      </c>
      <c r="D1152" s="75" t="s">
        <v>95</v>
      </c>
      <c r="E1152" s="75" t="s">
        <v>10</v>
      </c>
      <c r="F1152" s="75" t="s">
        <v>706</v>
      </c>
      <c r="G1152" s="77">
        <v>32059.0</v>
      </c>
    </row>
    <row r="1153">
      <c r="A1153" s="75" t="s">
        <v>665</v>
      </c>
      <c r="B1153" s="75" t="s">
        <v>704</v>
      </c>
      <c r="C1153" s="75" t="s">
        <v>683</v>
      </c>
      <c r="D1153" s="75" t="s">
        <v>95</v>
      </c>
      <c r="E1153" s="75" t="s">
        <v>10</v>
      </c>
      <c r="F1153" s="75" t="s">
        <v>707</v>
      </c>
      <c r="G1153" s="77">
        <v>18403.0</v>
      </c>
    </row>
    <row r="1154">
      <c r="A1154" s="75" t="s">
        <v>665</v>
      </c>
      <c r="B1154" s="75" t="s">
        <v>704</v>
      </c>
      <c r="C1154" s="75" t="s">
        <v>683</v>
      </c>
      <c r="D1154" s="75" t="s">
        <v>95</v>
      </c>
      <c r="E1154" s="75" t="s">
        <v>16</v>
      </c>
      <c r="F1154" s="75" t="s">
        <v>705</v>
      </c>
      <c r="G1154" s="77">
        <v>9818.0</v>
      </c>
    </row>
    <row r="1155">
      <c r="A1155" s="75" t="s">
        <v>665</v>
      </c>
      <c r="B1155" s="75" t="s">
        <v>704</v>
      </c>
      <c r="C1155" s="75" t="s">
        <v>683</v>
      </c>
      <c r="D1155" s="75" t="s">
        <v>95</v>
      </c>
      <c r="E1155" s="75" t="s">
        <v>16</v>
      </c>
      <c r="F1155" s="75" t="s">
        <v>706</v>
      </c>
      <c r="G1155" s="77">
        <v>8621.0</v>
      </c>
    </row>
    <row r="1156">
      <c r="A1156" s="75" t="s">
        <v>665</v>
      </c>
      <c r="B1156" s="75" t="s">
        <v>704</v>
      </c>
      <c r="C1156" s="75" t="s">
        <v>683</v>
      </c>
      <c r="D1156" s="75" t="s">
        <v>95</v>
      </c>
      <c r="E1156" s="75" t="s">
        <v>16</v>
      </c>
      <c r="F1156" s="75" t="s">
        <v>707</v>
      </c>
      <c r="G1156" s="77">
        <v>3777.0</v>
      </c>
    </row>
    <row r="1157">
      <c r="A1157" s="75" t="s">
        <v>665</v>
      </c>
      <c r="B1157" s="75" t="s">
        <v>704</v>
      </c>
      <c r="C1157" s="75" t="s">
        <v>683</v>
      </c>
      <c r="D1157" s="75" t="s">
        <v>95</v>
      </c>
      <c r="E1157" s="75" t="s">
        <v>12</v>
      </c>
      <c r="F1157" s="75" t="s">
        <v>705</v>
      </c>
      <c r="G1157" s="77">
        <v>619.0</v>
      </c>
    </row>
    <row r="1158">
      <c r="A1158" s="75" t="s">
        <v>665</v>
      </c>
      <c r="B1158" s="75" t="s">
        <v>704</v>
      </c>
      <c r="C1158" s="75" t="s">
        <v>683</v>
      </c>
      <c r="D1158" s="75" t="s">
        <v>95</v>
      </c>
      <c r="E1158" s="75" t="s">
        <v>12</v>
      </c>
      <c r="F1158" s="75" t="s">
        <v>706</v>
      </c>
      <c r="G1158" s="77">
        <v>57.0</v>
      </c>
    </row>
    <row r="1159">
      <c r="A1159" s="75" t="s">
        <v>665</v>
      </c>
      <c r="B1159" s="75" t="s">
        <v>704</v>
      </c>
      <c r="C1159" s="75" t="s">
        <v>683</v>
      </c>
      <c r="D1159" s="75" t="s">
        <v>95</v>
      </c>
      <c r="E1159" s="75" t="s">
        <v>12</v>
      </c>
      <c r="F1159" s="75" t="s">
        <v>707</v>
      </c>
      <c r="G1159" s="77">
        <v>52.0</v>
      </c>
    </row>
    <row r="1160">
      <c r="A1160" s="75" t="s">
        <v>665</v>
      </c>
      <c r="B1160" s="75" t="s">
        <v>704</v>
      </c>
      <c r="C1160" s="75" t="s">
        <v>683</v>
      </c>
      <c r="D1160" s="75" t="s">
        <v>95</v>
      </c>
      <c r="E1160" s="75" t="s">
        <v>18</v>
      </c>
      <c r="F1160" s="75" t="s">
        <v>705</v>
      </c>
      <c r="G1160" s="77">
        <v>39.0</v>
      </c>
    </row>
    <row r="1161">
      <c r="A1161" s="75" t="s">
        <v>665</v>
      </c>
      <c r="B1161" s="75" t="s">
        <v>704</v>
      </c>
      <c r="C1161" s="75" t="s">
        <v>683</v>
      </c>
      <c r="D1161" s="75" t="s">
        <v>95</v>
      </c>
      <c r="E1161" s="75" t="s">
        <v>18</v>
      </c>
      <c r="F1161" s="75" t="s">
        <v>706</v>
      </c>
      <c r="G1161" s="77">
        <v>21.0</v>
      </c>
    </row>
    <row r="1162">
      <c r="A1162" s="75" t="s">
        <v>665</v>
      </c>
      <c r="B1162" s="75" t="s">
        <v>704</v>
      </c>
      <c r="C1162" s="75" t="s">
        <v>683</v>
      </c>
      <c r="D1162" s="75" t="s">
        <v>95</v>
      </c>
      <c r="E1162" s="75" t="s">
        <v>18</v>
      </c>
      <c r="F1162" s="75" t="s">
        <v>707</v>
      </c>
      <c r="G1162" s="77">
        <v>19.0</v>
      </c>
    </row>
    <row r="1163">
      <c r="A1163" s="75" t="s">
        <v>665</v>
      </c>
      <c r="B1163" s="75" t="s">
        <v>704</v>
      </c>
      <c r="C1163" s="75" t="s">
        <v>683</v>
      </c>
      <c r="D1163" s="75" t="s">
        <v>238</v>
      </c>
      <c r="E1163" s="75" t="s">
        <v>17</v>
      </c>
      <c r="F1163" s="75" t="s">
        <v>705</v>
      </c>
      <c r="G1163" s="77">
        <v>41.0</v>
      </c>
    </row>
    <row r="1164">
      <c r="A1164" s="75" t="s">
        <v>665</v>
      </c>
      <c r="B1164" s="75" t="s">
        <v>704</v>
      </c>
      <c r="C1164" s="75" t="s">
        <v>683</v>
      </c>
      <c r="D1164" s="75" t="s">
        <v>238</v>
      </c>
      <c r="E1164" s="75" t="s">
        <v>17</v>
      </c>
      <c r="F1164" s="75" t="s">
        <v>706</v>
      </c>
      <c r="G1164" s="77">
        <v>25.0</v>
      </c>
    </row>
    <row r="1165">
      <c r="A1165" s="75" t="s">
        <v>665</v>
      </c>
      <c r="B1165" s="75" t="s">
        <v>704</v>
      </c>
      <c r="C1165" s="75" t="s">
        <v>683</v>
      </c>
      <c r="D1165" s="75" t="s">
        <v>238</v>
      </c>
      <c r="E1165" s="75" t="s">
        <v>17</v>
      </c>
      <c r="F1165" s="75" t="s">
        <v>707</v>
      </c>
      <c r="G1165" s="77">
        <v>20.0</v>
      </c>
    </row>
    <row r="1166">
      <c r="A1166" s="75" t="s">
        <v>665</v>
      </c>
      <c r="B1166" s="75" t="s">
        <v>704</v>
      </c>
      <c r="C1166" s="75" t="s">
        <v>683</v>
      </c>
      <c r="D1166" s="75" t="s">
        <v>238</v>
      </c>
      <c r="E1166" s="75" t="s">
        <v>14</v>
      </c>
      <c r="F1166" s="75" t="s">
        <v>705</v>
      </c>
      <c r="G1166" s="77">
        <v>11.0</v>
      </c>
    </row>
    <row r="1167">
      <c r="A1167" s="75" t="s">
        <v>665</v>
      </c>
      <c r="B1167" s="75" t="s">
        <v>704</v>
      </c>
      <c r="C1167" s="75" t="s">
        <v>683</v>
      </c>
      <c r="D1167" s="75" t="s">
        <v>238</v>
      </c>
      <c r="E1167" s="75" t="s">
        <v>14</v>
      </c>
      <c r="F1167" s="75" t="s">
        <v>706</v>
      </c>
      <c r="G1167" s="77">
        <v>0.0</v>
      </c>
    </row>
    <row r="1168">
      <c r="A1168" s="75" t="s">
        <v>665</v>
      </c>
      <c r="B1168" s="75" t="s">
        <v>704</v>
      </c>
      <c r="C1168" s="75" t="s">
        <v>683</v>
      </c>
      <c r="D1168" s="75" t="s">
        <v>238</v>
      </c>
      <c r="E1168" s="75" t="s">
        <v>14</v>
      </c>
      <c r="F1168" s="75" t="s">
        <v>707</v>
      </c>
      <c r="G1168" s="77">
        <v>0.0</v>
      </c>
    </row>
    <row r="1169">
      <c r="A1169" s="75" t="s">
        <v>665</v>
      </c>
      <c r="B1169" s="75" t="s">
        <v>704</v>
      </c>
      <c r="C1169" s="75" t="s">
        <v>683</v>
      </c>
      <c r="D1169" s="75" t="s">
        <v>238</v>
      </c>
      <c r="E1169" s="75" t="s">
        <v>11</v>
      </c>
      <c r="F1169" s="75" t="s">
        <v>705</v>
      </c>
      <c r="G1169" s="77">
        <v>210.0</v>
      </c>
    </row>
    <row r="1170">
      <c r="A1170" s="75" t="s">
        <v>665</v>
      </c>
      <c r="B1170" s="75" t="s">
        <v>704</v>
      </c>
      <c r="C1170" s="75" t="s">
        <v>683</v>
      </c>
      <c r="D1170" s="75" t="s">
        <v>238</v>
      </c>
      <c r="E1170" s="75" t="s">
        <v>11</v>
      </c>
      <c r="F1170" s="75" t="s">
        <v>706</v>
      </c>
      <c r="G1170" s="77">
        <v>18.0</v>
      </c>
    </row>
    <row r="1171">
      <c r="A1171" s="75" t="s">
        <v>665</v>
      </c>
      <c r="B1171" s="75" t="s">
        <v>704</v>
      </c>
      <c r="C1171" s="75" t="s">
        <v>683</v>
      </c>
      <c r="D1171" s="75" t="s">
        <v>238</v>
      </c>
      <c r="E1171" s="75" t="s">
        <v>11</v>
      </c>
      <c r="F1171" s="75" t="s">
        <v>707</v>
      </c>
      <c r="G1171" s="77">
        <v>18.0</v>
      </c>
    </row>
    <row r="1172">
      <c r="A1172" s="75" t="s">
        <v>665</v>
      </c>
      <c r="B1172" s="75" t="s">
        <v>704</v>
      </c>
      <c r="C1172" s="75" t="s">
        <v>683</v>
      </c>
      <c r="D1172" s="75" t="s">
        <v>238</v>
      </c>
      <c r="E1172" s="75" t="s">
        <v>20</v>
      </c>
      <c r="F1172" s="75" t="s">
        <v>705</v>
      </c>
      <c r="G1172" s="77">
        <v>12.0</v>
      </c>
    </row>
    <row r="1173">
      <c r="A1173" s="75" t="s">
        <v>665</v>
      </c>
      <c r="B1173" s="75" t="s">
        <v>704</v>
      </c>
      <c r="C1173" s="75" t="s">
        <v>683</v>
      </c>
      <c r="D1173" s="75" t="s">
        <v>238</v>
      </c>
      <c r="E1173" s="75" t="s">
        <v>20</v>
      </c>
      <c r="F1173" s="75" t="s">
        <v>706</v>
      </c>
      <c r="G1173" s="77">
        <v>4.0</v>
      </c>
    </row>
    <row r="1174">
      <c r="A1174" s="75" t="s">
        <v>665</v>
      </c>
      <c r="B1174" s="75" t="s">
        <v>704</v>
      </c>
      <c r="C1174" s="75" t="s">
        <v>683</v>
      </c>
      <c r="D1174" s="75" t="s">
        <v>238</v>
      </c>
      <c r="E1174" s="75" t="s">
        <v>20</v>
      </c>
      <c r="F1174" s="75" t="s">
        <v>707</v>
      </c>
      <c r="G1174" s="77">
        <v>4.0</v>
      </c>
    </row>
    <row r="1175">
      <c r="A1175" s="75" t="s">
        <v>665</v>
      </c>
      <c r="B1175" s="75" t="s">
        <v>704</v>
      </c>
      <c r="C1175" s="75" t="s">
        <v>683</v>
      </c>
      <c r="D1175" s="75" t="s">
        <v>238</v>
      </c>
      <c r="E1175" s="75" t="s">
        <v>15</v>
      </c>
      <c r="F1175" s="75" t="s">
        <v>705</v>
      </c>
      <c r="G1175" s="77">
        <v>11.0</v>
      </c>
    </row>
    <row r="1176">
      <c r="A1176" s="75" t="s">
        <v>665</v>
      </c>
      <c r="B1176" s="75" t="s">
        <v>704</v>
      </c>
      <c r="C1176" s="75" t="s">
        <v>683</v>
      </c>
      <c r="D1176" s="75" t="s">
        <v>238</v>
      </c>
      <c r="E1176" s="75" t="s">
        <v>15</v>
      </c>
      <c r="F1176" s="75" t="s">
        <v>706</v>
      </c>
      <c r="G1176" s="77">
        <v>0.0</v>
      </c>
    </row>
    <row r="1177">
      <c r="A1177" s="75" t="s">
        <v>665</v>
      </c>
      <c r="B1177" s="75" t="s">
        <v>704</v>
      </c>
      <c r="C1177" s="75" t="s">
        <v>683</v>
      </c>
      <c r="D1177" s="75" t="s">
        <v>238</v>
      </c>
      <c r="E1177" s="75" t="s">
        <v>15</v>
      </c>
      <c r="F1177" s="75" t="s">
        <v>707</v>
      </c>
      <c r="G1177" s="77">
        <v>0.0</v>
      </c>
    </row>
    <row r="1178">
      <c r="A1178" s="75" t="s">
        <v>665</v>
      </c>
      <c r="B1178" s="75" t="s">
        <v>704</v>
      </c>
      <c r="C1178" s="75" t="s">
        <v>683</v>
      </c>
      <c r="D1178" s="75" t="s">
        <v>238</v>
      </c>
      <c r="E1178" s="75" t="s">
        <v>19</v>
      </c>
      <c r="F1178" s="75" t="s">
        <v>705</v>
      </c>
      <c r="G1178" s="77">
        <v>1.0</v>
      </c>
    </row>
    <row r="1179">
      <c r="A1179" s="75" t="s">
        <v>665</v>
      </c>
      <c r="B1179" s="75" t="s">
        <v>704</v>
      </c>
      <c r="C1179" s="75" t="s">
        <v>683</v>
      </c>
      <c r="D1179" s="75" t="s">
        <v>238</v>
      </c>
      <c r="E1179" s="75" t="s">
        <v>19</v>
      </c>
      <c r="F1179" s="75" t="s">
        <v>706</v>
      </c>
      <c r="G1179" s="77">
        <v>1.0</v>
      </c>
    </row>
    <row r="1180">
      <c r="A1180" s="75" t="s">
        <v>665</v>
      </c>
      <c r="B1180" s="75" t="s">
        <v>704</v>
      </c>
      <c r="C1180" s="75" t="s">
        <v>683</v>
      </c>
      <c r="D1180" s="75" t="s">
        <v>238</v>
      </c>
      <c r="E1180" s="75" t="s">
        <v>19</v>
      </c>
      <c r="F1180" s="75" t="s">
        <v>707</v>
      </c>
      <c r="G1180" s="77">
        <v>1.0</v>
      </c>
    </row>
    <row r="1181">
      <c r="A1181" s="75" t="s">
        <v>665</v>
      </c>
      <c r="B1181" s="75" t="s">
        <v>704</v>
      </c>
      <c r="C1181" s="75" t="s">
        <v>683</v>
      </c>
      <c r="D1181" s="75" t="s">
        <v>238</v>
      </c>
      <c r="E1181" s="75" t="s">
        <v>13</v>
      </c>
      <c r="F1181" s="75" t="s">
        <v>705</v>
      </c>
      <c r="G1181" s="77">
        <v>6.0</v>
      </c>
    </row>
    <row r="1182">
      <c r="A1182" s="75" t="s">
        <v>665</v>
      </c>
      <c r="B1182" s="75" t="s">
        <v>704</v>
      </c>
      <c r="C1182" s="75" t="s">
        <v>683</v>
      </c>
      <c r="D1182" s="75" t="s">
        <v>238</v>
      </c>
      <c r="E1182" s="75" t="s">
        <v>13</v>
      </c>
      <c r="F1182" s="75" t="s">
        <v>706</v>
      </c>
      <c r="G1182" s="77">
        <v>0.0</v>
      </c>
    </row>
    <row r="1183">
      <c r="A1183" s="75" t="s">
        <v>665</v>
      </c>
      <c r="B1183" s="75" t="s">
        <v>704</v>
      </c>
      <c r="C1183" s="75" t="s">
        <v>683</v>
      </c>
      <c r="D1183" s="75" t="s">
        <v>238</v>
      </c>
      <c r="E1183" s="75" t="s">
        <v>13</v>
      </c>
      <c r="F1183" s="75" t="s">
        <v>707</v>
      </c>
      <c r="G1183" s="77">
        <v>0.0</v>
      </c>
    </row>
    <row r="1184">
      <c r="A1184" s="75" t="s">
        <v>665</v>
      </c>
      <c r="B1184" s="75" t="s">
        <v>704</v>
      </c>
      <c r="C1184" s="75" t="s">
        <v>683</v>
      </c>
      <c r="D1184" s="75" t="s">
        <v>238</v>
      </c>
      <c r="E1184" s="75" t="s">
        <v>10</v>
      </c>
      <c r="F1184" s="75" t="s">
        <v>705</v>
      </c>
      <c r="G1184" s="77">
        <v>110.0</v>
      </c>
    </row>
    <row r="1185">
      <c r="A1185" s="75" t="s">
        <v>665</v>
      </c>
      <c r="B1185" s="75" t="s">
        <v>704</v>
      </c>
      <c r="C1185" s="75" t="s">
        <v>683</v>
      </c>
      <c r="D1185" s="75" t="s">
        <v>238</v>
      </c>
      <c r="E1185" s="75" t="s">
        <v>10</v>
      </c>
      <c r="F1185" s="75" t="s">
        <v>706</v>
      </c>
      <c r="G1185" s="77">
        <v>30.0</v>
      </c>
    </row>
    <row r="1186">
      <c r="A1186" s="75" t="s">
        <v>665</v>
      </c>
      <c r="B1186" s="75" t="s">
        <v>704</v>
      </c>
      <c r="C1186" s="75" t="s">
        <v>683</v>
      </c>
      <c r="D1186" s="75" t="s">
        <v>238</v>
      </c>
      <c r="E1186" s="75" t="s">
        <v>10</v>
      </c>
      <c r="F1186" s="75" t="s">
        <v>707</v>
      </c>
      <c r="G1186" s="77">
        <v>24.0</v>
      </c>
    </row>
    <row r="1187">
      <c r="A1187" s="75" t="s">
        <v>665</v>
      </c>
      <c r="B1187" s="75" t="s">
        <v>704</v>
      </c>
      <c r="C1187" s="75" t="s">
        <v>683</v>
      </c>
      <c r="D1187" s="75" t="s">
        <v>238</v>
      </c>
      <c r="E1187" s="75" t="s">
        <v>16</v>
      </c>
      <c r="F1187" s="75" t="s">
        <v>705</v>
      </c>
      <c r="G1187" s="77">
        <v>9.0</v>
      </c>
    </row>
    <row r="1188">
      <c r="A1188" s="75" t="s">
        <v>665</v>
      </c>
      <c r="B1188" s="75" t="s">
        <v>704</v>
      </c>
      <c r="C1188" s="75" t="s">
        <v>683</v>
      </c>
      <c r="D1188" s="75" t="s">
        <v>238</v>
      </c>
      <c r="E1188" s="75" t="s">
        <v>16</v>
      </c>
      <c r="F1188" s="75" t="s">
        <v>706</v>
      </c>
      <c r="G1188" s="77">
        <v>4.0</v>
      </c>
    </row>
    <row r="1189">
      <c r="A1189" s="75" t="s">
        <v>665</v>
      </c>
      <c r="B1189" s="75" t="s">
        <v>704</v>
      </c>
      <c r="C1189" s="75" t="s">
        <v>683</v>
      </c>
      <c r="D1189" s="75" t="s">
        <v>238</v>
      </c>
      <c r="E1189" s="75" t="s">
        <v>16</v>
      </c>
      <c r="F1189" s="75" t="s">
        <v>707</v>
      </c>
      <c r="G1189" s="77">
        <v>3.0</v>
      </c>
    </row>
    <row r="1190">
      <c r="A1190" s="75" t="s">
        <v>665</v>
      </c>
      <c r="B1190" s="75" t="s">
        <v>704</v>
      </c>
      <c r="C1190" s="75" t="s">
        <v>683</v>
      </c>
      <c r="D1190" s="75" t="s">
        <v>238</v>
      </c>
      <c r="E1190" s="75" t="s">
        <v>12</v>
      </c>
      <c r="F1190" s="75" t="s">
        <v>705</v>
      </c>
      <c r="G1190" s="77">
        <v>25.0</v>
      </c>
    </row>
    <row r="1191">
      <c r="A1191" s="75" t="s">
        <v>665</v>
      </c>
      <c r="B1191" s="75" t="s">
        <v>704</v>
      </c>
      <c r="C1191" s="75" t="s">
        <v>683</v>
      </c>
      <c r="D1191" s="75" t="s">
        <v>238</v>
      </c>
      <c r="E1191" s="75" t="s">
        <v>12</v>
      </c>
      <c r="F1191" s="75" t="s">
        <v>706</v>
      </c>
      <c r="G1191" s="77">
        <v>2.0</v>
      </c>
    </row>
    <row r="1192">
      <c r="A1192" s="75" t="s">
        <v>665</v>
      </c>
      <c r="B1192" s="75" t="s">
        <v>704</v>
      </c>
      <c r="C1192" s="75" t="s">
        <v>683</v>
      </c>
      <c r="D1192" s="75" t="s">
        <v>238</v>
      </c>
      <c r="E1192" s="75" t="s">
        <v>12</v>
      </c>
      <c r="F1192" s="75" t="s">
        <v>707</v>
      </c>
      <c r="G1192" s="77">
        <v>2.0</v>
      </c>
    </row>
    <row r="1193">
      <c r="A1193" s="75" t="s">
        <v>665</v>
      </c>
      <c r="B1193" s="75" t="s">
        <v>704</v>
      </c>
      <c r="C1193" s="75" t="s">
        <v>683</v>
      </c>
      <c r="D1193" s="75" t="s">
        <v>227</v>
      </c>
      <c r="E1193" s="75" t="s">
        <v>17</v>
      </c>
      <c r="F1193" s="75" t="s">
        <v>705</v>
      </c>
      <c r="G1193" s="77">
        <v>7.0</v>
      </c>
    </row>
    <row r="1194">
      <c r="A1194" s="75" t="s">
        <v>665</v>
      </c>
      <c r="B1194" s="75" t="s">
        <v>704</v>
      </c>
      <c r="C1194" s="75" t="s">
        <v>683</v>
      </c>
      <c r="D1194" s="75" t="s">
        <v>227</v>
      </c>
      <c r="E1194" s="75" t="s">
        <v>17</v>
      </c>
      <c r="F1194" s="75" t="s">
        <v>706</v>
      </c>
      <c r="G1194" s="77">
        <v>1.0</v>
      </c>
    </row>
    <row r="1195">
      <c r="A1195" s="75" t="s">
        <v>665</v>
      </c>
      <c r="B1195" s="75" t="s">
        <v>704</v>
      </c>
      <c r="C1195" s="75" t="s">
        <v>683</v>
      </c>
      <c r="D1195" s="75" t="s">
        <v>227</v>
      </c>
      <c r="E1195" s="75" t="s">
        <v>17</v>
      </c>
      <c r="F1195" s="75" t="s">
        <v>707</v>
      </c>
      <c r="G1195" s="77">
        <v>1.0</v>
      </c>
    </row>
    <row r="1196">
      <c r="A1196" s="75" t="s">
        <v>665</v>
      </c>
      <c r="B1196" s="75" t="s">
        <v>704</v>
      </c>
      <c r="C1196" s="75" t="s">
        <v>683</v>
      </c>
      <c r="D1196" s="75" t="s">
        <v>227</v>
      </c>
      <c r="E1196" s="75" t="s">
        <v>14</v>
      </c>
      <c r="F1196" s="75" t="s">
        <v>705</v>
      </c>
      <c r="G1196" s="77">
        <v>10.0</v>
      </c>
    </row>
    <row r="1197">
      <c r="A1197" s="75" t="s">
        <v>665</v>
      </c>
      <c r="B1197" s="75" t="s">
        <v>704</v>
      </c>
      <c r="C1197" s="75" t="s">
        <v>683</v>
      </c>
      <c r="D1197" s="75" t="s">
        <v>227</v>
      </c>
      <c r="E1197" s="75" t="s">
        <v>14</v>
      </c>
      <c r="F1197" s="75" t="s">
        <v>706</v>
      </c>
      <c r="G1197" s="77">
        <v>0.0</v>
      </c>
    </row>
    <row r="1198">
      <c r="A1198" s="75" t="s">
        <v>665</v>
      </c>
      <c r="B1198" s="75" t="s">
        <v>704</v>
      </c>
      <c r="C1198" s="75" t="s">
        <v>683</v>
      </c>
      <c r="D1198" s="75" t="s">
        <v>227</v>
      </c>
      <c r="E1198" s="75" t="s">
        <v>14</v>
      </c>
      <c r="F1198" s="75" t="s">
        <v>707</v>
      </c>
      <c r="G1198" s="77">
        <v>0.0</v>
      </c>
    </row>
    <row r="1199">
      <c r="A1199" s="75" t="s">
        <v>665</v>
      </c>
      <c r="B1199" s="75" t="s">
        <v>704</v>
      </c>
      <c r="C1199" s="75" t="s">
        <v>683</v>
      </c>
      <c r="D1199" s="75" t="s">
        <v>227</v>
      </c>
      <c r="E1199" s="75" t="s">
        <v>11</v>
      </c>
      <c r="F1199" s="75" t="s">
        <v>705</v>
      </c>
      <c r="G1199" s="77">
        <v>157.0</v>
      </c>
    </row>
    <row r="1200">
      <c r="A1200" s="75" t="s">
        <v>665</v>
      </c>
      <c r="B1200" s="75" t="s">
        <v>704</v>
      </c>
      <c r="C1200" s="75" t="s">
        <v>683</v>
      </c>
      <c r="D1200" s="75" t="s">
        <v>227</v>
      </c>
      <c r="E1200" s="75" t="s">
        <v>11</v>
      </c>
      <c r="F1200" s="75" t="s">
        <v>706</v>
      </c>
      <c r="G1200" s="77">
        <v>19.0</v>
      </c>
    </row>
    <row r="1201">
      <c r="A1201" s="75" t="s">
        <v>665</v>
      </c>
      <c r="B1201" s="75" t="s">
        <v>704</v>
      </c>
      <c r="C1201" s="75" t="s">
        <v>683</v>
      </c>
      <c r="D1201" s="75" t="s">
        <v>227</v>
      </c>
      <c r="E1201" s="75" t="s">
        <v>11</v>
      </c>
      <c r="F1201" s="75" t="s">
        <v>707</v>
      </c>
      <c r="G1201" s="77">
        <v>19.0</v>
      </c>
    </row>
    <row r="1202">
      <c r="A1202" s="75" t="s">
        <v>665</v>
      </c>
      <c r="B1202" s="75" t="s">
        <v>704</v>
      </c>
      <c r="C1202" s="75" t="s">
        <v>683</v>
      </c>
      <c r="D1202" s="75" t="s">
        <v>227</v>
      </c>
      <c r="E1202" s="75" t="s">
        <v>20</v>
      </c>
      <c r="F1202" s="75" t="s">
        <v>705</v>
      </c>
      <c r="G1202" s="77">
        <v>3.0</v>
      </c>
    </row>
    <row r="1203">
      <c r="A1203" s="75" t="s">
        <v>665</v>
      </c>
      <c r="B1203" s="75" t="s">
        <v>704</v>
      </c>
      <c r="C1203" s="75" t="s">
        <v>683</v>
      </c>
      <c r="D1203" s="75" t="s">
        <v>227</v>
      </c>
      <c r="E1203" s="75" t="s">
        <v>20</v>
      </c>
      <c r="F1203" s="75" t="s">
        <v>706</v>
      </c>
      <c r="G1203" s="77">
        <v>0.0</v>
      </c>
    </row>
    <row r="1204">
      <c r="A1204" s="75" t="s">
        <v>665</v>
      </c>
      <c r="B1204" s="75" t="s">
        <v>704</v>
      </c>
      <c r="C1204" s="75" t="s">
        <v>683</v>
      </c>
      <c r="D1204" s="75" t="s">
        <v>227</v>
      </c>
      <c r="E1204" s="75" t="s">
        <v>20</v>
      </c>
      <c r="F1204" s="75" t="s">
        <v>707</v>
      </c>
      <c r="G1204" s="77">
        <v>0.0</v>
      </c>
    </row>
    <row r="1205">
      <c r="A1205" s="75" t="s">
        <v>665</v>
      </c>
      <c r="B1205" s="75" t="s">
        <v>704</v>
      </c>
      <c r="C1205" s="75" t="s">
        <v>683</v>
      </c>
      <c r="D1205" s="75" t="s">
        <v>227</v>
      </c>
      <c r="E1205" s="75" t="s">
        <v>15</v>
      </c>
      <c r="F1205" s="75" t="s">
        <v>705</v>
      </c>
      <c r="G1205" s="77">
        <v>14.0</v>
      </c>
    </row>
    <row r="1206">
      <c r="A1206" s="75" t="s">
        <v>665</v>
      </c>
      <c r="B1206" s="75" t="s">
        <v>704</v>
      </c>
      <c r="C1206" s="75" t="s">
        <v>683</v>
      </c>
      <c r="D1206" s="75" t="s">
        <v>227</v>
      </c>
      <c r="E1206" s="75" t="s">
        <v>15</v>
      </c>
      <c r="F1206" s="75" t="s">
        <v>706</v>
      </c>
      <c r="G1206" s="77">
        <v>1.0</v>
      </c>
    </row>
    <row r="1207">
      <c r="A1207" s="75" t="s">
        <v>665</v>
      </c>
      <c r="B1207" s="75" t="s">
        <v>704</v>
      </c>
      <c r="C1207" s="75" t="s">
        <v>683</v>
      </c>
      <c r="D1207" s="75" t="s">
        <v>227</v>
      </c>
      <c r="E1207" s="75" t="s">
        <v>15</v>
      </c>
      <c r="F1207" s="75" t="s">
        <v>707</v>
      </c>
      <c r="G1207" s="77">
        <v>1.0</v>
      </c>
    </row>
    <row r="1208">
      <c r="A1208" s="75" t="s">
        <v>665</v>
      </c>
      <c r="B1208" s="75" t="s">
        <v>704</v>
      </c>
      <c r="C1208" s="75" t="s">
        <v>683</v>
      </c>
      <c r="D1208" s="75" t="s">
        <v>227</v>
      </c>
      <c r="E1208" s="75" t="s">
        <v>13</v>
      </c>
      <c r="F1208" s="75" t="s">
        <v>705</v>
      </c>
      <c r="G1208" s="77">
        <v>5.0</v>
      </c>
    </row>
    <row r="1209">
      <c r="A1209" s="75" t="s">
        <v>665</v>
      </c>
      <c r="B1209" s="75" t="s">
        <v>704</v>
      </c>
      <c r="C1209" s="75" t="s">
        <v>683</v>
      </c>
      <c r="D1209" s="75" t="s">
        <v>227</v>
      </c>
      <c r="E1209" s="75" t="s">
        <v>13</v>
      </c>
      <c r="F1209" s="75" t="s">
        <v>706</v>
      </c>
      <c r="G1209" s="77">
        <v>0.0</v>
      </c>
    </row>
    <row r="1210">
      <c r="A1210" s="75" t="s">
        <v>665</v>
      </c>
      <c r="B1210" s="75" t="s">
        <v>704</v>
      </c>
      <c r="C1210" s="75" t="s">
        <v>683</v>
      </c>
      <c r="D1210" s="75" t="s">
        <v>227</v>
      </c>
      <c r="E1210" s="75" t="s">
        <v>13</v>
      </c>
      <c r="F1210" s="75" t="s">
        <v>707</v>
      </c>
      <c r="G1210" s="77">
        <v>0.0</v>
      </c>
    </row>
    <row r="1211">
      <c r="A1211" s="75" t="s">
        <v>665</v>
      </c>
      <c r="B1211" s="75" t="s">
        <v>704</v>
      </c>
      <c r="C1211" s="75" t="s">
        <v>683</v>
      </c>
      <c r="D1211" s="75" t="s">
        <v>227</v>
      </c>
      <c r="E1211" s="75" t="s">
        <v>10</v>
      </c>
      <c r="F1211" s="75" t="s">
        <v>705</v>
      </c>
      <c r="G1211" s="77">
        <v>96.0</v>
      </c>
    </row>
    <row r="1212">
      <c r="A1212" s="75" t="s">
        <v>665</v>
      </c>
      <c r="B1212" s="75" t="s">
        <v>704</v>
      </c>
      <c r="C1212" s="75" t="s">
        <v>683</v>
      </c>
      <c r="D1212" s="75" t="s">
        <v>227</v>
      </c>
      <c r="E1212" s="75" t="s">
        <v>10</v>
      </c>
      <c r="F1212" s="75" t="s">
        <v>706</v>
      </c>
      <c r="G1212" s="77">
        <v>46.0</v>
      </c>
    </row>
    <row r="1213">
      <c r="A1213" s="75" t="s">
        <v>665</v>
      </c>
      <c r="B1213" s="75" t="s">
        <v>704</v>
      </c>
      <c r="C1213" s="75" t="s">
        <v>683</v>
      </c>
      <c r="D1213" s="75" t="s">
        <v>227</v>
      </c>
      <c r="E1213" s="75" t="s">
        <v>10</v>
      </c>
      <c r="F1213" s="75" t="s">
        <v>707</v>
      </c>
      <c r="G1213" s="77">
        <v>16.0</v>
      </c>
    </row>
    <row r="1214">
      <c r="A1214" s="75" t="s">
        <v>665</v>
      </c>
      <c r="B1214" s="75" t="s">
        <v>704</v>
      </c>
      <c r="C1214" s="75" t="s">
        <v>683</v>
      </c>
      <c r="D1214" s="75" t="s">
        <v>227</v>
      </c>
      <c r="E1214" s="75" t="s">
        <v>16</v>
      </c>
      <c r="F1214" s="75" t="s">
        <v>705</v>
      </c>
      <c r="G1214" s="77">
        <v>21.0</v>
      </c>
    </row>
    <row r="1215">
      <c r="A1215" s="75" t="s">
        <v>665</v>
      </c>
      <c r="B1215" s="75" t="s">
        <v>704</v>
      </c>
      <c r="C1215" s="75" t="s">
        <v>683</v>
      </c>
      <c r="D1215" s="75" t="s">
        <v>227</v>
      </c>
      <c r="E1215" s="75" t="s">
        <v>16</v>
      </c>
      <c r="F1215" s="75" t="s">
        <v>706</v>
      </c>
      <c r="G1215" s="77">
        <v>5.0</v>
      </c>
    </row>
    <row r="1216">
      <c r="A1216" s="75" t="s">
        <v>665</v>
      </c>
      <c r="B1216" s="75" t="s">
        <v>704</v>
      </c>
      <c r="C1216" s="75" t="s">
        <v>683</v>
      </c>
      <c r="D1216" s="75" t="s">
        <v>227</v>
      </c>
      <c r="E1216" s="75" t="s">
        <v>16</v>
      </c>
      <c r="F1216" s="75" t="s">
        <v>707</v>
      </c>
      <c r="G1216" s="77">
        <v>5.0</v>
      </c>
    </row>
    <row r="1217">
      <c r="A1217" s="75" t="s">
        <v>665</v>
      </c>
      <c r="B1217" s="75" t="s">
        <v>704</v>
      </c>
      <c r="C1217" s="75" t="s">
        <v>683</v>
      </c>
      <c r="D1217" s="75" t="s">
        <v>227</v>
      </c>
      <c r="E1217" s="75" t="s">
        <v>12</v>
      </c>
      <c r="F1217" s="75" t="s">
        <v>705</v>
      </c>
      <c r="G1217" s="77">
        <v>14.0</v>
      </c>
    </row>
    <row r="1218">
      <c r="A1218" s="75" t="s">
        <v>665</v>
      </c>
      <c r="B1218" s="75" t="s">
        <v>704</v>
      </c>
      <c r="C1218" s="75" t="s">
        <v>683</v>
      </c>
      <c r="D1218" s="75" t="s">
        <v>227</v>
      </c>
      <c r="E1218" s="75" t="s">
        <v>12</v>
      </c>
      <c r="F1218" s="75" t="s">
        <v>706</v>
      </c>
      <c r="G1218" s="77">
        <v>0.0</v>
      </c>
    </row>
    <row r="1219">
      <c r="A1219" s="75" t="s">
        <v>665</v>
      </c>
      <c r="B1219" s="75" t="s">
        <v>704</v>
      </c>
      <c r="C1219" s="75" t="s">
        <v>683</v>
      </c>
      <c r="D1219" s="75" t="s">
        <v>227</v>
      </c>
      <c r="E1219" s="75" t="s">
        <v>12</v>
      </c>
      <c r="F1219" s="75" t="s">
        <v>707</v>
      </c>
      <c r="G1219" s="77">
        <v>0.0</v>
      </c>
    </row>
    <row r="1220">
      <c r="A1220" s="75" t="s">
        <v>665</v>
      </c>
      <c r="B1220" s="75" t="s">
        <v>704</v>
      </c>
      <c r="C1220" s="75" t="s">
        <v>683</v>
      </c>
      <c r="D1220" s="75" t="s">
        <v>56</v>
      </c>
      <c r="E1220" s="75" t="s">
        <v>17</v>
      </c>
      <c r="F1220" s="75" t="s">
        <v>705</v>
      </c>
      <c r="G1220" s="77">
        <v>10.0</v>
      </c>
    </row>
    <row r="1221">
      <c r="A1221" s="75" t="s">
        <v>665</v>
      </c>
      <c r="B1221" s="75" t="s">
        <v>704</v>
      </c>
      <c r="C1221" s="75" t="s">
        <v>683</v>
      </c>
      <c r="D1221" s="75" t="s">
        <v>56</v>
      </c>
      <c r="E1221" s="75" t="s">
        <v>17</v>
      </c>
      <c r="F1221" s="75" t="s">
        <v>706</v>
      </c>
      <c r="G1221" s="77">
        <v>2.0</v>
      </c>
    </row>
    <row r="1222">
      <c r="A1222" s="75" t="s">
        <v>665</v>
      </c>
      <c r="B1222" s="75" t="s">
        <v>704</v>
      </c>
      <c r="C1222" s="75" t="s">
        <v>683</v>
      </c>
      <c r="D1222" s="75" t="s">
        <v>56</v>
      </c>
      <c r="E1222" s="75" t="s">
        <v>17</v>
      </c>
      <c r="F1222" s="75" t="s">
        <v>707</v>
      </c>
      <c r="G1222" s="77">
        <v>2.0</v>
      </c>
    </row>
    <row r="1223">
      <c r="A1223" s="75" t="s">
        <v>665</v>
      </c>
      <c r="B1223" s="75" t="s">
        <v>704</v>
      </c>
      <c r="C1223" s="75" t="s">
        <v>683</v>
      </c>
      <c r="D1223" s="75" t="s">
        <v>56</v>
      </c>
      <c r="E1223" s="75" t="s">
        <v>14</v>
      </c>
      <c r="F1223" s="75" t="s">
        <v>705</v>
      </c>
      <c r="G1223" s="77">
        <v>83.0</v>
      </c>
    </row>
    <row r="1224">
      <c r="A1224" s="75" t="s">
        <v>665</v>
      </c>
      <c r="B1224" s="75" t="s">
        <v>704</v>
      </c>
      <c r="C1224" s="75" t="s">
        <v>683</v>
      </c>
      <c r="D1224" s="75" t="s">
        <v>56</v>
      </c>
      <c r="E1224" s="75" t="s">
        <v>14</v>
      </c>
      <c r="F1224" s="75" t="s">
        <v>706</v>
      </c>
      <c r="G1224" s="77">
        <v>0.0</v>
      </c>
    </row>
    <row r="1225">
      <c r="A1225" s="75" t="s">
        <v>665</v>
      </c>
      <c r="B1225" s="75" t="s">
        <v>704</v>
      </c>
      <c r="C1225" s="75" t="s">
        <v>683</v>
      </c>
      <c r="D1225" s="75" t="s">
        <v>56</v>
      </c>
      <c r="E1225" s="75" t="s">
        <v>14</v>
      </c>
      <c r="F1225" s="75" t="s">
        <v>707</v>
      </c>
      <c r="G1225" s="77">
        <v>0.0</v>
      </c>
    </row>
    <row r="1226">
      <c r="A1226" s="75" t="s">
        <v>665</v>
      </c>
      <c r="B1226" s="75" t="s">
        <v>704</v>
      </c>
      <c r="C1226" s="75" t="s">
        <v>683</v>
      </c>
      <c r="D1226" s="75" t="s">
        <v>56</v>
      </c>
      <c r="E1226" s="75" t="s">
        <v>11</v>
      </c>
      <c r="F1226" s="75" t="s">
        <v>705</v>
      </c>
      <c r="G1226" s="77">
        <v>854.0</v>
      </c>
    </row>
    <row r="1227">
      <c r="A1227" s="75" t="s">
        <v>665</v>
      </c>
      <c r="B1227" s="75" t="s">
        <v>704</v>
      </c>
      <c r="C1227" s="75" t="s">
        <v>683</v>
      </c>
      <c r="D1227" s="75" t="s">
        <v>56</v>
      </c>
      <c r="E1227" s="75" t="s">
        <v>11</v>
      </c>
      <c r="F1227" s="75" t="s">
        <v>706</v>
      </c>
      <c r="G1227" s="77">
        <v>344.0</v>
      </c>
    </row>
    <row r="1228">
      <c r="A1228" s="75" t="s">
        <v>665</v>
      </c>
      <c r="B1228" s="75" t="s">
        <v>704</v>
      </c>
      <c r="C1228" s="75" t="s">
        <v>683</v>
      </c>
      <c r="D1228" s="75" t="s">
        <v>56</v>
      </c>
      <c r="E1228" s="75" t="s">
        <v>11</v>
      </c>
      <c r="F1228" s="75" t="s">
        <v>707</v>
      </c>
      <c r="G1228" s="77">
        <v>322.0</v>
      </c>
    </row>
    <row r="1229">
      <c r="A1229" s="75" t="s">
        <v>665</v>
      </c>
      <c r="B1229" s="75" t="s">
        <v>704</v>
      </c>
      <c r="C1229" s="75" t="s">
        <v>683</v>
      </c>
      <c r="D1229" s="75" t="s">
        <v>56</v>
      </c>
      <c r="E1229" s="75" t="s">
        <v>20</v>
      </c>
      <c r="F1229" s="75" t="s">
        <v>705</v>
      </c>
      <c r="G1229" s="77">
        <v>10.0</v>
      </c>
    </row>
    <row r="1230">
      <c r="A1230" s="75" t="s">
        <v>665</v>
      </c>
      <c r="B1230" s="75" t="s">
        <v>704</v>
      </c>
      <c r="C1230" s="75" t="s">
        <v>683</v>
      </c>
      <c r="D1230" s="75" t="s">
        <v>56</v>
      </c>
      <c r="E1230" s="75" t="s">
        <v>20</v>
      </c>
      <c r="F1230" s="75" t="s">
        <v>706</v>
      </c>
      <c r="G1230" s="77">
        <v>2.0</v>
      </c>
    </row>
    <row r="1231">
      <c r="A1231" s="75" t="s">
        <v>665</v>
      </c>
      <c r="B1231" s="75" t="s">
        <v>704</v>
      </c>
      <c r="C1231" s="75" t="s">
        <v>683</v>
      </c>
      <c r="D1231" s="75" t="s">
        <v>56</v>
      </c>
      <c r="E1231" s="75" t="s">
        <v>20</v>
      </c>
      <c r="F1231" s="75" t="s">
        <v>707</v>
      </c>
      <c r="G1231" s="77">
        <v>2.0</v>
      </c>
    </row>
    <row r="1232">
      <c r="A1232" s="75" t="s">
        <v>665</v>
      </c>
      <c r="B1232" s="75" t="s">
        <v>704</v>
      </c>
      <c r="C1232" s="75" t="s">
        <v>683</v>
      </c>
      <c r="D1232" s="75" t="s">
        <v>56</v>
      </c>
      <c r="E1232" s="75" t="s">
        <v>15</v>
      </c>
      <c r="F1232" s="75" t="s">
        <v>705</v>
      </c>
      <c r="G1232" s="77">
        <v>251.0</v>
      </c>
    </row>
    <row r="1233">
      <c r="A1233" s="75" t="s">
        <v>665</v>
      </c>
      <c r="B1233" s="75" t="s">
        <v>704</v>
      </c>
      <c r="C1233" s="75" t="s">
        <v>683</v>
      </c>
      <c r="D1233" s="75" t="s">
        <v>56</v>
      </c>
      <c r="E1233" s="75" t="s">
        <v>15</v>
      </c>
      <c r="F1233" s="75" t="s">
        <v>706</v>
      </c>
      <c r="G1233" s="77">
        <v>4.0</v>
      </c>
    </row>
    <row r="1234">
      <c r="A1234" s="75" t="s">
        <v>665</v>
      </c>
      <c r="B1234" s="75" t="s">
        <v>704</v>
      </c>
      <c r="C1234" s="75" t="s">
        <v>683</v>
      </c>
      <c r="D1234" s="75" t="s">
        <v>56</v>
      </c>
      <c r="E1234" s="75" t="s">
        <v>15</v>
      </c>
      <c r="F1234" s="75" t="s">
        <v>707</v>
      </c>
      <c r="G1234" s="77">
        <v>4.0</v>
      </c>
    </row>
    <row r="1235">
      <c r="A1235" s="75" t="s">
        <v>665</v>
      </c>
      <c r="B1235" s="75" t="s">
        <v>704</v>
      </c>
      <c r="C1235" s="75" t="s">
        <v>683</v>
      </c>
      <c r="D1235" s="75" t="s">
        <v>56</v>
      </c>
      <c r="E1235" s="75" t="s">
        <v>19</v>
      </c>
      <c r="F1235" s="75" t="s">
        <v>705</v>
      </c>
      <c r="G1235" s="77">
        <v>4.0</v>
      </c>
    </row>
    <row r="1236">
      <c r="A1236" s="75" t="s">
        <v>665</v>
      </c>
      <c r="B1236" s="75" t="s">
        <v>704</v>
      </c>
      <c r="C1236" s="75" t="s">
        <v>683</v>
      </c>
      <c r="D1236" s="75" t="s">
        <v>56</v>
      </c>
      <c r="E1236" s="75" t="s">
        <v>19</v>
      </c>
      <c r="F1236" s="75" t="s">
        <v>706</v>
      </c>
      <c r="G1236" s="77">
        <v>3.0</v>
      </c>
    </row>
    <row r="1237">
      <c r="A1237" s="75" t="s">
        <v>665</v>
      </c>
      <c r="B1237" s="75" t="s">
        <v>704</v>
      </c>
      <c r="C1237" s="75" t="s">
        <v>683</v>
      </c>
      <c r="D1237" s="75" t="s">
        <v>56</v>
      </c>
      <c r="E1237" s="75" t="s">
        <v>19</v>
      </c>
      <c r="F1237" s="75" t="s">
        <v>707</v>
      </c>
      <c r="G1237" s="77">
        <v>3.0</v>
      </c>
    </row>
    <row r="1238">
      <c r="A1238" s="75" t="s">
        <v>665</v>
      </c>
      <c r="B1238" s="75" t="s">
        <v>704</v>
      </c>
      <c r="C1238" s="75" t="s">
        <v>683</v>
      </c>
      <c r="D1238" s="75" t="s">
        <v>56</v>
      </c>
      <c r="E1238" s="75" t="s">
        <v>13</v>
      </c>
      <c r="F1238" s="75" t="s">
        <v>705</v>
      </c>
      <c r="G1238" s="77">
        <v>9.0</v>
      </c>
    </row>
    <row r="1239">
      <c r="A1239" s="75" t="s">
        <v>665</v>
      </c>
      <c r="B1239" s="75" t="s">
        <v>704</v>
      </c>
      <c r="C1239" s="75" t="s">
        <v>683</v>
      </c>
      <c r="D1239" s="75" t="s">
        <v>56</v>
      </c>
      <c r="E1239" s="75" t="s">
        <v>13</v>
      </c>
      <c r="F1239" s="75" t="s">
        <v>706</v>
      </c>
      <c r="G1239" s="77">
        <v>0.0</v>
      </c>
    </row>
    <row r="1240">
      <c r="A1240" s="75" t="s">
        <v>665</v>
      </c>
      <c r="B1240" s="75" t="s">
        <v>704</v>
      </c>
      <c r="C1240" s="75" t="s">
        <v>683</v>
      </c>
      <c r="D1240" s="75" t="s">
        <v>56</v>
      </c>
      <c r="E1240" s="75" t="s">
        <v>13</v>
      </c>
      <c r="F1240" s="75" t="s">
        <v>707</v>
      </c>
      <c r="G1240" s="77">
        <v>0.0</v>
      </c>
    </row>
    <row r="1241">
      <c r="A1241" s="75" t="s">
        <v>665</v>
      </c>
      <c r="B1241" s="75" t="s">
        <v>704</v>
      </c>
      <c r="C1241" s="75" t="s">
        <v>683</v>
      </c>
      <c r="D1241" s="75" t="s">
        <v>56</v>
      </c>
      <c r="E1241" s="75" t="s">
        <v>10</v>
      </c>
      <c r="F1241" s="75" t="s">
        <v>705</v>
      </c>
      <c r="G1241" s="77">
        <v>836.0</v>
      </c>
    </row>
    <row r="1242">
      <c r="A1242" s="75" t="s">
        <v>665</v>
      </c>
      <c r="B1242" s="75" t="s">
        <v>704</v>
      </c>
      <c r="C1242" s="75" t="s">
        <v>683</v>
      </c>
      <c r="D1242" s="75" t="s">
        <v>56</v>
      </c>
      <c r="E1242" s="75" t="s">
        <v>10</v>
      </c>
      <c r="F1242" s="75" t="s">
        <v>706</v>
      </c>
      <c r="G1242" s="77">
        <v>562.0</v>
      </c>
    </row>
    <row r="1243">
      <c r="A1243" s="75" t="s">
        <v>665</v>
      </c>
      <c r="B1243" s="75" t="s">
        <v>704</v>
      </c>
      <c r="C1243" s="75" t="s">
        <v>683</v>
      </c>
      <c r="D1243" s="75" t="s">
        <v>56</v>
      </c>
      <c r="E1243" s="75" t="s">
        <v>10</v>
      </c>
      <c r="F1243" s="75" t="s">
        <v>707</v>
      </c>
      <c r="G1243" s="77">
        <v>420.0</v>
      </c>
    </row>
    <row r="1244">
      <c r="A1244" s="75" t="s">
        <v>665</v>
      </c>
      <c r="B1244" s="75" t="s">
        <v>704</v>
      </c>
      <c r="C1244" s="75" t="s">
        <v>683</v>
      </c>
      <c r="D1244" s="75" t="s">
        <v>56</v>
      </c>
      <c r="E1244" s="75" t="s">
        <v>16</v>
      </c>
      <c r="F1244" s="75" t="s">
        <v>705</v>
      </c>
      <c r="G1244" s="77">
        <v>250.0</v>
      </c>
    </row>
    <row r="1245">
      <c r="A1245" s="75" t="s">
        <v>665</v>
      </c>
      <c r="B1245" s="75" t="s">
        <v>704</v>
      </c>
      <c r="C1245" s="75" t="s">
        <v>683</v>
      </c>
      <c r="D1245" s="75" t="s">
        <v>56</v>
      </c>
      <c r="E1245" s="75" t="s">
        <v>16</v>
      </c>
      <c r="F1245" s="75" t="s">
        <v>706</v>
      </c>
      <c r="G1245" s="77">
        <v>185.0</v>
      </c>
    </row>
    <row r="1246">
      <c r="A1246" s="75" t="s">
        <v>665</v>
      </c>
      <c r="B1246" s="75" t="s">
        <v>704</v>
      </c>
      <c r="C1246" s="75" t="s">
        <v>683</v>
      </c>
      <c r="D1246" s="75" t="s">
        <v>56</v>
      </c>
      <c r="E1246" s="75" t="s">
        <v>16</v>
      </c>
      <c r="F1246" s="75" t="s">
        <v>707</v>
      </c>
      <c r="G1246" s="77">
        <v>169.0</v>
      </c>
    </row>
    <row r="1247">
      <c r="A1247" s="75" t="s">
        <v>665</v>
      </c>
      <c r="B1247" s="75" t="s">
        <v>704</v>
      </c>
      <c r="C1247" s="75" t="s">
        <v>683</v>
      </c>
      <c r="D1247" s="75" t="s">
        <v>56</v>
      </c>
      <c r="E1247" s="75" t="s">
        <v>12</v>
      </c>
      <c r="F1247" s="75" t="s">
        <v>705</v>
      </c>
      <c r="G1247" s="77">
        <v>53.0</v>
      </c>
    </row>
    <row r="1248">
      <c r="A1248" s="75" t="s">
        <v>665</v>
      </c>
      <c r="B1248" s="75" t="s">
        <v>704</v>
      </c>
      <c r="C1248" s="75" t="s">
        <v>683</v>
      </c>
      <c r="D1248" s="75" t="s">
        <v>56</v>
      </c>
      <c r="E1248" s="75" t="s">
        <v>12</v>
      </c>
      <c r="F1248" s="75" t="s">
        <v>706</v>
      </c>
      <c r="G1248" s="77">
        <v>11.0</v>
      </c>
    </row>
    <row r="1249">
      <c r="A1249" s="75" t="s">
        <v>665</v>
      </c>
      <c r="B1249" s="75" t="s">
        <v>704</v>
      </c>
      <c r="C1249" s="75" t="s">
        <v>683</v>
      </c>
      <c r="D1249" s="75" t="s">
        <v>56</v>
      </c>
      <c r="E1249" s="75" t="s">
        <v>12</v>
      </c>
      <c r="F1249" s="75" t="s">
        <v>707</v>
      </c>
      <c r="G1249" s="77">
        <v>11.0</v>
      </c>
    </row>
    <row r="1250">
      <c r="A1250" s="75" t="s">
        <v>665</v>
      </c>
      <c r="B1250" s="75" t="s">
        <v>704</v>
      </c>
      <c r="C1250" s="75" t="s">
        <v>683</v>
      </c>
      <c r="D1250" s="75" t="s">
        <v>56</v>
      </c>
      <c r="E1250" s="75" t="s">
        <v>18</v>
      </c>
      <c r="F1250" s="75" t="s">
        <v>705</v>
      </c>
      <c r="G1250" s="77">
        <v>6.0</v>
      </c>
    </row>
    <row r="1251">
      <c r="A1251" s="75" t="s">
        <v>665</v>
      </c>
      <c r="B1251" s="75" t="s">
        <v>704</v>
      </c>
      <c r="C1251" s="75" t="s">
        <v>683</v>
      </c>
      <c r="D1251" s="75" t="s">
        <v>56</v>
      </c>
      <c r="E1251" s="75" t="s">
        <v>18</v>
      </c>
      <c r="F1251" s="75" t="s">
        <v>706</v>
      </c>
      <c r="G1251" s="77">
        <v>0.0</v>
      </c>
    </row>
    <row r="1252">
      <c r="A1252" s="75" t="s">
        <v>665</v>
      </c>
      <c r="B1252" s="75" t="s">
        <v>704</v>
      </c>
      <c r="C1252" s="75" t="s">
        <v>683</v>
      </c>
      <c r="D1252" s="75" t="s">
        <v>56</v>
      </c>
      <c r="E1252" s="75" t="s">
        <v>18</v>
      </c>
      <c r="F1252" s="75" t="s">
        <v>707</v>
      </c>
      <c r="G1252" s="77">
        <v>0.0</v>
      </c>
    </row>
    <row r="1253">
      <c r="A1253" s="75" t="s">
        <v>665</v>
      </c>
      <c r="B1253" s="75" t="s">
        <v>704</v>
      </c>
      <c r="C1253" s="75" t="s">
        <v>683</v>
      </c>
      <c r="D1253" s="75" t="s">
        <v>252</v>
      </c>
      <c r="E1253" s="75" t="s">
        <v>17</v>
      </c>
      <c r="F1253" s="75" t="s">
        <v>705</v>
      </c>
      <c r="G1253" s="77">
        <v>1.0</v>
      </c>
    </row>
    <row r="1254">
      <c r="A1254" s="75" t="s">
        <v>665</v>
      </c>
      <c r="B1254" s="75" t="s">
        <v>704</v>
      </c>
      <c r="C1254" s="75" t="s">
        <v>683</v>
      </c>
      <c r="D1254" s="75" t="s">
        <v>252</v>
      </c>
      <c r="E1254" s="75" t="s">
        <v>17</v>
      </c>
      <c r="F1254" s="75" t="s">
        <v>706</v>
      </c>
      <c r="G1254" s="77">
        <v>0.0</v>
      </c>
    </row>
    <row r="1255">
      <c r="A1255" s="75" t="s">
        <v>665</v>
      </c>
      <c r="B1255" s="75" t="s">
        <v>704</v>
      </c>
      <c r="C1255" s="75" t="s">
        <v>683</v>
      </c>
      <c r="D1255" s="75" t="s">
        <v>252</v>
      </c>
      <c r="E1255" s="75" t="s">
        <v>17</v>
      </c>
      <c r="F1255" s="75" t="s">
        <v>707</v>
      </c>
      <c r="G1255" s="77">
        <v>0.0</v>
      </c>
    </row>
    <row r="1256">
      <c r="A1256" s="75" t="s">
        <v>665</v>
      </c>
      <c r="B1256" s="75" t="s">
        <v>704</v>
      </c>
      <c r="C1256" s="75" t="s">
        <v>683</v>
      </c>
      <c r="D1256" s="75" t="s">
        <v>252</v>
      </c>
      <c r="E1256" s="75" t="s">
        <v>14</v>
      </c>
      <c r="F1256" s="75" t="s">
        <v>705</v>
      </c>
      <c r="G1256" s="77">
        <v>1.0</v>
      </c>
    </row>
    <row r="1257">
      <c r="A1257" s="75" t="s">
        <v>665</v>
      </c>
      <c r="B1257" s="75" t="s">
        <v>704</v>
      </c>
      <c r="C1257" s="75" t="s">
        <v>683</v>
      </c>
      <c r="D1257" s="75" t="s">
        <v>252</v>
      </c>
      <c r="E1257" s="75" t="s">
        <v>14</v>
      </c>
      <c r="F1257" s="75" t="s">
        <v>706</v>
      </c>
      <c r="G1257" s="77">
        <v>0.0</v>
      </c>
    </row>
    <row r="1258">
      <c r="A1258" s="75" t="s">
        <v>665</v>
      </c>
      <c r="B1258" s="75" t="s">
        <v>704</v>
      </c>
      <c r="C1258" s="75" t="s">
        <v>683</v>
      </c>
      <c r="D1258" s="75" t="s">
        <v>252</v>
      </c>
      <c r="E1258" s="75" t="s">
        <v>14</v>
      </c>
      <c r="F1258" s="75" t="s">
        <v>707</v>
      </c>
      <c r="G1258" s="77">
        <v>0.0</v>
      </c>
    </row>
    <row r="1259">
      <c r="A1259" s="75" t="s">
        <v>665</v>
      </c>
      <c r="B1259" s="75" t="s">
        <v>704</v>
      </c>
      <c r="C1259" s="75" t="s">
        <v>683</v>
      </c>
      <c r="D1259" s="75" t="s">
        <v>252</v>
      </c>
      <c r="E1259" s="75" t="s">
        <v>11</v>
      </c>
      <c r="F1259" s="75" t="s">
        <v>705</v>
      </c>
      <c r="G1259" s="77">
        <v>48.0</v>
      </c>
    </row>
    <row r="1260">
      <c r="A1260" s="75" t="s">
        <v>665</v>
      </c>
      <c r="B1260" s="75" t="s">
        <v>704</v>
      </c>
      <c r="C1260" s="75" t="s">
        <v>683</v>
      </c>
      <c r="D1260" s="75" t="s">
        <v>252</v>
      </c>
      <c r="E1260" s="75" t="s">
        <v>11</v>
      </c>
      <c r="F1260" s="75" t="s">
        <v>706</v>
      </c>
      <c r="G1260" s="77">
        <v>4.0</v>
      </c>
    </row>
    <row r="1261">
      <c r="A1261" s="75" t="s">
        <v>665</v>
      </c>
      <c r="B1261" s="75" t="s">
        <v>704</v>
      </c>
      <c r="C1261" s="75" t="s">
        <v>683</v>
      </c>
      <c r="D1261" s="75" t="s">
        <v>252</v>
      </c>
      <c r="E1261" s="75" t="s">
        <v>11</v>
      </c>
      <c r="F1261" s="75" t="s">
        <v>707</v>
      </c>
      <c r="G1261" s="77">
        <v>4.0</v>
      </c>
    </row>
    <row r="1262">
      <c r="A1262" s="75" t="s">
        <v>665</v>
      </c>
      <c r="B1262" s="75" t="s">
        <v>704</v>
      </c>
      <c r="C1262" s="75" t="s">
        <v>683</v>
      </c>
      <c r="D1262" s="75" t="s">
        <v>252</v>
      </c>
      <c r="E1262" s="75" t="s">
        <v>15</v>
      </c>
      <c r="F1262" s="75" t="s">
        <v>705</v>
      </c>
      <c r="G1262" s="77">
        <v>6.0</v>
      </c>
    </row>
    <row r="1263">
      <c r="A1263" s="75" t="s">
        <v>665</v>
      </c>
      <c r="B1263" s="75" t="s">
        <v>704</v>
      </c>
      <c r="C1263" s="75" t="s">
        <v>683</v>
      </c>
      <c r="D1263" s="75" t="s">
        <v>252</v>
      </c>
      <c r="E1263" s="75" t="s">
        <v>15</v>
      </c>
      <c r="F1263" s="75" t="s">
        <v>706</v>
      </c>
      <c r="G1263" s="77">
        <v>0.0</v>
      </c>
    </row>
    <row r="1264">
      <c r="A1264" s="75" t="s">
        <v>665</v>
      </c>
      <c r="B1264" s="75" t="s">
        <v>704</v>
      </c>
      <c r="C1264" s="75" t="s">
        <v>683</v>
      </c>
      <c r="D1264" s="75" t="s">
        <v>252</v>
      </c>
      <c r="E1264" s="75" t="s">
        <v>15</v>
      </c>
      <c r="F1264" s="75" t="s">
        <v>707</v>
      </c>
      <c r="G1264" s="77">
        <v>0.0</v>
      </c>
    </row>
    <row r="1265">
      <c r="A1265" s="75" t="s">
        <v>665</v>
      </c>
      <c r="B1265" s="75" t="s">
        <v>704</v>
      </c>
      <c r="C1265" s="75" t="s">
        <v>683</v>
      </c>
      <c r="D1265" s="75" t="s">
        <v>252</v>
      </c>
      <c r="E1265" s="75" t="s">
        <v>19</v>
      </c>
      <c r="F1265" s="75" t="s">
        <v>705</v>
      </c>
      <c r="G1265" s="77">
        <v>1.0</v>
      </c>
    </row>
    <row r="1266">
      <c r="A1266" s="75" t="s">
        <v>665</v>
      </c>
      <c r="B1266" s="75" t="s">
        <v>704</v>
      </c>
      <c r="C1266" s="75" t="s">
        <v>683</v>
      </c>
      <c r="D1266" s="75" t="s">
        <v>252</v>
      </c>
      <c r="E1266" s="75" t="s">
        <v>19</v>
      </c>
      <c r="F1266" s="75" t="s">
        <v>706</v>
      </c>
      <c r="G1266" s="77">
        <v>1.0</v>
      </c>
    </row>
    <row r="1267">
      <c r="A1267" s="75" t="s">
        <v>665</v>
      </c>
      <c r="B1267" s="75" t="s">
        <v>704</v>
      </c>
      <c r="C1267" s="75" t="s">
        <v>683</v>
      </c>
      <c r="D1267" s="75" t="s">
        <v>252</v>
      </c>
      <c r="E1267" s="75" t="s">
        <v>19</v>
      </c>
      <c r="F1267" s="75" t="s">
        <v>707</v>
      </c>
      <c r="G1267" s="77">
        <v>1.0</v>
      </c>
    </row>
    <row r="1268">
      <c r="A1268" s="75" t="s">
        <v>665</v>
      </c>
      <c r="B1268" s="75" t="s">
        <v>704</v>
      </c>
      <c r="C1268" s="75" t="s">
        <v>683</v>
      </c>
      <c r="D1268" s="75" t="s">
        <v>252</v>
      </c>
      <c r="E1268" s="75" t="s">
        <v>10</v>
      </c>
      <c r="F1268" s="75" t="s">
        <v>705</v>
      </c>
      <c r="G1268" s="77">
        <v>30.0</v>
      </c>
    </row>
    <row r="1269">
      <c r="A1269" s="75" t="s">
        <v>665</v>
      </c>
      <c r="B1269" s="75" t="s">
        <v>704</v>
      </c>
      <c r="C1269" s="75" t="s">
        <v>683</v>
      </c>
      <c r="D1269" s="75" t="s">
        <v>252</v>
      </c>
      <c r="E1269" s="75" t="s">
        <v>10</v>
      </c>
      <c r="F1269" s="75" t="s">
        <v>706</v>
      </c>
      <c r="G1269" s="77">
        <v>15.0</v>
      </c>
    </row>
    <row r="1270">
      <c r="A1270" s="75" t="s">
        <v>665</v>
      </c>
      <c r="B1270" s="75" t="s">
        <v>704</v>
      </c>
      <c r="C1270" s="75" t="s">
        <v>683</v>
      </c>
      <c r="D1270" s="75" t="s">
        <v>252</v>
      </c>
      <c r="E1270" s="75" t="s">
        <v>10</v>
      </c>
      <c r="F1270" s="75" t="s">
        <v>707</v>
      </c>
      <c r="G1270" s="77">
        <v>13.0</v>
      </c>
    </row>
    <row r="1271">
      <c r="A1271" s="75" t="s">
        <v>665</v>
      </c>
      <c r="B1271" s="75" t="s">
        <v>704</v>
      </c>
      <c r="C1271" s="75" t="s">
        <v>683</v>
      </c>
      <c r="D1271" s="75" t="s">
        <v>252</v>
      </c>
      <c r="E1271" s="75" t="s">
        <v>16</v>
      </c>
      <c r="F1271" s="75" t="s">
        <v>705</v>
      </c>
      <c r="G1271" s="77">
        <v>7.0</v>
      </c>
    </row>
    <row r="1272">
      <c r="A1272" s="75" t="s">
        <v>665</v>
      </c>
      <c r="B1272" s="75" t="s">
        <v>704</v>
      </c>
      <c r="C1272" s="75" t="s">
        <v>683</v>
      </c>
      <c r="D1272" s="75" t="s">
        <v>252</v>
      </c>
      <c r="E1272" s="75" t="s">
        <v>16</v>
      </c>
      <c r="F1272" s="75" t="s">
        <v>706</v>
      </c>
      <c r="G1272" s="77">
        <v>0.0</v>
      </c>
    </row>
    <row r="1273">
      <c r="A1273" s="75" t="s">
        <v>665</v>
      </c>
      <c r="B1273" s="75" t="s">
        <v>704</v>
      </c>
      <c r="C1273" s="75" t="s">
        <v>683</v>
      </c>
      <c r="D1273" s="75" t="s">
        <v>252</v>
      </c>
      <c r="E1273" s="75" t="s">
        <v>16</v>
      </c>
      <c r="F1273" s="75" t="s">
        <v>707</v>
      </c>
      <c r="G1273" s="77">
        <v>0.0</v>
      </c>
    </row>
    <row r="1274">
      <c r="A1274" s="75" t="s">
        <v>665</v>
      </c>
      <c r="B1274" s="75" t="s">
        <v>704</v>
      </c>
      <c r="C1274" s="75" t="s">
        <v>683</v>
      </c>
      <c r="D1274" s="75" t="s">
        <v>252</v>
      </c>
      <c r="E1274" s="75" t="s">
        <v>12</v>
      </c>
      <c r="F1274" s="75" t="s">
        <v>705</v>
      </c>
      <c r="G1274" s="77">
        <v>2.0</v>
      </c>
    </row>
    <row r="1275">
      <c r="A1275" s="75" t="s">
        <v>665</v>
      </c>
      <c r="B1275" s="75" t="s">
        <v>704</v>
      </c>
      <c r="C1275" s="75" t="s">
        <v>683</v>
      </c>
      <c r="D1275" s="75" t="s">
        <v>252</v>
      </c>
      <c r="E1275" s="75" t="s">
        <v>12</v>
      </c>
      <c r="F1275" s="75" t="s">
        <v>706</v>
      </c>
      <c r="G1275" s="77">
        <v>0.0</v>
      </c>
    </row>
    <row r="1276">
      <c r="A1276" s="75" t="s">
        <v>665</v>
      </c>
      <c r="B1276" s="75" t="s">
        <v>704</v>
      </c>
      <c r="C1276" s="75" t="s">
        <v>683</v>
      </c>
      <c r="D1276" s="75" t="s">
        <v>252</v>
      </c>
      <c r="E1276" s="75" t="s">
        <v>12</v>
      </c>
      <c r="F1276" s="75" t="s">
        <v>707</v>
      </c>
      <c r="G1276" s="77">
        <v>0.0</v>
      </c>
    </row>
    <row r="1277">
      <c r="A1277" s="75" t="s">
        <v>665</v>
      </c>
      <c r="B1277" s="75" t="s">
        <v>704</v>
      </c>
      <c r="C1277" s="75" t="s">
        <v>683</v>
      </c>
      <c r="D1277" s="75" t="s">
        <v>143</v>
      </c>
      <c r="E1277" s="75" t="s">
        <v>17</v>
      </c>
      <c r="F1277" s="75" t="s">
        <v>705</v>
      </c>
      <c r="G1277" s="77">
        <v>72.0</v>
      </c>
    </row>
    <row r="1278">
      <c r="A1278" s="75" t="s">
        <v>665</v>
      </c>
      <c r="B1278" s="75" t="s">
        <v>704</v>
      </c>
      <c r="C1278" s="75" t="s">
        <v>683</v>
      </c>
      <c r="D1278" s="75" t="s">
        <v>143</v>
      </c>
      <c r="E1278" s="75" t="s">
        <v>17</v>
      </c>
      <c r="F1278" s="75" t="s">
        <v>706</v>
      </c>
      <c r="G1278" s="77">
        <v>6.0</v>
      </c>
    </row>
    <row r="1279">
      <c r="A1279" s="75" t="s">
        <v>665</v>
      </c>
      <c r="B1279" s="75" t="s">
        <v>704</v>
      </c>
      <c r="C1279" s="75" t="s">
        <v>683</v>
      </c>
      <c r="D1279" s="75" t="s">
        <v>143</v>
      </c>
      <c r="E1279" s="75" t="s">
        <v>17</v>
      </c>
      <c r="F1279" s="75" t="s">
        <v>707</v>
      </c>
      <c r="G1279" s="77">
        <v>6.0</v>
      </c>
    </row>
    <row r="1280">
      <c r="A1280" s="75" t="s">
        <v>665</v>
      </c>
      <c r="B1280" s="75" t="s">
        <v>704</v>
      </c>
      <c r="C1280" s="75" t="s">
        <v>683</v>
      </c>
      <c r="D1280" s="75" t="s">
        <v>143</v>
      </c>
      <c r="E1280" s="75" t="s">
        <v>14</v>
      </c>
      <c r="F1280" s="75" t="s">
        <v>705</v>
      </c>
      <c r="G1280" s="77">
        <v>171.0</v>
      </c>
    </row>
    <row r="1281">
      <c r="A1281" s="75" t="s">
        <v>665</v>
      </c>
      <c r="B1281" s="75" t="s">
        <v>704</v>
      </c>
      <c r="C1281" s="75" t="s">
        <v>683</v>
      </c>
      <c r="D1281" s="75" t="s">
        <v>143</v>
      </c>
      <c r="E1281" s="75" t="s">
        <v>14</v>
      </c>
      <c r="F1281" s="75" t="s">
        <v>706</v>
      </c>
      <c r="G1281" s="77">
        <v>0.0</v>
      </c>
    </row>
    <row r="1282">
      <c r="A1282" s="75" t="s">
        <v>665</v>
      </c>
      <c r="B1282" s="75" t="s">
        <v>704</v>
      </c>
      <c r="C1282" s="75" t="s">
        <v>683</v>
      </c>
      <c r="D1282" s="75" t="s">
        <v>143</v>
      </c>
      <c r="E1282" s="75" t="s">
        <v>14</v>
      </c>
      <c r="F1282" s="75" t="s">
        <v>707</v>
      </c>
      <c r="G1282" s="77">
        <v>0.0</v>
      </c>
    </row>
    <row r="1283">
      <c r="A1283" s="75" t="s">
        <v>665</v>
      </c>
      <c r="B1283" s="75" t="s">
        <v>704</v>
      </c>
      <c r="C1283" s="75" t="s">
        <v>683</v>
      </c>
      <c r="D1283" s="75" t="s">
        <v>143</v>
      </c>
      <c r="E1283" s="75" t="s">
        <v>11</v>
      </c>
      <c r="F1283" s="75" t="s">
        <v>705</v>
      </c>
      <c r="G1283" s="77">
        <v>4552.0</v>
      </c>
    </row>
    <row r="1284">
      <c r="A1284" s="75" t="s">
        <v>665</v>
      </c>
      <c r="B1284" s="75" t="s">
        <v>704</v>
      </c>
      <c r="C1284" s="75" t="s">
        <v>683</v>
      </c>
      <c r="D1284" s="75" t="s">
        <v>143</v>
      </c>
      <c r="E1284" s="75" t="s">
        <v>11</v>
      </c>
      <c r="F1284" s="75" t="s">
        <v>706</v>
      </c>
      <c r="G1284" s="77">
        <v>725.0</v>
      </c>
    </row>
    <row r="1285">
      <c r="A1285" s="75" t="s">
        <v>665</v>
      </c>
      <c r="B1285" s="75" t="s">
        <v>704</v>
      </c>
      <c r="C1285" s="75" t="s">
        <v>683</v>
      </c>
      <c r="D1285" s="75" t="s">
        <v>143</v>
      </c>
      <c r="E1285" s="75" t="s">
        <v>11</v>
      </c>
      <c r="F1285" s="75" t="s">
        <v>707</v>
      </c>
      <c r="G1285" s="77">
        <v>651.0</v>
      </c>
    </row>
    <row r="1286">
      <c r="A1286" s="75" t="s">
        <v>665</v>
      </c>
      <c r="B1286" s="75" t="s">
        <v>704</v>
      </c>
      <c r="C1286" s="75" t="s">
        <v>683</v>
      </c>
      <c r="D1286" s="75" t="s">
        <v>143</v>
      </c>
      <c r="E1286" s="75" t="s">
        <v>20</v>
      </c>
      <c r="F1286" s="75" t="s">
        <v>705</v>
      </c>
      <c r="G1286" s="77">
        <v>118.0</v>
      </c>
    </row>
    <row r="1287">
      <c r="A1287" s="75" t="s">
        <v>665</v>
      </c>
      <c r="B1287" s="75" t="s">
        <v>704</v>
      </c>
      <c r="C1287" s="75" t="s">
        <v>683</v>
      </c>
      <c r="D1287" s="75" t="s">
        <v>143</v>
      </c>
      <c r="E1287" s="75" t="s">
        <v>20</v>
      </c>
      <c r="F1287" s="75" t="s">
        <v>706</v>
      </c>
      <c r="G1287" s="77">
        <v>12.0</v>
      </c>
    </row>
    <row r="1288">
      <c r="A1288" s="75" t="s">
        <v>665</v>
      </c>
      <c r="B1288" s="75" t="s">
        <v>704</v>
      </c>
      <c r="C1288" s="75" t="s">
        <v>683</v>
      </c>
      <c r="D1288" s="75" t="s">
        <v>143</v>
      </c>
      <c r="E1288" s="75" t="s">
        <v>20</v>
      </c>
      <c r="F1288" s="75" t="s">
        <v>707</v>
      </c>
      <c r="G1288" s="77">
        <v>11.0</v>
      </c>
    </row>
    <row r="1289">
      <c r="A1289" s="75" t="s">
        <v>665</v>
      </c>
      <c r="B1289" s="75" t="s">
        <v>704</v>
      </c>
      <c r="C1289" s="75" t="s">
        <v>683</v>
      </c>
      <c r="D1289" s="75" t="s">
        <v>143</v>
      </c>
      <c r="E1289" s="75" t="s">
        <v>15</v>
      </c>
      <c r="F1289" s="75" t="s">
        <v>705</v>
      </c>
      <c r="G1289" s="77">
        <v>436.0</v>
      </c>
    </row>
    <row r="1290">
      <c r="A1290" s="75" t="s">
        <v>665</v>
      </c>
      <c r="B1290" s="75" t="s">
        <v>704</v>
      </c>
      <c r="C1290" s="75" t="s">
        <v>683</v>
      </c>
      <c r="D1290" s="75" t="s">
        <v>143</v>
      </c>
      <c r="E1290" s="75" t="s">
        <v>15</v>
      </c>
      <c r="F1290" s="75" t="s">
        <v>706</v>
      </c>
      <c r="G1290" s="77">
        <v>15.0</v>
      </c>
    </row>
    <row r="1291">
      <c r="A1291" s="75" t="s">
        <v>665</v>
      </c>
      <c r="B1291" s="75" t="s">
        <v>704</v>
      </c>
      <c r="C1291" s="75" t="s">
        <v>683</v>
      </c>
      <c r="D1291" s="75" t="s">
        <v>143</v>
      </c>
      <c r="E1291" s="75" t="s">
        <v>15</v>
      </c>
      <c r="F1291" s="75" t="s">
        <v>707</v>
      </c>
      <c r="G1291" s="77">
        <v>15.0</v>
      </c>
    </row>
    <row r="1292">
      <c r="A1292" s="75" t="s">
        <v>665</v>
      </c>
      <c r="B1292" s="75" t="s">
        <v>704</v>
      </c>
      <c r="C1292" s="75" t="s">
        <v>683</v>
      </c>
      <c r="D1292" s="75" t="s">
        <v>143</v>
      </c>
      <c r="E1292" s="75" t="s">
        <v>19</v>
      </c>
      <c r="F1292" s="75" t="s">
        <v>705</v>
      </c>
      <c r="G1292" s="77">
        <v>14.0</v>
      </c>
    </row>
    <row r="1293">
      <c r="A1293" s="75" t="s">
        <v>665</v>
      </c>
      <c r="B1293" s="75" t="s">
        <v>704</v>
      </c>
      <c r="C1293" s="75" t="s">
        <v>683</v>
      </c>
      <c r="D1293" s="75" t="s">
        <v>143</v>
      </c>
      <c r="E1293" s="75" t="s">
        <v>19</v>
      </c>
      <c r="F1293" s="75" t="s">
        <v>706</v>
      </c>
      <c r="G1293" s="77">
        <v>5.0</v>
      </c>
    </row>
    <row r="1294">
      <c r="A1294" s="75" t="s">
        <v>665</v>
      </c>
      <c r="B1294" s="75" t="s">
        <v>704</v>
      </c>
      <c r="C1294" s="75" t="s">
        <v>683</v>
      </c>
      <c r="D1294" s="75" t="s">
        <v>143</v>
      </c>
      <c r="E1294" s="75" t="s">
        <v>19</v>
      </c>
      <c r="F1294" s="75" t="s">
        <v>707</v>
      </c>
      <c r="G1294" s="77">
        <v>5.0</v>
      </c>
    </row>
    <row r="1295">
      <c r="A1295" s="75" t="s">
        <v>665</v>
      </c>
      <c r="B1295" s="75" t="s">
        <v>704</v>
      </c>
      <c r="C1295" s="75" t="s">
        <v>683</v>
      </c>
      <c r="D1295" s="75" t="s">
        <v>143</v>
      </c>
      <c r="E1295" s="75" t="s">
        <v>13</v>
      </c>
      <c r="F1295" s="75" t="s">
        <v>705</v>
      </c>
      <c r="G1295" s="77">
        <v>45.0</v>
      </c>
    </row>
    <row r="1296">
      <c r="A1296" s="75" t="s">
        <v>665</v>
      </c>
      <c r="B1296" s="75" t="s">
        <v>704</v>
      </c>
      <c r="C1296" s="75" t="s">
        <v>683</v>
      </c>
      <c r="D1296" s="75" t="s">
        <v>143</v>
      </c>
      <c r="E1296" s="75" t="s">
        <v>13</v>
      </c>
      <c r="F1296" s="75" t="s">
        <v>706</v>
      </c>
      <c r="G1296" s="77">
        <v>1.0</v>
      </c>
    </row>
    <row r="1297">
      <c r="A1297" s="75" t="s">
        <v>665</v>
      </c>
      <c r="B1297" s="75" t="s">
        <v>704</v>
      </c>
      <c r="C1297" s="75" t="s">
        <v>683</v>
      </c>
      <c r="D1297" s="75" t="s">
        <v>143</v>
      </c>
      <c r="E1297" s="75" t="s">
        <v>13</v>
      </c>
      <c r="F1297" s="75" t="s">
        <v>707</v>
      </c>
      <c r="G1297" s="77">
        <v>1.0</v>
      </c>
    </row>
    <row r="1298">
      <c r="A1298" s="75" t="s">
        <v>665</v>
      </c>
      <c r="B1298" s="75" t="s">
        <v>704</v>
      </c>
      <c r="C1298" s="75" t="s">
        <v>683</v>
      </c>
      <c r="D1298" s="75" t="s">
        <v>143</v>
      </c>
      <c r="E1298" s="75" t="s">
        <v>10</v>
      </c>
      <c r="F1298" s="75" t="s">
        <v>705</v>
      </c>
      <c r="G1298" s="77">
        <v>2498.0</v>
      </c>
    </row>
    <row r="1299">
      <c r="A1299" s="75" t="s">
        <v>665</v>
      </c>
      <c r="B1299" s="75" t="s">
        <v>704</v>
      </c>
      <c r="C1299" s="75" t="s">
        <v>683</v>
      </c>
      <c r="D1299" s="75" t="s">
        <v>143</v>
      </c>
      <c r="E1299" s="75" t="s">
        <v>10</v>
      </c>
      <c r="F1299" s="75" t="s">
        <v>706</v>
      </c>
      <c r="G1299" s="77">
        <v>1344.0</v>
      </c>
    </row>
    <row r="1300">
      <c r="A1300" s="75" t="s">
        <v>665</v>
      </c>
      <c r="B1300" s="75" t="s">
        <v>704</v>
      </c>
      <c r="C1300" s="75" t="s">
        <v>683</v>
      </c>
      <c r="D1300" s="75" t="s">
        <v>143</v>
      </c>
      <c r="E1300" s="75" t="s">
        <v>10</v>
      </c>
      <c r="F1300" s="75" t="s">
        <v>707</v>
      </c>
      <c r="G1300" s="77">
        <v>1002.0</v>
      </c>
    </row>
    <row r="1301">
      <c r="A1301" s="75" t="s">
        <v>665</v>
      </c>
      <c r="B1301" s="75" t="s">
        <v>704</v>
      </c>
      <c r="C1301" s="75" t="s">
        <v>683</v>
      </c>
      <c r="D1301" s="75" t="s">
        <v>143</v>
      </c>
      <c r="E1301" s="75" t="s">
        <v>16</v>
      </c>
      <c r="F1301" s="75" t="s">
        <v>705</v>
      </c>
      <c r="G1301" s="77">
        <v>519.0</v>
      </c>
    </row>
    <row r="1302">
      <c r="A1302" s="75" t="s">
        <v>665</v>
      </c>
      <c r="B1302" s="75" t="s">
        <v>704</v>
      </c>
      <c r="C1302" s="75" t="s">
        <v>683</v>
      </c>
      <c r="D1302" s="75" t="s">
        <v>143</v>
      </c>
      <c r="E1302" s="75" t="s">
        <v>16</v>
      </c>
      <c r="F1302" s="75" t="s">
        <v>706</v>
      </c>
      <c r="G1302" s="77">
        <v>202.0</v>
      </c>
    </row>
    <row r="1303">
      <c r="A1303" s="75" t="s">
        <v>665</v>
      </c>
      <c r="B1303" s="75" t="s">
        <v>704</v>
      </c>
      <c r="C1303" s="75" t="s">
        <v>683</v>
      </c>
      <c r="D1303" s="75" t="s">
        <v>143</v>
      </c>
      <c r="E1303" s="75" t="s">
        <v>16</v>
      </c>
      <c r="F1303" s="75" t="s">
        <v>707</v>
      </c>
      <c r="G1303" s="77">
        <v>184.0</v>
      </c>
    </row>
    <row r="1304">
      <c r="A1304" s="75" t="s">
        <v>665</v>
      </c>
      <c r="B1304" s="75" t="s">
        <v>704</v>
      </c>
      <c r="C1304" s="75" t="s">
        <v>683</v>
      </c>
      <c r="D1304" s="75" t="s">
        <v>143</v>
      </c>
      <c r="E1304" s="75" t="s">
        <v>12</v>
      </c>
      <c r="F1304" s="75" t="s">
        <v>705</v>
      </c>
      <c r="G1304" s="77">
        <v>220.0</v>
      </c>
    </row>
    <row r="1305">
      <c r="A1305" s="75" t="s">
        <v>665</v>
      </c>
      <c r="B1305" s="75" t="s">
        <v>704</v>
      </c>
      <c r="C1305" s="75" t="s">
        <v>683</v>
      </c>
      <c r="D1305" s="75" t="s">
        <v>143</v>
      </c>
      <c r="E1305" s="75" t="s">
        <v>12</v>
      </c>
      <c r="F1305" s="75" t="s">
        <v>706</v>
      </c>
      <c r="G1305" s="77">
        <v>24.0</v>
      </c>
    </row>
    <row r="1306">
      <c r="A1306" s="75" t="s">
        <v>665</v>
      </c>
      <c r="B1306" s="75" t="s">
        <v>704</v>
      </c>
      <c r="C1306" s="75" t="s">
        <v>683</v>
      </c>
      <c r="D1306" s="75" t="s">
        <v>143</v>
      </c>
      <c r="E1306" s="75" t="s">
        <v>12</v>
      </c>
      <c r="F1306" s="75" t="s">
        <v>707</v>
      </c>
      <c r="G1306" s="77">
        <v>21.0</v>
      </c>
    </row>
    <row r="1307">
      <c r="A1307" s="75" t="s">
        <v>665</v>
      </c>
      <c r="B1307" s="75" t="s">
        <v>704</v>
      </c>
      <c r="C1307" s="75" t="s">
        <v>683</v>
      </c>
      <c r="D1307" s="75" t="s">
        <v>143</v>
      </c>
      <c r="E1307" s="75" t="s">
        <v>18</v>
      </c>
      <c r="F1307" s="75" t="s">
        <v>705</v>
      </c>
      <c r="G1307" s="77">
        <v>39.0</v>
      </c>
    </row>
    <row r="1308">
      <c r="A1308" s="75" t="s">
        <v>665</v>
      </c>
      <c r="B1308" s="75" t="s">
        <v>704</v>
      </c>
      <c r="C1308" s="75" t="s">
        <v>683</v>
      </c>
      <c r="D1308" s="75" t="s">
        <v>143</v>
      </c>
      <c r="E1308" s="75" t="s">
        <v>18</v>
      </c>
      <c r="F1308" s="75" t="s">
        <v>706</v>
      </c>
      <c r="G1308" s="77">
        <v>3.0</v>
      </c>
    </row>
    <row r="1309">
      <c r="A1309" s="75" t="s">
        <v>665</v>
      </c>
      <c r="B1309" s="75" t="s">
        <v>704</v>
      </c>
      <c r="C1309" s="75" t="s">
        <v>683</v>
      </c>
      <c r="D1309" s="75" t="s">
        <v>143</v>
      </c>
      <c r="E1309" s="75" t="s">
        <v>18</v>
      </c>
      <c r="F1309" s="75" t="s">
        <v>707</v>
      </c>
      <c r="G1309" s="77">
        <v>2.0</v>
      </c>
    </row>
    <row r="1310">
      <c r="A1310" s="75" t="s">
        <v>665</v>
      </c>
      <c r="B1310" s="75" t="s">
        <v>704</v>
      </c>
      <c r="C1310" s="75" t="s">
        <v>683</v>
      </c>
      <c r="D1310" s="75" t="s">
        <v>237</v>
      </c>
      <c r="E1310" s="75" t="s">
        <v>17</v>
      </c>
      <c r="F1310" s="75" t="s">
        <v>705</v>
      </c>
      <c r="G1310" s="77">
        <v>1.0</v>
      </c>
    </row>
    <row r="1311">
      <c r="A1311" s="75" t="s">
        <v>665</v>
      </c>
      <c r="B1311" s="75" t="s">
        <v>704</v>
      </c>
      <c r="C1311" s="75" t="s">
        <v>683</v>
      </c>
      <c r="D1311" s="75" t="s">
        <v>237</v>
      </c>
      <c r="E1311" s="75" t="s">
        <v>17</v>
      </c>
      <c r="F1311" s="75" t="s">
        <v>706</v>
      </c>
      <c r="G1311" s="77">
        <v>0.0</v>
      </c>
    </row>
    <row r="1312">
      <c r="A1312" s="75" t="s">
        <v>665</v>
      </c>
      <c r="B1312" s="75" t="s">
        <v>704</v>
      </c>
      <c r="C1312" s="75" t="s">
        <v>683</v>
      </c>
      <c r="D1312" s="75" t="s">
        <v>237</v>
      </c>
      <c r="E1312" s="75" t="s">
        <v>17</v>
      </c>
      <c r="F1312" s="75" t="s">
        <v>707</v>
      </c>
      <c r="G1312" s="77">
        <v>0.0</v>
      </c>
    </row>
    <row r="1313">
      <c r="A1313" s="75" t="s">
        <v>665</v>
      </c>
      <c r="B1313" s="75" t="s">
        <v>704</v>
      </c>
      <c r="C1313" s="75" t="s">
        <v>683</v>
      </c>
      <c r="D1313" s="75" t="s">
        <v>237</v>
      </c>
      <c r="E1313" s="75" t="s">
        <v>14</v>
      </c>
      <c r="F1313" s="75" t="s">
        <v>705</v>
      </c>
      <c r="G1313" s="77">
        <v>5.0</v>
      </c>
    </row>
    <row r="1314">
      <c r="A1314" s="75" t="s">
        <v>665</v>
      </c>
      <c r="B1314" s="75" t="s">
        <v>704</v>
      </c>
      <c r="C1314" s="75" t="s">
        <v>683</v>
      </c>
      <c r="D1314" s="75" t="s">
        <v>237</v>
      </c>
      <c r="E1314" s="75" t="s">
        <v>14</v>
      </c>
      <c r="F1314" s="75" t="s">
        <v>706</v>
      </c>
      <c r="G1314" s="77">
        <v>0.0</v>
      </c>
    </row>
    <row r="1315">
      <c r="A1315" s="75" t="s">
        <v>665</v>
      </c>
      <c r="B1315" s="75" t="s">
        <v>704</v>
      </c>
      <c r="C1315" s="75" t="s">
        <v>683</v>
      </c>
      <c r="D1315" s="75" t="s">
        <v>237</v>
      </c>
      <c r="E1315" s="75" t="s">
        <v>14</v>
      </c>
      <c r="F1315" s="75" t="s">
        <v>707</v>
      </c>
      <c r="G1315" s="77">
        <v>0.0</v>
      </c>
    </row>
    <row r="1316">
      <c r="A1316" s="75" t="s">
        <v>665</v>
      </c>
      <c r="B1316" s="75" t="s">
        <v>704</v>
      </c>
      <c r="C1316" s="75" t="s">
        <v>683</v>
      </c>
      <c r="D1316" s="75" t="s">
        <v>237</v>
      </c>
      <c r="E1316" s="75" t="s">
        <v>11</v>
      </c>
      <c r="F1316" s="75" t="s">
        <v>705</v>
      </c>
      <c r="G1316" s="77">
        <v>74.0</v>
      </c>
    </row>
    <row r="1317">
      <c r="A1317" s="75" t="s">
        <v>665</v>
      </c>
      <c r="B1317" s="75" t="s">
        <v>704</v>
      </c>
      <c r="C1317" s="75" t="s">
        <v>683</v>
      </c>
      <c r="D1317" s="75" t="s">
        <v>237</v>
      </c>
      <c r="E1317" s="75" t="s">
        <v>11</v>
      </c>
      <c r="F1317" s="75" t="s">
        <v>706</v>
      </c>
      <c r="G1317" s="77">
        <v>20.0</v>
      </c>
    </row>
    <row r="1318">
      <c r="A1318" s="75" t="s">
        <v>665</v>
      </c>
      <c r="B1318" s="75" t="s">
        <v>704</v>
      </c>
      <c r="C1318" s="75" t="s">
        <v>683</v>
      </c>
      <c r="D1318" s="75" t="s">
        <v>237</v>
      </c>
      <c r="E1318" s="75" t="s">
        <v>11</v>
      </c>
      <c r="F1318" s="75" t="s">
        <v>707</v>
      </c>
      <c r="G1318" s="77">
        <v>20.0</v>
      </c>
    </row>
    <row r="1319">
      <c r="A1319" s="75" t="s">
        <v>665</v>
      </c>
      <c r="B1319" s="75" t="s">
        <v>704</v>
      </c>
      <c r="C1319" s="75" t="s">
        <v>683</v>
      </c>
      <c r="D1319" s="75" t="s">
        <v>237</v>
      </c>
      <c r="E1319" s="75" t="s">
        <v>20</v>
      </c>
      <c r="F1319" s="75" t="s">
        <v>705</v>
      </c>
      <c r="G1319" s="77">
        <v>3.0</v>
      </c>
    </row>
    <row r="1320">
      <c r="A1320" s="75" t="s">
        <v>665</v>
      </c>
      <c r="B1320" s="75" t="s">
        <v>704</v>
      </c>
      <c r="C1320" s="75" t="s">
        <v>683</v>
      </c>
      <c r="D1320" s="75" t="s">
        <v>237</v>
      </c>
      <c r="E1320" s="75" t="s">
        <v>20</v>
      </c>
      <c r="F1320" s="75" t="s">
        <v>706</v>
      </c>
      <c r="G1320" s="77">
        <v>1.0</v>
      </c>
    </row>
    <row r="1321">
      <c r="A1321" s="75" t="s">
        <v>665</v>
      </c>
      <c r="B1321" s="75" t="s">
        <v>704</v>
      </c>
      <c r="C1321" s="75" t="s">
        <v>683</v>
      </c>
      <c r="D1321" s="75" t="s">
        <v>237</v>
      </c>
      <c r="E1321" s="75" t="s">
        <v>20</v>
      </c>
      <c r="F1321" s="75" t="s">
        <v>707</v>
      </c>
      <c r="G1321" s="77">
        <v>1.0</v>
      </c>
    </row>
    <row r="1322">
      <c r="A1322" s="75" t="s">
        <v>665</v>
      </c>
      <c r="B1322" s="75" t="s">
        <v>704</v>
      </c>
      <c r="C1322" s="75" t="s">
        <v>683</v>
      </c>
      <c r="D1322" s="75" t="s">
        <v>237</v>
      </c>
      <c r="E1322" s="75" t="s">
        <v>15</v>
      </c>
      <c r="F1322" s="75" t="s">
        <v>705</v>
      </c>
      <c r="G1322" s="77">
        <v>22.0</v>
      </c>
    </row>
    <row r="1323">
      <c r="A1323" s="75" t="s">
        <v>665</v>
      </c>
      <c r="B1323" s="75" t="s">
        <v>704</v>
      </c>
      <c r="C1323" s="75" t="s">
        <v>683</v>
      </c>
      <c r="D1323" s="75" t="s">
        <v>237</v>
      </c>
      <c r="E1323" s="75" t="s">
        <v>15</v>
      </c>
      <c r="F1323" s="75" t="s">
        <v>706</v>
      </c>
      <c r="G1323" s="77">
        <v>1.0</v>
      </c>
    </row>
    <row r="1324">
      <c r="A1324" s="75" t="s">
        <v>665</v>
      </c>
      <c r="B1324" s="75" t="s">
        <v>704</v>
      </c>
      <c r="C1324" s="75" t="s">
        <v>683</v>
      </c>
      <c r="D1324" s="75" t="s">
        <v>237</v>
      </c>
      <c r="E1324" s="75" t="s">
        <v>15</v>
      </c>
      <c r="F1324" s="75" t="s">
        <v>707</v>
      </c>
      <c r="G1324" s="77">
        <v>1.0</v>
      </c>
    </row>
    <row r="1325">
      <c r="A1325" s="75" t="s">
        <v>665</v>
      </c>
      <c r="B1325" s="75" t="s">
        <v>704</v>
      </c>
      <c r="C1325" s="75" t="s">
        <v>683</v>
      </c>
      <c r="D1325" s="75" t="s">
        <v>237</v>
      </c>
      <c r="E1325" s="75" t="s">
        <v>10</v>
      </c>
      <c r="F1325" s="75" t="s">
        <v>705</v>
      </c>
      <c r="G1325" s="77">
        <v>78.0</v>
      </c>
    </row>
    <row r="1326">
      <c r="A1326" s="75" t="s">
        <v>665</v>
      </c>
      <c r="B1326" s="75" t="s">
        <v>704</v>
      </c>
      <c r="C1326" s="75" t="s">
        <v>683</v>
      </c>
      <c r="D1326" s="75" t="s">
        <v>237</v>
      </c>
      <c r="E1326" s="75" t="s">
        <v>10</v>
      </c>
      <c r="F1326" s="75" t="s">
        <v>706</v>
      </c>
      <c r="G1326" s="77">
        <v>42.0</v>
      </c>
    </row>
    <row r="1327">
      <c r="A1327" s="75" t="s">
        <v>665</v>
      </c>
      <c r="B1327" s="75" t="s">
        <v>704</v>
      </c>
      <c r="C1327" s="75" t="s">
        <v>683</v>
      </c>
      <c r="D1327" s="75" t="s">
        <v>237</v>
      </c>
      <c r="E1327" s="75" t="s">
        <v>10</v>
      </c>
      <c r="F1327" s="75" t="s">
        <v>707</v>
      </c>
      <c r="G1327" s="77">
        <v>31.0</v>
      </c>
    </row>
    <row r="1328">
      <c r="A1328" s="75" t="s">
        <v>665</v>
      </c>
      <c r="B1328" s="75" t="s">
        <v>704</v>
      </c>
      <c r="C1328" s="75" t="s">
        <v>683</v>
      </c>
      <c r="D1328" s="75" t="s">
        <v>237</v>
      </c>
      <c r="E1328" s="75" t="s">
        <v>16</v>
      </c>
      <c r="F1328" s="75" t="s">
        <v>705</v>
      </c>
      <c r="G1328" s="77">
        <v>10.0</v>
      </c>
    </row>
    <row r="1329">
      <c r="A1329" s="75" t="s">
        <v>665</v>
      </c>
      <c r="B1329" s="75" t="s">
        <v>704</v>
      </c>
      <c r="C1329" s="75" t="s">
        <v>683</v>
      </c>
      <c r="D1329" s="75" t="s">
        <v>237</v>
      </c>
      <c r="E1329" s="75" t="s">
        <v>16</v>
      </c>
      <c r="F1329" s="75" t="s">
        <v>706</v>
      </c>
      <c r="G1329" s="77">
        <v>9.0</v>
      </c>
    </row>
    <row r="1330">
      <c r="A1330" s="75" t="s">
        <v>665</v>
      </c>
      <c r="B1330" s="75" t="s">
        <v>704</v>
      </c>
      <c r="C1330" s="75" t="s">
        <v>683</v>
      </c>
      <c r="D1330" s="75" t="s">
        <v>237</v>
      </c>
      <c r="E1330" s="75" t="s">
        <v>16</v>
      </c>
      <c r="F1330" s="75" t="s">
        <v>707</v>
      </c>
      <c r="G1330" s="77">
        <v>9.0</v>
      </c>
    </row>
    <row r="1331">
      <c r="A1331" s="75" t="s">
        <v>665</v>
      </c>
      <c r="B1331" s="75" t="s">
        <v>704</v>
      </c>
      <c r="C1331" s="75" t="s">
        <v>683</v>
      </c>
      <c r="D1331" s="75" t="s">
        <v>237</v>
      </c>
      <c r="E1331" s="75" t="s">
        <v>12</v>
      </c>
      <c r="F1331" s="75" t="s">
        <v>705</v>
      </c>
      <c r="G1331" s="77">
        <v>5.0</v>
      </c>
    </row>
    <row r="1332">
      <c r="A1332" s="75" t="s">
        <v>665</v>
      </c>
      <c r="B1332" s="75" t="s">
        <v>704</v>
      </c>
      <c r="C1332" s="75" t="s">
        <v>683</v>
      </c>
      <c r="D1332" s="75" t="s">
        <v>237</v>
      </c>
      <c r="E1332" s="75" t="s">
        <v>12</v>
      </c>
      <c r="F1332" s="75" t="s">
        <v>706</v>
      </c>
      <c r="G1332" s="77">
        <v>1.0</v>
      </c>
    </row>
    <row r="1333">
      <c r="A1333" s="75" t="s">
        <v>665</v>
      </c>
      <c r="B1333" s="75" t="s">
        <v>704</v>
      </c>
      <c r="C1333" s="75" t="s">
        <v>683</v>
      </c>
      <c r="D1333" s="75" t="s">
        <v>237</v>
      </c>
      <c r="E1333" s="75" t="s">
        <v>12</v>
      </c>
      <c r="F1333" s="75" t="s">
        <v>707</v>
      </c>
      <c r="G1333" s="77">
        <v>1.0</v>
      </c>
    </row>
    <row r="1334">
      <c r="A1334" s="75" t="s">
        <v>665</v>
      </c>
      <c r="B1334" s="75" t="s">
        <v>704</v>
      </c>
      <c r="C1334" s="75" t="s">
        <v>683</v>
      </c>
      <c r="D1334" s="75" t="s">
        <v>52</v>
      </c>
      <c r="E1334" s="75" t="s">
        <v>17</v>
      </c>
      <c r="F1334" s="75" t="s">
        <v>705</v>
      </c>
      <c r="G1334" s="77">
        <v>444.0</v>
      </c>
    </row>
    <row r="1335">
      <c r="A1335" s="75" t="s">
        <v>665</v>
      </c>
      <c r="B1335" s="75" t="s">
        <v>704</v>
      </c>
      <c r="C1335" s="75" t="s">
        <v>683</v>
      </c>
      <c r="D1335" s="75" t="s">
        <v>52</v>
      </c>
      <c r="E1335" s="75" t="s">
        <v>17</v>
      </c>
      <c r="F1335" s="75" t="s">
        <v>706</v>
      </c>
      <c r="G1335" s="77">
        <v>54.0</v>
      </c>
    </row>
    <row r="1336">
      <c r="A1336" s="75" t="s">
        <v>665</v>
      </c>
      <c r="B1336" s="75" t="s">
        <v>704</v>
      </c>
      <c r="C1336" s="75" t="s">
        <v>683</v>
      </c>
      <c r="D1336" s="75" t="s">
        <v>52</v>
      </c>
      <c r="E1336" s="75" t="s">
        <v>17</v>
      </c>
      <c r="F1336" s="75" t="s">
        <v>707</v>
      </c>
      <c r="G1336" s="77">
        <v>44.0</v>
      </c>
    </row>
    <row r="1337">
      <c r="A1337" s="75" t="s">
        <v>665</v>
      </c>
      <c r="B1337" s="75" t="s">
        <v>704</v>
      </c>
      <c r="C1337" s="75" t="s">
        <v>683</v>
      </c>
      <c r="D1337" s="75" t="s">
        <v>52</v>
      </c>
      <c r="E1337" s="75" t="s">
        <v>14</v>
      </c>
      <c r="F1337" s="75" t="s">
        <v>705</v>
      </c>
      <c r="G1337" s="77">
        <v>649.0</v>
      </c>
    </row>
    <row r="1338">
      <c r="A1338" s="75" t="s">
        <v>665</v>
      </c>
      <c r="B1338" s="75" t="s">
        <v>704</v>
      </c>
      <c r="C1338" s="75" t="s">
        <v>683</v>
      </c>
      <c r="D1338" s="75" t="s">
        <v>52</v>
      </c>
      <c r="E1338" s="75" t="s">
        <v>14</v>
      </c>
      <c r="F1338" s="75" t="s">
        <v>706</v>
      </c>
      <c r="G1338" s="77">
        <v>0.0</v>
      </c>
    </row>
    <row r="1339">
      <c r="A1339" s="75" t="s">
        <v>665</v>
      </c>
      <c r="B1339" s="75" t="s">
        <v>704</v>
      </c>
      <c r="C1339" s="75" t="s">
        <v>683</v>
      </c>
      <c r="D1339" s="75" t="s">
        <v>52</v>
      </c>
      <c r="E1339" s="75" t="s">
        <v>14</v>
      </c>
      <c r="F1339" s="75" t="s">
        <v>707</v>
      </c>
      <c r="G1339" s="77">
        <v>0.0</v>
      </c>
    </row>
    <row r="1340">
      <c r="A1340" s="75" t="s">
        <v>665</v>
      </c>
      <c r="B1340" s="75" t="s">
        <v>704</v>
      </c>
      <c r="C1340" s="75" t="s">
        <v>683</v>
      </c>
      <c r="D1340" s="75" t="s">
        <v>52</v>
      </c>
      <c r="E1340" s="75" t="s">
        <v>11</v>
      </c>
      <c r="F1340" s="75" t="s">
        <v>705</v>
      </c>
      <c r="G1340" s="77">
        <v>18255.0</v>
      </c>
    </row>
    <row r="1341">
      <c r="A1341" s="75" t="s">
        <v>665</v>
      </c>
      <c r="B1341" s="75" t="s">
        <v>704</v>
      </c>
      <c r="C1341" s="75" t="s">
        <v>683</v>
      </c>
      <c r="D1341" s="75" t="s">
        <v>52</v>
      </c>
      <c r="E1341" s="75" t="s">
        <v>11</v>
      </c>
      <c r="F1341" s="75" t="s">
        <v>706</v>
      </c>
      <c r="G1341" s="77">
        <v>8202.0</v>
      </c>
    </row>
    <row r="1342">
      <c r="A1342" s="75" t="s">
        <v>665</v>
      </c>
      <c r="B1342" s="75" t="s">
        <v>704</v>
      </c>
      <c r="C1342" s="75" t="s">
        <v>683</v>
      </c>
      <c r="D1342" s="75" t="s">
        <v>52</v>
      </c>
      <c r="E1342" s="75" t="s">
        <v>11</v>
      </c>
      <c r="F1342" s="75" t="s">
        <v>707</v>
      </c>
      <c r="G1342" s="77">
        <v>7153.0</v>
      </c>
    </row>
    <row r="1343">
      <c r="A1343" s="75" t="s">
        <v>665</v>
      </c>
      <c r="B1343" s="75" t="s">
        <v>704</v>
      </c>
      <c r="C1343" s="75" t="s">
        <v>683</v>
      </c>
      <c r="D1343" s="75" t="s">
        <v>52</v>
      </c>
      <c r="E1343" s="75" t="s">
        <v>20</v>
      </c>
      <c r="F1343" s="75" t="s">
        <v>705</v>
      </c>
      <c r="G1343" s="77">
        <v>203.0</v>
      </c>
    </row>
    <row r="1344">
      <c r="A1344" s="75" t="s">
        <v>665</v>
      </c>
      <c r="B1344" s="75" t="s">
        <v>704</v>
      </c>
      <c r="C1344" s="75" t="s">
        <v>683</v>
      </c>
      <c r="D1344" s="75" t="s">
        <v>52</v>
      </c>
      <c r="E1344" s="75" t="s">
        <v>20</v>
      </c>
      <c r="F1344" s="75" t="s">
        <v>706</v>
      </c>
      <c r="G1344" s="77">
        <v>14.0</v>
      </c>
    </row>
    <row r="1345">
      <c r="A1345" s="75" t="s">
        <v>665</v>
      </c>
      <c r="B1345" s="75" t="s">
        <v>704</v>
      </c>
      <c r="C1345" s="75" t="s">
        <v>683</v>
      </c>
      <c r="D1345" s="75" t="s">
        <v>52</v>
      </c>
      <c r="E1345" s="75" t="s">
        <v>20</v>
      </c>
      <c r="F1345" s="75" t="s">
        <v>707</v>
      </c>
      <c r="G1345" s="77">
        <v>12.0</v>
      </c>
    </row>
    <row r="1346">
      <c r="A1346" s="75" t="s">
        <v>665</v>
      </c>
      <c r="B1346" s="75" t="s">
        <v>704</v>
      </c>
      <c r="C1346" s="75" t="s">
        <v>683</v>
      </c>
      <c r="D1346" s="75" t="s">
        <v>52</v>
      </c>
      <c r="E1346" s="75" t="s">
        <v>15</v>
      </c>
      <c r="F1346" s="75" t="s">
        <v>705</v>
      </c>
      <c r="G1346" s="77">
        <v>1557.0</v>
      </c>
    </row>
    <row r="1347">
      <c r="A1347" s="75" t="s">
        <v>665</v>
      </c>
      <c r="B1347" s="75" t="s">
        <v>704</v>
      </c>
      <c r="C1347" s="75" t="s">
        <v>683</v>
      </c>
      <c r="D1347" s="75" t="s">
        <v>52</v>
      </c>
      <c r="E1347" s="75" t="s">
        <v>15</v>
      </c>
      <c r="F1347" s="75" t="s">
        <v>706</v>
      </c>
      <c r="G1347" s="77">
        <v>26.0</v>
      </c>
    </row>
    <row r="1348">
      <c r="A1348" s="75" t="s">
        <v>665</v>
      </c>
      <c r="B1348" s="75" t="s">
        <v>704</v>
      </c>
      <c r="C1348" s="75" t="s">
        <v>683</v>
      </c>
      <c r="D1348" s="75" t="s">
        <v>52</v>
      </c>
      <c r="E1348" s="75" t="s">
        <v>15</v>
      </c>
      <c r="F1348" s="75" t="s">
        <v>707</v>
      </c>
      <c r="G1348" s="77">
        <v>26.0</v>
      </c>
    </row>
    <row r="1349">
      <c r="A1349" s="75" t="s">
        <v>665</v>
      </c>
      <c r="B1349" s="75" t="s">
        <v>704</v>
      </c>
      <c r="C1349" s="75" t="s">
        <v>683</v>
      </c>
      <c r="D1349" s="75" t="s">
        <v>52</v>
      </c>
      <c r="E1349" s="75" t="s">
        <v>19</v>
      </c>
      <c r="F1349" s="75" t="s">
        <v>705</v>
      </c>
      <c r="G1349" s="77">
        <v>89.0</v>
      </c>
    </row>
    <row r="1350">
      <c r="A1350" s="75" t="s">
        <v>665</v>
      </c>
      <c r="B1350" s="75" t="s">
        <v>704</v>
      </c>
      <c r="C1350" s="75" t="s">
        <v>683</v>
      </c>
      <c r="D1350" s="75" t="s">
        <v>52</v>
      </c>
      <c r="E1350" s="75" t="s">
        <v>19</v>
      </c>
      <c r="F1350" s="75" t="s">
        <v>706</v>
      </c>
      <c r="G1350" s="77">
        <v>24.0</v>
      </c>
    </row>
    <row r="1351">
      <c r="A1351" s="75" t="s">
        <v>665</v>
      </c>
      <c r="B1351" s="75" t="s">
        <v>704</v>
      </c>
      <c r="C1351" s="75" t="s">
        <v>683</v>
      </c>
      <c r="D1351" s="75" t="s">
        <v>52</v>
      </c>
      <c r="E1351" s="75" t="s">
        <v>19</v>
      </c>
      <c r="F1351" s="75" t="s">
        <v>707</v>
      </c>
      <c r="G1351" s="77">
        <v>21.0</v>
      </c>
    </row>
    <row r="1352">
      <c r="A1352" s="75" t="s">
        <v>665</v>
      </c>
      <c r="B1352" s="75" t="s">
        <v>704</v>
      </c>
      <c r="C1352" s="75" t="s">
        <v>683</v>
      </c>
      <c r="D1352" s="75" t="s">
        <v>52</v>
      </c>
      <c r="E1352" s="75" t="s">
        <v>13</v>
      </c>
      <c r="F1352" s="75" t="s">
        <v>705</v>
      </c>
      <c r="G1352" s="77">
        <v>145.0</v>
      </c>
    </row>
    <row r="1353">
      <c r="A1353" s="75" t="s">
        <v>665</v>
      </c>
      <c r="B1353" s="75" t="s">
        <v>704</v>
      </c>
      <c r="C1353" s="75" t="s">
        <v>683</v>
      </c>
      <c r="D1353" s="75" t="s">
        <v>52</v>
      </c>
      <c r="E1353" s="75" t="s">
        <v>13</v>
      </c>
      <c r="F1353" s="75" t="s">
        <v>706</v>
      </c>
      <c r="G1353" s="77">
        <v>24.0</v>
      </c>
    </row>
    <row r="1354">
      <c r="A1354" s="75" t="s">
        <v>665</v>
      </c>
      <c r="B1354" s="75" t="s">
        <v>704</v>
      </c>
      <c r="C1354" s="75" t="s">
        <v>683</v>
      </c>
      <c r="D1354" s="75" t="s">
        <v>52</v>
      </c>
      <c r="E1354" s="75" t="s">
        <v>13</v>
      </c>
      <c r="F1354" s="75" t="s">
        <v>707</v>
      </c>
      <c r="G1354" s="77">
        <v>22.0</v>
      </c>
    </row>
    <row r="1355">
      <c r="A1355" s="75" t="s">
        <v>665</v>
      </c>
      <c r="B1355" s="75" t="s">
        <v>704</v>
      </c>
      <c r="C1355" s="75" t="s">
        <v>683</v>
      </c>
      <c r="D1355" s="75" t="s">
        <v>52</v>
      </c>
      <c r="E1355" s="75" t="s">
        <v>10</v>
      </c>
      <c r="F1355" s="75" t="s">
        <v>705</v>
      </c>
      <c r="G1355" s="77">
        <v>37271.0</v>
      </c>
    </row>
    <row r="1356">
      <c r="A1356" s="75" t="s">
        <v>665</v>
      </c>
      <c r="B1356" s="75" t="s">
        <v>704</v>
      </c>
      <c r="C1356" s="75" t="s">
        <v>683</v>
      </c>
      <c r="D1356" s="75" t="s">
        <v>52</v>
      </c>
      <c r="E1356" s="75" t="s">
        <v>10</v>
      </c>
      <c r="F1356" s="75" t="s">
        <v>706</v>
      </c>
      <c r="G1356" s="77">
        <v>30243.0</v>
      </c>
    </row>
    <row r="1357">
      <c r="A1357" s="75" t="s">
        <v>665</v>
      </c>
      <c r="B1357" s="75" t="s">
        <v>704</v>
      </c>
      <c r="C1357" s="75" t="s">
        <v>683</v>
      </c>
      <c r="D1357" s="75" t="s">
        <v>52</v>
      </c>
      <c r="E1357" s="75" t="s">
        <v>10</v>
      </c>
      <c r="F1357" s="75" t="s">
        <v>707</v>
      </c>
      <c r="G1357" s="77">
        <v>17259.0</v>
      </c>
    </row>
    <row r="1358">
      <c r="A1358" s="75" t="s">
        <v>665</v>
      </c>
      <c r="B1358" s="75" t="s">
        <v>704</v>
      </c>
      <c r="C1358" s="75" t="s">
        <v>683</v>
      </c>
      <c r="D1358" s="75" t="s">
        <v>52</v>
      </c>
      <c r="E1358" s="75" t="s">
        <v>16</v>
      </c>
      <c r="F1358" s="75" t="s">
        <v>705</v>
      </c>
      <c r="G1358" s="77">
        <v>7229.0</v>
      </c>
    </row>
    <row r="1359">
      <c r="A1359" s="75" t="s">
        <v>665</v>
      </c>
      <c r="B1359" s="75" t="s">
        <v>704</v>
      </c>
      <c r="C1359" s="75" t="s">
        <v>683</v>
      </c>
      <c r="D1359" s="75" t="s">
        <v>52</v>
      </c>
      <c r="E1359" s="75" t="s">
        <v>16</v>
      </c>
      <c r="F1359" s="75" t="s">
        <v>706</v>
      </c>
      <c r="G1359" s="77">
        <v>6407.0</v>
      </c>
    </row>
    <row r="1360">
      <c r="A1360" s="75" t="s">
        <v>665</v>
      </c>
      <c r="B1360" s="75" t="s">
        <v>704</v>
      </c>
      <c r="C1360" s="75" t="s">
        <v>683</v>
      </c>
      <c r="D1360" s="75" t="s">
        <v>52</v>
      </c>
      <c r="E1360" s="75" t="s">
        <v>16</v>
      </c>
      <c r="F1360" s="75" t="s">
        <v>707</v>
      </c>
      <c r="G1360" s="77">
        <v>5835.0</v>
      </c>
    </row>
    <row r="1361">
      <c r="A1361" s="75" t="s">
        <v>665</v>
      </c>
      <c r="B1361" s="75" t="s">
        <v>704</v>
      </c>
      <c r="C1361" s="75" t="s">
        <v>683</v>
      </c>
      <c r="D1361" s="75" t="s">
        <v>52</v>
      </c>
      <c r="E1361" s="75" t="s">
        <v>12</v>
      </c>
      <c r="F1361" s="75" t="s">
        <v>705</v>
      </c>
      <c r="G1361" s="77">
        <v>699.0</v>
      </c>
    </row>
    <row r="1362">
      <c r="A1362" s="75" t="s">
        <v>665</v>
      </c>
      <c r="B1362" s="75" t="s">
        <v>704</v>
      </c>
      <c r="C1362" s="75" t="s">
        <v>683</v>
      </c>
      <c r="D1362" s="75" t="s">
        <v>52</v>
      </c>
      <c r="E1362" s="75" t="s">
        <v>12</v>
      </c>
      <c r="F1362" s="75" t="s">
        <v>706</v>
      </c>
      <c r="G1362" s="77">
        <v>134.0</v>
      </c>
    </row>
    <row r="1363">
      <c r="A1363" s="75" t="s">
        <v>665</v>
      </c>
      <c r="B1363" s="75" t="s">
        <v>704</v>
      </c>
      <c r="C1363" s="75" t="s">
        <v>683</v>
      </c>
      <c r="D1363" s="75" t="s">
        <v>52</v>
      </c>
      <c r="E1363" s="75" t="s">
        <v>12</v>
      </c>
      <c r="F1363" s="75" t="s">
        <v>707</v>
      </c>
      <c r="G1363" s="77">
        <v>131.0</v>
      </c>
    </row>
    <row r="1364">
      <c r="A1364" s="75" t="s">
        <v>665</v>
      </c>
      <c r="B1364" s="75" t="s">
        <v>704</v>
      </c>
      <c r="C1364" s="75" t="s">
        <v>683</v>
      </c>
      <c r="D1364" s="75" t="s">
        <v>52</v>
      </c>
      <c r="E1364" s="75" t="s">
        <v>18</v>
      </c>
      <c r="F1364" s="75" t="s">
        <v>705</v>
      </c>
      <c r="G1364" s="77">
        <v>62.0</v>
      </c>
    </row>
    <row r="1365">
      <c r="A1365" s="75" t="s">
        <v>665</v>
      </c>
      <c r="B1365" s="75" t="s">
        <v>704</v>
      </c>
      <c r="C1365" s="75" t="s">
        <v>683</v>
      </c>
      <c r="D1365" s="75" t="s">
        <v>52</v>
      </c>
      <c r="E1365" s="75" t="s">
        <v>18</v>
      </c>
      <c r="F1365" s="75" t="s">
        <v>706</v>
      </c>
      <c r="G1365" s="77">
        <v>3.0</v>
      </c>
    </row>
    <row r="1366">
      <c r="A1366" s="75" t="s">
        <v>665</v>
      </c>
      <c r="B1366" s="75" t="s">
        <v>704</v>
      </c>
      <c r="C1366" s="75" t="s">
        <v>683</v>
      </c>
      <c r="D1366" s="75" t="s">
        <v>52</v>
      </c>
      <c r="E1366" s="75" t="s">
        <v>18</v>
      </c>
      <c r="F1366" s="75" t="s">
        <v>707</v>
      </c>
      <c r="G1366" s="77">
        <v>3.0</v>
      </c>
    </row>
    <row r="1367">
      <c r="A1367" s="75" t="s">
        <v>665</v>
      </c>
      <c r="B1367" s="75" t="s">
        <v>704</v>
      </c>
      <c r="C1367" s="75" t="s">
        <v>683</v>
      </c>
      <c r="D1367" s="75" t="s">
        <v>274</v>
      </c>
      <c r="E1367" s="75" t="s">
        <v>11</v>
      </c>
      <c r="F1367" s="75" t="s">
        <v>705</v>
      </c>
      <c r="G1367" s="77">
        <v>3.0</v>
      </c>
    </row>
    <row r="1368">
      <c r="A1368" s="75" t="s">
        <v>665</v>
      </c>
      <c r="B1368" s="75" t="s">
        <v>704</v>
      </c>
      <c r="C1368" s="75" t="s">
        <v>683</v>
      </c>
      <c r="D1368" s="75" t="s">
        <v>274</v>
      </c>
      <c r="E1368" s="75" t="s">
        <v>11</v>
      </c>
      <c r="F1368" s="75" t="s">
        <v>706</v>
      </c>
      <c r="G1368" s="77">
        <v>0.0</v>
      </c>
    </row>
    <row r="1369">
      <c r="A1369" s="75" t="s">
        <v>665</v>
      </c>
      <c r="B1369" s="75" t="s">
        <v>704</v>
      </c>
      <c r="C1369" s="75" t="s">
        <v>683</v>
      </c>
      <c r="D1369" s="75" t="s">
        <v>274</v>
      </c>
      <c r="E1369" s="75" t="s">
        <v>11</v>
      </c>
      <c r="F1369" s="75" t="s">
        <v>707</v>
      </c>
      <c r="G1369" s="77">
        <v>0.0</v>
      </c>
    </row>
    <row r="1370">
      <c r="A1370" s="75" t="s">
        <v>665</v>
      </c>
      <c r="B1370" s="75" t="s">
        <v>704</v>
      </c>
      <c r="C1370" s="75" t="s">
        <v>683</v>
      </c>
      <c r="D1370" s="75" t="s">
        <v>274</v>
      </c>
      <c r="E1370" s="75" t="s">
        <v>20</v>
      </c>
      <c r="F1370" s="75" t="s">
        <v>705</v>
      </c>
      <c r="G1370" s="77">
        <v>2.0</v>
      </c>
    </row>
    <row r="1371">
      <c r="A1371" s="75" t="s">
        <v>665</v>
      </c>
      <c r="B1371" s="75" t="s">
        <v>704</v>
      </c>
      <c r="C1371" s="75" t="s">
        <v>683</v>
      </c>
      <c r="D1371" s="75" t="s">
        <v>274</v>
      </c>
      <c r="E1371" s="75" t="s">
        <v>20</v>
      </c>
      <c r="F1371" s="75" t="s">
        <v>706</v>
      </c>
      <c r="G1371" s="77">
        <v>1.0</v>
      </c>
    </row>
    <row r="1372">
      <c r="A1372" s="75" t="s">
        <v>665</v>
      </c>
      <c r="B1372" s="75" t="s">
        <v>704</v>
      </c>
      <c r="C1372" s="75" t="s">
        <v>683</v>
      </c>
      <c r="D1372" s="75" t="s">
        <v>274</v>
      </c>
      <c r="E1372" s="75" t="s">
        <v>20</v>
      </c>
      <c r="F1372" s="75" t="s">
        <v>707</v>
      </c>
      <c r="G1372" s="77">
        <v>1.0</v>
      </c>
    </row>
    <row r="1373">
      <c r="A1373" s="75" t="s">
        <v>665</v>
      </c>
      <c r="B1373" s="75" t="s">
        <v>704</v>
      </c>
      <c r="C1373" s="75" t="s">
        <v>683</v>
      </c>
      <c r="D1373" s="75" t="s">
        <v>274</v>
      </c>
      <c r="E1373" s="75" t="s">
        <v>13</v>
      </c>
      <c r="F1373" s="75" t="s">
        <v>705</v>
      </c>
      <c r="G1373" s="77">
        <v>1.0</v>
      </c>
    </row>
    <row r="1374">
      <c r="A1374" s="75" t="s">
        <v>665</v>
      </c>
      <c r="B1374" s="75" t="s">
        <v>704</v>
      </c>
      <c r="C1374" s="75" t="s">
        <v>683</v>
      </c>
      <c r="D1374" s="75" t="s">
        <v>274</v>
      </c>
      <c r="E1374" s="75" t="s">
        <v>13</v>
      </c>
      <c r="F1374" s="75" t="s">
        <v>706</v>
      </c>
      <c r="G1374" s="77">
        <v>0.0</v>
      </c>
    </row>
    <row r="1375">
      <c r="A1375" s="75" t="s">
        <v>665</v>
      </c>
      <c r="B1375" s="75" t="s">
        <v>704</v>
      </c>
      <c r="C1375" s="75" t="s">
        <v>683</v>
      </c>
      <c r="D1375" s="75" t="s">
        <v>274</v>
      </c>
      <c r="E1375" s="75" t="s">
        <v>13</v>
      </c>
      <c r="F1375" s="75" t="s">
        <v>707</v>
      </c>
      <c r="G1375" s="77">
        <v>0.0</v>
      </c>
    </row>
    <row r="1376">
      <c r="A1376" s="75" t="s">
        <v>665</v>
      </c>
      <c r="B1376" s="75" t="s">
        <v>704</v>
      </c>
      <c r="C1376" s="75" t="s">
        <v>683</v>
      </c>
      <c r="D1376" s="75" t="s">
        <v>232</v>
      </c>
      <c r="E1376" s="75" t="s">
        <v>17</v>
      </c>
      <c r="F1376" s="75" t="s">
        <v>705</v>
      </c>
      <c r="G1376" s="77">
        <v>3.0</v>
      </c>
    </row>
    <row r="1377">
      <c r="A1377" s="75" t="s">
        <v>665</v>
      </c>
      <c r="B1377" s="75" t="s">
        <v>704</v>
      </c>
      <c r="C1377" s="75" t="s">
        <v>683</v>
      </c>
      <c r="D1377" s="75" t="s">
        <v>232</v>
      </c>
      <c r="E1377" s="75" t="s">
        <v>17</v>
      </c>
      <c r="F1377" s="75" t="s">
        <v>706</v>
      </c>
      <c r="G1377" s="77">
        <v>1.0</v>
      </c>
    </row>
    <row r="1378">
      <c r="A1378" s="75" t="s">
        <v>665</v>
      </c>
      <c r="B1378" s="75" t="s">
        <v>704</v>
      </c>
      <c r="C1378" s="75" t="s">
        <v>683</v>
      </c>
      <c r="D1378" s="75" t="s">
        <v>232</v>
      </c>
      <c r="E1378" s="75" t="s">
        <v>17</v>
      </c>
      <c r="F1378" s="75" t="s">
        <v>707</v>
      </c>
      <c r="G1378" s="77">
        <v>1.0</v>
      </c>
    </row>
    <row r="1379">
      <c r="A1379" s="75" t="s">
        <v>665</v>
      </c>
      <c r="B1379" s="75" t="s">
        <v>704</v>
      </c>
      <c r="C1379" s="75" t="s">
        <v>683</v>
      </c>
      <c r="D1379" s="75" t="s">
        <v>232</v>
      </c>
      <c r="E1379" s="75" t="s">
        <v>14</v>
      </c>
      <c r="F1379" s="75" t="s">
        <v>705</v>
      </c>
      <c r="G1379" s="77">
        <v>5.0</v>
      </c>
    </row>
    <row r="1380">
      <c r="A1380" s="75" t="s">
        <v>665</v>
      </c>
      <c r="B1380" s="75" t="s">
        <v>704</v>
      </c>
      <c r="C1380" s="75" t="s">
        <v>683</v>
      </c>
      <c r="D1380" s="75" t="s">
        <v>232</v>
      </c>
      <c r="E1380" s="75" t="s">
        <v>14</v>
      </c>
      <c r="F1380" s="75" t="s">
        <v>706</v>
      </c>
      <c r="G1380" s="77">
        <v>0.0</v>
      </c>
    </row>
    <row r="1381">
      <c r="A1381" s="75" t="s">
        <v>665</v>
      </c>
      <c r="B1381" s="75" t="s">
        <v>704</v>
      </c>
      <c r="C1381" s="75" t="s">
        <v>683</v>
      </c>
      <c r="D1381" s="75" t="s">
        <v>232</v>
      </c>
      <c r="E1381" s="75" t="s">
        <v>14</v>
      </c>
      <c r="F1381" s="75" t="s">
        <v>707</v>
      </c>
      <c r="G1381" s="77">
        <v>0.0</v>
      </c>
    </row>
    <row r="1382">
      <c r="A1382" s="75" t="s">
        <v>665</v>
      </c>
      <c r="B1382" s="75" t="s">
        <v>704</v>
      </c>
      <c r="C1382" s="75" t="s">
        <v>683</v>
      </c>
      <c r="D1382" s="75" t="s">
        <v>232</v>
      </c>
      <c r="E1382" s="75" t="s">
        <v>11</v>
      </c>
      <c r="F1382" s="75" t="s">
        <v>705</v>
      </c>
      <c r="G1382" s="77">
        <v>135.0</v>
      </c>
    </row>
    <row r="1383">
      <c r="A1383" s="75" t="s">
        <v>665</v>
      </c>
      <c r="B1383" s="75" t="s">
        <v>704</v>
      </c>
      <c r="C1383" s="75" t="s">
        <v>683</v>
      </c>
      <c r="D1383" s="75" t="s">
        <v>232</v>
      </c>
      <c r="E1383" s="75" t="s">
        <v>11</v>
      </c>
      <c r="F1383" s="75" t="s">
        <v>706</v>
      </c>
      <c r="G1383" s="77">
        <v>27.0</v>
      </c>
    </row>
    <row r="1384">
      <c r="A1384" s="75" t="s">
        <v>665</v>
      </c>
      <c r="B1384" s="75" t="s">
        <v>704</v>
      </c>
      <c r="C1384" s="75" t="s">
        <v>683</v>
      </c>
      <c r="D1384" s="75" t="s">
        <v>232</v>
      </c>
      <c r="E1384" s="75" t="s">
        <v>11</v>
      </c>
      <c r="F1384" s="75" t="s">
        <v>707</v>
      </c>
      <c r="G1384" s="77">
        <v>24.0</v>
      </c>
    </row>
    <row r="1385">
      <c r="A1385" s="75" t="s">
        <v>665</v>
      </c>
      <c r="B1385" s="75" t="s">
        <v>704</v>
      </c>
      <c r="C1385" s="75" t="s">
        <v>683</v>
      </c>
      <c r="D1385" s="75" t="s">
        <v>232</v>
      </c>
      <c r="E1385" s="75" t="s">
        <v>20</v>
      </c>
      <c r="F1385" s="75" t="s">
        <v>705</v>
      </c>
      <c r="G1385" s="77">
        <v>2.0</v>
      </c>
    </row>
    <row r="1386">
      <c r="A1386" s="75" t="s">
        <v>665</v>
      </c>
      <c r="B1386" s="75" t="s">
        <v>704</v>
      </c>
      <c r="C1386" s="75" t="s">
        <v>683</v>
      </c>
      <c r="D1386" s="75" t="s">
        <v>232</v>
      </c>
      <c r="E1386" s="75" t="s">
        <v>20</v>
      </c>
      <c r="F1386" s="75" t="s">
        <v>706</v>
      </c>
      <c r="G1386" s="77">
        <v>0.0</v>
      </c>
    </row>
    <row r="1387">
      <c r="A1387" s="75" t="s">
        <v>665</v>
      </c>
      <c r="B1387" s="75" t="s">
        <v>704</v>
      </c>
      <c r="C1387" s="75" t="s">
        <v>683</v>
      </c>
      <c r="D1387" s="75" t="s">
        <v>232</v>
      </c>
      <c r="E1387" s="75" t="s">
        <v>20</v>
      </c>
      <c r="F1387" s="75" t="s">
        <v>707</v>
      </c>
      <c r="G1387" s="77">
        <v>0.0</v>
      </c>
    </row>
    <row r="1388">
      <c r="A1388" s="75" t="s">
        <v>665</v>
      </c>
      <c r="B1388" s="75" t="s">
        <v>704</v>
      </c>
      <c r="C1388" s="75" t="s">
        <v>683</v>
      </c>
      <c r="D1388" s="75" t="s">
        <v>232</v>
      </c>
      <c r="E1388" s="75" t="s">
        <v>15</v>
      </c>
      <c r="F1388" s="75" t="s">
        <v>705</v>
      </c>
      <c r="G1388" s="77">
        <v>8.0</v>
      </c>
    </row>
    <row r="1389">
      <c r="A1389" s="75" t="s">
        <v>665</v>
      </c>
      <c r="B1389" s="75" t="s">
        <v>704</v>
      </c>
      <c r="C1389" s="75" t="s">
        <v>683</v>
      </c>
      <c r="D1389" s="75" t="s">
        <v>232</v>
      </c>
      <c r="E1389" s="75" t="s">
        <v>15</v>
      </c>
      <c r="F1389" s="75" t="s">
        <v>706</v>
      </c>
      <c r="G1389" s="77">
        <v>0.0</v>
      </c>
    </row>
    <row r="1390">
      <c r="A1390" s="75" t="s">
        <v>665</v>
      </c>
      <c r="B1390" s="75" t="s">
        <v>704</v>
      </c>
      <c r="C1390" s="75" t="s">
        <v>683</v>
      </c>
      <c r="D1390" s="75" t="s">
        <v>232</v>
      </c>
      <c r="E1390" s="75" t="s">
        <v>15</v>
      </c>
      <c r="F1390" s="75" t="s">
        <v>707</v>
      </c>
      <c r="G1390" s="77">
        <v>0.0</v>
      </c>
    </row>
    <row r="1391">
      <c r="A1391" s="75" t="s">
        <v>665</v>
      </c>
      <c r="B1391" s="75" t="s">
        <v>704</v>
      </c>
      <c r="C1391" s="75" t="s">
        <v>683</v>
      </c>
      <c r="D1391" s="75" t="s">
        <v>232</v>
      </c>
      <c r="E1391" s="75" t="s">
        <v>13</v>
      </c>
      <c r="F1391" s="75" t="s">
        <v>705</v>
      </c>
      <c r="G1391" s="77">
        <v>2.0</v>
      </c>
    </row>
    <row r="1392">
      <c r="A1392" s="75" t="s">
        <v>665</v>
      </c>
      <c r="B1392" s="75" t="s">
        <v>704</v>
      </c>
      <c r="C1392" s="75" t="s">
        <v>683</v>
      </c>
      <c r="D1392" s="75" t="s">
        <v>232</v>
      </c>
      <c r="E1392" s="75" t="s">
        <v>13</v>
      </c>
      <c r="F1392" s="75" t="s">
        <v>706</v>
      </c>
      <c r="G1392" s="77">
        <v>1.0</v>
      </c>
    </row>
    <row r="1393">
      <c r="A1393" s="75" t="s">
        <v>665</v>
      </c>
      <c r="B1393" s="75" t="s">
        <v>704</v>
      </c>
      <c r="C1393" s="75" t="s">
        <v>683</v>
      </c>
      <c r="D1393" s="75" t="s">
        <v>232</v>
      </c>
      <c r="E1393" s="75" t="s">
        <v>13</v>
      </c>
      <c r="F1393" s="75" t="s">
        <v>707</v>
      </c>
      <c r="G1393" s="77">
        <v>1.0</v>
      </c>
    </row>
    <row r="1394">
      <c r="A1394" s="75" t="s">
        <v>665</v>
      </c>
      <c r="B1394" s="75" t="s">
        <v>704</v>
      </c>
      <c r="C1394" s="75" t="s">
        <v>683</v>
      </c>
      <c r="D1394" s="75" t="s">
        <v>232</v>
      </c>
      <c r="E1394" s="75" t="s">
        <v>10</v>
      </c>
      <c r="F1394" s="75" t="s">
        <v>705</v>
      </c>
      <c r="G1394" s="77">
        <v>117.0</v>
      </c>
    </row>
    <row r="1395">
      <c r="A1395" s="75" t="s">
        <v>665</v>
      </c>
      <c r="B1395" s="75" t="s">
        <v>704</v>
      </c>
      <c r="C1395" s="75" t="s">
        <v>683</v>
      </c>
      <c r="D1395" s="75" t="s">
        <v>232</v>
      </c>
      <c r="E1395" s="75" t="s">
        <v>10</v>
      </c>
      <c r="F1395" s="75" t="s">
        <v>706</v>
      </c>
      <c r="G1395" s="77">
        <v>69.0</v>
      </c>
    </row>
    <row r="1396">
      <c r="A1396" s="75" t="s">
        <v>665</v>
      </c>
      <c r="B1396" s="75" t="s">
        <v>704</v>
      </c>
      <c r="C1396" s="75" t="s">
        <v>683</v>
      </c>
      <c r="D1396" s="75" t="s">
        <v>232</v>
      </c>
      <c r="E1396" s="75" t="s">
        <v>10</v>
      </c>
      <c r="F1396" s="75" t="s">
        <v>707</v>
      </c>
      <c r="G1396" s="77">
        <v>51.0</v>
      </c>
    </row>
    <row r="1397">
      <c r="A1397" s="75" t="s">
        <v>665</v>
      </c>
      <c r="B1397" s="75" t="s">
        <v>704</v>
      </c>
      <c r="C1397" s="75" t="s">
        <v>683</v>
      </c>
      <c r="D1397" s="75" t="s">
        <v>232</v>
      </c>
      <c r="E1397" s="75" t="s">
        <v>16</v>
      </c>
      <c r="F1397" s="75" t="s">
        <v>705</v>
      </c>
      <c r="G1397" s="77">
        <v>31.0</v>
      </c>
    </row>
    <row r="1398">
      <c r="A1398" s="75" t="s">
        <v>665</v>
      </c>
      <c r="B1398" s="75" t="s">
        <v>704</v>
      </c>
      <c r="C1398" s="75" t="s">
        <v>683</v>
      </c>
      <c r="D1398" s="75" t="s">
        <v>232</v>
      </c>
      <c r="E1398" s="75" t="s">
        <v>16</v>
      </c>
      <c r="F1398" s="75" t="s">
        <v>706</v>
      </c>
      <c r="G1398" s="77">
        <v>23.0</v>
      </c>
    </row>
    <row r="1399">
      <c r="A1399" s="75" t="s">
        <v>665</v>
      </c>
      <c r="B1399" s="75" t="s">
        <v>704</v>
      </c>
      <c r="C1399" s="75" t="s">
        <v>683</v>
      </c>
      <c r="D1399" s="75" t="s">
        <v>232</v>
      </c>
      <c r="E1399" s="75" t="s">
        <v>16</v>
      </c>
      <c r="F1399" s="75" t="s">
        <v>707</v>
      </c>
      <c r="G1399" s="77">
        <v>21.0</v>
      </c>
    </row>
    <row r="1400">
      <c r="A1400" s="75" t="s">
        <v>665</v>
      </c>
      <c r="B1400" s="75" t="s">
        <v>704</v>
      </c>
      <c r="C1400" s="75" t="s">
        <v>683</v>
      </c>
      <c r="D1400" s="75" t="s">
        <v>232</v>
      </c>
      <c r="E1400" s="75" t="s">
        <v>12</v>
      </c>
      <c r="F1400" s="75" t="s">
        <v>705</v>
      </c>
      <c r="G1400" s="77">
        <v>20.0</v>
      </c>
    </row>
    <row r="1401">
      <c r="A1401" s="75" t="s">
        <v>665</v>
      </c>
      <c r="B1401" s="75" t="s">
        <v>704</v>
      </c>
      <c r="C1401" s="75" t="s">
        <v>683</v>
      </c>
      <c r="D1401" s="75" t="s">
        <v>232</v>
      </c>
      <c r="E1401" s="75" t="s">
        <v>12</v>
      </c>
      <c r="F1401" s="75" t="s">
        <v>706</v>
      </c>
      <c r="G1401" s="77">
        <v>10.0</v>
      </c>
    </row>
    <row r="1402">
      <c r="A1402" s="75" t="s">
        <v>665</v>
      </c>
      <c r="B1402" s="75" t="s">
        <v>704</v>
      </c>
      <c r="C1402" s="75" t="s">
        <v>683</v>
      </c>
      <c r="D1402" s="75" t="s">
        <v>232</v>
      </c>
      <c r="E1402" s="75" t="s">
        <v>12</v>
      </c>
      <c r="F1402" s="75" t="s">
        <v>707</v>
      </c>
      <c r="G1402" s="77">
        <v>8.0</v>
      </c>
    </row>
    <row r="1403">
      <c r="A1403" s="75" t="s">
        <v>665</v>
      </c>
      <c r="B1403" s="75" t="s">
        <v>704</v>
      </c>
      <c r="C1403" s="75" t="s">
        <v>683</v>
      </c>
      <c r="D1403" s="75" t="s">
        <v>229</v>
      </c>
      <c r="E1403" s="75" t="s">
        <v>17</v>
      </c>
      <c r="F1403" s="75" t="s">
        <v>705</v>
      </c>
      <c r="G1403" s="77">
        <v>1.0</v>
      </c>
    </row>
    <row r="1404">
      <c r="A1404" s="75" t="s">
        <v>665</v>
      </c>
      <c r="B1404" s="75" t="s">
        <v>704</v>
      </c>
      <c r="C1404" s="75" t="s">
        <v>683</v>
      </c>
      <c r="D1404" s="75" t="s">
        <v>229</v>
      </c>
      <c r="E1404" s="75" t="s">
        <v>17</v>
      </c>
      <c r="F1404" s="75" t="s">
        <v>706</v>
      </c>
      <c r="G1404" s="77">
        <v>0.0</v>
      </c>
    </row>
    <row r="1405">
      <c r="A1405" s="75" t="s">
        <v>665</v>
      </c>
      <c r="B1405" s="75" t="s">
        <v>704</v>
      </c>
      <c r="C1405" s="75" t="s">
        <v>683</v>
      </c>
      <c r="D1405" s="75" t="s">
        <v>229</v>
      </c>
      <c r="E1405" s="75" t="s">
        <v>17</v>
      </c>
      <c r="F1405" s="75" t="s">
        <v>707</v>
      </c>
      <c r="G1405" s="77">
        <v>0.0</v>
      </c>
    </row>
    <row r="1406">
      <c r="A1406" s="75" t="s">
        <v>665</v>
      </c>
      <c r="B1406" s="75" t="s">
        <v>704</v>
      </c>
      <c r="C1406" s="75" t="s">
        <v>683</v>
      </c>
      <c r="D1406" s="75" t="s">
        <v>229</v>
      </c>
      <c r="E1406" s="75" t="s">
        <v>14</v>
      </c>
      <c r="F1406" s="75" t="s">
        <v>705</v>
      </c>
      <c r="G1406" s="77">
        <v>4.0</v>
      </c>
    </row>
    <row r="1407">
      <c r="A1407" s="75" t="s">
        <v>665</v>
      </c>
      <c r="B1407" s="75" t="s">
        <v>704</v>
      </c>
      <c r="C1407" s="75" t="s">
        <v>683</v>
      </c>
      <c r="D1407" s="75" t="s">
        <v>229</v>
      </c>
      <c r="E1407" s="75" t="s">
        <v>14</v>
      </c>
      <c r="F1407" s="75" t="s">
        <v>706</v>
      </c>
      <c r="G1407" s="77">
        <v>0.0</v>
      </c>
    </row>
    <row r="1408">
      <c r="A1408" s="75" t="s">
        <v>665</v>
      </c>
      <c r="B1408" s="75" t="s">
        <v>704</v>
      </c>
      <c r="C1408" s="75" t="s">
        <v>683</v>
      </c>
      <c r="D1408" s="75" t="s">
        <v>229</v>
      </c>
      <c r="E1408" s="75" t="s">
        <v>14</v>
      </c>
      <c r="F1408" s="75" t="s">
        <v>707</v>
      </c>
      <c r="G1408" s="77">
        <v>0.0</v>
      </c>
    </row>
    <row r="1409">
      <c r="A1409" s="75" t="s">
        <v>665</v>
      </c>
      <c r="B1409" s="75" t="s">
        <v>704</v>
      </c>
      <c r="C1409" s="75" t="s">
        <v>683</v>
      </c>
      <c r="D1409" s="75" t="s">
        <v>229</v>
      </c>
      <c r="E1409" s="75" t="s">
        <v>11</v>
      </c>
      <c r="F1409" s="75" t="s">
        <v>705</v>
      </c>
      <c r="G1409" s="77">
        <v>81.0</v>
      </c>
    </row>
    <row r="1410">
      <c r="A1410" s="75" t="s">
        <v>665</v>
      </c>
      <c r="B1410" s="75" t="s">
        <v>704</v>
      </c>
      <c r="C1410" s="75" t="s">
        <v>683</v>
      </c>
      <c r="D1410" s="75" t="s">
        <v>229</v>
      </c>
      <c r="E1410" s="75" t="s">
        <v>11</v>
      </c>
      <c r="F1410" s="75" t="s">
        <v>706</v>
      </c>
      <c r="G1410" s="77">
        <v>48.0</v>
      </c>
    </row>
    <row r="1411">
      <c r="A1411" s="75" t="s">
        <v>665</v>
      </c>
      <c r="B1411" s="75" t="s">
        <v>704</v>
      </c>
      <c r="C1411" s="75" t="s">
        <v>683</v>
      </c>
      <c r="D1411" s="75" t="s">
        <v>229</v>
      </c>
      <c r="E1411" s="75" t="s">
        <v>11</v>
      </c>
      <c r="F1411" s="75" t="s">
        <v>707</v>
      </c>
      <c r="G1411" s="77">
        <v>45.0</v>
      </c>
    </row>
    <row r="1412">
      <c r="A1412" s="75" t="s">
        <v>665</v>
      </c>
      <c r="B1412" s="75" t="s">
        <v>704</v>
      </c>
      <c r="C1412" s="75" t="s">
        <v>683</v>
      </c>
      <c r="D1412" s="75" t="s">
        <v>229</v>
      </c>
      <c r="E1412" s="75" t="s">
        <v>20</v>
      </c>
      <c r="F1412" s="75" t="s">
        <v>705</v>
      </c>
      <c r="G1412" s="77">
        <v>2.0</v>
      </c>
    </row>
    <row r="1413">
      <c r="A1413" s="75" t="s">
        <v>665</v>
      </c>
      <c r="B1413" s="75" t="s">
        <v>704</v>
      </c>
      <c r="C1413" s="75" t="s">
        <v>683</v>
      </c>
      <c r="D1413" s="75" t="s">
        <v>229</v>
      </c>
      <c r="E1413" s="75" t="s">
        <v>20</v>
      </c>
      <c r="F1413" s="75" t="s">
        <v>706</v>
      </c>
      <c r="G1413" s="77">
        <v>1.0</v>
      </c>
    </row>
    <row r="1414">
      <c r="A1414" s="75" t="s">
        <v>665</v>
      </c>
      <c r="B1414" s="75" t="s">
        <v>704</v>
      </c>
      <c r="C1414" s="75" t="s">
        <v>683</v>
      </c>
      <c r="D1414" s="75" t="s">
        <v>229</v>
      </c>
      <c r="E1414" s="75" t="s">
        <v>20</v>
      </c>
      <c r="F1414" s="75" t="s">
        <v>707</v>
      </c>
      <c r="G1414" s="77">
        <v>1.0</v>
      </c>
    </row>
    <row r="1415">
      <c r="A1415" s="75" t="s">
        <v>665</v>
      </c>
      <c r="B1415" s="75" t="s">
        <v>704</v>
      </c>
      <c r="C1415" s="75" t="s">
        <v>683</v>
      </c>
      <c r="D1415" s="75" t="s">
        <v>229</v>
      </c>
      <c r="E1415" s="75" t="s">
        <v>15</v>
      </c>
      <c r="F1415" s="75" t="s">
        <v>705</v>
      </c>
      <c r="G1415" s="77">
        <v>15.0</v>
      </c>
    </row>
    <row r="1416">
      <c r="A1416" s="75" t="s">
        <v>665</v>
      </c>
      <c r="B1416" s="75" t="s">
        <v>704</v>
      </c>
      <c r="C1416" s="75" t="s">
        <v>683</v>
      </c>
      <c r="D1416" s="75" t="s">
        <v>229</v>
      </c>
      <c r="E1416" s="75" t="s">
        <v>15</v>
      </c>
      <c r="F1416" s="75" t="s">
        <v>706</v>
      </c>
      <c r="G1416" s="77">
        <v>0.0</v>
      </c>
    </row>
    <row r="1417">
      <c r="A1417" s="75" t="s">
        <v>665</v>
      </c>
      <c r="B1417" s="75" t="s">
        <v>704</v>
      </c>
      <c r="C1417" s="75" t="s">
        <v>683</v>
      </c>
      <c r="D1417" s="75" t="s">
        <v>229</v>
      </c>
      <c r="E1417" s="75" t="s">
        <v>15</v>
      </c>
      <c r="F1417" s="75" t="s">
        <v>707</v>
      </c>
      <c r="G1417" s="77">
        <v>0.0</v>
      </c>
    </row>
    <row r="1418">
      <c r="A1418" s="75" t="s">
        <v>665</v>
      </c>
      <c r="B1418" s="75" t="s">
        <v>704</v>
      </c>
      <c r="C1418" s="75" t="s">
        <v>683</v>
      </c>
      <c r="D1418" s="75" t="s">
        <v>229</v>
      </c>
      <c r="E1418" s="75" t="s">
        <v>10</v>
      </c>
      <c r="F1418" s="75" t="s">
        <v>705</v>
      </c>
      <c r="G1418" s="77">
        <v>76.0</v>
      </c>
    </row>
    <row r="1419">
      <c r="A1419" s="75" t="s">
        <v>665</v>
      </c>
      <c r="B1419" s="75" t="s">
        <v>704</v>
      </c>
      <c r="C1419" s="75" t="s">
        <v>683</v>
      </c>
      <c r="D1419" s="75" t="s">
        <v>229</v>
      </c>
      <c r="E1419" s="75" t="s">
        <v>10</v>
      </c>
      <c r="F1419" s="75" t="s">
        <v>706</v>
      </c>
      <c r="G1419" s="77">
        <v>61.0</v>
      </c>
    </row>
    <row r="1420">
      <c r="A1420" s="75" t="s">
        <v>665</v>
      </c>
      <c r="B1420" s="75" t="s">
        <v>704</v>
      </c>
      <c r="C1420" s="75" t="s">
        <v>683</v>
      </c>
      <c r="D1420" s="75" t="s">
        <v>229</v>
      </c>
      <c r="E1420" s="75" t="s">
        <v>10</v>
      </c>
      <c r="F1420" s="75" t="s">
        <v>707</v>
      </c>
      <c r="G1420" s="77">
        <v>46.0</v>
      </c>
    </row>
    <row r="1421">
      <c r="A1421" s="75" t="s">
        <v>665</v>
      </c>
      <c r="B1421" s="75" t="s">
        <v>704</v>
      </c>
      <c r="C1421" s="75" t="s">
        <v>683</v>
      </c>
      <c r="D1421" s="75" t="s">
        <v>229</v>
      </c>
      <c r="E1421" s="75" t="s">
        <v>16</v>
      </c>
      <c r="F1421" s="75" t="s">
        <v>705</v>
      </c>
      <c r="G1421" s="77">
        <v>18.0</v>
      </c>
    </row>
    <row r="1422">
      <c r="A1422" s="75" t="s">
        <v>665</v>
      </c>
      <c r="B1422" s="75" t="s">
        <v>704</v>
      </c>
      <c r="C1422" s="75" t="s">
        <v>683</v>
      </c>
      <c r="D1422" s="75" t="s">
        <v>229</v>
      </c>
      <c r="E1422" s="75" t="s">
        <v>16</v>
      </c>
      <c r="F1422" s="75" t="s">
        <v>706</v>
      </c>
      <c r="G1422" s="77">
        <v>15.0</v>
      </c>
    </row>
    <row r="1423">
      <c r="A1423" s="75" t="s">
        <v>665</v>
      </c>
      <c r="B1423" s="75" t="s">
        <v>704</v>
      </c>
      <c r="C1423" s="75" t="s">
        <v>683</v>
      </c>
      <c r="D1423" s="75" t="s">
        <v>229</v>
      </c>
      <c r="E1423" s="75" t="s">
        <v>16</v>
      </c>
      <c r="F1423" s="75" t="s">
        <v>707</v>
      </c>
      <c r="G1423" s="77">
        <v>15.0</v>
      </c>
    </row>
    <row r="1424">
      <c r="A1424" s="75" t="s">
        <v>665</v>
      </c>
      <c r="B1424" s="75" t="s">
        <v>704</v>
      </c>
      <c r="C1424" s="75" t="s">
        <v>683</v>
      </c>
      <c r="D1424" s="75" t="s">
        <v>229</v>
      </c>
      <c r="E1424" s="75" t="s">
        <v>12</v>
      </c>
      <c r="F1424" s="75" t="s">
        <v>705</v>
      </c>
      <c r="G1424" s="77">
        <v>1.0</v>
      </c>
    </row>
    <row r="1425">
      <c r="A1425" s="75" t="s">
        <v>665</v>
      </c>
      <c r="B1425" s="75" t="s">
        <v>704</v>
      </c>
      <c r="C1425" s="75" t="s">
        <v>683</v>
      </c>
      <c r="D1425" s="75" t="s">
        <v>229</v>
      </c>
      <c r="E1425" s="75" t="s">
        <v>12</v>
      </c>
      <c r="F1425" s="75" t="s">
        <v>706</v>
      </c>
      <c r="G1425" s="77">
        <v>0.0</v>
      </c>
    </row>
    <row r="1426">
      <c r="A1426" s="75" t="s">
        <v>665</v>
      </c>
      <c r="B1426" s="75" t="s">
        <v>704</v>
      </c>
      <c r="C1426" s="75" t="s">
        <v>683</v>
      </c>
      <c r="D1426" s="75" t="s">
        <v>229</v>
      </c>
      <c r="E1426" s="75" t="s">
        <v>12</v>
      </c>
      <c r="F1426" s="75" t="s">
        <v>707</v>
      </c>
      <c r="G1426" s="77">
        <v>0.0</v>
      </c>
    </row>
    <row r="1427">
      <c r="A1427" s="75" t="s">
        <v>665</v>
      </c>
      <c r="B1427" s="75" t="s">
        <v>704</v>
      </c>
      <c r="C1427" s="75" t="s">
        <v>683</v>
      </c>
      <c r="D1427" s="75" t="s">
        <v>177</v>
      </c>
      <c r="E1427" s="75" t="s">
        <v>17</v>
      </c>
      <c r="F1427" s="75" t="s">
        <v>705</v>
      </c>
      <c r="G1427" s="77">
        <v>80.0</v>
      </c>
    </row>
    <row r="1428">
      <c r="A1428" s="75" t="s">
        <v>665</v>
      </c>
      <c r="B1428" s="75" t="s">
        <v>704</v>
      </c>
      <c r="C1428" s="75" t="s">
        <v>683</v>
      </c>
      <c r="D1428" s="75" t="s">
        <v>177</v>
      </c>
      <c r="E1428" s="75" t="s">
        <v>17</v>
      </c>
      <c r="F1428" s="75" t="s">
        <v>706</v>
      </c>
      <c r="G1428" s="77">
        <v>11.0</v>
      </c>
    </row>
    <row r="1429">
      <c r="A1429" s="75" t="s">
        <v>665</v>
      </c>
      <c r="B1429" s="75" t="s">
        <v>704</v>
      </c>
      <c r="C1429" s="75" t="s">
        <v>683</v>
      </c>
      <c r="D1429" s="75" t="s">
        <v>177</v>
      </c>
      <c r="E1429" s="75" t="s">
        <v>17</v>
      </c>
      <c r="F1429" s="75" t="s">
        <v>707</v>
      </c>
      <c r="G1429" s="77">
        <v>10.0</v>
      </c>
    </row>
    <row r="1430">
      <c r="A1430" s="75" t="s">
        <v>665</v>
      </c>
      <c r="B1430" s="75" t="s">
        <v>704</v>
      </c>
      <c r="C1430" s="75" t="s">
        <v>683</v>
      </c>
      <c r="D1430" s="75" t="s">
        <v>177</v>
      </c>
      <c r="E1430" s="75" t="s">
        <v>14</v>
      </c>
      <c r="F1430" s="75" t="s">
        <v>705</v>
      </c>
      <c r="G1430" s="77">
        <v>152.0</v>
      </c>
    </row>
    <row r="1431">
      <c r="A1431" s="75" t="s">
        <v>665</v>
      </c>
      <c r="B1431" s="75" t="s">
        <v>704</v>
      </c>
      <c r="C1431" s="75" t="s">
        <v>683</v>
      </c>
      <c r="D1431" s="75" t="s">
        <v>177</v>
      </c>
      <c r="E1431" s="75" t="s">
        <v>14</v>
      </c>
      <c r="F1431" s="75" t="s">
        <v>706</v>
      </c>
      <c r="G1431" s="77">
        <v>0.0</v>
      </c>
    </row>
    <row r="1432">
      <c r="A1432" s="75" t="s">
        <v>665</v>
      </c>
      <c r="B1432" s="75" t="s">
        <v>704</v>
      </c>
      <c r="C1432" s="75" t="s">
        <v>683</v>
      </c>
      <c r="D1432" s="75" t="s">
        <v>177</v>
      </c>
      <c r="E1432" s="75" t="s">
        <v>14</v>
      </c>
      <c r="F1432" s="75" t="s">
        <v>707</v>
      </c>
      <c r="G1432" s="77">
        <v>0.0</v>
      </c>
    </row>
    <row r="1433">
      <c r="A1433" s="75" t="s">
        <v>665</v>
      </c>
      <c r="B1433" s="75" t="s">
        <v>704</v>
      </c>
      <c r="C1433" s="75" t="s">
        <v>683</v>
      </c>
      <c r="D1433" s="75" t="s">
        <v>177</v>
      </c>
      <c r="E1433" s="75" t="s">
        <v>11</v>
      </c>
      <c r="F1433" s="75" t="s">
        <v>705</v>
      </c>
      <c r="G1433" s="77">
        <v>6872.0</v>
      </c>
    </row>
    <row r="1434">
      <c r="A1434" s="75" t="s">
        <v>665</v>
      </c>
      <c r="B1434" s="75" t="s">
        <v>704</v>
      </c>
      <c r="C1434" s="75" t="s">
        <v>683</v>
      </c>
      <c r="D1434" s="75" t="s">
        <v>177</v>
      </c>
      <c r="E1434" s="75" t="s">
        <v>11</v>
      </c>
      <c r="F1434" s="75" t="s">
        <v>706</v>
      </c>
      <c r="G1434" s="77">
        <v>3310.0</v>
      </c>
    </row>
    <row r="1435">
      <c r="A1435" s="75" t="s">
        <v>665</v>
      </c>
      <c r="B1435" s="75" t="s">
        <v>704</v>
      </c>
      <c r="C1435" s="75" t="s">
        <v>683</v>
      </c>
      <c r="D1435" s="75" t="s">
        <v>177</v>
      </c>
      <c r="E1435" s="75" t="s">
        <v>11</v>
      </c>
      <c r="F1435" s="75" t="s">
        <v>707</v>
      </c>
      <c r="G1435" s="77">
        <v>3095.0</v>
      </c>
    </row>
    <row r="1436">
      <c r="A1436" s="75" t="s">
        <v>665</v>
      </c>
      <c r="B1436" s="75" t="s">
        <v>704</v>
      </c>
      <c r="C1436" s="75" t="s">
        <v>683</v>
      </c>
      <c r="D1436" s="75" t="s">
        <v>177</v>
      </c>
      <c r="E1436" s="75" t="s">
        <v>20</v>
      </c>
      <c r="F1436" s="75" t="s">
        <v>705</v>
      </c>
      <c r="G1436" s="77">
        <v>82.0</v>
      </c>
    </row>
    <row r="1437">
      <c r="A1437" s="75" t="s">
        <v>665</v>
      </c>
      <c r="B1437" s="75" t="s">
        <v>704</v>
      </c>
      <c r="C1437" s="75" t="s">
        <v>683</v>
      </c>
      <c r="D1437" s="75" t="s">
        <v>177</v>
      </c>
      <c r="E1437" s="75" t="s">
        <v>20</v>
      </c>
      <c r="F1437" s="75" t="s">
        <v>706</v>
      </c>
      <c r="G1437" s="77">
        <v>16.0</v>
      </c>
    </row>
    <row r="1438">
      <c r="A1438" s="75" t="s">
        <v>665</v>
      </c>
      <c r="B1438" s="75" t="s">
        <v>704</v>
      </c>
      <c r="C1438" s="75" t="s">
        <v>683</v>
      </c>
      <c r="D1438" s="75" t="s">
        <v>177</v>
      </c>
      <c r="E1438" s="75" t="s">
        <v>20</v>
      </c>
      <c r="F1438" s="75" t="s">
        <v>707</v>
      </c>
      <c r="G1438" s="77">
        <v>13.0</v>
      </c>
    </row>
    <row r="1439">
      <c r="A1439" s="75" t="s">
        <v>665</v>
      </c>
      <c r="B1439" s="75" t="s">
        <v>704</v>
      </c>
      <c r="C1439" s="75" t="s">
        <v>683</v>
      </c>
      <c r="D1439" s="75" t="s">
        <v>177</v>
      </c>
      <c r="E1439" s="75" t="s">
        <v>15</v>
      </c>
      <c r="F1439" s="75" t="s">
        <v>705</v>
      </c>
      <c r="G1439" s="77">
        <v>335.0</v>
      </c>
    </row>
    <row r="1440">
      <c r="A1440" s="75" t="s">
        <v>665</v>
      </c>
      <c r="B1440" s="75" t="s">
        <v>704</v>
      </c>
      <c r="C1440" s="75" t="s">
        <v>683</v>
      </c>
      <c r="D1440" s="75" t="s">
        <v>177</v>
      </c>
      <c r="E1440" s="75" t="s">
        <v>15</v>
      </c>
      <c r="F1440" s="75" t="s">
        <v>706</v>
      </c>
      <c r="G1440" s="77">
        <v>13.0</v>
      </c>
    </row>
    <row r="1441">
      <c r="A1441" s="75" t="s">
        <v>665</v>
      </c>
      <c r="B1441" s="75" t="s">
        <v>704</v>
      </c>
      <c r="C1441" s="75" t="s">
        <v>683</v>
      </c>
      <c r="D1441" s="75" t="s">
        <v>177</v>
      </c>
      <c r="E1441" s="75" t="s">
        <v>15</v>
      </c>
      <c r="F1441" s="75" t="s">
        <v>707</v>
      </c>
      <c r="G1441" s="77">
        <v>13.0</v>
      </c>
    </row>
    <row r="1442">
      <c r="A1442" s="75" t="s">
        <v>665</v>
      </c>
      <c r="B1442" s="75" t="s">
        <v>704</v>
      </c>
      <c r="C1442" s="75" t="s">
        <v>683</v>
      </c>
      <c r="D1442" s="75" t="s">
        <v>177</v>
      </c>
      <c r="E1442" s="75" t="s">
        <v>19</v>
      </c>
      <c r="F1442" s="75" t="s">
        <v>705</v>
      </c>
      <c r="G1442" s="77">
        <v>35.0</v>
      </c>
    </row>
    <row r="1443">
      <c r="A1443" s="75" t="s">
        <v>665</v>
      </c>
      <c r="B1443" s="75" t="s">
        <v>704</v>
      </c>
      <c r="C1443" s="75" t="s">
        <v>683</v>
      </c>
      <c r="D1443" s="75" t="s">
        <v>177</v>
      </c>
      <c r="E1443" s="75" t="s">
        <v>19</v>
      </c>
      <c r="F1443" s="75" t="s">
        <v>706</v>
      </c>
      <c r="G1443" s="77">
        <v>11.0</v>
      </c>
    </row>
    <row r="1444">
      <c r="A1444" s="75" t="s">
        <v>665</v>
      </c>
      <c r="B1444" s="75" t="s">
        <v>704</v>
      </c>
      <c r="C1444" s="75" t="s">
        <v>683</v>
      </c>
      <c r="D1444" s="75" t="s">
        <v>177</v>
      </c>
      <c r="E1444" s="75" t="s">
        <v>19</v>
      </c>
      <c r="F1444" s="75" t="s">
        <v>707</v>
      </c>
      <c r="G1444" s="77">
        <v>11.0</v>
      </c>
    </row>
    <row r="1445">
      <c r="A1445" s="75" t="s">
        <v>665</v>
      </c>
      <c r="B1445" s="75" t="s">
        <v>704</v>
      </c>
      <c r="C1445" s="75" t="s">
        <v>683</v>
      </c>
      <c r="D1445" s="75" t="s">
        <v>177</v>
      </c>
      <c r="E1445" s="75" t="s">
        <v>13</v>
      </c>
      <c r="F1445" s="75" t="s">
        <v>705</v>
      </c>
      <c r="G1445" s="77">
        <v>42.0</v>
      </c>
    </row>
    <row r="1446">
      <c r="A1446" s="75" t="s">
        <v>665</v>
      </c>
      <c r="B1446" s="75" t="s">
        <v>704</v>
      </c>
      <c r="C1446" s="75" t="s">
        <v>683</v>
      </c>
      <c r="D1446" s="75" t="s">
        <v>177</v>
      </c>
      <c r="E1446" s="75" t="s">
        <v>13</v>
      </c>
      <c r="F1446" s="75" t="s">
        <v>706</v>
      </c>
      <c r="G1446" s="77">
        <v>5.0</v>
      </c>
    </row>
    <row r="1447">
      <c r="A1447" s="75" t="s">
        <v>665</v>
      </c>
      <c r="B1447" s="75" t="s">
        <v>704</v>
      </c>
      <c r="C1447" s="75" t="s">
        <v>683</v>
      </c>
      <c r="D1447" s="75" t="s">
        <v>177</v>
      </c>
      <c r="E1447" s="75" t="s">
        <v>13</v>
      </c>
      <c r="F1447" s="75" t="s">
        <v>707</v>
      </c>
      <c r="G1447" s="77">
        <v>5.0</v>
      </c>
    </row>
    <row r="1448">
      <c r="A1448" s="75" t="s">
        <v>665</v>
      </c>
      <c r="B1448" s="75" t="s">
        <v>704</v>
      </c>
      <c r="C1448" s="75" t="s">
        <v>683</v>
      </c>
      <c r="D1448" s="75" t="s">
        <v>177</v>
      </c>
      <c r="E1448" s="75" t="s">
        <v>10</v>
      </c>
      <c r="F1448" s="75" t="s">
        <v>705</v>
      </c>
      <c r="G1448" s="77">
        <v>5519.0</v>
      </c>
    </row>
    <row r="1449">
      <c r="A1449" s="75" t="s">
        <v>665</v>
      </c>
      <c r="B1449" s="75" t="s">
        <v>704</v>
      </c>
      <c r="C1449" s="75" t="s">
        <v>683</v>
      </c>
      <c r="D1449" s="75" t="s">
        <v>177</v>
      </c>
      <c r="E1449" s="75" t="s">
        <v>10</v>
      </c>
      <c r="F1449" s="75" t="s">
        <v>706</v>
      </c>
      <c r="G1449" s="77">
        <v>4469.0</v>
      </c>
    </row>
    <row r="1450">
      <c r="A1450" s="75" t="s">
        <v>665</v>
      </c>
      <c r="B1450" s="75" t="s">
        <v>704</v>
      </c>
      <c r="C1450" s="75" t="s">
        <v>683</v>
      </c>
      <c r="D1450" s="75" t="s">
        <v>177</v>
      </c>
      <c r="E1450" s="75" t="s">
        <v>10</v>
      </c>
      <c r="F1450" s="75" t="s">
        <v>707</v>
      </c>
      <c r="G1450" s="77">
        <v>3597.0</v>
      </c>
    </row>
    <row r="1451">
      <c r="A1451" s="75" t="s">
        <v>665</v>
      </c>
      <c r="B1451" s="75" t="s">
        <v>704</v>
      </c>
      <c r="C1451" s="75" t="s">
        <v>683</v>
      </c>
      <c r="D1451" s="75" t="s">
        <v>177</v>
      </c>
      <c r="E1451" s="75" t="s">
        <v>16</v>
      </c>
      <c r="F1451" s="75" t="s">
        <v>705</v>
      </c>
      <c r="G1451" s="77">
        <v>9932.0</v>
      </c>
    </row>
    <row r="1452">
      <c r="A1452" s="75" t="s">
        <v>665</v>
      </c>
      <c r="B1452" s="75" t="s">
        <v>704</v>
      </c>
      <c r="C1452" s="75" t="s">
        <v>683</v>
      </c>
      <c r="D1452" s="75" t="s">
        <v>177</v>
      </c>
      <c r="E1452" s="75" t="s">
        <v>16</v>
      </c>
      <c r="F1452" s="75" t="s">
        <v>706</v>
      </c>
      <c r="G1452" s="77">
        <v>9579.0</v>
      </c>
    </row>
    <row r="1453">
      <c r="A1453" s="75" t="s">
        <v>665</v>
      </c>
      <c r="B1453" s="75" t="s">
        <v>704</v>
      </c>
      <c r="C1453" s="75" t="s">
        <v>683</v>
      </c>
      <c r="D1453" s="75" t="s">
        <v>177</v>
      </c>
      <c r="E1453" s="75" t="s">
        <v>16</v>
      </c>
      <c r="F1453" s="75" t="s">
        <v>707</v>
      </c>
      <c r="G1453" s="77">
        <v>8598.0</v>
      </c>
    </row>
    <row r="1454">
      <c r="A1454" s="75" t="s">
        <v>665</v>
      </c>
      <c r="B1454" s="75" t="s">
        <v>704</v>
      </c>
      <c r="C1454" s="75" t="s">
        <v>683</v>
      </c>
      <c r="D1454" s="75" t="s">
        <v>177</v>
      </c>
      <c r="E1454" s="75" t="s">
        <v>12</v>
      </c>
      <c r="F1454" s="75" t="s">
        <v>705</v>
      </c>
      <c r="G1454" s="77">
        <v>214.0</v>
      </c>
    </row>
    <row r="1455">
      <c r="A1455" s="75" t="s">
        <v>665</v>
      </c>
      <c r="B1455" s="75" t="s">
        <v>704</v>
      </c>
      <c r="C1455" s="75" t="s">
        <v>683</v>
      </c>
      <c r="D1455" s="75" t="s">
        <v>177</v>
      </c>
      <c r="E1455" s="75" t="s">
        <v>12</v>
      </c>
      <c r="F1455" s="75" t="s">
        <v>706</v>
      </c>
      <c r="G1455" s="77">
        <v>50.0</v>
      </c>
    </row>
    <row r="1456">
      <c r="A1456" s="75" t="s">
        <v>665</v>
      </c>
      <c r="B1456" s="75" t="s">
        <v>704</v>
      </c>
      <c r="C1456" s="75" t="s">
        <v>683</v>
      </c>
      <c r="D1456" s="75" t="s">
        <v>177</v>
      </c>
      <c r="E1456" s="75" t="s">
        <v>12</v>
      </c>
      <c r="F1456" s="75" t="s">
        <v>707</v>
      </c>
      <c r="G1456" s="77">
        <v>47.0</v>
      </c>
    </row>
    <row r="1457">
      <c r="A1457" s="75" t="s">
        <v>665</v>
      </c>
      <c r="B1457" s="75" t="s">
        <v>704</v>
      </c>
      <c r="C1457" s="75" t="s">
        <v>683</v>
      </c>
      <c r="D1457" s="75" t="s">
        <v>177</v>
      </c>
      <c r="E1457" s="75" t="s">
        <v>18</v>
      </c>
      <c r="F1457" s="75" t="s">
        <v>705</v>
      </c>
      <c r="G1457" s="77">
        <v>32.0</v>
      </c>
    </row>
    <row r="1458">
      <c r="A1458" s="75" t="s">
        <v>665</v>
      </c>
      <c r="B1458" s="75" t="s">
        <v>704</v>
      </c>
      <c r="C1458" s="75" t="s">
        <v>683</v>
      </c>
      <c r="D1458" s="75" t="s">
        <v>177</v>
      </c>
      <c r="E1458" s="75" t="s">
        <v>18</v>
      </c>
      <c r="F1458" s="75" t="s">
        <v>706</v>
      </c>
      <c r="G1458" s="77">
        <v>2.0</v>
      </c>
    </row>
    <row r="1459">
      <c r="A1459" s="75" t="s">
        <v>665</v>
      </c>
      <c r="B1459" s="75" t="s">
        <v>704</v>
      </c>
      <c r="C1459" s="75" t="s">
        <v>683</v>
      </c>
      <c r="D1459" s="75" t="s">
        <v>177</v>
      </c>
      <c r="E1459" s="75" t="s">
        <v>18</v>
      </c>
      <c r="F1459" s="75" t="s">
        <v>707</v>
      </c>
      <c r="G1459" s="77">
        <v>2.0</v>
      </c>
    </row>
    <row r="1460">
      <c r="A1460" s="75" t="s">
        <v>665</v>
      </c>
      <c r="B1460" s="75" t="s">
        <v>704</v>
      </c>
      <c r="C1460" s="75" t="s">
        <v>683</v>
      </c>
      <c r="D1460" s="75" t="s">
        <v>115</v>
      </c>
      <c r="E1460" s="75" t="s">
        <v>17</v>
      </c>
      <c r="F1460" s="75" t="s">
        <v>705</v>
      </c>
      <c r="G1460" s="77">
        <v>15.0</v>
      </c>
    </row>
    <row r="1461">
      <c r="A1461" s="75" t="s">
        <v>665</v>
      </c>
      <c r="B1461" s="75" t="s">
        <v>704</v>
      </c>
      <c r="C1461" s="75" t="s">
        <v>683</v>
      </c>
      <c r="D1461" s="75" t="s">
        <v>115</v>
      </c>
      <c r="E1461" s="75" t="s">
        <v>17</v>
      </c>
      <c r="F1461" s="75" t="s">
        <v>706</v>
      </c>
      <c r="G1461" s="77">
        <v>3.0</v>
      </c>
    </row>
    <row r="1462">
      <c r="A1462" s="75" t="s">
        <v>665</v>
      </c>
      <c r="B1462" s="75" t="s">
        <v>704</v>
      </c>
      <c r="C1462" s="75" t="s">
        <v>683</v>
      </c>
      <c r="D1462" s="75" t="s">
        <v>115</v>
      </c>
      <c r="E1462" s="75" t="s">
        <v>17</v>
      </c>
      <c r="F1462" s="75" t="s">
        <v>707</v>
      </c>
      <c r="G1462" s="77">
        <v>3.0</v>
      </c>
    </row>
    <row r="1463">
      <c r="A1463" s="75" t="s">
        <v>665</v>
      </c>
      <c r="B1463" s="75" t="s">
        <v>704</v>
      </c>
      <c r="C1463" s="75" t="s">
        <v>683</v>
      </c>
      <c r="D1463" s="75" t="s">
        <v>115</v>
      </c>
      <c r="E1463" s="75" t="s">
        <v>14</v>
      </c>
      <c r="F1463" s="75" t="s">
        <v>705</v>
      </c>
      <c r="G1463" s="77">
        <v>117.0</v>
      </c>
    </row>
    <row r="1464">
      <c r="A1464" s="75" t="s">
        <v>665</v>
      </c>
      <c r="B1464" s="75" t="s">
        <v>704</v>
      </c>
      <c r="C1464" s="75" t="s">
        <v>683</v>
      </c>
      <c r="D1464" s="75" t="s">
        <v>115</v>
      </c>
      <c r="E1464" s="75" t="s">
        <v>14</v>
      </c>
      <c r="F1464" s="75" t="s">
        <v>706</v>
      </c>
      <c r="G1464" s="77">
        <v>0.0</v>
      </c>
    </row>
    <row r="1465">
      <c r="A1465" s="75" t="s">
        <v>665</v>
      </c>
      <c r="B1465" s="75" t="s">
        <v>704</v>
      </c>
      <c r="C1465" s="75" t="s">
        <v>683</v>
      </c>
      <c r="D1465" s="75" t="s">
        <v>115</v>
      </c>
      <c r="E1465" s="75" t="s">
        <v>14</v>
      </c>
      <c r="F1465" s="75" t="s">
        <v>707</v>
      </c>
      <c r="G1465" s="77">
        <v>0.0</v>
      </c>
    </row>
    <row r="1466">
      <c r="A1466" s="75" t="s">
        <v>665</v>
      </c>
      <c r="B1466" s="75" t="s">
        <v>704</v>
      </c>
      <c r="C1466" s="75" t="s">
        <v>683</v>
      </c>
      <c r="D1466" s="75" t="s">
        <v>115</v>
      </c>
      <c r="E1466" s="75" t="s">
        <v>11</v>
      </c>
      <c r="F1466" s="75" t="s">
        <v>705</v>
      </c>
      <c r="G1466" s="77">
        <v>1353.0</v>
      </c>
    </row>
    <row r="1467">
      <c r="A1467" s="75" t="s">
        <v>665</v>
      </c>
      <c r="B1467" s="75" t="s">
        <v>704</v>
      </c>
      <c r="C1467" s="75" t="s">
        <v>683</v>
      </c>
      <c r="D1467" s="75" t="s">
        <v>115</v>
      </c>
      <c r="E1467" s="75" t="s">
        <v>11</v>
      </c>
      <c r="F1467" s="75" t="s">
        <v>706</v>
      </c>
      <c r="G1467" s="77">
        <v>41.0</v>
      </c>
    </row>
    <row r="1468">
      <c r="A1468" s="75" t="s">
        <v>665</v>
      </c>
      <c r="B1468" s="75" t="s">
        <v>704</v>
      </c>
      <c r="C1468" s="75" t="s">
        <v>683</v>
      </c>
      <c r="D1468" s="75" t="s">
        <v>115</v>
      </c>
      <c r="E1468" s="75" t="s">
        <v>11</v>
      </c>
      <c r="F1468" s="75" t="s">
        <v>707</v>
      </c>
      <c r="G1468" s="77">
        <v>41.0</v>
      </c>
    </row>
    <row r="1469">
      <c r="A1469" s="75" t="s">
        <v>665</v>
      </c>
      <c r="B1469" s="75" t="s">
        <v>704</v>
      </c>
      <c r="C1469" s="75" t="s">
        <v>683</v>
      </c>
      <c r="D1469" s="75" t="s">
        <v>115</v>
      </c>
      <c r="E1469" s="75" t="s">
        <v>20</v>
      </c>
      <c r="F1469" s="75" t="s">
        <v>705</v>
      </c>
      <c r="G1469" s="77">
        <v>20.0</v>
      </c>
    </row>
    <row r="1470">
      <c r="A1470" s="75" t="s">
        <v>665</v>
      </c>
      <c r="B1470" s="75" t="s">
        <v>704</v>
      </c>
      <c r="C1470" s="75" t="s">
        <v>683</v>
      </c>
      <c r="D1470" s="75" t="s">
        <v>115</v>
      </c>
      <c r="E1470" s="75" t="s">
        <v>20</v>
      </c>
      <c r="F1470" s="75" t="s">
        <v>706</v>
      </c>
      <c r="G1470" s="77">
        <v>2.0</v>
      </c>
    </row>
    <row r="1471">
      <c r="A1471" s="75" t="s">
        <v>665</v>
      </c>
      <c r="B1471" s="75" t="s">
        <v>704</v>
      </c>
      <c r="C1471" s="75" t="s">
        <v>683</v>
      </c>
      <c r="D1471" s="75" t="s">
        <v>115</v>
      </c>
      <c r="E1471" s="75" t="s">
        <v>20</v>
      </c>
      <c r="F1471" s="75" t="s">
        <v>707</v>
      </c>
      <c r="G1471" s="77">
        <v>2.0</v>
      </c>
    </row>
    <row r="1472">
      <c r="A1472" s="75" t="s">
        <v>665</v>
      </c>
      <c r="B1472" s="75" t="s">
        <v>704</v>
      </c>
      <c r="C1472" s="75" t="s">
        <v>683</v>
      </c>
      <c r="D1472" s="75" t="s">
        <v>115</v>
      </c>
      <c r="E1472" s="75" t="s">
        <v>15</v>
      </c>
      <c r="F1472" s="75" t="s">
        <v>705</v>
      </c>
      <c r="G1472" s="77">
        <v>114.0</v>
      </c>
    </row>
    <row r="1473">
      <c r="A1473" s="75" t="s">
        <v>665</v>
      </c>
      <c r="B1473" s="75" t="s">
        <v>704</v>
      </c>
      <c r="C1473" s="75" t="s">
        <v>683</v>
      </c>
      <c r="D1473" s="75" t="s">
        <v>115</v>
      </c>
      <c r="E1473" s="75" t="s">
        <v>15</v>
      </c>
      <c r="F1473" s="75" t="s">
        <v>706</v>
      </c>
      <c r="G1473" s="77">
        <v>2.0</v>
      </c>
    </row>
    <row r="1474">
      <c r="A1474" s="75" t="s">
        <v>665</v>
      </c>
      <c r="B1474" s="75" t="s">
        <v>704</v>
      </c>
      <c r="C1474" s="75" t="s">
        <v>683</v>
      </c>
      <c r="D1474" s="75" t="s">
        <v>115</v>
      </c>
      <c r="E1474" s="75" t="s">
        <v>15</v>
      </c>
      <c r="F1474" s="75" t="s">
        <v>707</v>
      </c>
      <c r="G1474" s="77">
        <v>2.0</v>
      </c>
    </row>
    <row r="1475">
      <c r="A1475" s="75" t="s">
        <v>665</v>
      </c>
      <c r="B1475" s="75" t="s">
        <v>704</v>
      </c>
      <c r="C1475" s="75" t="s">
        <v>683</v>
      </c>
      <c r="D1475" s="75" t="s">
        <v>115</v>
      </c>
      <c r="E1475" s="75" t="s">
        <v>19</v>
      </c>
      <c r="F1475" s="75" t="s">
        <v>705</v>
      </c>
      <c r="G1475" s="77">
        <v>18.0</v>
      </c>
    </row>
    <row r="1476">
      <c r="A1476" s="75" t="s">
        <v>665</v>
      </c>
      <c r="B1476" s="75" t="s">
        <v>704</v>
      </c>
      <c r="C1476" s="75" t="s">
        <v>683</v>
      </c>
      <c r="D1476" s="75" t="s">
        <v>115</v>
      </c>
      <c r="E1476" s="75" t="s">
        <v>19</v>
      </c>
      <c r="F1476" s="75" t="s">
        <v>706</v>
      </c>
      <c r="G1476" s="77">
        <v>11.0</v>
      </c>
    </row>
    <row r="1477">
      <c r="A1477" s="75" t="s">
        <v>665</v>
      </c>
      <c r="B1477" s="75" t="s">
        <v>704</v>
      </c>
      <c r="C1477" s="75" t="s">
        <v>683</v>
      </c>
      <c r="D1477" s="75" t="s">
        <v>115</v>
      </c>
      <c r="E1477" s="75" t="s">
        <v>19</v>
      </c>
      <c r="F1477" s="75" t="s">
        <v>707</v>
      </c>
      <c r="G1477" s="77">
        <v>11.0</v>
      </c>
    </row>
    <row r="1478">
      <c r="A1478" s="75" t="s">
        <v>665</v>
      </c>
      <c r="B1478" s="75" t="s">
        <v>704</v>
      </c>
      <c r="C1478" s="75" t="s">
        <v>683</v>
      </c>
      <c r="D1478" s="75" t="s">
        <v>115</v>
      </c>
      <c r="E1478" s="75" t="s">
        <v>13</v>
      </c>
      <c r="F1478" s="75" t="s">
        <v>705</v>
      </c>
      <c r="G1478" s="77">
        <v>19.0</v>
      </c>
    </row>
    <row r="1479">
      <c r="A1479" s="75" t="s">
        <v>665</v>
      </c>
      <c r="B1479" s="75" t="s">
        <v>704</v>
      </c>
      <c r="C1479" s="75" t="s">
        <v>683</v>
      </c>
      <c r="D1479" s="75" t="s">
        <v>115</v>
      </c>
      <c r="E1479" s="75" t="s">
        <v>13</v>
      </c>
      <c r="F1479" s="75" t="s">
        <v>706</v>
      </c>
      <c r="G1479" s="77">
        <v>0.0</v>
      </c>
    </row>
    <row r="1480">
      <c r="A1480" s="75" t="s">
        <v>665</v>
      </c>
      <c r="B1480" s="75" t="s">
        <v>704</v>
      </c>
      <c r="C1480" s="75" t="s">
        <v>683</v>
      </c>
      <c r="D1480" s="75" t="s">
        <v>115</v>
      </c>
      <c r="E1480" s="75" t="s">
        <v>13</v>
      </c>
      <c r="F1480" s="75" t="s">
        <v>707</v>
      </c>
      <c r="G1480" s="77">
        <v>0.0</v>
      </c>
    </row>
    <row r="1481">
      <c r="A1481" s="75" t="s">
        <v>665</v>
      </c>
      <c r="B1481" s="75" t="s">
        <v>704</v>
      </c>
      <c r="C1481" s="75" t="s">
        <v>683</v>
      </c>
      <c r="D1481" s="75" t="s">
        <v>115</v>
      </c>
      <c r="E1481" s="75" t="s">
        <v>10</v>
      </c>
      <c r="F1481" s="75" t="s">
        <v>705</v>
      </c>
      <c r="G1481" s="77">
        <v>1767.0</v>
      </c>
    </row>
    <row r="1482">
      <c r="A1482" s="75" t="s">
        <v>665</v>
      </c>
      <c r="B1482" s="75" t="s">
        <v>704</v>
      </c>
      <c r="C1482" s="75" t="s">
        <v>683</v>
      </c>
      <c r="D1482" s="75" t="s">
        <v>115</v>
      </c>
      <c r="E1482" s="75" t="s">
        <v>10</v>
      </c>
      <c r="F1482" s="75" t="s">
        <v>706</v>
      </c>
      <c r="G1482" s="77">
        <v>1194.0</v>
      </c>
    </row>
    <row r="1483">
      <c r="A1483" s="75" t="s">
        <v>665</v>
      </c>
      <c r="B1483" s="75" t="s">
        <v>704</v>
      </c>
      <c r="C1483" s="75" t="s">
        <v>683</v>
      </c>
      <c r="D1483" s="75" t="s">
        <v>115</v>
      </c>
      <c r="E1483" s="75" t="s">
        <v>10</v>
      </c>
      <c r="F1483" s="75" t="s">
        <v>707</v>
      </c>
      <c r="G1483" s="77">
        <v>663.0</v>
      </c>
    </row>
    <row r="1484">
      <c r="A1484" s="75" t="s">
        <v>665</v>
      </c>
      <c r="B1484" s="75" t="s">
        <v>704</v>
      </c>
      <c r="C1484" s="75" t="s">
        <v>683</v>
      </c>
      <c r="D1484" s="75" t="s">
        <v>115</v>
      </c>
      <c r="E1484" s="75" t="s">
        <v>16</v>
      </c>
      <c r="F1484" s="75" t="s">
        <v>705</v>
      </c>
      <c r="G1484" s="77">
        <v>92.0</v>
      </c>
    </row>
    <row r="1485">
      <c r="A1485" s="75" t="s">
        <v>665</v>
      </c>
      <c r="B1485" s="75" t="s">
        <v>704</v>
      </c>
      <c r="C1485" s="75" t="s">
        <v>683</v>
      </c>
      <c r="D1485" s="75" t="s">
        <v>115</v>
      </c>
      <c r="E1485" s="75" t="s">
        <v>16</v>
      </c>
      <c r="F1485" s="75" t="s">
        <v>706</v>
      </c>
      <c r="G1485" s="77">
        <v>21.0</v>
      </c>
    </row>
    <row r="1486">
      <c r="A1486" s="75" t="s">
        <v>665</v>
      </c>
      <c r="B1486" s="75" t="s">
        <v>704</v>
      </c>
      <c r="C1486" s="75" t="s">
        <v>683</v>
      </c>
      <c r="D1486" s="75" t="s">
        <v>115</v>
      </c>
      <c r="E1486" s="75" t="s">
        <v>16</v>
      </c>
      <c r="F1486" s="75" t="s">
        <v>707</v>
      </c>
      <c r="G1486" s="77">
        <v>21.0</v>
      </c>
    </row>
    <row r="1487">
      <c r="A1487" s="75" t="s">
        <v>665</v>
      </c>
      <c r="B1487" s="75" t="s">
        <v>704</v>
      </c>
      <c r="C1487" s="75" t="s">
        <v>683</v>
      </c>
      <c r="D1487" s="75" t="s">
        <v>115</v>
      </c>
      <c r="E1487" s="75" t="s">
        <v>12</v>
      </c>
      <c r="F1487" s="75" t="s">
        <v>705</v>
      </c>
      <c r="G1487" s="77">
        <v>123.0</v>
      </c>
    </row>
    <row r="1488">
      <c r="A1488" s="75" t="s">
        <v>665</v>
      </c>
      <c r="B1488" s="75" t="s">
        <v>704</v>
      </c>
      <c r="C1488" s="75" t="s">
        <v>683</v>
      </c>
      <c r="D1488" s="75" t="s">
        <v>115</v>
      </c>
      <c r="E1488" s="75" t="s">
        <v>12</v>
      </c>
      <c r="F1488" s="75" t="s">
        <v>706</v>
      </c>
      <c r="G1488" s="77">
        <v>21.0</v>
      </c>
    </row>
    <row r="1489">
      <c r="A1489" s="75" t="s">
        <v>665</v>
      </c>
      <c r="B1489" s="75" t="s">
        <v>704</v>
      </c>
      <c r="C1489" s="75" t="s">
        <v>683</v>
      </c>
      <c r="D1489" s="75" t="s">
        <v>115</v>
      </c>
      <c r="E1489" s="75" t="s">
        <v>12</v>
      </c>
      <c r="F1489" s="75" t="s">
        <v>707</v>
      </c>
      <c r="G1489" s="77">
        <v>19.0</v>
      </c>
    </row>
    <row r="1490">
      <c r="A1490" s="75" t="s">
        <v>665</v>
      </c>
      <c r="B1490" s="75" t="s">
        <v>704</v>
      </c>
      <c r="C1490" s="75" t="s">
        <v>683</v>
      </c>
      <c r="D1490" s="75" t="s">
        <v>115</v>
      </c>
      <c r="E1490" s="75" t="s">
        <v>18</v>
      </c>
      <c r="F1490" s="75" t="s">
        <v>705</v>
      </c>
      <c r="G1490" s="77">
        <v>1.0</v>
      </c>
    </row>
    <row r="1491">
      <c r="A1491" s="75" t="s">
        <v>665</v>
      </c>
      <c r="B1491" s="75" t="s">
        <v>704</v>
      </c>
      <c r="C1491" s="75" t="s">
        <v>683</v>
      </c>
      <c r="D1491" s="75" t="s">
        <v>115</v>
      </c>
      <c r="E1491" s="75" t="s">
        <v>18</v>
      </c>
      <c r="F1491" s="75" t="s">
        <v>706</v>
      </c>
      <c r="G1491" s="77">
        <v>0.0</v>
      </c>
    </row>
    <row r="1492">
      <c r="A1492" s="75" t="s">
        <v>665</v>
      </c>
      <c r="B1492" s="75" t="s">
        <v>704</v>
      </c>
      <c r="C1492" s="75" t="s">
        <v>683</v>
      </c>
      <c r="D1492" s="75" t="s">
        <v>115</v>
      </c>
      <c r="E1492" s="75" t="s">
        <v>18</v>
      </c>
      <c r="F1492" s="75" t="s">
        <v>707</v>
      </c>
      <c r="G1492" s="77">
        <v>0.0</v>
      </c>
    </row>
    <row r="1493">
      <c r="A1493" s="75" t="s">
        <v>665</v>
      </c>
      <c r="B1493" s="75" t="s">
        <v>704</v>
      </c>
      <c r="C1493" s="75" t="s">
        <v>683</v>
      </c>
      <c r="D1493" s="75" t="s">
        <v>278</v>
      </c>
      <c r="E1493" s="75" t="s">
        <v>17</v>
      </c>
      <c r="F1493" s="75" t="s">
        <v>705</v>
      </c>
      <c r="G1493" s="77">
        <v>1.0</v>
      </c>
    </row>
    <row r="1494">
      <c r="A1494" s="75" t="s">
        <v>665</v>
      </c>
      <c r="B1494" s="75" t="s">
        <v>704</v>
      </c>
      <c r="C1494" s="75" t="s">
        <v>683</v>
      </c>
      <c r="D1494" s="75" t="s">
        <v>278</v>
      </c>
      <c r="E1494" s="75" t="s">
        <v>17</v>
      </c>
      <c r="F1494" s="75" t="s">
        <v>706</v>
      </c>
      <c r="G1494" s="77">
        <v>0.0</v>
      </c>
    </row>
    <row r="1495">
      <c r="A1495" s="75" t="s">
        <v>665</v>
      </c>
      <c r="B1495" s="75" t="s">
        <v>704</v>
      </c>
      <c r="C1495" s="75" t="s">
        <v>683</v>
      </c>
      <c r="D1495" s="75" t="s">
        <v>278</v>
      </c>
      <c r="E1495" s="75" t="s">
        <v>17</v>
      </c>
      <c r="F1495" s="75" t="s">
        <v>707</v>
      </c>
      <c r="G1495" s="77">
        <v>0.0</v>
      </c>
    </row>
    <row r="1496">
      <c r="A1496" s="75" t="s">
        <v>665</v>
      </c>
      <c r="B1496" s="75" t="s">
        <v>704</v>
      </c>
      <c r="C1496" s="75" t="s">
        <v>683</v>
      </c>
      <c r="D1496" s="75" t="s">
        <v>278</v>
      </c>
      <c r="E1496" s="75" t="s">
        <v>14</v>
      </c>
      <c r="F1496" s="75" t="s">
        <v>705</v>
      </c>
      <c r="G1496" s="77">
        <v>11.0</v>
      </c>
    </row>
    <row r="1497">
      <c r="A1497" s="75" t="s">
        <v>665</v>
      </c>
      <c r="B1497" s="75" t="s">
        <v>704</v>
      </c>
      <c r="C1497" s="75" t="s">
        <v>683</v>
      </c>
      <c r="D1497" s="75" t="s">
        <v>278</v>
      </c>
      <c r="E1497" s="75" t="s">
        <v>14</v>
      </c>
      <c r="F1497" s="75" t="s">
        <v>706</v>
      </c>
      <c r="G1497" s="77">
        <v>0.0</v>
      </c>
    </row>
    <row r="1498">
      <c r="A1498" s="75" t="s">
        <v>665</v>
      </c>
      <c r="B1498" s="75" t="s">
        <v>704</v>
      </c>
      <c r="C1498" s="75" t="s">
        <v>683</v>
      </c>
      <c r="D1498" s="75" t="s">
        <v>278</v>
      </c>
      <c r="E1498" s="75" t="s">
        <v>14</v>
      </c>
      <c r="F1498" s="75" t="s">
        <v>707</v>
      </c>
      <c r="G1498" s="77">
        <v>0.0</v>
      </c>
    </row>
    <row r="1499">
      <c r="A1499" s="75" t="s">
        <v>665</v>
      </c>
      <c r="B1499" s="75" t="s">
        <v>704</v>
      </c>
      <c r="C1499" s="75" t="s">
        <v>683</v>
      </c>
      <c r="D1499" s="75" t="s">
        <v>278</v>
      </c>
      <c r="E1499" s="75" t="s">
        <v>11</v>
      </c>
      <c r="F1499" s="75" t="s">
        <v>705</v>
      </c>
      <c r="G1499" s="77">
        <v>132.0</v>
      </c>
    </row>
    <row r="1500">
      <c r="A1500" s="75" t="s">
        <v>665</v>
      </c>
      <c r="B1500" s="75" t="s">
        <v>704</v>
      </c>
      <c r="C1500" s="75" t="s">
        <v>683</v>
      </c>
      <c r="D1500" s="75" t="s">
        <v>278</v>
      </c>
      <c r="E1500" s="75" t="s">
        <v>11</v>
      </c>
      <c r="F1500" s="75" t="s">
        <v>706</v>
      </c>
      <c r="G1500" s="77">
        <v>3.0</v>
      </c>
    </row>
    <row r="1501">
      <c r="A1501" s="75" t="s">
        <v>665</v>
      </c>
      <c r="B1501" s="75" t="s">
        <v>704</v>
      </c>
      <c r="C1501" s="75" t="s">
        <v>683</v>
      </c>
      <c r="D1501" s="75" t="s">
        <v>278</v>
      </c>
      <c r="E1501" s="75" t="s">
        <v>11</v>
      </c>
      <c r="F1501" s="75" t="s">
        <v>707</v>
      </c>
      <c r="G1501" s="77">
        <v>3.0</v>
      </c>
    </row>
    <row r="1502">
      <c r="A1502" s="75" t="s">
        <v>665</v>
      </c>
      <c r="B1502" s="75" t="s">
        <v>704</v>
      </c>
      <c r="C1502" s="75" t="s">
        <v>683</v>
      </c>
      <c r="D1502" s="75" t="s">
        <v>278</v>
      </c>
      <c r="E1502" s="75" t="s">
        <v>20</v>
      </c>
      <c r="F1502" s="75" t="s">
        <v>705</v>
      </c>
      <c r="G1502" s="77">
        <v>1.0</v>
      </c>
    </row>
    <row r="1503">
      <c r="A1503" s="75" t="s">
        <v>665</v>
      </c>
      <c r="B1503" s="75" t="s">
        <v>704</v>
      </c>
      <c r="C1503" s="75" t="s">
        <v>683</v>
      </c>
      <c r="D1503" s="75" t="s">
        <v>278</v>
      </c>
      <c r="E1503" s="75" t="s">
        <v>20</v>
      </c>
      <c r="F1503" s="75" t="s">
        <v>706</v>
      </c>
      <c r="G1503" s="77">
        <v>0.0</v>
      </c>
    </row>
    <row r="1504">
      <c r="A1504" s="75" t="s">
        <v>665</v>
      </c>
      <c r="B1504" s="75" t="s">
        <v>704</v>
      </c>
      <c r="C1504" s="75" t="s">
        <v>683</v>
      </c>
      <c r="D1504" s="75" t="s">
        <v>278</v>
      </c>
      <c r="E1504" s="75" t="s">
        <v>20</v>
      </c>
      <c r="F1504" s="75" t="s">
        <v>707</v>
      </c>
      <c r="G1504" s="77">
        <v>0.0</v>
      </c>
    </row>
    <row r="1505">
      <c r="A1505" s="75" t="s">
        <v>665</v>
      </c>
      <c r="B1505" s="75" t="s">
        <v>704</v>
      </c>
      <c r="C1505" s="75" t="s">
        <v>683</v>
      </c>
      <c r="D1505" s="75" t="s">
        <v>278</v>
      </c>
      <c r="E1505" s="75" t="s">
        <v>15</v>
      </c>
      <c r="F1505" s="75" t="s">
        <v>705</v>
      </c>
      <c r="G1505" s="77">
        <v>10.0</v>
      </c>
    </row>
    <row r="1506">
      <c r="A1506" s="75" t="s">
        <v>665</v>
      </c>
      <c r="B1506" s="75" t="s">
        <v>704</v>
      </c>
      <c r="C1506" s="75" t="s">
        <v>683</v>
      </c>
      <c r="D1506" s="75" t="s">
        <v>278</v>
      </c>
      <c r="E1506" s="75" t="s">
        <v>15</v>
      </c>
      <c r="F1506" s="75" t="s">
        <v>706</v>
      </c>
      <c r="G1506" s="77">
        <v>2.0</v>
      </c>
    </row>
    <row r="1507">
      <c r="A1507" s="75" t="s">
        <v>665</v>
      </c>
      <c r="B1507" s="75" t="s">
        <v>704</v>
      </c>
      <c r="C1507" s="75" t="s">
        <v>683</v>
      </c>
      <c r="D1507" s="75" t="s">
        <v>278</v>
      </c>
      <c r="E1507" s="75" t="s">
        <v>15</v>
      </c>
      <c r="F1507" s="75" t="s">
        <v>707</v>
      </c>
      <c r="G1507" s="77">
        <v>2.0</v>
      </c>
    </row>
    <row r="1508">
      <c r="A1508" s="75" t="s">
        <v>665</v>
      </c>
      <c r="B1508" s="75" t="s">
        <v>704</v>
      </c>
      <c r="C1508" s="75" t="s">
        <v>683</v>
      </c>
      <c r="D1508" s="75" t="s">
        <v>278</v>
      </c>
      <c r="E1508" s="75" t="s">
        <v>19</v>
      </c>
      <c r="F1508" s="75" t="s">
        <v>705</v>
      </c>
      <c r="G1508" s="77">
        <v>4.0</v>
      </c>
    </row>
    <row r="1509">
      <c r="A1509" s="75" t="s">
        <v>665</v>
      </c>
      <c r="B1509" s="75" t="s">
        <v>704</v>
      </c>
      <c r="C1509" s="75" t="s">
        <v>683</v>
      </c>
      <c r="D1509" s="75" t="s">
        <v>278</v>
      </c>
      <c r="E1509" s="75" t="s">
        <v>19</v>
      </c>
      <c r="F1509" s="75" t="s">
        <v>706</v>
      </c>
      <c r="G1509" s="77">
        <v>1.0</v>
      </c>
    </row>
    <row r="1510">
      <c r="A1510" s="75" t="s">
        <v>665</v>
      </c>
      <c r="B1510" s="75" t="s">
        <v>704</v>
      </c>
      <c r="C1510" s="75" t="s">
        <v>683</v>
      </c>
      <c r="D1510" s="75" t="s">
        <v>278</v>
      </c>
      <c r="E1510" s="75" t="s">
        <v>19</v>
      </c>
      <c r="F1510" s="75" t="s">
        <v>707</v>
      </c>
      <c r="G1510" s="77">
        <v>1.0</v>
      </c>
    </row>
    <row r="1511">
      <c r="A1511" s="75" t="s">
        <v>665</v>
      </c>
      <c r="B1511" s="75" t="s">
        <v>704</v>
      </c>
      <c r="C1511" s="75" t="s">
        <v>683</v>
      </c>
      <c r="D1511" s="75" t="s">
        <v>278</v>
      </c>
      <c r="E1511" s="75" t="s">
        <v>13</v>
      </c>
      <c r="F1511" s="75" t="s">
        <v>705</v>
      </c>
      <c r="G1511" s="77">
        <v>3.0</v>
      </c>
    </row>
    <row r="1512">
      <c r="A1512" s="75" t="s">
        <v>665</v>
      </c>
      <c r="B1512" s="75" t="s">
        <v>704</v>
      </c>
      <c r="C1512" s="75" t="s">
        <v>683</v>
      </c>
      <c r="D1512" s="75" t="s">
        <v>278</v>
      </c>
      <c r="E1512" s="75" t="s">
        <v>13</v>
      </c>
      <c r="F1512" s="75" t="s">
        <v>706</v>
      </c>
      <c r="G1512" s="77">
        <v>0.0</v>
      </c>
    </row>
    <row r="1513">
      <c r="A1513" s="75" t="s">
        <v>665</v>
      </c>
      <c r="B1513" s="75" t="s">
        <v>704</v>
      </c>
      <c r="C1513" s="75" t="s">
        <v>683</v>
      </c>
      <c r="D1513" s="75" t="s">
        <v>278</v>
      </c>
      <c r="E1513" s="75" t="s">
        <v>13</v>
      </c>
      <c r="F1513" s="75" t="s">
        <v>707</v>
      </c>
      <c r="G1513" s="77">
        <v>0.0</v>
      </c>
    </row>
    <row r="1514">
      <c r="A1514" s="75" t="s">
        <v>665</v>
      </c>
      <c r="B1514" s="75" t="s">
        <v>704</v>
      </c>
      <c r="C1514" s="75" t="s">
        <v>683</v>
      </c>
      <c r="D1514" s="75" t="s">
        <v>278</v>
      </c>
      <c r="E1514" s="75" t="s">
        <v>10</v>
      </c>
      <c r="F1514" s="75" t="s">
        <v>705</v>
      </c>
      <c r="G1514" s="77">
        <v>101.0</v>
      </c>
    </row>
    <row r="1515">
      <c r="A1515" s="75" t="s">
        <v>665</v>
      </c>
      <c r="B1515" s="75" t="s">
        <v>704</v>
      </c>
      <c r="C1515" s="75" t="s">
        <v>683</v>
      </c>
      <c r="D1515" s="75" t="s">
        <v>278</v>
      </c>
      <c r="E1515" s="75" t="s">
        <v>10</v>
      </c>
      <c r="F1515" s="75" t="s">
        <v>706</v>
      </c>
      <c r="G1515" s="77">
        <v>33.0</v>
      </c>
    </row>
    <row r="1516">
      <c r="A1516" s="75" t="s">
        <v>665</v>
      </c>
      <c r="B1516" s="75" t="s">
        <v>704</v>
      </c>
      <c r="C1516" s="75" t="s">
        <v>683</v>
      </c>
      <c r="D1516" s="75" t="s">
        <v>278</v>
      </c>
      <c r="E1516" s="75" t="s">
        <v>10</v>
      </c>
      <c r="F1516" s="75" t="s">
        <v>707</v>
      </c>
      <c r="G1516" s="77">
        <v>22.0</v>
      </c>
    </row>
    <row r="1517">
      <c r="A1517" s="75" t="s">
        <v>665</v>
      </c>
      <c r="B1517" s="75" t="s">
        <v>704</v>
      </c>
      <c r="C1517" s="75" t="s">
        <v>683</v>
      </c>
      <c r="D1517" s="75" t="s">
        <v>278</v>
      </c>
      <c r="E1517" s="75" t="s">
        <v>16</v>
      </c>
      <c r="F1517" s="75" t="s">
        <v>705</v>
      </c>
      <c r="G1517" s="77">
        <v>14.0</v>
      </c>
    </row>
    <row r="1518">
      <c r="A1518" s="75" t="s">
        <v>665</v>
      </c>
      <c r="B1518" s="75" t="s">
        <v>704</v>
      </c>
      <c r="C1518" s="75" t="s">
        <v>683</v>
      </c>
      <c r="D1518" s="75" t="s">
        <v>278</v>
      </c>
      <c r="E1518" s="75" t="s">
        <v>16</v>
      </c>
      <c r="F1518" s="75" t="s">
        <v>706</v>
      </c>
      <c r="G1518" s="77">
        <v>5.0</v>
      </c>
    </row>
    <row r="1519">
      <c r="A1519" s="75" t="s">
        <v>665</v>
      </c>
      <c r="B1519" s="75" t="s">
        <v>704</v>
      </c>
      <c r="C1519" s="75" t="s">
        <v>683</v>
      </c>
      <c r="D1519" s="75" t="s">
        <v>278</v>
      </c>
      <c r="E1519" s="75" t="s">
        <v>16</v>
      </c>
      <c r="F1519" s="75" t="s">
        <v>707</v>
      </c>
      <c r="G1519" s="77">
        <v>5.0</v>
      </c>
    </row>
    <row r="1520">
      <c r="A1520" s="75" t="s">
        <v>665</v>
      </c>
      <c r="B1520" s="75" t="s">
        <v>704</v>
      </c>
      <c r="C1520" s="75" t="s">
        <v>683</v>
      </c>
      <c r="D1520" s="75" t="s">
        <v>278</v>
      </c>
      <c r="E1520" s="75" t="s">
        <v>12</v>
      </c>
      <c r="F1520" s="75" t="s">
        <v>705</v>
      </c>
      <c r="G1520" s="77">
        <v>7.0</v>
      </c>
    </row>
    <row r="1521">
      <c r="A1521" s="75" t="s">
        <v>665</v>
      </c>
      <c r="B1521" s="75" t="s">
        <v>704</v>
      </c>
      <c r="C1521" s="75" t="s">
        <v>683</v>
      </c>
      <c r="D1521" s="75" t="s">
        <v>278</v>
      </c>
      <c r="E1521" s="75" t="s">
        <v>12</v>
      </c>
      <c r="F1521" s="75" t="s">
        <v>706</v>
      </c>
      <c r="G1521" s="77">
        <v>1.0</v>
      </c>
    </row>
    <row r="1522">
      <c r="A1522" s="75" t="s">
        <v>665</v>
      </c>
      <c r="B1522" s="75" t="s">
        <v>704</v>
      </c>
      <c r="C1522" s="75" t="s">
        <v>683</v>
      </c>
      <c r="D1522" s="75" t="s">
        <v>278</v>
      </c>
      <c r="E1522" s="75" t="s">
        <v>12</v>
      </c>
      <c r="F1522" s="75" t="s">
        <v>707</v>
      </c>
      <c r="G1522" s="77">
        <v>1.0</v>
      </c>
    </row>
    <row r="1523">
      <c r="A1523" s="75" t="s">
        <v>665</v>
      </c>
      <c r="B1523" s="75" t="s">
        <v>704</v>
      </c>
      <c r="C1523" s="75" t="s">
        <v>683</v>
      </c>
      <c r="D1523" s="75" t="s">
        <v>213</v>
      </c>
      <c r="E1523" s="75" t="s">
        <v>17</v>
      </c>
      <c r="F1523" s="75" t="s">
        <v>705</v>
      </c>
      <c r="G1523" s="77">
        <v>21.0</v>
      </c>
    </row>
    <row r="1524">
      <c r="A1524" s="75" t="s">
        <v>665</v>
      </c>
      <c r="B1524" s="75" t="s">
        <v>704</v>
      </c>
      <c r="C1524" s="75" t="s">
        <v>683</v>
      </c>
      <c r="D1524" s="75" t="s">
        <v>213</v>
      </c>
      <c r="E1524" s="75" t="s">
        <v>17</v>
      </c>
      <c r="F1524" s="75" t="s">
        <v>706</v>
      </c>
      <c r="G1524" s="77">
        <v>9.0</v>
      </c>
    </row>
    <row r="1525">
      <c r="A1525" s="75" t="s">
        <v>665</v>
      </c>
      <c r="B1525" s="75" t="s">
        <v>704</v>
      </c>
      <c r="C1525" s="75" t="s">
        <v>683</v>
      </c>
      <c r="D1525" s="75" t="s">
        <v>213</v>
      </c>
      <c r="E1525" s="75" t="s">
        <v>17</v>
      </c>
      <c r="F1525" s="75" t="s">
        <v>707</v>
      </c>
      <c r="G1525" s="77">
        <v>5.0</v>
      </c>
    </row>
    <row r="1526">
      <c r="A1526" s="75" t="s">
        <v>665</v>
      </c>
      <c r="B1526" s="75" t="s">
        <v>704</v>
      </c>
      <c r="C1526" s="75" t="s">
        <v>683</v>
      </c>
      <c r="D1526" s="75" t="s">
        <v>213</v>
      </c>
      <c r="E1526" s="75" t="s">
        <v>14</v>
      </c>
      <c r="F1526" s="75" t="s">
        <v>705</v>
      </c>
      <c r="G1526" s="77">
        <v>16.0</v>
      </c>
    </row>
    <row r="1527">
      <c r="A1527" s="75" t="s">
        <v>665</v>
      </c>
      <c r="B1527" s="75" t="s">
        <v>704</v>
      </c>
      <c r="C1527" s="75" t="s">
        <v>683</v>
      </c>
      <c r="D1527" s="75" t="s">
        <v>213</v>
      </c>
      <c r="E1527" s="75" t="s">
        <v>14</v>
      </c>
      <c r="F1527" s="75" t="s">
        <v>706</v>
      </c>
      <c r="G1527" s="77">
        <v>0.0</v>
      </c>
    </row>
    <row r="1528">
      <c r="A1528" s="75" t="s">
        <v>665</v>
      </c>
      <c r="B1528" s="75" t="s">
        <v>704</v>
      </c>
      <c r="C1528" s="75" t="s">
        <v>683</v>
      </c>
      <c r="D1528" s="75" t="s">
        <v>213</v>
      </c>
      <c r="E1528" s="75" t="s">
        <v>14</v>
      </c>
      <c r="F1528" s="75" t="s">
        <v>707</v>
      </c>
      <c r="G1528" s="77">
        <v>0.0</v>
      </c>
    </row>
    <row r="1529">
      <c r="A1529" s="75" t="s">
        <v>665</v>
      </c>
      <c r="B1529" s="75" t="s">
        <v>704</v>
      </c>
      <c r="C1529" s="75" t="s">
        <v>683</v>
      </c>
      <c r="D1529" s="75" t="s">
        <v>213</v>
      </c>
      <c r="E1529" s="75" t="s">
        <v>11</v>
      </c>
      <c r="F1529" s="75" t="s">
        <v>705</v>
      </c>
      <c r="G1529" s="77">
        <v>1012.0</v>
      </c>
    </row>
    <row r="1530">
      <c r="A1530" s="75" t="s">
        <v>665</v>
      </c>
      <c r="B1530" s="75" t="s">
        <v>704</v>
      </c>
      <c r="C1530" s="75" t="s">
        <v>683</v>
      </c>
      <c r="D1530" s="75" t="s">
        <v>213</v>
      </c>
      <c r="E1530" s="75" t="s">
        <v>11</v>
      </c>
      <c r="F1530" s="75" t="s">
        <v>706</v>
      </c>
      <c r="G1530" s="77">
        <v>726.0</v>
      </c>
    </row>
    <row r="1531">
      <c r="A1531" s="75" t="s">
        <v>665</v>
      </c>
      <c r="B1531" s="75" t="s">
        <v>704</v>
      </c>
      <c r="C1531" s="75" t="s">
        <v>683</v>
      </c>
      <c r="D1531" s="75" t="s">
        <v>213</v>
      </c>
      <c r="E1531" s="75" t="s">
        <v>11</v>
      </c>
      <c r="F1531" s="75" t="s">
        <v>707</v>
      </c>
      <c r="G1531" s="77">
        <v>671.0</v>
      </c>
    </row>
    <row r="1532">
      <c r="A1532" s="75" t="s">
        <v>665</v>
      </c>
      <c r="B1532" s="75" t="s">
        <v>704</v>
      </c>
      <c r="C1532" s="75" t="s">
        <v>683</v>
      </c>
      <c r="D1532" s="75" t="s">
        <v>213</v>
      </c>
      <c r="E1532" s="75" t="s">
        <v>20</v>
      </c>
      <c r="F1532" s="75" t="s">
        <v>705</v>
      </c>
      <c r="G1532" s="77">
        <v>9.0</v>
      </c>
    </row>
    <row r="1533">
      <c r="A1533" s="75" t="s">
        <v>665</v>
      </c>
      <c r="B1533" s="75" t="s">
        <v>704</v>
      </c>
      <c r="C1533" s="75" t="s">
        <v>683</v>
      </c>
      <c r="D1533" s="75" t="s">
        <v>213</v>
      </c>
      <c r="E1533" s="75" t="s">
        <v>20</v>
      </c>
      <c r="F1533" s="75" t="s">
        <v>706</v>
      </c>
      <c r="G1533" s="77">
        <v>2.0</v>
      </c>
    </row>
    <row r="1534">
      <c r="A1534" s="75" t="s">
        <v>665</v>
      </c>
      <c r="B1534" s="75" t="s">
        <v>704</v>
      </c>
      <c r="C1534" s="75" t="s">
        <v>683</v>
      </c>
      <c r="D1534" s="75" t="s">
        <v>213</v>
      </c>
      <c r="E1534" s="75" t="s">
        <v>20</v>
      </c>
      <c r="F1534" s="75" t="s">
        <v>707</v>
      </c>
      <c r="G1534" s="77">
        <v>2.0</v>
      </c>
    </row>
    <row r="1535">
      <c r="A1535" s="75" t="s">
        <v>665</v>
      </c>
      <c r="B1535" s="75" t="s">
        <v>704</v>
      </c>
      <c r="C1535" s="75" t="s">
        <v>683</v>
      </c>
      <c r="D1535" s="75" t="s">
        <v>213</v>
      </c>
      <c r="E1535" s="75" t="s">
        <v>15</v>
      </c>
      <c r="F1535" s="75" t="s">
        <v>705</v>
      </c>
      <c r="G1535" s="77">
        <v>45.0</v>
      </c>
    </row>
    <row r="1536">
      <c r="A1536" s="75" t="s">
        <v>665</v>
      </c>
      <c r="B1536" s="75" t="s">
        <v>704</v>
      </c>
      <c r="C1536" s="75" t="s">
        <v>683</v>
      </c>
      <c r="D1536" s="75" t="s">
        <v>213</v>
      </c>
      <c r="E1536" s="75" t="s">
        <v>15</v>
      </c>
      <c r="F1536" s="75" t="s">
        <v>706</v>
      </c>
      <c r="G1536" s="77">
        <v>0.0</v>
      </c>
    </row>
    <row r="1537">
      <c r="A1537" s="75" t="s">
        <v>665</v>
      </c>
      <c r="B1537" s="75" t="s">
        <v>704</v>
      </c>
      <c r="C1537" s="75" t="s">
        <v>683</v>
      </c>
      <c r="D1537" s="75" t="s">
        <v>213</v>
      </c>
      <c r="E1537" s="75" t="s">
        <v>15</v>
      </c>
      <c r="F1537" s="75" t="s">
        <v>707</v>
      </c>
      <c r="G1537" s="77">
        <v>0.0</v>
      </c>
    </row>
    <row r="1538">
      <c r="A1538" s="75" t="s">
        <v>665</v>
      </c>
      <c r="B1538" s="75" t="s">
        <v>704</v>
      </c>
      <c r="C1538" s="75" t="s">
        <v>683</v>
      </c>
      <c r="D1538" s="75" t="s">
        <v>213</v>
      </c>
      <c r="E1538" s="75" t="s">
        <v>19</v>
      </c>
      <c r="F1538" s="75" t="s">
        <v>705</v>
      </c>
      <c r="G1538" s="77">
        <v>1.0</v>
      </c>
    </row>
    <row r="1539">
      <c r="A1539" s="75" t="s">
        <v>665</v>
      </c>
      <c r="B1539" s="75" t="s">
        <v>704</v>
      </c>
      <c r="C1539" s="75" t="s">
        <v>683</v>
      </c>
      <c r="D1539" s="75" t="s">
        <v>213</v>
      </c>
      <c r="E1539" s="75" t="s">
        <v>19</v>
      </c>
      <c r="F1539" s="75" t="s">
        <v>706</v>
      </c>
      <c r="G1539" s="77">
        <v>1.0</v>
      </c>
    </row>
    <row r="1540">
      <c r="A1540" s="75" t="s">
        <v>665</v>
      </c>
      <c r="B1540" s="75" t="s">
        <v>704</v>
      </c>
      <c r="C1540" s="75" t="s">
        <v>683</v>
      </c>
      <c r="D1540" s="75" t="s">
        <v>213</v>
      </c>
      <c r="E1540" s="75" t="s">
        <v>19</v>
      </c>
      <c r="F1540" s="75" t="s">
        <v>707</v>
      </c>
      <c r="G1540" s="77">
        <v>1.0</v>
      </c>
    </row>
    <row r="1541">
      <c r="A1541" s="75" t="s">
        <v>665</v>
      </c>
      <c r="B1541" s="75" t="s">
        <v>704</v>
      </c>
      <c r="C1541" s="75" t="s">
        <v>683</v>
      </c>
      <c r="D1541" s="75" t="s">
        <v>213</v>
      </c>
      <c r="E1541" s="75" t="s">
        <v>13</v>
      </c>
      <c r="F1541" s="75" t="s">
        <v>705</v>
      </c>
      <c r="G1541" s="77">
        <v>6.0</v>
      </c>
    </row>
    <row r="1542">
      <c r="A1542" s="75" t="s">
        <v>665</v>
      </c>
      <c r="B1542" s="75" t="s">
        <v>704</v>
      </c>
      <c r="C1542" s="75" t="s">
        <v>683</v>
      </c>
      <c r="D1542" s="75" t="s">
        <v>213</v>
      </c>
      <c r="E1542" s="75" t="s">
        <v>13</v>
      </c>
      <c r="F1542" s="75" t="s">
        <v>706</v>
      </c>
      <c r="G1542" s="77">
        <v>1.0</v>
      </c>
    </row>
    <row r="1543">
      <c r="A1543" s="75" t="s">
        <v>665</v>
      </c>
      <c r="B1543" s="75" t="s">
        <v>704</v>
      </c>
      <c r="C1543" s="75" t="s">
        <v>683</v>
      </c>
      <c r="D1543" s="75" t="s">
        <v>213</v>
      </c>
      <c r="E1543" s="75" t="s">
        <v>13</v>
      </c>
      <c r="F1543" s="75" t="s">
        <v>707</v>
      </c>
      <c r="G1543" s="77">
        <v>1.0</v>
      </c>
    </row>
    <row r="1544">
      <c r="A1544" s="75" t="s">
        <v>665</v>
      </c>
      <c r="B1544" s="75" t="s">
        <v>704</v>
      </c>
      <c r="C1544" s="75" t="s">
        <v>683</v>
      </c>
      <c r="D1544" s="75" t="s">
        <v>213</v>
      </c>
      <c r="E1544" s="75" t="s">
        <v>10</v>
      </c>
      <c r="F1544" s="75" t="s">
        <v>705</v>
      </c>
      <c r="G1544" s="77">
        <v>886.0</v>
      </c>
    </row>
    <row r="1545">
      <c r="A1545" s="75" t="s">
        <v>665</v>
      </c>
      <c r="B1545" s="75" t="s">
        <v>704</v>
      </c>
      <c r="C1545" s="75" t="s">
        <v>683</v>
      </c>
      <c r="D1545" s="75" t="s">
        <v>213</v>
      </c>
      <c r="E1545" s="75" t="s">
        <v>10</v>
      </c>
      <c r="F1545" s="75" t="s">
        <v>706</v>
      </c>
      <c r="G1545" s="77">
        <v>777.0</v>
      </c>
    </row>
    <row r="1546">
      <c r="A1546" s="75" t="s">
        <v>665</v>
      </c>
      <c r="B1546" s="75" t="s">
        <v>704</v>
      </c>
      <c r="C1546" s="75" t="s">
        <v>683</v>
      </c>
      <c r="D1546" s="75" t="s">
        <v>213</v>
      </c>
      <c r="E1546" s="75" t="s">
        <v>10</v>
      </c>
      <c r="F1546" s="75" t="s">
        <v>707</v>
      </c>
      <c r="G1546" s="77">
        <v>690.0</v>
      </c>
    </row>
    <row r="1547">
      <c r="A1547" s="75" t="s">
        <v>665</v>
      </c>
      <c r="B1547" s="75" t="s">
        <v>704</v>
      </c>
      <c r="C1547" s="75" t="s">
        <v>683</v>
      </c>
      <c r="D1547" s="75" t="s">
        <v>213</v>
      </c>
      <c r="E1547" s="75" t="s">
        <v>16</v>
      </c>
      <c r="F1547" s="75" t="s">
        <v>705</v>
      </c>
      <c r="G1547" s="77">
        <v>1527.0</v>
      </c>
    </row>
    <row r="1548">
      <c r="A1548" s="75" t="s">
        <v>665</v>
      </c>
      <c r="B1548" s="75" t="s">
        <v>704</v>
      </c>
      <c r="C1548" s="75" t="s">
        <v>683</v>
      </c>
      <c r="D1548" s="75" t="s">
        <v>213</v>
      </c>
      <c r="E1548" s="75" t="s">
        <v>16</v>
      </c>
      <c r="F1548" s="75" t="s">
        <v>706</v>
      </c>
      <c r="G1548" s="77">
        <v>1481.0</v>
      </c>
    </row>
    <row r="1549">
      <c r="A1549" s="75" t="s">
        <v>665</v>
      </c>
      <c r="B1549" s="75" t="s">
        <v>704</v>
      </c>
      <c r="C1549" s="75" t="s">
        <v>683</v>
      </c>
      <c r="D1549" s="75" t="s">
        <v>213</v>
      </c>
      <c r="E1549" s="75" t="s">
        <v>16</v>
      </c>
      <c r="F1549" s="75" t="s">
        <v>707</v>
      </c>
      <c r="G1549" s="77">
        <v>1283.0</v>
      </c>
    </row>
    <row r="1550">
      <c r="A1550" s="75" t="s">
        <v>665</v>
      </c>
      <c r="B1550" s="75" t="s">
        <v>704</v>
      </c>
      <c r="C1550" s="75" t="s">
        <v>683</v>
      </c>
      <c r="D1550" s="75" t="s">
        <v>213</v>
      </c>
      <c r="E1550" s="75" t="s">
        <v>12</v>
      </c>
      <c r="F1550" s="75" t="s">
        <v>705</v>
      </c>
      <c r="G1550" s="77">
        <v>34.0</v>
      </c>
    </row>
    <row r="1551">
      <c r="A1551" s="75" t="s">
        <v>665</v>
      </c>
      <c r="B1551" s="75" t="s">
        <v>704</v>
      </c>
      <c r="C1551" s="75" t="s">
        <v>683</v>
      </c>
      <c r="D1551" s="75" t="s">
        <v>213</v>
      </c>
      <c r="E1551" s="75" t="s">
        <v>12</v>
      </c>
      <c r="F1551" s="75" t="s">
        <v>706</v>
      </c>
      <c r="G1551" s="77">
        <v>18.0</v>
      </c>
    </row>
    <row r="1552">
      <c r="A1552" s="75" t="s">
        <v>665</v>
      </c>
      <c r="B1552" s="75" t="s">
        <v>704</v>
      </c>
      <c r="C1552" s="75" t="s">
        <v>683</v>
      </c>
      <c r="D1552" s="75" t="s">
        <v>213</v>
      </c>
      <c r="E1552" s="75" t="s">
        <v>12</v>
      </c>
      <c r="F1552" s="75" t="s">
        <v>707</v>
      </c>
      <c r="G1552" s="77">
        <v>17.0</v>
      </c>
    </row>
    <row r="1553">
      <c r="A1553" s="75" t="s">
        <v>665</v>
      </c>
      <c r="B1553" s="75" t="s">
        <v>704</v>
      </c>
      <c r="C1553" s="75" t="s">
        <v>683</v>
      </c>
      <c r="D1553" s="75" t="s">
        <v>213</v>
      </c>
      <c r="E1553" s="75" t="s">
        <v>18</v>
      </c>
      <c r="F1553" s="75" t="s">
        <v>705</v>
      </c>
      <c r="G1553" s="77">
        <v>2.0</v>
      </c>
    </row>
    <row r="1554">
      <c r="A1554" s="75" t="s">
        <v>665</v>
      </c>
      <c r="B1554" s="75" t="s">
        <v>704</v>
      </c>
      <c r="C1554" s="75" t="s">
        <v>683</v>
      </c>
      <c r="D1554" s="75" t="s">
        <v>213</v>
      </c>
      <c r="E1554" s="75" t="s">
        <v>18</v>
      </c>
      <c r="F1554" s="75" t="s">
        <v>706</v>
      </c>
      <c r="G1554" s="77">
        <v>0.0</v>
      </c>
    </row>
    <row r="1555">
      <c r="A1555" s="75" t="s">
        <v>665</v>
      </c>
      <c r="B1555" s="75" t="s">
        <v>704</v>
      </c>
      <c r="C1555" s="75" t="s">
        <v>683</v>
      </c>
      <c r="D1555" s="75" t="s">
        <v>213</v>
      </c>
      <c r="E1555" s="75" t="s">
        <v>18</v>
      </c>
      <c r="F1555" s="75" t="s">
        <v>707</v>
      </c>
      <c r="G1555" s="77">
        <v>0.0</v>
      </c>
    </row>
    <row r="1556">
      <c r="A1556" s="75" t="s">
        <v>665</v>
      </c>
      <c r="B1556" s="75" t="s">
        <v>704</v>
      </c>
      <c r="C1556" s="75" t="s">
        <v>683</v>
      </c>
      <c r="D1556" s="75" t="s">
        <v>135</v>
      </c>
      <c r="E1556" s="75" t="s">
        <v>17</v>
      </c>
      <c r="F1556" s="75" t="s">
        <v>705</v>
      </c>
      <c r="G1556" s="77">
        <v>14305.0</v>
      </c>
    </row>
    <row r="1557">
      <c r="A1557" s="75" t="s">
        <v>665</v>
      </c>
      <c r="B1557" s="75" t="s">
        <v>704</v>
      </c>
      <c r="C1557" s="75" t="s">
        <v>683</v>
      </c>
      <c r="D1557" s="75" t="s">
        <v>135</v>
      </c>
      <c r="E1557" s="75" t="s">
        <v>17</v>
      </c>
      <c r="F1557" s="75" t="s">
        <v>706</v>
      </c>
      <c r="G1557" s="77">
        <v>11359.0</v>
      </c>
    </row>
    <row r="1558">
      <c r="A1558" s="75" t="s">
        <v>665</v>
      </c>
      <c r="B1558" s="75" t="s">
        <v>704</v>
      </c>
      <c r="C1558" s="75" t="s">
        <v>683</v>
      </c>
      <c r="D1558" s="75" t="s">
        <v>135</v>
      </c>
      <c r="E1558" s="75" t="s">
        <v>17</v>
      </c>
      <c r="F1558" s="75" t="s">
        <v>707</v>
      </c>
      <c r="G1558" s="77">
        <v>7830.0</v>
      </c>
    </row>
    <row r="1559">
      <c r="A1559" s="75" t="s">
        <v>665</v>
      </c>
      <c r="B1559" s="75" t="s">
        <v>704</v>
      </c>
      <c r="C1559" s="75" t="s">
        <v>683</v>
      </c>
      <c r="D1559" s="75" t="s">
        <v>135</v>
      </c>
      <c r="E1559" s="75" t="s">
        <v>14</v>
      </c>
      <c r="F1559" s="75" t="s">
        <v>705</v>
      </c>
      <c r="G1559" s="77">
        <v>662.0</v>
      </c>
    </row>
    <row r="1560">
      <c r="A1560" s="75" t="s">
        <v>665</v>
      </c>
      <c r="B1560" s="75" t="s">
        <v>704</v>
      </c>
      <c r="C1560" s="75" t="s">
        <v>683</v>
      </c>
      <c r="D1560" s="75" t="s">
        <v>135</v>
      </c>
      <c r="E1560" s="75" t="s">
        <v>14</v>
      </c>
      <c r="F1560" s="75" t="s">
        <v>706</v>
      </c>
      <c r="G1560" s="77">
        <v>1.0</v>
      </c>
    </row>
    <row r="1561">
      <c r="A1561" s="75" t="s">
        <v>665</v>
      </c>
      <c r="B1561" s="75" t="s">
        <v>704</v>
      </c>
      <c r="C1561" s="75" t="s">
        <v>683</v>
      </c>
      <c r="D1561" s="75" t="s">
        <v>135</v>
      </c>
      <c r="E1561" s="75" t="s">
        <v>14</v>
      </c>
      <c r="F1561" s="75" t="s">
        <v>707</v>
      </c>
      <c r="G1561" s="77">
        <v>1.0</v>
      </c>
    </row>
    <row r="1562">
      <c r="A1562" s="75" t="s">
        <v>665</v>
      </c>
      <c r="B1562" s="75" t="s">
        <v>704</v>
      </c>
      <c r="C1562" s="75" t="s">
        <v>683</v>
      </c>
      <c r="D1562" s="75" t="s">
        <v>135</v>
      </c>
      <c r="E1562" s="75" t="s">
        <v>11</v>
      </c>
      <c r="F1562" s="75" t="s">
        <v>705</v>
      </c>
      <c r="G1562" s="77">
        <v>6672.0</v>
      </c>
    </row>
    <row r="1563">
      <c r="A1563" s="75" t="s">
        <v>665</v>
      </c>
      <c r="B1563" s="75" t="s">
        <v>704</v>
      </c>
      <c r="C1563" s="75" t="s">
        <v>683</v>
      </c>
      <c r="D1563" s="75" t="s">
        <v>135</v>
      </c>
      <c r="E1563" s="75" t="s">
        <v>11</v>
      </c>
      <c r="F1563" s="75" t="s">
        <v>706</v>
      </c>
      <c r="G1563" s="77">
        <v>288.0</v>
      </c>
    </row>
    <row r="1564">
      <c r="A1564" s="75" t="s">
        <v>665</v>
      </c>
      <c r="B1564" s="75" t="s">
        <v>704</v>
      </c>
      <c r="C1564" s="75" t="s">
        <v>683</v>
      </c>
      <c r="D1564" s="75" t="s">
        <v>135</v>
      </c>
      <c r="E1564" s="75" t="s">
        <v>11</v>
      </c>
      <c r="F1564" s="75" t="s">
        <v>707</v>
      </c>
      <c r="G1564" s="77">
        <v>272.0</v>
      </c>
    </row>
    <row r="1565">
      <c r="A1565" s="75" t="s">
        <v>665</v>
      </c>
      <c r="B1565" s="75" t="s">
        <v>704</v>
      </c>
      <c r="C1565" s="75" t="s">
        <v>683</v>
      </c>
      <c r="D1565" s="75" t="s">
        <v>135</v>
      </c>
      <c r="E1565" s="75" t="s">
        <v>20</v>
      </c>
      <c r="F1565" s="75" t="s">
        <v>705</v>
      </c>
      <c r="G1565" s="77">
        <v>170.0</v>
      </c>
    </row>
    <row r="1566">
      <c r="A1566" s="75" t="s">
        <v>665</v>
      </c>
      <c r="B1566" s="75" t="s">
        <v>704</v>
      </c>
      <c r="C1566" s="75" t="s">
        <v>683</v>
      </c>
      <c r="D1566" s="75" t="s">
        <v>135</v>
      </c>
      <c r="E1566" s="75" t="s">
        <v>20</v>
      </c>
      <c r="F1566" s="75" t="s">
        <v>706</v>
      </c>
      <c r="G1566" s="77">
        <v>9.0</v>
      </c>
    </row>
    <row r="1567">
      <c r="A1567" s="75" t="s">
        <v>665</v>
      </c>
      <c r="B1567" s="75" t="s">
        <v>704</v>
      </c>
      <c r="C1567" s="75" t="s">
        <v>683</v>
      </c>
      <c r="D1567" s="75" t="s">
        <v>135</v>
      </c>
      <c r="E1567" s="75" t="s">
        <v>20</v>
      </c>
      <c r="F1567" s="75" t="s">
        <v>707</v>
      </c>
      <c r="G1567" s="77">
        <v>9.0</v>
      </c>
    </row>
    <row r="1568">
      <c r="A1568" s="75" t="s">
        <v>665</v>
      </c>
      <c r="B1568" s="75" t="s">
        <v>704</v>
      </c>
      <c r="C1568" s="75" t="s">
        <v>683</v>
      </c>
      <c r="D1568" s="75" t="s">
        <v>135</v>
      </c>
      <c r="E1568" s="75" t="s">
        <v>15</v>
      </c>
      <c r="F1568" s="75" t="s">
        <v>705</v>
      </c>
      <c r="G1568" s="77">
        <v>412.0</v>
      </c>
    </row>
    <row r="1569">
      <c r="A1569" s="75" t="s">
        <v>665</v>
      </c>
      <c r="B1569" s="75" t="s">
        <v>704</v>
      </c>
      <c r="C1569" s="75" t="s">
        <v>683</v>
      </c>
      <c r="D1569" s="75" t="s">
        <v>135</v>
      </c>
      <c r="E1569" s="75" t="s">
        <v>15</v>
      </c>
      <c r="F1569" s="75" t="s">
        <v>706</v>
      </c>
      <c r="G1569" s="77">
        <v>16.0</v>
      </c>
    </row>
    <row r="1570">
      <c r="A1570" s="75" t="s">
        <v>665</v>
      </c>
      <c r="B1570" s="75" t="s">
        <v>704</v>
      </c>
      <c r="C1570" s="75" t="s">
        <v>683</v>
      </c>
      <c r="D1570" s="75" t="s">
        <v>135</v>
      </c>
      <c r="E1570" s="75" t="s">
        <v>15</v>
      </c>
      <c r="F1570" s="75" t="s">
        <v>707</v>
      </c>
      <c r="G1570" s="77">
        <v>16.0</v>
      </c>
    </row>
    <row r="1571">
      <c r="A1571" s="75" t="s">
        <v>665</v>
      </c>
      <c r="B1571" s="75" t="s">
        <v>704</v>
      </c>
      <c r="C1571" s="75" t="s">
        <v>683</v>
      </c>
      <c r="D1571" s="75" t="s">
        <v>135</v>
      </c>
      <c r="E1571" s="75" t="s">
        <v>19</v>
      </c>
      <c r="F1571" s="75" t="s">
        <v>705</v>
      </c>
      <c r="G1571" s="77">
        <v>2025.0</v>
      </c>
    </row>
    <row r="1572">
      <c r="A1572" s="75" t="s">
        <v>665</v>
      </c>
      <c r="B1572" s="75" t="s">
        <v>704</v>
      </c>
      <c r="C1572" s="75" t="s">
        <v>683</v>
      </c>
      <c r="D1572" s="75" t="s">
        <v>135</v>
      </c>
      <c r="E1572" s="75" t="s">
        <v>19</v>
      </c>
      <c r="F1572" s="75" t="s">
        <v>706</v>
      </c>
      <c r="G1572" s="77">
        <v>1605.0</v>
      </c>
    </row>
    <row r="1573">
      <c r="A1573" s="75" t="s">
        <v>665</v>
      </c>
      <c r="B1573" s="75" t="s">
        <v>704</v>
      </c>
      <c r="C1573" s="75" t="s">
        <v>683</v>
      </c>
      <c r="D1573" s="75" t="s">
        <v>135</v>
      </c>
      <c r="E1573" s="75" t="s">
        <v>19</v>
      </c>
      <c r="F1573" s="75" t="s">
        <v>707</v>
      </c>
      <c r="G1573" s="77">
        <v>1380.0</v>
      </c>
    </row>
    <row r="1574">
      <c r="A1574" s="75" t="s">
        <v>665</v>
      </c>
      <c r="B1574" s="75" t="s">
        <v>704</v>
      </c>
      <c r="C1574" s="75" t="s">
        <v>683</v>
      </c>
      <c r="D1574" s="75" t="s">
        <v>135</v>
      </c>
      <c r="E1574" s="75" t="s">
        <v>13</v>
      </c>
      <c r="F1574" s="75" t="s">
        <v>705</v>
      </c>
      <c r="G1574" s="77">
        <v>77.0</v>
      </c>
    </row>
    <row r="1575">
      <c r="A1575" s="75" t="s">
        <v>665</v>
      </c>
      <c r="B1575" s="75" t="s">
        <v>704</v>
      </c>
      <c r="C1575" s="75" t="s">
        <v>683</v>
      </c>
      <c r="D1575" s="75" t="s">
        <v>135</v>
      </c>
      <c r="E1575" s="75" t="s">
        <v>13</v>
      </c>
      <c r="F1575" s="75" t="s">
        <v>706</v>
      </c>
      <c r="G1575" s="77">
        <v>5.0</v>
      </c>
    </row>
    <row r="1576">
      <c r="A1576" s="75" t="s">
        <v>665</v>
      </c>
      <c r="B1576" s="75" t="s">
        <v>704</v>
      </c>
      <c r="C1576" s="75" t="s">
        <v>683</v>
      </c>
      <c r="D1576" s="75" t="s">
        <v>135</v>
      </c>
      <c r="E1576" s="75" t="s">
        <v>13</v>
      </c>
      <c r="F1576" s="75" t="s">
        <v>707</v>
      </c>
      <c r="G1576" s="77">
        <v>5.0</v>
      </c>
    </row>
    <row r="1577">
      <c r="A1577" s="75" t="s">
        <v>665</v>
      </c>
      <c r="B1577" s="75" t="s">
        <v>704</v>
      </c>
      <c r="C1577" s="75" t="s">
        <v>683</v>
      </c>
      <c r="D1577" s="75" t="s">
        <v>135</v>
      </c>
      <c r="E1577" s="75" t="s">
        <v>10</v>
      </c>
      <c r="F1577" s="75" t="s">
        <v>705</v>
      </c>
      <c r="G1577" s="77">
        <v>8474.0</v>
      </c>
    </row>
    <row r="1578">
      <c r="A1578" s="75" t="s">
        <v>665</v>
      </c>
      <c r="B1578" s="75" t="s">
        <v>704</v>
      </c>
      <c r="C1578" s="75" t="s">
        <v>683</v>
      </c>
      <c r="D1578" s="75" t="s">
        <v>135</v>
      </c>
      <c r="E1578" s="75" t="s">
        <v>10</v>
      </c>
      <c r="F1578" s="75" t="s">
        <v>706</v>
      </c>
      <c r="G1578" s="77">
        <v>5277.0</v>
      </c>
    </row>
    <row r="1579">
      <c r="A1579" s="75" t="s">
        <v>665</v>
      </c>
      <c r="B1579" s="75" t="s">
        <v>704</v>
      </c>
      <c r="C1579" s="75" t="s">
        <v>683</v>
      </c>
      <c r="D1579" s="75" t="s">
        <v>135</v>
      </c>
      <c r="E1579" s="75" t="s">
        <v>10</v>
      </c>
      <c r="F1579" s="75" t="s">
        <v>707</v>
      </c>
      <c r="G1579" s="77">
        <v>2870.0</v>
      </c>
    </row>
    <row r="1580">
      <c r="A1580" s="75" t="s">
        <v>665</v>
      </c>
      <c r="B1580" s="75" t="s">
        <v>704</v>
      </c>
      <c r="C1580" s="75" t="s">
        <v>683</v>
      </c>
      <c r="D1580" s="75" t="s">
        <v>135</v>
      </c>
      <c r="E1580" s="75" t="s">
        <v>16</v>
      </c>
      <c r="F1580" s="75" t="s">
        <v>705</v>
      </c>
      <c r="G1580" s="77">
        <v>7934.0</v>
      </c>
    </row>
    <row r="1581">
      <c r="A1581" s="75" t="s">
        <v>665</v>
      </c>
      <c r="B1581" s="75" t="s">
        <v>704</v>
      </c>
      <c r="C1581" s="75" t="s">
        <v>683</v>
      </c>
      <c r="D1581" s="75" t="s">
        <v>135</v>
      </c>
      <c r="E1581" s="75" t="s">
        <v>16</v>
      </c>
      <c r="F1581" s="75" t="s">
        <v>706</v>
      </c>
      <c r="G1581" s="77">
        <v>7341.0</v>
      </c>
    </row>
    <row r="1582">
      <c r="A1582" s="75" t="s">
        <v>665</v>
      </c>
      <c r="B1582" s="75" t="s">
        <v>704</v>
      </c>
      <c r="C1582" s="75" t="s">
        <v>683</v>
      </c>
      <c r="D1582" s="75" t="s">
        <v>135</v>
      </c>
      <c r="E1582" s="75" t="s">
        <v>16</v>
      </c>
      <c r="F1582" s="75" t="s">
        <v>707</v>
      </c>
      <c r="G1582" s="77">
        <v>4895.0</v>
      </c>
    </row>
    <row r="1583">
      <c r="A1583" s="75" t="s">
        <v>665</v>
      </c>
      <c r="B1583" s="75" t="s">
        <v>704</v>
      </c>
      <c r="C1583" s="75" t="s">
        <v>683</v>
      </c>
      <c r="D1583" s="75" t="s">
        <v>135</v>
      </c>
      <c r="E1583" s="75" t="s">
        <v>12</v>
      </c>
      <c r="F1583" s="75" t="s">
        <v>705</v>
      </c>
      <c r="G1583" s="77">
        <v>1536.0</v>
      </c>
    </row>
    <row r="1584">
      <c r="A1584" s="75" t="s">
        <v>665</v>
      </c>
      <c r="B1584" s="75" t="s">
        <v>704</v>
      </c>
      <c r="C1584" s="75" t="s">
        <v>683</v>
      </c>
      <c r="D1584" s="75" t="s">
        <v>135</v>
      </c>
      <c r="E1584" s="75" t="s">
        <v>12</v>
      </c>
      <c r="F1584" s="75" t="s">
        <v>706</v>
      </c>
      <c r="G1584" s="77">
        <v>149.0</v>
      </c>
    </row>
    <row r="1585">
      <c r="A1585" s="75" t="s">
        <v>665</v>
      </c>
      <c r="B1585" s="75" t="s">
        <v>704</v>
      </c>
      <c r="C1585" s="75" t="s">
        <v>683</v>
      </c>
      <c r="D1585" s="75" t="s">
        <v>135</v>
      </c>
      <c r="E1585" s="75" t="s">
        <v>12</v>
      </c>
      <c r="F1585" s="75" t="s">
        <v>707</v>
      </c>
      <c r="G1585" s="77">
        <v>138.0</v>
      </c>
    </row>
    <row r="1586">
      <c r="A1586" s="75" t="s">
        <v>665</v>
      </c>
      <c r="B1586" s="75" t="s">
        <v>704</v>
      </c>
      <c r="C1586" s="75" t="s">
        <v>683</v>
      </c>
      <c r="D1586" s="75" t="s">
        <v>135</v>
      </c>
      <c r="E1586" s="75" t="s">
        <v>18</v>
      </c>
      <c r="F1586" s="75" t="s">
        <v>705</v>
      </c>
      <c r="G1586" s="77">
        <v>8841.0</v>
      </c>
    </row>
    <row r="1587">
      <c r="A1587" s="75" t="s">
        <v>665</v>
      </c>
      <c r="B1587" s="75" t="s">
        <v>704</v>
      </c>
      <c r="C1587" s="75" t="s">
        <v>683</v>
      </c>
      <c r="D1587" s="75" t="s">
        <v>135</v>
      </c>
      <c r="E1587" s="75" t="s">
        <v>18</v>
      </c>
      <c r="F1587" s="75" t="s">
        <v>706</v>
      </c>
      <c r="G1587" s="77">
        <v>6247.0</v>
      </c>
    </row>
    <row r="1588">
      <c r="A1588" s="75" t="s">
        <v>665</v>
      </c>
      <c r="B1588" s="75" t="s">
        <v>704</v>
      </c>
      <c r="C1588" s="75" t="s">
        <v>683</v>
      </c>
      <c r="D1588" s="75" t="s">
        <v>135</v>
      </c>
      <c r="E1588" s="75" t="s">
        <v>18</v>
      </c>
      <c r="F1588" s="75" t="s">
        <v>707</v>
      </c>
      <c r="G1588" s="77">
        <v>3677.0</v>
      </c>
    </row>
    <row r="1589">
      <c r="A1589" s="75" t="s">
        <v>665</v>
      </c>
      <c r="B1589" s="75" t="s">
        <v>704</v>
      </c>
      <c r="C1589" s="75" t="s">
        <v>683</v>
      </c>
      <c r="D1589" s="75" t="s">
        <v>66</v>
      </c>
      <c r="E1589" s="75" t="s">
        <v>17</v>
      </c>
      <c r="F1589" s="75" t="s">
        <v>705</v>
      </c>
      <c r="G1589" s="77">
        <v>26103.0</v>
      </c>
    </row>
    <row r="1590">
      <c r="A1590" s="75" t="s">
        <v>665</v>
      </c>
      <c r="B1590" s="75" t="s">
        <v>704</v>
      </c>
      <c r="C1590" s="75" t="s">
        <v>683</v>
      </c>
      <c r="D1590" s="75" t="s">
        <v>66</v>
      </c>
      <c r="E1590" s="75" t="s">
        <v>17</v>
      </c>
      <c r="F1590" s="75" t="s">
        <v>706</v>
      </c>
      <c r="G1590" s="77">
        <v>11397.0</v>
      </c>
    </row>
    <row r="1591">
      <c r="A1591" s="75" t="s">
        <v>665</v>
      </c>
      <c r="B1591" s="75" t="s">
        <v>704</v>
      </c>
      <c r="C1591" s="75" t="s">
        <v>683</v>
      </c>
      <c r="D1591" s="75" t="s">
        <v>66</v>
      </c>
      <c r="E1591" s="75" t="s">
        <v>17</v>
      </c>
      <c r="F1591" s="75" t="s">
        <v>707</v>
      </c>
      <c r="G1591" s="77">
        <v>7900.0</v>
      </c>
    </row>
    <row r="1592">
      <c r="A1592" s="75" t="s">
        <v>665</v>
      </c>
      <c r="B1592" s="75" t="s">
        <v>704</v>
      </c>
      <c r="C1592" s="75" t="s">
        <v>683</v>
      </c>
      <c r="D1592" s="75" t="s">
        <v>66</v>
      </c>
      <c r="E1592" s="75" t="s">
        <v>14</v>
      </c>
      <c r="F1592" s="75" t="s">
        <v>705</v>
      </c>
      <c r="G1592" s="77">
        <v>7388.0</v>
      </c>
    </row>
    <row r="1593">
      <c r="A1593" s="75" t="s">
        <v>665</v>
      </c>
      <c r="B1593" s="75" t="s">
        <v>704</v>
      </c>
      <c r="C1593" s="75" t="s">
        <v>683</v>
      </c>
      <c r="D1593" s="75" t="s">
        <v>66</v>
      </c>
      <c r="E1593" s="75" t="s">
        <v>14</v>
      </c>
      <c r="F1593" s="75" t="s">
        <v>706</v>
      </c>
      <c r="G1593" s="77">
        <v>24.0</v>
      </c>
    </row>
    <row r="1594">
      <c r="A1594" s="75" t="s">
        <v>665</v>
      </c>
      <c r="B1594" s="75" t="s">
        <v>704</v>
      </c>
      <c r="C1594" s="75" t="s">
        <v>683</v>
      </c>
      <c r="D1594" s="75" t="s">
        <v>66</v>
      </c>
      <c r="E1594" s="75" t="s">
        <v>14</v>
      </c>
      <c r="F1594" s="75" t="s">
        <v>707</v>
      </c>
      <c r="G1594" s="77">
        <v>16.0</v>
      </c>
    </row>
    <row r="1595">
      <c r="A1595" s="75" t="s">
        <v>665</v>
      </c>
      <c r="B1595" s="75" t="s">
        <v>704</v>
      </c>
      <c r="C1595" s="75" t="s">
        <v>683</v>
      </c>
      <c r="D1595" s="75" t="s">
        <v>66</v>
      </c>
      <c r="E1595" s="75" t="s">
        <v>11</v>
      </c>
      <c r="F1595" s="75" t="s">
        <v>705</v>
      </c>
      <c r="G1595" s="77">
        <v>183807.0</v>
      </c>
    </row>
    <row r="1596">
      <c r="A1596" s="75" t="s">
        <v>665</v>
      </c>
      <c r="B1596" s="75" t="s">
        <v>704</v>
      </c>
      <c r="C1596" s="75" t="s">
        <v>683</v>
      </c>
      <c r="D1596" s="75" t="s">
        <v>66</v>
      </c>
      <c r="E1596" s="75" t="s">
        <v>11</v>
      </c>
      <c r="F1596" s="75" t="s">
        <v>706</v>
      </c>
      <c r="G1596" s="77">
        <v>55045.0</v>
      </c>
    </row>
    <row r="1597">
      <c r="A1597" s="75" t="s">
        <v>665</v>
      </c>
      <c r="B1597" s="75" t="s">
        <v>704</v>
      </c>
      <c r="C1597" s="75" t="s">
        <v>683</v>
      </c>
      <c r="D1597" s="75" t="s">
        <v>66</v>
      </c>
      <c r="E1597" s="75" t="s">
        <v>11</v>
      </c>
      <c r="F1597" s="75" t="s">
        <v>707</v>
      </c>
      <c r="G1597" s="77">
        <v>48011.0</v>
      </c>
    </row>
    <row r="1598">
      <c r="A1598" s="75" t="s">
        <v>665</v>
      </c>
      <c r="B1598" s="75" t="s">
        <v>704</v>
      </c>
      <c r="C1598" s="75" t="s">
        <v>683</v>
      </c>
      <c r="D1598" s="75" t="s">
        <v>66</v>
      </c>
      <c r="E1598" s="75" t="s">
        <v>20</v>
      </c>
      <c r="F1598" s="75" t="s">
        <v>705</v>
      </c>
      <c r="G1598" s="77">
        <v>9154.0</v>
      </c>
    </row>
    <row r="1599">
      <c r="A1599" s="75" t="s">
        <v>665</v>
      </c>
      <c r="B1599" s="75" t="s">
        <v>704</v>
      </c>
      <c r="C1599" s="75" t="s">
        <v>683</v>
      </c>
      <c r="D1599" s="75" t="s">
        <v>66</v>
      </c>
      <c r="E1599" s="75" t="s">
        <v>20</v>
      </c>
      <c r="F1599" s="75" t="s">
        <v>706</v>
      </c>
      <c r="G1599" s="77">
        <v>3209.0</v>
      </c>
    </row>
    <row r="1600">
      <c r="A1600" s="75" t="s">
        <v>665</v>
      </c>
      <c r="B1600" s="75" t="s">
        <v>704</v>
      </c>
      <c r="C1600" s="75" t="s">
        <v>683</v>
      </c>
      <c r="D1600" s="75" t="s">
        <v>66</v>
      </c>
      <c r="E1600" s="75" t="s">
        <v>20</v>
      </c>
      <c r="F1600" s="75" t="s">
        <v>707</v>
      </c>
      <c r="G1600" s="77">
        <v>2745.0</v>
      </c>
    </row>
    <row r="1601">
      <c r="A1601" s="75" t="s">
        <v>665</v>
      </c>
      <c r="B1601" s="75" t="s">
        <v>704</v>
      </c>
      <c r="C1601" s="75" t="s">
        <v>683</v>
      </c>
      <c r="D1601" s="75" t="s">
        <v>66</v>
      </c>
      <c r="E1601" s="75" t="s">
        <v>15</v>
      </c>
      <c r="F1601" s="75" t="s">
        <v>705</v>
      </c>
      <c r="G1601" s="77">
        <v>12106.0</v>
      </c>
    </row>
    <row r="1602">
      <c r="A1602" s="75" t="s">
        <v>665</v>
      </c>
      <c r="B1602" s="75" t="s">
        <v>704</v>
      </c>
      <c r="C1602" s="75" t="s">
        <v>683</v>
      </c>
      <c r="D1602" s="75" t="s">
        <v>66</v>
      </c>
      <c r="E1602" s="75" t="s">
        <v>15</v>
      </c>
      <c r="F1602" s="75" t="s">
        <v>706</v>
      </c>
      <c r="G1602" s="77">
        <v>521.0</v>
      </c>
    </row>
    <row r="1603">
      <c r="A1603" s="75" t="s">
        <v>665</v>
      </c>
      <c r="B1603" s="75" t="s">
        <v>704</v>
      </c>
      <c r="C1603" s="75" t="s">
        <v>683</v>
      </c>
      <c r="D1603" s="75" t="s">
        <v>66</v>
      </c>
      <c r="E1603" s="75" t="s">
        <v>15</v>
      </c>
      <c r="F1603" s="75" t="s">
        <v>707</v>
      </c>
      <c r="G1603" s="77">
        <v>520.0</v>
      </c>
    </row>
    <row r="1604">
      <c r="A1604" s="75" t="s">
        <v>665</v>
      </c>
      <c r="B1604" s="75" t="s">
        <v>704</v>
      </c>
      <c r="C1604" s="75" t="s">
        <v>683</v>
      </c>
      <c r="D1604" s="75" t="s">
        <v>66</v>
      </c>
      <c r="E1604" s="75" t="s">
        <v>19</v>
      </c>
      <c r="F1604" s="75" t="s">
        <v>705</v>
      </c>
      <c r="G1604" s="77">
        <v>4315.0</v>
      </c>
    </row>
    <row r="1605">
      <c r="A1605" s="75" t="s">
        <v>665</v>
      </c>
      <c r="B1605" s="75" t="s">
        <v>704</v>
      </c>
      <c r="C1605" s="75" t="s">
        <v>683</v>
      </c>
      <c r="D1605" s="75" t="s">
        <v>66</v>
      </c>
      <c r="E1605" s="75" t="s">
        <v>19</v>
      </c>
      <c r="F1605" s="75" t="s">
        <v>706</v>
      </c>
      <c r="G1605" s="77">
        <v>3628.0</v>
      </c>
    </row>
    <row r="1606">
      <c r="A1606" s="75" t="s">
        <v>665</v>
      </c>
      <c r="B1606" s="75" t="s">
        <v>704</v>
      </c>
      <c r="C1606" s="75" t="s">
        <v>683</v>
      </c>
      <c r="D1606" s="75" t="s">
        <v>66</v>
      </c>
      <c r="E1606" s="75" t="s">
        <v>19</v>
      </c>
      <c r="F1606" s="75" t="s">
        <v>707</v>
      </c>
      <c r="G1606" s="77">
        <v>2839.0</v>
      </c>
    </row>
    <row r="1607">
      <c r="A1607" s="75" t="s">
        <v>665</v>
      </c>
      <c r="B1607" s="75" t="s">
        <v>704</v>
      </c>
      <c r="C1607" s="75" t="s">
        <v>683</v>
      </c>
      <c r="D1607" s="75" t="s">
        <v>66</v>
      </c>
      <c r="E1607" s="75" t="s">
        <v>13</v>
      </c>
      <c r="F1607" s="75" t="s">
        <v>705</v>
      </c>
      <c r="G1607" s="77">
        <v>3697.0</v>
      </c>
    </row>
    <row r="1608">
      <c r="A1608" s="75" t="s">
        <v>665</v>
      </c>
      <c r="B1608" s="75" t="s">
        <v>704</v>
      </c>
      <c r="C1608" s="75" t="s">
        <v>683</v>
      </c>
      <c r="D1608" s="75" t="s">
        <v>66</v>
      </c>
      <c r="E1608" s="75" t="s">
        <v>13</v>
      </c>
      <c r="F1608" s="75" t="s">
        <v>706</v>
      </c>
      <c r="G1608" s="77">
        <v>944.0</v>
      </c>
    </row>
    <row r="1609">
      <c r="A1609" s="75" t="s">
        <v>665</v>
      </c>
      <c r="B1609" s="75" t="s">
        <v>704</v>
      </c>
      <c r="C1609" s="75" t="s">
        <v>683</v>
      </c>
      <c r="D1609" s="75" t="s">
        <v>66</v>
      </c>
      <c r="E1609" s="75" t="s">
        <v>13</v>
      </c>
      <c r="F1609" s="75" t="s">
        <v>707</v>
      </c>
      <c r="G1609" s="77">
        <v>870.0</v>
      </c>
    </row>
    <row r="1610">
      <c r="A1610" s="75" t="s">
        <v>665</v>
      </c>
      <c r="B1610" s="75" t="s">
        <v>704</v>
      </c>
      <c r="C1610" s="75" t="s">
        <v>683</v>
      </c>
      <c r="D1610" s="75" t="s">
        <v>66</v>
      </c>
      <c r="E1610" s="75" t="s">
        <v>10</v>
      </c>
      <c r="F1610" s="75" t="s">
        <v>705</v>
      </c>
      <c r="G1610" s="77">
        <v>124703.0</v>
      </c>
    </row>
    <row r="1611">
      <c r="A1611" s="75" t="s">
        <v>665</v>
      </c>
      <c r="B1611" s="75" t="s">
        <v>704</v>
      </c>
      <c r="C1611" s="75" t="s">
        <v>683</v>
      </c>
      <c r="D1611" s="75" t="s">
        <v>66</v>
      </c>
      <c r="E1611" s="75" t="s">
        <v>10</v>
      </c>
      <c r="F1611" s="75" t="s">
        <v>706</v>
      </c>
      <c r="G1611" s="77">
        <v>78969.0</v>
      </c>
    </row>
    <row r="1612">
      <c r="A1612" s="75" t="s">
        <v>665</v>
      </c>
      <c r="B1612" s="75" t="s">
        <v>704</v>
      </c>
      <c r="C1612" s="75" t="s">
        <v>683</v>
      </c>
      <c r="D1612" s="75" t="s">
        <v>66</v>
      </c>
      <c r="E1612" s="75" t="s">
        <v>10</v>
      </c>
      <c r="F1612" s="75" t="s">
        <v>707</v>
      </c>
      <c r="G1612" s="77">
        <v>57907.0</v>
      </c>
    </row>
    <row r="1613">
      <c r="A1613" s="75" t="s">
        <v>665</v>
      </c>
      <c r="B1613" s="75" t="s">
        <v>704</v>
      </c>
      <c r="C1613" s="75" t="s">
        <v>683</v>
      </c>
      <c r="D1613" s="75" t="s">
        <v>66</v>
      </c>
      <c r="E1613" s="75" t="s">
        <v>16</v>
      </c>
      <c r="F1613" s="75" t="s">
        <v>705</v>
      </c>
      <c r="G1613" s="77">
        <v>42794.0</v>
      </c>
    </row>
    <row r="1614">
      <c r="A1614" s="75" t="s">
        <v>665</v>
      </c>
      <c r="B1614" s="75" t="s">
        <v>704</v>
      </c>
      <c r="C1614" s="75" t="s">
        <v>683</v>
      </c>
      <c r="D1614" s="75" t="s">
        <v>66</v>
      </c>
      <c r="E1614" s="75" t="s">
        <v>16</v>
      </c>
      <c r="F1614" s="75" t="s">
        <v>706</v>
      </c>
      <c r="G1614" s="77">
        <v>31449.0</v>
      </c>
    </row>
    <row r="1615">
      <c r="A1615" s="75" t="s">
        <v>665</v>
      </c>
      <c r="B1615" s="75" t="s">
        <v>704</v>
      </c>
      <c r="C1615" s="75" t="s">
        <v>683</v>
      </c>
      <c r="D1615" s="75" t="s">
        <v>66</v>
      </c>
      <c r="E1615" s="75" t="s">
        <v>16</v>
      </c>
      <c r="F1615" s="75" t="s">
        <v>707</v>
      </c>
      <c r="G1615" s="77">
        <v>24857.0</v>
      </c>
    </row>
    <row r="1616">
      <c r="A1616" s="75" t="s">
        <v>665</v>
      </c>
      <c r="B1616" s="75" t="s">
        <v>704</v>
      </c>
      <c r="C1616" s="75" t="s">
        <v>683</v>
      </c>
      <c r="D1616" s="75" t="s">
        <v>66</v>
      </c>
      <c r="E1616" s="75" t="s">
        <v>12</v>
      </c>
      <c r="F1616" s="75" t="s">
        <v>705</v>
      </c>
      <c r="G1616" s="77">
        <v>16647.0</v>
      </c>
    </row>
    <row r="1617">
      <c r="A1617" s="75" t="s">
        <v>665</v>
      </c>
      <c r="B1617" s="75" t="s">
        <v>704</v>
      </c>
      <c r="C1617" s="75" t="s">
        <v>683</v>
      </c>
      <c r="D1617" s="75" t="s">
        <v>66</v>
      </c>
      <c r="E1617" s="75" t="s">
        <v>12</v>
      </c>
      <c r="F1617" s="75" t="s">
        <v>706</v>
      </c>
      <c r="G1617" s="77">
        <v>3185.0</v>
      </c>
    </row>
    <row r="1618">
      <c r="A1618" s="75" t="s">
        <v>665</v>
      </c>
      <c r="B1618" s="75" t="s">
        <v>704</v>
      </c>
      <c r="C1618" s="75" t="s">
        <v>683</v>
      </c>
      <c r="D1618" s="75" t="s">
        <v>66</v>
      </c>
      <c r="E1618" s="75" t="s">
        <v>12</v>
      </c>
      <c r="F1618" s="75" t="s">
        <v>707</v>
      </c>
      <c r="G1618" s="77">
        <v>2632.0</v>
      </c>
    </row>
    <row r="1619">
      <c r="A1619" s="75" t="s">
        <v>665</v>
      </c>
      <c r="B1619" s="75" t="s">
        <v>704</v>
      </c>
      <c r="C1619" s="75" t="s">
        <v>683</v>
      </c>
      <c r="D1619" s="75" t="s">
        <v>66</v>
      </c>
      <c r="E1619" s="75" t="s">
        <v>18</v>
      </c>
      <c r="F1619" s="75" t="s">
        <v>705</v>
      </c>
      <c r="G1619" s="77">
        <v>1731.0</v>
      </c>
    </row>
    <row r="1620">
      <c r="A1620" s="75" t="s">
        <v>665</v>
      </c>
      <c r="B1620" s="75" t="s">
        <v>704</v>
      </c>
      <c r="C1620" s="75" t="s">
        <v>683</v>
      </c>
      <c r="D1620" s="75" t="s">
        <v>66</v>
      </c>
      <c r="E1620" s="75" t="s">
        <v>18</v>
      </c>
      <c r="F1620" s="75" t="s">
        <v>706</v>
      </c>
      <c r="G1620" s="77">
        <v>265.0</v>
      </c>
    </row>
    <row r="1621">
      <c r="A1621" s="75" t="s">
        <v>665</v>
      </c>
      <c r="B1621" s="75" t="s">
        <v>704</v>
      </c>
      <c r="C1621" s="75" t="s">
        <v>683</v>
      </c>
      <c r="D1621" s="75" t="s">
        <v>66</v>
      </c>
      <c r="E1621" s="75" t="s">
        <v>18</v>
      </c>
      <c r="F1621" s="75" t="s">
        <v>707</v>
      </c>
      <c r="G1621" s="77">
        <v>246.0</v>
      </c>
    </row>
    <row r="1622">
      <c r="A1622" s="75" t="s">
        <v>665</v>
      </c>
      <c r="B1622" s="75" t="s">
        <v>704</v>
      </c>
      <c r="C1622" s="75" t="s">
        <v>683</v>
      </c>
      <c r="D1622" s="75" t="s">
        <v>139</v>
      </c>
      <c r="E1622" s="75" t="s">
        <v>17</v>
      </c>
      <c r="F1622" s="75" t="s">
        <v>705</v>
      </c>
      <c r="G1622" s="77">
        <v>5.0</v>
      </c>
    </row>
    <row r="1623">
      <c r="A1623" s="75" t="s">
        <v>665</v>
      </c>
      <c r="B1623" s="75" t="s">
        <v>704</v>
      </c>
      <c r="C1623" s="75" t="s">
        <v>683</v>
      </c>
      <c r="D1623" s="75" t="s">
        <v>139</v>
      </c>
      <c r="E1623" s="75" t="s">
        <v>17</v>
      </c>
      <c r="F1623" s="75" t="s">
        <v>706</v>
      </c>
      <c r="G1623" s="77">
        <v>1.0</v>
      </c>
    </row>
    <row r="1624">
      <c r="A1624" s="75" t="s">
        <v>665</v>
      </c>
      <c r="B1624" s="75" t="s">
        <v>704</v>
      </c>
      <c r="C1624" s="75" t="s">
        <v>683</v>
      </c>
      <c r="D1624" s="75" t="s">
        <v>139</v>
      </c>
      <c r="E1624" s="75" t="s">
        <v>17</v>
      </c>
      <c r="F1624" s="75" t="s">
        <v>707</v>
      </c>
      <c r="G1624" s="77">
        <v>1.0</v>
      </c>
    </row>
    <row r="1625">
      <c r="A1625" s="75" t="s">
        <v>665</v>
      </c>
      <c r="B1625" s="75" t="s">
        <v>704</v>
      </c>
      <c r="C1625" s="75" t="s">
        <v>683</v>
      </c>
      <c r="D1625" s="75" t="s">
        <v>139</v>
      </c>
      <c r="E1625" s="75" t="s">
        <v>14</v>
      </c>
      <c r="F1625" s="75" t="s">
        <v>705</v>
      </c>
      <c r="G1625" s="77">
        <v>6.0</v>
      </c>
    </row>
    <row r="1626">
      <c r="A1626" s="75" t="s">
        <v>665</v>
      </c>
      <c r="B1626" s="75" t="s">
        <v>704</v>
      </c>
      <c r="C1626" s="75" t="s">
        <v>683</v>
      </c>
      <c r="D1626" s="75" t="s">
        <v>139</v>
      </c>
      <c r="E1626" s="75" t="s">
        <v>14</v>
      </c>
      <c r="F1626" s="75" t="s">
        <v>706</v>
      </c>
      <c r="G1626" s="77">
        <v>0.0</v>
      </c>
    </row>
    <row r="1627">
      <c r="A1627" s="75" t="s">
        <v>665</v>
      </c>
      <c r="B1627" s="75" t="s">
        <v>704</v>
      </c>
      <c r="C1627" s="75" t="s">
        <v>683</v>
      </c>
      <c r="D1627" s="75" t="s">
        <v>139</v>
      </c>
      <c r="E1627" s="75" t="s">
        <v>14</v>
      </c>
      <c r="F1627" s="75" t="s">
        <v>707</v>
      </c>
      <c r="G1627" s="77">
        <v>0.0</v>
      </c>
    </row>
    <row r="1628">
      <c r="A1628" s="75" t="s">
        <v>665</v>
      </c>
      <c r="B1628" s="75" t="s">
        <v>704</v>
      </c>
      <c r="C1628" s="75" t="s">
        <v>683</v>
      </c>
      <c r="D1628" s="75" t="s">
        <v>139</v>
      </c>
      <c r="E1628" s="75" t="s">
        <v>11</v>
      </c>
      <c r="F1628" s="75" t="s">
        <v>705</v>
      </c>
      <c r="G1628" s="77">
        <v>114.0</v>
      </c>
    </row>
    <row r="1629">
      <c r="A1629" s="75" t="s">
        <v>665</v>
      </c>
      <c r="B1629" s="75" t="s">
        <v>704</v>
      </c>
      <c r="C1629" s="75" t="s">
        <v>683</v>
      </c>
      <c r="D1629" s="75" t="s">
        <v>139</v>
      </c>
      <c r="E1629" s="75" t="s">
        <v>11</v>
      </c>
      <c r="F1629" s="75" t="s">
        <v>706</v>
      </c>
      <c r="G1629" s="77">
        <v>13.0</v>
      </c>
    </row>
    <row r="1630">
      <c r="A1630" s="75" t="s">
        <v>665</v>
      </c>
      <c r="B1630" s="75" t="s">
        <v>704</v>
      </c>
      <c r="C1630" s="75" t="s">
        <v>683</v>
      </c>
      <c r="D1630" s="75" t="s">
        <v>139</v>
      </c>
      <c r="E1630" s="75" t="s">
        <v>11</v>
      </c>
      <c r="F1630" s="75" t="s">
        <v>707</v>
      </c>
      <c r="G1630" s="77">
        <v>13.0</v>
      </c>
    </row>
    <row r="1631">
      <c r="A1631" s="75" t="s">
        <v>665</v>
      </c>
      <c r="B1631" s="75" t="s">
        <v>704</v>
      </c>
      <c r="C1631" s="75" t="s">
        <v>683</v>
      </c>
      <c r="D1631" s="75" t="s">
        <v>139</v>
      </c>
      <c r="E1631" s="75" t="s">
        <v>20</v>
      </c>
      <c r="F1631" s="75" t="s">
        <v>705</v>
      </c>
      <c r="G1631" s="77">
        <v>2.0</v>
      </c>
    </row>
    <row r="1632">
      <c r="A1632" s="75" t="s">
        <v>665</v>
      </c>
      <c r="B1632" s="75" t="s">
        <v>704</v>
      </c>
      <c r="C1632" s="75" t="s">
        <v>683</v>
      </c>
      <c r="D1632" s="75" t="s">
        <v>139</v>
      </c>
      <c r="E1632" s="75" t="s">
        <v>20</v>
      </c>
      <c r="F1632" s="75" t="s">
        <v>706</v>
      </c>
      <c r="G1632" s="77">
        <v>0.0</v>
      </c>
    </row>
    <row r="1633">
      <c r="A1633" s="75" t="s">
        <v>665</v>
      </c>
      <c r="B1633" s="75" t="s">
        <v>704</v>
      </c>
      <c r="C1633" s="75" t="s">
        <v>683</v>
      </c>
      <c r="D1633" s="75" t="s">
        <v>139</v>
      </c>
      <c r="E1633" s="75" t="s">
        <v>20</v>
      </c>
      <c r="F1633" s="75" t="s">
        <v>707</v>
      </c>
      <c r="G1633" s="77">
        <v>0.0</v>
      </c>
    </row>
    <row r="1634">
      <c r="A1634" s="75" t="s">
        <v>665</v>
      </c>
      <c r="B1634" s="75" t="s">
        <v>704</v>
      </c>
      <c r="C1634" s="75" t="s">
        <v>683</v>
      </c>
      <c r="D1634" s="75" t="s">
        <v>139</v>
      </c>
      <c r="E1634" s="75" t="s">
        <v>15</v>
      </c>
      <c r="F1634" s="75" t="s">
        <v>705</v>
      </c>
      <c r="G1634" s="77">
        <v>21.0</v>
      </c>
    </row>
    <row r="1635">
      <c r="A1635" s="75" t="s">
        <v>665</v>
      </c>
      <c r="B1635" s="75" t="s">
        <v>704</v>
      </c>
      <c r="C1635" s="75" t="s">
        <v>683</v>
      </c>
      <c r="D1635" s="75" t="s">
        <v>139</v>
      </c>
      <c r="E1635" s="75" t="s">
        <v>15</v>
      </c>
      <c r="F1635" s="75" t="s">
        <v>706</v>
      </c>
      <c r="G1635" s="77">
        <v>2.0</v>
      </c>
    </row>
    <row r="1636">
      <c r="A1636" s="75" t="s">
        <v>665</v>
      </c>
      <c r="B1636" s="75" t="s">
        <v>704</v>
      </c>
      <c r="C1636" s="75" t="s">
        <v>683</v>
      </c>
      <c r="D1636" s="75" t="s">
        <v>139</v>
      </c>
      <c r="E1636" s="75" t="s">
        <v>15</v>
      </c>
      <c r="F1636" s="75" t="s">
        <v>707</v>
      </c>
      <c r="G1636" s="77">
        <v>2.0</v>
      </c>
    </row>
    <row r="1637">
      <c r="A1637" s="75" t="s">
        <v>665</v>
      </c>
      <c r="B1637" s="75" t="s">
        <v>704</v>
      </c>
      <c r="C1637" s="75" t="s">
        <v>683</v>
      </c>
      <c r="D1637" s="75" t="s">
        <v>139</v>
      </c>
      <c r="E1637" s="75" t="s">
        <v>19</v>
      </c>
      <c r="F1637" s="75" t="s">
        <v>705</v>
      </c>
      <c r="G1637" s="77">
        <v>2.0</v>
      </c>
    </row>
    <row r="1638">
      <c r="A1638" s="75" t="s">
        <v>665</v>
      </c>
      <c r="B1638" s="75" t="s">
        <v>704</v>
      </c>
      <c r="C1638" s="75" t="s">
        <v>683</v>
      </c>
      <c r="D1638" s="75" t="s">
        <v>139</v>
      </c>
      <c r="E1638" s="75" t="s">
        <v>19</v>
      </c>
      <c r="F1638" s="75" t="s">
        <v>706</v>
      </c>
      <c r="G1638" s="77">
        <v>1.0</v>
      </c>
    </row>
    <row r="1639">
      <c r="A1639" s="75" t="s">
        <v>665</v>
      </c>
      <c r="B1639" s="75" t="s">
        <v>704</v>
      </c>
      <c r="C1639" s="75" t="s">
        <v>683</v>
      </c>
      <c r="D1639" s="75" t="s">
        <v>139</v>
      </c>
      <c r="E1639" s="75" t="s">
        <v>19</v>
      </c>
      <c r="F1639" s="75" t="s">
        <v>707</v>
      </c>
      <c r="G1639" s="77">
        <v>1.0</v>
      </c>
    </row>
    <row r="1640">
      <c r="A1640" s="75" t="s">
        <v>665</v>
      </c>
      <c r="B1640" s="75" t="s">
        <v>704</v>
      </c>
      <c r="C1640" s="75" t="s">
        <v>683</v>
      </c>
      <c r="D1640" s="75" t="s">
        <v>139</v>
      </c>
      <c r="E1640" s="75" t="s">
        <v>10</v>
      </c>
      <c r="F1640" s="75" t="s">
        <v>705</v>
      </c>
      <c r="G1640" s="77">
        <v>157.0</v>
      </c>
    </row>
    <row r="1641">
      <c r="A1641" s="75" t="s">
        <v>665</v>
      </c>
      <c r="B1641" s="75" t="s">
        <v>704</v>
      </c>
      <c r="C1641" s="75" t="s">
        <v>683</v>
      </c>
      <c r="D1641" s="75" t="s">
        <v>139</v>
      </c>
      <c r="E1641" s="75" t="s">
        <v>10</v>
      </c>
      <c r="F1641" s="75" t="s">
        <v>706</v>
      </c>
      <c r="G1641" s="77">
        <v>77.0</v>
      </c>
    </row>
    <row r="1642">
      <c r="A1642" s="75" t="s">
        <v>665</v>
      </c>
      <c r="B1642" s="75" t="s">
        <v>704</v>
      </c>
      <c r="C1642" s="75" t="s">
        <v>683</v>
      </c>
      <c r="D1642" s="75" t="s">
        <v>139</v>
      </c>
      <c r="E1642" s="75" t="s">
        <v>10</v>
      </c>
      <c r="F1642" s="75" t="s">
        <v>707</v>
      </c>
      <c r="G1642" s="77">
        <v>43.0</v>
      </c>
    </row>
    <row r="1643">
      <c r="A1643" s="75" t="s">
        <v>665</v>
      </c>
      <c r="B1643" s="75" t="s">
        <v>704</v>
      </c>
      <c r="C1643" s="75" t="s">
        <v>683</v>
      </c>
      <c r="D1643" s="75" t="s">
        <v>139</v>
      </c>
      <c r="E1643" s="75" t="s">
        <v>16</v>
      </c>
      <c r="F1643" s="75" t="s">
        <v>705</v>
      </c>
      <c r="G1643" s="77">
        <v>20.0</v>
      </c>
    </row>
    <row r="1644">
      <c r="A1644" s="75" t="s">
        <v>665</v>
      </c>
      <c r="B1644" s="75" t="s">
        <v>704</v>
      </c>
      <c r="C1644" s="75" t="s">
        <v>683</v>
      </c>
      <c r="D1644" s="75" t="s">
        <v>139</v>
      </c>
      <c r="E1644" s="75" t="s">
        <v>16</v>
      </c>
      <c r="F1644" s="75" t="s">
        <v>706</v>
      </c>
      <c r="G1644" s="77">
        <v>9.0</v>
      </c>
    </row>
    <row r="1645">
      <c r="A1645" s="75" t="s">
        <v>665</v>
      </c>
      <c r="B1645" s="75" t="s">
        <v>704</v>
      </c>
      <c r="C1645" s="75" t="s">
        <v>683</v>
      </c>
      <c r="D1645" s="75" t="s">
        <v>139</v>
      </c>
      <c r="E1645" s="75" t="s">
        <v>16</v>
      </c>
      <c r="F1645" s="75" t="s">
        <v>707</v>
      </c>
      <c r="G1645" s="77">
        <v>9.0</v>
      </c>
    </row>
    <row r="1646">
      <c r="A1646" s="75" t="s">
        <v>665</v>
      </c>
      <c r="B1646" s="75" t="s">
        <v>704</v>
      </c>
      <c r="C1646" s="75" t="s">
        <v>683</v>
      </c>
      <c r="D1646" s="75" t="s">
        <v>139</v>
      </c>
      <c r="E1646" s="75" t="s">
        <v>12</v>
      </c>
      <c r="F1646" s="75" t="s">
        <v>705</v>
      </c>
      <c r="G1646" s="77">
        <v>19.0</v>
      </c>
    </row>
    <row r="1647">
      <c r="A1647" s="75" t="s">
        <v>665</v>
      </c>
      <c r="B1647" s="75" t="s">
        <v>704</v>
      </c>
      <c r="C1647" s="75" t="s">
        <v>683</v>
      </c>
      <c r="D1647" s="75" t="s">
        <v>139</v>
      </c>
      <c r="E1647" s="75" t="s">
        <v>12</v>
      </c>
      <c r="F1647" s="75" t="s">
        <v>706</v>
      </c>
      <c r="G1647" s="77">
        <v>3.0</v>
      </c>
    </row>
    <row r="1648">
      <c r="A1648" s="75" t="s">
        <v>665</v>
      </c>
      <c r="B1648" s="75" t="s">
        <v>704</v>
      </c>
      <c r="C1648" s="75" t="s">
        <v>683</v>
      </c>
      <c r="D1648" s="75" t="s">
        <v>139</v>
      </c>
      <c r="E1648" s="75" t="s">
        <v>12</v>
      </c>
      <c r="F1648" s="75" t="s">
        <v>707</v>
      </c>
      <c r="G1648" s="77">
        <v>3.0</v>
      </c>
    </row>
    <row r="1649">
      <c r="A1649" s="75" t="s">
        <v>665</v>
      </c>
      <c r="B1649" s="75" t="s">
        <v>704</v>
      </c>
      <c r="C1649" s="75" t="s">
        <v>683</v>
      </c>
      <c r="D1649" s="75" t="s">
        <v>139</v>
      </c>
      <c r="E1649" s="75" t="s">
        <v>18</v>
      </c>
      <c r="F1649" s="75" t="s">
        <v>705</v>
      </c>
      <c r="G1649" s="77">
        <v>2.0</v>
      </c>
    </row>
    <row r="1650">
      <c r="A1650" s="75" t="s">
        <v>665</v>
      </c>
      <c r="B1650" s="75" t="s">
        <v>704</v>
      </c>
      <c r="C1650" s="75" t="s">
        <v>683</v>
      </c>
      <c r="D1650" s="75" t="s">
        <v>139</v>
      </c>
      <c r="E1650" s="75" t="s">
        <v>18</v>
      </c>
      <c r="F1650" s="75" t="s">
        <v>706</v>
      </c>
      <c r="G1650" s="77">
        <v>0.0</v>
      </c>
    </row>
    <row r="1651">
      <c r="A1651" s="75" t="s">
        <v>665</v>
      </c>
      <c r="B1651" s="75" t="s">
        <v>704</v>
      </c>
      <c r="C1651" s="75" t="s">
        <v>683</v>
      </c>
      <c r="D1651" s="75" t="s">
        <v>139</v>
      </c>
      <c r="E1651" s="75" t="s">
        <v>18</v>
      </c>
      <c r="F1651" s="75" t="s">
        <v>707</v>
      </c>
      <c r="G1651" s="77">
        <v>0.0</v>
      </c>
    </row>
    <row r="1652">
      <c r="A1652" s="75" t="s">
        <v>665</v>
      </c>
      <c r="B1652" s="75" t="s">
        <v>704</v>
      </c>
      <c r="C1652" s="75" t="s">
        <v>683</v>
      </c>
      <c r="D1652" s="75" t="s">
        <v>103</v>
      </c>
      <c r="E1652" s="75" t="s">
        <v>17</v>
      </c>
      <c r="F1652" s="75" t="s">
        <v>705</v>
      </c>
      <c r="G1652" s="77">
        <v>17.0</v>
      </c>
    </row>
    <row r="1653">
      <c r="A1653" s="75" t="s">
        <v>665</v>
      </c>
      <c r="B1653" s="75" t="s">
        <v>704</v>
      </c>
      <c r="C1653" s="75" t="s">
        <v>683</v>
      </c>
      <c r="D1653" s="75" t="s">
        <v>103</v>
      </c>
      <c r="E1653" s="75" t="s">
        <v>17</v>
      </c>
      <c r="F1653" s="75" t="s">
        <v>706</v>
      </c>
      <c r="G1653" s="77">
        <v>6.0</v>
      </c>
    </row>
    <row r="1654">
      <c r="A1654" s="75" t="s">
        <v>665</v>
      </c>
      <c r="B1654" s="75" t="s">
        <v>704</v>
      </c>
      <c r="C1654" s="75" t="s">
        <v>683</v>
      </c>
      <c r="D1654" s="75" t="s">
        <v>103</v>
      </c>
      <c r="E1654" s="75" t="s">
        <v>17</v>
      </c>
      <c r="F1654" s="75" t="s">
        <v>707</v>
      </c>
      <c r="G1654" s="77">
        <v>6.0</v>
      </c>
    </row>
    <row r="1655">
      <c r="A1655" s="75" t="s">
        <v>665</v>
      </c>
      <c r="B1655" s="75" t="s">
        <v>704</v>
      </c>
      <c r="C1655" s="75" t="s">
        <v>683</v>
      </c>
      <c r="D1655" s="75" t="s">
        <v>103</v>
      </c>
      <c r="E1655" s="75" t="s">
        <v>14</v>
      </c>
      <c r="F1655" s="75" t="s">
        <v>705</v>
      </c>
      <c r="G1655" s="77">
        <v>6.0</v>
      </c>
    </row>
    <row r="1656">
      <c r="A1656" s="75" t="s">
        <v>665</v>
      </c>
      <c r="B1656" s="75" t="s">
        <v>704</v>
      </c>
      <c r="C1656" s="75" t="s">
        <v>683</v>
      </c>
      <c r="D1656" s="75" t="s">
        <v>103</v>
      </c>
      <c r="E1656" s="75" t="s">
        <v>14</v>
      </c>
      <c r="F1656" s="75" t="s">
        <v>706</v>
      </c>
      <c r="G1656" s="77">
        <v>0.0</v>
      </c>
    </row>
    <row r="1657">
      <c r="A1657" s="75" t="s">
        <v>665</v>
      </c>
      <c r="B1657" s="75" t="s">
        <v>704</v>
      </c>
      <c r="C1657" s="75" t="s">
        <v>683</v>
      </c>
      <c r="D1657" s="75" t="s">
        <v>103</v>
      </c>
      <c r="E1657" s="75" t="s">
        <v>14</v>
      </c>
      <c r="F1657" s="75" t="s">
        <v>707</v>
      </c>
      <c r="G1657" s="77">
        <v>0.0</v>
      </c>
    </row>
    <row r="1658">
      <c r="A1658" s="75" t="s">
        <v>665</v>
      </c>
      <c r="B1658" s="75" t="s">
        <v>704</v>
      </c>
      <c r="C1658" s="75" t="s">
        <v>683</v>
      </c>
      <c r="D1658" s="75" t="s">
        <v>103</v>
      </c>
      <c r="E1658" s="75" t="s">
        <v>11</v>
      </c>
      <c r="F1658" s="75" t="s">
        <v>705</v>
      </c>
      <c r="G1658" s="77">
        <v>177.0</v>
      </c>
    </row>
    <row r="1659">
      <c r="A1659" s="75" t="s">
        <v>665</v>
      </c>
      <c r="B1659" s="75" t="s">
        <v>704</v>
      </c>
      <c r="C1659" s="75" t="s">
        <v>683</v>
      </c>
      <c r="D1659" s="75" t="s">
        <v>103</v>
      </c>
      <c r="E1659" s="75" t="s">
        <v>11</v>
      </c>
      <c r="F1659" s="75" t="s">
        <v>706</v>
      </c>
      <c r="G1659" s="77">
        <v>16.0</v>
      </c>
    </row>
    <row r="1660">
      <c r="A1660" s="75" t="s">
        <v>665</v>
      </c>
      <c r="B1660" s="75" t="s">
        <v>704</v>
      </c>
      <c r="C1660" s="75" t="s">
        <v>683</v>
      </c>
      <c r="D1660" s="75" t="s">
        <v>103</v>
      </c>
      <c r="E1660" s="75" t="s">
        <v>11</v>
      </c>
      <c r="F1660" s="75" t="s">
        <v>707</v>
      </c>
      <c r="G1660" s="77">
        <v>13.0</v>
      </c>
    </row>
    <row r="1661">
      <c r="A1661" s="75" t="s">
        <v>665</v>
      </c>
      <c r="B1661" s="75" t="s">
        <v>704</v>
      </c>
      <c r="C1661" s="75" t="s">
        <v>683</v>
      </c>
      <c r="D1661" s="75" t="s">
        <v>103</v>
      </c>
      <c r="E1661" s="75" t="s">
        <v>20</v>
      </c>
      <c r="F1661" s="75" t="s">
        <v>705</v>
      </c>
      <c r="G1661" s="77">
        <v>6.0</v>
      </c>
    </row>
    <row r="1662">
      <c r="A1662" s="75" t="s">
        <v>665</v>
      </c>
      <c r="B1662" s="75" t="s">
        <v>704</v>
      </c>
      <c r="C1662" s="75" t="s">
        <v>683</v>
      </c>
      <c r="D1662" s="75" t="s">
        <v>103</v>
      </c>
      <c r="E1662" s="75" t="s">
        <v>20</v>
      </c>
      <c r="F1662" s="75" t="s">
        <v>706</v>
      </c>
      <c r="G1662" s="77">
        <v>2.0</v>
      </c>
    </row>
    <row r="1663">
      <c r="A1663" s="75" t="s">
        <v>665</v>
      </c>
      <c r="B1663" s="75" t="s">
        <v>704</v>
      </c>
      <c r="C1663" s="75" t="s">
        <v>683</v>
      </c>
      <c r="D1663" s="75" t="s">
        <v>103</v>
      </c>
      <c r="E1663" s="75" t="s">
        <v>20</v>
      </c>
      <c r="F1663" s="75" t="s">
        <v>707</v>
      </c>
      <c r="G1663" s="77">
        <v>2.0</v>
      </c>
    </row>
    <row r="1664">
      <c r="A1664" s="75" t="s">
        <v>665</v>
      </c>
      <c r="B1664" s="75" t="s">
        <v>704</v>
      </c>
      <c r="C1664" s="75" t="s">
        <v>683</v>
      </c>
      <c r="D1664" s="75" t="s">
        <v>103</v>
      </c>
      <c r="E1664" s="75" t="s">
        <v>15</v>
      </c>
      <c r="F1664" s="75" t="s">
        <v>705</v>
      </c>
      <c r="G1664" s="77">
        <v>23.0</v>
      </c>
    </row>
    <row r="1665">
      <c r="A1665" s="75" t="s">
        <v>665</v>
      </c>
      <c r="B1665" s="75" t="s">
        <v>704</v>
      </c>
      <c r="C1665" s="75" t="s">
        <v>683</v>
      </c>
      <c r="D1665" s="75" t="s">
        <v>103</v>
      </c>
      <c r="E1665" s="75" t="s">
        <v>15</v>
      </c>
      <c r="F1665" s="75" t="s">
        <v>706</v>
      </c>
      <c r="G1665" s="77">
        <v>0.0</v>
      </c>
    </row>
    <row r="1666">
      <c r="A1666" s="75" t="s">
        <v>665</v>
      </c>
      <c r="B1666" s="75" t="s">
        <v>704</v>
      </c>
      <c r="C1666" s="75" t="s">
        <v>683</v>
      </c>
      <c r="D1666" s="75" t="s">
        <v>103</v>
      </c>
      <c r="E1666" s="75" t="s">
        <v>15</v>
      </c>
      <c r="F1666" s="75" t="s">
        <v>707</v>
      </c>
      <c r="G1666" s="77">
        <v>0.0</v>
      </c>
    </row>
    <row r="1667">
      <c r="A1667" s="75" t="s">
        <v>665</v>
      </c>
      <c r="B1667" s="75" t="s">
        <v>704</v>
      </c>
      <c r="C1667" s="75" t="s">
        <v>683</v>
      </c>
      <c r="D1667" s="75" t="s">
        <v>103</v>
      </c>
      <c r="E1667" s="75" t="s">
        <v>13</v>
      </c>
      <c r="F1667" s="75" t="s">
        <v>705</v>
      </c>
      <c r="G1667" s="77">
        <v>1.0</v>
      </c>
    </row>
    <row r="1668">
      <c r="A1668" s="75" t="s">
        <v>665</v>
      </c>
      <c r="B1668" s="75" t="s">
        <v>704</v>
      </c>
      <c r="C1668" s="75" t="s">
        <v>683</v>
      </c>
      <c r="D1668" s="75" t="s">
        <v>103</v>
      </c>
      <c r="E1668" s="75" t="s">
        <v>13</v>
      </c>
      <c r="F1668" s="75" t="s">
        <v>706</v>
      </c>
      <c r="G1668" s="77">
        <v>0.0</v>
      </c>
    </row>
    <row r="1669">
      <c r="A1669" s="75" t="s">
        <v>665</v>
      </c>
      <c r="B1669" s="75" t="s">
        <v>704</v>
      </c>
      <c r="C1669" s="75" t="s">
        <v>683</v>
      </c>
      <c r="D1669" s="75" t="s">
        <v>103</v>
      </c>
      <c r="E1669" s="75" t="s">
        <v>13</v>
      </c>
      <c r="F1669" s="75" t="s">
        <v>707</v>
      </c>
      <c r="G1669" s="77">
        <v>0.0</v>
      </c>
    </row>
    <row r="1670">
      <c r="A1670" s="75" t="s">
        <v>665</v>
      </c>
      <c r="B1670" s="75" t="s">
        <v>704</v>
      </c>
      <c r="C1670" s="75" t="s">
        <v>683</v>
      </c>
      <c r="D1670" s="75" t="s">
        <v>103</v>
      </c>
      <c r="E1670" s="75" t="s">
        <v>10</v>
      </c>
      <c r="F1670" s="75" t="s">
        <v>705</v>
      </c>
      <c r="G1670" s="77">
        <v>103.0</v>
      </c>
    </row>
    <row r="1671">
      <c r="A1671" s="75" t="s">
        <v>665</v>
      </c>
      <c r="B1671" s="75" t="s">
        <v>704</v>
      </c>
      <c r="C1671" s="75" t="s">
        <v>683</v>
      </c>
      <c r="D1671" s="75" t="s">
        <v>103</v>
      </c>
      <c r="E1671" s="75" t="s">
        <v>10</v>
      </c>
      <c r="F1671" s="75" t="s">
        <v>706</v>
      </c>
      <c r="G1671" s="77">
        <v>50.0</v>
      </c>
    </row>
    <row r="1672">
      <c r="A1672" s="75" t="s">
        <v>665</v>
      </c>
      <c r="B1672" s="75" t="s">
        <v>704</v>
      </c>
      <c r="C1672" s="75" t="s">
        <v>683</v>
      </c>
      <c r="D1672" s="75" t="s">
        <v>103</v>
      </c>
      <c r="E1672" s="75" t="s">
        <v>10</v>
      </c>
      <c r="F1672" s="75" t="s">
        <v>707</v>
      </c>
      <c r="G1672" s="77">
        <v>36.0</v>
      </c>
    </row>
    <row r="1673">
      <c r="A1673" s="75" t="s">
        <v>665</v>
      </c>
      <c r="B1673" s="75" t="s">
        <v>704</v>
      </c>
      <c r="C1673" s="75" t="s">
        <v>683</v>
      </c>
      <c r="D1673" s="75" t="s">
        <v>103</v>
      </c>
      <c r="E1673" s="75" t="s">
        <v>16</v>
      </c>
      <c r="F1673" s="75" t="s">
        <v>705</v>
      </c>
      <c r="G1673" s="77">
        <v>9.0</v>
      </c>
    </row>
    <row r="1674">
      <c r="A1674" s="75" t="s">
        <v>665</v>
      </c>
      <c r="B1674" s="75" t="s">
        <v>704</v>
      </c>
      <c r="C1674" s="75" t="s">
        <v>683</v>
      </c>
      <c r="D1674" s="75" t="s">
        <v>103</v>
      </c>
      <c r="E1674" s="75" t="s">
        <v>16</v>
      </c>
      <c r="F1674" s="75" t="s">
        <v>706</v>
      </c>
      <c r="G1674" s="77">
        <v>1.0</v>
      </c>
    </row>
    <row r="1675">
      <c r="A1675" s="75" t="s">
        <v>665</v>
      </c>
      <c r="B1675" s="75" t="s">
        <v>704</v>
      </c>
      <c r="C1675" s="75" t="s">
        <v>683</v>
      </c>
      <c r="D1675" s="75" t="s">
        <v>103</v>
      </c>
      <c r="E1675" s="75" t="s">
        <v>16</v>
      </c>
      <c r="F1675" s="75" t="s">
        <v>707</v>
      </c>
      <c r="G1675" s="77">
        <v>1.0</v>
      </c>
    </row>
    <row r="1676">
      <c r="A1676" s="75" t="s">
        <v>665</v>
      </c>
      <c r="B1676" s="75" t="s">
        <v>704</v>
      </c>
      <c r="C1676" s="75" t="s">
        <v>683</v>
      </c>
      <c r="D1676" s="75" t="s">
        <v>103</v>
      </c>
      <c r="E1676" s="75" t="s">
        <v>12</v>
      </c>
      <c r="F1676" s="75" t="s">
        <v>705</v>
      </c>
      <c r="G1676" s="77">
        <v>14.0</v>
      </c>
    </row>
    <row r="1677">
      <c r="A1677" s="75" t="s">
        <v>665</v>
      </c>
      <c r="B1677" s="75" t="s">
        <v>704</v>
      </c>
      <c r="C1677" s="75" t="s">
        <v>683</v>
      </c>
      <c r="D1677" s="75" t="s">
        <v>103</v>
      </c>
      <c r="E1677" s="75" t="s">
        <v>12</v>
      </c>
      <c r="F1677" s="75" t="s">
        <v>706</v>
      </c>
      <c r="G1677" s="77">
        <v>5.0</v>
      </c>
    </row>
    <row r="1678">
      <c r="A1678" s="75" t="s">
        <v>665</v>
      </c>
      <c r="B1678" s="75" t="s">
        <v>704</v>
      </c>
      <c r="C1678" s="75" t="s">
        <v>683</v>
      </c>
      <c r="D1678" s="75" t="s">
        <v>103</v>
      </c>
      <c r="E1678" s="75" t="s">
        <v>12</v>
      </c>
      <c r="F1678" s="75" t="s">
        <v>707</v>
      </c>
      <c r="G1678" s="77">
        <v>4.0</v>
      </c>
    </row>
    <row r="1679">
      <c r="A1679" s="75" t="s">
        <v>665</v>
      </c>
      <c r="B1679" s="75" t="s">
        <v>704</v>
      </c>
      <c r="C1679" s="75" t="s">
        <v>683</v>
      </c>
      <c r="D1679" s="75" t="s">
        <v>290</v>
      </c>
      <c r="E1679" s="75" t="s">
        <v>17</v>
      </c>
      <c r="F1679" s="75" t="s">
        <v>705</v>
      </c>
      <c r="G1679" s="77">
        <v>1.0</v>
      </c>
    </row>
    <row r="1680">
      <c r="A1680" s="75" t="s">
        <v>665</v>
      </c>
      <c r="B1680" s="75" t="s">
        <v>704</v>
      </c>
      <c r="C1680" s="75" t="s">
        <v>683</v>
      </c>
      <c r="D1680" s="75" t="s">
        <v>290</v>
      </c>
      <c r="E1680" s="75" t="s">
        <v>17</v>
      </c>
      <c r="F1680" s="75" t="s">
        <v>706</v>
      </c>
      <c r="G1680" s="77">
        <v>0.0</v>
      </c>
    </row>
    <row r="1681">
      <c r="A1681" s="75" t="s">
        <v>665</v>
      </c>
      <c r="B1681" s="75" t="s">
        <v>704</v>
      </c>
      <c r="C1681" s="75" t="s">
        <v>683</v>
      </c>
      <c r="D1681" s="75" t="s">
        <v>290</v>
      </c>
      <c r="E1681" s="75" t="s">
        <v>17</v>
      </c>
      <c r="F1681" s="75" t="s">
        <v>707</v>
      </c>
      <c r="G1681" s="77">
        <v>0.0</v>
      </c>
    </row>
    <row r="1682">
      <c r="A1682" s="75" t="s">
        <v>665</v>
      </c>
      <c r="B1682" s="75" t="s">
        <v>704</v>
      </c>
      <c r="C1682" s="75" t="s">
        <v>683</v>
      </c>
      <c r="D1682" s="75" t="s">
        <v>290</v>
      </c>
      <c r="E1682" s="75" t="s">
        <v>14</v>
      </c>
      <c r="F1682" s="75" t="s">
        <v>705</v>
      </c>
      <c r="G1682" s="77">
        <v>1.0</v>
      </c>
    </row>
    <row r="1683">
      <c r="A1683" s="75" t="s">
        <v>665</v>
      </c>
      <c r="B1683" s="75" t="s">
        <v>704</v>
      </c>
      <c r="C1683" s="75" t="s">
        <v>683</v>
      </c>
      <c r="D1683" s="75" t="s">
        <v>290</v>
      </c>
      <c r="E1683" s="75" t="s">
        <v>14</v>
      </c>
      <c r="F1683" s="75" t="s">
        <v>706</v>
      </c>
      <c r="G1683" s="77">
        <v>0.0</v>
      </c>
    </row>
    <row r="1684">
      <c r="A1684" s="75" t="s">
        <v>665</v>
      </c>
      <c r="B1684" s="75" t="s">
        <v>704</v>
      </c>
      <c r="C1684" s="75" t="s">
        <v>683</v>
      </c>
      <c r="D1684" s="75" t="s">
        <v>290</v>
      </c>
      <c r="E1684" s="75" t="s">
        <v>14</v>
      </c>
      <c r="F1684" s="75" t="s">
        <v>707</v>
      </c>
      <c r="G1684" s="77">
        <v>0.0</v>
      </c>
    </row>
    <row r="1685">
      <c r="A1685" s="75" t="s">
        <v>665</v>
      </c>
      <c r="B1685" s="75" t="s">
        <v>704</v>
      </c>
      <c r="C1685" s="75" t="s">
        <v>683</v>
      </c>
      <c r="D1685" s="75" t="s">
        <v>290</v>
      </c>
      <c r="E1685" s="75" t="s">
        <v>11</v>
      </c>
      <c r="F1685" s="75" t="s">
        <v>705</v>
      </c>
      <c r="G1685" s="77">
        <v>26.0</v>
      </c>
    </row>
    <row r="1686">
      <c r="A1686" s="75" t="s">
        <v>665</v>
      </c>
      <c r="B1686" s="75" t="s">
        <v>704</v>
      </c>
      <c r="C1686" s="75" t="s">
        <v>683</v>
      </c>
      <c r="D1686" s="75" t="s">
        <v>290</v>
      </c>
      <c r="E1686" s="75" t="s">
        <v>11</v>
      </c>
      <c r="F1686" s="75" t="s">
        <v>706</v>
      </c>
      <c r="G1686" s="77">
        <v>0.0</v>
      </c>
    </row>
    <row r="1687">
      <c r="A1687" s="75" t="s">
        <v>665</v>
      </c>
      <c r="B1687" s="75" t="s">
        <v>704</v>
      </c>
      <c r="C1687" s="75" t="s">
        <v>683</v>
      </c>
      <c r="D1687" s="75" t="s">
        <v>290</v>
      </c>
      <c r="E1687" s="75" t="s">
        <v>11</v>
      </c>
      <c r="F1687" s="75" t="s">
        <v>707</v>
      </c>
      <c r="G1687" s="77">
        <v>0.0</v>
      </c>
    </row>
    <row r="1688">
      <c r="A1688" s="75" t="s">
        <v>665</v>
      </c>
      <c r="B1688" s="75" t="s">
        <v>704</v>
      </c>
      <c r="C1688" s="75" t="s">
        <v>683</v>
      </c>
      <c r="D1688" s="75" t="s">
        <v>290</v>
      </c>
      <c r="E1688" s="75" t="s">
        <v>15</v>
      </c>
      <c r="F1688" s="75" t="s">
        <v>705</v>
      </c>
      <c r="G1688" s="77">
        <v>4.0</v>
      </c>
    </row>
    <row r="1689">
      <c r="A1689" s="75" t="s">
        <v>665</v>
      </c>
      <c r="B1689" s="75" t="s">
        <v>704</v>
      </c>
      <c r="C1689" s="75" t="s">
        <v>683</v>
      </c>
      <c r="D1689" s="75" t="s">
        <v>290</v>
      </c>
      <c r="E1689" s="75" t="s">
        <v>15</v>
      </c>
      <c r="F1689" s="75" t="s">
        <v>706</v>
      </c>
      <c r="G1689" s="77">
        <v>0.0</v>
      </c>
    </row>
    <row r="1690">
      <c r="A1690" s="75" t="s">
        <v>665</v>
      </c>
      <c r="B1690" s="75" t="s">
        <v>704</v>
      </c>
      <c r="C1690" s="75" t="s">
        <v>683</v>
      </c>
      <c r="D1690" s="75" t="s">
        <v>290</v>
      </c>
      <c r="E1690" s="75" t="s">
        <v>15</v>
      </c>
      <c r="F1690" s="75" t="s">
        <v>707</v>
      </c>
      <c r="G1690" s="77">
        <v>0.0</v>
      </c>
    </row>
    <row r="1691">
      <c r="A1691" s="75" t="s">
        <v>665</v>
      </c>
      <c r="B1691" s="75" t="s">
        <v>704</v>
      </c>
      <c r="C1691" s="75" t="s">
        <v>683</v>
      </c>
      <c r="D1691" s="75" t="s">
        <v>290</v>
      </c>
      <c r="E1691" s="75" t="s">
        <v>10</v>
      </c>
      <c r="F1691" s="75" t="s">
        <v>705</v>
      </c>
      <c r="G1691" s="77">
        <v>18.0</v>
      </c>
    </row>
    <row r="1692">
      <c r="A1692" s="75" t="s">
        <v>665</v>
      </c>
      <c r="B1692" s="75" t="s">
        <v>704</v>
      </c>
      <c r="C1692" s="75" t="s">
        <v>683</v>
      </c>
      <c r="D1692" s="75" t="s">
        <v>290</v>
      </c>
      <c r="E1692" s="75" t="s">
        <v>10</v>
      </c>
      <c r="F1692" s="75" t="s">
        <v>706</v>
      </c>
      <c r="G1692" s="77">
        <v>10.0</v>
      </c>
    </row>
    <row r="1693">
      <c r="A1693" s="75" t="s">
        <v>665</v>
      </c>
      <c r="B1693" s="75" t="s">
        <v>704</v>
      </c>
      <c r="C1693" s="75" t="s">
        <v>683</v>
      </c>
      <c r="D1693" s="75" t="s">
        <v>290</v>
      </c>
      <c r="E1693" s="75" t="s">
        <v>10</v>
      </c>
      <c r="F1693" s="75" t="s">
        <v>707</v>
      </c>
      <c r="G1693" s="77">
        <v>8.0</v>
      </c>
    </row>
    <row r="1694">
      <c r="A1694" s="75" t="s">
        <v>665</v>
      </c>
      <c r="B1694" s="75" t="s">
        <v>704</v>
      </c>
      <c r="C1694" s="75" t="s">
        <v>683</v>
      </c>
      <c r="D1694" s="75" t="s">
        <v>290</v>
      </c>
      <c r="E1694" s="75" t="s">
        <v>16</v>
      </c>
      <c r="F1694" s="75" t="s">
        <v>705</v>
      </c>
      <c r="G1694" s="77">
        <v>1.0</v>
      </c>
    </row>
    <row r="1695">
      <c r="A1695" s="75" t="s">
        <v>665</v>
      </c>
      <c r="B1695" s="75" t="s">
        <v>704</v>
      </c>
      <c r="C1695" s="75" t="s">
        <v>683</v>
      </c>
      <c r="D1695" s="75" t="s">
        <v>290</v>
      </c>
      <c r="E1695" s="75" t="s">
        <v>16</v>
      </c>
      <c r="F1695" s="75" t="s">
        <v>706</v>
      </c>
      <c r="G1695" s="77">
        <v>0.0</v>
      </c>
    </row>
    <row r="1696">
      <c r="A1696" s="75" t="s">
        <v>665</v>
      </c>
      <c r="B1696" s="75" t="s">
        <v>704</v>
      </c>
      <c r="C1696" s="75" t="s">
        <v>683</v>
      </c>
      <c r="D1696" s="75" t="s">
        <v>290</v>
      </c>
      <c r="E1696" s="75" t="s">
        <v>16</v>
      </c>
      <c r="F1696" s="75" t="s">
        <v>707</v>
      </c>
      <c r="G1696" s="77">
        <v>0.0</v>
      </c>
    </row>
    <row r="1697">
      <c r="A1697" s="75" t="s">
        <v>665</v>
      </c>
      <c r="B1697" s="75" t="s">
        <v>704</v>
      </c>
      <c r="C1697" s="75" t="s">
        <v>683</v>
      </c>
      <c r="D1697" s="75" t="s">
        <v>290</v>
      </c>
      <c r="E1697" s="75" t="s">
        <v>12</v>
      </c>
      <c r="F1697" s="75" t="s">
        <v>705</v>
      </c>
      <c r="G1697" s="77">
        <v>2.0</v>
      </c>
    </row>
    <row r="1698">
      <c r="A1698" s="75" t="s">
        <v>665</v>
      </c>
      <c r="B1698" s="75" t="s">
        <v>704</v>
      </c>
      <c r="C1698" s="75" t="s">
        <v>683</v>
      </c>
      <c r="D1698" s="75" t="s">
        <v>290</v>
      </c>
      <c r="E1698" s="75" t="s">
        <v>12</v>
      </c>
      <c r="F1698" s="75" t="s">
        <v>706</v>
      </c>
      <c r="G1698" s="77">
        <v>0.0</v>
      </c>
    </row>
    <row r="1699">
      <c r="A1699" s="75" t="s">
        <v>665</v>
      </c>
      <c r="B1699" s="75" t="s">
        <v>704</v>
      </c>
      <c r="C1699" s="75" t="s">
        <v>683</v>
      </c>
      <c r="D1699" s="75" t="s">
        <v>290</v>
      </c>
      <c r="E1699" s="75" t="s">
        <v>12</v>
      </c>
      <c r="F1699" s="75" t="s">
        <v>707</v>
      </c>
      <c r="G1699" s="77">
        <v>0.0</v>
      </c>
    </row>
    <row r="1700">
      <c r="A1700" s="75" t="s">
        <v>665</v>
      </c>
      <c r="B1700" s="75" t="s">
        <v>704</v>
      </c>
      <c r="C1700" s="75" t="s">
        <v>683</v>
      </c>
      <c r="D1700" s="75" t="s">
        <v>207</v>
      </c>
      <c r="E1700" s="75" t="s">
        <v>17</v>
      </c>
      <c r="F1700" s="75" t="s">
        <v>705</v>
      </c>
      <c r="G1700" s="77">
        <v>18.0</v>
      </c>
    </row>
    <row r="1701">
      <c r="A1701" s="75" t="s">
        <v>665</v>
      </c>
      <c r="B1701" s="75" t="s">
        <v>704</v>
      </c>
      <c r="C1701" s="75" t="s">
        <v>683</v>
      </c>
      <c r="D1701" s="75" t="s">
        <v>207</v>
      </c>
      <c r="E1701" s="75" t="s">
        <v>17</v>
      </c>
      <c r="F1701" s="75" t="s">
        <v>706</v>
      </c>
      <c r="G1701" s="77">
        <v>0.0</v>
      </c>
    </row>
    <row r="1702">
      <c r="A1702" s="75" t="s">
        <v>665</v>
      </c>
      <c r="B1702" s="75" t="s">
        <v>704</v>
      </c>
      <c r="C1702" s="75" t="s">
        <v>683</v>
      </c>
      <c r="D1702" s="75" t="s">
        <v>207</v>
      </c>
      <c r="E1702" s="75" t="s">
        <v>17</v>
      </c>
      <c r="F1702" s="75" t="s">
        <v>707</v>
      </c>
      <c r="G1702" s="77">
        <v>0.0</v>
      </c>
    </row>
    <row r="1703">
      <c r="A1703" s="75" t="s">
        <v>665</v>
      </c>
      <c r="B1703" s="75" t="s">
        <v>704</v>
      </c>
      <c r="C1703" s="75" t="s">
        <v>683</v>
      </c>
      <c r="D1703" s="75" t="s">
        <v>207</v>
      </c>
      <c r="E1703" s="75" t="s">
        <v>14</v>
      </c>
      <c r="F1703" s="75" t="s">
        <v>705</v>
      </c>
      <c r="G1703" s="77">
        <v>199.0</v>
      </c>
    </row>
    <row r="1704">
      <c r="A1704" s="75" t="s">
        <v>665</v>
      </c>
      <c r="B1704" s="75" t="s">
        <v>704</v>
      </c>
      <c r="C1704" s="75" t="s">
        <v>683</v>
      </c>
      <c r="D1704" s="75" t="s">
        <v>207</v>
      </c>
      <c r="E1704" s="75" t="s">
        <v>14</v>
      </c>
      <c r="F1704" s="75" t="s">
        <v>706</v>
      </c>
      <c r="G1704" s="77">
        <v>0.0</v>
      </c>
    </row>
    <row r="1705">
      <c r="A1705" s="75" t="s">
        <v>665</v>
      </c>
      <c r="B1705" s="75" t="s">
        <v>704</v>
      </c>
      <c r="C1705" s="75" t="s">
        <v>683</v>
      </c>
      <c r="D1705" s="75" t="s">
        <v>207</v>
      </c>
      <c r="E1705" s="75" t="s">
        <v>14</v>
      </c>
      <c r="F1705" s="75" t="s">
        <v>707</v>
      </c>
      <c r="G1705" s="77">
        <v>0.0</v>
      </c>
    </row>
    <row r="1706">
      <c r="A1706" s="75" t="s">
        <v>665</v>
      </c>
      <c r="B1706" s="75" t="s">
        <v>704</v>
      </c>
      <c r="C1706" s="75" t="s">
        <v>683</v>
      </c>
      <c r="D1706" s="75" t="s">
        <v>207</v>
      </c>
      <c r="E1706" s="75" t="s">
        <v>11</v>
      </c>
      <c r="F1706" s="75" t="s">
        <v>705</v>
      </c>
      <c r="G1706" s="77">
        <v>2042.0</v>
      </c>
    </row>
    <row r="1707">
      <c r="A1707" s="75" t="s">
        <v>665</v>
      </c>
      <c r="B1707" s="75" t="s">
        <v>704</v>
      </c>
      <c r="C1707" s="75" t="s">
        <v>683</v>
      </c>
      <c r="D1707" s="75" t="s">
        <v>207</v>
      </c>
      <c r="E1707" s="75" t="s">
        <v>11</v>
      </c>
      <c r="F1707" s="75" t="s">
        <v>706</v>
      </c>
      <c r="G1707" s="77">
        <v>15.0</v>
      </c>
    </row>
    <row r="1708">
      <c r="A1708" s="75" t="s">
        <v>665</v>
      </c>
      <c r="B1708" s="75" t="s">
        <v>704</v>
      </c>
      <c r="C1708" s="75" t="s">
        <v>683</v>
      </c>
      <c r="D1708" s="75" t="s">
        <v>207</v>
      </c>
      <c r="E1708" s="75" t="s">
        <v>11</v>
      </c>
      <c r="F1708" s="75" t="s">
        <v>707</v>
      </c>
      <c r="G1708" s="77">
        <v>14.0</v>
      </c>
    </row>
    <row r="1709">
      <c r="A1709" s="75" t="s">
        <v>665</v>
      </c>
      <c r="B1709" s="75" t="s">
        <v>704</v>
      </c>
      <c r="C1709" s="75" t="s">
        <v>683</v>
      </c>
      <c r="D1709" s="75" t="s">
        <v>207</v>
      </c>
      <c r="E1709" s="75" t="s">
        <v>20</v>
      </c>
      <c r="F1709" s="75" t="s">
        <v>705</v>
      </c>
      <c r="G1709" s="77">
        <v>11.0</v>
      </c>
    </row>
    <row r="1710">
      <c r="A1710" s="75" t="s">
        <v>665</v>
      </c>
      <c r="B1710" s="75" t="s">
        <v>704</v>
      </c>
      <c r="C1710" s="75" t="s">
        <v>683</v>
      </c>
      <c r="D1710" s="75" t="s">
        <v>207</v>
      </c>
      <c r="E1710" s="75" t="s">
        <v>20</v>
      </c>
      <c r="F1710" s="75" t="s">
        <v>706</v>
      </c>
      <c r="G1710" s="77">
        <v>0.0</v>
      </c>
    </row>
    <row r="1711">
      <c r="A1711" s="75" t="s">
        <v>665</v>
      </c>
      <c r="B1711" s="75" t="s">
        <v>704</v>
      </c>
      <c r="C1711" s="75" t="s">
        <v>683</v>
      </c>
      <c r="D1711" s="75" t="s">
        <v>207</v>
      </c>
      <c r="E1711" s="75" t="s">
        <v>20</v>
      </c>
      <c r="F1711" s="75" t="s">
        <v>707</v>
      </c>
      <c r="G1711" s="77">
        <v>0.0</v>
      </c>
    </row>
    <row r="1712">
      <c r="A1712" s="75" t="s">
        <v>665</v>
      </c>
      <c r="B1712" s="75" t="s">
        <v>704</v>
      </c>
      <c r="C1712" s="75" t="s">
        <v>683</v>
      </c>
      <c r="D1712" s="75" t="s">
        <v>207</v>
      </c>
      <c r="E1712" s="75" t="s">
        <v>15</v>
      </c>
      <c r="F1712" s="75" t="s">
        <v>705</v>
      </c>
      <c r="G1712" s="77">
        <v>260.0</v>
      </c>
    </row>
    <row r="1713">
      <c r="A1713" s="75" t="s">
        <v>665</v>
      </c>
      <c r="B1713" s="75" t="s">
        <v>704</v>
      </c>
      <c r="C1713" s="75" t="s">
        <v>683</v>
      </c>
      <c r="D1713" s="75" t="s">
        <v>207</v>
      </c>
      <c r="E1713" s="75" t="s">
        <v>15</v>
      </c>
      <c r="F1713" s="75" t="s">
        <v>706</v>
      </c>
      <c r="G1713" s="77">
        <v>0.0</v>
      </c>
    </row>
    <row r="1714">
      <c r="A1714" s="75" t="s">
        <v>665</v>
      </c>
      <c r="B1714" s="75" t="s">
        <v>704</v>
      </c>
      <c r="C1714" s="75" t="s">
        <v>683</v>
      </c>
      <c r="D1714" s="75" t="s">
        <v>207</v>
      </c>
      <c r="E1714" s="75" t="s">
        <v>15</v>
      </c>
      <c r="F1714" s="75" t="s">
        <v>707</v>
      </c>
      <c r="G1714" s="77">
        <v>0.0</v>
      </c>
    </row>
    <row r="1715">
      <c r="A1715" s="75" t="s">
        <v>665</v>
      </c>
      <c r="B1715" s="75" t="s">
        <v>704</v>
      </c>
      <c r="C1715" s="75" t="s">
        <v>683</v>
      </c>
      <c r="D1715" s="75" t="s">
        <v>207</v>
      </c>
      <c r="E1715" s="75" t="s">
        <v>19</v>
      </c>
      <c r="F1715" s="75" t="s">
        <v>705</v>
      </c>
      <c r="G1715" s="77">
        <v>7.0</v>
      </c>
    </row>
    <row r="1716">
      <c r="A1716" s="75" t="s">
        <v>665</v>
      </c>
      <c r="B1716" s="75" t="s">
        <v>704</v>
      </c>
      <c r="C1716" s="75" t="s">
        <v>683</v>
      </c>
      <c r="D1716" s="75" t="s">
        <v>207</v>
      </c>
      <c r="E1716" s="75" t="s">
        <v>19</v>
      </c>
      <c r="F1716" s="75" t="s">
        <v>706</v>
      </c>
      <c r="G1716" s="77">
        <v>3.0</v>
      </c>
    </row>
    <row r="1717">
      <c r="A1717" s="75" t="s">
        <v>665</v>
      </c>
      <c r="B1717" s="75" t="s">
        <v>704</v>
      </c>
      <c r="C1717" s="75" t="s">
        <v>683</v>
      </c>
      <c r="D1717" s="75" t="s">
        <v>207</v>
      </c>
      <c r="E1717" s="75" t="s">
        <v>19</v>
      </c>
      <c r="F1717" s="75" t="s">
        <v>707</v>
      </c>
      <c r="G1717" s="77">
        <v>3.0</v>
      </c>
    </row>
    <row r="1718">
      <c r="A1718" s="75" t="s">
        <v>665</v>
      </c>
      <c r="B1718" s="75" t="s">
        <v>704</v>
      </c>
      <c r="C1718" s="75" t="s">
        <v>683</v>
      </c>
      <c r="D1718" s="75" t="s">
        <v>207</v>
      </c>
      <c r="E1718" s="75" t="s">
        <v>13</v>
      </c>
      <c r="F1718" s="75" t="s">
        <v>705</v>
      </c>
      <c r="G1718" s="77">
        <v>17.0</v>
      </c>
    </row>
    <row r="1719">
      <c r="A1719" s="75" t="s">
        <v>665</v>
      </c>
      <c r="B1719" s="75" t="s">
        <v>704</v>
      </c>
      <c r="C1719" s="75" t="s">
        <v>683</v>
      </c>
      <c r="D1719" s="75" t="s">
        <v>207</v>
      </c>
      <c r="E1719" s="75" t="s">
        <v>13</v>
      </c>
      <c r="F1719" s="75" t="s">
        <v>706</v>
      </c>
      <c r="G1719" s="77">
        <v>0.0</v>
      </c>
    </row>
    <row r="1720">
      <c r="A1720" s="75" t="s">
        <v>665</v>
      </c>
      <c r="B1720" s="75" t="s">
        <v>704</v>
      </c>
      <c r="C1720" s="75" t="s">
        <v>683</v>
      </c>
      <c r="D1720" s="75" t="s">
        <v>207</v>
      </c>
      <c r="E1720" s="75" t="s">
        <v>13</v>
      </c>
      <c r="F1720" s="75" t="s">
        <v>707</v>
      </c>
      <c r="G1720" s="77">
        <v>0.0</v>
      </c>
    </row>
    <row r="1721">
      <c r="A1721" s="75" t="s">
        <v>665</v>
      </c>
      <c r="B1721" s="75" t="s">
        <v>704</v>
      </c>
      <c r="C1721" s="75" t="s">
        <v>683</v>
      </c>
      <c r="D1721" s="75" t="s">
        <v>207</v>
      </c>
      <c r="E1721" s="75" t="s">
        <v>10</v>
      </c>
      <c r="F1721" s="75" t="s">
        <v>705</v>
      </c>
      <c r="G1721" s="77">
        <v>725.0</v>
      </c>
    </row>
    <row r="1722">
      <c r="A1722" s="75" t="s">
        <v>665</v>
      </c>
      <c r="B1722" s="75" t="s">
        <v>704</v>
      </c>
      <c r="C1722" s="75" t="s">
        <v>683</v>
      </c>
      <c r="D1722" s="75" t="s">
        <v>207</v>
      </c>
      <c r="E1722" s="75" t="s">
        <v>10</v>
      </c>
      <c r="F1722" s="75" t="s">
        <v>706</v>
      </c>
      <c r="G1722" s="77">
        <v>78.0</v>
      </c>
    </row>
    <row r="1723">
      <c r="A1723" s="75" t="s">
        <v>665</v>
      </c>
      <c r="B1723" s="75" t="s">
        <v>704</v>
      </c>
      <c r="C1723" s="75" t="s">
        <v>683</v>
      </c>
      <c r="D1723" s="75" t="s">
        <v>207</v>
      </c>
      <c r="E1723" s="75" t="s">
        <v>10</v>
      </c>
      <c r="F1723" s="75" t="s">
        <v>707</v>
      </c>
      <c r="G1723" s="77">
        <v>45.0</v>
      </c>
    </row>
    <row r="1724">
      <c r="A1724" s="75" t="s">
        <v>665</v>
      </c>
      <c r="B1724" s="75" t="s">
        <v>704</v>
      </c>
      <c r="C1724" s="75" t="s">
        <v>683</v>
      </c>
      <c r="D1724" s="75" t="s">
        <v>207</v>
      </c>
      <c r="E1724" s="75" t="s">
        <v>16</v>
      </c>
      <c r="F1724" s="75" t="s">
        <v>705</v>
      </c>
      <c r="G1724" s="77">
        <v>147.0</v>
      </c>
    </row>
    <row r="1725">
      <c r="A1725" s="75" t="s">
        <v>665</v>
      </c>
      <c r="B1725" s="75" t="s">
        <v>704</v>
      </c>
      <c r="C1725" s="75" t="s">
        <v>683</v>
      </c>
      <c r="D1725" s="75" t="s">
        <v>207</v>
      </c>
      <c r="E1725" s="75" t="s">
        <v>16</v>
      </c>
      <c r="F1725" s="75" t="s">
        <v>706</v>
      </c>
      <c r="G1725" s="77">
        <v>4.0</v>
      </c>
    </row>
    <row r="1726">
      <c r="A1726" s="75" t="s">
        <v>665</v>
      </c>
      <c r="B1726" s="75" t="s">
        <v>704</v>
      </c>
      <c r="C1726" s="75" t="s">
        <v>683</v>
      </c>
      <c r="D1726" s="75" t="s">
        <v>207</v>
      </c>
      <c r="E1726" s="75" t="s">
        <v>16</v>
      </c>
      <c r="F1726" s="75" t="s">
        <v>707</v>
      </c>
      <c r="G1726" s="77">
        <v>4.0</v>
      </c>
    </row>
    <row r="1727">
      <c r="A1727" s="75" t="s">
        <v>665</v>
      </c>
      <c r="B1727" s="75" t="s">
        <v>704</v>
      </c>
      <c r="C1727" s="75" t="s">
        <v>683</v>
      </c>
      <c r="D1727" s="75" t="s">
        <v>207</v>
      </c>
      <c r="E1727" s="75" t="s">
        <v>12</v>
      </c>
      <c r="F1727" s="75" t="s">
        <v>705</v>
      </c>
      <c r="G1727" s="77">
        <v>217.0</v>
      </c>
    </row>
    <row r="1728">
      <c r="A1728" s="75" t="s">
        <v>665</v>
      </c>
      <c r="B1728" s="75" t="s">
        <v>704</v>
      </c>
      <c r="C1728" s="75" t="s">
        <v>683</v>
      </c>
      <c r="D1728" s="75" t="s">
        <v>207</v>
      </c>
      <c r="E1728" s="75" t="s">
        <v>12</v>
      </c>
      <c r="F1728" s="75" t="s">
        <v>706</v>
      </c>
      <c r="G1728" s="77">
        <v>11.0</v>
      </c>
    </row>
    <row r="1729">
      <c r="A1729" s="75" t="s">
        <v>665</v>
      </c>
      <c r="B1729" s="75" t="s">
        <v>704</v>
      </c>
      <c r="C1729" s="75" t="s">
        <v>683</v>
      </c>
      <c r="D1729" s="75" t="s">
        <v>207</v>
      </c>
      <c r="E1729" s="75" t="s">
        <v>12</v>
      </c>
      <c r="F1729" s="75" t="s">
        <v>707</v>
      </c>
      <c r="G1729" s="77">
        <v>10.0</v>
      </c>
    </row>
    <row r="1730">
      <c r="A1730" s="75" t="s">
        <v>665</v>
      </c>
      <c r="B1730" s="75" t="s">
        <v>704</v>
      </c>
      <c r="C1730" s="75" t="s">
        <v>683</v>
      </c>
      <c r="D1730" s="75" t="s">
        <v>207</v>
      </c>
      <c r="E1730" s="75" t="s">
        <v>18</v>
      </c>
      <c r="F1730" s="75" t="s">
        <v>705</v>
      </c>
      <c r="G1730" s="77">
        <v>15.0</v>
      </c>
    </row>
    <row r="1731">
      <c r="A1731" s="75" t="s">
        <v>665</v>
      </c>
      <c r="B1731" s="75" t="s">
        <v>704</v>
      </c>
      <c r="C1731" s="75" t="s">
        <v>683</v>
      </c>
      <c r="D1731" s="75" t="s">
        <v>207</v>
      </c>
      <c r="E1731" s="75" t="s">
        <v>18</v>
      </c>
      <c r="F1731" s="75" t="s">
        <v>706</v>
      </c>
      <c r="G1731" s="77">
        <v>0.0</v>
      </c>
    </row>
    <row r="1732">
      <c r="A1732" s="75" t="s">
        <v>665</v>
      </c>
      <c r="B1732" s="75" t="s">
        <v>704</v>
      </c>
      <c r="C1732" s="75" t="s">
        <v>683</v>
      </c>
      <c r="D1732" s="75" t="s">
        <v>207</v>
      </c>
      <c r="E1732" s="75" t="s">
        <v>18</v>
      </c>
      <c r="F1732" s="75" t="s">
        <v>707</v>
      </c>
      <c r="G1732" s="77">
        <v>0.0</v>
      </c>
    </row>
    <row r="1733">
      <c r="A1733" s="75" t="s">
        <v>665</v>
      </c>
      <c r="B1733" s="75" t="s">
        <v>704</v>
      </c>
      <c r="C1733" s="75" t="s">
        <v>683</v>
      </c>
      <c r="D1733" s="75" t="s">
        <v>90</v>
      </c>
      <c r="E1733" s="75" t="s">
        <v>17</v>
      </c>
      <c r="F1733" s="75" t="s">
        <v>705</v>
      </c>
      <c r="G1733" s="77">
        <v>53.0</v>
      </c>
    </row>
    <row r="1734">
      <c r="A1734" s="75" t="s">
        <v>665</v>
      </c>
      <c r="B1734" s="75" t="s">
        <v>704</v>
      </c>
      <c r="C1734" s="75" t="s">
        <v>683</v>
      </c>
      <c r="D1734" s="75" t="s">
        <v>90</v>
      </c>
      <c r="E1734" s="75" t="s">
        <v>17</v>
      </c>
      <c r="F1734" s="75" t="s">
        <v>706</v>
      </c>
      <c r="G1734" s="77">
        <v>15.0</v>
      </c>
    </row>
    <row r="1735">
      <c r="A1735" s="75" t="s">
        <v>665</v>
      </c>
      <c r="B1735" s="75" t="s">
        <v>704</v>
      </c>
      <c r="C1735" s="75" t="s">
        <v>683</v>
      </c>
      <c r="D1735" s="75" t="s">
        <v>90</v>
      </c>
      <c r="E1735" s="75" t="s">
        <v>17</v>
      </c>
      <c r="F1735" s="75" t="s">
        <v>707</v>
      </c>
      <c r="G1735" s="77">
        <v>12.0</v>
      </c>
    </row>
    <row r="1736">
      <c r="A1736" s="75" t="s">
        <v>665</v>
      </c>
      <c r="B1736" s="75" t="s">
        <v>704</v>
      </c>
      <c r="C1736" s="75" t="s">
        <v>683</v>
      </c>
      <c r="D1736" s="75" t="s">
        <v>90</v>
      </c>
      <c r="E1736" s="75" t="s">
        <v>14</v>
      </c>
      <c r="F1736" s="75" t="s">
        <v>705</v>
      </c>
      <c r="G1736" s="77">
        <v>61.0</v>
      </c>
    </row>
    <row r="1737">
      <c r="A1737" s="75" t="s">
        <v>665</v>
      </c>
      <c r="B1737" s="75" t="s">
        <v>704</v>
      </c>
      <c r="C1737" s="75" t="s">
        <v>683</v>
      </c>
      <c r="D1737" s="75" t="s">
        <v>90</v>
      </c>
      <c r="E1737" s="75" t="s">
        <v>14</v>
      </c>
      <c r="F1737" s="75" t="s">
        <v>706</v>
      </c>
      <c r="G1737" s="77">
        <v>0.0</v>
      </c>
    </row>
    <row r="1738">
      <c r="A1738" s="75" t="s">
        <v>665</v>
      </c>
      <c r="B1738" s="75" t="s">
        <v>704</v>
      </c>
      <c r="C1738" s="75" t="s">
        <v>683</v>
      </c>
      <c r="D1738" s="75" t="s">
        <v>90</v>
      </c>
      <c r="E1738" s="75" t="s">
        <v>14</v>
      </c>
      <c r="F1738" s="75" t="s">
        <v>707</v>
      </c>
      <c r="G1738" s="77">
        <v>0.0</v>
      </c>
    </row>
    <row r="1739">
      <c r="A1739" s="75" t="s">
        <v>665</v>
      </c>
      <c r="B1739" s="75" t="s">
        <v>704</v>
      </c>
      <c r="C1739" s="75" t="s">
        <v>683</v>
      </c>
      <c r="D1739" s="75" t="s">
        <v>90</v>
      </c>
      <c r="E1739" s="75" t="s">
        <v>11</v>
      </c>
      <c r="F1739" s="75" t="s">
        <v>705</v>
      </c>
      <c r="G1739" s="77">
        <v>1985.0</v>
      </c>
    </row>
    <row r="1740">
      <c r="A1740" s="75" t="s">
        <v>665</v>
      </c>
      <c r="B1740" s="75" t="s">
        <v>704</v>
      </c>
      <c r="C1740" s="75" t="s">
        <v>683</v>
      </c>
      <c r="D1740" s="75" t="s">
        <v>90</v>
      </c>
      <c r="E1740" s="75" t="s">
        <v>11</v>
      </c>
      <c r="F1740" s="75" t="s">
        <v>706</v>
      </c>
      <c r="G1740" s="77">
        <v>1043.0</v>
      </c>
    </row>
    <row r="1741">
      <c r="A1741" s="75" t="s">
        <v>665</v>
      </c>
      <c r="B1741" s="75" t="s">
        <v>704</v>
      </c>
      <c r="C1741" s="75" t="s">
        <v>683</v>
      </c>
      <c r="D1741" s="75" t="s">
        <v>90</v>
      </c>
      <c r="E1741" s="75" t="s">
        <v>11</v>
      </c>
      <c r="F1741" s="75" t="s">
        <v>707</v>
      </c>
      <c r="G1741" s="77">
        <v>942.0</v>
      </c>
    </row>
    <row r="1742">
      <c r="A1742" s="75" t="s">
        <v>665</v>
      </c>
      <c r="B1742" s="75" t="s">
        <v>704</v>
      </c>
      <c r="C1742" s="75" t="s">
        <v>683</v>
      </c>
      <c r="D1742" s="75" t="s">
        <v>90</v>
      </c>
      <c r="E1742" s="75" t="s">
        <v>20</v>
      </c>
      <c r="F1742" s="75" t="s">
        <v>705</v>
      </c>
      <c r="G1742" s="77">
        <v>10.0</v>
      </c>
    </row>
    <row r="1743">
      <c r="A1743" s="75" t="s">
        <v>665</v>
      </c>
      <c r="B1743" s="75" t="s">
        <v>704</v>
      </c>
      <c r="C1743" s="75" t="s">
        <v>683</v>
      </c>
      <c r="D1743" s="75" t="s">
        <v>90</v>
      </c>
      <c r="E1743" s="75" t="s">
        <v>20</v>
      </c>
      <c r="F1743" s="75" t="s">
        <v>706</v>
      </c>
      <c r="G1743" s="77">
        <v>1.0</v>
      </c>
    </row>
    <row r="1744">
      <c r="A1744" s="75" t="s">
        <v>665</v>
      </c>
      <c r="B1744" s="75" t="s">
        <v>704</v>
      </c>
      <c r="C1744" s="75" t="s">
        <v>683</v>
      </c>
      <c r="D1744" s="75" t="s">
        <v>90</v>
      </c>
      <c r="E1744" s="75" t="s">
        <v>20</v>
      </c>
      <c r="F1744" s="75" t="s">
        <v>707</v>
      </c>
      <c r="G1744" s="77">
        <v>1.0</v>
      </c>
    </row>
    <row r="1745">
      <c r="A1745" s="75" t="s">
        <v>665</v>
      </c>
      <c r="B1745" s="75" t="s">
        <v>704</v>
      </c>
      <c r="C1745" s="75" t="s">
        <v>683</v>
      </c>
      <c r="D1745" s="75" t="s">
        <v>90</v>
      </c>
      <c r="E1745" s="75" t="s">
        <v>15</v>
      </c>
      <c r="F1745" s="75" t="s">
        <v>705</v>
      </c>
      <c r="G1745" s="77">
        <v>276.0</v>
      </c>
    </row>
    <row r="1746">
      <c r="A1746" s="75" t="s">
        <v>665</v>
      </c>
      <c r="B1746" s="75" t="s">
        <v>704</v>
      </c>
      <c r="C1746" s="75" t="s">
        <v>683</v>
      </c>
      <c r="D1746" s="75" t="s">
        <v>90</v>
      </c>
      <c r="E1746" s="75" t="s">
        <v>15</v>
      </c>
      <c r="F1746" s="75" t="s">
        <v>706</v>
      </c>
      <c r="G1746" s="77">
        <v>5.0</v>
      </c>
    </row>
    <row r="1747">
      <c r="A1747" s="75" t="s">
        <v>665</v>
      </c>
      <c r="B1747" s="75" t="s">
        <v>704</v>
      </c>
      <c r="C1747" s="75" t="s">
        <v>683</v>
      </c>
      <c r="D1747" s="75" t="s">
        <v>90</v>
      </c>
      <c r="E1747" s="75" t="s">
        <v>15</v>
      </c>
      <c r="F1747" s="75" t="s">
        <v>707</v>
      </c>
      <c r="G1747" s="77">
        <v>5.0</v>
      </c>
    </row>
    <row r="1748">
      <c r="A1748" s="75" t="s">
        <v>665</v>
      </c>
      <c r="B1748" s="75" t="s">
        <v>704</v>
      </c>
      <c r="C1748" s="75" t="s">
        <v>683</v>
      </c>
      <c r="D1748" s="75" t="s">
        <v>90</v>
      </c>
      <c r="E1748" s="75" t="s">
        <v>19</v>
      </c>
      <c r="F1748" s="75" t="s">
        <v>705</v>
      </c>
      <c r="G1748" s="77">
        <v>12.0</v>
      </c>
    </row>
    <row r="1749">
      <c r="A1749" s="75" t="s">
        <v>665</v>
      </c>
      <c r="B1749" s="75" t="s">
        <v>704</v>
      </c>
      <c r="C1749" s="75" t="s">
        <v>683</v>
      </c>
      <c r="D1749" s="75" t="s">
        <v>90</v>
      </c>
      <c r="E1749" s="75" t="s">
        <v>19</v>
      </c>
      <c r="F1749" s="75" t="s">
        <v>706</v>
      </c>
      <c r="G1749" s="77">
        <v>4.0</v>
      </c>
    </row>
    <row r="1750">
      <c r="A1750" s="75" t="s">
        <v>665</v>
      </c>
      <c r="B1750" s="75" t="s">
        <v>704</v>
      </c>
      <c r="C1750" s="75" t="s">
        <v>683</v>
      </c>
      <c r="D1750" s="75" t="s">
        <v>90</v>
      </c>
      <c r="E1750" s="75" t="s">
        <v>19</v>
      </c>
      <c r="F1750" s="75" t="s">
        <v>707</v>
      </c>
      <c r="G1750" s="77">
        <v>4.0</v>
      </c>
    </row>
    <row r="1751">
      <c r="A1751" s="75" t="s">
        <v>665</v>
      </c>
      <c r="B1751" s="75" t="s">
        <v>704</v>
      </c>
      <c r="C1751" s="75" t="s">
        <v>683</v>
      </c>
      <c r="D1751" s="75" t="s">
        <v>90</v>
      </c>
      <c r="E1751" s="75" t="s">
        <v>13</v>
      </c>
      <c r="F1751" s="75" t="s">
        <v>705</v>
      </c>
      <c r="G1751" s="77">
        <v>15.0</v>
      </c>
    </row>
    <row r="1752">
      <c r="A1752" s="75" t="s">
        <v>665</v>
      </c>
      <c r="B1752" s="75" t="s">
        <v>704</v>
      </c>
      <c r="C1752" s="75" t="s">
        <v>683</v>
      </c>
      <c r="D1752" s="75" t="s">
        <v>90</v>
      </c>
      <c r="E1752" s="75" t="s">
        <v>13</v>
      </c>
      <c r="F1752" s="75" t="s">
        <v>706</v>
      </c>
      <c r="G1752" s="77">
        <v>2.0</v>
      </c>
    </row>
    <row r="1753">
      <c r="A1753" s="75" t="s">
        <v>665</v>
      </c>
      <c r="B1753" s="75" t="s">
        <v>704</v>
      </c>
      <c r="C1753" s="75" t="s">
        <v>683</v>
      </c>
      <c r="D1753" s="75" t="s">
        <v>90</v>
      </c>
      <c r="E1753" s="75" t="s">
        <v>13</v>
      </c>
      <c r="F1753" s="75" t="s">
        <v>707</v>
      </c>
      <c r="G1753" s="77">
        <v>2.0</v>
      </c>
    </row>
    <row r="1754">
      <c r="A1754" s="75" t="s">
        <v>665</v>
      </c>
      <c r="B1754" s="75" t="s">
        <v>704</v>
      </c>
      <c r="C1754" s="75" t="s">
        <v>683</v>
      </c>
      <c r="D1754" s="75" t="s">
        <v>90</v>
      </c>
      <c r="E1754" s="75" t="s">
        <v>10</v>
      </c>
      <c r="F1754" s="75" t="s">
        <v>705</v>
      </c>
      <c r="G1754" s="77">
        <v>3836.0</v>
      </c>
    </row>
    <row r="1755">
      <c r="A1755" s="75" t="s">
        <v>665</v>
      </c>
      <c r="B1755" s="75" t="s">
        <v>704</v>
      </c>
      <c r="C1755" s="75" t="s">
        <v>683</v>
      </c>
      <c r="D1755" s="75" t="s">
        <v>90</v>
      </c>
      <c r="E1755" s="75" t="s">
        <v>10</v>
      </c>
      <c r="F1755" s="75" t="s">
        <v>706</v>
      </c>
      <c r="G1755" s="77">
        <v>3374.0</v>
      </c>
    </row>
    <row r="1756">
      <c r="A1756" s="75" t="s">
        <v>665</v>
      </c>
      <c r="B1756" s="75" t="s">
        <v>704</v>
      </c>
      <c r="C1756" s="75" t="s">
        <v>683</v>
      </c>
      <c r="D1756" s="75" t="s">
        <v>90</v>
      </c>
      <c r="E1756" s="75" t="s">
        <v>10</v>
      </c>
      <c r="F1756" s="75" t="s">
        <v>707</v>
      </c>
      <c r="G1756" s="77">
        <v>2058.0</v>
      </c>
    </row>
    <row r="1757">
      <c r="A1757" s="75" t="s">
        <v>665</v>
      </c>
      <c r="B1757" s="75" t="s">
        <v>704</v>
      </c>
      <c r="C1757" s="75" t="s">
        <v>683</v>
      </c>
      <c r="D1757" s="75" t="s">
        <v>90</v>
      </c>
      <c r="E1757" s="75" t="s">
        <v>16</v>
      </c>
      <c r="F1757" s="75" t="s">
        <v>705</v>
      </c>
      <c r="G1757" s="77">
        <v>2662.0</v>
      </c>
    </row>
    <row r="1758">
      <c r="A1758" s="75" t="s">
        <v>665</v>
      </c>
      <c r="B1758" s="75" t="s">
        <v>704</v>
      </c>
      <c r="C1758" s="75" t="s">
        <v>683</v>
      </c>
      <c r="D1758" s="75" t="s">
        <v>90</v>
      </c>
      <c r="E1758" s="75" t="s">
        <v>16</v>
      </c>
      <c r="F1758" s="75" t="s">
        <v>706</v>
      </c>
      <c r="G1758" s="77">
        <v>2549.0</v>
      </c>
    </row>
    <row r="1759">
      <c r="A1759" s="75" t="s">
        <v>665</v>
      </c>
      <c r="B1759" s="75" t="s">
        <v>704</v>
      </c>
      <c r="C1759" s="75" t="s">
        <v>683</v>
      </c>
      <c r="D1759" s="75" t="s">
        <v>90</v>
      </c>
      <c r="E1759" s="75" t="s">
        <v>16</v>
      </c>
      <c r="F1759" s="75" t="s">
        <v>707</v>
      </c>
      <c r="G1759" s="77">
        <v>2194.0</v>
      </c>
    </row>
    <row r="1760">
      <c r="A1760" s="75" t="s">
        <v>665</v>
      </c>
      <c r="B1760" s="75" t="s">
        <v>704</v>
      </c>
      <c r="C1760" s="75" t="s">
        <v>683</v>
      </c>
      <c r="D1760" s="75" t="s">
        <v>90</v>
      </c>
      <c r="E1760" s="75" t="s">
        <v>12</v>
      </c>
      <c r="F1760" s="75" t="s">
        <v>705</v>
      </c>
      <c r="G1760" s="77">
        <v>69.0</v>
      </c>
    </row>
    <row r="1761">
      <c r="A1761" s="75" t="s">
        <v>665</v>
      </c>
      <c r="B1761" s="75" t="s">
        <v>704</v>
      </c>
      <c r="C1761" s="75" t="s">
        <v>683</v>
      </c>
      <c r="D1761" s="75" t="s">
        <v>90</v>
      </c>
      <c r="E1761" s="75" t="s">
        <v>12</v>
      </c>
      <c r="F1761" s="75" t="s">
        <v>706</v>
      </c>
      <c r="G1761" s="77">
        <v>23.0</v>
      </c>
    </row>
    <row r="1762">
      <c r="A1762" s="75" t="s">
        <v>665</v>
      </c>
      <c r="B1762" s="75" t="s">
        <v>704</v>
      </c>
      <c r="C1762" s="75" t="s">
        <v>683</v>
      </c>
      <c r="D1762" s="75" t="s">
        <v>90</v>
      </c>
      <c r="E1762" s="75" t="s">
        <v>12</v>
      </c>
      <c r="F1762" s="75" t="s">
        <v>707</v>
      </c>
      <c r="G1762" s="77">
        <v>23.0</v>
      </c>
    </row>
    <row r="1763">
      <c r="A1763" s="75" t="s">
        <v>665</v>
      </c>
      <c r="B1763" s="75" t="s">
        <v>704</v>
      </c>
      <c r="C1763" s="75" t="s">
        <v>683</v>
      </c>
      <c r="D1763" s="75" t="s">
        <v>90</v>
      </c>
      <c r="E1763" s="75" t="s">
        <v>18</v>
      </c>
      <c r="F1763" s="75" t="s">
        <v>705</v>
      </c>
      <c r="G1763" s="77">
        <v>11.0</v>
      </c>
    </row>
    <row r="1764">
      <c r="A1764" s="75" t="s">
        <v>665</v>
      </c>
      <c r="B1764" s="75" t="s">
        <v>704</v>
      </c>
      <c r="C1764" s="75" t="s">
        <v>683</v>
      </c>
      <c r="D1764" s="75" t="s">
        <v>90</v>
      </c>
      <c r="E1764" s="75" t="s">
        <v>18</v>
      </c>
      <c r="F1764" s="75" t="s">
        <v>706</v>
      </c>
      <c r="G1764" s="77">
        <v>6.0</v>
      </c>
    </row>
    <row r="1765">
      <c r="A1765" s="75" t="s">
        <v>665</v>
      </c>
      <c r="B1765" s="75" t="s">
        <v>704</v>
      </c>
      <c r="C1765" s="75" t="s">
        <v>683</v>
      </c>
      <c r="D1765" s="75" t="s">
        <v>90</v>
      </c>
      <c r="E1765" s="75" t="s">
        <v>18</v>
      </c>
      <c r="F1765" s="75" t="s">
        <v>707</v>
      </c>
      <c r="G1765" s="77">
        <v>3.0</v>
      </c>
    </row>
    <row r="1766">
      <c r="A1766" s="75" t="s">
        <v>665</v>
      </c>
      <c r="B1766" s="75" t="s">
        <v>704</v>
      </c>
      <c r="C1766" s="75" t="s">
        <v>683</v>
      </c>
      <c r="D1766" s="75" t="s">
        <v>172</v>
      </c>
      <c r="E1766" s="75" t="s">
        <v>17</v>
      </c>
      <c r="F1766" s="75" t="s">
        <v>705</v>
      </c>
      <c r="G1766" s="77">
        <v>16.0</v>
      </c>
    </row>
    <row r="1767">
      <c r="A1767" s="75" t="s">
        <v>665</v>
      </c>
      <c r="B1767" s="75" t="s">
        <v>704</v>
      </c>
      <c r="C1767" s="75" t="s">
        <v>683</v>
      </c>
      <c r="D1767" s="75" t="s">
        <v>172</v>
      </c>
      <c r="E1767" s="75" t="s">
        <v>17</v>
      </c>
      <c r="F1767" s="75" t="s">
        <v>706</v>
      </c>
      <c r="G1767" s="77">
        <v>3.0</v>
      </c>
    </row>
    <row r="1768">
      <c r="A1768" s="75" t="s">
        <v>665</v>
      </c>
      <c r="B1768" s="75" t="s">
        <v>704</v>
      </c>
      <c r="C1768" s="75" t="s">
        <v>683</v>
      </c>
      <c r="D1768" s="75" t="s">
        <v>172</v>
      </c>
      <c r="E1768" s="75" t="s">
        <v>17</v>
      </c>
      <c r="F1768" s="75" t="s">
        <v>707</v>
      </c>
      <c r="G1768" s="77">
        <v>3.0</v>
      </c>
    </row>
    <row r="1769">
      <c r="A1769" s="75" t="s">
        <v>665</v>
      </c>
      <c r="B1769" s="75" t="s">
        <v>704</v>
      </c>
      <c r="C1769" s="75" t="s">
        <v>683</v>
      </c>
      <c r="D1769" s="75" t="s">
        <v>172</v>
      </c>
      <c r="E1769" s="75" t="s">
        <v>14</v>
      </c>
      <c r="F1769" s="75" t="s">
        <v>705</v>
      </c>
      <c r="G1769" s="77">
        <v>63.0</v>
      </c>
    </row>
    <row r="1770">
      <c r="A1770" s="75" t="s">
        <v>665</v>
      </c>
      <c r="B1770" s="75" t="s">
        <v>704</v>
      </c>
      <c r="C1770" s="75" t="s">
        <v>683</v>
      </c>
      <c r="D1770" s="75" t="s">
        <v>172</v>
      </c>
      <c r="E1770" s="75" t="s">
        <v>14</v>
      </c>
      <c r="F1770" s="75" t="s">
        <v>706</v>
      </c>
      <c r="G1770" s="77">
        <v>0.0</v>
      </c>
    </row>
    <row r="1771">
      <c r="A1771" s="75" t="s">
        <v>665</v>
      </c>
      <c r="B1771" s="75" t="s">
        <v>704</v>
      </c>
      <c r="C1771" s="75" t="s">
        <v>683</v>
      </c>
      <c r="D1771" s="75" t="s">
        <v>172</v>
      </c>
      <c r="E1771" s="75" t="s">
        <v>14</v>
      </c>
      <c r="F1771" s="75" t="s">
        <v>707</v>
      </c>
      <c r="G1771" s="77">
        <v>0.0</v>
      </c>
    </row>
    <row r="1772">
      <c r="A1772" s="75" t="s">
        <v>665</v>
      </c>
      <c r="B1772" s="75" t="s">
        <v>704</v>
      </c>
      <c r="C1772" s="75" t="s">
        <v>683</v>
      </c>
      <c r="D1772" s="75" t="s">
        <v>172</v>
      </c>
      <c r="E1772" s="75" t="s">
        <v>11</v>
      </c>
      <c r="F1772" s="75" t="s">
        <v>705</v>
      </c>
      <c r="G1772" s="77">
        <v>1599.0</v>
      </c>
    </row>
    <row r="1773">
      <c r="A1773" s="75" t="s">
        <v>665</v>
      </c>
      <c r="B1773" s="75" t="s">
        <v>704</v>
      </c>
      <c r="C1773" s="75" t="s">
        <v>683</v>
      </c>
      <c r="D1773" s="75" t="s">
        <v>172</v>
      </c>
      <c r="E1773" s="75" t="s">
        <v>11</v>
      </c>
      <c r="F1773" s="75" t="s">
        <v>706</v>
      </c>
      <c r="G1773" s="77">
        <v>259.0</v>
      </c>
    </row>
    <row r="1774">
      <c r="A1774" s="75" t="s">
        <v>665</v>
      </c>
      <c r="B1774" s="75" t="s">
        <v>704</v>
      </c>
      <c r="C1774" s="75" t="s">
        <v>683</v>
      </c>
      <c r="D1774" s="75" t="s">
        <v>172</v>
      </c>
      <c r="E1774" s="75" t="s">
        <v>11</v>
      </c>
      <c r="F1774" s="75" t="s">
        <v>707</v>
      </c>
      <c r="G1774" s="77">
        <v>242.0</v>
      </c>
    </row>
    <row r="1775">
      <c r="A1775" s="75" t="s">
        <v>665</v>
      </c>
      <c r="B1775" s="75" t="s">
        <v>704</v>
      </c>
      <c r="C1775" s="75" t="s">
        <v>683</v>
      </c>
      <c r="D1775" s="75" t="s">
        <v>172</v>
      </c>
      <c r="E1775" s="75" t="s">
        <v>20</v>
      </c>
      <c r="F1775" s="75" t="s">
        <v>705</v>
      </c>
      <c r="G1775" s="77">
        <v>22.0</v>
      </c>
    </row>
    <row r="1776">
      <c r="A1776" s="75" t="s">
        <v>665</v>
      </c>
      <c r="B1776" s="75" t="s">
        <v>704</v>
      </c>
      <c r="C1776" s="75" t="s">
        <v>683</v>
      </c>
      <c r="D1776" s="75" t="s">
        <v>172</v>
      </c>
      <c r="E1776" s="75" t="s">
        <v>20</v>
      </c>
      <c r="F1776" s="75" t="s">
        <v>706</v>
      </c>
      <c r="G1776" s="77">
        <v>3.0</v>
      </c>
    </row>
    <row r="1777">
      <c r="A1777" s="75" t="s">
        <v>665</v>
      </c>
      <c r="B1777" s="75" t="s">
        <v>704</v>
      </c>
      <c r="C1777" s="75" t="s">
        <v>683</v>
      </c>
      <c r="D1777" s="75" t="s">
        <v>172</v>
      </c>
      <c r="E1777" s="75" t="s">
        <v>20</v>
      </c>
      <c r="F1777" s="75" t="s">
        <v>707</v>
      </c>
      <c r="G1777" s="77">
        <v>3.0</v>
      </c>
    </row>
    <row r="1778">
      <c r="A1778" s="75" t="s">
        <v>665</v>
      </c>
      <c r="B1778" s="75" t="s">
        <v>704</v>
      </c>
      <c r="C1778" s="75" t="s">
        <v>683</v>
      </c>
      <c r="D1778" s="75" t="s">
        <v>172</v>
      </c>
      <c r="E1778" s="75" t="s">
        <v>15</v>
      </c>
      <c r="F1778" s="75" t="s">
        <v>705</v>
      </c>
      <c r="G1778" s="77">
        <v>102.0</v>
      </c>
    </row>
    <row r="1779">
      <c r="A1779" s="75" t="s">
        <v>665</v>
      </c>
      <c r="B1779" s="75" t="s">
        <v>704</v>
      </c>
      <c r="C1779" s="75" t="s">
        <v>683</v>
      </c>
      <c r="D1779" s="75" t="s">
        <v>172</v>
      </c>
      <c r="E1779" s="75" t="s">
        <v>15</v>
      </c>
      <c r="F1779" s="75" t="s">
        <v>706</v>
      </c>
      <c r="G1779" s="77">
        <v>3.0</v>
      </c>
    </row>
    <row r="1780">
      <c r="A1780" s="75" t="s">
        <v>665</v>
      </c>
      <c r="B1780" s="75" t="s">
        <v>704</v>
      </c>
      <c r="C1780" s="75" t="s">
        <v>683</v>
      </c>
      <c r="D1780" s="75" t="s">
        <v>172</v>
      </c>
      <c r="E1780" s="75" t="s">
        <v>15</v>
      </c>
      <c r="F1780" s="75" t="s">
        <v>707</v>
      </c>
      <c r="G1780" s="77">
        <v>3.0</v>
      </c>
    </row>
    <row r="1781">
      <c r="A1781" s="75" t="s">
        <v>665</v>
      </c>
      <c r="B1781" s="75" t="s">
        <v>704</v>
      </c>
      <c r="C1781" s="75" t="s">
        <v>683</v>
      </c>
      <c r="D1781" s="75" t="s">
        <v>172</v>
      </c>
      <c r="E1781" s="75" t="s">
        <v>19</v>
      </c>
      <c r="F1781" s="75" t="s">
        <v>705</v>
      </c>
      <c r="G1781" s="77">
        <v>12.0</v>
      </c>
    </row>
    <row r="1782">
      <c r="A1782" s="75" t="s">
        <v>665</v>
      </c>
      <c r="B1782" s="75" t="s">
        <v>704</v>
      </c>
      <c r="C1782" s="75" t="s">
        <v>683</v>
      </c>
      <c r="D1782" s="75" t="s">
        <v>172</v>
      </c>
      <c r="E1782" s="75" t="s">
        <v>19</v>
      </c>
      <c r="F1782" s="75" t="s">
        <v>706</v>
      </c>
      <c r="G1782" s="77">
        <v>2.0</v>
      </c>
    </row>
    <row r="1783">
      <c r="A1783" s="75" t="s">
        <v>665</v>
      </c>
      <c r="B1783" s="75" t="s">
        <v>704</v>
      </c>
      <c r="C1783" s="75" t="s">
        <v>683</v>
      </c>
      <c r="D1783" s="75" t="s">
        <v>172</v>
      </c>
      <c r="E1783" s="75" t="s">
        <v>19</v>
      </c>
      <c r="F1783" s="75" t="s">
        <v>707</v>
      </c>
      <c r="G1783" s="77">
        <v>2.0</v>
      </c>
    </row>
    <row r="1784">
      <c r="A1784" s="75" t="s">
        <v>665</v>
      </c>
      <c r="B1784" s="75" t="s">
        <v>704</v>
      </c>
      <c r="C1784" s="75" t="s">
        <v>683</v>
      </c>
      <c r="D1784" s="75" t="s">
        <v>172</v>
      </c>
      <c r="E1784" s="75" t="s">
        <v>13</v>
      </c>
      <c r="F1784" s="75" t="s">
        <v>705</v>
      </c>
      <c r="G1784" s="77">
        <v>15.0</v>
      </c>
    </row>
    <row r="1785">
      <c r="A1785" s="75" t="s">
        <v>665</v>
      </c>
      <c r="B1785" s="75" t="s">
        <v>704</v>
      </c>
      <c r="C1785" s="75" t="s">
        <v>683</v>
      </c>
      <c r="D1785" s="75" t="s">
        <v>172</v>
      </c>
      <c r="E1785" s="75" t="s">
        <v>13</v>
      </c>
      <c r="F1785" s="75" t="s">
        <v>706</v>
      </c>
      <c r="G1785" s="77">
        <v>3.0</v>
      </c>
    </row>
    <row r="1786">
      <c r="A1786" s="75" t="s">
        <v>665</v>
      </c>
      <c r="B1786" s="75" t="s">
        <v>704</v>
      </c>
      <c r="C1786" s="75" t="s">
        <v>683</v>
      </c>
      <c r="D1786" s="75" t="s">
        <v>172</v>
      </c>
      <c r="E1786" s="75" t="s">
        <v>13</v>
      </c>
      <c r="F1786" s="75" t="s">
        <v>707</v>
      </c>
      <c r="G1786" s="77">
        <v>1.0</v>
      </c>
    </row>
    <row r="1787">
      <c r="A1787" s="75" t="s">
        <v>665</v>
      </c>
      <c r="B1787" s="75" t="s">
        <v>704</v>
      </c>
      <c r="C1787" s="75" t="s">
        <v>683</v>
      </c>
      <c r="D1787" s="75" t="s">
        <v>172</v>
      </c>
      <c r="E1787" s="75" t="s">
        <v>10</v>
      </c>
      <c r="F1787" s="75" t="s">
        <v>705</v>
      </c>
      <c r="G1787" s="77">
        <v>1365.0</v>
      </c>
    </row>
    <row r="1788">
      <c r="A1788" s="75" t="s">
        <v>665</v>
      </c>
      <c r="B1788" s="75" t="s">
        <v>704</v>
      </c>
      <c r="C1788" s="75" t="s">
        <v>683</v>
      </c>
      <c r="D1788" s="75" t="s">
        <v>172</v>
      </c>
      <c r="E1788" s="75" t="s">
        <v>10</v>
      </c>
      <c r="F1788" s="75" t="s">
        <v>706</v>
      </c>
      <c r="G1788" s="77">
        <v>567.0</v>
      </c>
    </row>
    <row r="1789">
      <c r="A1789" s="75" t="s">
        <v>665</v>
      </c>
      <c r="B1789" s="75" t="s">
        <v>704</v>
      </c>
      <c r="C1789" s="75" t="s">
        <v>683</v>
      </c>
      <c r="D1789" s="75" t="s">
        <v>172</v>
      </c>
      <c r="E1789" s="75" t="s">
        <v>10</v>
      </c>
      <c r="F1789" s="75" t="s">
        <v>707</v>
      </c>
      <c r="G1789" s="77">
        <v>487.0</v>
      </c>
    </row>
    <row r="1790">
      <c r="A1790" s="75" t="s">
        <v>665</v>
      </c>
      <c r="B1790" s="75" t="s">
        <v>704</v>
      </c>
      <c r="C1790" s="75" t="s">
        <v>683</v>
      </c>
      <c r="D1790" s="75" t="s">
        <v>172</v>
      </c>
      <c r="E1790" s="75" t="s">
        <v>16</v>
      </c>
      <c r="F1790" s="75" t="s">
        <v>705</v>
      </c>
      <c r="G1790" s="77">
        <v>2515.0</v>
      </c>
    </row>
    <row r="1791">
      <c r="A1791" s="75" t="s">
        <v>665</v>
      </c>
      <c r="B1791" s="75" t="s">
        <v>704</v>
      </c>
      <c r="C1791" s="75" t="s">
        <v>683</v>
      </c>
      <c r="D1791" s="75" t="s">
        <v>172</v>
      </c>
      <c r="E1791" s="75" t="s">
        <v>16</v>
      </c>
      <c r="F1791" s="75" t="s">
        <v>706</v>
      </c>
      <c r="G1791" s="77">
        <v>2328.0</v>
      </c>
    </row>
    <row r="1792">
      <c r="A1792" s="75" t="s">
        <v>665</v>
      </c>
      <c r="B1792" s="75" t="s">
        <v>704</v>
      </c>
      <c r="C1792" s="75" t="s">
        <v>683</v>
      </c>
      <c r="D1792" s="75" t="s">
        <v>172</v>
      </c>
      <c r="E1792" s="75" t="s">
        <v>16</v>
      </c>
      <c r="F1792" s="75" t="s">
        <v>707</v>
      </c>
      <c r="G1792" s="77">
        <v>2148.0</v>
      </c>
    </row>
    <row r="1793">
      <c r="A1793" s="75" t="s">
        <v>665</v>
      </c>
      <c r="B1793" s="75" t="s">
        <v>704</v>
      </c>
      <c r="C1793" s="75" t="s">
        <v>683</v>
      </c>
      <c r="D1793" s="75" t="s">
        <v>172</v>
      </c>
      <c r="E1793" s="75" t="s">
        <v>12</v>
      </c>
      <c r="F1793" s="75" t="s">
        <v>705</v>
      </c>
      <c r="G1793" s="77">
        <v>69.0</v>
      </c>
    </row>
    <row r="1794">
      <c r="A1794" s="75" t="s">
        <v>665</v>
      </c>
      <c r="B1794" s="75" t="s">
        <v>704</v>
      </c>
      <c r="C1794" s="75" t="s">
        <v>683</v>
      </c>
      <c r="D1794" s="75" t="s">
        <v>172</v>
      </c>
      <c r="E1794" s="75" t="s">
        <v>12</v>
      </c>
      <c r="F1794" s="75" t="s">
        <v>706</v>
      </c>
      <c r="G1794" s="77">
        <v>4.0</v>
      </c>
    </row>
    <row r="1795">
      <c r="A1795" s="75" t="s">
        <v>665</v>
      </c>
      <c r="B1795" s="75" t="s">
        <v>704</v>
      </c>
      <c r="C1795" s="75" t="s">
        <v>683</v>
      </c>
      <c r="D1795" s="75" t="s">
        <v>172</v>
      </c>
      <c r="E1795" s="75" t="s">
        <v>12</v>
      </c>
      <c r="F1795" s="75" t="s">
        <v>707</v>
      </c>
      <c r="G1795" s="77">
        <v>4.0</v>
      </c>
    </row>
    <row r="1796">
      <c r="A1796" s="75" t="s">
        <v>665</v>
      </c>
      <c r="B1796" s="75" t="s">
        <v>704</v>
      </c>
      <c r="C1796" s="75" t="s">
        <v>683</v>
      </c>
      <c r="D1796" s="75" t="s">
        <v>172</v>
      </c>
      <c r="E1796" s="75" t="s">
        <v>18</v>
      </c>
      <c r="F1796" s="75" t="s">
        <v>705</v>
      </c>
      <c r="G1796" s="77">
        <v>7.0</v>
      </c>
    </row>
    <row r="1797">
      <c r="A1797" s="75" t="s">
        <v>665</v>
      </c>
      <c r="B1797" s="75" t="s">
        <v>704</v>
      </c>
      <c r="C1797" s="75" t="s">
        <v>683</v>
      </c>
      <c r="D1797" s="75" t="s">
        <v>172</v>
      </c>
      <c r="E1797" s="75" t="s">
        <v>18</v>
      </c>
      <c r="F1797" s="75" t="s">
        <v>706</v>
      </c>
      <c r="G1797" s="77">
        <v>0.0</v>
      </c>
    </row>
    <row r="1798">
      <c r="A1798" s="75" t="s">
        <v>665</v>
      </c>
      <c r="B1798" s="75" t="s">
        <v>704</v>
      </c>
      <c r="C1798" s="75" t="s">
        <v>683</v>
      </c>
      <c r="D1798" s="75" t="s">
        <v>172</v>
      </c>
      <c r="E1798" s="75" t="s">
        <v>18</v>
      </c>
      <c r="F1798" s="75" t="s">
        <v>707</v>
      </c>
      <c r="G1798" s="77">
        <v>0.0</v>
      </c>
    </row>
    <row r="1799">
      <c r="A1799" s="75" t="s">
        <v>665</v>
      </c>
      <c r="B1799" s="75" t="s">
        <v>704</v>
      </c>
      <c r="C1799" s="75" t="s">
        <v>683</v>
      </c>
      <c r="D1799" s="75" t="s">
        <v>271</v>
      </c>
      <c r="E1799" s="75" t="s">
        <v>14</v>
      </c>
      <c r="F1799" s="75" t="s">
        <v>705</v>
      </c>
      <c r="G1799" s="77">
        <v>1.0</v>
      </c>
    </row>
    <row r="1800">
      <c r="A1800" s="75" t="s">
        <v>665</v>
      </c>
      <c r="B1800" s="75" t="s">
        <v>704</v>
      </c>
      <c r="C1800" s="75" t="s">
        <v>683</v>
      </c>
      <c r="D1800" s="75" t="s">
        <v>271</v>
      </c>
      <c r="E1800" s="75" t="s">
        <v>14</v>
      </c>
      <c r="F1800" s="75" t="s">
        <v>706</v>
      </c>
      <c r="G1800" s="77">
        <v>0.0</v>
      </c>
    </row>
    <row r="1801">
      <c r="A1801" s="75" t="s">
        <v>665</v>
      </c>
      <c r="B1801" s="75" t="s">
        <v>704</v>
      </c>
      <c r="C1801" s="75" t="s">
        <v>683</v>
      </c>
      <c r="D1801" s="75" t="s">
        <v>271</v>
      </c>
      <c r="E1801" s="75" t="s">
        <v>14</v>
      </c>
      <c r="F1801" s="75" t="s">
        <v>707</v>
      </c>
      <c r="G1801" s="77">
        <v>0.0</v>
      </c>
    </row>
    <row r="1802">
      <c r="A1802" s="75" t="s">
        <v>665</v>
      </c>
      <c r="B1802" s="75" t="s">
        <v>704</v>
      </c>
      <c r="C1802" s="75" t="s">
        <v>683</v>
      </c>
      <c r="D1802" s="75" t="s">
        <v>271</v>
      </c>
      <c r="E1802" s="75" t="s">
        <v>11</v>
      </c>
      <c r="F1802" s="75" t="s">
        <v>705</v>
      </c>
      <c r="G1802" s="77">
        <v>7.0</v>
      </c>
    </row>
    <row r="1803">
      <c r="A1803" s="75" t="s">
        <v>665</v>
      </c>
      <c r="B1803" s="75" t="s">
        <v>704</v>
      </c>
      <c r="C1803" s="75" t="s">
        <v>683</v>
      </c>
      <c r="D1803" s="75" t="s">
        <v>271</v>
      </c>
      <c r="E1803" s="75" t="s">
        <v>11</v>
      </c>
      <c r="F1803" s="75" t="s">
        <v>706</v>
      </c>
      <c r="G1803" s="77">
        <v>0.0</v>
      </c>
    </row>
    <row r="1804">
      <c r="A1804" s="75" t="s">
        <v>665</v>
      </c>
      <c r="B1804" s="75" t="s">
        <v>704</v>
      </c>
      <c r="C1804" s="75" t="s">
        <v>683</v>
      </c>
      <c r="D1804" s="75" t="s">
        <v>271</v>
      </c>
      <c r="E1804" s="75" t="s">
        <v>11</v>
      </c>
      <c r="F1804" s="75" t="s">
        <v>707</v>
      </c>
      <c r="G1804" s="77">
        <v>0.0</v>
      </c>
    </row>
    <row r="1805">
      <c r="A1805" s="75" t="s">
        <v>665</v>
      </c>
      <c r="B1805" s="75" t="s">
        <v>704</v>
      </c>
      <c r="C1805" s="75" t="s">
        <v>683</v>
      </c>
      <c r="D1805" s="75" t="s">
        <v>271</v>
      </c>
      <c r="E1805" s="75" t="s">
        <v>10</v>
      </c>
      <c r="F1805" s="75" t="s">
        <v>705</v>
      </c>
      <c r="G1805" s="77">
        <v>1.0</v>
      </c>
    </row>
    <row r="1806">
      <c r="A1806" s="75" t="s">
        <v>665</v>
      </c>
      <c r="B1806" s="75" t="s">
        <v>704</v>
      </c>
      <c r="C1806" s="75" t="s">
        <v>683</v>
      </c>
      <c r="D1806" s="75" t="s">
        <v>271</v>
      </c>
      <c r="E1806" s="75" t="s">
        <v>10</v>
      </c>
      <c r="F1806" s="75" t="s">
        <v>706</v>
      </c>
      <c r="G1806" s="77">
        <v>0.0</v>
      </c>
    </row>
    <row r="1807">
      <c r="A1807" s="75" t="s">
        <v>665</v>
      </c>
      <c r="B1807" s="75" t="s">
        <v>704</v>
      </c>
      <c r="C1807" s="75" t="s">
        <v>683</v>
      </c>
      <c r="D1807" s="75" t="s">
        <v>271</v>
      </c>
      <c r="E1807" s="75" t="s">
        <v>10</v>
      </c>
      <c r="F1807" s="75" t="s">
        <v>707</v>
      </c>
      <c r="G1807" s="77">
        <v>0.0</v>
      </c>
    </row>
    <row r="1808">
      <c r="A1808" s="75" t="s">
        <v>665</v>
      </c>
      <c r="B1808" s="75" t="s">
        <v>704</v>
      </c>
      <c r="C1808" s="75" t="s">
        <v>683</v>
      </c>
      <c r="D1808" s="75" t="s">
        <v>132</v>
      </c>
      <c r="E1808" s="75" t="s">
        <v>17</v>
      </c>
      <c r="F1808" s="75" t="s">
        <v>705</v>
      </c>
      <c r="G1808" s="77">
        <v>100.0</v>
      </c>
    </row>
    <row r="1809">
      <c r="A1809" s="75" t="s">
        <v>665</v>
      </c>
      <c r="B1809" s="75" t="s">
        <v>704</v>
      </c>
      <c r="C1809" s="75" t="s">
        <v>683</v>
      </c>
      <c r="D1809" s="75" t="s">
        <v>132</v>
      </c>
      <c r="E1809" s="75" t="s">
        <v>17</v>
      </c>
      <c r="F1809" s="75" t="s">
        <v>706</v>
      </c>
      <c r="G1809" s="77">
        <v>11.0</v>
      </c>
    </row>
    <row r="1810">
      <c r="A1810" s="75" t="s">
        <v>665</v>
      </c>
      <c r="B1810" s="75" t="s">
        <v>704</v>
      </c>
      <c r="C1810" s="75" t="s">
        <v>683</v>
      </c>
      <c r="D1810" s="75" t="s">
        <v>132</v>
      </c>
      <c r="E1810" s="75" t="s">
        <v>17</v>
      </c>
      <c r="F1810" s="75" t="s">
        <v>707</v>
      </c>
      <c r="G1810" s="77">
        <v>11.0</v>
      </c>
    </row>
    <row r="1811">
      <c r="A1811" s="75" t="s">
        <v>665</v>
      </c>
      <c r="B1811" s="75" t="s">
        <v>704</v>
      </c>
      <c r="C1811" s="75" t="s">
        <v>683</v>
      </c>
      <c r="D1811" s="75" t="s">
        <v>132</v>
      </c>
      <c r="E1811" s="75" t="s">
        <v>14</v>
      </c>
      <c r="F1811" s="75" t="s">
        <v>705</v>
      </c>
      <c r="G1811" s="77">
        <v>206.0</v>
      </c>
    </row>
    <row r="1812">
      <c r="A1812" s="75" t="s">
        <v>665</v>
      </c>
      <c r="B1812" s="75" t="s">
        <v>704</v>
      </c>
      <c r="C1812" s="75" t="s">
        <v>683</v>
      </c>
      <c r="D1812" s="75" t="s">
        <v>132</v>
      </c>
      <c r="E1812" s="75" t="s">
        <v>14</v>
      </c>
      <c r="F1812" s="75" t="s">
        <v>706</v>
      </c>
      <c r="G1812" s="77">
        <v>0.0</v>
      </c>
    </row>
    <row r="1813">
      <c r="A1813" s="75" t="s">
        <v>665</v>
      </c>
      <c r="B1813" s="75" t="s">
        <v>704</v>
      </c>
      <c r="C1813" s="75" t="s">
        <v>683</v>
      </c>
      <c r="D1813" s="75" t="s">
        <v>132</v>
      </c>
      <c r="E1813" s="75" t="s">
        <v>14</v>
      </c>
      <c r="F1813" s="75" t="s">
        <v>707</v>
      </c>
      <c r="G1813" s="77">
        <v>0.0</v>
      </c>
    </row>
    <row r="1814">
      <c r="A1814" s="75" t="s">
        <v>665</v>
      </c>
      <c r="B1814" s="75" t="s">
        <v>704</v>
      </c>
      <c r="C1814" s="75" t="s">
        <v>683</v>
      </c>
      <c r="D1814" s="75" t="s">
        <v>132</v>
      </c>
      <c r="E1814" s="75" t="s">
        <v>11</v>
      </c>
      <c r="F1814" s="75" t="s">
        <v>705</v>
      </c>
      <c r="G1814" s="77">
        <v>6218.0</v>
      </c>
    </row>
    <row r="1815">
      <c r="A1815" s="75" t="s">
        <v>665</v>
      </c>
      <c r="B1815" s="75" t="s">
        <v>704</v>
      </c>
      <c r="C1815" s="75" t="s">
        <v>683</v>
      </c>
      <c r="D1815" s="75" t="s">
        <v>132</v>
      </c>
      <c r="E1815" s="75" t="s">
        <v>11</v>
      </c>
      <c r="F1815" s="75" t="s">
        <v>706</v>
      </c>
      <c r="G1815" s="77">
        <v>1641.0</v>
      </c>
    </row>
    <row r="1816">
      <c r="A1816" s="75" t="s">
        <v>665</v>
      </c>
      <c r="B1816" s="75" t="s">
        <v>704</v>
      </c>
      <c r="C1816" s="75" t="s">
        <v>683</v>
      </c>
      <c r="D1816" s="75" t="s">
        <v>132</v>
      </c>
      <c r="E1816" s="75" t="s">
        <v>11</v>
      </c>
      <c r="F1816" s="75" t="s">
        <v>707</v>
      </c>
      <c r="G1816" s="77">
        <v>1382.0</v>
      </c>
    </row>
    <row r="1817">
      <c r="A1817" s="75" t="s">
        <v>665</v>
      </c>
      <c r="B1817" s="75" t="s">
        <v>704</v>
      </c>
      <c r="C1817" s="75" t="s">
        <v>683</v>
      </c>
      <c r="D1817" s="75" t="s">
        <v>132</v>
      </c>
      <c r="E1817" s="75" t="s">
        <v>20</v>
      </c>
      <c r="F1817" s="75" t="s">
        <v>705</v>
      </c>
      <c r="G1817" s="77">
        <v>65.0</v>
      </c>
    </row>
    <row r="1818">
      <c r="A1818" s="75" t="s">
        <v>665</v>
      </c>
      <c r="B1818" s="75" t="s">
        <v>704</v>
      </c>
      <c r="C1818" s="75" t="s">
        <v>683</v>
      </c>
      <c r="D1818" s="75" t="s">
        <v>132</v>
      </c>
      <c r="E1818" s="75" t="s">
        <v>20</v>
      </c>
      <c r="F1818" s="75" t="s">
        <v>706</v>
      </c>
      <c r="G1818" s="77">
        <v>6.0</v>
      </c>
    </row>
    <row r="1819">
      <c r="A1819" s="75" t="s">
        <v>665</v>
      </c>
      <c r="B1819" s="75" t="s">
        <v>704</v>
      </c>
      <c r="C1819" s="75" t="s">
        <v>683</v>
      </c>
      <c r="D1819" s="75" t="s">
        <v>132</v>
      </c>
      <c r="E1819" s="75" t="s">
        <v>20</v>
      </c>
      <c r="F1819" s="75" t="s">
        <v>707</v>
      </c>
      <c r="G1819" s="77">
        <v>6.0</v>
      </c>
    </row>
    <row r="1820">
      <c r="A1820" s="75" t="s">
        <v>665</v>
      </c>
      <c r="B1820" s="75" t="s">
        <v>704</v>
      </c>
      <c r="C1820" s="75" t="s">
        <v>683</v>
      </c>
      <c r="D1820" s="75" t="s">
        <v>132</v>
      </c>
      <c r="E1820" s="75" t="s">
        <v>15</v>
      </c>
      <c r="F1820" s="75" t="s">
        <v>705</v>
      </c>
      <c r="G1820" s="77">
        <v>730.0</v>
      </c>
    </row>
    <row r="1821">
      <c r="A1821" s="75" t="s">
        <v>665</v>
      </c>
      <c r="B1821" s="75" t="s">
        <v>704</v>
      </c>
      <c r="C1821" s="75" t="s">
        <v>683</v>
      </c>
      <c r="D1821" s="75" t="s">
        <v>132</v>
      </c>
      <c r="E1821" s="75" t="s">
        <v>15</v>
      </c>
      <c r="F1821" s="75" t="s">
        <v>706</v>
      </c>
      <c r="G1821" s="77">
        <v>10.0</v>
      </c>
    </row>
    <row r="1822">
      <c r="A1822" s="75" t="s">
        <v>665</v>
      </c>
      <c r="B1822" s="75" t="s">
        <v>704</v>
      </c>
      <c r="C1822" s="75" t="s">
        <v>683</v>
      </c>
      <c r="D1822" s="75" t="s">
        <v>132</v>
      </c>
      <c r="E1822" s="75" t="s">
        <v>15</v>
      </c>
      <c r="F1822" s="75" t="s">
        <v>707</v>
      </c>
      <c r="G1822" s="77">
        <v>10.0</v>
      </c>
    </row>
    <row r="1823">
      <c r="A1823" s="75" t="s">
        <v>665</v>
      </c>
      <c r="B1823" s="75" t="s">
        <v>704</v>
      </c>
      <c r="C1823" s="75" t="s">
        <v>683</v>
      </c>
      <c r="D1823" s="75" t="s">
        <v>132</v>
      </c>
      <c r="E1823" s="75" t="s">
        <v>19</v>
      </c>
      <c r="F1823" s="75" t="s">
        <v>705</v>
      </c>
      <c r="G1823" s="77">
        <v>13.0</v>
      </c>
    </row>
    <row r="1824">
      <c r="A1824" s="75" t="s">
        <v>665</v>
      </c>
      <c r="B1824" s="75" t="s">
        <v>704</v>
      </c>
      <c r="C1824" s="75" t="s">
        <v>683</v>
      </c>
      <c r="D1824" s="75" t="s">
        <v>132</v>
      </c>
      <c r="E1824" s="75" t="s">
        <v>19</v>
      </c>
      <c r="F1824" s="75" t="s">
        <v>706</v>
      </c>
      <c r="G1824" s="77">
        <v>5.0</v>
      </c>
    </row>
    <row r="1825">
      <c r="A1825" s="75" t="s">
        <v>665</v>
      </c>
      <c r="B1825" s="75" t="s">
        <v>704</v>
      </c>
      <c r="C1825" s="75" t="s">
        <v>683</v>
      </c>
      <c r="D1825" s="75" t="s">
        <v>132</v>
      </c>
      <c r="E1825" s="75" t="s">
        <v>19</v>
      </c>
      <c r="F1825" s="75" t="s">
        <v>707</v>
      </c>
      <c r="G1825" s="77">
        <v>5.0</v>
      </c>
    </row>
    <row r="1826">
      <c r="A1826" s="75" t="s">
        <v>665</v>
      </c>
      <c r="B1826" s="75" t="s">
        <v>704</v>
      </c>
      <c r="C1826" s="75" t="s">
        <v>683</v>
      </c>
      <c r="D1826" s="75" t="s">
        <v>132</v>
      </c>
      <c r="E1826" s="75" t="s">
        <v>13</v>
      </c>
      <c r="F1826" s="75" t="s">
        <v>705</v>
      </c>
      <c r="G1826" s="77">
        <v>44.0</v>
      </c>
    </row>
    <row r="1827">
      <c r="A1827" s="75" t="s">
        <v>665</v>
      </c>
      <c r="B1827" s="75" t="s">
        <v>704</v>
      </c>
      <c r="C1827" s="75" t="s">
        <v>683</v>
      </c>
      <c r="D1827" s="75" t="s">
        <v>132</v>
      </c>
      <c r="E1827" s="75" t="s">
        <v>13</v>
      </c>
      <c r="F1827" s="75" t="s">
        <v>706</v>
      </c>
      <c r="G1827" s="77">
        <v>2.0</v>
      </c>
    </row>
    <row r="1828">
      <c r="A1828" s="75" t="s">
        <v>665</v>
      </c>
      <c r="B1828" s="75" t="s">
        <v>704</v>
      </c>
      <c r="C1828" s="75" t="s">
        <v>683</v>
      </c>
      <c r="D1828" s="75" t="s">
        <v>132</v>
      </c>
      <c r="E1828" s="75" t="s">
        <v>13</v>
      </c>
      <c r="F1828" s="75" t="s">
        <v>707</v>
      </c>
      <c r="G1828" s="77">
        <v>2.0</v>
      </c>
    </row>
    <row r="1829">
      <c r="A1829" s="75" t="s">
        <v>665</v>
      </c>
      <c r="B1829" s="75" t="s">
        <v>704</v>
      </c>
      <c r="C1829" s="75" t="s">
        <v>683</v>
      </c>
      <c r="D1829" s="75" t="s">
        <v>132</v>
      </c>
      <c r="E1829" s="75" t="s">
        <v>10</v>
      </c>
      <c r="F1829" s="75" t="s">
        <v>705</v>
      </c>
      <c r="G1829" s="77">
        <v>8526.0</v>
      </c>
    </row>
    <row r="1830">
      <c r="A1830" s="75" t="s">
        <v>665</v>
      </c>
      <c r="B1830" s="75" t="s">
        <v>704</v>
      </c>
      <c r="C1830" s="75" t="s">
        <v>683</v>
      </c>
      <c r="D1830" s="75" t="s">
        <v>132</v>
      </c>
      <c r="E1830" s="75" t="s">
        <v>10</v>
      </c>
      <c r="F1830" s="75" t="s">
        <v>706</v>
      </c>
      <c r="G1830" s="77">
        <v>6408.0</v>
      </c>
    </row>
    <row r="1831">
      <c r="A1831" s="75" t="s">
        <v>665</v>
      </c>
      <c r="B1831" s="75" t="s">
        <v>704</v>
      </c>
      <c r="C1831" s="75" t="s">
        <v>683</v>
      </c>
      <c r="D1831" s="75" t="s">
        <v>132</v>
      </c>
      <c r="E1831" s="75" t="s">
        <v>10</v>
      </c>
      <c r="F1831" s="75" t="s">
        <v>707</v>
      </c>
      <c r="G1831" s="77">
        <v>3626.0</v>
      </c>
    </row>
    <row r="1832">
      <c r="A1832" s="75" t="s">
        <v>665</v>
      </c>
      <c r="B1832" s="75" t="s">
        <v>704</v>
      </c>
      <c r="C1832" s="75" t="s">
        <v>683</v>
      </c>
      <c r="D1832" s="75" t="s">
        <v>132</v>
      </c>
      <c r="E1832" s="75" t="s">
        <v>16</v>
      </c>
      <c r="F1832" s="75" t="s">
        <v>705</v>
      </c>
      <c r="G1832" s="77">
        <v>1169.0</v>
      </c>
    </row>
    <row r="1833">
      <c r="A1833" s="75" t="s">
        <v>665</v>
      </c>
      <c r="B1833" s="75" t="s">
        <v>704</v>
      </c>
      <c r="C1833" s="75" t="s">
        <v>683</v>
      </c>
      <c r="D1833" s="75" t="s">
        <v>132</v>
      </c>
      <c r="E1833" s="75" t="s">
        <v>16</v>
      </c>
      <c r="F1833" s="75" t="s">
        <v>706</v>
      </c>
      <c r="G1833" s="77">
        <v>829.0</v>
      </c>
    </row>
    <row r="1834">
      <c r="A1834" s="75" t="s">
        <v>665</v>
      </c>
      <c r="B1834" s="75" t="s">
        <v>704</v>
      </c>
      <c r="C1834" s="75" t="s">
        <v>683</v>
      </c>
      <c r="D1834" s="75" t="s">
        <v>132</v>
      </c>
      <c r="E1834" s="75" t="s">
        <v>16</v>
      </c>
      <c r="F1834" s="75" t="s">
        <v>707</v>
      </c>
      <c r="G1834" s="77">
        <v>765.0</v>
      </c>
    </row>
    <row r="1835">
      <c r="A1835" s="75" t="s">
        <v>665</v>
      </c>
      <c r="B1835" s="75" t="s">
        <v>704</v>
      </c>
      <c r="C1835" s="75" t="s">
        <v>683</v>
      </c>
      <c r="D1835" s="75" t="s">
        <v>132</v>
      </c>
      <c r="E1835" s="75" t="s">
        <v>12</v>
      </c>
      <c r="F1835" s="75" t="s">
        <v>705</v>
      </c>
      <c r="G1835" s="77">
        <v>215.0</v>
      </c>
    </row>
    <row r="1836">
      <c r="A1836" s="75" t="s">
        <v>665</v>
      </c>
      <c r="B1836" s="75" t="s">
        <v>704</v>
      </c>
      <c r="C1836" s="75" t="s">
        <v>683</v>
      </c>
      <c r="D1836" s="75" t="s">
        <v>132</v>
      </c>
      <c r="E1836" s="75" t="s">
        <v>12</v>
      </c>
      <c r="F1836" s="75" t="s">
        <v>706</v>
      </c>
      <c r="G1836" s="77">
        <v>38.0</v>
      </c>
    </row>
    <row r="1837">
      <c r="A1837" s="75" t="s">
        <v>665</v>
      </c>
      <c r="B1837" s="75" t="s">
        <v>704</v>
      </c>
      <c r="C1837" s="75" t="s">
        <v>683</v>
      </c>
      <c r="D1837" s="75" t="s">
        <v>132</v>
      </c>
      <c r="E1837" s="75" t="s">
        <v>12</v>
      </c>
      <c r="F1837" s="75" t="s">
        <v>707</v>
      </c>
      <c r="G1837" s="77">
        <v>34.0</v>
      </c>
    </row>
    <row r="1838">
      <c r="A1838" s="75" t="s">
        <v>665</v>
      </c>
      <c r="B1838" s="75" t="s">
        <v>704</v>
      </c>
      <c r="C1838" s="75" t="s">
        <v>683</v>
      </c>
      <c r="D1838" s="75" t="s">
        <v>132</v>
      </c>
      <c r="E1838" s="75" t="s">
        <v>18</v>
      </c>
      <c r="F1838" s="75" t="s">
        <v>705</v>
      </c>
      <c r="G1838" s="77">
        <v>16.0</v>
      </c>
    </row>
    <row r="1839">
      <c r="A1839" s="75" t="s">
        <v>665</v>
      </c>
      <c r="B1839" s="75" t="s">
        <v>704</v>
      </c>
      <c r="C1839" s="75" t="s">
        <v>683</v>
      </c>
      <c r="D1839" s="75" t="s">
        <v>132</v>
      </c>
      <c r="E1839" s="75" t="s">
        <v>18</v>
      </c>
      <c r="F1839" s="75" t="s">
        <v>706</v>
      </c>
      <c r="G1839" s="77">
        <v>1.0</v>
      </c>
    </row>
    <row r="1840">
      <c r="A1840" s="75" t="s">
        <v>665</v>
      </c>
      <c r="B1840" s="75" t="s">
        <v>704</v>
      </c>
      <c r="C1840" s="75" t="s">
        <v>683</v>
      </c>
      <c r="D1840" s="75" t="s">
        <v>132</v>
      </c>
      <c r="E1840" s="75" t="s">
        <v>18</v>
      </c>
      <c r="F1840" s="75" t="s">
        <v>707</v>
      </c>
      <c r="G1840" s="77">
        <v>1.0</v>
      </c>
    </row>
    <row r="1841">
      <c r="A1841" s="75" t="s">
        <v>665</v>
      </c>
      <c r="B1841" s="75" t="s">
        <v>704</v>
      </c>
      <c r="C1841" s="75" t="s">
        <v>683</v>
      </c>
      <c r="D1841" s="75" t="s">
        <v>224</v>
      </c>
      <c r="E1841" s="75" t="s">
        <v>17</v>
      </c>
      <c r="F1841" s="75" t="s">
        <v>705</v>
      </c>
      <c r="G1841" s="77">
        <v>2.0</v>
      </c>
    </row>
    <row r="1842">
      <c r="A1842" s="75" t="s">
        <v>665</v>
      </c>
      <c r="B1842" s="75" t="s">
        <v>704</v>
      </c>
      <c r="C1842" s="75" t="s">
        <v>683</v>
      </c>
      <c r="D1842" s="75" t="s">
        <v>224</v>
      </c>
      <c r="E1842" s="75" t="s">
        <v>17</v>
      </c>
      <c r="F1842" s="75" t="s">
        <v>706</v>
      </c>
      <c r="G1842" s="77">
        <v>0.0</v>
      </c>
    </row>
    <row r="1843">
      <c r="A1843" s="75" t="s">
        <v>665</v>
      </c>
      <c r="B1843" s="75" t="s">
        <v>704</v>
      </c>
      <c r="C1843" s="75" t="s">
        <v>683</v>
      </c>
      <c r="D1843" s="75" t="s">
        <v>224</v>
      </c>
      <c r="E1843" s="75" t="s">
        <v>17</v>
      </c>
      <c r="F1843" s="75" t="s">
        <v>707</v>
      </c>
      <c r="G1843" s="77">
        <v>0.0</v>
      </c>
    </row>
    <row r="1844">
      <c r="A1844" s="75" t="s">
        <v>665</v>
      </c>
      <c r="B1844" s="75" t="s">
        <v>704</v>
      </c>
      <c r="C1844" s="75" t="s">
        <v>683</v>
      </c>
      <c r="D1844" s="75" t="s">
        <v>224</v>
      </c>
      <c r="E1844" s="75" t="s">
        <v>14</v>
      </c>
      <c r="F1844" s="75" t="s">
        <v>705</v>
      </c>
      <c r="G1844" s="77">
        <v>8.0</v>
      </c>
    </row>
    <row r="1845">
      <c r="A1845" s="75" t="s">
        <v>665</v>
      </c>
      <c r="B1845" s="75" t="s">
        <v>704</v>
      </c>
      <c r="C1845" s="75" t="s">
        <v>683</v>
      </c>
      <c r="D1845" s="75" t="s">
        <v>224</v>
      </c>
      <c r="E1845" s="75" t="s">
        <v>14</v>
      </c>
      <c r="F1845" s="75" t="s">
        <v>706</v>
      </c>
      <c r="G1845" s="77">
        <v>0.0</v>
      </c>
    </row>
    <row r="1846">
      <c r="A1846" s="75" t="s">
        <v>665</v>
      </c>
      <c r="B1846" s="75" t="s">
        <v>704</v>
      </c>
      <c r="C1846" s="75" t="s">
        <v>683</v>
      </c>
      <c r="D1846" s="75" t="s">
        <v>224</v>
      </c>
      <c r="E1846" s="75" t="s">
        <v>14</v>
      </c>
      <c r="F1846" s="75" t="s">
        <v>707</v>
      </c>
      <c r="G1846" s="77">
        <v>0.0</v>
      </c>
    </row>
    <row r="1847">
      <c r="A1847" s="75" t="s">
        <v>665</v>
      </c>
      <c r="B1847" s="75" t="s">
        <v>704</v>
      </c>
      <c r="C1847" s="75" t="s">
        <v>683</v>
      </c>
      <c r="D1847" s="75" t="s">
        <v>224</v>
      </c>
      <c r="E1847" s="75" t="s">
        <v>11</v>
      </c>
      <c r="F1847" s="75" t="s">
        <v>705</v>
      </c>
      <c r="G1847" s="77">
        <v>145.0</v>
      </c>
    </row>
    <row r="1848">
      <c r="A1848" s="75" t="s">
        <v>665</v>
      </c>
      <c r="B1848" s="75" t="s">
        <v>704</v>
      </c>
      <c r="C1848" s="75" t="s">
        <v>683</v>
      </c>
      <c r="D1848" s="75" t="s">
        <v>224</v>
      </c>
      <c r="E1848" s="75" t="s">
        <v>11</v>
      </c>
      <c r="F1848" s="75" t="s">
        <v>706</v>
      </c>
      <c r="G1848" s="77">
        <v>6.0</v>
      </c>
    </row>
    <row r="1849">
      <c r="A1849" s="75" t="s">
        <v>665</v>
      </c>
      <c r="B1849" s="75" t="s">
        <v>704</v>
      </c>
      <c r="C1849" s="75" t="s">
        <v>683</v>
      </c>
      <c r="D1849" s="75" t="s">
        <v>224</v>
      </c>
      <c r="E1849" s="75" t="s">
        <v>11</v>
      </c>
      <c r="F1849" s="75" t="s">
        <v>707</v>
      </c>
      <c r="G1849" s="77">
        <v>6.0</v>
      </c>
    </row>
    <row r="1850">
      <c r="A1850" s="75" t="s">
        <v>665</v>
      </c>
      <c r="B1850" s="75" t="s">
        <v>704</v>
      </c>
      <c r="C1850" s="75" t="s">
        <v>683</v>
      </c>
      <c r="D1850" s="75" t="s">
        <v>224</v>
      </c>
      <c r="E1850" s="75" t="s">
        <v>20</v>
      </c>
      <c r="F1850" s="75" t="s">
        <v>705</v>
      </c>
      <c r="G1850" s="77">
        <v>3.0</v>
      </c>
    </row>
    <row r="1851">
      <c r="A1851" s="75" t="s">
        <v>665</v>
      </c>
      <c r="B1851" s="75" t="s">
        <v>704</v>
      </c>
      <c r="C1851" s="75" t="s">
        <v>683</v>
      </c>
      <c r="D1851" s="75" t="s">
        <v>224</v>
      </c>
      <c r="E1851" s="75" t="s">
        <v>20</v>
      </c>
      <c r="F1851" s="75" t="s">
        <v>706</v>
      </c>
      <c r="G1851" s="77">
        <v>0.0</v>
      </c>
    </row>
    <row r="1852">
      <c r="A1852" s="75" t="s">
        <v>665</v>
      </c>
      <c r="B1852" s="75" t="s">
        <v>704</v>
      </c>
      <c r="C1852" s="75" t="s">
        <v>683</v>
      </c>
      <c r="D1852" s="75" t="s">
        <v>224</v>
      </c>
      <c r="E1852" s="75" t="s">
        <v>20</v>
      </c>
      <c r="F1852" s="75" t="s">
        <v>707</v>
      </c>
      <c r="G1852" s="77">
        <v>0.0</v>
      </c>
    </row>
    <row r="1853">
      <c r="A1853" s="75" t="s">
        <v>665</v>
      </c>
      <c r="B1853" s="75" t="s">
        <v>704</v>
      </c>
      <c r="C1853" s="75" t="s">
        <v>683</v>
      </c>
      <c r="D1853" s="75" t="s">
        <v>224</v>
      </c>
      <c r="E1853" s="75" t="s">
        <v>15</v>
      </c>
      <c r="F1853" s="75" t="s">
        <v>705</v>
      </c>
      <c r="G1853" s="77">
        <v>27.0</v>
      </c>
    </row>
    <row r="1854">
      <c r="A1854" s="75" t="s">
        <v>665</v>
      </c>
      <c r="B1854" s="75" t="s">
        <v>704</v>
      </c>
      <c r="C1854" s="75" t="s">
        <v>683</v>
      </c>
      <c r="D1854" s="75" t="s">
        <v>224</v>
      </c>
      <c r="E1854" s="75" t="s">
        <v>15</v>
      </c>
      <c r="F1854" s="75" t="s">
        <v>706</v>
      </c>
      <c r="G1854" s="77">
        <v>0.0</v>
      </c>
    </row>
    <row r="1855">
      <c r="A1855" s="75" t="s">
        <v>665</v>
      </c>
      <c r="B1855" s="75" t="s">
        <v>704</v>
      </c>
      <c r="C1855" s="75" t="s">
        <v>683</v>
      </c>
      <c r="D1855" s="75" t="s">
        <v>224</v>
      </c>
      <c r="E1855" s="75" t="s">
        <v>15</v>
      </c>
      <c r="F1855" s="75" t="s">
        <v>707</v>
      </c>
      <c r="G1855" s="77">
        <v>0.0</v>
      </c>
    </row>
    <row r="1856">
      <c r="A1856" s="75" t="s">
        <v>665</v>
      </c>
      <c r="B1856" s="75" t="s">
        <v>704</v>
      </c>
      <c r="C1856" s="75" t="s">
        <v>683</v>
      </c>
      <c r="D1856" s="75" t="s">
        <v>224</v>
      </c>
      <c r="E1856" s="75" t="s">
        <v>19</v>
      </c>
      <c r="F1856" s="75" t="s">
        <v>705</v>
      </c>
      <c r="G1856" s="77">
        <v>2.0</v>
      </c>
    </row>
    <row r="1857">
      <c r="A1857" s="75" t="s">
        <v>665</v>
      </c>
      <c r="B1857" s="75" t="s">
        <v>704</v>
      </c>
      <c r="C1857" s="75" t="s">
        <v>683</v>
      </c>
      <c r="D1857" s="75" t="s">
        <v>224</v>
      </c>
      <c r="E1857" s="75" t="s">
        <v>19</v>
      </c>
      <c r="F1857" s="75" t="s">
        <v>706</v>
      </c>
      <c r="G1857" s="77">
        <v>0.0</v>
      </c>
    </row>
    <row r="1858">
      <c r="A1858" s="75" t="s">
        <v>665</v>
      </c>
      <c r="B1858" s="75" t="s">
        <v>704</v>
      </c>
      <c r="C1858" s="75" t="s">
        <v>683</v>
      </c>
      <c r="D1858" s="75" t="s">
        <v>224</v>
      </c>
      <c r="E1858" s="75" t="s">
        <v>19</v>
      </c>
      <c r="F1858" s="75" t="s">
        <v>707</v>
      </c>
      <c r="G1858" s="77">
        <v>0.0</v>
      </c>
    </row>
    <row r="1859">
      <c r="A1859" s="75" t="s">
        <v>665</v>
      </c>
      <c r="B1859" s="75" t="s">
        <v>704</v>
      </c>
      <c r="C1859" s="75" t="s">
        <v>683</v>
      </c>
      <c r="D1859" s="75" t="s">
        <v>224</v>
      </c>
      <c r="E1859" s="75" t="s">
        <v>10</v>
      </c>
      <c r="F1859" s="75" t="s">
        <v>705</v>
      </c>
      <c r="G1859" s="77">
        <v>86.0</v>
      </c>
    </row>
    <row r="1860">
      <c r="A1860" s="75" t="s">
        <v>665</v>
      </c>
      <c r="B1860" s="75" t="s">
        <v>704</v>
      </c>
      <c r="C1860" s="75" t="s">
        <v>683</v>
      </c>
      <c r="D1860" s="75" t="s">
        <v>224</v>
      </c>
      <c r="E1860" s="75" t="s">
        <v>10</v>
      </c>
      <c r="F1860" s="75" t="s">
        <v>706</v>
      </c>
      <c r="G1860" s="77">
        <v>41.0</v>
      </c>
    </row>
    <row r="1861">
      <c r="A1861" s="75" t="s">
        <v>665</v>
      </c>
      <c r="B1861" s="75" t="s">
        <v>704</v>
      </c>
      <c r="C1861" s="75" t="s">
        <v>683</v>
      </c>
      <c r="D1861" s="75" t="s">
        <v>224</v>
      </c>
      <c r="E1861" s="75" t="s">
        <v>10</v>
      </c>
      <c r="F1861" s="75" t="s">
        <v>707</v>
      </c>
      <c r="G1861" s="77">
        <v>29.0</v>
      </c>
    </row>
    <row r="1862">
      <c r="A1862" s="75" t="s">
        <v>665</v>
      </c>
      <c r="B1862" s="75" t="s">
        <v>704</v>
      </c>
      <c r="C1862" s="75" t="s">
        <v>683</v>
      </c>
      <c r="D1862" s="75" t="s">
        <v>224</v>
      </c>
      <c r="E1862" s="75" t="s">
        <v>16</v>
      </c>
      <c r="F1862" s="75" t="s">
        <v>705</v>
      </c>
      <c r="G1862" s="77">
        <v>11.0</v>
      </c>
    </row>
    <row r="1863">
      <c r="A1863" s="75" t="s">
        <v>665</v>
      </c>
      <c r="B1863" s="75" t="s">
        <v>704</v>
      </c>
      <c r="C1863" s="75" t="s">
        <v>683</v>
      </c>
      <c r="D1863" s="75" t="s">
        <v>224</v>
      </c>
      <c r="E1863" s="75" t="s">
        <v>16</v>
      </c>
      <c r="F1863" s="75" t="s">
        <v>706</v>
      </c>
      <c r="G1863" s="77">
        <v>4.0</v>
      </c>
    </row>
    <row r="1864">
      <c r="A1864" s="75" t="s">
        <v>665</v>
      </c>
      <c r="B1864" s="75" t="s">
        <v>704</v>
      </c>
      <c r="C1864" s="75" t="s">
        <v>683</v>
      </c>
      <c r="D1864" s="75" t="s">
        <v>224</v>
      </c>
      <c r="E1864" s="75" t="s">
        <v>16</v>
      </c>
      <c r="F1864" s="75" t="s">
        <v>707</v>
      </c>
      <c r="G1864" s="77">
        <v>4.0</v>
      </c>
    </row>
    <row r="1865">
      <c r="A1865" s="75" t="s">
        <v>665</v>
      </c>
      <c r="B1865" s="75" t="s">
        <v>704</v>
      </c>
      <c r="C1865" s="75" t="s">
        <v>683</v>
      </c>
      <c r="D1865" s="75" t="s">
        <v>224</v>
      </c>
      <c r="E1865" s="75" t="s">
        <v>12</v>
      </c>
      <c r="F1865" s="75" t="s">
        <v>705</v>
      </c>
      <c r="G1865" s="77">
        <v>10.0</v>
      </c>
    </row>
    <row r="1866">
      <c r="A1866" s="75" t="s">
        <v>665</v>
      </c>
      <c r="B1866" s="75" t="s">
        <v>704</v>
      </c>
      <c r="C1866" s="75" t="s">
        <v>683</v>
      </c>
      <c r="D1866" s="75" t="s">
        <v>224</v>
      </c>
      <c r="E1866" s="75" t="s">
        <v>12</v>
      </c>
      <c r="F1866" s="75" t="s">
        <v>706</v>
      </c>
      <c r="G1866" s="77">
        <v>0.0</v>
      </c>
    </row>
    <row r="1867">
      <c r="A1867" s="75" t="s">
        <v>665</v>
      </c>
      <c r="B1867" s="75" t="s">
        <v>704</v>
      </c>
      <c r="C1867" s="75" t="s">
        <v>683</v>
      </c>
      <c r="D1867" s="75" t="s">
        <v>224</v>
      </c>
      <c r="E1867" s="75" t="s">
        <v>12</v>
      </c>
      <c r="F1867" s="75" t="s">
        <v>707</v>
      </c>
      <c r="G1867" s="77">
        <v>0.0</v>
      </c>
    </row>
    <row r="1868">
      <c r="A1868" s="75" t="s">
        <v>665</v>
      </c>
      <c r="B1868" s="75" t="s">
        <v>704</v>
      </c>
      <c r="C1868" s="75" t="s">
        <v>683</v>
      </c>
      <c r="D1868" s="75" t="s">
        <v>188</v>
      </c>
      <c r="E1868" s="75" t="s">
        <v>17</v>
      </c>
      <c r="F1868" s="75" t="s">
        <v>705</v>
      </c>
      <c r="G1868" s="77">
        <v>27.0</v>
      </c>
    </row>
    <row r="1869">
      <c r="A1869" s="75" t="s">
        <v>665</v>
      </c>
      <c r="B1869" s="75" t="s">
        <v>704</v>
      </c>
      <c r="C1869" s="75" t="s">
        <v>683</v>
      </c>
      <c r="D1869" s="75" t="s">
        <v>188</v>
      </c>
      <c r="E1869" s="75" t="s">
        <v>17</v>
      </c>
      <c r="F1869" s="75" t="s">
        <v>706</v>
      </c>
      <c r="G1869" s="77">
        <v>2.0</v>
      </c>
    </row>
    <row r="1870">
      <c r="A1870" s="75" t="s">
        <v>665</v>
      </c>
      <c r="B1870" s="75" t="s">
        <v>704</v>
      </c>
      <c r="C1870" s="75" t="s">
        <v>683</v>
      </c>
      <c r="D1870" s="75" t="s">
        <v>188</v>
      </c>
      <c r="E1870" s="75" t="s">
        <v>17</v>
      </c>
      <c r="F1870" s="75" t="s">
        <v>707</v>
      </c>
      <c r="G1870" s="77">
        <v>2.0</v>
      </c>
    </row>
    <row r="1871">
      <c r="A1871" s="75" t="s">
        <v>665</v>
      </c>
      <c r="B1871" s="75" t="s">
        <v>704</v>
      </c>
      <c r="C1871" s="75" t="s">
        <v>683</v>
      </c>
      <c r="D1871" s="75" t="s">
        <v>188</v>
      </c>
      <c r="E1871" s="75" t="s">
        <v>14</v>
      </c>
      <c r="F1871" s="75" t="s">
        <v>705</v>
      </c>
      <c r="G1871" s="77">
        <v>191.0</v>
      </c>
    </row>
    <row r="1872">
      <c r="A1872" s="75" t="s">
        <v>665</v>
      </c>
      <c r="B1872" s="75" t="s">
        <v>704</v>
      </c>
      <c r="C1872" s="75" t="s">
        <v>683</v>
      </c>
      <c r="D1872" s="75" t="s">
        <v>188</v>
      </c>
      <c r="E1872" s="75" t="s">
        <v>14</v>
      </c>
      <c r="F1872" s="75" t="s">
        <v>706</v>
      </c>
      <c r="G1872" s="77">
        <v>0.0</v>
      </c>
    </row>
    <row r="1873">
      <c r="A1873" s="75" t="s">
        <v>665</v>
      </c>
      <c r="B1873" s="75" t="s">
        <v>704</v>
      </c>
      <c r="C1873" s="75" t="s">
        <v>683</v>
      </c>
      <c r="D1873" s="75" t="s">
        <v>188</v>
      </c>
      <c r="E1873" s="75" t="s">
        <v>14</v>
      </c>
      <c r="F1873" s="75" t="s">
        <v>707</v>
      </c>
      <c r="G1873" s="77">
        <v>0.0</v>
      </c>
    </row>
    <row r="1874">
      <c r="A1874" s="75" t="s">
        <v>665</v>
      </c>
      <c r="B1874" s="75" t="s">
        <v>704</v>
      </c>
      <c r="C1874" s="75" t="s">
        <v>683</v>
      </c>
      <c r="D1874" s="75" t="s">
        <v>188</v>
      </c>
      <c r="E1874" s="75" t="s">
        <v>11</v>
      </c>
      <c r="F1874" s="75" t="s">
        <v>705</v>
      </c>
      <c r="G1874" s="77">
        <v>2283.0</v>
      </c>
    </row>
    <row r="1875">
      <c r="A1875" s="75" t="s">
        <v>665</v>
      </c>
      <c r="B1875" s="75" t="s">
        <v>704</v>
      </c>
      <c r="C1875" s="75" t="s">
        <v>683</v>
      </c>
      <c r="D1875" s="75" t="s">
        <v>188</v>
      </c>
      <c r="E1875" s="75" t="s">
        <v>11</v>
      </c>
      <c r="F1875" s="75" t="s">
        <v>706</v>
      </c>
      <c r="G1875" s="77">
        <v>52.0</v>
      </c>
    </row>
    <row r="1876">
      <c r="A1876" s="75" t="s">
        <v>665</v>
      </c>
      <c r="B1876" s="75" t="s">
        <v>704</v>
      </c>
      <c r="C1876" s="75" t="s">
        <v>683</v>
      </c>
      <c r="D1876" s="75" t="s">
        <v>188</v>
      </c>
      <c r="E1876" s="75" t="s">
        <v>11</v>
      </c>
      <c r="F1876" s="75" t="s">
        <v>707</v>
      </c>
      <c r="G1876" s="77">
        <v>49.0</v>
      </c>
    </row>
    <row r="1877">
      <c r="A1877" s="75" t="s">
        <v>665</v>
      </c>
      <c r="B1877" s="75" t="s">
        <v>704</v>
      </c>
      <c r="C1877" s="75" t="s">
        <v>683</v>
      </c>
      <c r="D1877" s="75" t="s">
        <v>188</v>
      </c>
      <c r="E1877" s="75" t="s">
        <v>20</v>
      </c>
      <c r="F1877" s="75" t="s">
        <v>705</v>
      </c>
      <c r="G1877" s="77">
        <v>37.0</v>
      </c>
    </row>
    <row r="1878">
      <c r="A1878" s="75" t="s">
        <v>665</v>
      </c>
      <c r="B1878" s="75" t="s">
        <v>704</v>
      </c>
      <c r="C1878" s="75" t="s">
        <v>683</v>
      </c>
      <c r="D1878" s="75" t="s">
        <v>188</v>
      </c>
      <c r="E1878" s="75" t="s">
        <v>20</v>
      </c>
      <c r="F1878" s="75" t="s">
        <v>706</v>
      </c>
      <c r="G1878" s="77">
        <v>5.0</v>
      </c>
    </row>
    <row r="1879">
      <c r="A1879" s="75" t="s">
        <v>665</v>
      </c>
      <c r="B1879" s="75" t="s">
        <v>704</v>
      </c>
      <c r="C1879" s="75" t="s">
        <v>683</v>
      </c>
      <c r="D1879" s="75" t="s">
        <v>188</v>
      </c>
      <c r="E1879" s="75" t="s">
        <v>20</v>
      </c>
      <c r="F1879" s="75" t="s">
        <v>707</v>
      </c>
      <c r="G1879" s="77">
        <v>5.0</v>
      </c>
    </row>
    <row r="1880">
      <c r="A1880" s="75" t="s">
        <v>665</v>
      </c>
      <c r="B1880" s="75" t="s">
        <v>704</v>
      </c>
      <c r="C1880" s="75" t="s">
        <v>683</v>
      </c>
      <c r="D1880" s="75" t="s">
        <v>188</v>
      </c>
      <c r="E1880" s="75" t="s">
        <v>15</v>
      </c>
      <c r="F1880" s="75" t="s">
        <v>705</v>
      </c>
      <c r="G1880" s="77">
        <v>197.0</v>
      </c>
    </row>
    <row r="1881">
      <c r="A1881" s="75" t="s">
        <v>665</v>
      </c>
      <c r="B1881" s="75" t="s">
        <v>704</v>
      </c>
      <c r="C1881" s="75" t="s">
        <v>683</v>
      </c>
      <c r="D1881" s="75" t="s">
        <v>188</v>
      </c>
      <c r="E1881" s="75" t="s">
        <v>15</v>
      </c>
      <c r="F1881" s="75" t="s">
        <v>706</v>
      </c>
      <c r="G1881" s="77">
        <v>5.0</v>
      </c>
    </row>
    <row r="1882">
      <c r="A1882" s="75" t="s">
        <v>665</v>
      </c>
      <c r="B1882" s="75" t="s">
        <v>704</v>
      </c>
      <c r="C1882" s="75" t="s">
        <v>683</v>
      </c>
      <c r="D1882" s="75" t="s">
        <v>188</v>
      </c>
      <c r="E1882" s="75" t="s">
        <v>15</v>
      </c>
      <c r="F1882" s="75" t="s">
        <v>707</v>
      </c>
      <c r="G1882" s="77">
        <v>5.0</v>
      </c>
    </row>
    <row r="1883">
      <c r="A1883" s="75" t="s">
        <v>665</v>
      </c>
      <c r="B1883" s="75" t="s">
        <v>704</v>
      </c>
      <c r="C1883" s="75" t="s">
        <v>683</v>
      </c>
      <c r="D1883" s="75" t="s">
        <v>188</v>
      </c>
      <c r="E1883" s="75" t="s">
        <v>19</v>
      </c>
      <c r="F1883" s="75" t="s">
        <v>705</v>
      </c>
      <c r="G1883" s="77">
        <v>6.0</v>
      </c>
    </row>
    <row r="1884">
      <c r="A1884" s="75" t="s">
        <v>665</v>
      </c>
      <c r="B1884" s="75" t="s">
        <v>704</v>
      </c>
      <c r="C1884" s="75" t="s">
        <v>683</v>
      </c>
      <c r="D1884" s="75" t="s">
        <v>188</v>
      </c>
      <c r="E1884" s="75" t="s">
        <v>19</v>
      </c>
      <c r="F1884" s="75" t="s">
        <v>706</v>
      </c>
      <c r="G1884" s="77">
        <v>1.0</v>
      </c>
    </row>
    <row r="1885">
      <c r="A1885" s="75" t="s">
        <v>665</v>
      </c>
      <c r="B1885" s="75" t="s">
        <v>704</v>
      </c>
      <c r="C1885" s="75" t="s">
        <v>683</v>
      </c>
      <c r="D1885" s="75" t="s">
        <v>188</v>
      </c>
      <c r="E1885" s="75" t="s">
        <v>19</v>
      </c>
      <c r="F1885" s="75" t="s">
        <v>707</v>
      </c>
      <c r="G1885" s="77">
        <v>1.0</v>
      </c>
    </row>
    <row r="1886">
      <c r="A1886" s="75" t="s">
        <v>665</v>
      </c>
      <c r="B1886" s="75" t="s">
        <v>704</v>
      </c>
      <c r="C1886" s="75" t="s">
        <v>683</v>
      </c>
      <c r="D1886" s="75" t="s">
        <v>188</v>
      </c>
      <c r="E1886" s="75" t="s">
        <v>13</v>
      </c>
      <c r="F1886" s="75" t="s">
        <v>705</v>
      </c>
      <c r="G1886" s="77">
        <v>20.0</v>
      </c>
    </row>
    <row r="1887">
      <c r="A1887" s="75" t="s">
        <v>665</v>
      </c>
      <c r="B1887" s="75" t="s">
        <v>704</v>
      </c>
      <c r="C1887" s="75" t="s">
        <v>683</v>
      </c>
      <c r="D1887" s="75" t="s">
        <v>188</v>
      </c>
      <c r="E1887" s="75" t="s">
        <v>13</v>
      </c>
      <c r="F1887" s="75" t="s">
        <v>706</v>
      </c>
      <c r="G1887" s="77">
        <v>1.0</v>
      </c>
    </row>
    <row r="1888">
      <c r="A1888" s="75" t="s">
        <v>665</v>
      </c>
      <c r="B1888" s="75" t="s">
        <v>704</v>
      </c>
      <c r="C1888" s="75" t="s">
        <v>683</v>
      </c>
      <c r="D1888" s="75" t="s">
        <v>188</v>
      </c>
      <c r="E1888" s="75" t="s">
        <v>13</v>
      </c>
      <c r="F1888" s="75" t="s">
        <v>707</v>
      </c>
      <c r="G1888" s="77">
        <v>1.0</v>
      </c>
    </row>
    <row r="1889">
      <c r="A1889" s="75" t="s">
        <v>665</v>
      </c>
      <c r="B1889" s="75" t="s">
        <v>704</v>
      </c>
      <c r="C1889" s="75" t="s">
        <v>683</v>
      </c>
      <c r="D1889" s="75" t="s">
        <v>188</v>
      </c>
      <c r="E1889" s="75" t="s">
        <v>10</v>
      </c>
      <c r="F1889" s="75" t="s">
        <v>705</v>
      </c>
      <c r="G1889" s="77">
        <v>1272.0</v>
      </c>
    </row>
    <row r="1890">
      <c r="A1890" s="75" t="s">
        <v>665</v>
      </c>
      <c r="B1890" s="75" t="s">
        <v>704</v>
      </c>
      <c r="C1890" s="75" t="s">
        <v>683</v>
      </c>
      <c r="D1890" s="75" t="s">
        <v>188</v>
      </c>
      <c r="E1890" s="75" t="s">
        <v>10</v>
      </c>
      <c r="F1890" s="75" t="s">
        <v>706</v>
      </c>
      <c r="G1890" s="77">
        <v>427.0</v>
      </c>
    </row>
    <row r="1891">
      <c r="A1891" s="75" t="s">
        <v>665</v>
      </c>
      <c r="B1891" s="75" t="s">
        <v>704</v>
      </c>
      <c r="C1891" s="75" t="s">
        <v>683</v>
      </c>
      <c r="D1891" s="75" t="s">
        <v>188</v>
      </c>
      <c r="E1891" s="75" t="s">
        <v>10</v>
      </c>
      <c r="F1891" s="75" t="s">
        <v>707</v>
      </c>
      <c r="G1891" s="77">
        <v>293.0</v>
      </c>
    </row>
    <row r="1892">
      <c r="A1892" s="75" t="s">
        <v>665</v>
      </c>
      <c r="B1892" s="75" t="s">
        <v>704</v>
      </c>
      <c r="C1892" s="75" t="s">
        <v>683</v>
      </c>
      <c r="D1892" s="75" t="s">
        <v>188</v>
      </c>
      <c r="E1892" s="75" t="s">
        <v>16</v>
      </c>
      <c r="F1892" s="75" t="s">
        <v>705</v>
      </c>
      <c r="G1892" s="77">
        <v>153.0</v>
      </c>
    </row>
    <row r="1893">
      <c r="A1893" s="75" t="s">
        <v>665</v>
      </c>
      <c r="B1893" s="75" t="s">
        <v>704</v>
      </c>
      <c r="C1893" s="75" t="s">
        <v>683</v>
      </c>
      <c r="D1893" s="75" t="s">
        <v>188</v>
      </c>
      <c r="E1893" s="75" t="s">
        <v>16</v>
      </c>
      <c r="F1893" s="75" t="s">
        <v>706</v>
      </c>
      <c r="G1893" s="77">
        <v>13.0</v>
      </c>
    </row>
    <row r="1894">
      <c r="A1894" s="75" t="s">
        <v>665</v>
      </c>
      <c r="B1894" s="75" t="s">
        <v>704</v>
      </c>
      <c r="C1894" s="75" t="s">
        <v>683</v>
      </c>
      <c r="D1894" s="75" t="s">
        <v>188</v>
      </c>
      <c r="E1894" s="75" t="s">
        <v>16</v>
      </c>
      <c r="F1894" s="75" t="s">
        <v>707</v>
      </c>
      <c r="G1894" s="77">
        <v>13.0</v>
      </c>
    </row>
    <row r="1895">
      <c r="A1895" s="75" t="s">
        <v>665</v>
      </c>
      <c r="B1895" s="75" t="s">
        <v>704</v>
      </c>
      <c r="C1895" s="75" t="s">
        <v>683</v>
      </c>
      <c r="D1895" s="75" t="s">
        <v>188</v>
      </c>
      <c r="E1895" s="75" t="s">
        <v>12</v>
      </c>
      <c r="F1895" s="75" t="s">
        <v>705</v>
      </c>
      <c r="G1895" s="77">
        <v>145.0</v>
      </c>
    </row>
    <row r="1896">
      <c r="A1896" s="75" t="s">
        <v>665</v>
      </c>
      <c r="B1896" s="75" t="s">
        <v>704</v>
      </c>
      <c r="C1896" s="75" t="s">
        <v>683</v>
      </c>
      <c r="D1896" s="75" t="s">
        <v>188</v>
      </c>
      <c r="E1896" s="75" t="s">
        <v>12</v>
      </c>
      <c r="F1896" s="75" t="s">
        <v>706</v>
      </c>
      <c r="G1896" s="77">
        <v>20.0</v>
      </c>
    </row>
    <row r="1897">
      <c r="A1897" s="75" t="s">
        <v>665</v>
      </c>
      <c r="B1897" s="75" t="s">
        <v>704</v>
      </c>
      <c r="C1897" s="75" t="s">
        <v>683</v>
      </c>
      <c r="D1897" s="75" t="s">
        <v>188</v>
      </c>
      <c r="E1897" s="75" t="s">
        <v>12</v>
      </c>
      <c r="F1897" s="75" t="s">
        <v>707</v>
      </c>
      <c r="G1897" s="77">
        <v>18.0</v>
      </c>
    </row>
    <row r="1898">
      <c r="A1898" s="75" t="s">
        <v>665</v>
      </c>
      <c r="B1898" s="75" t="s">
        <v>704</v>
      </c>
      <c r="C1898" s="75" t="s">
        <v>683</v>
      </c>
      <c r="D1898" s="75" t="s">
        <v>188</v>
      </c>
      <c r="E1898" s="75" t="s">
        <v>18</v>
      </c>
      <c r="F1898" s="75" t="s">
        <v>705</v>
      </c>
      <c r="G1898" s="77">
        <v>5.0</v>
      </c>
    </row>
    <row r="1899">
      <c r="A1899" s="75" t="s">
        <v>665</v>
      </c>
      <c r="B1899" s="75" t="s">
        <v>704</v>
      </c>
      <c r="C1899" s="75" t="s">
        <v>683</v>
      </c>
      <c r="D1899" s="75" t="s">
        <v>188</v>
      </c>
      <c r="E1899" s="75" t="s">
        <v>18</v>
      </c>
      <c r="F1899" s="75" t="s">
        <v>706</v>
      </c>
      <c r="G1899" s="77">
        <v>1.0</v>
      </c>
    </row>
    <row r="1900">
      <c r="A1900" s="75" t="s">
        <v>665</v>
      </c>
      <c r="B1900" s="75" t="s">
        <v>704</v>
      </c>
      <c r="C1900" s="75" t="s">
        <v>683</v>
      </c>
      <c r="D1900" s="75" t="s">
        <v>188</v>
      </c>
      <c r="E1900" s="75" t="s">
        <v>18</v>
      </c>
      <c r="F1900" s="75" t="s">
        <v>707</v>
      </c>
      <c r="G1900" s="77">
        <v>1.0</v>
      </c>
    </row>
    <row r="1901">
      <c r="A1901" s="75" t="s">
        <v>665</v>
      </c>
      <c r="B1901" s="75" t="s">
        <v>704</v>
      </c>
      <c r="C1901" s="75" t="s">
        <v>683</v>
      </c>
      <c r="D1901" s="75" t="s">
        <v>186</v>
      </c>
      <c r="E1901" s="75" t="s">
        <v>17</v>
      </c>
      <c r="F1901" s="75" t="s">
        <v>705</v>
      </c>
      <c r="G1901" s="77">
        <v>17.0</v>
      </c>
    </row>
    <row r="1902">
      <c r="A1902" s="75" t="s">
        <v>665</v>
      </c>
      <c r="B1902" s="75" t="s">
        <v>704</v>
      </c>
      <c r="C1902" s="75" t="s">
        <v>683</v>
      </c>
      <c r="D1902" s="75" t="s">
        <v>186</v>
      </c>
      <c r="E1902" s="75" t="s">
        <v>17</v>
      </c>
      <c r="F1902" s="75" t="s">
        <v>706</v>
      </c>
      <c r="G1902" s="77">
        <v>6.0</v>
      </c>
    </row>
    <row r="1903">
      <c r="A1903" s="75" t="s">
        <v>665</v>
      </c>
      <c r="B1903" s="75" t="s">
        <v>704</v>
      </c>
      <c r="C1903" s="75" t="s">
        <v>683</v>
      </c>
      <c r="D1903" s="75" t="s">
        <v>186</v>
      </c>
      <c r="E1903" s="75" t="s">
        <v>17</v>
      </c>
      <c r="F1903" s="75" t="s">
        <v>707</v>
      </c>
      <c r="G1903" s="77">
        <v>6.0</v>
      </c>
    </row>
    <row r="1904">
      <c r="A1904" s="75" t="s">
        <v>665</v>
      </c>
      <c r="B1904" s="75" t="s">
        <v>704</v>
      </c>
      <c r="C1904" s="75" t="s">
        <v>683</v>
      </c>
      <c r="D1904" s="75" t="s">
        <v>186</v>
      </c>
      <c r="E1904" s="75" t="s">
        <v>14</v>
      </c>
      <c r="F1904" s="75" t="s">
        <v>705</v>
      </c>
      <c r="G1904" s="77">
        <v>150.0</v>
      </c>
    </row>
    <row r="1905">
      <c r="A1905" s="75" t="s">
        <v>665</v>
      </c>
      <c r="B1905" s="75" t="s">
        <v>704</v>
      </c>
      <c r="C1905" s="75" t="s">
        <v>683</v>
      </c>
      <c r="D1905" s="75" t="s">
        <v>186</v>
      </c>
      <c r="E1905" s="75" t="s">
        <v>14</v>
      </c>
      <c r="F1905" s="75" t="s">
        <v>706</v>
      </c>
      <c r="G1905" s="77">
        <v>0.0</v>
      </c>
    </row>
    <row r="1906">
      <c r="A1906" s="75" t="s">
        <v>665</v>
      </c>
      <c r="B1906" s="75" t="s">
        <v>704</v>
      </c>
      <c r="C1906" s="75" t="s">
        <v>683</v>
      </c>
      <c r="D1906" s="75" t="s">
        <v>186</v>
      </c>
      <c r="E1906" s="75" t="s">
        <v>14</v>
      </c>
      <c r="F1906" s="75" t="s">
        <v>707</v>
      </c>
      <c r="G1906" s="77">
        <v>0.0</v>
      </c>
    </row>
    <row r="1907">
      <c r="A1907" s="75" t="s">
        <v>665</v>
      </c>
      <c r="B1907" s="75" t="s">
        <v>704</v>
      </c>
      <c r="C1907" s="75" t="s">
        <v>683</v>
      </c>
      <c r="D1907" s="75" t="s">
        <v>186</v>
      </c>
      <c r="E1907" s="75" t="s">
        <v>11</v>
      </c>
      <c r="F1907" s="75" t="s">
        <v>705</v>
      </c>
      <c r="G1907" s="77">
        <v>1901.0</v>
      </c>
    </row>
    <row r="1908">
      <c r="A1908" s="75" t="s">
        <v>665</v>
      </c>
      <c r="B1908" s="75" t="s">
        <v>704</v>
      </c>
      <c r="C1908" s="75" t="s">
        <v>683</v>
      </c>
      <c r="D1908" s="75" t="s">
        <v>186</v>
      </c>
      <c r="E1908" s="75" t="s">
        <v>11</v>
      </c>
      <c r="F1908" s="75" t="s">
        <v>706</v>
      </c>
      <c r="G1908" s="77">
        <v>61.0</v>
      </c>
    </row>
    <row r="1909">
      <c r="A1909" s="75" t="s">
        <v>665</v>
      </c>
      <c r="B1909" s="75" t="s">
        <v>704</v>
      </c>
      <c r="C1909" s="75" t="s">
        <v>683</v>
      </c>
      <c r="D1909" s="75" t="s">
        <v>186</v>
      </c>
      <c r="E1909" s="75" t="s">
        <v>11</v>
      </c>
      <c r="F1909" s="75" t="s">
        <v>707</v>
      </c>
      <c r="G1909" s="77">
        <v>53.0</v>
      </c>
    </row>
    <row r="1910">
      <c r="A1910" s="75" t="s">
        <v>665</v>
      </c>
      <c r="B1910" s="75" t="s">
        <v>704</v>
      </c>
      <c r="C1910" s="75" t="s">
        <v>683</v>
      </c>
      <c r="D1910" s="75" t="s">
        <v>186</v>
      </c>
      <c r="E1910" s="75" t="s">
        <v>20</v>
      </c>
      <c r="F1910" s="75" t="s">
        <v>705</v>
      </c>
      <c r="G1910" s="77">
        <v>30.0</v>
      </c>
    </row>
    <row r="1911">
      <c r="A1911" s="75" t="s">
        <v>665</v>
      </c>
      <c r="B1911" s="75" t="s">
        <v>704</v>
      </c>
      <c r="C1911" s="75" t="s">
        <v>683</v>
      </c>
      <c r="D1911" s="75" t="s">
        <v>186</v>
      </c>
      <c r="E1911" s="75" t="s">
        <v>20</v>
      </c>
      <c r="F1911" s="75" t="s">
        <v>706</v>
      </c>
      <c r="G1911" s="77">
        <v>2.0</v>
      </c>
    </row>
    <row r="1912">
      <c r="A1912" s="75" t="s">
        <v>665</v>
      </c>
      <c r="B1912" s="75" t="s">
        <v>704</v>
      </c>
      <c r="C1912" s="75" t="s">
        <v>683</v>
      </c>
      <c r="D1912" s="75" t="s">
        <v>186</v>
      </c>
      <c r="E1912" s="75" t="s">
        <v>20</v>
      </c>
      <c r="F1912" s="75" t="s">
        <v>707</v>
      </c>
      <c r="G1912" s="77">
        <v>2.0</v>
      </c>
    </row>
    <row r="1913">
      <c r="A1913" s="75" t="s">
        <v>665</v>
      </c>
      <c r="B1913" s="75" t="s">
        <v>704</v>
      </c>
      <c r="C1913" s="75" t="s">
        <v>683</v>
      </c>
      <c r="D1913" s="75" t="s">
        <v>186</v>
      </c>
      <c r="E1913" s="75" t="s">
        <v>15</v>
      </c>
      <c r="F1913" s="75" t="s">
        <v>705</v>
      </c>
      <c r="G1913" s="77">
        <v>81.0</v>
      </c>
    </row>
    <row r="1914">
      <c r="A1914" s="75" t="s">
        <v>665</v>
      </c>
      <c r="B1914" s="75" t="s">
        <v>704</v>
      </c>
      <c r="C1914" s="75" t="s">
        <v>683</v>
      </c>
      <c r="D1914" s="75" t="s">
        <v>186</v>
      </c>
      <c r="E1914" s="75" t="s">
        <v>15</v>
      </c>
      <c r="F1914" s="75" t="s">
        <v>706</v>
      </c>
      <c r="G1914" s="77">
        <v>3.0</v>
      </c>
    </row>
    <row r="1915">
      <c r="A1915" s="75" t="s">
        <v>665</v>
      </c>
      <c r="B1915" s="75" t="s">
        <v>704</v>
      </c>
      <c r="C1915" s="75" t="s">
        <v>683</v>
      </c>
      <c r="D1915" s="75" t="s">
        <v>186</v>
      </c>
      <c r="E1915" s="75" t="s">
        <v>15</v>
      </c>
      <c r="F1915" s="75" t="s">
        <v>707</v>
      </c>
      <c r="G1915" s="77">
        <v>3.0</v>
      </c>
    </row>
    <row r="1916">
      <c r="A1916" s="75" t="s">
        <v>665</v>
      </c>
      <c r="B1916" s="75" t="s">
        <v>704</v>
      </c>
      <c r="C1916" s="75" t="s">
        <v>683</v>
      </c>
      <c r="D1916" s="75" t="s">
        <v>186</v>
      </c>
      <c r="E1916" s="75" t="s">
        <v>19</v>
      </c>
      <c r="F1916" s="75" t="s">
        <v>705</v>
      </c>
      <c r="G1916" s="77">
        <v>5.0</v>
      </c>
    </row>
    <row r="1917">
      <c r="A1917" s="75" t="s">
        <v>665</v>
      </c>
      <c r="B1917" s="75" t="s">
        <v>704</v>
      </c>
      <c r="C1917" s="75" t="s">
        <v>683</v>
      </c>
      <c r="D1917" s="75" t="s">
        <v>186</v>
      </c>
      <c r="E1917" s="75" t="s">
        <v>19</v>
      </c>
      <c r="F1917" s="75" t="s">
        <v>706</v>
      </c>
      <c r="G1917" s="77">
        <v>2.0</v>
      </c>
    </row>
    <row r="1918">
      <c r="A1918" s="75" t="s">
        <v>665</v>
      </c>
      <c r="B1918" s="75" t="s">
        <v>704</v>
      </c>
      <c r="C1918" s="75" t="s">
        <v>683</v>
      </c>
      <c r="D1918" s="75" t="s">
        <v>186</v>
      </c>
      <c r="E1918" s="75" t="s">
        <v>19</v>
      </c>
      <c r="F1918" s="75" t="s">
        <v>707</v>
      </c>
      <c r="G1918" s="77">
        <v>2.0</v>
      </c>
    </row>
    <row r="1919">
      <c r="A1919" s="75" t="s">
        <v>665</v>
      </c>
      <c r="B1919" s="75" t="s">
        <v>704</v>
      </c>
      <c r="C1919" s="75" t="s">
        <v>683</v>
      </c>
      <c r="D1919" s="75" t="s">
        <v>186</v>
      </c>
      <c r="E1919" s="75" t="s">
        <v>13</v>
      </c>
      <c r="F1919" s="75" t="s">
        <v>705</v>
      </c>
      <c r="G1919" s="77">
        <v>16.0</v>
      </c>
    </row>
    <row r="1920">
      <c r="A1920" s="75" t="s">
        <v>665</v>
      </c>
      <c r="B1920" s="75" t="s">
        <v>704</v>
      </c>
      <c r="C1920" s="75" t="s">
        <v>683</v>
      </c>
      <c r="D1920" s="75" t="s">
        <v>186</v>
      </c>
      <c r="E1920" s="75" t="s">
        <v>13</v>
      </c>
      <c r="F1920" s="75" t="s">
        <v>706</v>
      </c>
      <c r="G1920" s="77">
        <v>0.0</v>
      </c>
    </row>
    <row r="1921">
      <c r="A1921" s="75" t="s">
        <v>665</v>
      </c>
      <c r="B1921" s="75" t="s">
        <v>704</v>
      </c>
      <c r="C1921" s="75" t="s">
        <v>683</v>
      </c>
      <c r="D1921" s="75" t="s">
        <v>186</v>
      </c>
      <c r="E1921" s="75" t="s">
        <v>13</v>
      </c>
      <c r="F1921" s="75" t="s">
        <v>707</v>
      </c>
      <c r="G1921" s="77">
        <v>0.0</v>
      </c>
    </row>
    <row r="1922">
      <c r="A1922" s="75" t="s">
        <v>665</v>
      </c>
      <c r="B1922" s="75" t="s">
        <v>704</v>
      </c>
      <c r="C1922" s="75" t="s">
        <v>683</v>
      </c>
      <c r="D1922" s="75" t="s">
        <v>186</v>
      </c>
      <c r="E1922" s="75" t="s">
        <v>10</v>
      </c>
      <c r="F1922" s="75" t="s">
        <v>705</v>
      </c>
      <c r="G1922" s="77">
        <v>1515.0</v>
      </c>
    </row>
    <row r="1923">
      <c r="A1923" s="75" t="s">
        <v>665</v>
      </c>
      <c r="B1923" s="75" t="s">
        <v>704</v>
      </c>
      <c r="C1923" s="75" t="s">
        <v>683</v>
      </c>
      <c r="D1923" s="75" t="s">
        <v>186</v>
      </c>
      <c r="E1923" s="75" t="s">
        <v>10</v>
      </c>
      <c r="F1923" s="75" t="s">
        <v>706</v>
      </c>
      <c r="G1923" s="77">
        <v>925.0</v>
      </c>
    </row>
    <row r="1924">
      <c r="A1924" s="75" t="s">
        <v>665</v>
      </c>
      <c r="B1924" s="75" t="s">
        <v>704</v>
      </c>
      <c r="C1924" s="75" t="s">
        <v>683</v>
      </c>
      <c r="D1924" s="75" t="s">
        <v>186</v>
      </c>
      <c r="E1924" s="75" t="s">
        <v>10</v>
      </c>
      <c r="F1924" s="75" t="s">
        <v>707</v>
      </c>
      <c r="G1924" s="77">
        <v>497.0</v>
      </c>
    </row>
    <row r="1925">
      <c r="A1925" s="75" t="s">
        <v>665</v>
      </c>
      <c r="B1925" s="75" t="s">
        <v>704</v>
      </c>
      <c r="C1925" s="75" t="s">
        <v>683</v>
      </c>
      <c r="D1925" s="75" t="s">
        <v>186</v>
      </c>
      <c r="E1925" s="75" t="s">
        <v>16</v>
      </c>
      <c r="F1925" s="75" t="s">
        <v>705</v>
      </c>
      <c r="G1925" s="77">
        <v>107.0</v>
      </c>
    </row>
    <row r="1926">
      <c r="A1926" s="75" t="s">
        <v>665</v>
      </c>
      <c r="B1926" s="75" t="s">
        <v>704</v>
      </c>
      <c r="C1926" s="75" t="s">
        <v>683</v>
      </c>
      <c r="D1926" s="75" t="s">
        <v>186</v>
      </c>
      <c r="E1926" s="75" t="s">
        <v>16</v>
      </c>
      <c r="F1926" s="75" t="s">
        <v>706</v>
      </c>
      <c r="G1926" s="77">
        <v>23.0</v>
      </c>
    </row>
    <row r="1927">
      <c r="A1927" s="75" t="s">
        <v>665</v>
      </c>
      <c r="B1927" s="75" t="s">
        <v>704</v>
      </c>
      <c r="C1927" s="75" t="s">
        <v>683</v>
      </c>
      <c r="D1927" s="75" t="s">
        <v>186</v>
      </c>
      <c r="E1927" s="75" t="s">
        <v>16</v>
      </c>
      <c r="F1927" s="75" t="s">
        <v>707</v>
      </c>
      <c r="G1927" s="77">
        <v>12.0</v>
      </c>
    </row>
    <row r="1928">
      <c r="A1928" s="75" t="s">
        <v>665</v>
      </c>
      <c r="B1928" s="75" t="s">
        <v>704</v>
      </c>
      <c r="C1928" s="75" t="s">
        <v>683</v>
      </c>
      <c r="D1928" s="75" t="s">
        <v>186</v>
      </c>
      <c r="E1928" s="75" t="s">
        <v>12</v>
      </c>
      <c r="F1928" s="75" t="s">
        <v>705</v>
      </c>
      <c r="G1928" s="77">
        <v>164.0</v>
      </c>
    </row>
    <row r="1929">
      <c r="A1929" s="75" t="s">
        <v>665</v>
      </c>
      <c r="B1929" s="75" t="s">
        <v>704</v>
      </c>
      <c r="C1929" s="75" t="s">
        <v>683</v>
      </c>
      <c r="D1929" s="75" t="s">
        <v>186</v>
      </c>
      <c r="E1929" s="75" t="s">
        <v>12</v>
      </c>
      <c r="F1929" s="75" t="s">
        <v>706</v>
      </c>
      <c r="G1929" s="77">
        <v>32.0</v>
      </c>
    </row>
    <row r="1930">
      <c r="A1930" s="75" t="s">
        <v>665</v>
      </c>
      <c r="B1930" s="75" t="s">
        <v>704</v>
      </c>
      <c r="C1930" s="75" t="s">
        <v>683</v>
      </c>
      <c r="D1930" s="75" t="s">
        <v>186</v>
      </c>
      <c r="E1930" s="75" t="s">
        <v>12</v>
      </c>
      <c r="F1930" s="75" t="s">
        <v>707</v>
      </c>
      <c r="G1930" s="77">
        <v>28.0</v>
      </c>
    </row>
    <row r="1931">
      <c r="A1931" s="75" t="s">
        <v>665</v>
      </c>
      <c r="B1931" s="75" t="s">
        <v>704</v>
      </c>
      <c r="C1931" s="75" t="s">
        <v>683</v>
      </c>
      <c r="D1931" s="75" t="s">
        <v>186</v>
      </c>
      <c r="E1931" s="75" t="s">
        <v>18</v>
      </c>
      <c r="F1931" s="75" t="s">
        <v>705</v>
      </c>
      <c r="G1931" s="77">
        <v>7.0</v>
      </c>
    </row>
    <row r="1932">
      <c r="A1932" s="75" t="s">
        <v>665</v>
      </c>
      <c r="B1932" s="75" t="s">
        <v>704</v>
      </c>
      <c r="C1932" s="75" t="s">
        <v>683</v>
      </c>
      <c r="D1932" s="75" t="s">
        <v>186</v>
      </c>
      <c r="E1932" s="75" t="s">
        <v>18</v>
      </c>
      <c r="F1932" s="75" t="s">
        <v>706</v>
      </c>
      <c r="G1932" s="77">
        <v>0.0</v>
      </c>
    </row>
    <row r="1933">
      <c r="A1933" s="75" t="s">
        <v>665</v>
      </c>
      <c r="B1933" s="75" t="s">
        <v>704</v>
      </c>
      <c r="C1933" s="75" t="s">
        <v>683</v>
      </c>
      <c r="D1933" s="75" t="s">
        <v>186</v>
      </c>
      <c r="E1933" s="75" t="s">
        <v>18</v>
      </c>
      <c r="F1933" s="75" t="s">
        <v>707</v>
      </c>
      <c r="G1933" s="77">
        <v>0.0</v>
      </c>
    </row>
    <row r="1934">
      <c r="A1934" s="75" t="s">
        <v>665</v>
      </c>
      <c r="B1934" s="75" t="s">
        <v>704</v>
      </c>
      <c r="C1934" s="75" t="s">
        <v>683</v>
      </c>
      <c r="D1934" s="75" t="s">
        <v>269</v>
      </c>
      <c r="E1934" s="75" t="s">
        <v>17</v>
      </c>
      <c r="F1934" s="75" t="s">
        <v>705</v>
      </c>
      <c r="G1934" s="77">
        <v>1.0</v>
      </c>
    </row>
    <row r="1935">
      <c r="A1935" s="75" t="s">
        <v>665</v>
      </c>
      <c r="B1935" s="75" t="s">
        <v>704</v>
      </c>
      <c r="C1935" s="75" t="s">
        <v>683</v>
      </c>
      <c r="D1935" s="75" t="s">
        <v>269</v>
      </c>
      <c r="E1935" s="75" t="s">
        <v>17</v>
      </c>
      <c r="F1935" s="75" t="s">
        <v>706</v>
      </c>
      <c r="G1935" s="77">
        <v>0.0</v>
      </c>
    </row>
    <row r="1936">
      <c r="A1936" s="75" t="s">
        <v>665</v>
      </c>
      <c r="B1936" s="75" t="s">
        <v>704</v>
      </c>
      <c r="C1936" s="75" t="s">
        <v>683</v>
      </c>
      <c r="D1936" s="75" t="s">
        <v>269</v>
      </c>
      <c r="E1936" s="75" t="s">
        <v>17</v>
      </c>
      <c r="F1936" s="75" t="s">
        <v>707</v>
      </c>
      <c r="G1936" s="77">
        <v>0.0</v>
      </c>
    </row>
    <row r="1937">
      <c r="A1937" s="75" t="s">
        <v>665</v>
      </c>
      <c r="B1937" s="75" t="s">
        <v>704</v>
      </c>
      <c r="C1937" s="75" t="s">
        <v>683</v>
      </c>
      <c r="D1937" s="75" t="s">
        <v>269</v>
      </c>
      <c r="E1937" s="75" t="s">
        <v>11</v>
      </c>
      <c r="F1937" s="75" t="s">
        <v>705</v>
      </c>
      <c r="G1937" s="77">
        <v>14.0</v>
      </c>
    </row>
    <row r="1938">
      <c r="A1938" s="75" t="s">
        <v>665</v>
      </c>
      <c r="B1938" s="75" t="s">
        <v>704</v>
      </c>
      <c r="C1938" s="75" t="s">
        <v>683</v>
      </c>
      <c r="D1938" s="75" t="s">
        <v>269</v>
      </c>
      <c r="E1938" s="75" t="s">
        <v>11</v>
      </c>
      <c r="F1938" s="75" t="s">
        <v>706</v>
      </c>
      <c r="G1938" s="77">
        <v>1.0</v>
      </c>
    </row>
    <row r="1939">
      <c r="A1939" s="75" t="s">
        <v>665</v>
      </c>
      <c r="B1939" s="75" t="s">
        <v>704</v>
      </c>
      <c r="C1939" s="75" t="s">
        <v>683</v>
      </c>
      <c r="D1939" s="75" t="s">
        <v>269</v>
      </c>
      <c r="E1939" s="75" t="s">
        <v>11</v>
      </c>
      <c r="F1939" s="75" t="s">
        <v>707</v>
      </c>
      <c r="G1939" s="77">
        <v>1.0</v>
      </c>
    </row>
    <row r="1940">
      <c r="A1940" s="75" t="s">
        <v>665</v>
      </c>
      <c r="B1940" s="75" t="s">
        <v>704</v>
      </c>
      <c r="C1940" s="75" t="s">
        <v>683</v>
      </c>
      <c r="D1940" s="75" t="s">
        <v>269</v>
      </c>
      <c r="E1940" s="75" t="s">
        <v>20</v>
      </c>
      <c r="F1940" s="75" t="s">
        <v>705</v>
      </c>
      <c r="G1940" s="77">
        <v>1.0</v>
      </c>
    </row>
    <row r="1941">
      <c r="A1941" s="75" t="s">
        <v>665</v>
      </c>
      <c r="B1941" s="75" t="s">
        <v>704</v>
      </c>
      <c r="C1941" s="75" t="s">
        <v>683</v>
      </c>
      <c r="D1941" s="75" t="s">
        <v>269</v>
      </c>
      <c r="E1941" s="75" t="s">
        <v>20</v>
      </c>
      <c r="F1941" s="75" t="s">
        <v>706</v>
      </c>
      <c r="G1941" s="77">
        <v>1.0</v>
      </c>
    </row>
    <row r="1942">
      <c r="A1942" s="75" t="s">
        <v>665</v>
      </c>
      <c r="B1942" s="75" t="s">
        <v>704</v>
      </c>
      <c r="C1942" s="75" t="s">
        <v>683</v>
      </c>
      <c r="D1942" s="75" t="s">
        <v>269</v>
      </c>
      <c r="E1942" s="75" t="s">
        <v>20</v>
      </c>
      <c r="F1942" s="75" t="s">
        <v>707</v>
      </c>
      <c r="G1942" s="77">
        <v>1.0</v>
      </c>
    </row>
    <row r="1943">
      <c r="A1943" s="75" t="s">
        <v>665</v>
      </c>
      <c r="B1943" s="75" t="s">
        <v>704</v>
      </c>
      <c r="C1943" s="75" t="s">
        <v>683</v>
      </c>
      <c r="D1943" s="75" t="s">
        <v>269</v>
      </c>
      <c r="E1943" s="75" t="s">
        <v>15</v>
      </c>
      <c r="F1943" s="75" t="s">
        <v>705</v>
      </c>
      <c r="G1943" s="77">
        <v>4.0</v>
      </c>
    </row>
    <row r="1944">
      <c r="A1944" s="75" t="s">
        <v>665</v>
      </c>
      <c r="B1944" s="75" t="s">
        <v>704</v>
      </c>
      <c r="C1944" s="75" t="s">
        <v>683</v>
      </c>
      <c r="D1944" s="75" t="s">
        <v>269</v>
      </c>
      <c r="E1944" s="75" t="s">
        <v>15</v>
      </c>
      <c r="F1944" s="75" t="s">
        <v>706</v>
      </c>
      <c r="G1944" s="77">
        <v>0.0</v>
      </c>
    </row>
    <row r="1945">
      <c r="A1945" s="75" t="s">
        <v>665</v>
      </c>
      <c r="B1945" s="75" t="s">
        <v>704</v>
      </c>
      <c r="C1945" s="75" t="s">
        <v>683</v>
      </c>
      <c r="D1945" s="75" t="s">
        <v>269</v>
      </c>
      <c r="E1945" s="75" t="s">
        <v>15</v>
      </c>
      <c r="F1945" s="75" t="s">
        <v>707</v>
      </c>
      <c r="G1945" s="77">
        <v>0.0</v>
      </c>
    </row>
    <row r="1946">
      <c r="A1946" s="75" t="s">
        <v>665</v>
      </c>
      <c r="B1946" s="75" t="s">
        <v>704</v>
      </c>
      <c r="C1946" s="75" t="s">
        <v>683</v>
      </c>
      <c r="D1946" s="75" t="s">
        <v>269</v>
      </c>
      <c r="E1946" s="75" t="s">
        <v>10</v>
      </c>
      <c r="F1946" s="75" t="s">
        <v>705</v>
      </c>
      <c r="G1946" s="77">
        <v>1.0</v>
      </c>
    </row>
    <row r="1947">
      <c r="A1947" s="75" t="s">
        <v>665</v>
      </c>
      <c r="B1947" s="75" t="s">
        <v>704</v>
      </c>
      <c r="C1947" s="75" t="s">
        <v>683</v>
      </c>
      <c r="D1947" s="75" t="s">
        <v>269</v>
      </c>
      <c r="E1947" s="75" t="s">
        <v>10</v>
      </c>
      <c r="F1947" s="75" t="s">
        <v>706</v>
      </c>
      <c r="G1947" s="77">
        <v>0.0</v>
      </c>
    </row>
    <row r="1948">
      <c r="A1948" s="75" t="s">
        <v>665</v>
      </c>
      <c r="B1948" s="75" t="s">
        <v>704</v>
      </c>
      <c r="C1948" s="75" t="s">
        <v>683</v>
      </c>
      <c r="D1948" s="75" t="s">
        <v>269</v>
      </c>
      <c r="E1948" s="75" t="s">
        <v>10</v>
      </c>
      <c r="F1948" s="75" t="s">
        <v>707</v>
      </c>
      <c r="G1948" s="77">
        <v>0.0</v>
      </c>
    </row>
    <row r="1949">
      <c r="A1949" s="75" t="s">
        <v>665</v>
      </c>
      <c r="B1949" s="75" t="s">
        <v>704</v>
      </c>
      <c r="C1949" s="75" t="s">
        <v>683</v>
      </c>
      <c r="D1949" s="75" t="s">
        <v>269</v>
      </c>
      <c r="E1949" s="75" t="s">
        <v>16</v>
      </c>
      <c r="F1949" s="75" t="s">
        <v>705</v>
      </c>
      <c r="G1949" s="77">
        <v>2.0</v>
      </c>
    </row>
    <row r="1950">
      <c r="A1950" s="75" t="s">
        <v>665</v>
      </c>
      <c r="B1950" s="75" t="s">
        <v>704</v>
      </c>
      <c r="C1950" s="75" t="s">
        <v>683</v>
      </c>
      <c r="D1950" s="75" t="s">
        <v>269</v>
      </c>
      <c r="E1950" s="75" t="s">
        <v>16</v>
      </c>
      <c r="F1950" s="75" t="s">
        <v>706</v>
      </c>
      <c r="G1950" s="77">
        <v>0.0</v>
      </c>
    </row>
    <row r="1951">
      <c r="A1951" s="75" t="s">
        <v>665</v>
      </c>
      <c r="B1951" s="75" t="s">
        <v>704</v>
      </c>
      <c r="C1951" s="75" t="s">
        <v>683</v>
      </c>
      <c r="D1951" s="75" t="s">
        <v>269</v>
      </c>
      <c r="E1951" s="75" t="s">
        <v>16</v>
      </c>
      <c r="F1951" s="75" t="s">
        <v>707</v>
      </c>
      <c r="G1951" s="77">
        <v>0.0</v>
      </c>
    </row>
    <row r="1952">
      <c r="A1952" s="75" t="s">
        <v>665</v>
      </c>
      <c r="B1952" s="75" t="s">
        <v>704</v>
      </c>
      <c r="C1952" s="75" t="s">
        <v>683</v>
      </c>
      <c r="D1952" s="75" t="s">
        <v>269</v>
      </c>
      <c r="E1952" s="75" t="s">
        <v>12</v>
      </c>
      <c r="F1952" s="75" t="s">
        <v>705</v>
      </c>
      <c r="G1952" s="77">
        <v>2.0</v>
      </c>
    </row>
    <row r="1953">
      <c r="A1953" s="75" t="s">
        <v>665</v>
      </c>
      <c r="B1953" s="75" t="s">
        <v>704</v>
      </c>
      <c r="C1953" s="75" t="s">
        <v>683</v>
      </c>
      <c r="D1953" s="75" t="s">
        <v>269</v>
      </c>
      <c r="E1953" s="75" t="s">
        <v>12</v>
      </c>
      <c r="F1953" s="75" t="s">
        <v>706</v>
      </c>
      <c r="G1953" s="77">
        <v>0.0</v>
      </c>
    </row>
    <row r="1954">
      <c r="A1954" s="75" t="s">
        <v>665</v>
      </c>
      <c r="B1954" s="75" t="s">
        <v>704</v>
      </c>
      <c r="C1954" s="75" t="s">
        <v>683</v>
      </c>
      <c r="D1954" s="75" t="s">
        <v>269</v>
      </c>
      <c r="E1954" s="75" t="s">
        <v>12</v>
      </c>
      <c r="F1954" s="75" t="s">
        <v>707</v>
      </c>
      <c r="G1954" s="77">
        <v>0.0</v>
      </c>
    </row>
    <row r="1955">
      <c r="A1955" s="75" t="s">
        <v>665</v>
      </c>
      <c r="B1955" s="75" t="s">
        <v>704</v>
      </c>
      <c r="C1955" s="75" t="s">
        <v>683</v>
      </c>
      <c r="D1955" s="75" t="s">
        <v>183</v>
      </c>
      <c r="E1955" s="75" t="s">
        <v>17</v>
      </c>
      <c r="F1955" s="75" t="s">
        <v>705</v>
      </c>
      <c r="G1955" s="77">
        <v>46.0</v>
      </c>
    </row>
    <row r="1956">
      <c r="A1956" s="75" t="s">
        <v>665</v>
      </c>
      <c r="B1956" s="75" t="s">
        <v>704</v>
      </c>
      <c r="C1956" s="75" t="s">
        <v>683</v>
      </c>
      <c r="D1956" s="75" t="s">
        <v>183</v>
      </c>
      <c r="E1956" s="75" t="s">
        <v>17</v>
      </c>
      <c r="F1956" s="75" t="s">
        <v>706</v>
      </c>
      <c r="G1956" s="77">
        <v>5.0</v>
      </c>
    </row>
    <row r="1957">
      <c r="A1957" s="75" t="s">
        <v>665</v>
      </c>
      <c r="B1957" s="75" t="s">
        <v>704</v>
      </c>
      <c r="C1957" s="75" t="s">
        <v>683</v>
      </c>
      <c r="D1957" s="75" t="s">
        <v>183</v>
      </c>
      <c r="E1957" s="75" t="s">
        <v>17</v>
      </c>
      <c r="F1957" s="75" t="s">
        <v>707</v>
      </c>
      <c r="G1957" s="77">
        <v>5.0</v>
      </c>
    </row>
    <row r="1958">
      <c r="A1958" s="75" t="s">
        <v>665</v>
      </c>
      <c r="B1958" s="75" t="s">
        <v>704</v>
      </c>
      <c r="C1958" s="75" t="s">
        <v>683</v>
      </c>
      <c r="D1958" s="75" t="s">
        <v>183</v>
      </c>
      <c r="E1958" s="75" t="s">
        <v>14</v>
      </c>
      <c r="F1958" s="75" t="s">
        <v>705</v>
      </c>
      <c r="G1958" s="77">
        <v>52.0</v>
      </c>
    </row>
    <row r="1959">
      <c r="A1959" s="75" t="s">
        <v>665</v>
      </c>
      <c r="B1959" s="75" t="s">
        <v>704</v>
      </c>
      <c r="C1959" s="75" t="s">
        <v>683</v>
      </c>
      <c r="D1959" s="75" t="s">
        <v>183</v>
      </c>
      <c r="E1959" s="75" t="s">
        <v>14</v>
      </c>
      <c r="F1959" s="75" t="s">
        <v>706</v>
      </c>
      <c r="G1959" s="77">
        <v>0.0</v>
      </c>
    </row>
    <row r="1960">
      <c r="A1960" s="75" t="s">
        <v>665</v>
      </c>
      <c r="B1960" s="75" t="s">
        <v>704</v>
      </c>
      <c r="C1960" s="75" t="s">
        <v>683</v>
      </c>
      <c r="D1960" s="75" t="s">
        <v>183</v>
      </c>
      <c r="E1960" s="75" t="s">
        <v>14</v>
      </c>
      <c r="F1960" s="75" t="s">
        <v>707</v>
      </c>
      <c r="G1960" s="77">
        <v>0.0</v>
      </c>
    </row>
    <row r="1961">
      <c r="A1961" s="75" t="s">
        <v>665</v>
      </c>
      <c r="B1961" s="75" t="s">
        <v>704</v>
      </c>
      <c r="C1961" s="75" t="s">
        <v>683</v>
      </c>
      <c r="D1961" s="75" t="s">
        <v>183</v>
      </c>
      <c r="E1961" s="75" t="s">
        <v>11</v>
      </c>
      <c r="F1961" s="75" t="s">
        <v>705</v>
      </c>
      <c r="G1961" s="77">
        <v>1699.0</v>
      </c>
    </row>
    <row r="1962">
      <c r="A1962" s="75" t="s">
        <v>665</v>
      </c>
      <c r="B1962" s="75" t="s">
        <v>704</v>
      </c>
      <c r="C1962" s="75" t="s">
        <v>683</v>
      </c>
      <c r="D1962" s="75" t="s">
        <v>183</v>
      </c>
      <c r="E1962" s="75" t="s">
        <v>11</v>
      </c>
      <c r="F1962" s="75" t="s">
        <v>706</v>
      </c>
      <c r="G1962" s="77">
        <v>399.0</v>
      </c>
    </row>
    <row r="1963">
      <c r="A1963" s="75" t="s">
        <v>665</v>
      </c>
      <c r="B1963" s="75" t="s">
        <v>704</v>
      </c>
      <c r="C1963" s="75" t="s">
        <v>683</v>
      </c>
      <c r="D1963" s="75" t="s">
        <v>183</v>
      </c>
      <c r="E1963" s="75" t="s">
        <v>11</v>
      </c>
      <c r="F1963" s="75" t="s">
        <v>707</v>
      </c>
      <c r="G1963" s="77">
        <v>313.0</v>
      </c>
    </row>
    <row r="1964">
      <c r="A1964" s="75" t="s">
        <v>665</v>
      </c>
      <c r="B1964" s="75" t="s">
        <v>704</v>
      </c>
      <c r="C1964" s="75" t="s">
        <v>683</v>
      </c>
      <c r="D1964" s="75" t="s">
        <v>183</v>
      </c>
      <c r="E1964" s="75" t="s">
        <v>20</v>
      </c>
      <c r="F1964" s="75" t="s">
        <v>705</v>
      </c>
      <c r="G1964" s="77">
        <v>20.0</v>
      </c>
    </row>
    <row r="1965">
      <c r="A1965" s="75" t="s">
        <v>665</v>
      </c>
      <c r="B1965" s="75" t="s">
        <v>704</v>
      </c>
      <c r="C1965" s="75" t="s">
        <v>683</v>
      </c>
      <c r="D1965" s="75" t="s">
        <v>183</v>
      </c>
      <c r="E1965" s="75" t="s">
        <v>20</v>
      </c>
      <c r="F1965" s="75" t="s">
        <v>706</v>
      </c>
      <c r="G1965" s="77">
        <v>4.0</v>
      </c>
    </row>
    <row r="1966">
      <c r="A1966" s="75" t="s">
        <v>665</v>
      </c>
      <c r="B1966" s="75" t="s">
        <v>704</v>
      </c>
      <c r="C1966" s="75" t="s">
        <v>683</v>
      </c>
      <c r="D1966" s="75" t="s">
        <v>183</v>
      </c>
      <c r="E1966" s="75" t="s">
        <v>20</v>
      </c>
      <c r="F1966" s="75" t="s">
        <v>707</v>
      </c>
      <c r="G1966" s="77">
        <v>3.0</v>
      </c>
    </row>
    <row r="1967">
      <c r="A1967" s="75" t="s">
        <v>665</v>
      </c>
      <c r="B1967" s="75" t="s">
        <v>704</v>
      </c>
      <c r="C1967" s="75" t="s">
        <v>683</v>
      </c>
      <c r="D1967" s="75" t="s">
        <v>183</v>
      </c>
      <c r="E1967" s="75" t="s">
        <v>15</v>
      </c>
      <c r="F1967" s="75" t="s">
        <v>705</v>
      </c>
      <c r="G1967" s="77">
        <v>193.0</v>
      </c>
    </row>
    <row r="1968">
      <c r="A1968" s="75" t="s">
        <v>665</v>
      </c>
      <c r="B1968" s="75" t="s">
        <v>704</v>
      </c>
      <c r="C1968" s="75" t="s">
        <v>683</v>
      </c>
      <c r="D1968" s="75" t="s">
        <v>183</v>
      </c>
      <c r="E1968" s="75" t="s">
        <v>15</v>
      </c>
      <c r="F1968" s="75" t="s">
        <v>706</v>
      </c>
      <c r="G1968" s="77">
        <v>3.0</v>
      </c>
    </row>
    <row r="1969">
      <c r="A1969" s="75" t="s">
        <v>665</v>
      </c>
      <c r="B1969" s="75" t="s">
        <v>704</v>
      </c>
      <c r="C1969" s="75" t="s">
        <v>683</v>
      </c>
      <c r="D1969" s="75" t="s">
        <v>183</v>
      </c>
      <c r="E1969" s="75" t="s">
        <v>15</v>
      </c>
      <c r="F1969" s="75" t="s">
        <v>707</v>
      </c>
      <c r="G1969" s="77">
        <v>3.0</v>
      </c>
    </row>
    <row r="1970">
      <c r="A1970" s="75" t="s">
        <v>665</v>
      </c>
      <c r="B1970" s="75" t="s">
        <v>704</v>
      </c>
      <c r="C1970" s="75" t="s">
        <v>683</v>
      </c>
      <c r="D1970" s="75" t="s">
        <v>183</v>
      </c>
      <c r="E1970" s="75" t="s">
        <v>19</v>
      </c>
      <c r="F1970" s="75" t="s">
        <v>705</v>
      </c>
      <c r="G1970" s="77">
        <v>9.0</v>
      </c>
    </row>
    <row r="1971">
      <c r="A1971" s="75" t="s">
        <v>665</v>
      </c>
      <c r="B1971" s="75" t="s">
        <v>704</v>
      </c>
      <c r="C1971" s="75" t="s">
        <v>683</v>
      </c>
      <c r="D1971" s="75" t="s">
        <v>183</v>
      </c>
      <c r="E1971" s="75" t="s">
        <v>19</v>
      </c>
      <c r="F1971" s="75" t="s">
        <v>706</v>
      </c>
      <c r="G1971" s="77">
        <v>3.0</v>
      </c>
    </row>
    <row r="1972">
      <c r="A1972" s="75" t="s">
        <v>665</v>
      </c>
      <c r="B1972" s="75" t="s">
        <v>704</v>
      </c>
      <c r="C1972" s="75" t="s">
        <v>683</v>
      </c>
      <c r="D1972" s="75" t="s">
        <v>183</v>
      </c>
      <c r="E1972" s="75" t="s">
        <v>19</v>
      </c>
      <c r="F1972" s="75" t="s">
        <v>707</v>
      </c>
      <c r="G1972" s="77">
        <v>2.0</v>
      </c>
    </row>
    <row r="1973">
      <c r="A1973" s="75" t="s">
        <v>665</v>
      </c>
      <c r="B1973" s="75" t="s">
        <v>704</v>
      </c>
      <c r="C1973" s="75" t="s">
        <v>683</v>
      </c>
      <c r="D1973" s="75" t="s">
        <v>183</v>
      </c>
      <c r="E1973" s="75" t="s">
        <v>13</v>
      </c>
      <c r="F1973" s="75" t="s">
        <v>705</v>
      </c>
      <c r="G1973" s="77">
        <v>13.0</v>
      </c>
    </row>
    <row r="1974">
      <c r="A1974" s="75" t="s">
        <v>665</v>
      </c>
      <c r="B1974" s="75" t="s">
        <v>704</v>
      </c>
      <c r="C1974" s="75" t="s">
        <v>683</v>
      </c>
      <c r="D1974" s="75" t="s">
        <v>183</v>
      </c>
      <c r="E1974" s="75" t="s">
        <v>13</v>
      </c>
      <c r="F1974" s="75" t="s">
        <v>706</v>
      </c>
      <c r="G1974" s="77">
        <v>3.0</v>
      </c>
    </row>
    <row r="1975">
      <c r="A1975" s="75" t="s">
        <v>665</v>
      </c>
      <c r="B1975" s="75" t="s">
        <v>704</v>
      </c>
      <c r="C1975" s="75" t="s">
        <v>683</v>
      </c>
      <c r="D1975" s="75" t="s">
        <v>183</v>
      </c>
      <c r="E1975" s="75" t="s">
        <v>13</v>
      </c>
      <c r="F1975" s="75" t="s">
        <v>707</v>
      </c>
      <c r="G1975" s="77">
        <v>2.0</v>
      </c>
    </row>
    <row r="1976">
      <c r="A1976" s="75" t="s">
        <v>665</v>
      </c>
      <c r="B1976" s="75" t="s">
        <v>704</v>
      </c>
      <c r="C1976" s="75" t="s">
        <v>683</v>
      </c>
      <c r="D1976" s="75" t="s">
        <v>183</v>
      </c>
      <c r="E1976" s="75" t="s">
        <v>10</v>
      </c>
      <c r="F1976" s="75" t="s">
        <v>705</v>
      </c>
      <c r="G1976" s="77">
        <v>2154.0</v>
      </c>
    </row>
    <row r="1977">
      <c r="A1977" s="75" t="s">
        <v>665</v>
      </c>
      <c r="B1977" s="75" t="s">
        <v>704</v>
      </c>
      <c r="C1977" s="75" t="s">
        <v>683</v>
      </c>
      <c r="D1977" s="75" t="s">
        <v>183</v>
      </c>
      <c r="E1977" s="75" t="s">
        <v>10</v>
      </c>
      <c r="F1977" s="75" t="s">
        <v>706</v>
      </c>
      <c r="G1977" s="77">
        <v>1660.0</v>
      </c>
    </row>
    <row r="1978">
      <c r="A1978" s="75" t="s">
        <v>665</v>
      </c>
      <c r="B1978" s="75" t="s">
        <v>704</v>
      </c>
      <c r="C1978" s="75" t="s">
        <v>683</v>
      </c>
      <c r="D1978" s="75" t="s">
        <v>183</v>
      </c>
      <c r="E1978" s="75" t="s">
        <v>10</v>
      </c>
      <c r="F1978" s="75" t="s">
        <v>707</v>
      </c>
      <c r="G1978" s="77">
        <v>842.0</v>
      </c>
    </row>
    <row r="1979">
      <c r="A1979" s="75" t="s">
        <v>665</v>
      </c>
      <c r="B1979" s="75" t="s">
        <v>704</v>
      </c>
      <c r="C1979" s="75" t="s">
        <v>683</v>
      </c>
      <c r="D1979" s="75" t="s">
        <v>183</v>
      </c>
      <c r="E1979" s="75" t="s">
        <v>16</v>
      </c>
      <c r="F1979" s="75" t="s">
        <v>705</v>
      </c>
      <c r="G1979" s="77">
        <v>185.0</v>
      </c>
    </row>
    <row r="1980">
      <c r="A1980" s="75" t="s">
        <v>665</v>
      </c>
      <c r="B1980" s="75" t="s">
        <v>704</v>
      </c>
      <c r="C1980" s="75" t="s">
        <v>683</v>
      </c>
      <c r="D1980" s="75" t="s">
        <v>183</v>
      </c>
      <c r="E1980" s="75" t="s">
        <v>16</v>
      </c>
      <c r="F1980" s="75" t="s">
        <v>706</v>
      </c>
      <c r="G1980" s="77">
        <v>76.0</v>
      </c>
    </row>
    <row r="1981">
      <c r="A1981" s="75" t="s">
        <v>665</v>
      </c>
      <c r="B1981" s="75" t="s">
        <v>704</v>
      </c>
      <c r="C1981" s="75" t="s">
        <v>683</v>
      </c>
      <c r="D1981" s="75" t="s">
        <v>183</v>
      </c>
      <c r="E1981" s="75" t="s">
        <v>16</v>
      </c>
      <c r="F1981" s="75" t="s">
        <v>707</v>
      </c>
      <c r="G1981" s="77">
        <v>74.0</v>
      </c>
    </row>
    <row r="1982">
      <c r="A1982" s="75" t="s">
        <v>665</v>
      </c>
      <c r="B1982" s="75" t="s">
        <v>704</v>
      </c>
      <c r="C1982" s="75" t="s">
        <v>683</v>
      </c>
      <c r="D1982" s="75" t="s">
        <v>183</v>
      </c>
      <c r="E1982" s="75" t="s">
        <v>12</v>
      </c>
      <c r="F1982" s="75" t="s">
        <v>705</v>
      </c>
      <c r="G1982" s="77">
        <v>53.0</v>
      </c>
    </row>
    <row r="1983">
      <c r="A1983" s="75" t="s">
        <v>665</v>
      </c>
      <c r="B1983" s="75" t="s">
        <v>704</v>
      </c>
      <c r="C1983" s="75" t="s">
        <v>683</v>
      </c>
      <c r="D1983" s="75" t="s">
        <v>183</v>
      </c>
      <c r="E1983" s="75" t="s">
        <v>12</v>
      </c>
      <c r="F1983" s="75" t="s">
        <v>706</v>
      </c>
      <c r="G1983" s="77">
        <v>8.0</v>
      </c>
    </row>
    <row r="1984">
      <c r="A1984" s="75" t="s">
        <v>665</v>
      </c>
      <c r="B1984" s="75" t="s">
        <v>704</v>
      </c>
      <c r="C1984" s="75" t="s">
        <v>683</v>
      </c>
      <c r="D1984" s="75" t="s">
        <v>183</v>
      </c>
      <c r="E1984" s="75" t="s">
        <v>12</v>
      </c>
      <c r="F1984" s="75" t="s">
        <v>707</v>
      </c>
      <c r="G1984" s="77">
        <v>7.0</v>
      </c>
    </row>
    <row r="1985">
      <c r="A1985" s="75" t="s">
        <v>665</v>
      </c>
      <c r="B1985" s="75" t="s">
        <v>704</v>
      </c>
      <c r="C1985" s="75" t="s">
        <v>683</v>
      </c>
      <c r="D1985" s="75" t="s">
        <v>183</v>
      </c>
      <c r="E1985" s="75" t="s">
        <v>18</v>
      </c>
      <c r="F1985" s="75" t="s">
        <v>705</v>
      </c>
      <c r="G1985" s="77">
        <v>2.0</v>
      </c>
    </row>
    <row r="1986">
      <c r="A1986" s="75" t="s">
        <v>665</v>
      </c>
      <c r="B1986" s="75" t="s">
        <v>704</v>
      </c>
      <c r="C1986" s="75" t="s">
        <v>683</v>
      </c>
      <c r="D1986" s="75" t="s">
        <v>183</v>
      </c>
      <c r="E1986" s="75" t="s">
        <v>18</v>
      </c>
      <c r="F1986" s="75" t="s">
        <v>706</v>
      </c>
      <c r="G1986" s="77">
        <v>0.0</v>
      </c>
    </row>
    <row r="1987">
      <c r="A1987" s="75" t="s">
        <v>665</v>
      </c>
      <c r="B1987" s="75" t="s">
        <v>704</v>
      </c>
      <c r="C1987" s="75" t="s">
        <v>683</v>
      </c>
      <c r="D1987" s="75" t="s">
        <v>183</v>
      </c>
      <c r="E1987" s="75" t="s">
        <v>18</v>
      </c>
      <c r="F1987" s="75" t="s">
        <v>707</v>
      </c>
      <c r="G1987" s="77">
        <v>0.0</v>
      </c>
    </row>
    <row r="1988">
      <c r="A1988" s="75" t="s">
        <v>665</v>
      </c>
      <c r="B1988" s="75" t="s">
        <v>704</v>
      </c>
      <c r="C1988" s="75" t="s">
        <v>683</v>
      </c>
      <c r="D1988" s="75" t="s">
        <v>93</v>
      </c>
      <c r="E1988" s="75" t="s">
        <v>17</v>
      </c>
      <c r="F1988" s="75" t="s">
        <v>705</v>
      </c>
      <c r="G1988" s="77">
        <v>127.0</v>
      </c>
    </row>
    <row r="1989">
      <c r="A1989" s="75" t="s">
        <v>665</v>
      </c>
      <c r="B1989" s="75" t="s">
        <v>704</v>
      </c>
      <c r="C1989" s="75" t="s">
        <v>683</v>
      </c>
      <c r="D1989" s="75" t="s">
        <v>93</v>
      </c>
      <c r="E1989" s="75" t="s">
        <v>17</v>
      </c>
      <c r="F1989" s="75" t="s">
        <v>706</v>
      </c>
      <c r="G1989" s="77">
        <v>16.0</v>
      </c>
    </row>
    <row r="1990">
      <c r="A1990" s="75" t="s">
        <v>665</v>
      </c>
      <c r="B1990" s="75" t="s">
        <v>704</v>
      </c>
      <c r="C1990" s="75" t="s">
        <v>683</v>
      </c>
      <c r="D1990" s="75" t="s">
        <v>93</v>
      </c>
      <c r="E1990" s="75" t="s">
        <v>17</v>
      </c>
      <c r="F1990" s="75" t="s">
        <v>707</v>
      </c>
      <c r="G1990" s="77">
        <v>16.0</v>
      </c>
    </row>
    <row r="1991">
      <c r="A1991" s="75" t="s">
        <v>665</v>
      </c>
      <c r="B1991" s="75" t="s">
        <v>704</v>
      </c>
      <c r="C1991" s="75" t="s">
        <v>683</v>
      </c>
      <c r="D1991" s="75" t="s">
        <v>93</v>
      </c>
      <c r="E1991" s="75" t="s">
        <v>14</v>
      </c>
      <c r="F1991" s="75" t="s">
        <v>705</v>
      </c>
      <c r="G1991" s="77">
        <v>742.0</v>
      </c>
    </row>
    <row r="1992">
      <c r="A1992" s="75" t="s">
        <v>665</v>
      </c>
      <c r="B1992" s="75" t="s">
        <v>704</v>
      </c>
      <c r="C1992" s="75" t="s">
        <v>683</v>
      </c>
      <c r="D1992" s="75" t="s">
        <v>93</v>
      </c>
      <c r="E1992" s="75" t="s">
        <v>14</v>
      </c>
      <c r="F1992" s="75" t="s">
        <v>706</v>
      </c>
      <c r="G1992" s="77">
        <v>0.0</v>
      </c>
    </row>
    <row r="1993">
      <c r="A1993" s="75" t="s">
        <v>665</v>
      </c>
      <c r="B1993" s="75" t="s">
        <v>704</v>
      </c>
      <c r="C1993" s="75" t="s">
        <v>683</v>
      </c>
      <c r="D1993" s="75" t="s">
        <v>93</v>
      </c>
      <c r="E1993" s="75" t="s">
        <v>14</v>
      </c>
      <c r="F1993" s="75" t="s">
        <v>707</v>
      </c>
      <c r="G1993" s="77">
        <v>0.0</v>
      </c>
    </row>
    <row r="1994">
      <c r="A1994" s="75" t="s">
        <v>665</v>
      </c>
      <c r="B1994" s="75" t="s">
        <v>704</v>
      </c>
      <c r="C1994" s="75" t="s">
        <v>683</v>
      </c>
      <c r="D1994" s="75" t="s">
        <v>93</v>
      </c>
      <c r="E1994" s="75" t="s">
        <v>11</v>
      </c>
      <c r="F1994" s="75" t="s">
        <v>705</v>
      </c>
      <c r="G1994" s="77">
        <v>8799.0</v>
      </c>
    </row>
    <row r="1995">
      <c r="A1995" s="75" t="s">
        <v>665</v>
      </c>
      <c r="B1995" s="75" t="s">
        <v>704</v>
      </c>
      <c r="C1995" s="75" t="s">
        <v>683</v>
      </c>
      <c r="D1995" s="75" t="s">
        <v>93</v>
      </c>
      <c r="E1995" s="75" t="s">
        <v>11</v>
      </c>
      <c r="F1995" s="75" t="s">
        <v>706</v>
      </c>
      <c r="G1995" s="77">
        <v>265.0</v>
      </c>
    </row>
    <row r="1996">
      <c r="A1996" s="75" t="s">
        <v>665</v>
      </c>
      <c r="B1996" s="75" t="s">
        <v>704</v>
      </c>
      <c r="C1996" s="75" t="s">
        <v>683</v>
      </c>
      <c r="D1996" s="75" t="s">
        <v>93</v>
      </c>
      <c r="E1996" s="75" t="s">
        <v>11</v>
      </c>
      <c r="F1996" s="75" t="s">
        <v>707</v>
      </c>
      <c r="G1996" s="77">
        <v>228.0</v>
      </c>
    </row>
    <row r="1997">
      <c r="A1997" s="75" t="s">
        <v>665</v>
      </c>
      <c r="B1997" s="75" t="s">
        <v>704</v>
      </c>
      <c r="C1997" s="75" t="s">
        <v>683</v>
      </c>
      <c r="D1997" s="75" t="s">
        <v>93</v>
      </c>
      <c r="E1997" s="75" t="s">
        <v>20</v>
      </c>
      <c r="F1997" s="75" t="s">
        <v>705</v>
      </c>
      <c r="G1997" s="77">
        <v>144.0</v>
      </c>
    </row>
    <row r="1998">
      <c r="A1998" s="75" t="s">
        <v>665</v>
      </c>
      <c r="B1998" s="75" t="s">
        <v>704</v>
      </c>
      <c r="C1998" s="75" t="s">
        <v>683</v>
      </c>
      <c r="D1998" s="75" t="s">
        <v>93</v>
      </c>
      <c r="E1998" s="75" t="s">
        <v>20</v>
      </c>
      <c r="F1998" s="75" t="s">
        <v>706</v>
      </c>
      <c r="G1998" s="77">
        <v>6.0</v>
      </c>
    </row>
    <row r="1999">
      <c r="A1999" s="75" t="s">
        <v>665</v>
      </c>
      <c r="B1999" s="75" t="s">
        <v>704</v>
      </c>
      <c r="C1999" s="75" t="s">
        <v>683</v>
      </c>
      <c r="D1999" s="75" t="s">
        <v>93</v>
      </c>
      <c r="E1999" s="75" t="s">
        <v>20</v>
      </c>
      <c r="F1999" s="75" t="s">
        <v>707</v>
      </c>
      <c r="G1999" s="77">
        <v>6.0</v>
      </c>
    </row>
    <row r="2000">
      <c r="A2000" s="75" t="s">
        <v>665</v>
      </c>
      <c r="B2000" s="75" t="s">
        <v>704</v>
      </c>
      <c r="C2000" s="75" t="s">
        <v>683</v>
      </c>
      <c r="D2000" s="75" t="s">
        <v>93</v>
      </c>
      <c r="E2000" s="75" t="s">
        <v>15</v>
      </c>
      <c r="F2000" s="75" t="s">
        <v>705</v>
      </c>
      <c r="G2000" s="77">
        <v>469.0</v>
      </c>
    </row>
    <row r="2001">
      <c r="A2001" s="75" t="s">
        <v>665</v>
      </c>
      <c r="B2001" s="75" t="s">
        <v>704</v>
      </c>
      <c r="C2001" s="75" t="s">
        <v>683</v>
      </c>
      <c r="D2001" s="75" t="s">
        <v>93</v>
      </c>
      <c r="E2001" s="75" t="s">
        <v>15</v>
      </c>
      <c r="F2001" s="75" t="s">
        <v>706</v>
      </c>
      <c r="G2001" s="77">
        <v>3.0</v>
      </c>
    </row>
    <row r="2002">
      <c r="A2002" s="75" t="s">
        <v>665</v>
      </c>
      <c r="B2002" s="75" t="s">
        <v>704</v>
      </c>
      <c r="C2002" s="75" t="s">
        <v>683</v>
      </c>
      <c r="D2002" s="75" t="s">
        <v>93</v>
      </c>
      <c r="E2002" s="75" t="s">
        <v>15</v>
      </c>
      <c r="F2002" s="75" t="s">
        <v>707</v>
      </c>
      <c r="G2002" s="77">
        <v>3.0</v>
      </c>
    </row>
    <row r="2003">
      <c r="A2003" s="75" t="s">
        <v>665</v>
      </c>
      <c r="B2003" s="75" t="s">
        <v>704</v>
      </c>
      <c r="C2003" s="75" t="s">
        <v>683</v>
      </c>
      <c r="D2003" s="75" t="s">
        <v>93</v>
      </c>
      <c r="E2003" s="75" t="s">
        <v>19</v>
      </c>
      <c r="F2003" s="75" t="s">
        <v>705</v>
      </c>
      <c r="G2003" s="77">
        <v>134.0</v>
      </c>
    </row>
    <row r="2004">
      <c r="A2004" s="75" t="s">
        <v>665</v>
      </c>
      <c r="B2004" s="75" t="s">
        <v>704</v>
      </c>
      <c r="C2004" s="75" t="s">
        <v>683</v>
      </c>
      <c r="D2004" s="75" t="s">
        <v>93</v>
      </c>
      <c r="E2004" s="75" t="s">
        <v>19</v>
      </c>
      <c r="F2004" s="75" t="s">
        <v>706</v>
      </c>
      <c r="G2004" s="77">
        <v>62.0</v>
      </c>
    </row>
    <row r="2005">
      <c r="A2005" s="75" t="s">
        <v>665</v>
      </c>
      <c r="B2005" s="75" t="s">
        <v>704</v>
      </c>
      <c r="C2005" s="75" t="s">
        <v>683</v>
      </c>
      <c r="D2005" s="75" t="s">
        <v>93</v>
      </c>
      <c r="E2005" s="75" t="s">
        <v>19</v>
      </c>
      <c r="F2005" s="75" t="s">
        <v>707</v>
      </c>
      <c r="G2005" s="77">
        <v>51.0</v>
      </c>
    </row>
    <row r="2006">
      <c r="A2006" s="75" t="s">
        <v>665</v>
      </c>
      <c r="B2006" s="75" t="s">
        <v>704</v>
      </c>
      <c r="C2006" s="75" t="s">
        <v>683</v>
      </c>
      <c r="D2006" s="75" t="s">
        <v>93</v>
      </c>
      <c r="E2006" s="75" t="s">
        <v>13</v>
      </c>
      <c r="F2006" s="75" t="s">
        <v>705</v>
      </c>
      <c r="G2006" s="77">
        <v>88.0</v>
      </c>
    </row>
    <row r="2007">
      <c r="A2007" s="75" t="s">
        <v>665</v>
      </c>
      <c r="B2007" s="75" t="s">
        <v>704</v>
      </c>
      <c r="C2007" s="75" t="s">
        <v>683</v>
      </c>
      <c r="D2007" s="75" t="s">
        <v>93</v>
      </c>
      <c r="E2007" s="75" t="s">
        <v>13</v>
      </c>
      <c r="F2007" s="75" t="s">
        <v>706</v>
      </c>
      <c r="G2007" s="77">
        <v>4.0</v>
      </c>
    </row>
    <row r="2008">
      <c r="A2008" s="75" t="s">
        <v>665</v>
      </c>
      <c r="B2008" s="75" t="s">
        <v>704</v>
      </c>
      <c r="C2008" s="75" t="s">
        <v>683</v>
      </c>
      <c r="D2008" s="75" t="s">
        <v>93</v>
      </c>
      <c r="E2008" s="75" t="s">
        <v>13</v>
      </c>
      <c r="F2008" s="75" t="s">
        <v>707</v>
      </c>
      <c r="G2008" s="77">
        <v>4.0</v>
      </c>
    </row>
    <row r="2009">
      <c r="A2009" s="75" t="s">
        <v>665</v>
      </c>
      <c r="B2009" s="75" t="s">
        <v>704</v>
      </c>
      <c r="C2009" s="75" t="s">
        <v>683</v>
      </c>
      <c r="D2009" s="75" t="s">
        <v>93</v>
      </c>
      <c r="E2009" s="75" t="s">
        <v>10</v>
      </c>
      <c r="F2009" s="75" t="s">
        <v>705</v>
      </c>
      <c r="G2009" s="77">
        <v>9583.0</v>
      </c>
    </row>
    <row r="2010">
      <c r="A2010" s="75" t="s">
        <v>665</v>
      </c>
      <c r="B2010" s="75" t="s">
        <v>704</v>
      </c>
      <c r="C2010" s="75" t="s">
        <v>683</v>
      </c>
      <c r="D2010" s="75" t="s">
        <v>93</v>
      </c>
      <c r="E2010" s="75" t="s">
        <v>10</v>
      </c>
      <c r="F2010" s="75" t="s">
        <v>706</v>
      </c>
      <c r="G2010" s="77">
        <v>6491.0</v>
      </c>
    </row>
    <row r="2011">
      <c r="A2011" s="75" t="s">
        <v>665</v>
      </c>
      <c r="B2011" s="75" t="s">
        <v>704</v>
      </c>
      <c r="C2011" s="75" t="s">
        <v>683</v>
      </c>
      <c r="D2011" s="75" t="s">
        <v>93</v>
      </c>
      <c r="E2011" s="75" t="s">
        <v>10</v>
      </c>
      <c r="F2011" s="75" t="s">
        <v>707</v>
      </c>
      <c r="G2011" s="77">
        <v>3425.0</v>
      </c>
    </row>
    <row r="2012">
      <c r="A2012" s="75" t="s">
        <v>665</v>
      </c>
      <c r="B2012" s="75" t="s">
        <v>704</v>
      </c>
      <c r="C2012" s="75" t="s">
        <v>683</v>
      </c>
      <c r="D2012" s="75" t="s">
        <v>93</v>
      </c>
      <c r="E2012" s="75" t="s">
        <v>16</v>
      </c>
      <c r="F2012" s="75" t="s">
        <v>705</v>
      </c>
      <c r="G2012" s="77">
        <v>1185.0</v>
      </c>
    </row>
    <row r="2013">
      <c r="A2013" s="75" t="s">
        <v>665</v>
      </c>
      <c r="B2013" s="75" t="s">
        <v>704</v>
      </c>
      <c r="C2013" s="75" t="s">
        <v>683</v>
      </c>
      <c r="D2013" s="75" t="s">
        <v>93</v>
      </c>
      <c r="E2013" s="75" t="s">
        <v>16</v>
      </c>
      <c r="F2013" s="75" t="s">
        <v>706</v>
      </c>
      <c r="G2013" s="77">
        <v>430.0</v>
      </c>
    </row>
    <row r="2014">
      <c r="A2014" s="75" t="s">
        <v>665</v>
      </c>
      <c r="B2014" s="75" t="s">
        <v>704</v>
      </c>
      <c r="C2014" s="75" t="s">
        <v>683</v>
      </c>
      <c r="D2014" s="75" t="s">
        <v>93</v>
      </c>
      <c r="E2014" s="75" t="s">
        <v>16</v>
      </c>
      <c r="F2014" s="75" t="s">
        <v>707</v>
      </c>
      <c r="G2014" s="77">
        <v>295.0</v>
      </c>
    </row>
    <row r="2015">
      <c r="A2015" s="75" t="s">
        <v>665</v>
      </c>
      <c r="B2015" s="75" t="s">
        <v>704</v>
      </c>
      <c r="C2015" s="75" t="s">
        <v>683</v>
      </c>
      <c r="D2015" s="75" t="s">
        <v>93</v>
      </c>
      <c r="E2015" s="75" t="s">
        <v>12</v>
      </c>
      <c r="F2015" s="75" t="s">
        <v>705</v>
      </c>
      <c r="G2015" s="77">
        <v>698.0</v>
      </c>
    </row>
    <row r="2016">
      <c r="A2016" s="75" t="s">
        <v>665</v>
      </c>
      <c r="B2016" s="75" t="s">
        <v>704</v>
      </c>
      <c r="C2016" s="75" t="s">
        <v>683</v>
      </c>
      <c r="D2016" s="75" t="s">
        <v>93</v>
      </c>
      <c r="E2016" s="75" t="s">
        <v>12</v>
      </c>
      <c r="F2016" s="75" t="s">
        <v>706</v>
      </c>
      <c r="G2016" s="77">
        <v>75.0</v>
      </c>
    </row>
    <row r="2017">
      <c r="A2017" s="75" t="s">
        <v>665</v>
      </c>
      <c r="B2017" s="75" t="s">
        <v>704</v>
      </c>
      <c r="C2017" s="75" t="s">
        <v>683</v>
      </c>
      <c r="D2017" s="75" t="s">
        <v>93</v>
      </c>
      <c r="E2017" s="75" t="s">
        <v>12</v>
      </c>
      <c r="F2017" s="75" t="s">
        <v>707</v>
      </c>
      <c r="G2017" s="77">
        <v>68.0</v>
      </c>
    </row>
    <row r="2018">
      <c r="A2018" s="75" t="s">
        <v>665</v>
      </c>
      <c r="B2018" s="75" t="s">
        <v>704</v>
      </c>
      <c r="C2018" s="75" t="s">
        <v>683</v>
      </c>
      <c r="D2018" s="75" t="s">
        <v>93</v>
      </c>
      <c r="E2018" s="75" t="s">
        <v>18</v>
      </c>
      <c r="F2018" s="75" t="s">
        <v>705</v>
      </c>
      <c r="G2018" s="77">
        <v>24.0</v>
      </c>
    </row>
    <row r="2019">
      <c r="A2019" s="75" t="s">
        <v>665</v>
      </c>
      <c r="B2019" s="75" t="s">
        <v>704</v>
      </c>
      <c r="C2019" s="75" t="s">
        <v>683</v>
      </c>
      <c r="D2019" s="75" t="s">
        <v>93</v>
      </c>
      <c r="E2019" s="75" t="s">
        <v>18</v>
      </c>
      <c r="F2019" s="75" t="s">
        <v>706</v>
      </c>
      <c r="G2019" s="77">
        <v>1.0</v>
      </c>
    </row>
    <row r="2020">
      <c r="A2020" s="75" t="s">
        <v>665</v>
      </c>
      <c r="B2020" s="75" t="s">
        <v>704</v>
      </c>
      <c r="C2020" s="75" t="s">
        <v>683</v>
      </c>
      <c r="D2020" s="75" t="s">
        <v>93</v>
      </c>
      <c r="E2020" s="75" t="s">
        <v>18</v>
      </c>
      <c r="F2020" s="75" t="s">
        <v>707</v>
      </c>
      <c r="G2020" s="77">
        <v>1.0</v>
      </c>
    </row>
    <row r="2021">
      <c r="A2021" s="75" t="s">
        <v>665</v>
      </c>
      <c r="B2021" s="75" t="s">
        <v>704</v>
      </c>
      <c r="C2021" s="75" t="s">
        <v>683</v>
      </c>
      <c r="D2021" s="75" t="s">
        <v>106</v>
      </c>
      <c r="E2021" s="75" t="s">
        <v>17</v>
      </c>
      <c r="F2021" s="75" t="s">
        <v>705</v>
      </c>
      <c r="G2021" s="77">
        <v>200.0</v>
      </c>
    </row>
    <row r="2022">
      <c r="A2022" s="75" t="s">
        <v>665</v>
      </c>
      <c r="B2022" s="75" t="s">
        <v>704</v>
      </c>
      <c r="C2022" s="75" t="s">
        <v>683</v>
      </c>
      <c r="D2022" s="75" t="s">
        <v>106</v>
      </c>
      <c r="E2022" s="75" t="s">
        <v>17</v>
      </c>
      <c r="F2022" s="75" t="s">
        <v>706</v>
      </c>
      <c r="G2022" s="77">
        <v>22.0</v>
      </c>
    </row>
    <row r="2023">
      <c r="A2023" s="75" t="s">
        <v>665</v>
      </c>
      <c r="B2023" s="75" t="s">
        <v>704</v>
      </c>
      <c r="C2023" s="75" t="s">
        <v>683</v>
      </c>
      <c r="D2023" s="75" t="s">
        <v>106</v>
      </c>
      <c r="E2023" s="75" t="s">
        <v>17</v>
      </c>
      <c r="F2023" s="75" t="s">
        <v>707</v>
      </c>
      <c r="G2023" s="77">
        <v>21.0</v>
      </c>
    </row>
    <row r="2024">
      <c r="A2024" s="75" t="s">
        <v>665</v>
      </c>
      <c r="B2024" s="75" t="s">
        <v>704</v>
      </c>
      <c r="C2024" s="75" t="s">
        <v>683</v>
      </c>
      <c r="D2024" s="75" t="s">
        <v>106</v>
      </c>
      <c r="E2024" s="75" t="s">
        <v>14</v>
      </c>
      <c r="F2024" s="75" t="s">
        <v>705</v>
      </c>
      <c r="G2024" s="77">
        <v>233.0</v>
      </c>
    </row>
    <row r="2025">
      <c r="A2025" s="75" t="s">
        <v>665</v>
      </c>
      <c r="B2025" s="75" t="s">
        <v>704</v>
      </c>
      <c r="C2025" s="75" t="s">
        <v>683</v>
      </c>
      <c r="D2025" s="75" t="s">
        <v>106</v>
      </c>
      <c r="E2025" s="75" t="s">
        <v>14</v>
      </c>
      <c r="F2025" s="75" t="s">
        <v>706</v>
      </c>
      <c r="G2025" s="77">
        <v>0.0</v>
      </c>
    </row>
    <row r="2026">
      <c r="A2026" s="75" t="s">
        <v>665</v>
      </c>
      <c r="B2026" s="75" t="s">
        <v>704</v>
      </c>
      <c r="C2026" s="75" t="s">
        <v>683</v>
      </c>
      <c r="D2026" s="75" t="s">
        <v>106</v>
      </c>
      <c r="E2026" s="75" t="s">
        <v>14</v>
      </c>
      <c r="F2026" s="75" t="s">
        <v>707</v>
      </c>
      <c r="G2026" s="77">
        <v>0.0</v>
      </c>
    </row>
    <row r="2027">
      <c r="A2027" s="75" t="s">
        <v>665</v>
      </c>
      <c r="B2027" s="75" t="s">
        <v>704</v>
      </c>
      <c r="C2027" s="75" t="s">
        <v>683</v>
      </c>
      <c r="D2027" s="75" t="s">
        <v>106</v>
      </c>
      <c r="E2027" s="75" t="s">
        <v>11</v>
      </c>
      <c r="F2027" s="75" t="s">
        <v>705</v>
      </c>
      <c r="G2027" s="77">
        <v>9205.0</v>
      </c>
    </row>
    <row r="2028">
      <c r="A2028" s="75" t="s">
        <v>665</v>
      </c>
      <c r="B2028" s="75" t="s">
        <v>704</v>
      </c>
      <c r="C2028" s="75" t="s">
        <v>683</v>
      </c>
      <c r="D2028" s="75" t="s">
        <v>106</v>
      </c>
      <c r="E2028" s="75" t="s">
        <v>11</v>
      </c>
      <c r="F2028" s="75" t="s">
        <v>706</v>
      </c>
      <c r="G2028" s="77">
        <v>1251.0</v>
      </c>
    </row>
    <row r="2029">
      <c r="A2029" s="75" t="s">
        <v>665</v>
      </c>
      <c r="B2029" s="75" t="s">
        <v>704</v>
      </c>
      <c r="C2029" s="75" t="s">
        <v>683</v>
      </c>
      <c r="D2029" s="75" t="s">
        <v>106</v>
      </c>
      <c r="E2029" s="75" t="s">
        <v>11</v>
      </c>
      <c r="F2029" s="75" t="s">
        <v>707</v>
      </c>
      <c r="G2029" s="77">
        <v>1113.0</v>
      </c>
    </row>
    <row r="2030">
      <c r="A2030" s="75" t="s">
        <v>665</v>
      </c>
      <c r="B2030" s="75" t="s">
        <v>704</v>
      </c>
      <c r="C2030" s="75" t="s">
        <v>683</v>
      </c>
      <c r="D2030" s="75" t="s">
        <v>106</v>
      </c>
      <c r="E2030" s="75" t="s">
        <v>20</v>
      </c>
      <c r="F2030" s="75" t="s">
        <v>705</v>
      </c>
      <c r="G2030" s="77">
        <v>248.0</v>
      </c>
    </row>
    <row r="2031">
      <c r="A2031" s="75" t="s">
        <v>665</v>
      </c>
      <c r="B2031" s="75" t="s">
        <v>704</v>
      </c>
      <c r="C2031" s="75" t="s">
        <v>683</v>
      </c>
      <c r="D2031" s="75" t="s">
        <v>106</v>
      </c>
      <c r="E2031" s="75" t="s">
        <v>20</v>
      </c>
      <c r="F2031" s="75" t="s">
        <v>706</v>
      </c>
      <c r="G2031" s="77">
        <v>75.0</v>
      </c>
    </row>
    <row r="2032">
      <c r="A2032" s="75" t="s">
        <v>665</v>
      </c>
      <c r="B2032" s="75" t="s">
        <v>704</v>
      </c>
      <c r="C2032" s="75" t="s">
        <v>683</v>
      </c>
      <c r="D2032" s="75" t="s">
        <v>106</v>
      </c>
      <c r="E2032" s="75" t="s">
        <v>20</v>
      </c>
      <c r="F2032" s="75" t="s">
        <v>707</v>
      </c>
      <c r="G2032" s="77">
        <v>71.0</v>
      </c>
    </row>
    <row r="2033">
      <c r="A2033" s="75" t="s">
        <v>665</v>
      </c>
      <c r="B2033" s="75" t="s">
        <v>704</v>
      </c>
      <c r="C2033" s="75" t="s">
        <v>683</v>
      </c>
      <c r="D2033" s="75" t="s">
        <v>106</v>
      </c>
      <c r="E2033" s="75" t="s">
        <v>15</v>
      </c>
      <c r="F2033" s="75" t="s">
        <v>705</v>
      </c>
      <c r="G2033" s="77">
        <v>749.0</v>
      </c>
    </row>
    <row r="2034">
      <c r="A2034" s="75" t="s">
        <v>665</v>
      </c>
      <c r="B2034" s="75" t="s">
        <v>704</v>
      </c>
      <c r="C2034" s="75" t="s">
        <v>683</v>
      </c>
      <c r="D2034" s="75" t="s">
        <v>106</v>
      </c>
      <c r="E2034" s="75" t="s">
        <v>15</v>
      </c>
      <c r="F2034" s="75" t="s">
        <v>706</v>
      </c>
      <c r="G2034" s="77">
        <v>35.0</v>
      </c>
    </row>
    <row r="2035">
      <c r="A2035" s="75" t="s">
        <v>665</v>
      </c>
      <c r="B2035" s="75" t="s">
        <v>704</v>
      </c>
      <c r="C2035" s="75" t="s">
        <v>683</v>
      </c>
      <c r="D2035" s="75" t="s">
        <v>106</v>
      </c>
      <c r="E2035" s="75" t="s">
        <v>15</v>
      </c>
      <c r="F2035" s="75" t="s">
        <v>707</v>
      </c>
      <c r="G2035" s="77">
        <v>35.0</v>
      </c>
    </row>
    <row r="2036">
      <c r="A2036" s="75" t="s">
        <v>665</v>
      </c>
      <c r="B2036" s="75" t="s">
        <v>704</v>
      </c>
      <c r="C2036" s="75" t="s">
        <v>683</v>
      </c>
      <c r="D2036" s="75" t="s">
        <v>106</v>
      </c>
      <c r="E2036" s="75" t="s">
        <v>19</v>
      </c>
      <c r="F2036" s="75" t="s">
        <v>705</v>
      </c>
      <c r="G2036" s="77">
        <v>37.0</v>
      </c>
    </row>
    <row r="2037">
      <c r="A2037" s="75" t="s">
        <v>665</v>
      </c>
      <c r="B2037" s="75" t="s">
        <v>704</v>
      </c>
      <c r="C2037" s="75" t="s">
        <v>683</v>
      </c>
      <c r="D2037" s="75" t="s">
        <v>106</v>
      </c>
      <c r="E2037" s="75" t="s">
        <v>19</v>
      </c>
      <c r="F2037" s="75" t="s">
        <v>706</v>
      </c>
      <c r="G2037" s="77">
        <v>18.0</v>
      </c>
    </row>
    <row r="2038">
      <c r="A2038" s="75" t="s">
        <v>665</v>
      </c>
      <c r="B2038" s="75" t="s">
        <v>704</v>
      </c>
      <c r="C2038" s="75" t="s">
        <v>683</v>
      </c>
      <c r="D2038" s="75" t="s">
        <v>106</v>
      </c>
      <c r="E2038" s="75" t="s">
        <v>19</v>
      </c>
      <c r="F2038" s="75" t="s">
        <v>707</v>
      </c>
      <c r="G2038" s="77">
        <v>17.0</v>
      </c>
    </row>
    <row r="2039">
      <c r="A2039" s="75" t="s">
        <v>665</v>
      </c>
      <c r="B2039" s="75" t="s">
        <v>704</v>
      </c>
      <c r="C2039" s="75" t="s">
        <v>683</v>
      </c>
      <c r="D2039" s="75" t="s">
        <v>106</v>
      </c>
      <c r="E2039" s="75" t="s">
        <v>13</v>
      </c>
      <c r="F2039" s="75" t="s">
        <v>705</v>
      </c>
      <c r="G2039" s="77">
        <v>77.0</v>
      </c>
    </row>
    <row r="2040">
      <c r="A2040" s="75" t="s">
        <v>665</v>
      </c>
      <c r="B2040" s="75" t="s">
        <v>704</v>
      </c>
      <c r="C2040" s="75" t="s">
        <v>683</v>
      </c>
      <c r="D2040" s="75" t="s">
        <v>106</v>
      </c>
      <c r="E2040" s="75" t="s">
        <v>13</v>
      </c>
      <c r="F2040" s="75" t="s">
        <v>706</v>
      </c>
      <c r="G2040" s="77">
        <v>14.0</v>
      </c>
    </row>
    <row r="2041">
      <c r="A2041" s="75" t="s">
        <v>665</v>
      </c>
      <c r="B2041" s="75" t="s">
        <v>704</v>
      </c>
      <c r="C2041" s="75" t="s">
        <v>683</v>
      </c>
      <c r="D2041" s="75" t="s">
        <v>106</v>
      </c>
      <c r="E2041" s="75" t="s">
        <v>13</v>
      </c>
      <c r="F2041" s="75" t="s">
        <v>707</v>
      </c>
      <c r="G2041" s="77">
        <v>14.0</v>
      </c>
    </row>
    <row r="2042">
      <c r="A2042" s="75" t="s">
        <v>665</v>
      </c>
      <c r="B2042" s="75" t="s">
        <v>704</v>
      </c>
      <c r="C2042" s="75" t="s">
        <v>683</v>
      </c>
      <c r="D2042" s="75" t="s">
        <v>106</v>
      </c>
      <c r="E2042" s="75" t="s">
        <v>10</v>
      </c>
      <c r="F2042" s="75" t="s">
        <v>705</v>
      </c>
      <c r="G2042" s="77">
        <v>4124.0</v>
      </c>
    </row>
    <row r="2043">
      <c r="A2043" s="75" t="s">
        <v>665</v>
      </c>
      <c r="B2043" s="75" t="s">
        <v>704</v>
      </c>
      <c r="C2043" s="75" t="s">
        <v>683</v>
      </c>
      <c r="D2043" s="75" t="s">
        <v>106</v>
      </c>
      <c r="E2043" s="75" t="s">
        <v>10</v>
      </c>
      <c r="F2043" s="75" t="s">
        <v>706</v>
      </c>
      <c r="G2043" s="77">
        <v>2235.0</v>
      </c>
    </row>
    <row r="2044">
      <c r="A2044" s="75" t="s">
        <v>665</v>
      </c>
      <c r="B2044" s="75" t="s">
        <v>704</v>
      </c>
      <c r="C2044" s="75" t="s">
        <v>683</v>
      </c>
      <c r="D2044" s="75" t="s">
        <v>106</v>
      </c>
      <c r="E2044" s="75" t="s">
        <v>10</v>
      </c>
      <c r="F2044" s="75" t="s">
        <v>707</v>
      </c>
      <c r="G2044" s="77">
        <v>1606.0</v>
      </c>
    </row>
    <row r="2045">
      <c r="A2045" s="75" t="s">
        <v>665</v>
      </c>
      <c r="B2045" s="75" t="s">
        <v>704</v>
      </c>
      <c r="C2045" s="75" t="s">
        <v>683</v>
      </c>
      <c r="D2045" s="75" t="s">
        <v>106</v>
      </c>
      <c r="E2045" s="75" t="s">
        <v>16</v>
      </c>
      <c r="F2045" s="75" t="s">
        <v>705</v>
      </c>
      <c r="G2045" s="77">
        <v>1476.0</v>
      </c>
    </row>
    <row r="2046">
      <c r="A2046" s="75" t="s">
        <v>665</v>
      </c>
      <c r="B2046" s="75" t="s">
        <v>704</v>
      </c>
      <c r="C2046" s="75" t="s">
        <v>683</v>
      </c>
      <c r="D2046" s="75" t="s">
        <v>106</v>
      </c>
      <c r="E2046" s="75" t="s">
        <v>16</v>
      </c>
      <c r="F2046" s="75" t="s">
        <v>706</v>
      </c>
      <c r="G2046" s="77">
        <v>921.0</v>
      </c>
    </row>
    <row r="2047">
      <c r="A2047" s="75" t="s">
        <v>665</v>
      </c>
      <c r="B2047" s="75" t="s">
        <v>704</v>
      </c>
      <c r="C2047" s="75" t="s">
        <v>683</v>
      </c>
      <c r="D2047" s="75" t="s">
        <v>106</v>
      </c>
      <c r="E2047" s="75" t="s">
        <v>16</v>
      </c>
      <c r="F2047" s="75" t="s">
        <v>707</v>
      </c>
      <c r="G2047" s="77">
        <v>800.0</v>
      </c>
    </row>
    <row r="2048">
      <c r="A2048" s="75" t="s">
        <v>665</v>
      </c>
      <c r="B2048" s="75" t="s">
        <v>704</v>
      </c>
      <c r="C2048" s="75" t="s">
        <v>683</v>
      </c>
      <c r="D2048" s="75" t="s">
        <v>106</v>
      </c>
      <c r="E2048" s="75" t="s">
        <v>12</v>
      </c>
      <c r="F2048" s="75" t="s">
        <v>705</v>
      </c>
      <c r="G2048" s="77">
        <v>357.0</v>
      </c>
    </row>
    <row r="2049">
      <c r="A2049" s="75" t="s">
        <v>665</v>
      </c>
      <c r="B2049" s="75" t="s">
        <v>704</v>
      </c>
      <c r="C2049" s="75" t="s">
        <v>683</v>
      </c>
      <c r="D2049" s="75" t="s">
        <v>106</v>
      </c>
      <c r="E2049" s="75" t="s">
        <v>12</v>
      </c>
      <c r="F2049" s="75" t="s">
        <v>706</v>
      </c>
      <c r="G2049" s="77">
        <v>58.0</v>
      </c>
    </row>
    <row r="2050">
      <c r="A2050" s="75" t="s">
        <v>665</v>
      </c>
      <c r="B2050" s="75" t="s">
        <v>704</v>
      </c>
      <c r="C2050" s="75" t="s">
        <v>683</v>
      </c>
      <c r="D2050" s="75" t="s">
        <v>106</v>
      </c>
      <c r="E2050" s="75" t="s">
        <v>12</v>
      </c>
      <c r="F2050" s="75" t="s">
        <v>707</v>
      </c>
      <c r="G2050" s="77">
        <v>48.0</v>
      </c>
    </row>
    <row r="2051">
      <c r="A2051" s="75" t="s">
        <v>665</v>
      </c>
      <c r="B2051" s="75" t="s">
        <v>704</v>
      </c>
      <c r="C2051" s="75" t="s">
        <v>683</v>
      </c>
      <c r="D2051" s="75" t="s">
        <v>106</v>
      </c>
      <c r="E2051" s="75" t="s">
        <v>18</v>
      </c>
      <c r="F2051" s="75" t="s">
        <v>705</v>
      </c>
      <c r="G2051" s="77">
        <v>53.0</v>
      </c>
    </row>
    <row r="2052">
      <c r="A2052" s="75" t="s">
        <v>665</v>
      </c>
      <c r="B2052" s="75" t="s">
        <v>704</v>
      </c>
      <c r="C2052" s="75" t="s">
        <v>683</v>
      </c>
      <c r="D2052" s="75" t="s">
        <v>106</v>
      </c>
      <c r="E2052" s="75" t="s">
        <v>18</v>
      </c>
      <c r="F2052" s="75" t="s">
        <v>706</v>
      </c>
      <c r="G2052" s="77">
        <v>3.0</v>
      </c>
    </row>
    <row r="2053">
      <c r="A2053" s="75" t="s">
        <v>665</v>
      </c>
      <c r="B2053" s="75" t="s">
        <v>704</v>
      </c>
      <c r="C2053" s="75" t="s">
        <v>683</v>
      </c>
      <c r="D2053" s="75" t="s">
        <v>106</v>
      </c>
      <c r="E2053" s="75" t="s">
        <v>18</v>
      </c>
      <c r="F2053" s="75" t="s">
        <v>707</v>
      </c>
      <c r="G2053" s="77">
        <v>3.0</v>
      </c>
    </row>
    <row r="2054">
      <c r="A2054" s="75" t="s">
        <v>665</v>
      </c>
      <c r="B2054" s="75" t="s">
        <v>704</v>
      </c>
      <c r="C2054" s="75" t="s">
        <v>683</v>
      </c>
      <c r="D2054" s="75" t="s">
        <v>260</v>
      </c>
      <c r="E2054" s="75" t="s">
        <v>11</v>
      </c>
      <c r="F2054" s="75" t="s">
        <v>705</v>
      </c>
      <c r="G2054" s="77">
        <v>2.0</v>
      </c>
    </row>
    <row r="2055">
      <c r="A2055" s="75" t="s">
        <v>665</v>
      </c>
      <c r="B2055" s="75" t="s">
        <v>704</v>
      </c>
      <c r="C2055" s="75" t="s">
        <v>683</v>
      </c>
      <c r="D2055" s="75" t="s">
        <v>260</v>
      </c>
      <c r="E2055" s="75" t="s">
        <v>11</v>
      </c>
      <c r="F2055" s="75" t="s">
        <v>706</v>
      </c>
      <c r="G2055" s="77">
        <v>0.0</v>
      </c>
    </row>
    <row r="2056">
      <c r="A2056" s="75" t="s">
        <v>665</v>
      </c>
      <c r="B2056" s="75" t="s">
        <v>704</v>
      </c>
      <c r="C2056" s="75" t="s">
        <v>683</v>
      </c>
      <c r="D2056" s="75" t="s">
        <v>260</v>
      </c>
      <c r="E2056" s="75" t="s">
        <v>11</v>
      </c>
      <c r="F2056" s="75" t="s">
        <v>707</v>
      </c>
      <c r="G2056" s="77">
        <v>0.0</v>
      </c>
    </row>
    <row r="2057">
      <c r="A2057" s="75" t="s">
        <v>665</v>
      </c>
      <c r="B2057" s="75" t="s">
        <v>704</v>
      </c>
      <c r="C2057" s="75" t="s">
        <v>683</v>
      </c>
      <c r="D2057" s="75" t="s">
        <v>260</v>
      </c>
      <c r="E2057" s="75" t="s">
        <v>15</v>
      </c>
      <c r="F2057" s="75" t="s">
        <v>705</v>
      </c>
      <c r="G2057" s="77">
        <v>2.0</v>
      </c>
    </row>
    <row r="2058">
      <c r="A2058" s="75" t="s">
        <v>665</v>
      </c>
      <c r="B2058" s="75" t="s">
        <v>704</v>
      </c>
      <c r="C2058" s="75" t="s">
        <v>683</v>
      </c>
      <c r="D2058" s="75" t="s">
        <v>260</v>
      </c>
      <c r="E2058" s="75" t="s">
        <v>15</v>
      </c>
      <c r="F2058" s="75" t="s">
        <v>706</v>
      </c>
      <c r="G2058" s="77">
        <v>0.0</v>
      </c>
    </row>
    <row r="2059">
      <c r="A2059" s="75" t="s">
        <v>665</v>
      </c>
      <c r="B2059" s="75" t="s">
        <v>704</v>
      </c>
      <c r="C2059" s="75" t="s">
        <v>683</v>
      </c>
      <c r="D2059" s="75" t="s">
        <v>260</v>
      </c>
      <c r="E2059" s="75" t="s">
        <v>15</v>
      </c>
      <c r="F2059" s="75" t="s">
        <v>707</v>
      </c>
      <c r="G2059" s="77">
        <v>0.0</v>
      </c>
    </row>
    <row r="2060">
      <c r="A2060" s="75" t="s">
        <v>665</v>
      </c>
      <c r="B2060" s="75" t="s">
        <v>704</v>
      </c>
      <c r="C2060" s="75" t="s">
        <v>683</v>
      </c>
      <c r="D2060" s="75" t="s">
        <v>260</v>
      </c>
      <c r="E2060" s="75" t="s">
        <v>16</v>
      </c>
      <c r="F2060" s="75" t="s">
        <v>705</v>
      </c>
      <c r="G2060" s="77">
        <v>1.0</v>
      </c>
    </row>
    <row r="2061">
      <c r="A2061" s="75" t="s">
        <v>665</v>
      </c>
      <c r="B2061" s="75" t="s">
        <v>704</v>
      </c>
      <c r="C2061" s="75" t="s">
        <v>683</v>
      </c>
      <c r="D2061" s="75" t="s">
        <v>260</v>
      </c>
      <c r="E2061" s="75" t="s">
        <v>16</v>
      </c>
      <c r="F2061" s="75" t="s">
        <v>706</v>
      </c>
      <c r="G2061" s="77">
        <v>0.0</v>
      </c>
    </row>
    <row r="2062">
      <c r="A2062" s="75" t="s">
        <v>665</v>
      </c>
      <c r="B2062" s="75" t="s">
        <v>704</v>
      </c>
      <c r="C2062" s="75" t="s">
        <v>683</v>
      </c>
      <c r="D2062" s="75" t="s">
        <v>260</v>
      </c>
      <c r="E2062" s="75" t="s">
        <v>16</v>
      </c>
      <c r="F2062" s="75" t="s">
        <v>707</v>
      </c>
      <c r="G2062" s="77">
        <v>0.0</v>
      </c>
    </row>
    <row r="2063">
      <c r="A2063" s="75" t="s">
        <v>665</v>
      </c>
      <c r="B2063" s="75" t="s">
        <v>704</v>
      </c>
      <c r="C2063" s="75" t="s">
        <v>683</v>
      </c>
      <c r="D2063" s="75" t="s">
        <v>123</v>
      </c>
      <c r="E2063" s="75" t="s">
        <v>17</v>
      </c>
      <c r="F2063" s="75" t="s">
        <v>705</v>
      </c>
      <c r="G2063" s="77">
        <v>3.0</v>
      </c>
    </row>
    <row r="2064">
      <c r="A2064" s="75" t="s">
        <v>665</v>
      </c>
      <c r="B2064" s="75" t="s">
        <v>704</v>
      </c>
      <c r="C2064" s="75" t="s">
        <v>683</v>
      </c>
      <c r="D2064" s="75" t="s">
        <v>123</v>
      </c>
      <c r="E2064" s="75" t="s">
        <v>17</v>
      </c>
      <c r="F2064" s="75" t="s">
        <v>706</v>
      </c>
      <c r="G2064" s="77">
        <v>1.0</v>
      </c>
    </row>
    <row r="2065">
      <c r="A2065" s="75" t="s">
        <v>665</v>
      </c>
      <c r="B2065" s="75" t="s">
        <v>704</v>
      </c>
      <c r="C2065" s="75" t="s">
        <v>683</v>
      </c>
      <c r="D2065" s="75" t="s">
        <v>123</v>
      </c>
      <c r="E2065" s="75" t="s">
        <v>17</v>
      </c>
      <c r="F2065" s="75" t="s">
        <v>707</v>
      </c>
      <c r="G2065" s="77">
        <v>1.0</v>
      </c>
    </row>
    <row r="2066">
      <c r="A2066" s="75" t="s">
        <v>665</v>
      </c>
      <c r="B2066" s="75" t="s">
        <v>704</v>
      </c>
      <c r="C2066" s="75" t="s">
        <v>683</v>
      </c>
      <c r="D2066" s="75" t="s">
        <v>123</v>
      </c>
      <c r="E2066" s="75" t="s">
        <v>14</v>
      </c>
      <c r="F2066" s="75" t="s">
        <v>705</v>
      </c>
      <c r="G2066" s="77">
        <v>12.0</v>
      </c>
    </row>
    <row r="2067">
      <c r="A2067" s="75" t="s">
        <v>665</v>
      </c>
      <c r="B2067" s="75" t="s">
        <v>704</v>
      </c>
      <c r="C2067" s="75" t="s">
        <v>683</v>
      </c>
      <c r="D2067" s="75" t="s">
        <v>123</v>
      </c>
      <c r="E2067" s="75" t="s">
        <v>14</v>
      </c>
      <c r="F2067" s="75" t="s">
        <v>706</v>
      </c>
      <c r="G2067" s="77">
        <v>0.0</v>
      </c>
    </row>
    <row r="2068">
      <c r="A2068" s="75" t="s">
        <v>665</v>
      </c>
      <c r="B2068" s="75" t="s">
        <v>704</v>
      </c>
      <c r="C2068" s="75" t="s">
        <v>683</v>
      </c>
      <c r="D2068" s="75" t="s">
        <v>123</v>
      </c>
      <c r="E2068" s="75" t="s">
        <v>14</v>
      </c>
      <c r="F2068" s="75" t="s">
        <v>707</v>
      </c>
      <c r="G2068" s="77">
        <v>0.0</v>
      </c>
    </row>
    <row r="2069">
      <c r="A2069" s="75" t="s">
        <v>665</v>
      </c>
      <c r="B2069" s="75" t="s">
        <v>704</v>
      </c>
      <c r="C2069" s="75" t="s">
        <v>683</v>
      </c>
      <c r="D2069" s="75" t="s">
        <v>123</v>
      </c>
      <c r="E2069" s="75" t="s">
        <v>11</v>
      </c>
      <c r="F2069" s="75" t="s">
        <v>705</v>
      </c>
      <c r="G2069" s="77">
        <v>285.0</v>
      </c>
    </row>
    <row r="2070">
      <c r="A2070" s="75" t="s">
        <v>665</v>
      </c>
      <c r="B2070" s="75" t="s">
        <v>704</v>
      </c>
      <c r="C2070" s="75" t="s">
        <v>683</v>
      </c>
      <c r="D2070" s="75" t="s">
        <v>123</v>
      </c>
      <c r="E2070" s="75" t="s">
        <v>11</v>
      </c>
      <c r="F2070" s="75" t="s">
        <v>706</v>
      </c>
      <c r="G2070" s="77">
        <v>19.0</v>
      </c>
    </row>
    <row r="2071">
      <c r="A2071" s="75" t="s">
        <v>665</v>
      </c>
      <c r="B2071" s="75" t="s">
        <v>704</v>
      </c>
      <c r="C2071" s="75" t="s">
        <v>683</v>
      </c>
      <c r="D2071" s="75" t="s">
        <v>123</v>
      </c>
      <c r="E2071" s="75" t="s">
        <v>11</v>
      </c>
      <c r="F2071" s="75" t="s">
        <v>707</v>
      </c>
      <c r="G2071" s="77">
        <v>18.0</v>
      </c>
    </row>
    <row r="2072">
      <c r="A2072" s="75" t="s">
        <v>665</v>
      </c>
      <c r="B2072" s="75" t="s">
        <v>704</v>
      </c>
      <c r="C2072" s="75" t="s">
        <v>683</v>
      </c>
      <c r="D2072" s="75" t="s">
        <v>123</v>
      </c>
      <c r="E2072" s="75" t="s">
        <v>20</v>
      </c>
      <c r="F2072" s="75" t="s">
        <v>705</v>
      </c>
      <c r="G2072" s="77">
        <v>4.0</v>
      </c>
    </row>
    <row r="2073">
      <c r="A2073" s="75" t="s">
        <v>665</v>
      </c>
      <c r="B2073" s="75" t="s">
        <v>704</v>
      </c>
      <c r="C2073" s="75" t="s">
        <v>683</v>
      </c>
      <c r="D2073" s="75" t="s">
        <v>123</v>
      </c>
      <c r="E2073" s="75" t="s">
        <v>20</v>
      </c>
      <c r="F2073" s="75" t="s">
        <v>706</v>
      </c>
      <c r="G2073" s="77">
        <v>0.0</v>
      </c>
    </row>
    <row r="2074">
      <c r="A2074" s="75" t="s">
        <v>665</v>
      </c>
      <c r="B2074" s="75" t="s">
        <v>704</v>
      </c>
      <c r="C2074" s="75" t="s">
        <v>683</v>
      </c>
      <c r="D2074" s="75" t="s">
        <v>123</v>
      </c>
      <c r="E2074" s="75" t="s">
        <v>20</v>
      </c>
      <c r="F2074" s="75" t="s">
        <v>707</v>
      </c>
      <c r="G2074" s="77">
        <v>0.0</v>
      </c>
    </row>
    <row r="2075">
      <c r="A2075" s="75" t="s">
        <v>665</v>
      </c>
      <c r="B2075" s="75" t="s">
        <v>704</v>
      </c>
      <c r="C2075" s="75" t="s">
        <v>683</v>
      </c>
      <c r="D2075" s="75" t="s">
        <v>123</v>
      </c>
      <c r="E2075" s="75" t="s">
        <v>15</v>
      </c>
      <c r="F2075" s="75" t="s">
        <v>705</v>
      </c>
      <c r="G2075" s="77">
        <v>19.0</v>
      </c>
    </row>
    <row r="2076">
      <c r="A2076" s="75" t="s">
        <v>665</v>
      </c>
      <c r="B2076" s="75" t="s">
        <v>704</v>
      </c>
      <c r="C2076" s="75" t="s">
        <v>683</v>
      </c>
      <c r="D2076" s="75" t="s">
        <v>123</v>
      </c>
      <c r="E2076" s="75" t="s">
        <v>15</v>
      </c>
      <c r="F2076" s="75" t="s">
        <v>706</v>
      </c>
      <c r="G2076" s="77">
        <v>2.0</v>
      </c>
    </row>
    <row r="2077">
      <c r="A2077" s="75" t="s">
        <v>665</v>
      </c>
      <c r="B2077" s="75" t="s">
        <v>704</v>
      </c>
      <c r="C2077" s="75" t="s">
        <v>683</v>
      </c>
      <c r="D2077" s="75" t="s">
        <v>123</v>
      </c>
      <c r="E2077" s="75" t="s">
        <v>15</v>
      </c>
      <c r="F2077" s="75" t="s">
        <v>707</v>
      </c>
      <c r="G2077" s="77">
        <v>2.0</v>
      </c>
    </row>
    <row r="2078">
      <c r="A2078" s="75" t="s">
        <v>665</v>
      </c>
      <c r="B2078" s="75" t="s">
        <v>704</v>
      </c>
      <c r="C2078" s="75" t="s">
        <v>683</v>
      </c>
      <c r="D2078" s="75" t="s">
        <v>123</v>
      </c>
      <c r="E2078" s="75" t="s">
        <v>19</v>
      </c>
      <c r="F2078" s="75" t="s">
        <v>705</v>
      </c>
      <c r="G2078" s="77">
        <v>2.0</v>
      </c>
    </row>
    <row r="2079">
      <c r="A2079" s="75" t="s">
        <v>665</v>
      </c>
      <c r="B2079" s="75" t="s">
        <v>704</v>
      </c>
      <c r="C2079" s="75" t="s">
        <v>683</v>
      </c>
      <c r="D2079" s="75" t="s">
        <v>123</v>
      </c>
      <c r="E2079" s="75" t="s">
        <v>19</v>
      </c>
      <c r="F2079" s="75" t="s">
        <v>706</v>
      </c>
      <c r="G2079" s="77">
        <v>1.0</v>
      </c>
    </row>
    <row r="2080">
      <c r="A2080" s="75" t="s">
        <v>665</v>
      </c>
      <c r="B2080" s="75" t="s">
        <v>704</v>
      </c>
      <c r="C2080" s="75" t="s">
        <v>683</v>
      </c>
      <c r="D2080" s="75" t="s">
        <v>123</v>
      </c>
      <c r="E2080" s="75" t="s">
        <v>19</v>
      </c>
      <c r="F2080" s="75" t="s">
        <v>707</v>
      </c>
      <c r="G2080" s="77">
        <v>1.0</v>
      </c>
    </row>
    <row r="2081">
      <c r="A2081" s="75" t="s">
        <v>665</v>
      </c>
      <c r="B2081" s="75" t="s">
        <v>704</v>
      </c>
      <c r="C2081" s="75" t="s">
        <v>683</v>
      </c>
      <c r="D2081" s="75" t="s">
        <v>123</v>
      </c>
      <c r="E2081" s="75" t="s">
        <v>13</v>
      </c>
      <c r="F2081" s="75" t="s">
        <v>705</v>
      </c>
      <c r="G2081" s="77">
        <v>3.0</v>
      </c>
    </row>
    <row r="2082">
      <c r="A2082" s="75" t="s">
        <v>665</v>
      </c>
      <c r="B2082" s="75" t="s">
        <v>704</v>
      </c>
      <c r="C2082" s="75" t="s">
        <v>683</v>
      </c>
      <c r="D2082" s="75" t="s">
        <v>123</v>
      </c>
      <c r="E2082" s="75" t="s">
        <v>13</v>
      </c>
      <c r="F2082" s="75" t="s">
        <v>706</v>
      </c>
      <c r="G2082" s="77">
        <v>1.0</v>
      </c>
    </row>
    <row r="2083">
      <c r="A2083" s="75" t="s">
        <v>665</v>
      </c>
      <c r="B2083" s="75" t="s">
        <v>704</v>
      </c>
      <c r="C2083" s="75" t="s">
        <v>683</v>
      </c>
      <c r="D2083" s="75" t="s">
        <v>123</v>
      </c>
      <c r="E2083" s="75" t="s">
        <v>13</v>
      </c>
      <c r="F2083" s="75" t="s">
        <v>707</v>
      </c>
      <c r="G2083" s="77">
        <v>1.0</v>
      </c>
    </row>
    <row r="2084">
      <c r="A2084" s="75" t="s">
        <v>665</v>
      </c>
      <c r="B2084" s="75" t="s">
        <v>704</v>
      </c>
      <c r="C2084" s="75" t="s">
        <v>683</v>
      </c>
      <c r="D2084" s="75" t="s">
        <v>123</v>
      </c>
      <c r="E2084" s="75" t="s">
        <v>10</v>
      </c>
      <c r="F2084" s="75" t="s">
        <v>705</v>
      </c>
      <c r="G2084" s="77">
        <v>291.0</v>
      </c>
    </row>
    <row r="2085">
      <c r="A2085" s="75" t="s">
        <v>665</v>
      </c>
      <c r="B2085" s="75" t="s">
        <v>704</v>
      </c>
      <c r="C2085" s="75" t="s">
        <v>683</v>
      </c>
      <c r="D2085" s="75" t="s">
        <v>123</v>
      </c>
      <c r="E2085" s="75" t="s">
        <v>10</v>
      </c>
      <c r="F2085" s="75" t="s">
        <v>706</v>
      </c>
      <c r="G2085" s="77">
        <v>182.0</v>
      </c>
    </row>
    <row r="2086">
      <c r="A2086" s="75" t="s">
        <v>665</v>
      </c>
      <c r="B2086" s="75" t="s">
        <v>704</v>
      </c>
      <c r="C2086" s="75" t="s">
        <v>683</v>
      </c>
      <c r="D2086" s="75" t="s">
        <v>123</v>
      </c>
      <c r="E2086" s="75" t="s">
        <v>10</v>
      </c>
      <c r="F2086" s="75" t="s">
        <v>707</v>
      </c>
      <c r="G2086" s="77">
        <v>98.0</v>
      </c>
    </row>
    <row r="2087">
      <c r="A2087" s="75" t="s">
        <v>665</v>
      </c>
      <c r="B2087" s="75" t="s">
        <v>704</v>
      </c>
      <c r="C2087" s="75" t="s">
        <v>683</v>
      </c>
      <c r="D2087" s="75" t="s">
        <v>123</v>
      </c>
      <c r="E2087" s="75" t="s">
        <v>16</v>
      </c>
      <c r="F2087" s="75" t="s">
        <v>705</v>
      </c>
      <c r="G2087" s="77">
        <v>32.0</v>
      </c>
    </row>
    <row r="2088">
      <c r="A2088" s="75" t="s">
        <v>665</v>
      </c>
      <c r="B2088" s="75" t="s">
        <v>704</v>
      </c>
      <c r="C2088" s="75" t="s">
        <v>683</v>
      </c>
      <c r="D2088" s="75" t="s">
        <v>123</v>
      </c>
      <c r="E2088" s="75" t="s">
        <v>16</v>
      </c>
      <c r="F2088" s="75" t="s">
        <v>706</v>
      </c>
      <c r="G2088" s="77">
        <v>2.0</v>
      </c>
    </row>
    <row r="2089">
      <c r="A2089" s="75" t="s">
        <v>665</v>
      </c>
      <c r="B2089" s="75" t="s">
        <v>704</v>
      </c>
      <c r="C2089" s="75" t="s">
        <v>683</v>
      </c>
      <c r="D2089" s="75" t="s">
        <v>123</v>
      </c>
      <c r="E2089" s="75" t="s">
        <v>16</v>
      </c>
      <c r="F2089" s="75" t="s">
        <v>707</v>
      </c>
      <c r="G2089" s="77">
        <v>2.0</v>
      </c>
    </row>
    <row r="2090">
      <c r="A2090" s="75" t="s">
        <v>665</v>
      </c>
      <c r="B2090" s="75" t="s">
        <v>704</v>
      </c>
      <c r="C2090" s="75" t="s">
        <v>683</v>
      </c>
      <c r="D2090" s="75" t="s">
        <v>123</v>
      </c>
      <c r="E2090" s="75" t="s">
        <v>12</v>
      </c>
      <c r="F2090" s="75" t="s">
        <v>705</v>
      </c>
      <c r="G2090" s="77">
        <v>17.0</v>
      </c>
    </row>
    <row r="2091">
      <c r="A2091" s="75" t="s">
        <v>665</v>
      </c>
      <c r="B2091" s="75" t="s">
        <v>704</v>
      </c>
      <c r="C2091" s="75" t="s">
        <v>683</v>
      </c>
      <c r="D2091" s="75" t="s">
        <v>123</v>
      </c>
      <c r="E2091" s="75" t="s">
        <v>12</v>
      </c>
      <c r="F2091" s="75" t="s">
        <v>706</v>
      </c>
      <c r="G2091" s="77">
        <v>4.0</v>
      </c>
    </row>
    <row r="2092">
      <c r="A2092" s="75" t="s">
        <v>665</v>
      </c>
      <c r="B2092" s="75" t="s">
        <v>704</v>
      </c>
      <c r="C2092" s="75" t="s">
        <v>683</v>
      </c>
      <c r="D2092" s="75" t="s">
        <v>123</v>
      </c>
      <c r="E2092" s="75" t="s">
        <v>12</v>
      </c>
      <c r="F2092" s="75" t="s">
        <v>707</v>
      </c>
      <c r="G2092" s="77">
        <v>4.0</v>
      </c>
    </row>
    <row r="2093">
      <c r="A2093" s="75" t="s">
        <v>665</v>
      </c>
      <c r="B2093" s="75" t="s">
        <v>704</v>
      </c>
      <c r="C2093" s="75" t="s">
        <v>683</v>
      </c>
      <c r="D2093" s="75" t="s">
        <v>123</v>
      </c>
      <c r="E2093" s="75" t="s">
        <v>18</v>
      </c>
      <c r="F2093" s="75" t="s">
        <v>705</v>
      </c>
      <c r="G2093" s="77">
        <v>1.0</v>
      </c>
    </row>
    <row r="2094">
      <c r="A2094" s="75" t="s">
        <v>665</v>
      </c>
      <c r="B2094" s="75" t="s">
        <v>704</v>
      </c>
      <c r="C2094" s="75" t="s">
        <v>683</v>
      </c>
      <c r="D2094" s="75" t="s">
        <v>123</v>
      </c>
      <c r="E2094" s="75" t="s">
        <v>18</v>
      </c>
      <c r="F2094" s="75" t="s">
        <v>706</v>
      </c>
      <c r="G2094" s="77">
        <v>0.0</v>
      </c>
    </row>
    <row r="2095">
      <c r="A2095" s="75" t="s">
        <v>665</v>
      </c>
      <c r="B2095" s="75" t="s">
        <v>704</v>
      </c>
      <c r="C2095" s="75" t="s">
        <v>683</v>
      </c>
      <c r="D2095" s="75" t="s">
        <v>123</v>
      </c>
      <c r="E2095" s="75" t="s">
        <v>18</v>
      </c>
      <c r="F2095" s="75" t="s">
        <v>707</v>
      </c>
      <c r="G2095" s="77">
        <v>0.0</v>
      </c>
    </row>
    <row r="2096">
      <c r="A2096" s="75" t="s">
        <v>665</v>
      </c>
      <c r="B2096" s="75" t="s">
        <v>704</v>
      </c>
      <c r="C2096" s="75" t="s">
        <v>683</v>
      </c>
      <c r="D2096" s="75" t="s">
        <v>121</v>
      </c>
      <c r="E2096" s="75" t="s">
        <v>17</v>
      </c>
      <c r="F2096" s="75" t="s">
        <v>705</v>
      </c>
      <c r="G2096" s="77">
        <v>85.0</v>
      </c>
    </row>
    <row r="2097">
      <c r="A2097" s="75" t="s">
        <v>665</v>
      </c>
      <c r="B2097" s="75" t="s">
        <v>704</v>
      </c>
      <c r="C2097" s="75" t="s">
        <v>683</v>
      </c>
      <c r="D2097" s="75" t="s">
        <v>121</v>
      </c>
      <c r="E2097" s="75" t="s">
        <v>17</v>
      </c>
      <c r="F2097" s="75" t="s">
        <v>706</v>
      </c>
      <c r="G2097" s="77">
        <v>26.0</v>
      </c>
    </row>
    <row r="2098">
      <c r="A2098" s="75" t="s">
        <v>665</v>
      </c>
      <c r="B2098" s="75" t="s">
        <v>704</v>
      </c>
      <c r="C2098" s="75" t="s">
        <v>683</v>
      </c>
      <c r="D2098" s="75" t="s">
        <v>121</v>
      </c>
      <c r="E2098" s="75" t="s">
        <v>17</v>
      </c>
      <c r="F2098" s="75" t="s">
        <v>707</v>
      </c>
      <c r="G2098" s="77">
        <v>17.0</v>
      </c>
    </row>
    <row r="2099">
      <c r="A2099" s="75" t="s">
        <v>665</v>
      </c>
      <c r="B2099" s="75" t="s">
        <v>704</v>
      </c>
      <c r="C2099" s="75" t="s">
        <v>683</v>
      </c>
      <c r="D2099" s="75" t="s">
        <v>121</v>
      </c>
      <c r="E2099" s="75" t="s">
        <v>14</v>
      </c>
      <c r="F2099" s="75" t="s">
        <v>705</v>
      </c>
      <c r="G2099" s="77">
        <v>92.0</v>
      </c>
    </row>
    <row r="2100">
      <c r="A2100" s="75" t="s">
        <v>665</v>
      </c>
      <c r="B2100" s="75" t="s">
        <v>704</v>
      </c>
      <c r="C2100" s="75" t="s">
        <v>683</v>
      </c>
      <c r="D2100" s="75" t="s">
        <v>121</v>
      </c>
      <c r="E2100" s="75" t="s">
        <v>14</v>
      </c>
      <c r="F2100" s="75" t="s">
        <v>706</v>
      </c>
      <c r="G2100" s="77">
        <v>0.0</v>
      </c>
    </row>
    <row r="2101">
      <c r="A2101" s="75" t="s">
        <v>665</v>
      </c>
      <c r="B2101" s="75" t="s">
        <v>704</v>
      </c>
      <c r="C2101" s="75" t="s">
        <v>683</v>
      </c>
      <c r="D2101" s="75" t="s">
        <v>121</v>
      </c>
      <c r="E2101" s="75" t="s">
        <v>14</v>
      </c>
      <c r="F2101" s="75" t="s">
        <v>707</v>
      </c>
      <c r="G2101" s="77">
        <v>0.0</v>
      </c>
    </row>
    <row r="2102">
      <c r="A2102" s="75" t="s">
        <v>665</v>
      </c>
      <c r="B2102" s="75" t="s">
        <v>704</v>
      </c>
      <c r="C2102" s="75" t="s">
        <v>683</v>
      </c>
      <c r="D2102" s="75" t="s">
        <v>121</v>
      </c>
      <c r="E2102" s="75" t="s">
        <v>11</v>
      </c>
      <c r="F2102" s="75" t="s">
        <v>705</v>
      </c>
      <c r="G2102" s="77">
        <v>7985.0</v>
      </c>
    </row>
    <row r="2103">
      <c r="A2103" s="75" t="s">
        <v>665</v>
      </c>
      <c r="B2103" s="75" t="s">
        <v>704</v>
      </c>
      <c r="C2103" s="75" t="s">
        <v>683</v>
      </c>
      <c r="D2103" s="75" t="s">
        <v>121</v>
      </c>
      <c r="E2103" s="75" t="s">
        <v>11</v>
      </c>
      <c r="F2103" s="75" t="s">
        <v>706</v>
      </c>
      <c r="G2103" s="77">
        <v>5965.0</v>
      </c>
    </row>
    <row r="2104">
      <c r="A2104" s="75" t="s">
        <v>665</v>
      </c>
      <c r="B2104" s="75" t="s">
        <v>704</v>
      </c>
      <c r="C2104" s="75" t="s">
        <v>683</v>
      </c>
      <c r="D2104" s="75" t="s">
        <v>121</v>
      </c>
      <c r="E2104" s="75" t="s">
        <v>11</v>
      </c>
      <c r="F2104" s="75" t="s">
        <v>707</v>
      </c>
      <c r="G2104" s="77">
        <v>5374.0</v>
      </c>
    </row>
    <row r="2105">
      <c r="A2105" s="75" t="s">
        <v>665</v>
      </c>
      <c r="B2105" s="75" t="s">
        <v>704</v>
      </c>
      <c r="C2105" s="75" t="s">
        <v>683</v>
      </c>
      <c r="D2105" s="75" t="s">
        <v>121</v>
      </c>
      <c r="E2105" s="75" t="s">
        <v>20</v>
      </c>
      <c r="F2105" s="75" t="s">
        <v>705</v>
      </c>
      <c r="G2105" s="77">
        <v>45.0</v>
      </c>
    </row>
    <row r="2106">
      <c r="A2106" s="75" t="s">
        <v>665</v>
      </c>
      <c r="B2106" s="75" t="s">
        <v>704</v>
      </c>
      <c r="C2106" s="75" t="s">
        <v>683</v>
      </c>
      <c r="D2106" s="75" t="s">
        <v>121</v>
      </c>
      <c r="E2106" s="75" t="s">
        <v>20</v>
      </c>
      <c r="F2106" s="75" t="s">
        <v>706</v>
      </c>
      <c r="G2106" s="77">
        <v>3.0</v>
      </c>
    </row>
    <row r="2107">
      <c r="A2107" s="75" t="s">
        <v>665</v>
      </c>
      <c r="B2107" s="75" t="s">
        <v>704</v>
      </c>
      <c r="C2107" s="75" t="s">
        <v>683</v>
      </c>
      <c r="D2107" s="75" t="s">
        <v>121</v>
      </c>
      <c r="E2107" s="75" t="s">
        <v>20</v>
      </c>
      <c r="F2107" s="75" t="s">
        <v>707</v>
      </c>
      <c r="G2107" s="77">
        <v>3.0</v>
      </c>
    </row>
    <row r="2108">
      <c r="A2108" s="75" t="s">
        <v>665</v>
      </c>
      <c r="B2108" s="75" t="s">
        <v>704</v>
      </c>
      <c r="C2108" s="75" t="s">
        <v>683</v>
      </c>
      <c r="D2108" s="75" t="s">
        <v>121</v>
      </c>
      <c r="E2108" s="75" t="s">
        <v>15</v>
      </c>
      <c r="F2108" s="75" t="s">
        <v>705</v>
      </c>
      <c r="G2108" s="77">
        <v>188.0</v>
      </c>
    </row>
    <row r="2109">
      <c r="A2109" s="75" t="s">
        <v>665</v>
      </c>
      <c r="B2109" s="75" t="s">
        <v>704</v>
      </c>
      <c r="C2109" s="75" t="s">
        <v>683</v>
      </c>
      <c r="D2109" s="75" t="s">
        <v>121</v>
      </c>
      <c r="E2109" s="75" t="s">
        <v>15</v>
      </c>
      <c r="F2109" s="75" t="s">
        <v>706</v>
      </c>
      <c r="G2109" s="77">
        <v>0.0</v>
      </c>
    </row>
    <row r="2110">
      <c r="A2110" s="75" t="s">
        <v>665</v>
      </c>
      <c r="B2110" s="75" t="s">
        <v>704</v>
      </c>
      <c r="C2110" s="75" t="s">
        <v>683</v>
      </c>
      <c r="D2110" s="75" t="s">
        <v>121</v>
      </c>
      <c r="E2110" s="75" t="s">
        <v>15</v>
      </c>
      <c r="F2110" s="75" t="s">
        <v>707</v>
      </c>
      <c r="G2110" s="77">
        <v>0.0</v>
      </c>
    </row>
    <row r="2111">
      <c r="A2111" s="75" t="s">
        <v>665</v>
      </c>
      <c r="B2111" s="75" t="s">
        <v>704</v>
      </c>
      <c r="C2111" s="75" t="s">
        <v>683</v>
      </c>
      <c r="D2111" s="75" t="s">
        <v>121</v>
      </c>
      <c r="E2111" s="75" t="s">
        <v>19</v>
      </c>
      <c r="F2111" s="75" t="s">
        <v>705</v>
      </c>
      <c r="G2111" s="77">
        <v>19.0</v>
      </c>
    </row>
    <row r="2112">
      <c r="A2112" s="75" t="s">
        <v>665</v>
      </c>
      <c r="B2112" s="75" t="s">
        <v>704</v>
      </c>
      <c r="C2112" s="75" t="s">
        <v>683</v>
      </c>
      <c r="D2112" s="75" t="s">
        <v>121</v>
      </c>
      <c r="E2112" s="75" t="s">
        <v>19</v>
      </c>
      <c r="F2112" s="75" t="s">
        <v>706</v>
      </c>
      <c r="G2112" s="77">
        <v>10.0</v>
      </c>
    </row>
    <row r="2113">
      <c r="A2113" s="75" t="s">
        <v>665</v>
      </c>
      <c r="B2113" s="75" t="s">
        <v>704</v>
      </c>
      <c r="C2113" s="75" t="s">
        <v>683</v>
      </c>
      <c r="D2113" s="75" t="s">
        <v>121</v>
      </c>
      <c r="E2113" s="75" t="s">
        <v>19</v>
      </c>
      <c r="F2113" s="75" t="s">
        <v>707</v>
      </c>
      <c r="G2113" s="77">
        <v>10.0</v>
      </c>
    </row>
    <row r="2114">
      <c r="A2114" s="75" t="s">
        <v>665</v>
      </c>
      <c r="B2114" s="75" t="s">
        <v>704</v>
      </c>
      <c r="C2114" s="75" t="s">
        <v>683</v>
      </c>
      <c r="D2114" s="75" t="s">
        <v>121</v>
      </c>
      <c r="E2114" s="75" t="s">
        <v>13</v>
      </c>
      <c r="F2114" s="75" t="s">
        <v>705</v>
      </c>
      <c r="G2114" s="77">
        <v>19.0</v>
      </c>
    </row>
    <row r="2115">
      <c r="A2115" s="75" t="s">
        <v>665</v>
      </c>
      <c r="B2115" s="75" t="s">
        <v>704</v>
      </c>
      <c r="C2115" s="75" t="s">
        <v>683</v>
      </c>
      <c r="D2115" s="75" t="s">
        <v>121</v>
      </c>
      <c r="E2115" s="75" t="s">
        <v>13</v>
      </c>
      <c r="F2115" s="75" t="s">
        <v>706</v>
      </c>
      <c r="G2115" s="77">
        <v>0.0</v>
      </c>
    </row>
    <row r="2116">
      <c r="A2116" s="75" t="s">
        <v>665</v>
      </c>
      <c r="B2116" s="75" t="s">
        <v>704</v>
      </c>
      <c r="C2116" s="75" t="s">
        <v>683</v>
      </c>
      <c r="D2116" s="75" t="s">
        <v>121</v>
      </c>
      <c r="E2116" s="75" t="s">
        <v>13</v>
      </c>
      <c r="F2116" s="75" t="s">
        <v>707</v>
      </c>
      <c r="G2116" s="77">
        <v>0.0</v>
      </c>
    </row>
    <row r="2117">
      <c r="A2117" s="75" t="s">
        <v>665</v>
      </c>
      <c r="B2117" s="75" t="s">
        <v>704</v>
      </c>
      <c r="C2117" s="75" t="s">
        <v>683</v>
      </c>
      <c r="D2117" s="75" t="s">
        <v>121</v>
      </c>
      <c r="E2117" s="75" t="s">
        <v>10</v>
      </c>
      <c r="F2117" s="75" t="s">
        <v>705</v>
      </c>
      <c r="G2117" s="77">
        <v>8535.0</v>
      </c>
    </row>
    <row r="2118">
      <c r="A2118" s="75" t="s">
        <v>665</v>
      </c>
      <c r="B2118" s="75" t="s">
        <v>704</v>
      </c>
      <c r="C2118" s="75" t="s">
        <v>683</v>
      </c>
      <c r="D2118" s="75" t="s">
        <v>121</v>
      </c>
      <c r="E2118" s="75" t="s">
        <v>10</v>
      </c>
      <c r="F2118" s="75" t="s">
        <v>706</v>
      </c>
      <c r="G2118" s="77">
        <v>7658.0</v>
      </c>
    </row>
    <row r="2119">
      <c r="A2119" s="75" t="s">
        <v>665</v>
      </c>
      <c r="B2119" s="75" t="s">
        <v>704</v>
      </c>
      <c r="C2119" s="75" t="s">
        <v>683</v>
      </c>
      <c r="D2119" s="75" t="s">
        <v>121</v>
      </c>
      <c r="E2119" s="75" t="s">
        <v>10</v>
      </c>
      <c r="F2119" s="75" t="s">
        <v>707</v>
      </c>
      <c r="G2119" s="77">
        <v>6323.0</v>
      </c>
    </row>
    <row r="2120">
      <c r="A2120" s="75" t="s">
        <v>665</v>
      </c>
      <c r="B2120" s="75" t="s">
        <v>704</v>
      </c>
      <c r="C2120" s="75" t="s">
        <v>683</v>
      </c>
      <c r="D2120" s="75" t="s">
        <v>121</v>
      </c>
      <c r="E2120" s="75" t="s">
        <v>16</v>
      </c>
      <c r="F2120" s="75" t="s">
        <v>705</v>
      </c>
      <c r="G2120" s="77">
        <v>4617.0</v>
      </c>
    </row>
    <row r="2121">
      <c r="A2121" s="75" t="s">
        <v>665</v>
      </c>
      <c r="B2121" s="75" t="s">
        <v>704</v>
      </c>
      <c r="C2121" s="75" t="s">
        <v>683</v>
      </c>
      <c r="D2121" s="75" t="s">
        <v>121</v>
      </c>
      <c r="E2121" s="75" t="s">
        <v>16</v>
      </c>
      <c r="F2121" s="75" t="s">
        <v>706</v>
      </c>
      <c r="G2121" s="77">
        <v>4438.0</v>
      </c>
    </row>
    <row r="2122">
      <c r="A2122" s="75" t="s">
        <v>665</v>
      </c>
      <c r="B2122" s="75" t="s">
        <v>704</v>
      </c>
      <c r="C2122" s="75" t="s">
        <v>683</v>
      </c>
      <c r="D2122" s="75" t="s">
        <v>121</v>
      </c>
      <c r="E2122" s="75" t="s">
        <v>16</v>
      </c>
      <c r="F2122" s="75" t="s">
        <v>707</v>
      </c>
      <c r="G2122" s="77">
        <v>4272.0</v>
      </c>
    </row>
    <row r="2123">
      <c r="A2123" s="75" t="s">
        <v>665</v>
      </c>
      <c r="B2123" s="75" t="s">
        <v>704</v>
      </c>
      <c r="C2123" s="75" t="s">
        <v>683</v>
      </c>
      <c r="D2123" s="75" t="s">
        <v>121</v>
      </c>
      <c r="E2123" s="75" t="s">
        <v>12</v>
      </c>
      <c r="F2123" s="75" t="s">
        <v>705</v>
      </c>
      <c r="G2123" s="77">
        <v>187.0</v>
      </c>
    </row>
    <row r="2124">
      <c r="A2124" s="75" t="s">
        <v>665</v>
      </c>
      <c r="B2124" s="75" t="s">
        <v>704</v>
      </c>
      <c r="C2124" s="75" t="s">
        <v>683</v>
      </c>
      <c r="D2124" s="75" t="s">
        <v>121</v>
      </c>
      <c r="E2124" s="75" t="s">
        <v>12</v>
      </c>
      <c r="F2124" s="75" t="s">
        <v>706</v>
      </c>
      <c r="G2124" s="77">
        <v>58.0</v>
      </c>
    </row>
    <row r="2125">
      <c r="A2125" s="75" t="s">
        <v>665</v>
      </c>
      <c r="B2125" s="75" t="s">
        <v>704</v>
      </c>
      <c r="C2125" s="75" t="s">
        <v>683</v>
      </c>
      <c r="D2125" s="75" t="s">
        <v>121</v>
      </c>
      <c r="E2125" s="75" t="s">
        <v>12</v>
      </c>
      <c r="F2125" s="75" t="s">
        <v>707</v>
      </c>
      <c r="G2125" s="77">
        <v>57.0</v>
      </c>
    </row>
    <row r="2126">
      <c r="A2126" s="75" t="s">
        <v>665</v>
      </c>
      <c r="B2126" s="75" t="s">
        <v>704</v>
      </c>
      <c r="C2126" s="75" t="s">
        <v>683</v>
      </c>
      <c r="D2126" s="75" t="s">
        <v>121</v>
      </c>
      <c r="E2126" s="75" t="s">
        <v>18</v>
      </c>
      <c r="F2126" s="75" t="s">
        <v>705</v>
      </c>
      <c r="G2126" s="77">
        <v>12.0</v>
      </c>
    </row>
    <row r="2127">
      <c r="A2127" s="75" t="s">
        <v>665</v>
      </c>
      <c r="B2127" s="75" t="s">
        <v>704</v>
      </c>
      <c r="C2127" s="75" t="s">
        <v>683</v>
      </c>
      <c r="D2127" s="75" t="s">
        <v>121</v>
      </c>
      <c r="E2127" s="75" t="s">
        <v>18</v>
      </c>
      <c r="F2127" s="75" t="s">
        <v>706</v>
      </c>
      <c r="G2127" s="77">
        <v>6.0</v>
      </c>
    </row>
    <row r="2128">
      <c r="A2128" s="75" t="s">
        <v>665</v>
      </c>
      <c r="B2128" s="75" t="s">
        <v>704</v>
      </c>
      <c r="C2128" s="75" t="s">
        <v>683</v>
      </c>
      <c r="D2128" s="75" t="s">
        <v>121</v>
      </c>
      <c r="E2128" s="75" t="s">
        <v>18</v>
      </c>
      <c r="F2128" s="75" t="s">
        <v>707</v>
      </c>
      <c r="G2128" s="77">
        <v>6.0</v>
      </c>
    </row>
    <row r="2129">
      <c r="A2129" s="75" t="s">
        <v>665</v>
      </c>
      <c r="B2129" s="75" t="s">
        <v>704</v>
      </c>
      <c r="C2129" s="75" t="s">
        <v>683</v>
      </c>
      <c r="D2129" s="75" t="s">
        <v>69</v>
      </c>
      <c r="E2129" s="75" t="s">
        <v>17</v>
      </c>
      <c r="F2129" s="75" t="s">
        <v>705</v>
      </c>
      <c r="G2129" s="77">
        <v>202.0</v>
      </c>
    </row>
    <row r="2130">
      <c r="A2130" s="75" t="s">
        <v>665</v>
      </c>
      <c r="B2130" s="75" t="s">
        <v>704</v>
      </c>
      <c r="C2130" s="75" t="s">
        <v>683</v>
      </c>
      <c r="D2130" s="75" t="s">
        <v>69</v>
      </c>
      <c r="E2130" s="75" t="s">
        <v>17</v>
      </c>
      <c r="F2130" s="75" t="s">
        <v>706</v>
      </c>
      <c r="G2130" s="77">
        <v>23.0</v>
      </c>
    </row>
    <row r="2131">
      <c r="A2131" s="75" t="s">
        <v>665</v>
      </c>
      <c r="B2131" s="75" t="s">
        <v>704</v>
      </c>
      <c r="C2131" s="75" t="s">
        <v>683</v>
      </c>
      <c r="D2131" s="75" t="s">
        <v>69</v>
      </c>
      <c r="E2131" s="75" t="s">
        <v>17</v>
      </c>
      <c r="F2131" s="75" t="s">
        <v>707</v>
      </c>
      <c r="G2131" s="77">
        <v>21.0</v>
      </c>
    </row>
    <row r="2132">
      <c r="A2132" s="75" t="s">
        <v>665</v>
      </c>
      <c r="B2132" s="75" t="s">
        <v>704</v>
      </c>
      <c r="C2132" s="75" t="s">
        <v>683</v>
      </c>
      <c r="D2132" s="75" t="s">
        <v>69</v>
      </c>
      <c r="E2132" s="75" t="s">
        <v>14</v>
      </c>
      <c r="F2132" s="75" t="s">
        <v>705</v>
      </c>
      <c r="G2132" s="77">
        <v>283.0</v>
      </c>
    </row>
    <row r="2133">
      <c r="A2133" s="75" t="s">
        <v>665</v>
      </c>
      <c r="B2133" s="75" t="s">
        <v>704</v>
      </c>
      <c r="C2133" s="75" t="s">
        <v>683</v>
      </c>
      <c r="D2133" s="75" t="s">
        <v>69</v>
      </c>
      <c r="E2133" s="75" t="s">
        <v>14</v>
      </c>
      <c r="F2133" s="75" t="s">
        <v>706</v>
      </c>
      <c r="G2133" s="77">
        <v>0.0</v>
      </c>
    </row>
    <row r="2134">
      <c r="A2134" s="75" t="s">
        <v>665</v>
      </c>
      <c r="B2134" s="75" t="s">
        <v>704</v>
      </c>
      <c r="C2134" s="75" t="s">
        <v>683</v>
      </c>
      <c r="D2134" s="75" t="s">
        <v>69</v>
      </c>
      <c r="E2134" s="75" t="s">
        <v>14</v>
      </c>
      <c r="F2134" s="75" t="s">
        <v>707</v>
      </c>
      <c r="G2134" s="77">
        <v>0.0</v>
      </c>
    </row>
    <row r="2135">
      <c r="A2135" s="75" t="s">
        <v>665</v>
      </c>
      <c r="B2135" s="75" t="s">
        <v>704</v>
      </c>
      <c r="C2135" s="75" t="s">
        <v>683</v>
      </c>
      <c r="D2135" s="75" t="s">
        <v>69</v>
      </c>
      <c r="E2135" s="75" t="s">
        <v>11</v>
      </c>
      <c r="F2135" s="75" t="s">
        <v>705</v>
      </c>
      <c r="G2135" s="77">
        <v>8183.0</v>
      </c>
    </row>
    <row r="2136">
      <c r="A2136" s="75" t="s">
        <v>665</v>
      </c>
      <c r="B2136" s="75" t="s">
        <v>704</v>
      </c>
      <c r="C2136" s="75" t="s">
        <v>683</v>
      </c>
      <c r="D2136" s="75" t="s">
        <v>69</v>
      </c>
      <c r="E2136" s="75" t="s">
        <v>11</v>
      </c>
      <c r="F2136" s="75" t="s">
        <v>706</v>
      </c>
      <c r="G2136" s="77">
        <v>2128.0</v>
      </c>
    </row>
    <row r="2137">
      <c r="A2137" s="75" t="s">
        <v>665</v>
      </c>
      <c r="B2137" s="75" t="s">
        <v>704</v>
      </c>
      <c r="C2137" s="75" t="s">
        <v>683</v>
      </c>
      <c r="D2137" s="75" t="s">
        <v>69</v>
      </c>
      <c r="E2137" s="75" t="s">
        <v>11</v>
      </c>
      <c r="F2137" s="75" t="s">
        <v>707</v>
      </c>
      <c r="G2137" s="77">
        <v>1874.0</v>
      </c>
    </row>
    <row r="2138">
      <c r="A2138" s="75" t="s">
        <v>665</v>
      </c>
      <c r="B2138" s="75" t="s">
        <v>704</v>
      </c>
      <c r="C2138" s="75" t="s">
        <v>683</v>
      </c>
      <c r="D2138" s="75" t="s">
        <v>69</v>
      </c>
      <c r="E2138" s="75" t="s">
        <v>20</v>
      </c>
      <c r="F2138" s="75" t="s">
        <v>705</v>
      </c>
      <c r="G2138" s="77">
        <v>325.0</v>
      </c>
    </row>
    <row r="2139">
      <c r="A2139" s="75" t="s">
        <v>665</v>
      </c>
      <c r="B2139" s="75" t="s">
        <v>704</v>
      </c>
      <c r="C2139" s="75" t="s">
        <v>683</v>
      </c>
      <c r="D2139" s="75" t="s">
        <v>69</v>
      </c>
      <c r="E2139" s="75" t="s">
        <v>20</v>
      </c>
      <c r="F2139" s="75" t="s">
        <v>706</v>
      </c>
      <c r="G2139" s="77">
        <v>147.0</v>
      </c>
    </row>
    <row r="2140">
      <c r="A2140" s="75" t="s">
        <v>665</v>
      </c>
      <c r="B2140" s="75" t="s">
        <v>704</v>
      </c>
      <c r="C2140" s="75" t="s">
        <v>683</v>
      </c>
      <c r="D2140" s="75" t="s">
        <v>69</v>
      </c>
      <c r="E2140" s="75" t="s">
        <v>20</v>
      </c>
      <c r="F2140" s="75" t="s">
        <v>707</v>
      </c>
      <c r="G2140" s="77">
        <v>120.0</v>
      </c>
    </row>
    <row r="2141">
      <c r="A2141" s="75" t="s">
        <v>665</v>
      </c>
      <c r="B2141" s="75" t="s">
        <v>704</v>
      </c>
      <c r="C2141" s="75" t="s">
        <v>683</v>
      </c>
      <c r="D2141" s="75" t="s">
        <v>69</v>
      </c>
      <c r="E2141" s="75" t="s">
        <v>15</v>
      </c>
      <c r="F2141" s="75" t="s">
        <v>705</v>
      </c>
      <c r="G2141" s="77">
        <v>451.0</v>
      </c>
    </row>
    <row r="2142">
      <c r="A2142" s="75" t="s">
        <v>665</v>
      </c>
      <c r="B2142" s="75" t="s">
        <v>704</v>
      </c>
      <c r="C2142" s="75" t="s">
        <v>683</v>
      </c>
      <c r="D2142" s="75" t="s">
        <v>69</v>
      </c>
      <c r="E2142" s="75" t="s">
        <v>15</v>
      </c>
      <c r="F2142" s="75" t="s">
        <v>706</v>
      </c>
      <c r="G2142" s="77">
        <v>9.0</v>
      </c>
    </row>
    <row r="2143">
      <c r="A2143" s="75" t="s">
        <v>665</v>
      </c>
      <c r="B2143" s="75" t="s">
        <v>704</v>
      </c>
      <c r="C2143" s="75" t="s">
        <v>683</v>
      </c>
      <c r="D2143" s="75" t="s">
        <v>69</v>
      </c>
      <c r="E2143" s="75" t="s">
        <v>15</v>
      </c>
      <c r="F2143" s="75" t="s">
        <v>707</v>
      </c>
      <c r="G2143" s="77">
        <v>9.0</v>
      </c>
    </row>
    <row r="2144">
      <c r="A2144" s="75" t="s">
        <v>665</v>
      </c>
      <c r="B2144" s="75" t="s">
        <v>704</v>
      </c>
      <c r="C2144" s="75" t="s">
        <v>683</v>
      </c>
      <c r="D2144" s="75" t="s">
        <v>69</v>
      </c>
      <c r="E2144" s="75" t="s">
        <v>19</v>
      </c>
      <c r="F2144" s="75" t="s">
        <v>705</v>
      </c>
      <c r="G2144" s="77">
        <v>135.0</v>
      </c>
    </row>
    <row r="2145">
      <c r="A2145" s="75" t="s">
        <v>665</v>
      </c>
      <c r="B2145" s="75" t="s">
        <v>704</v>
      </c>
      <c r="C2145" s="75" t="s">
        <v>683</v>
      </c>
      <c r="D2145" s="75" t="s">
        <v>69</v>
      </c>
      <c r="E2145" s="75" t="s">
        <v>19</v>
      </c>
      <c r="F2145" s="75" t="s">
        <v>706</v>
      </c>
      <c r="G2145" s="77">
        <v>115.0</v>
      </c>
    </row>
    <row r="2146">
      <c r="A2146" s="75" t="s">
        <v>665</v>
      </c>
      <c r="B2146" s="75" t="s">
        <v>704</v>
      </c>
      <c r="C2146" s="75" t="s">
        <v>683</v>
      </c>
      <c r="D2146" s="75" t="s">
        <v>69</v>
      </c>
      <c r="E2146" s="75" t="s">
        <v>19</v>
      </c>
      <c r="F2146" s="75" t="s">
        <v>707</v>
      </c>
      <c r="G2146" s="77">
        <v>111.0</v>
      </c>
    </row>
    <row r="2147">
      <c r="A2147" s="75" t="s">
        <v>665</v>
      </c>
      <c r="B2147" s="75" t="s">
        <v>704</v>
      </c>
      <c r="C2147" s="75" t="s">
        <v>683</v>
      </c>
      <c r="D2147" s="75" t="s">
        <v>69</v>
      </c>
      <c r="E2147" s="75" t="s">
        <v>13</v>
      </c>
      <c r="F2147" s="75" t="s">
        <v>705</v>
      </c>
      <c r="G2147" s="77">
        <v>118.0</v>
      </c>
    </row>
    <row r="2148">
      <c r="A2148" s="75" t="s">
        <v>665</v>
      </c>
      <c r="B2148" s="75" t="s">
        <v>704</v>
      </c>
      <c r="C2148" s="75" t="s">
        <v>683</v>
      </c>
      <c r="D2148" s="75" t="s">
        <v>69</v>
      </c>
      <c r="E2148" s="75" t="s">
        <v>13</v>
      </c>
      <c r="F2148" s="75" t="s">
        <v>706</v>
      </c>
      <c r="G2148" s="77">
        <v>35.0</v>
      </c>
    </row>
    <row r="2149">
      <c r="A2149" s="75" t="s">
        <v>665</v>
      </c>
      <c r="B2149" s="75" t="s">
        <v>704</v>
      </c>
      <c r="C2149" s="75" t="s">
        <v>683</v>
      </c>
      <c r="D2149" s="75" t="s">
        <v>69</v>
      </c>
      <c r="E2149" s="75" t="s">
        <v>13</v>
      </c>
      <c r="F2149" s="75" t="s">
        <v>707</v>
      </c>
      <c r="G2149" s="77">
        <v>28.0</v>
      </c>
    </row>
    <row r="2150">
      <c r="A2150" s="75" t="s">
        <v>665</v>
      </c>
      <c r="B2150" s="75" t="s">
        <v>704</v>
      </c>
      <c r="C2150" s="75" t="s">
        <v>683</v>
      </c>
      <c r="D2150" s="75" t="s">
        <v>69</v>
      </c>
      <c r="E2150" s="75" t="s">
        <v>10</v>
      </c>
      <c r="F2150" s="75" t="s">
        <v>705</v>
      </c>
      <c r="G2150" s="77">
        <v>6334.0</v>
      </c>
    </row>
    <row r="2151">
      <c r="A2151" s="75" t="s">
        <v>665</v>
      </c>
      <c r="B2151" s="75" t="s">
        <v>704</v>
      </c>
      <c r="C2151" s="75" t="s">
        <v>683</v>
      </c>
      <c r="D2151" s="75" t="s">
        <v>69</v>
      </c>
      <c r="E2151" s="75" t="s">
        <v>10</v>
      </c>
      <c r="F2151" s="75" t="s">
        <v>706</v>
      </c>
      <c r="G2151" s="77">
        <v>4358.0</v>
      </c>
    </row>
    <row r="2152">
      <c r="A2152" s="75" t="s">
        <v>665</v>
      </c>
      <c r="B2152" s="75" t="s">
        <v>704</v>
      </c>
      <c r="C2152" s="75" t="s">
        <v>683</v>
      </c>
      <c r="D2152" s="75" t="s">
        <v>69</v>
      </c>
      <c r="E2152" s="75" t="s">
        <v>10</v>
      </c>
      <c r="F2152" s="75" t="s">
        <v>707</v>
      </c>
      <c r="G2152" s="77">
        <v>3022.0</v>
      </c>
    </row>
    <row r="2153">
      <c r="A2153" s="75" t="s">
        <v>665</v>
      </c>
      <c r="B2153" s="75" t="s">
        <v>704</v>
      </c>
      <c r="C2153" s="75" t="s">
        <v>683</v>
      </c>
      <c r="D2153" s="75" t="s">
        <v>69</v>
      </c>
      <c r="E2153" s="75" t="s">
        <v>16</v>
      </c>
      <c r="F2153" s="75" t="s">
        <v>705</v>
      </c>
      <c r="G2153" s="77">
        <v>4195.0</v>
      </c>
    </row>
    <row r="2154">
      <c r="A2154" s="75" t="s">
        <v>665</v>
      </c>
      <c r="B2154" s="75" t="s">
        <v>704</v>
      </c>
      <c r="C2154" s="75" t="s">
        <v>683</v>
      </c>
      <c r="D2154" s="75" t="s">
        <v>69</v>
      </c>
      <c r="E2154" s="75" t="s">
        <v>16</v>
      </c>
      <c r="F2154" s="75" t="s">
        <v>706</v>
      </c>
      <c r="G2154" s="77">
        <v>3573.0</v>
      </c>
    </row>
    <row r="2155">
      <c r="A2155" s="75" t="s">
        <v>665</v>
      </c>
      <c r="B2155" s="75" t="s">
        <v>704</v>
      </c>
      <c r="C2155" s="75" t="s">
        <v>683</v>
      </c>
      <c r="D2155" s="75" t="s">
        <v>69</v>
      </c>
      <c r="E2155" s="75" t="s">
        <v>16</v>
      </c>
      <c r="F2155" s="75" t="s">
        <v>707</v>
      </c>
      <c r="G2155" s="77">
        <v>3033.0</v>
      </c>
    </row>
    <row r="2156">
      <c r="A2156" s="75" t="s">
        <v>665</v>
      </c>
      <c r="B2156" s="75" t="s">
        <v>704</v>
      </c>
      <c r="C2156" s="75" t="s">
        <v>683</v>
      </c>
      <c r="D2156" s="75" t="s">
        <v>69</v>
      </c>
      <c r="E2156" s="75" t="s">
        <v>12</v>
      </c>
      <c r="F2156" s="75" t="s">
        <v>705</v>
      </c>
      <c r="G2156" s="77">
        <v>307.0</v>
      </c>
    </row>
    <row r="2157">
      <c r="A2157" s="75" t="s">
        <v>665</v>
      </c>
      <c r="B2157" s="75" t="s">
        <v>704</v>
      </c>
      <c r="C2157" s="75" t="s">
        <v>683</v>
      </c>
      <c r="D2157" s="75" t="s">
        <v>69</v>
      </c>
      <c r="E2157" s="75" t="s">
        <v>12</v>
      </c>
      <c r="F2157" s="75" t="s">
        <v>706</v>
      </c>
      <c r="G2157" s="77">
        <v>39.0</v>
      </c>
    </row>
    <row r="2158">
      <c r="A2158" s="75" t="s">
        <v>665</v>
      </c>
      <c r="B2158" s="75" t="s">
        <v>704</v>
      </c>
      <c r="C2158" s="75" t="s">
        <v>683</v>
      </c>
      <c r="D2158" s="75" t="s">
        <v>69</v>
      </c>
      <c r="E2158" s="75" t="s">
        <v>12</v>
      </c>
      <c r="F2158" s="75" t="s">
        <v>707</v>
      </c>
      <c r="G2158" s="77">
        <v>39.0</v>
      </c>
    </row>
    <row r="2159">
      <c r="A2159" s="75" t="s">
        <v>665</v>
      </c>
      <c r="B2159" s="75" t="s">
        <v>704</v>
      </c>
      <c r="C2159" s="75" t="s">
        <v>683</v>
      </c>
      <c r="D2159" s="75" t="s">
        <v>69</v>
      </c>
      <c r="E2159" s="75" t="s">
        <v>18</v>
      </c>
      <c r="F2159" s="75" t="s">
        <v>705</v>
      </c>
      <c r="G2159" s="77">
        <v>56.0</v>
      </c>
    </row>
    <row r="2160">
      <c r="A2160" s="75" t="s">
        <v>665</v>
      </c>
      <c r="B2160" s="75" t="s">
        <v>704</v>
      </c>
      <c r="C2160" s="75" t="s">
        <v>683</v>
      </c>
      <c r="D2160" s="75" t="s">
        <v>69</v>
      </c>
      <c r="E2160" s="75" t="s">
        <v>18</v>
      </c>
      <c r="F2160" s="75" t="s">
        <v>706</v>
      </c>
      <c r="G2160" s="77">
        <v>1.0</v>
      </c>
    </row>
    <row r="2161">
      <c r="A2161" s="75" t="s">
        <v>665</v>
      </c>
      <c r="B2161" s="75" t="s">
        <v>704</v>
      </c>
      <c r="C2161" s="75" t="s">
        <v>683</v>
      </c>
      <c r="D2161" s="75" t="s">
        <v>69</v>
      </c>
      <c r="E2161" s="75" t="s">
        <v>18</v>
      </c>
      <c r="F2161" s="75" t="s">
        <v>707</v>
      </c>
      <c r="G2161" s="77">
        <v>1.0</v>
      </c>
    </row>
    <row r="2162">
      <c r="A2162" s="75" t="s">
        <v>665</v>
      </c>
      <c r="B2162" s="75" t="s">
        <v>704</v>
      </c>
      <c r="C2162" s="75" t="s">
        <v>683</v>
      </c>
      <c r="D2162" s="75" t="s">
        <v>96</v>
      </c>
      <c r="E2162" s="75" t="s">
        <v>17</v>
      </c>
      <c r="F2162" s="75" t="s">
        <v>705</v>
      </c>
      <c r="G2162" s="77">
        <v>2003.0</v>
      </c>
    </row>
    <row r="2163">
      <c r="A2163" s="75" t="s">
        <v>665</v>
      </c>
      <c r="B2163" s="75" t="s">
        <v>704</v>
      </c>
      <c r="C2163" s="75" t="s">
        <v>683</v>
      </c>
      <c r="D2163" s="75" t="s">
        <v>96</v>
      </c>
      <c r="E2163" s="75" t="s">
        <v>17</v>
      </c>
      <c r="F2163" s="75" t="s">
        <v>706</v>
      </c>
      <c r="G2163" s="77">
        <v>1146.0</v>
      </c>
    </row>
    <row r="2164">
      <c r="A2164" s="75" t="s">
        <v>665</v>
      </c>
      <c r="B2164" s="75" t="s">
        <v>704</v>
      </c>
      <c r="C2164" s="75" t="s">
        <v>683</v>
      </c>
      <c r="D2164" s="75" t="s">
        <v>96</v>
      </c>
      <c r="E2164" s="75" t="s">
        <v>17</v>
      </c>
      <c r="F2164" s="75" t="s">
        <v>707</v>
      </c>
      <c r="G2164" s="77">
        <v>904.0</v>
      </c>
    </row>
    <row r="2165">
      <c r="A2165" s="75" t="s">
        <v>665</v>
      </c>
      <c r="B2165" s="75" t="s">
        <v>704</v>
      </c>
      <c r="C2165" s="75" t="s">
        <v>683</v>
      </c>
      <c r="D2165" s="75" t="s">
        <v>96</v>
      </c>
      <c r="E2165" s="75" t="s">
        <v>14</v>
      </c>
      <c r="F2165" s="75" t="s">
        <v>705</v>
      </c>
      <c r="G2165" s="77">
        <v>855.0</v>
      </c>
    </row>
    <row r="2166">
      <c r="A2166" s="75" t="s">
        <v>665</v>
      </c>
      <c r="B2166" s="75" t="s">
        <v>704</v>
      </c>
      <c r="C2166" s="75" t="s">
        <v>683</v>
      </c>
      <c r="D2166" s="75" t="s">
        <v>96</v>
      </c>
      <c r="E2166" s="75" t="s">
        <v>14</v>
      </c>
      <c r="F2166" s="75" t="s">
        <v>706</v>
      </c>
      <c r="G2166" s="77">
        <v>0.0</v>
      </c>
    </row>
    <row r="2167">
      <c r="A2167" s="75" t="s">
        <v>665</v>
      </c>
      <c r="B2167" s="75" t="s">
        <v>704</v>
      </c>
      <c r="C2167" s="75" t="s">
        <v>683</v>
      </c>
      <c r="D2167" s="75" t="s">
        <v>96</v>
      </c>
      <c r="E2167" s="75" t="s">
        <v>14</v>
      </c>
      <c r="F2167" s="75" t="s">
        <v>707</v>
      </c>
      <c r="G2167" s="77">
        <v>0.0</v>
      </c>
    </row>
    <row r="2168">
      <c r="A2168" s="75" t="s">
        <v>665</v>
      </c>
      <c r="B2168" s="75" t="s">
        <v>704</v>
      </c>
      <c r="C2168" s="75" t="s">
        <v>683</v>
      </c>
      <c r="D2168" s="75" t="s">
        <v>96</v>
      </c>
      <c r="E2168" s="75" t="s">
        <v>11</v>
      </c>
      <c r="F2168" s="75" t="s">
        <v>705</v>
      </c>
      <c r="G2168" s="77">
        <v>19657.0</v>
      </c>
    </row>
    <row r="2169">
      <c r="A2169" s="75" t="s">
        <v>665</v>
      </c>
      <c r="B2169" s="75" t="s">
        <v>704</v>
      </c>
      <c r="C2169" s="75" t="s">
        <v>683</v>
      </c>
      <c r="D2169" s="75" t="s">
        <v>96</v>
      </c>
      <c r="E2169" s="75" t="s">
        <v>11</v>
      </c>
      <c r="F2169" s="75" t="s">
        <v>706</v>
      </c>
      <c r="G2169" s="77">
        <v>2759.0</v>
      </c>
    </row>
    <row r="2170">
      <c r="A2170" s="75" t="s">
        <v>665</v>
      </c>
      <c r="B2170" s="75" t="s">
        <v>704</v>
      </c>
      <c r="C2170" s="75" t="s">
        <v>683</v>
      </c>
      <c r="D2170" s="75" t="s">
        <v>96</v>
      </c>
      <c r="E2170" s="75" t="s">
        <v>11</v>
      </c>
      <c r="F2170" s="75" t="s">
        <v>707</v>
      </c>
      <c r="G2170" s="77">
        <v>2379.0</v>
      </c>
    </row>
    <row r="2171">
      <c r="A2171" s="75" t="s">
        <v>665</v>
      </c>
      <c r="B2171" s="75" t="s">
        <v>704</v>
      </c>
      <c r="C2171" s="75" t="s">
        <v>683</v>
      </c>
      <c r="D2171" s="75" t="s">
        <v>96</v>
      </c>
      <c r="E2171" s="75" t="s">
        <v>20</v>
      </c>
      <c r="F2171" s="75" t="s">
        <v>705</v>
      </c>
      <c r="G2171" s="77">
        <v>561.0</v>
      </c>
    </row>
    <row r="2172">
      <c r="A2172" s="75" t="s">
        <v>665</v>
      </c>
      <c r="B2172" s="75" t="s">
        <v>704</v>
      </c>
      <c r="C2172" s="75" t="s">
        <v>683</v>
      </c>
      <c r="D2172" s="75" t="s">
        <v>96</v>
      </c>
      <c r="E2172" s="75" t="s">
        <v>20</v>
      </c>
      <c r="F2172" s="75" t="s">
        <v>706</v>
      </c>
      <c r="G2172" s="77">
        <v>169.0</v>
      </c>
    </row>
    <row r="2173">
      <c r="A2173" s="75" t="s">
        <v>665</v>
      </c>
      <c r="B2173" s="75" t="s">
        <v>704</v>
      </c>
      <c r="C2173" s="75" t="s">
        <v>683</v>
      </c>
      <c r="D2173" s="75" t="s">
        <v>96</v>
      </c>
      <c r="E2173" s="75" t="s">
        <v>20</v>
      </c>
      <c r="F2173" s="75" t="s">
        <v>707</v>
      </c>
      <c r="G2173" s="77">
        <v>153.0</v>
      </c>
    </row>
    <row r="2174">
      <c r="A2174" s="75" t="s">
        <v>665</v>
      </c>
      <c r="B2174" s="75" t="s">
        <v>704</v>
      </c>
      <c r="C2174" s="75" t="s">
        <v>683</v>
      </c>
      <c r="D2174" s="75" t="s">
        <v>96</v>
      </c>
      <c r="E2174" s="75" t="s">
        <v>15</v>
      </c>
      <c r="F2174" s="75" t="s">
        <v>705</v>
      </c>
      <c r="G2174" s="77">
        <v>1595.0</v>
      </c>
    </row>
    <row r="2175">
      <c r="A2175" s="75" t="s">
        <v>665</v>
      </c>
      <c r="B2175" s="75" t="s">
        <v>704</v>
      </c>
      <c r="C2175" s="75" t="s">
        <v>683</v>
      </c>
      <c r="D2175" s="75" t="s">
        <v>96</v>
      </c>
      <c r="E2175" s="75" t="s">
        <v>15</v>
      </c>
      <c r="F2175" s="75" t="s">
        <v>706</v>
      </c>
      <c r="G2175" s="77">
        <v>48.0</v>
      </c>
    </row>
    <row r="2176">
      <c r="A2176" s="75" t="s">
        <v>665</v>
      </c>
      <c r="B2176" s="75" t="s">
        <v>704</v>
      </c>
      <c r="C2176" s="75" t="s">
        <v>683</v>
      </c>
      <c r="D2176" s="75" t="s">
        <v>96</v>
      </c>
      <c r="E2176" s="75" t="s">
        <v>15</v>
      </c>
      <c r="F2176" s="75" t="s">
        <v>707</v>
      </c>
      <c r="G2176" s="77">
        <v>48.0</v>
      </c>
    </row>
    <row r="2177">
      <c r="A2177" s="75" t="s">
        <v>665</v>
      </c>
      <c r="B2177" s="75" t="s">
        <v>704</v>
      </c>
      <c r="C2177" s="75" t="s">
        <v>683</v>
      </c>
      <c r="D2177" s="75" t="s">
        <v>96</v>
      </c>
      <c r="E2177" s="75" t="s">
        <v>19</v>
      </c>
      <c r="F2177" s="75" t="s">
        <v>705</v>
      </c>
      <c r="G2177" s="77">
        <v>1230.0</v>
      </c>
    </row>
    <row r="2178">
      <c r="A2178" s="75" t="s">
        <v>665</v>
      </c>
      <c r="B2178" s="75" t="s">
        <v>704</v>
      </c>
      <c r="C2178" s="75" t="s">
        <v>683</v>
      </c>
      <c r="D2178" s="75" t="s">
        <v>96</v>
      </c>
      <c r="E2178" s="75" t="s">
        <v>19</v>
      </c>
      <c r="F2178" s="75" t="s">
        <v>706</v>
      </c>
      <c r="G2178" s="77">
        <v>1147.0</v>
      </c>
    </row>
    <row r="2179">
      <c r="A2179" s="75" t="s">
        <v>665</v>
      </c>
      <c r="B2179" s="75" t="s">
        <v>704</v>
      </c>
      <c r="C2179" s="75" t="s">
        <v>683</v>
      </c>
      <c r="D2179" s="75" t="s">
        <v>96</v>
      </c>
      <c r="E2179" s="75" t="s">
        <v>19</v>
      </c>
      <c r="F2179" s="75" t="s">
        <v>707</v>
      </c>
      <c r="G2179" s="77">
        <v>956.0</v>
      </c>
    </row>
    <row r="2180">
      <c r="A2180" s="75" t="s">
        <v>665</v>
      </c>
      <c r="B2180" s="75" t="s">
        <v>704</v>
      </c>
      <c r="C2180" s="75" t="s">
        <v>683</v>
      </c>
      <c r="D2180" s="75" t="s">
        <v>96</v>
      </c>
      <c r="E2180" s="75" t="s">
        <v>13</v>
      </c>
      <c r="F2180" s="75" t="s">
        <v>705</v>
      </c>
      <c r="G2180" s="77">
        <v>360.0</v>
      </c>
    </row>
    <row r="2181">
      <c r="A2181" s="75" t="s">
        <v>665</v>
      </c>
      <c r="B2181" s="75" t="s">
        <v>704</v>
      </c>
      <c r="C2181" s="75" t="s">
        <v>683</v>
      </c>
      <c r="D2181" s="75" t="s">
        <v>96</v>
      </c>
      <c r="E2181" s="75" t="s">
        <v>13</v>
      </c>
      <c r="F2181" s="75" t="s">
        <v>706</v>
      </c>
      <c r="G2181" s="77">
        <v>61.0</v>
      </c>
    </row>
    <row r="2182">
      <c r="A2182" s="75" t="s">
        <v>665</v>
      </c>
      <c r="B2182" s="75" t="s">
        <v>704</v>
      </c>
      <c r="C2182" s="75" t="s">
        <v>683</v>
      </c>
      <c r="D2182" s="75" t="s">
        <v>96</v>
      </c>
      <c r="E2182" s="75" t="s">
        <v>13</v>
      </c>
      <c r="F2182" s="75" t="s">
        <v>707</v>
      </c>
      <c r="G2182" s="77">
        <v>51.0</v>
      </c>
    </row>
    <row r="2183">
      <c r="A2183" s="75" t="s">
        <v>665</v>
      </c>
      <c r="B2183" s="75" t="s">
        <v>704</v>
      </c>
      <c r="C2183" s="75" t="s">
        <v>683</v>
      </c>
      <c r="D2183" s="75" t="s">
        <v>96</v>
      </c>
      <c r="E2183" s="75" t="s">
        <v>10</v>
      </c>
      <c r="F2183" s="75" t="s">
        <v>705</v>
      </c>
      <c r="G2183" s="77">
        <v>11475.0</v>
      </c>
    </row>
    <row r="2184">
      <c r="A2184" s="75" t="s">
        <v>665</v>
      </c>
      <c r="B2184" s="75" t="s">
        <v>704</v>
      </c>
      <c r="C2184" s="75" t="s">
        <v>683</v>
      </c>
      <c r="D2184" s="75" t="s">
        <v>96</v>
      </c>
      <c r="E2184" s="75" t="s">
        <v>10</v>
      </c>
      <c r="F2184" s="75" t="s">
        <v>706</v>
      </c>
      <c r="G2184" s="77">
        <v>6573.0</v>
      </c>
    </row>
    <row r="2185">
      <c r="A2185" s="75" t="s">
        <v>665</v>
      </c>
      <c r="B2185" s="75" t="s">
        <v>704</v>
      </c>
      <c r="C2185" s="75" t="s">
        <v>683</v>
      </c>
      <c r="D2185" s="75" t="s">
        <v>96</v>
      </c>
      <c r="E2185" s="75" t="s">
        <v>10</v>
      </c>
      <c r="F2185" s="75" t="s">
        <v>707</v>
      </c>
      <c r="G2185" s="77">
        <v>4476.0</v>
      </c>
    </row>
    <row r="2186">
      <c r="A2186" s="75" t="s">
        <v>665</v>
      </c>
      <c r="B2186" s="75" t="s">
        <v>704</v>
      </c>
      <c r="C2186" s="75" t="s">
        <v>683</v>
      </c>
      <c r="D2186" s="75" t="s">
        <v>96</v>
      </c>
      <c r="E2186" s="75" t="s">
        <v>16</v>
      </c>
      <c r="F2186" s="75" t="s">
        <v>705</v>
      </c>
      <c r="G2186" s="77">
        <v>4577.0</v>
      </c>
    </row>
    <row r="2187">
      <c r="A2187" s="75" t="s">
        <v>665</v>
      </c>
      <c r="B2187" s="75" t="s">
        <v>704</v>
      </c>
      <c r="C2187" s="75" t="s">
        <v>683</v>
      </c>
      <c r="D2187" s="75" t="s">
        <v>96</v>
      </c>
      <c r="E2187" s="75" t="s">
        <v>16</v>
      </c>
      <c r="F2187" s="75" t="s">
        <v>706</v>
      </c>
      <c r="G2187" s="77">
        <v>2390.0</v>
      </c>
    </row>
    <row r="2188">
      <c r="A2188" s="75" t="s">
        <v>665</v>
      </c>
      <c r="B2188" s="75" t="s">
        <v>704</v>
      </c>
      <c r="C2188" s="75" t="s">
        <v>683</v>
      </c>
      <c r="D2188" s="75" t="s">
        <v>96</v>
      </c>
      <c r="E2188" s="75" t="s">
        <v>16</v>
      </c>
      <c r="F2188" s="75" t="s">
        <v>707</v>
      </c>
      <c r="G2188" s="77">
        <v>2031.0</v>
      </c>
    </row>
    <row r="2189">
      <c r="A2189" s="75" t="s">
        <v>665</v>
      </c>
      <c r="B2189" s="75" t="s">
        <v>704</v>
      </c>
      <c r="C2189" s="75" t="s">
        <v>683</v>
      </c>
      <c r="D2189" s="75" t="s">
        <v>96</v>
      </c>
      <c r="E2189" s="75" t="s">
        <v>12</v>
      </c>
      <c r="F2189" s="75" t="s">
        <v>705</v>
      </c>
      <c r="G2189" s="77">
        <v>1219.0</v>
      </c>
    </row>
    <row r="2190">
      <c r="A2190" s="75" t="s">
        <v>665</v>
      </c>
      <c r="B2190" s="75" t="s">
        <v>704</v>
      </c>
      <c r="C2190" s="75" t="s">
        <v>683</v>
      </c>
      <c r="D2190" s="75" t="s">
        <v>96</v>
      </c>
      <c r="E2190" s="75" t="s">
        <v>12</v>
      </c>
      <c r="F2190" s="75" t="s">
        <v>706</v>
      </c>
      <c r="G2190" s="77">
        <v>185.0</v>
      </c>
    </row>
    <row r="2191">
      <c r="A2191" s="75" t="s">
        <v>665</v>
      </c>
      <c r="B2191" s="75" t="s">
        <v>704</v>
      </c>
      <c r="C2191" s="75" t="s">
        <v>683</v>
      </c>
      <c r="D2191" s="75" t="s">
        <v>96</v>
      </c>
      <c r="E2191" s="75" t="s">
        <v>12</v>
      </c>
      <c r="F2191" s="75" t="s">
        <v>707</v>
      </c>
      <c r="G2191" s="77">
        <v>153.0</v>
      </c>
    </row>
    <row r="2192">
      <c r="A2192" s="75" t="s">
        <v>665</v>
      </c>
      <c r="B2192" s="75" t="s">
        <v>704</v>
      </c>
      <c r="C2192" s="75" t="s">
        <v>683</v>
      </c>
      <c r="D2192" s="75" t="s">
        <v>96</v>
      </c>
      <c r="E2192" s="75" t="s">
        <v>18</v>
      </c>
      <c r="F2192" s="75" t="s">
        <v>705</v>
      </c>
      <c r="G2192" s="77">
        <v>167.0</v>
      </c>
    </row>
    <row r="2193">
      <c r="A2193" s="75" t="s">
        <v>665</v>
      </c>
      <c r="B2193" s="75" t="s">
        <v>704</v>
      </c>
      <c r="C2193" s="75" t="s">
        <v>683</v>
      </c>
      <c r="D2193" s="75" t="s">
        <v>96</v>
      </c>
      <c r="E2193" s="75" t="s">
        <v>18</v>
      </c>
      <c r="F2193" s="75" t="s">
        <v>706</v>
      </c>
      <c r="G2193" s="77">
        <v>55.0</v>
      </c>
    </row>
    <row r="2194">
      <c r="A2194" s="75" t="s">
        <v>665</v>
      </c>
      <c r="B2194" s="75" t="s">
        <v>704</v>
      </c>
      <c r="C2194" s="75" t="s">
        <v>683</v>
      </c>
      <c r="D2194" s="75" t="s">
        <v>96</v>
      </c>
      <c r="E2194" s="75" t="s">
        <v>18</v>
      </c>
      <c r="F2194" s="75" t="s">
        <v>707</v>
      </c>
      <c r="G2194" s="77">
        <v>23.0</v>
      </c>
    </row>
    <row r="2195">
      <c r="A2195" s="75" t="s">
        <v>665</v>
      </c>
      <c r="B2195" s="75" t="s">
        <v>704</v>
      </c>
      <c r="C2195" s="75" t="s">
        <v>683</v>
      </c>
      <c r="D2195" s="75" t="s">
        <v>59</v>
      </c>
      <c r="E2195" s="75" t="s">
        <v>17</v>
      </c>
      <c r="F2195" s="75" t="s">
        <v>705</v>
      </c>
      <c r="G2195" s="77">
        <v>26.0</v>
      </c>
    </row>
    <row r="2196">
      <c r="A2196" s="75" t="s">
        <v>665</v>
      </c>
      <c r="B2196" s="75" t="s">
        <v>704</v>
      </c>
      <c r="C2196" s="75" t="s">
        <v>683</v>
      </c>
      <c r="D2196" s="75" t="s">
        <v>59</v>
      </c>
      <c r="E2196" s="75" t="s">
        <v>17</v>
      </c>
      <c r="F2196" s="75" t="s">
        <v>706</v>
      </c>
      <c r="G2196" s="77">
        <v>3.0</v>
      </c>
    </row>
    <row r="2197">
      <c r="A2197" s="75" t="s">
        <v>665</v>
      </c>
      <c r="B2197" s="75" t="s">
        <v>704</v>
      </c>
      <c r="C2197" s="75" t="s">
        <v>683</v>
      </c>
      <c r="D2197" s="75" t="s">
        <v>59</v>
      </c>
      <c r="E2197" s="75" t="s">
        <v>17</v>
      </c>
      <c r="F2197" s="75" t="s">
        <v>707</v>
      </c>
      <c r="G2197" s="77">
        <v>2.0</v>
      </c>
    </row>
    <row r="2198">
      <c r="A2198" s="75" t="s">
        <v>665</v>
      </c>
      <c r="B2198" s="75" t="s">
        <v>704</v>
      </c>
      <c r="C2198" s="75" t="s">
        <v>683</v>
      </c>
      <c r="D2198" s="75" t="s">
        <v>59</v>
      </c>
      <c r="E2198" s="75" t="s">
        <v>14</v>
      </c>
      <c r="F2198" s="75" t="s">
        <v>705</v>
      </c>
      <c r="G2198" s="77">
        <v>82.0</v>
      </c>
    </row>
    <row r="2199">
      <c r="A2199" s="75" t="s">
        <v>665</v>
      </c>
      <c r="B2199" s="75" t="s">
        <v>704</v>
      </c>
      <c r="C2199" s="75" t="s">
        <v>683</v>
      </c>
      <c r="D2199" s="75" t="s">
        <v>59</v>
      </c>
      <c r="E2199" s="75" t="s">
        <v>14</v>
      </c>
      <c r="F2199" s="75" t="s">
        <v>706</v>
      </c>
      <c r="G2199" s="77">
        <v>0.0</v>
      </c>
    </row>
    <row r="2200">
      <c r="A2200" s="75" t="s">
        <v>665</v>
      </c>
      <c r="B2200" s="75" t="s">
        <v>704</v>
      </c>
      <c r="C2200" s="75" t="s">
        <v>683</v>
      </c>
      <c r="D2200" s="75" t="s">
        <v>59</v>
      </c>
      <c r="E2200" s="75" t="s">
        <v>14</v>
      </c>
      <c r="F2200" s="75" t="s">
        <v>707</v>
      </c>
      <c r="G2200" s="77">
        <v>0.0</v>
      </c>
    </row>
    <row r="2201">
      <c r="A2201" s="75" t="s">
        <v>665</v>
      </c>
      <c r="B2201" s="75" t="s">
        <v>704</v>
      </c>
      <c r="C2201" s="75" t="s">
        <v>683</v>
      </c>
      <c r="D2201" s="75" t="s">
        <v>59</v>
      </c>
      <c r="E2201" s="75" t="s">
        <v>11</v>
      </c>
      <c r="F2201" s="75" t="s">
        <v>705</v>
      </c>
      <c r="G2201" s="77">
        <v>1154.0</v>
      </c>
    </row>
    <row r="2202">
      <c r="A2202" s="75" t="s">
        <v>665</v>
      </c>
      <c r="B2202" s="75" t="s">
        <v>704</v>
      </c>
      <c r="C2202" s="75" t="s">
        <v>683</v>
      </c>
      <c r="D2202" s="75" t="s">
        <v>59</v>
      </c>
      <c r="E2202" s="75" t="s">
        <v>11</v>
      </c>
      <c r="F2202" s="75" t="s">
        <v>706</v>
      </c>
      <c r="G2202" s="77">
        <v>21.0</v>
      </c>
    </row>
    <row r="2203">
      <c r="A2203" s="75" t="s">
        <v>665</v>
      </c>
      <c r="B2203" s="75" t="s">
        <v>704</v>
      </c>
      <c r="C2203" s="75" t="s">
        <v>683</v>
      </c>
      <c r="D2203" s="75" t="s">
        <v>59</v>
      </c>
      <c r="E2203" s="75" t="s">
        <v>11</v>
      </c>
      <c r="F2203" s="75" t="s">
        <v>707</v>
      </c>
      <c r="G2203" s="77">
        <v>18.0</v>
      </c>
    </row>
    <row r="2204">
      <c r="A2204" s="75" t="s">
        <v>665</v>
      </c>
      <c r="B2204" s="75" t="s">
        <v>704</v>
      </c>
      <c r="C2204" s="75" t="s">
        <v>683</v>
      </c>
      <c r="D2204" s="75" t="s">
        <v>59</v>
      </c>
      <c r="E2204" s="75" t="s">
        <v>20</v>
      </c>
      <c r="F2204" s="75" t="s">
        <v>705</v>
      </c>
      <c r="G2204" s="77">
        <v>20.0</v>
      </c>
    </row>
    <row r="2205">
      <c r="A2205" s="75" t="s">
        <v>665</v>
      </c>
      <c r="B2205" s="75" t="s">
        <v>704</v>
      </c>
      <c r="C2205" s="75" t="s">
        <v>683</v>
      </c>
      <c r="D2205" s="75" t="s">
        <v>59</v>
      </c>
      <c r="E2205" s="75" t="s">
        <v>20</v>
      </c>
      <c r="F2205" s="75" t="s">
        <v>706</v>
      </c>
      <c r="G2205" s="77">
        <v>3.0</v>
      </c>
    </row>
    <row r="2206">
      <c r="A2206" s="75" t="s">
        <v>665</v>
      </c>
      <c r="B2206" s="75" t="s">
        <v>704</v>
      </c>
      <c r="C2206" s="75" t="s">
        <v>683</v>
      </c>
      <c r="D2206" s="75" t="s">
        <v>59</v>
      </c>
      <c r="E2206" s="75" t="s">
        <v>20</v>
      </c>
      <c r="F2206" s="75" t="s">
        <v>707</v>
      </c>
      <c r="G2206" s="77">
        <v>3.0</v>
      </c>
    </row>
    <row r="2207">
      <c r="A2207" s="75" t="s">
        <v>665</v>
      </c>
      <c r="B2207" s="75" t="s">
        <v>704</v>
      </c>
      <c r="C2207" s="75" t="s">
        <v>683</v>
      </c>
      <c r="D2207" s="75" t="s">
        <v>59</v>
      </c>
      <c r="E2207" s="75" t="s">
        <v>15</v>
      </c>
      <c r="F2207" s="75" t="s">
        <v>705</v>
      </c>
      <c r="G2207" s="77">
        <v>93.0</v>
      </c>
    </row>
    <row r="2208">
      <c r="A2208" s="75" t="s">
        <v>665</v>
      </c>
      <c r="B2208" s="75" t="s">
        <v>704</v>
      </c>
      <c r="C2208" s="75" t="s">
        <v>683</v>
      </c>
      <c r="D2208" s="75" t="s">
        <v>59</v>
      </c>
      <c r="E2208" s="75" t="s">
        <v>15</v>
      </c>
      <c r="F2208" s="75" t="s">
        <v>706</v>
      </c>
      <c r="G2208" s="77">
        <v>0.0</v>
      </c>
    </row>
    <row r="2209">
      <c r="A2209" s="75" t="s">
        <v>665</v>
      </c>
      <c r="B2209" s="75" t="s">
        <v>704</v>
      </c>
      <c r="C2209" s="75" t="s">
        <v>683</v>
      </c>
      <c r="D2209" s="75" t="s">
        <v>59</v>
      </c>
      <c r="E2209" s="75" t="s">
        <v>15</v>
      </c>
      <c r="F2209" s="75" t="s">
        <v>707</v>
      </c>
      <c r="G2209" s="77">
        <v>0.0</v>
      </c>
    </row>
    <row r="2210">
      <c r="A2210" s="75" t="s">
        <v>665</v>
      </c>
      <c r="B2210" s="75" t="s">
        <v>704</v>
      </c>
      <c r="C2210" s="75" t="s">
        <v>683</v>
      </c>
      <c r="D2210" s="75" t="s">
        <v>59</v>
      </c>
      <c r="E2210" s="75" t="s">
        <v>19</v>
      </c>
      <c r="F2210" s="75" t="s">
        <v>705</v>
      </c>
      <c r="G2210" s="77">
        <v>4.0</v>
      </c>
    </row>
    <row r="2211">
      <c r="A2211" s="75" t="s">
        <v>665</v>
      </c>
      <c r="B2211" s="75" t="s">
        <v>704</v>
      </c>
      <c r="C2211" s="75" t="s">
        <v>683</v>
      </c>
      <c r="D2211" s="75" t="s">
        <v>59</v>
      </c>
      <c r="E2211" s="75" t="s">
        <v>19</v>
      </c>
      <c r="F2211" s="75" t="s">
        <v>706</v>
      </c>
      <c r="G2211" s="77">
        <v>3.0</v>
      </c>
    </row>
    <row r="2212">
      <c r="A2212" s="75" t="s">
        <v>665</v>
      </c>
      <c r="B2212" s="75" t="s">
        <v>704</v>
      </c>
      <c r="C2212" s="75" t="s">
        <v>683</v>
      </c>
      <c r="D2212" s="75" t="s">
        <v>59</v>
      </c>
      <c r="E2212" s="75" t="s">
        <v>19</v>
      </c>
      <c r="F2212" s="75" t="s">
        <v>707</v>
      </c>
      <c r="G2212" s="77">
        <v>3.0</v>
      </c>
    </row>
    <row r="2213">
      <c r="A2213" s="75" t="s">
        <v>665</v>
      </c>
      <c r="B2213" s="75" t="s">
        <v>704</v>
      </c>
      <c r="C2213" s="75" t="s">
        <v>683</v>
      </c>
      <c r="D2213" s="75" t="s">
        <v>59</v>
      </c>
      <c r="E2213" s="75" t="s">
        <v>13</v>
      </c>
      <c r="F2213" s="75" t="s">
        <v>705</v>
      </c>
      <c r="G2213" s="77">
        <v>9.0</v>
      </c>
    </row>
    <row r="2214">
      <c r="A2214" s="75" t="s">
        <v>665</v>
      </c>
      <c r="B2214" s="75" t="s">
        <v>704</v>
      </c>
      <c r="C2214" s="75" t="s">
        <v>683</v>
      </c>
      <c r="D2214" s="75" t="s">
        <v>59</v>
      </c>
      <c r="E2214" s="75" t="s">
        <v>13</v>
      </c>
      <c r="F2214" s="75" t="s">
        <v>706</v>
      </c>
      <c r="G2214" s="77">
        <v>0.0</v>
      </c>
    </row>
    <row r="2215">
      <c r="A2215" s="75" t="s">
        <v>665</v>
      </c>
      <c r="B2215" s="75" t="s">
        <v>704</v>
      </c>
      <c r="C2215" s="75" t="s">
        <v>683</v>
      </c>
      <c r="D2215" s="75" t="s">
        <v>59</v>
      </c>
      <c r="E2215" s="75" t="s">
        <v>13</v>
      </c>
      <c r="F2215" s="75" t="s">
        <v>707</v>
      </c>
      <c r="G2215" s="77">
        <v>0.0</v>
      </c>
    </row>
    <row r="2216">
      <c r="A2216" s="75" t="s">
        <v>665</v>
      </c>
      <c r="B2216" s="75" t="s">
        <v>704</v>
      </c>
      <c r="C2216" s="75" t="s">
        <v>683</v>
      </c>
      <c r="D2216" s="75" t="s">
        <v>59</v>
      </c>
      <c r="E2216" s="75" t="s">
        <v>10</v>
      </c>
      <c r="F2216" s="75" t="s">
        <v>705</v>
      </c>
      <c r="G2216" s="77">
        <v>393.0</v>
      </c>
    </row>
    <row r="2217">
      <c r="A2217" s="75" t="s">
        <v>665</v>
      </c>
      <c r="B2217" s="75" t="s">
        <v>704</v>
      </c>
      <c r="C2217" s="75" t="s">
        <v>683</v>
      </c>
      <c r="D2217" s="75" t="s">
        <v>59</v>
      </c>
      <c r="E2217" s="75" t="s">
        <v>10</v>
      </c>
      <c r="F2217" s="75" t="s">
        <v>706</v>
      </c>
      <c r="G2217" s="77">
        <v>87.0</v>
      </c>
    </row>
    <row r="2218">
      <c r="A2218" s="75" t="s">
        <v>665</v>
      </c>
      <c r="B2218" s="75" t="s">
        <v>704</v>
      </c>
      <c r="C2218" s="75" t="s">
        <v>683</v>
      </c>
      <c r="D2218" s="75" t="s">
        <v>59</v>
      </c>
      <c r="E2218" s="75" t="s">
        <v>10</v>
      </c>
      <c r="F2218" s="75" t="s">
        <v>707</v>
      </c>
      <c r="G2218" s="77">
        <v>60.0</v>
      </c>
    </row>
    <row r="2219">
      <c r="A2219" s="75" t="s">
        <v>665</v>
      </c>
      <c r="B2219" s="75" t="s">
        <v>704</v>
      </c>
      <c r="C2219" s="75" t="s">
        <v>683</v>
      </c>
      <c r="D2219" s="75" t="s">
        <v>59</v>
      </c>
      <c r="E2219" s="75" t="s">
        <v>16</v>
      </c>
      <c r="F2219" s="75" t="s">
        <v>705</v>
      </c>
      <c r="G2219" s="77">
        <v>78.0</v>
      </c>
    </row>
    <row r="2220">
      <c r="A2220" s="75" t="s">
        <v>665</v>
      </c>
      <c r="B2220" s="75" t="s">
        <v>704</v>
      </c>
      <c r="C2220" s="75" t="s">
        <v>683</v>
      </c>
      <c r="D2220" s="75" t="s">
        <v>59</v>
      </c>
      <c r="E2220" s="75" t="s">
        <v>16</v>
      </c>
      <c r="F2220" s="75" t="s">
        <v>706</v>
      </c>
      <c r="G2220" s="77">
        <v>3.0</v>
      </c>
    </row>
    <row r="2221">
      <c r="A2221" s="75" t="s">
        <v>665</v>
      </c>
      <c r="B2221" s="75" t="s">
        <v>704</v>
      </c>
      <c r="C2221" s="75" t="s">
        <v>683</v>
      </c>
      <c r="D2221" s="75" t="s">
        <v>59</v>
      </c>
      <c r="E2221" s="75" t="s">
        <v>16</v>
      </c>
      <c r="F2221" s="75" t="s">
        <v>707</v>
      </c>
      <c r="G2221" s="77">
        <v>3.0</v>
      </c>
    </row>
    <row r="2222">
      <c r="A2222" s="75" t="s">
        <v>665</v>
      </c>
      <c r="B2222" s="75" t="s">
        <v>704</v>
      </c>
      <c r="C2222" s="75" t="s">
        <v>683</v>
      </c>
      <c r="D2222" s="75" t="s">
        <v>59</v>
      </c>
      <c r="E2222" s="75" t="s">
        <v>12</v>
      </c>
      <c r="F2222" s="75" t="s">
        <v>705</v>
      </c>
      <c r="G2222" s="77">
        <v>79.0</v>
      </c>
    </row>
    <row r="2223">
      <c r="A2223" s="75" t="s">
        <v>665</v>
      </c>
      <c r="B2223" s="75" t="s">
        <v>704</v>
      </c>
      <c r="C2223" s="75" t="s">
        <v>683</v>
      </c>
      <c r="D2223" s="75" t="s">
        <v>59</v>
      </c>
      <c r="E2223" s="75" t="s">
        <v>12</v>
      </c>
      <c r="F2223" s="75" t="s">
        <v>706</v>
      </c>
      <c r="G2223" s="77">
        <v>21.0</v>
      </c>
    </row>
    <row r="2224">
      <c r="A2224" s="75" t="s">
        <v>665</v>
      </c>
      <c r="B2224" s="75" t="s">
        <v>704</v>
      </c>
      <c r="C2224" s="75" t="s">
        <v>683</v>
      </c>
      <c r="D2224" s="75" t="s">
        <v>59</v>
      </c>
      <c r="E2224" s="75" t="s">
        <v>12</v>
      </c>
      <c r="F2224" s="75" t="s">
        <v>707</v>
      </c>
      <c r="G2224" s="77">
        <v>15.0</v>
      </c>
    </row>
    <row r="2225">
      <c r="A2225" s="75" t="s">
        <v>665</v>
      </c>
      <c r="B2225" s="75" t="s">
        <v>704</v>
      </c>
      <c r="C2225" s="75" t="s">
        <v>683</v>
      </c>
      <c r="D2225" s="75" t="s">
        <v>59</v>
      </c>
      <c r="E2225" s="75" t="s">
        <v>18</v>
      </c>
      <c r="F2225" s="75" t="s">
        <v>705</v>
      </c>
      <c r="G2225" s="77">
        <v>1.0</v>
      </c>
    </row>
    <row r="2226">
      <c r="A2226" s="75" t="s">
        <v>665</v>
      </c>
      <c r="B2226" s="75" t="s">
        <v>704</v>
      </c>
      <c r="C2226" s="75" t="s">
        <v>683</v>
      </c>
      <c r="D2226" s="75" t="s">
        <v>59</v>
      </c>
      <c r="E2226" s="75" t="s">
        <v>18</v>
      </c>
      <c r="F2226" s="75" t="s">
        <v>706</v>
      </c>
      <c r="G2226" s="77">
        <v>0.0</v>
      </c>
    </row>
    <row r="2227">
      <c r="A2227" s="75" t="s">
        <v>665</v>
      </c>
      <c r="B2227" s="75" t="s">
        <v>704</v>
      </c>
      <c r="C2227" s="75" t="s">
        <v>683</v>
      </c>
      <c r="D2227" s="75" t="s">
        <v>59</v>
      </c>
      <c r="E2227" s="75" t="s">
        <v>18</v>
      </c>
      <c r="F2227" s="75" t="s">
        <v>707</v>
      </c>
      <c r="G2227" s="77">
        <v>0.0</v>
      </c>
    </row>
    <row r="2228">
      <c r="A2228" s="75" t="s">
        <v>665</v>
      </c>
      <c r="B2228" s="75" t="s">
        <v>704</v>
      </c>
      <c r="C2228" s="75" t="s">
        <v>683</v>
      </c>
      <c r="D2228" s="75" t="s">
        <v>137</v>
      </c>
      <c r="E2228" s="75" t="s">
        <v>17</v>
      </c>
      <c r="F2228" s="75" t="s">
        <v>705</v>
      </c>
      <c r="G2228" s="77">
        <v>2.0</v>
      </c>
    </row>
    <row r="2229">
      <c r="A2229" s="75" t="s">
        <v>665</v>
      </c>
      <c r="B2229" s="75" t="s">
        <v>704</v>
      </c>
      <c r="C2229" s="75" t="s">
        <v>683</v>
      </c>
      <c r="D2229" s="75" t="s">
        <v>137</v>
      </c>
      <c r="E2229" s="75" t="s">
        <v>17</v>
      </c>
      <c r="F2229" s="75" t="s">
        <v>706</v>
      </c>
      <c r="G2229" s="77">
        <v>0.0</v>
      </c>
    </row>
    <row r="2230">
      <c r="A2230" s="75" t="s">
        <v>665</v>
      </c>
      <c r="B2230" s="75" t="s">
        <v>704</v>
      </c>
      <c r="C2230" s="75" t="s">
        <v>683</v>
      </c>
      <c r="D2230" s="75" t="s">
        <v>137</v>
      </c>
      <c r="E2230" s="75" t="s">
        <v>17</v>
      </c>
      <c r="F2230" s="75" t="s">
        <v>707</v>
      </c>
      <c r="G2230" s="77">
        <v>0.0</v>
      </c>
    </row>
    <row r="2231">
      <c r="A2231" s="75" t="s">
        <v>665</v>
      </c>
      <c r="B2231" s="75" t="s">
        <v>704</v>
      </c>
      <c r="C2231" s="75" t="s">
        <v>683</v>
      </c>
      <c r="D2231" s="75" t="s">
        <v>137</v>
      </c>
      <c r="E2231" s="75" t="s">
        <v>14</v>
      </c>
      <c r="F2231" s="75" t="s">
        <v>705</v>
      </c>
      <c r="G2231" s="77">
        <v>1.0</v>
      </c>
    </row>
    <row r="2232">
      <c r="A2232" s="75" t="s">
        <v>665</v>
      </c>
      <c r="B2232" s="75" t="s">
        <v>704</v>
      </c>
      <c r="C2232" s="75" t="s">
        <v>683</v>
      </c>
      <c r="D2232" s="75" t="s">
        <v>137</v>
      </c>
      <c r="E2232" s="75" t="s">
        <v>14</v>
      </c>
      <c r="F2232" s="75" t="s">
        <v>706</v>
      </c>
      <c r="G2232" s="77">
        <v>0.0</v>
      </c>
    </row>
    <row r="2233">
      <c r="A2233" s="75" t="s">
        <v>665</v>
      </c>
      <c r="B2233" s="75" t="s">
        <v>704</v>
      </c>
      <c r="C2233" s="75" t="s">
        <v>683</v>
      </c>
      <c r="D2233" s="75" t="s">
        <v>137</v>
      </c>
      <c r="E2233" s="75" t="s">
        <v>14</v>
      </c>
      <c r="F2233" s="75" t="s">
        <v>707</v>
      </c>
      <c r="G2233" s="77">
        <v>0.0</v>
      </c>
    </row>
    <row r="2234">
      <c r="A2234" s="75" t="s">
        <v>665</v>
      </c>
      <c r="B2234" s="75" t="s">
        <v>704</v>
      </c>
      <c r="C2234" s="75" t="s">
        <v>683</v>
      </c>
      <c r="D2234" s="75" t="s">
        <v>137</v>
      </c>
      <c r="E2234" s="75" t="s">
        <v>11</v>
      </c>
      <c r="F2234" s="75" t="s">
        <v>705</v>
      </c>
      <c r="G2234" s="77">
        <v>48.0</v>
      </c>
    </row>
    <row r="2235">
      <c r="A2235" s="75" t="s">
        <v>665</v>
      </c>
      <c r="B2235" s="75" t="s">
        <v>704</v>
      </c>
      <c r="C2235" s="75" t="s">
        <v>683</v>
      </c>
      <c r="D2235" s="75" t="s">
        <v>137</v>
      </c>
      <c r="E2235" s="75" t="s">
        <v>11</v>
      </c>
      <c r="F2235" s="75" t="s">
        <v>706</v>
      </c>
      <c r="G2235" s="77">
        <v>4.0</v>
      </c>
    </row>
    <row r="2236">
      <c r="A2236" s="75" t="s">
        <v>665</v>
      </c>
      <c r="B2236" s="75" t="s">
        <v>704</v>
      </c>
      <c r="C2236" s="75" t="s">
        <v>683</v>
      </c>
      <c r="D2236" s="75" t="s">
        <v>137</v>
      </c>
      <c r="E2236" s="75" t="s">
        <v>11</v>
      </c>
      <c r="F2236" s="75" t="s">
        <v>707</v>
      </c>
      <c r="G2236" s="77">
        <v>4.0</v>
      </c>
    </row>
    <row r="2237">
      <c r="A2237" s="75" t="s">
        <v>665</v>
      </c>
      <c r="B2237" s="75" t="s">
        <v>704</v>
      </c>
      <c r="C2237" s="75" t="s">
        <v>683</v>
      </c>
      <c r="D2237" s="75" t="s">
        <v>137</v>
      </c>
      <c r="E2237" s="75" t="s">
        <v>15</v>
      </c>
      <c r="F2237" s="75" t="s">
        <v>705</v>
      </c>
      <c r="G2237" s="77">
        <v>8.0</v>
      </c>
    </row>
    <row r="2238">
      <c r="A2238" s="75" t="s">
        <v>665</v>
      </c>
      <c r="B2238" s="75" t="s">
        <v>704</v>
      </c>
      <c r="C2238" s="75" t="s">
        <v>683</v>
      </c>
      <c r="D2238" s="75" t="s">
        <v>137</v>
      </c>
      <c r="E2238" s="75" t="s">
        <v>15</v>
      </c>
      <c r="F2238" s="75" t="s">
        <v>706</v>
      </c>
      <c r="G2238" s="77">
        <v>1.0</v>
      </c>
    </row>
    <row r="2239">
      <c r="A2239" s="75" t="s">
        <v>665</v>
      </c>
      <c r="B2239" s="75" t="s">
        <v>704</v>
      </c>
      <c r="C2239" s="75" t="s">
        <v>683</v>
      </c>
      <c r="D2239" s="75" t="s">
        <v>137</v>
      </c>
      <c r="E2239" s="75" t="s">
        <v>15</v>
      </c>
      <c r="F2239" s="75" t="s">
        <v>707</v>
      </c>
      <c r="G2239" s="77">
        <v>1.0</v>
      </c>
    </row>
    <row r="2240">
      <c r="A2240" s="75" t="s">
        <v>665</v>
      </c>
      <c r="B2240" s="75" t="s">
        <v>704</v>
      </c>
      <c r="C2240" s="75" t="s">
        <v>683</v>
      </c>
      <c r="D2240" s="75" t="s">
        <v>137</v>
      </c>
      <c r="E2240" s="75" t="s">
        <v>10</v>
      </c>
      <c r="F2240" s="75" t="s">
        <v>705</v>
      </c>
      <c r="G2240" s="77">
        <v>50.0</v>
      </c>
    </row>
    <row r="2241">
      <c r="A2241" s="75" t="s">
        <v>665</v>
      </c>
      <c r="B2241" s="75" t="s">
        <v>704</v>
      </c>
      <c r="C2241" s="75" t="s">
        <v>683</v>
      </c>
      <c r="D2241" s="75" t="s">
        <v>137</v>
      </c>
      <c r="E2241" s="75" t="s">
        <v>10</v>
      </c>
      <c r="F2241" s="75" t="s">
        <v>706</v>
      </c>
      <c r="G2241" s="77">
        <v>29.0</v>
      </c>
    </row>
    <row r="2242">
      <c r="A2242" s="75" t="s">
        <v>665</v>
      </c>
      <c r="B2242" s="75" t="s">
        <v>704</v>
      </c>
      <c r="C2242" s="75" t="s">
        <v>683</v>
      </c>
      <c r="D2242" s="75" t="s">
        <v>137</v>
      </c>
      <c r="E2242" s="75" t="s">
        <v>10</v>
      </c>
      <c r="F2242" s="75" t="s">
        <v>707</v>
      </c>
      <c r="G2242" s="77">
        <v>19.0</v>
      </c>
    </row>
    <row r="2243">
      <c r="A2243" s="75" t="s">
        <v>665</v>
      </c>
      <c r="B2243" s="75" t="s">
        <v>704</v>
      </c>
      <c r="C2243" s="75" t="s">
        <v>683</v>
      </c>
      <c r="D2243" s="75" t="s">
        <v>137</v>
      </c>
      <c r="E2243" s="75" t="s">
        <v>16</v>
      </c>
      <c r="F2243" s="75" t="s">
        <v>705</v>
      </c>
      <c r="G2243" s="77">
        <v>12.0</v>
      </c>
    </row>
    <row r="2244">
      <c r="A2244" s="75" t="s">
        <v>665</v>
      </c>
      <c r="B2244" s="75" t="s">
        <v>704</v>
      </c>
      <c r="C2244" s="75" t="s">
        <v>683</v>
      </c>
      <c r="D2244" s="75" t="s">
        <v>137</v>
      </c>
      <c r="E2244" s="75" t="s">
        <v>16</v>
      </c>
      <c r="F2244" s="75" t="s">
        <v>706</v>
      </c>
      <c r="G2244" s="77">
        <v>1.0</v>
      </c>
    </row>
    <row r="2245">
      <c r="A2245" s="75" t="s">
        <v>665</v>
      </c>
      <c r="B2245" s="75" t="s">
        <v>704</v>
      </c>
      <c r="C2245" s="75" t="s">
        <v>683</v>
      </c>
      <c r="D2245" s="75" t="s">
        <v>137</v>
      </c>
      <c r="E2245" s="75" t="s">
        <v>16</v>
      </c>
      <c r="F2245" s="75" t="s">
        <v>707</v>
      </c>
      <c r="G2245" s="77">
        <v>1.0</v>
      </c>
    </row>
    <row r="2246">
      <c r="A2246" s="75" t="s">
        <v>665</v>
      </c>
      <c r="B2246" s="75" t="s">
        <v>704</v>
      </c>
      <c r="C2246" s="75" t="s">
        <v>683</v>
      </c>
      <c r="D2246" s="75" t="s">
        <v>137</v>
      </c>
      <c r="E2246" s="75" t="s">
        <v>12</v>
      </c>
      <c r="F2246" s="75" t="s">
        <v>705</v>
      </c>
      <c r="G2246" s="77">
        <v>6.0</v>
      </c>
    </row>
    <row r="2247">
      <c r="A2247" s="75" t="s">
        <v>665</v>
      </c>
      <c r="B2247" s="75" t="s">
        <v>704</v>
      </c>
      <c r="C2247" s="75" t="s">
        <v>683</v>
      </c>
      <c r="D2247" s="75" t="s">
        <v>137</v>
      </c>
      <c r="E2247" s="75" t="s">
        <v>12</v>
      </c>
      <c r="F2247" s="75" t="s">
        <v>706</v>
      </c>
      <c r="G2247" s="77">
        <v>1.0</v>
      </c>
    </row>
    <row r="2248">
      <c r="A2248" s="75" t="s">
        <v>665</v>
      </c>
      <c r="B2248" s="75" t="s">
        <v>704</v>
      </c>
      <c r="C2248" s="75" t="s">
        <v>683</v>
      </c>
      <c r="D2248" s="75" t="s">
        <v>137</v>
      </c>
      <c r="E2248" s="75" t="s">
        <v>12</v>
      </c>
      <c r="F2248" s="75" t="s">
        <v>707</v>
      </c>
      <c r="G2248" s="77">
        <v>1.0</v>
      </c>
    </row>
    <row r="2249">
      <c r="A2249" s="75" t="s">
        <v>665</v>
      </c>
      <c r="B2249" s="75" t="s">
        <v>704</v>
      </c>
      <c r="C2249" s="75" t="s">
        <v>683</v>
      </c>
      <c r="D2249" s="75" t="s">
        <v>72</v>
      </c>
      <c r="E2249" s="75" t="s">
        <v>17</v>
      </c>
      <c r="F2249" s="75" t="s">
        <v>705</v>
      </c>
      <c r="G2249" s="77">
        <v>222.0</v>
      </c>
    </row>
    <row r="2250">
      <c r="A2250" s="75" t="s">
        <v>665</v>
      </c>
      <c r="B2250" s="75" t="s">
        <v>704</v>
      </c>
      <c r="C2250" s="75" t="s">
        <v>683</v>
      </c>
      <c r="D2250" s="75" t="s">
        <v>72</v>
      </c>
      <c r="E2250" s="75" t="s">
        <v>17</v>
      </c>
      <c r="F2250" s="75" t="s">
        <v>706</v>
      </c>
      <c r="G2250" s="77">
        <v>48.0</v>
      </c>
    </row>
    <row r="2251">
      <c r="A2251" s="75" t="s">
        <v>665</v>
      </c>
      <c r="B2251" s="75" t="s">
        <v>704</v>
      </c>
      <c r="C2251" s="75" t="s">
        <v>683</v>
      </c>
      <c r="D2251" s="75" t="s">
        <v>72</v>
      </c>
      <c r="E2251" s="75" t="s">
        <v>17</v>
      </c>
      <c r="F2251" s="75" t="s">
        <v>707</v>
      </c>
      <c r="G2251" s="77">
        <v>43.0</v>
      </c>
    </row>
    <row r="2252">
      <c r="A2252" s="75" t="s">
        <v>665</v>
      </c>
      <c r="B2252" s="75" t="s">
        <v>704</v>
      </c>
      <c r="C2252" s="75" t="s">
        <v>683</v>
      </c>
      <c r="D2252" s="75" t="s">
        <v>72</v>
      </c>
      <c r="E2252" s="75" t="s">
        <v>14</v>
      </c>
      <c r="F2252" s="75" t="s">
        <v>705</v>
      </c>
      <c r="G2252" s="77">
        <v>660.0</v>
      </c>
    </row>
    <row r="2253">
      <c r="A2253" s="75" t="s">
        <v>665</v>
      </c>
      <c r="B2253" s="75" t="s">
        <v>704</v>
      </c>
      <c r="C2253" s="75" t="s">
        <v>683</v>
      </c>
      <c r="D2253" s="75" t="s">
        <v>72</v>
      </c>
      <c r="E2253" s="75" t="s">
        <v>14</v>
      </c>
      <c r="F2253" s="75" t="s">
        <v>706</v>
      </c>
      <c r="G2253" s="77">
        <v>0.0</v>
      </c>
    </row>
    <row r="2254">
      <c r="A2254" s="75" t="s">
        <v>665</v>
      </c>
      <c r="B2254" s="75" t="s">
        <v>704</v>
      </c>
      <c r="C2254" s="75" t="s">
        <v>683</v>
      </c>
      <c r="D2254" s="75" t="s">
        <v>72</v>
      </c>
      <c r="E2254" s="75" t="s">
        <v>14</v>
      </c>
      <c r="F2254" s="75" t="s">
        <v>707</v>
      </c>
      <c r="G2254" s="77">
        <v>0.0</v>
      </c>
    </row>
    <row r="2255">
      <c r="A2255" s="75" t="s">
        <v>665</v>
      </c>
      <c r="B2255" s="75" t="s">
        <v>704</v>
      </c>
      <c r="C2255" s="75" t="s">
        <v>683</v>
      </c>
      <c r="D2255" s="75" t="s">
        <v>72</v>
      </c>
      <c r="E2255" s="75" t="s">
        <v>11</v>
      </c>
      <c r="F2255" s="75" t="s">
        <v>705</v>
      </c>
      <c r="G2255" s="77">
        <v>13366.0</v>
      </c>
    </row>
    <row r="2256">
      <c r="A2256" s="75" t="s">
        <v>665</v>
      </c>
      <c r="B2256" s="75" t="s">
        <v>704</v>
      </c>
      <c r="C2256" s="75" t="s">
        <v>683</v>
      </c>
      <c r="D2256" s="75" t="s">
        <v>72</v>
      </c>
      <c r="E2256" s="75" t="s">
        <v>11</v>
      </c>
      <c r="F2256" s="75" t="s">
        <v>706</v>
      </c>
      <c r="G2256" s="77">
        <v>2891.0</v>
      </c>
    </row>
    <row r="2257">
      <c r="A2257" s="75" t="s">
        <v>665</v>
      </c>
      <c r="B2257" s="75" t="s">
        <v>704</v>
      </c>
      <c r="C2257" s="75" t="s">
        <v>683</v>
      </c>
      <c r="D2257" s="75" t="s">
        <v>72</v>
      </c>
      <c r="E2257" s="75" t="s">
        <v>11</v>
      </c>
      <c r="F2257" s="75" t="s">
        <v>707</v>
      </c>
      <c r="G2257" s="77">
        <v>2105.0</v>
      </c>
    </row>
    <row r="2258">
      <c r="A2258" s="75" t="s">
        <v>665</v>
      </c>
      <c r="B2258" s="75" t="s">
        <v>704</v>
      </c>
      <c r="C2258" s="75" t="s">
        <v>683</v>
      </c>
      <c r="D2258" s="75" t="s">
        <v>72</v>
      </c>
      <c r="E2258" s="75" t="s">
        <v>20</v>
      </c>
      <c r="F2258" s="75" t="s">
        <v>705</v>
      </c>
      <c r="G2258" s="77">
        <v>91.0</v>
      </c>
    </row>
    <row r="2259">
      <c r="A2259" s="75" t="s">
        <v>665</v>
      </c>
      <c r="B2259" s="75" t="s">
        <v>704</v>
      </c>
      <c r="C2259" s="75" t="s">
        <v>683</v>
      </c>
      <c r="D2259" s="75" t="s">
        <v>72</v>
      </c>
      <c r="E2259" s="75" t="s">
        <v>20</v>
      </c>
      <c r="F2259" s="75" t="s">
        <v>706</v>
      </c>
      <c r="G2259" s="77">
        <v>14.0</v>
      </c>
    </row>
    <row r="2260">
      <c r="A2260" s="75" t="s">
        <v>665</v>
      </c>
      <c r="B2260" s="75" t="s">
        <v>704</v>
      </c>
      <c r="C2260" s="75" t="s">
        <v>683</v>
      </c>
      <c r="D2260" s="75" t="s">
        <v>72</v>
      </c>
      <c r="E2260" s="75" t="s">
        <v>20</v>
      </c>
      <c r="F2260" s="75" t="s">
        <v>707</v>
      </c>
      <c r="G2260" s="77">
        <v>13.0</v>
      </c>
    </row>
    <row r="2261">
      <c r="A2261" s="75" t="s">
        <v>665</v>
      </c>
      <c r="B2261" s="75" t="s">
        <v>704</v>
      </c>
      <c r="C2261" s="75" t="s">
        <v>683</v>
      </c>
      <c r="D2261" s="75" t="s">
        <v>72</v>
      </c>
      <c r="E2261" s="75" t="s">
        <v>15</v>
      </c>
      <c r="F2261" s="75" t="s">
        <v>705</v>
      </c>
      <c r="G2261" s="77">
        <v>955.0</v>
      </c>
    </row>
    <row r="2262">
      <c r="A2262" s="75" t="s">
        <v>665</v>
      </c>
      <c r="B2262" s="75" t="s">
        <v>704</v>
      </c>
      <c r="C2262" s="75" t="s">
        <v>683</v>
      </c>
      <c r="D2262" s="75" t="s">
        <v>72</v>
      </c>
      <c r="E2262" s="75" t="s">
        <v>15</v>
      </c>
      <c r="F2262" s="75" t="s">
        <v>706</v>
      </c>
      <c r="G2262" s="77">
        <v>13.0</v>
      </c>
    </row>
    <row r="2263">
      <c r="A2263" s="75" t="s">
        <v>665</v>
      </c>
      <c r="B2263" s="75" t="s">
        <v>704</v>
      </c>
      <c r="C2263" s="75" t="s">
        <v>683</v>
      </c>
      <c r="D2263" s="75" t="s">
        <v>72</v>
      </c>
      <c r="E2263" s="75" t="s">
        <v>15</v>
      </c>
      <c r="F2263" s="75" t="s">
        <v>707</v>
      </c>
      <c r="G2263" s="77">
        <v>13.0</v>
      </c>
    </row>
    <row r="2264">
      <c r="A2264" s="75" t="s">
        <v>665</v>
      </c>
      <c r="B2264" s="75" t="s">
        <v>704</v>
      </c>
      <c r="C2264" s="75" t="s">
        <v>683</v>
      </c>
      <c r="D2264" s="75" t="s">
        <v>72</v>
      </c>
      <c r="E2264" s="75" t="s">
        <v>19</v>
      </c>
      <c r="F2264" s="75" t="s">
        <v>705</v>
      </c>
      <c r="G2264" s="77">
        <v>187.0</v>
      </c>
    </row>
    <row r="2265">
      <c r="A2265" s="75" t="s">
        <v>665</v>
      </c>
      <c r="B2265" s="75" t="s">
        <v>704</v>
      </c>
      <c r="C2265" s="75" t="s">
        <v>683</v>
      </c>
      <c r="D2265" s="75" t="s">
        <v>72</v>
      </c>
      <c r="E2265" s="75" t="s">
        <v>19</v>
      </c>
      <c r="F2265" s="75" t="s">
        <v>706</v>
      </c>
      <c r="G2265" s="77">
        <v>20.0</v>
      </c>
    </row>
    <row r="2266">
      <c r="A2266" s="75" t="s">
        <v>665</v>
      </c>
      <c r="B2266" s="75" t="s">
        <v>704</v>
      </c>
      <c r="C2266" s="75" t="s">
        <v>683</v>
      </c>
      <c r="D2266" s="75" t="s">
        <v>72</v>
      </c>
      <c r="E2266" s="75" t="s">
        <v>19</v>
      </c>
      <c r="F2266" s="75" t="s">
        <v>707</v>
      </c>
      <c r="G2266" s="77">
        <v>18.0</v>
      </c>
    </row>
    <row r="2267">
      <c r="A2267" s="75" t="s">
        <v>665</v>
      </c>
      <c r="B2267" s="75" t="s">
        <v>704</v>
      </c>
      <c r="C2267" s="75" t="s">
        <v>683</v>
      </c>
      <c r="D2267" s="75" t="s">
        <v>72</v>
      </c>
      <c r="E2267" s="75" t="s">
        <v>13</v>
      </c>
      <c r="F2267" s="75" t="s">
        <v>705</v>
      </c>
      <c r="G2267" s="77">
        <v>104.0</v>
      </c>
    </row>
    <row r="2268">
      <c r="A2268" s="75" t="s">
        <v>665</v>
      </c>
      <c r="B2268" s="75" t="s">
        <v>704</v>
      </c>
      <c r="C2268" s="75" t="s">
        <v>683</v>
      </c>
      <c r="D2268" s="75" t="s">
        <v>72</v>
      </c>
      <c r="E2268" s="75" t="s">
        <v>13</v>
      </c>
      <c r="F2268" s="75" t="s">
        <v>706</v>
      </c>
      <c r="G2268" s="77">
        <v>10.0</v>
      </c>
    </row>
    <row r="2269">
      <c r="A2269" s="75" t="s">
        <v>665</v>
      </c>
      <c r="B2269" s="75" t="s">
        <v>704</v>
      </c>
      <c r="C2269" s="75" t="s">
        <v>683</v>
      </c>
      <c r="D2269" s="75" t="s">
        <v>72</v>
      </c>
      <c r="E2269" s="75" t="s">
        <v>13</v>
      </c>
      <c r="F2269" s="75" t="s">
        <v>707</v>
      </c>
      <c r="G2269" s="77">
        <v>10.0</v>
      </c>
    </row>
    <row r="2270">
      <c r="A2270" s="75" t="s">
        <v>665</v>
      </c>
      <c r="B2270" s="75" t="s">
        <v>704</v>
      </c>
      <c r="C2270" s="75" t="s">
        <v>683</v>
      </c>
      <c r="D2270" s="75" t="s">
        <v>72</v>
      </c>
      <c r="E2270" s="75" t="s">
        <v>10</v>
      </c>
      <c r="F2270" s="75" t="s">
        <v>705</v>
      </c>
      <c r="G2270" s="77">
        <v>293301.0</v>
      </c>
    </row>
    <row r="2271">
      <c r="A2271" s="75" t="s">
        <v>665</v>
      </c>
      <c r="B2271" s="75" t="s">
        <v>704</v>
      </c>
      <c r="C2271" s="75" t="s">
        <v>683</v>
      </c>
      <c r="D2271" s="75" t="s">
        <v>72</v>
      </c>
      <c r="E2271" s="75" t="s">
        <v>10</v>
      </c>
      <c r="F2271" s="75" t="s">
        <v>706</v>
      </c>
      <c r="G2271" s="77">
        <v>261197.0</v>
      </c>
    </row>
    <row r="2272">
      <c r="A2272" s="75" t="s">
        <v>665</v>
      </c>
      <c r="B2272" s="75" t="s">
        <v>704</v>
      </c>
      <c r="C2272" s="75" t="s">
        <v>683</v>
      </c>
      <c r="D2272" s="75" t="s">
        <v>72</v>
      </c>
      <c r="E2272" s="75" t="s">
        <v>10</v>
      </c>
      <c r="F2272" s="75" t="s">
        <v>707</v>
      </c>
      <c r="G2272" s="77">
        <v>64096.0</v>
      </c>
    </row>
    <row r="2273">
      <c r="A2273" s="75" t="s">
        <v>665</v>
      </c>
      <c r="B2273" s="75" t="s">
        <v>704</v>
      </c>
      <c r="C2273" s="75" t="s">
        <v>683</v>
      </c>
      <c r="D2273" s="75" t="s">
        <v>72</v>
      </c>
      <c r="E2273" s="75" t="s">
        <v>16</v>
      </c>
      <c r="F2273" s="75" t="s">
        <v>705</v>
      </c>
      <c r="G2273" s="77">
        <v>9324.0</v>
      </c>
    </row>
    <row r="2274">
      <c r="A2274" s="75" t="s">
        <v>665</v>
      </c>
      <c r="B2274" s="75" t="s">
        <v>704</v>
      </c>
      <c r="C2274" s="75" t="s">
        <v>683</v>
      </c>
      <c r="D2274" s="75" t="s">
        <v>72</v>
      </c>
      <c r="E2274" s="75" t="s">
        <v>16</v>
      </c>
      <c r="F2274" s="75" t="s">
        <v>706</v>
      </c>
      <c r="G2274" s="77">
        <v>6164.0</v>
      </c>
    </row>
    <row r="2275">
      <c r="A2275" s="75" t="s">
        <v>665</v>
      </c>
      <c r="B2275" s="75" t="s">
        <v>704</v>
      </c>
      <c r="C2275" s="75" t="s">
        <v>683</v>
      </c>
      <c r="D2275" s="75" t="s">
        <v>72</v>
      </c>
      <c r="E2275" s="75" t="s">
        <v>16</v>
      </c>
      <c r="F2275" s="75" t="s">
        <v>707</v>
      </c>
      <c r="G2275" s="77">
        <v>3173.0</v>
      </c>
    </row>
    <row r="2276">
      <c r="A2276" s="75" t="s">
        <v>665</v>
      </c>
      <c r="B2276" s="75" t="s">
        <v>704</v>
      </c>
      <c r="C2276" s="75" t="s">
        <v>683</v>
      </c>
      <c r="D2276" s="75" t="s">
        <v>72</v>
      </c>
      <c r="E2276" s="75" t="s">
        <v>12</v>
      </c>
      <c r="F2276" s="75" t="s">
        <v>705</v>
      </c>
      <c r="G2276" s="77">
        <v>1004.0</v>
      </c>
    </row>
    <row r="2277">
      <c r="A2277" s="75" t="s">
        <v>665</v>
      </c>
      <c r="B2277" s="75" t="s">
        <v>704</v>
      </c>
      <c r="C2277" s="75" t="s">
        <v>683</v>
      </c>
      <c r="D2277" s="75" t="s">
        <v>72</v>
      </c>
      <c r="E2277" s="75" t="s">
        <v>12</v>
      </c>
      <c r="F2277" s="75" t="s">
        <v>706</v>
      </c>
      <c r="G2277" s="77">
        <v>354.0</v>
      </c>
    </row>
    <row r="2278">
      <c r="A2278" s="75" t="s">
        <v>665</v>
      </c>
      <c r="B2278" s="75" t="s">
        <v>704</v>
      </c>
      <c r="C2278" s="75" t="s">
        <v>683</v>
      </c>
      <c r="D2278" s="75" t="s">
        <v>72</v>
      </c>
      <c r="E2278" s="75" t="s">
        <v>12</v>
      </c>
      <c r="F2278" s="75" t="s">
        <v>707</v>
      </c>
      <c r="G2278" s="77">
        <v>283.0</v>
      </c>
    </row>
    <row r="2279">
      <c r="A2279" s="75" t="s">
        <v>665</v>
      </c>
      <c r="B2279" s="75" t="s">
        <v>704</v>
      </c>
      <c r="C2279" s="75" t="s">
        <v>683</v>
      </c>
      <c r="D2279" s="75" t="s">
        <v>72</v>
      </c>
      <c r="E2279" s="75" t="s">
        <v>18</v>
      </c>
      <c r="F2279" s="75" t="s">
        <v>705</v>
      </c>
      <c r="G2279" s="77">
        <v>91.0</v>
      </c>
    </row>
    <row r="2280">
      <c r="A2280" s="75" t="s">
        <v>665</v>
      </c>
      <c r="B2280" s="75" t="s">
        <v>704</v>
      </c>
      <c r="C2280" s="75" t="s">
        <v>683</v>
      </c>
      <c r="D2280" s="75" t="s">
        <v>72</v>
      </c>
      <c r="E2280" s="75" t="s">
        <v>18</v>
      </c>
      <c r="F2280" s="75" t="s">
        <v>706</v>
      </c>
      <c r="G2280" s="77">
        <v>20.0</v>
      </c>
    </row>
    <row r="2281">
      <c r="A2281" s="75" t="s">
        <v>665</v>
      </c>
      <c r="B2281" s="75" t="s">
        <v>704</v>
      </c>
      <c r="C2281" s="75" t="s">
        <v>683</v>
      </c>
      <c r="D2281" s="75" t="s">
        <v>72</v>
      </c>
      <c r="E2281" s="75" t="s">
        <v>18</v>
      </c>
      <c r="F2281" s="75" t="s">
        <v>707</v>
      </c>
      <c r="G2281" s="77">
        <v>18.0</v>
      </c>
    </row>
    <row r="2282">
      <c r="A2282" s="75" t="s">
        <v>665</v>
      </c>
      <c r="B2282" s="75" t="s">
        <v>704</v>
      </c>
      <c r="C2282" s="75" t="s">
        <v>683</v>
      </c>
      <c r="D2282" s="75" t="s">
        <v>46</v>
      </c>
      <c r="E2282" s="75" t="s">
        <v>17</v>
      </c>
      <c r="F2282" s="75" t="s">
        <v>705</v>
      </c>
      <c r="G2282" s="77">
        <v>16.0</v>
      </c>
    </row>
    <row r="2283">
      <c r="A2283" s="75" t="s">
        <v>665</v>
      </c>
      <c r="B2283" s="75" t="s">
        <v>704</v>
      </c>
      <c r="C2283" s="75" t="s">
        <v>683</v>
      </c>
      <c r="D2283" s="75" t="s">
        <v>46</v>
      </c>
      <c r="E2283" s="75" t="s">
        <v>17</v>
      </c>
      <c r="F2283" s="75" t="s">
        <v>706</v>
      </c>
      <c r="G2283" s="77">
        <v>1.0</v>
      </c>
    </row>
    <row r="2284">
      <c r="A2284" s="75" t="s">
        <v>665</v>
      </c>
      <c r="B2284" s="75" t="s">
        <v>704</v>
      </c>
      <c r="C2284" s="75" t="s">
        <v>683</v>
      </c>
      <c r="D2284" s="75" t="s">
        <v>46</v>
      </c>
      <c r="E2284" s="75" t="s">
        <v>17</v>
      </c>
      <c r="F2284" s="75" t="s">
        <v>707</v>
      </c>
      <c r="G2284" s="77">
        <v>1.0</v>
      </c>
    </row>
    <row r="2285">
      <c r="A2285" s="75" t="s">
        <v>665</v>
      </c>
      <c r="B2285" s="75" t="s">
        <v>704</v>
      </c>
      <c r="C2285" s="75" t="s">
        <v>683</v>
      </c>
      <c r="D2285" s="75" t="s">
        <v>46</v>
      </c>
      <c r="E2285" s="75" t="s">
        <v>14</v>
      </c>
      <c r="F2285" s="75" t="s">
        <v>705</v>
      </c>
      <c r="G2285" s="77">
        <v>78.0</v>
      </c>
    </row>
    <row r="2286">
      <c r="A2286" s="75" t="s">
        <v>665</v>
      </c>
      <c r="B2286" s="75" t="s">
        <v>704</v>
      </c>
      <c r="C2286" s="75" t="s">
        <v>683</v>
      </c>
      <c r="D2286" s="75" t="s">
        <v>46</v>
      </c>
      <c r="E2286" s="75" t="s">
        <v>14</v>
      </c>
      <c r="F2286" s="75" t="s">
        <v>706</v>
      </c>
      <c r="G2286" s="77">
        <v>0.0</v>
      </c>
    </row>
    <row r="2287">
      <c r="A2287" s="75" t="s">
        <v>665</v>
      </c>
      <c r="B2287" s="75" t="s">
        <v>704</v>
      </c>
      <c r="C2287" s="75" t="s">
        <v>683</v>
      </c>
      <c r="D2287" s="75" t="s">
        <v>46</v>
      </c>
      <c r="E2287" s="75" t="s">
        <v>14</v>
      </c>
      <c r="F2287" s="75" t="s">
        <v>707</v>
      </c>
      <c r="G2287" s="77">
        <v>0.0</v>
      </c>
    </row>
    <row r="2288">
      <c r="A2288" s="75" t="s">
        <v>665</v>
      </c>
      <c r="B2288" s="75" t="s">
        <v>704</v>
      </c>
      <c r="C2288" s="75" t="s">
        <v>683</v>
      </c>
      <c r="D2288" s="75" t="s">
        <v>46</v>
      </c>
      <c r="E2288" s="75" t="s">
        <v>11</v>
      </c>
      <c r="F2288" s="75" t="s">
        <v>705</v>
      </c>
      <c r="G2288" s="77">
        <v>2330.0</v>
      </c>
    </row>
    <row r="2289">
      <c r="A2289" s="75" t="s">
        <v>665</v>
      </c>
      <c r="B2289" s="75" t="s">
        <v>704</v>
      </c>
      <c r="C2289" s="75" t="s">
        <v>683</v>
      </c>
      <c r="D2289" s="75" t="s">
        <v>46</v>
      </c>
      <c r="E2289" s="75" t="s">
        <v>11</v>
      </c>
      <c r="F2289" s="75" t="s">
        <v>706</v>
      </c>
      <c r="G2289" s="77">
        <v>1136.0</v>
      </c>
    </row>
    <row r="2290">
      <c r="A2290" s="75" t="s">
        <v>665</v>
      </c>
      <c r="B2290" s="75" t="s">
        <v>704</v>
      </c>
      <c r="C2290" s="75" t="s">
        <v>683</v>
      </c>
      <c r="D2290" s="75" t="s">
        <v>46</v>
      </c>
      <c r="E2290" s="75" t="s">
        <v>11</v>
      </c>
      <c r="F2290" s="75" t="s">
        <v>707</v>
      </c>
      <c r="G2290" s="77">
        <v>1034.0</v>
      </c>
    </row>
    <row r="2291">
      <c r="A2291" s="75" t="s">
        <v>665</v>
      </c>
      <c r="B2291" s="75" t="s">
        <v>704</v>
      </c>
      <c r="C2291" s="75" t="s">
        <v>683</v>
      </c>
      <c r="D2291" s="75" t="s">
        <v>46</v>
      </c>
      <c r="E2291" s="75" t="s">
        <v>20</v>
      </c>
      <c r="F2291" s="75" t="s">
        <v>705</v>
      </c>
      <c r="G2291" s="77">
        <v>22.0</v>
      </c>
    </row>
    <row r="2292">
      <c r="A2292" s="75" t="s">
        <v>665</v>
      </c>
      <c r="B2292" s="75" t="s">
        <v>704</v>
      </c>
      <c r="C2292" s="75" t="s">
        <v>683</v>
      </c>
      <c r="D2292" s="75" t="s">
        <v>46</v>
      </c>
      <c r="E2292" s="75" t="s">
        <v>20</v>
      </c>
      <c r="F2292" s="75" t="s">
        <v>706</v>
      </c>
      <c r="G2292" s="77">
        <v>2.0</v>
      </c>
    </row>
    <row r="2293">
      <c r="A2293" s="75" t="s">
        <v>665</v>
      </c>
      <c r="B2293" s="75" t="s">
        <v>704</v>
      </c>
      <c r="C2293" s="75" t="s">
        <v>683</v>
      </c>
      <c r="D2293" s="75" t="s">
        <v>46</v>
      </c>
      <c r="E2293" s="75" t="s">
        <v>20</v>
      </c>
      <c r="F2293" s="75" t="s">
        <v>707</v>
      </c>
      <c r="G2293" s="77">
        <v>1.0</v>
      </c>
    </row>
    <row r="2294">
      <c r="A2294" s="75" t="s">
        <v>665</v>
      </c>
      <c r="B2294" s="75" t="s">
        <v>704</v>
      </c>
      <c r="C2294" s="75" t="s">
        <v>683</v>
      </c>
      <c r="D2294" s="75" t="s">
        <v>46</v>
      </c>
      <c r="E2294" s="75" t="s">
        <v>15</v>
      </c>
      <c r="F2294" s="75" t="s">
        <v>705</v>
      </c>
      <c r="G2294" s="77">
        <v>331.0</v>
      </c>
    </row>
    <row r="2295">
      <c r="A2295" s="75" t="s">
        <v>665</v>
      </c>
      <c r="B2295" s="75" t="s">
        <v>704</v>
      </c>
      <c r="C2295" s="75" t="s">
        <v>683</v>
      </c>
      <c r="D2295" s="75" t="s">
        <v>46</v>
      </c>
      <c r="E2295" s="75" t="s">
        <v>15</v>
      </c>
      <c r="F2295" s="75" t="s">
        <v>706</v>
      </c>
      <c r="G2295" s="77">
        <v>5.0</v>
      </c>
    </row>
    <row r="2296">
      <c r="A2296" s="75" t="s">
        <v>665</v>
      </c>
      <c r="B2296" s="75" t="s">
        <v>704</v>
      </c>
      <c r="C2296" s="75" t="s">
        <v>683</v>
      </c>
      <c r="D2296" s="75" t="s">
        <v>46</v>
      </c>
      <c r="E2296" s="75" t="s">
        <v>15</v>
      </c>
      <c r="F2296" s="75" t="s">
        <v>707</v>
      </c>
      <c r="G2296" s="77">
        <v>5.0</v>
      </c>
    </row>
    <row r="2297">
      <c r="A2297" s="75" t="s">
        <v>665</v>
      </c>
      <c r="B2297" s="75" t="s">
        <v>704</v>
      </c>
      <c r="C2297" s="75" t="s">
        <v>683</v>
      </c>
      <c r="D2297" s="75" t="s">
        <v>46</v>
      </c>
      <c r="E2297" s="75" t="s">
        <v>19</v>
      </c>
      <c r="F2297" s="75" t="s">
        <v>705</v>
      </c>
      <c r="G2297" s="77">
        <v>4.0</v>
      </c>
    </row>
    <row r="2298">
      <c r="A2298" s="75" t="s">
        <v>665</v>
      </c>
      <c r="B2298" s="75" t="s">
        <v>704</v>
      </c>
      <c r="C2298" s="75" t="s">
        <v>683</v>
      </c>
      <c r="D2298" s="75" t="s">
        <v>46</v>
      </c>
      <c r="E2298" s="75" t="s">
        <v>19</v>
      </c>
      <c r="F2298" s="75" t="s">
        <v>706</v>
      </c>
      <c r="G2298" s="77">
        <v>1.0</v>
      </c>
    </row>
    <row r="2299">
      <c r="A2299" s="75" t="s">
        <v>665</v>
      </c>
      <c r="B2299" s="75" t="s">
        <v>704</v>
      </c>
      <c r="C2299" s="75" t="s">
        <v>683</v>
      </c>
      <c r="D2299" s="75" t="s">
        <v>46</v>
      </c>
      <c r="E2299" s="75" t="s">
        <v>19</v>
      </c>
      <c r="F2299" s="75" t="s">
        <v>707</v>
      </c>
      <c r="G2299" s="77">
        <v>1.0</v>
      </c>
    </row>
    <row r="2300">
      <c r="A2300" s="75" t="s">
        <v>665</v>
      </c>
      <c r="B2300" s="75" t="s">
        <v>704</v>
      </c>
      <c r="C2300" s="75" t="s">
        <v>683</v>
      </c>
      <c r="D2300" s="75" t="s">
        <v>46</v>
      </c>
      <c r="E2300" s="75" t="s">
        <v>13</v>
      </c>
      <c r="F2300" s="75" t="s">
        <v>705</v>
      </c>
      <c r="G2300" s="77">
        <v>17.0</v>
      </c>
    </row>
    <row r="2301">
      <c r="A2301" s="75" t="s">
        <v>665</v>
      </c>
      <c r="B2301" s="75" t="s">
        <v>704</v>
      </c>
      <c r="C2301" s="75" t="s">
        <v>683</v>
      </c>
      <c r="D2301" s="75" t="s">
        <v>46</v>
      </c>
      <c r="E2301" s="75" t="s">
        <v>13</v>
      </c>
      <c r="F2301" s="75" t="s">
        <v>706</v>
      </c>
      <c r="G2301" s="77">
        <v>0.0</v>
      </c>
    </row>
    <row r="2302">
      <c r="A2302" s="75" t="s">
        <v>665</v>
      </c>
      <c r="B2302" s="75" t="s">
        <v>704</v>
      </c>
      <c r="C2302" s="75" t="s">
        <v>683</v>
      </c>
      <c r="D2302" s="75" t="s">
        <v>46</v>
      </c>
      <c r="E2302" s="75" t="s">
        <v>13</v>
      </c>
      <c r="F2302" s="75" t="s">
        <v>707</v>
      </c>
      <c r="G2302" s="77">
        <v>0.0</v>
      </c>
    </row>
    <row r="2303">
      <c r="A2303" s="75" t="s">
        <v>665</v>
      </c>
      <c r="B2303" s="75" t="s">
        <v>704</v>
      </c>
      <c r="C2303" s="75" t="s">
        <v>683</v>
      </c>
      <c r="D2303" s="75" t="s">
        <v>46</v>
      </c>
      <c r="E2303" s="75" t="s">
        <v>10</v>
      </c>
      <c r="F2303" s="75" t="s">
        <v>705</v>
      </c>
      <c r="G2303" s="77">
        <v>2721.0</v>
      </c>
    </row>
    <row r="2304">
      <c r="A2304" s="75" t="s">
        <v>665</v>
      </c>
      <c r="B2304" s="75" t="s">
        <v>704</v>
      </c>
      <c r="C2304" s="75" t="s">
        <v>683</v>
      </c>
      <c r="D2304" s="75" t="s">
        <v>46</v>
      </c>
      <c r="E2304" s="75" t="s">
        <v>10</v>
      </c>
      <c r="F2304" s="75" t="s">
        <v>706</v>
      </c>
      <c r="G2304" s="77">
        <v>2204.0</v>
      </c>
    </row>
    <row r="2305">
      <c r="A2305" s="75" t="s">
        <v>665</v>
      </c>
      <c r="B2305" s="75" t="s">
        <v>704</v>
      </c>
      <c r="C2305" s="75" t="s">
        <v>683</v>
      </c>
      <c r="D2305" s="75" t="s">
        <v>46</v>
      </c>
      <c r="E2305" s="75" t="s">
        <v>10</v>
      </c>
      <c r="F2305" s="75" t="s">
        <v>707</v>
      </c>
      <c r="G2305" s="77">
        <v>1634.0</v>
      </c>
    </row>
    <row r="2306">
      <c r="A2306" s="75" t="s">
        <v>665</v>
      </c>
      <c r="B2306" s="75" t="s">
        <v>704</v>
      </c>
      <c r="C2306" s="75" t="s">
        <v>683</v>
      </c>
      <c r="D2306" s="75" t="s">
        <v>46</v>
      </c>
      <c r="E2306" s="75" t="s">
        <v>16</v>
      </c>
      <c r="F2306" s="75" t="s">
        <v>705</v>
      </c>
      <c r="G2306" s="77">
        <v>2323.0</v>
      </c>
    </row>
    <row r="2307">
      <c r="A2307" s="75" t="s">
        <v>665</v>
      </c>
      <c r="B2307" s="75" t="s">
        <v>704</v>
      </c>
      <c r="C2307" s="75" t="s">
        <v>683</v>
      </c>
      <c r="D2307" s="75" t="s">
        <v>46</v>
      </c>
      <c r="E2307" s="75" t="s">
        <v>16</v>
      </c>
      <c r="F2307" s="75" t="s">
        <v>706</v>
      </c>
      <c r="G2307" s="77">
        <v>2215.0</v>
      </c>
    </row>
    <row r="2308">
      <c r="A2308" s="75" t="s">
        <v>665</v>
      </c>
      <c r="B2308" s="75" t="s">
        <v>704</v>
      </c>
      <c r="C2308" s="75" t="s">
        <v>683</v>
      </c>
      <c r="D2308" s="75" t="s">
        <v>46</v>
      </c>
      <c r="E2308" s="75" t="s">
        <v>16</v>
      </c>
      <c r="F2308" s="75" t="s">
        <v>707</v>
      </c>
      <c r="G2308" s="77">
        <v>1888.0</v>
      </c>
    </row>
    <row r="2309">
      <c r="A2309" s="75" t="s">
        <v>665</v>
      </c>
      <c r="B2309" s="75" t="s">
        <v>704</v>
      </c>
      <c r="C2309" s="75" t="s">
        <v>683</v>
      </c>
      <c r="D2309" s="75" t="s">
        <v>46</v>
      </c>
      <c r="E2309" s="75" t="s">
        <v>12</v>
      </c>
      <c r="F2309" s="75" t="s">
        <v>705</v>
      </c>
      <c r="G2309" s="77">
        <v>87.0</v>
      </c>
    </row>
    <row r="2310">
      <c r="A2310" s="75" t="s">
        <v>665</v>
      </c>
      <c r="B2310" s="75" t="s">
        <v>704</v>
      </c>
      <c r="C2310" s="75" t="s">
        <v>683</v>
      </c>
      <c r="D2310" s="75" t="s">
        <v>46</v>
      </c>
      <c r="E2310" s="75" t="s">
        <v>12</v>
      </c>
      <c r="F2310" s="75" t="s">
        <v>706</v>
      </c>
      <c r="G2310" s="77">
        <v>25.0</v>
      </c>
    </row>
    <row r="2311">
      <c r="A2311" s="75" t="s">
        <v>665</v>
      </c>
      <c r="B2311" s="75" t="s">
        <v>704</v>
      </c>
      <c r="C2311" s="75" t="s">
        <v>683</v>
      </c>
      <c r="D2311" s="75" t="s">
        <v>46</v>
      </c>
      <c r="E2311" s="75" t="s">
        <v>12</v>
      </c>
      <c r="F2311" s="75" t="s">
        <v>707</v>
      </c>
      <c r="G2311" s="77">
        <v>23.0</v>
      </c>
    </row>
    <row r="2312">
      <c r="A2312" s="75" t="s">
        <v>665</v>
      </c>
      <c r="B2312" s="75" t="s">
        <v>704</v>
      </c>
      <c r="C2312" s="75" t="s">
        <v>683</v>
      </c>
      <c r="D2312" s="75" t="s">
        <v>46</v>
      </c>
      <c r="E2312" s="75" t="s">
        <v>18</v>
      </c>
      <c r="F2312" s="75" t="s">
        <v>705</v>
      </c>
      <c r="G2312" s="77">
        <v>10.0</v>
      </c>
    </row>
    <row r="2313">
      <c r="A2313" s="75" t="s">
        <v>665</v>
      </c>
      <c r="B2313" s="75" t="s">
        <v>704</v>
      </c>
      <c r="C2313" s="75" t="s">
        <v>683</v>
      </c>
      <c r="D2313" s="75" t="s">
        <v>46</v>
      </c>
      <c r="E2313" s="75" t="s">
        <v>18</v>
      </c>
      <c r="F2313" s="75" t="s">
        <v>706</v>
      </c>
      <c r="G2313" s="77">
        <v>2.0</v>
      </c>
    </row>
    <row r="2314">
      <c r="A2314" s="75" t="s">
        <v>665</v>
      </c>
      <c r="B2314" s="75" t="s">
        <v>704</v>
      </c>
      <c r="C2314" s="75" t="s">
        <v>683</v>
      </c>
      <c r="D2314" s="75" t="s">
        <v>46</v>
      </c>
      <c r="E2314" s="75" t="s">
        <v>18</v>
      </c>
      <c r="F2314" s="75" t="s">
        <v>707</v>
      </c>
      <c r="G2314" s="77">
        <v>2.0</v>
      </c>
    </row>
    <row r="2315">
      <c r="A2315" s="75" t="s">
        <v>665</v>
      </c>
      <c r="B2315" s="75" t="s">
        <v>704</v>
      </c>
      <c r="C2315" s="75" t="s">
        <v>683</v>
      </c>
      <c r="D2315" s="75" t="s">
        <v>67</v>
      </c>
      <c r="E2315" s="75" t="s">
        <v>17</v>
      </c>
      <c r="F2315" s="75" t="s">
        <v>705</v>
      </c>
      <c r="G2315" s="77">
        <v>1103.0</v>
      </c>
    </row>
    <row r="2316">
      <c r="A2316" s="75" t="s">
        <v>665</v>
      </c>
      <c r="B2316" s="75" t="s">
        <v>704</v>
      </c>
      <c r="C2316" s="75" t="s">
        <v>683</v>
      </c>
      <c r="D2316" s="75" t="s">
        <v>67</v>
      </c>
      <c r="E2316" s="75" t="s">
        <v>17</v>
      </c>
      <c r="F2316" s="75" t="s">
        <v>706</v>
      </c>
      <c r="G2316" s="77">
        <v>137.0</v>
      </c>
    </row>
    <row r="2317">
      <c r="A2317" s="75" t="s">
        <v>665</v>
      </c>
      <c r="B2317" s="75" t="s">
        <v>704</v>
      </c>
      <c r="C2317" s="75" t="s">
        <v>683</v>
      </c>
      <c r="D2317" s="75" t="s">
        <v>67</v>
      </c>
      <c r="E2317" s="75" t="s">
        <v>17</v>
      </c>
      <c r="F2317" s="75" t="s">
        <v>707</v>
      </c>
      <c r="G2317" s="77">
        <v>124.0</v>
      </c>
    </row>
    <row r="2318">
      <c r="A2318" s="75" t="s">
        <v>665</v>
      </c>
      <c r="B2318" s="75" t="s">
        <v>704</v>
      </c>
      <c r="C2318" s="75" t="s">
        <v>683</v>
      </c>
      <c r="D2318" s="75" t="s">
        <v>67</v>
      </c>
      <c r="E2318" s="75" t="s">
        <v>14</v>
      </c>
      <c r="F2318" s="75" t="s">
        <v>705</v>
      </c>
      <c r="G2318" s="77">
        <v>2702.0</v>
      </c>
    </row>
    <row r="2319">
      <c r="A2319" s="75" t="s">
        <v>665</v>
      </c>
      <c r="B2319" s="75" t="s">
        <v>704</v>
      </c>
      <c r="C2319" s="75" t="s">
        <v>683</v>
      </c>
      <c r="D2319" s="75" t="s">
        <v>67</v>
      </c>
      <c r="E2319" s="75" t="s">
        <v>14</v>
      </c>
      <c r="F2319" s="75" t="s">
        <v>706</v>
      </c>
      <c r="G2319" s="77">
        <v>0.0</v>
      </c>
    </row>
    <row r="2320">
      <c r="A2320" s="75" t="s">
        <v>665</v>
      </c>
      <c r="B2320" s="75" t="s">
        <v>704</v>
      </c>
      <c r="C2320" s="75" t="s">
        <v>683</v>
      </c>
      <c r="D2320" s="75" t="s">
        <v>67</v>
      </c>
      <c r="E2320" s="75" t="s">
        <v>14</v>
      </c>
      <c r="F2320" s="75" t="s">
        <v>707</v>
      </c>
      <c r="G2320" s="77">
        <v>0.0</v>
      </c>
    </row>
    <row r="2321">
      <c r="A2321" s="75" t="s">
        <v>665</v>
      </c>
      <c r="B2321" s="75" t="s">
        <v>704</v>
      </c>
      <c r="C2321" s="75" t="s">
        <v>683</v>
      </c>
      <c r="D2321" s="75" t="s">
        <v>67</v>
      </c>
      <c r="E2321" s="75" t="s">
        <v>11</v>
      </c>
      <c r="F2321" s="75" t="s">
        <v>705</v>
      </c>
      <c r="G2321" s="77">
        <v>46575.0</v>
      </c>
    </row>
    <row r="2322">
      <c r="A2322" s="75" t="s">
        <v>665</v>
      </c>
      <c r="B2322" s="75" t="s">
        <v>704</v>
      </c>
      <c r="C2322" s="75" t="s">
        <v>683</v>
      </c>
      <c r="D2322" s="75" t="s">
        <v>67</v>
      </c>
      <c r="E2322" s="75" t="s">
        <v>11</v>
      </c>
      <c r="F2322" s="75" t="s">
        <v>706</v>
      </c>
      <c r="G2322" s="77">
        <v>3349.0</v>
      </c>
    </row>
    <row r="2323">
      <c r="A2323" s="75" t="s">
        <v>665</v>
      </c>
      <c r="B2323" s="75" t="s">
        <v>704</v>
      </c>
      <c r="C2323" s="75" t="s">
        <v>683</v>
      </c>
      <c r="D2323" s="75" t="s">
        <v>67</v>
      </c>
      <c r="E2323" s="75" t="s">
        <v>11</v>
      </c>
      <c r="F2323" s="75" t="s">
        <v>707</v>
      </c>
      <c r="G2323" s="77">
        <v>2886.0</v>
      </c>
    </row>
    <row r="2324">
      <c r="A2324" s="75" t="s">
        <v>665</v>
      </c>
      <c r="B2324" s="75" t="s">
        <v>704</v>
      </c>
      <c r="C2324" s="75" t="s">
        <v>683</v>
      </c>
      <c r="D2324" s="75" t="s">
        <v>67</v>
      </c>
      <c r="E2324" s="75" t="s">
        <v>20</v>
      </c>
      <c r="F2324" s="75" t="s">
        <v>705</v>
      </c>
      <c r="G2324" s="77">
        <v>842.0</v>
      </c>
    </row>
    <row r="2325">
      <c r="A2325" s="75" t="s">
        <v>665</v>
      </c>
      <c r="B2325" s="75" t="s">
        <v>704</v>
      </c>
      <c r="C2325" s="75" t="s">
        <v>683</v>
      </c>
      <c r="D2325" s="75" t="s">
        <v>67</v>
      </c>
      <c r="E2325" s="75" t="s">
        <v>20</v>
      </c>
      <c r="F2325" s="75" t="s">
        <v>706</v>
      </c>
      <c r="G2325" s="77">
        <v>52.0</v>
      </c>
    </row>
    <row r="2326">
      <c r="A2326" s="75" t="s">
        <v>665</v>
      </c>
      <c r="B2326" s="75" t="s">
        <v>704</v>
      </c>
      <c r="C2326" s="75" t="s">
        <v>683</v>
      </c>
      <c r="D2326" s="75" t="s">
        <v>67</v>
      </c>
      <c r="E2326" s="75" t="s">
        <v>20</v>
      </c>
      <c r="F2326" s="75" t="s">
        <v>707</v>
      </c>
      <c r="G2326" s="77">
        <v>36.0</v>
      </c>
    </row>
    <row r="2327">
      <c r="A2327" s="75" t="s">
        <v>665</v>
      </c>
      <c r="B2327" s="75" t="s">
        <v>704</v>
      </c>
      <c r="C2327" s="75" t="s">
        <v>683</v>
      </c>
      <c r="D2327" s="75" t="s">
        <v>67</v>
      </c>
      <c r="E2327" s="75" t="s">
        <v>15</v>
      </c>
      <c r="F2327" s="75" t="s">
        <v>705</v>
      </c>
      <c r="G2327" s="77">
        <v>3186.0</v>
      </c>
    </row>
    <row r="2328">
      <c r="A2328" s="75" t="s">
        <v>665</v>
      </c>
      <c r="B2328" s="75" t="s">
        <v>704</v>
      </c>
      <c r="C2328" s="75" t="s">
        <v>683</v>
      </c>
      <c r="D2328" s="75" t="s">
        <v>67</v>
      </c>
      <c r="E2328" s="75" t="s">
        <v>15</v>
      </c>
      <c r="F2328" s="75" t="s">
        <v>706</v>
      </c>
      <c r="G2328" s="77">
        <v>39.0</v>
      </c>
    </row>
    <row r="2329">
      <c r="A2329" s="75" t="s">
        <v>665</v>
      </c>
      <c r="B2329" s="75" t="s">
        <v>704</v>
      </c>
      <c r="C2329" s="75" t="s">
        <v>683</v>
      </c>
      <c r="D2329" s="75" t="s">
        <v>67</v>
      </c>
      <c r="E2329" s="75" t="s">
        <v>15</v>
      </c>
      <c r="F2329" s="75" t="s">
        <v>707</v>
      </c>
      <c r="G2329" s="77">
        <v>39.0</v>
      </c>
    </row>
    <row r="2330">
      <c r="A2330" s="75" t="s">
        <v>665</v>
      </c>
      <c r="B2330" s="75" t="s">
        <v>704</v>
      </c>
      <c r="C2330" s="75" t="s">
        <v>683</v>
      </c>
      <c r="D2330" s="75" t="s">
        <v>67</v>
      </c>
      <c r="E2330" s="75" t="s">
        <v>19</v>
      </c>
      <c r="F2330" s="75" t="s">
        <v>705</v>
      </c>
      <c r="G2330" s="77">
        <v>3440.0</v>
      </c>
    </row>
    <row r="2331">
      <c r="A2331" s="75" t="s">
        <v>665</v>
      </c>
      <c r="B2331" s="75" t="s">
        <v>704</v>
      </c>
      <c r="C2331" s="75" t="s">
        <v>683</v>
      </c>
      <c r="D2331" s="75" t="s">
        <v>67</v>
      </c>
      <c r="E2331" s="75" t="s">
        <v>19</v>
      </c>
      <c r="F2331" s="75" t="s">
        <v>706</v>
      </c>
      <c r="G2331" s="77">
        <v>2865.0</v>
      </c>
    </row>
    <row r="2332">
      <c r="A2332" s="75" t="s">
        <v>665</v>
      </c>
      <c r="B2332" s="75" t="s">
        <v>704</v>
      </c>
      <c r="C2332" s="75" t="s">
        <v>683</v>
      </c>
      <c r="D2332" s="75" t="s">
        <v>67</v>
      </c>
      <c r="E2332" s="75" t="s">
        <v>19</v>
      </c>
      <c r="F2332" s="75" t="s">
        <v>707</v>
      </c>
      <c r="G2332" s="77">
        <v>1760.0</v>
      </c>
    </row>
    <row r="2333">
      <c r="A2333" s="75" t="s">
        <v>665</v>
      </c>
      <c r="B2333" s="75" t="s">
        <v>704</v>
      </c>
      <c r="C2333" s="75" t="s">
        <v>683</v>
      </c>
      <c r="D2333" s="75" t="s">
        <v>67</v>
      </c>
      <c r="E2333" s="75" t="s">
        <v>13</v>
      </c>
      <c r="F2333" s="75" t="s">
        <v>705</v>
      </c>
      <c r="G2333" s="77">
        <v>680.0</v>
      </c>
    </row>
    <row r="2334">
      <c r="A2334" s="75" t="s">
        <v>665</v>
      </c>
      <c r="B2334" s="75" t="s">
        <v>704</v>
      </c>
      <c r="C2334" s="75" t="s">
        <v>683</v>
      </c>
      <c r="D2334" s="75" t="s">
        <v>67</v>
      </c>
      <c r="E2334" s="75" t="s">
        <v>13</v>
      </c>
      <c r="F2334" s="75" t="s">
        <v>706</v>
      </c>
      <c r="G2334" s="77">
        <v>58.0</v>
      </c>
    </row>
    <row r="2335">
      <c r="A2335" s="75" t="s">
        <v>665</v>
      </c>
      <c r="B2335" s="75" t="s">
        <v>704</v>
      </c>
      <c r="C2335" s="75" t="s">
        <v>683</v>
      </c>
      <c r="D2335" s="75" t="s">
        <v>67</v>
      </c>
      <c r="E2335" s="75" t="s">
        <v>13</v>
      </c>
      <c r="F2335" s="75" t="s">
        <v>707</v>
      </c>
      <c r="G2335" s="77">
        <v>52.0</v>
      </c>
    </row>
    <row r="2336">
      <c r="A2336" s="75" t="s">
        <v>665</v>
      </c>
      <c r="B2336" s="75" t="s">
        <v>704</v>
      </c>
      <c r="C2336" s="75" t="s">
        <v>683</v>
      </c>
      <c r="D2336" s="75" t="s">
        <v>67</v>
      </c>
      <c r="E2336" s="75" t="s">
        <v>10</v>
      </c>
      <c r="F2336" s="75" t="s">
        <v>705</v>
      </c>
      <c r="G2336" s="77">
        <v>44337.0</v>
      </c>
    </row>
    <row r="2337">
      <c r="A2337" s="75" t="s">
        <v>665</v>
      </c>
      <c r="B2337" s="75" t="s">
        <v>704</v>
      </c>
      <c r="C2337" s="75" t="s">
        <v>683</v>
      </c>
      <c r="D2337" s="75" t="s">
        <v>67</v>
      </c>
      <c r="E2337" s="75" t="s">
        <v>10</v>
      </c>
      <c r="F2337" s="75" t="s">
        <v>706</v>
      </c>
      <c r="G2337" s="77">
        <v>17893.0</v>
      </c>
    </row>
    <row r="2338">
      <c r="A2338" s="75" t="s">
        <v>665</v>
      </c>
      <c r="B2338" s="75" t="s">
        <v>704</v>
      </c>
      <c r="C2338" s="75" t="s">
        <v>683</v>
      </c>
      <c r="D2338" s="75" t="s">
        <v>67</v>
      </c>
      <c r="E2338" s="75" t="s">
        <v>10</v>
      </c>
      <c r="F2338" s="75" t="s">
        <v>707</v>
      </c>
      <c r="G2338" s="77">
        <v>10647.0</v>
      </c>
    </row>
    <row r="2339">
      <c r="A2339" s="75" t="s">
        <v>665</v>
      </c>
      <c r="B2339" s="75" t="s">
        <v>704</v>
      </c>
      <c r="C2339" s="75" t="s">
        <v>683</v>
      </c>
      <c r="D2339" s="75" t="s">
        <v>67</v>
      </c>
      <c r="E2339" s="75" t="s">
        <v>16</v>
      </c>
      <c r="F2339" s="75" t="s">
        <v>705</v>
      </c>
      <c r="G2339" s="77">
        <v>6320.0</v>
      </c>
    </row>
    <row r="2340">
      <c r="A2340" s="75" t="s">
        <v>665</v>
      </c>
      <c r="B2340" s="75" t="s">
        <v>704</v>
      </c>
      <c r="C2340" s="75" t="s">
        <v>683</v>
      </c>
      <c r="D2340" s="75" t="s">
        <v>67</v>
      </c>
      <c r="E2340" s="75" t="s">
        <v>16</v>
      </c>
      <c r="F2340" s="75" t="s">
        <v>706</v>
      </c>
      <c r="G2340" s="77">
        <v>1238.0</v>
      </c>
    </row>
    <row r="2341">
      <c r="A2341" s="75" t="s">
        <v>665</v>
      </c>
      <c r="B2341" s="75" t="s">
        <v>704</v>
      </c>
      <c r="C2341" s="75" t="s">
        <v>683</v>
      </c>
      <c r="D2341" s="75" t="s">
        <v>67</v>
      </c>
      <c r="E2341" s="75" t="s">
        <v>16</v>
      </c>
      <c r="F2341" s="75" t="s">
        <v>707</v>
      </c>
      <c r="G2341" s="77">
        <v>1162.0</v>
      </c>
    </row>
    <row r="2342">
      <c r="A2342" s="75" t="s">
        <v>665</v>
      </c>
      <c r="B2342" s="75" t="s">
        <v>704</v>
      </c>
      <c r="C2342" s="75" t="s">
        <v>683</v>
      </c>
      <c r="D2342" s="75" t="s">
        <v>67</v>
      </c>
      <c r="E2342" s="75" t="s">
        <v>12</v>
      </c>
      <c r="F2342" s="75" t="s">
        <v>705</v>
      </c>
      <c r="G2342" s="77">
        <v>3370.0</v>
      </c>
    </row>
    <row r="2343">
      <c r="A2343" s="75" t="s">
        <v>665</v>
      </c>
      <c r="B2343" s="75" t="s">
        <v>704</v>
      </c>
      <c r="C2343" s="75" t="s">
        <v>683</v>
      </c>
      <c r="D2343" s="75" t="s">
        <v>67</v>
      </c>
      <c r="E2343" s="75" t="s">
        <v>12</v>
      </c>
      <c r="F2343" s="75" t="s">
        <v>706</v>
      </c>
      <c r="G2343" s="77">
        <v>128.0</v>
      </c>
    </row>
    <row r="2344">
      <c r="A2344" s="75" t="s">
        <v>665</v>
      </c>
      <c r="B2344" s="75" t="s">
        <v>704</v>
      </c>
      <c r="C2344" s="75" t="s">
        <v>683</v>
      </c>
      <c r="D2344" s="75" t="s">
        <v>67</v>
      </c>
      <c r="E2344" s="75" t="s">
        <v>12</v>
      </c>
      <c r="F2344" s="75" t="s">
        <v>707</v>
      </c>
      <c r="G2344" s="77">
        <v>123.0</v>
      </c>
    </row>
    <row r="2345">
      <c r="A2345" s="75" t="s">
        <v>665</v>
      </c>
      <c r="B2345" s="75" t="s">
        <v>704</v>
      </c>
      <c r="C2345" s="75" t="s">
        <v>683</v>
      </c>
      <c r="D2345" s="75" t="s">
        <v>67</v>
      </c>
      <c r="E2345" s="75" t="s">
        <v>18</v>
      </c>
      <c r="F2345" s="75" t="s">
        <v>705</v>
      </c>
      <c r="G2345" s="77">
        <v>172.0</v>
      </c>
    </row>
    <row r="2346">
      <c r="A2346" s="75" t="s">
        <v>665</v>
      </c>
      <c r="B2346" s="75" t="s">
        <v>704</v>
      </c>
      <c r="C2346" s="75" t="s">
        <v>683</v>
      </c>
      <c r="D2346" s="75" t="s">
        <v>67</v>
      </c>
      <c r="E2346" s="75" t="s">
        <v>18</v>
      </c>
      <c r="F2346" s="75" t="s">
        <v>706</v>
      </c>
      <c r="G2346" s="77">
        <v>7.0</v>
      </c>
    </row>
    <row r="2347">
      <c r="A2347" s="75" t="s">
        <v>665</v>
      </c>
      <c r="B2347" s="75" t="s">
        <v>704</v>
      </c>
      <c r="C2347" s="75" t="s">
        <v>683</v>
      </c>
      <c r="D2347" s="75" t="s">
        <v>67</v>
      </c>
      <c r="E2347" s="75" t="s">
        <v>18</v>
      </c>
      <c r="F2347" s="75" t="s">
        <v>707</v>
      </c>
      <c r="G2347" s="77">
        <v>7.0</v>
      </c>
    </row>
    <row r="2348">
      <c r="A2348" s="75" t="s">
        <v>665</v>
      </c>
      <c r="B2348" s="75" t="s">
        <v>704</v>
      </c>
      <c r="C2348" s="75" t="s">
        <v>683</v>
      </c>
      <c r="D2348" s="75" t="s">
        <v>184</v>
      </c>
      <c r="E2348" s="75" t="s">
        <v>17</v>
      </c>
      <c r="F2348" s="75" t="s">
        <v>705</v>
      </c>
      <c r="G2348" s="77">
        <v>13.0</v>
      </c>
    </row>
    <row r="2349">
      <c r="A2349" s="75" t="s">
        <v>665</v>
      </c>
      <c r="B2349" s="75" t="s">
        <v>704</v>
      </c>
      <c r="C2349" s="75" t="s">
        <v>683</v>
      </c>
      <c r="D2349" s="75" t="s">
        <v>184</v>
      </c>
      <c r="E2349" s="75" t="s">
        <v>17</v>
      </c>
      <c r="F2349" s="75" t="s">
        <v>706</v>
      </c>
      <c r="G2349" s="77">
        <v>1.0</v>
      </c>
    </row>
    <row r="2350">
      <c r="A2350" s="75" t="s">
        <v>665</v>
      </c>
      <c r="B2350" s="75" t="s">
        <v>704</v>
      </c>
      <c r="C2350" s="75" t="s">
        <v>683</v>
      </c>
      <c r="D2350" s="75" t="s">
        <v>184</v>
      </c>
      <c r="E2350" s="75" t="s">
        <v>17</v>
      </c>
      <c r="F2350" s="75" t="s">
        <v>707</v>
      </c>
      <c r="G2350" s="77">
        <v>1.0</v>
      </c>
    </row>
    <row r="2351">
      <c r="A2351" s="75" t="s">
        <v>665</v>
      </c>
      <c r="B2351" s="75" t="s">
        <v>704</v>
      </c>
      <c r="C2351" s="75" t="s">
        <v>683</v>
      </c>
      <c r="D2351" s="75" t="s">
        <v>184</v>
      </c>
      <c r="E2351" s="75" t="s">
        <v>14</v>
      </c>
      <c r="F2351" s="75" t="s">
        <v>705</v>
      </c>
      <c r="G2351" s="77">
        <v>29.0</v>
      </c>
    </row>
    <row r="2352">
      <c r="A2352" s="75" t="s">
        <v>665</v>
      </c>
      <c r="B2352" s="75" t="s">
        <v>704</v>
      </c>
      <c r="C2352" s="75" t="s">
        <v>683</v>
      </c>
      <c r="D2352" s="75" t="s">
        <v>184</v>
      </c>
      <c r="E2352" s="75" t="s">
        <v>14</v>
      </c>
      <c r="F2352" s="75" t="s">
        <v>706</v>
      </c>
      <c r="G2352" s="77">
        <v>0.0</v>
      </c>
    </row>
    <row r="2353">
      <c r="A2353" s="75" t="s">
        <v>665</v>
      </c>
      <c r="B2353" s="75" t="s">
        <v>704</v>
      </c>
      <c r="C2353" s="75" t="s">
        <v>683</v>
      </c>
      <c r="D2353" s="75" t="s">
        <v>184</v>
      </c>
      <c r="E2353" s="75" t="s">
        <v>14</v>
      </c>
      <c r="F2353" s="75" t="s">
        <v>707</v>
      </c>
      <c r="G2353" s="77">
        <v>0.0</v>
      </c>
    </row>
    <row r="2354">
      <c r="A2354" s="75" t="s">
        <v>665</v>
      </c>
      <c r="B2354" s="75" t="s">
        <v>704</v>
      </c>
      <c r="C2354" s="75" t="s">
        <v>683</v>
      </c>
      <c r="D2354" s="75" t="s">
        <v>184</v>
      </c>
      <c r="E2354" s="75" t="s">
        <v>11</v>
      </c>
      <c r="F2354" s="75" t="s">
        <v>705</v>
      </c>
      <c r="G2354" s="77">
        <v>732.0</v>
      </c>
    </row>
    <row r="2355">
      <c r="A2355" s="75" t="s">
        <v>665</v>
      </c>
      <c r="B2355" s="75" t="s">
        <v>704</v>
      </c>
      <c r="C2355" s="75" t="s">
        <v>683</v>
      </c>
      <c r="D2355" s="75" t="s">
        <v>184</v>
      </c>
      <c r="E2355" s="75" t="s">
        <v>11</v>
      </c>
      <c r="F2355" s="75" t="s">
        <v>706</v>
      </c>
      <c r="G2355" s="77">
        <v>179.0</v>
      </c>
    </row>
    <row r="2356">
      <c r="A2356" s="75" t="s">
        <v>665</v>
      </c>
      <c r="B2356" s="75" t="s">
        <v>704</v>
      </c>
      <c r="C2356" s="75" t="s">
        <v>683</v>
      </c>
      <c r="D2356" s="75" t="s">
        <v>184</v>
      </c>
      <c r="E2356" s="75" t="s">
        <v>11</v>
      </c>
      <c r="F2356" s="75" t="s">
        <v>707</v>
      </c>
      <c r="G2356" s="77">
        <v>156.0</v>
      </c>
    </row>
    <row r="2357">
      <c r="A2357" s="75" t="s">
        <v>665</v>
      </c>
      <c r="B2357" s="75" t="s">
        <v>704</v>
      </c>
      <c r="C2357" s="75" t="s">
        <v>683</v>
      </c>
      <c r="D2357" s="75" t="s">
        <v>184</v>
      </c>
      <c r="E2357" s="75" t="s">
        <v>20</v>
      </c>
      <c r="F2357" s="75" t="s">
        <v>705</v>
      </c>
      <c r="G2357" s="77">
        <v>14.0</v>
      </c>
    </row>
    <row r="2358">
      <c r="A2358" s="75" t="s">
        <v>665</v>
      </c>
      <c r="B2358" s="75" t="s">
        <v>704</v>
      </c>
      <c r="C2358" s="75" t="s">
        <v>683</v>
      </c>
      <c r="D2358" s="75" t="s">
        <v>184</v>
      </c>
      <c r="E2358" s="75" t="s">
        <v>20</v>
      </c>
      <c r="F2358" s="75" t="s">
        <v>706</v>
      </c>
      <c r="G2358" s="77">
        <v>4.0</v>
      </c>
    </row>
    <row r="2359">
      <c r="A2359" s="75" t="s">
        <v>665</v>
      </c>
      <c r="B2359" s="75" t="s">
        <v>704</v>
      </c>
      <c r="C2359" s="75" t="s">
        <v>683</v>
      </c>
      <c r="D2359" s="75" t="s">
        <v>184</v>
      </c>
      <c r="E2359" s="75" t="s">
        <v>20</v>
      </c>
      <c r="F2359" s="75" t="s">
        <v>707</v>
      </c>
      <c r="G2359" s="77">
        <v>4.0</v>
      </c>
    </row>
    <row r="2360">
      <c r="A2360" s="75" t="s">
        <v>665</v>
      </c>
      <c r="B2360" s="75" t="s">
        <v>704</v>
      </c>
      <c r="C2360" s="75" t="s">
        <v>683</v>
      </c>
      <c r="D2360" s="75" t="s">
        <v>184</v>
      </c>
      <c r="E2360" s="75" t="s">
        <v>15</v>
      </c>
      <c r="F2360" s="75" t="s">
        <v>705</v>
      </c>
      <c r="G2360" s="77">
        <v>197.0</v>
      </c>
    </row>
    <row r="2361">
      <c r="A2361" s="75" t="s">
        <v>665</v>
      </c>
      <c r="B2361" s="75" t="s">
        <v>704</v>
      </c>
      <c r="C2361" s="75" t="s">
        <v>683</v>
      </c>
      <c r="D2361" s="75" t="s">
        <v>184</v>
      </c>
      <c r="E2361" s="75" t="s">
        <v>15</v>
      </c>
      <c r="F2361" s="75" t="s">
        <v>706</v>
      </c>
      <c r="G2361" s="77">
        <v>9.0</v>
      </c>
    </row>
    <row r="2362">
      <c r="A2362" s="75" t="s">
        <v>665</v>
      </c>
      <c r="B2362" s="75" t="s">
        <v>704</v>
      </c>
      <c r="C2362" s="75" t="s">
        <v>683</v>
      </c>
      <c r="D2362" s="75" t="s">
        <v>184</v>
      </c>
      <c r="E2362" s="75" t="s">
        <v>15</v>
      </c>
      <c r="F2362" s="75" t="s">
        <v>707</v>
      </c>
      <c r="G2362" s="77">
        <v>9.0</v>
      </c>
    </row>
    <row r="2363">
      <c r="A2363" s="75" t="s">
        <v>665</v>
      </c>
      <c r="B2363" s="75" t="s">
        <v>704</v>
      </c>
      <c r="C2363" s="75" t="s">
        <v>683</v>
      </c>
      <c r="D2363" s="75" t="s">
        <v>184</v>
      </c>
      <c r="E2363" s="75" t="s">
        <v>19</v>
      </c>
      <c r="F2363" s="75" t="s">
        <v>705</v>
      </c>
      <c r="G2363" s="77">
        <v>4.0</v>
      </c>
    </row>
    <row r="2364">
      <c r="A2364" s="75" t="s">
        <v>665</v>
      </c>
      <c r="B2364" s="75" t="s">
        <v>704</v>
      </c>
      <c r="C2364" s="75" t="s">
        <v>683</v>
      </c>
      <c r="D2364" s="75" t="s">
        <v>184</v>
      </c>
      <c r="E2364" s="75" t="s">
        <v>19</v>
      </c>
      <c r="F2364" s="75" t="s">
        <v>706</v>
      </c>
      <c r="G2364" s="77">
        <v>3.0</v>
      </c>
    </row>
    <row r="2365">
      <c r="A2365" s="75" t="s">
        <v>665</v>
      </c>
      <c r="B2365" s="75" t="s">
        <v>704</v>
      </c>
      <c r="C2365" s="75" t="s">
        <v>683</v>
      </c>
      <c r="D2365" s="75" t="s">
        <v>184</v>
      </c>
      <c r="E2365" s="75" t="s">
        <v>19</v>
      </c>
      <c r="F2365" s="75" t="s">
        <v>707</v>
      </c>
      <c r="G2365" s="77">
        <v>3.0</v>
      </c>
    </row>
    <row r="2366">
      <c r="A2366" s="75" t="s">
        <v>665</v>
      </c>
      <c r="B2366" s="75" t="s">
        <v>704</v>
      </c>
      <c r="C2366" s="75" t="s">
        <v>683</v>
      </c>
      <c r="D2366" s="75" t="s">
        <v>184</v>
      </c>
      <c r="E2366" s="75" t="s">
        <v>13</v>
      </c>
      <c r="F2366" s="75" t="s">
        <v>705</v>
      </c>
      <c r="G2366" s="77">
        <v>16.0</v>
      </c>
    </row>
    <row r="2367">
      <c r="A2367" s="75" t="s">
        <v>665</v>
      </c>
      <c r="B2367" s="75" t="s">
        <v>704</v>
      </c>
      <c r="C2367" s="75" t="s">
        <v>683</v>
      </c>
      <c r="D2367" s="75" t="s">
        <v>184</v>
      </c>
      <c r="E2367" s="75" t="s">
        <v>13</v>
      </c>
      <c r="F2367" s="75" t="s">
        <v>706</v>
      </c>
      <c r="G2367" s="77">
        <v>4.0</v>
      </c>
    </row>
    <row r="2368">
      <c r="A2368" s="75" t="s">
        <v>665</v>
      </c>
      <c r="B2368" s="75" t="s">
        <v>704</v>
      </c>
      <c r="C2368" s="75" t="s">
        <v>683</v>
      </c>
      <c r="D2368" s="75" t="s">
        <v>184</v>
      </c>
      <c r="E2368" s="75" t="s">
        <v>13</v>
      </c>
      <c r="F2368" s="75" t="s">
        <v>707</v>
      </c>
      <c r="G2368" s="77">
        <v>4.0</v>
      </c>
    </row>
    <row r="2369">
      <c r="A2369" s="75" t="s">
        <v>665</v>
      </c>
      <c r="B2369" s="75" t="s">
        <v>704</v>
      </c>
      <c r="C2369" s="75" t="s">
        <v>683</v>
      </c>
      <c r="D2369" s="75" t="s">
        <v>184</v>
      </c>
      <c r="E2369" s="75" t="s">
        <v>10</v>
      </c>
      <c r="F2369" s="75" t="s">
        <v>705</v>
      </c>
      <c r="G2369" s="77">
        <v>776.0</v>
      </c>
    </row>
    <row r="2370">
      <c r="A2370" s="75" t="s">
        <v>665</v>
      </c>
      <c r="B2370" s="75" t="s">
        <v>704</v>
      </c>
      <c r="C2370" s="75" t="s">
        <v>683</v>
      </c>
      <c r="D2370" s="75" t="s">
        <v>184</v>
      </c>
      <c r="E2370" s="75" t="s">
        <v>10</v>
      </c>
      <c r="F2370" s="75" t="s">
        <v>706</v>
      </c>
      <c r="G2370" s="77">
        <v>510.0</v>
      </c>
    </row>
    <row r="2371">
      <c r="A2371" s="75" t="s">
        <v>665</v>
      </c>
      <c r="B2371" s="75" t="s">
        <v>704</v>
      </c>
      <c r="C2371" s="75" t="s">
        <v>683</v>
      </c>
      <c r="D2371" s="75" t="s">
        <v>184</v>
      </c>
      <c r="E2371" s="75" t="s">
        <v>10</v>
      </c>
      <c r="F2371" s="75" t="s">
        <v>707</v>
      </c>
      <c r="G2371" s="77">
        <v>311.0</v>
      </c>
    </row>
    <row r="2372">
      <c r="A2372" s="75" t="s">
        <v>665</v>
      </c>
      <c r="B2372" s="75" t="s">
        <v>704</v>
      </c>
      <c r="C2372" s="75" t="s">
        <v>683</v>
      </c>
      <c r="D2372" s="75" t="s">
        <v>184</v>
      </c>
      <c r="E2372" s="75" t="s">
        <v>16</v>
      </c>
      <c r="F2372" s="75" t="s">
        <v>705</v>
      </c>
      <c r="G2372" s="77">
        <v>88.0</v>
      </c>
    </row>
    <row r="2373">
      <c r="A2373" s="75" t="s">
        <v>665</v>
      </c>
      <c r="B2373" s="75" t="s">
        <v>704</v>
      </c>
      <c r="C2373" s="75" t="s">
        <v>683</v>
      </c>
      <c r="D2373" s="75" t="s">
        <v>184</v>
      </c>
      <c r="E2373" s="75" t="s">
        <v>16</v>
      </c>
      <c r="F2373" s="75" t="s">
        <v>706</v>
      </c>
      <c r="G2373" s="77">
        <v>45.0</v>
      </c>
    </row>
    <row r="2374">
      <c r="A2374" s="75" t="s">
        <v>665</v>
      </c>
      <c r="B2374" s="75" t="s">
        <v>704</v>
      </c>
      <c r="C2374" s="75" t="s">
        <v>683</v>
      </c>
      <c r="D2374" s="75" t="s">
        <v>184</v>
      </c>
      <c r="E2374" s="75" t="s">
        <v>16</v>
      </c>
      <c r="F2374" s="75" t="s">
        <v>707</v>
      </c>
      <c r="G2374" s="77">
        <v>42.0</v>
      </c>
    </row>
    <row r="2375">
      <c r="A2375" s="75" t="s">
        <v>665</v>
      </c>
      <c r="B2375" s="75" t="s">
        <v>704</v>
      </c>
      <c r="C2375" s="75" t="s">
        <v>683</v>
      </c>
      <c r="D2375" s="75" t="s">
        <v>184</v>
      </c>
      <c r="E2375" s="75" t="s">
        <v>12</v>
      </c>
      <c r="F2375" s="75" t="s">
        <v>705</v>
      </c>
      <c r="G2375" s="77">
        <v>36.0</v>
      </c>
    </row>
    <row r="2376">
      <c r="A2376" s="75" t="s">
        <v>665</v>
      </c>
      <c r="B2376" s="75" t="s">
        <v>704</v>
      </c>
      <c r="C2376" s="75" t="s">
        <v>683</v>
      </c>
      <c r="D2376" s="75" t="s">
        <v>184</v>
      </c>
      <c r="E2376" s="75" t="s">
        <v>12</v>
      </c>
      <c r="F2376" s="75" t="s">
        <v>706</v>
      </c>
      <c r="G2376" s="77">
        <v>2.0</v>
      </c>
    </row>
    <row r="2377">
      <c r="A2377" s="75" t="s">
        <v>665</v>
      </c>
      <c r="B2377" s="75" t="s">
        <v>704</v>
      </c>
      <c r="C2377" s="75" t="s">
        <v>683</v>
      </c>
      <c r="D2377" s="75" t="s">
        <v>184</v>
      </c>
      <c r="E2377" s="75" t="s">
        <v>12</v>
      </c>
      <c r="F2377" s="75" t="s">
        <v>707</v>
      </c>
      <c r="G2377" s="77">
        <v>2.0</v>
      </c>
    </row>
    <row r="2378">
      <c r="A2378" s="75" t="s">
        <v>665</v>
      </c>
      <c r="B2378" s="75" t="s">
        <v>704</v>
      </c>
      <c r="C2378" s="75" t="s">
        <v>683</v>
      </c>
      <c r="D2378" s="75" t="s">
        <v>184</v>
      </c>
      <c r="E2378" s="75" t="s">
        <v>18</v>
      </c>
      <c r="F2378" s="75" t="s">
        <v>705</v>
      </c>
      <c r="G2378" s="77">
        <v>1.0</v>
      </c>
    </row>
    <row r="2379">
      <c r="A2379" s="75" t="s">
        <v>665</v>
      </c>
      <c r="B2379" s="75" t="s">
        <v>704</v>
      </c>
      <c r="C2379" s="75" t="s">
        <v>683</v>
      </c>
      <c r="D2379" s="75" t="s">
        <v>184</v>
      </c>
      <c r="E2379" s="75" t="s">
        <v>18</v>
      </c>
      <c r="F2379" s="75" t="s">
        <v>706</v>
      </c>
      <c r="G2379" s="77">
        <v>0.0</v>
      </c>
    </row>
    <row r="2380">
      <c r="A2380" s="75" t="s">
        <v>665</v>
      </c>
      <c r="B2380" s="75" t="s">
        <v>704</v>
      </c>
      <c r="C2380" s="75" t="s">
        <v>683</v>
      </c>
      <c r="D2380" s="75" t="s">
        <v>184</v>
      </c>
      <c r="E2380" s="75" t="s">
        <v>18</v>
      </c>
      <c r="F2380" s="75" t="s">
        <v>707</v>
      </c>
      <c r="G2380" s="77">
        <v>0.0</v>
      </c>
    </row>
    <row r="2381">
      <c r="A2381" s="75" t="s">
        <v>665</v>
      </c>
      <c r="B2381" s="75" t="s">
        <v>704</v>
      </c>
      <c r="C2381" s="75" t="s">
        <v>683</v>
      </c>
      <c r="D2381" s="75" t="s">
        <v>258</v>
      </c>
      <c r="E2381" s="75" t="s">
        <v>14</v>
      </c>
      <c r="F2381" s="75" t="s">
        <v>705</v>
      </c>
      <c r="G2381" s="77">
        <v>3.0</v>
      </c>
    </row>
    <row r="2382">
      <c r="A2382" s="75" t="s">
        <v>665</v>
      </c>
      <c r="B2382" s="75" t="s">
        <v>704</v>
      </c>
      <c r="C2382" s="75" t="s">
        <v>683</v>
      </c>
      <c r="D2382" s="75" t="s">
        <v>258</v>
      </c>
      <c r="E2382" s="75" t="s">
        <v>14</v>
      </c>
      <c r="F2382" s="75" t="s">
        <v>706</v>
      </c>
      <c r="G2382" s="77">
        <v>0.0</v>
      </c>
    </row>
    <row r="2383">
      <c r="A2383" s="75" t="s">
        <v>665</v>
      </c>
      <c r="B2383" s="75" t="s">
        <v>704</v>
      </c>
      <c r="C2383" s="75" t="s">
        <v>683</v>
      </c>
      <c r="D2383" s="75" t="s">
        <v>258</v>
      </c>
      <c r="E2383" s="75" t="s">
        <v>14</v>
      </c>
      <c r="F2383" s="75" t="s">
        <v>707</v>
      </c>
      <c r="G2383" s="77">
        <v>0.0</v>
      </c>
    </row>
    <row r="2384">
      <c r="A2384" s="75" t="s">
        <v>665</v>
      </c>
      <c r="B2384" s="75" t="s">
        <v>704</v>
      </c>
      <c r="C2384" s="75" t="s">
        <v>683</v>
      </c>
      <c r="D2384" s="75" t="s">
        <v>258</v>
      </c>
      <c r="E2384" s="75" t="s">
        <v>11</v>
      </c>
      <c r="F2384" s="75" t="s">
        <v>705</v>
      </c>
      <c r="G2384" s="77">
        <v>50.0</v>
      </c>
    </row>
    <row r="2385">
      <c r="A2385" s="75" t="s">
        <v>665</v>
      </c>
      <c r="B2385" s="75" t="s">
        <v>704</v>
      </c>
      <c r="C2385" s="75" t="s">
        <v>683</v>
      </c>
      <c r="D2385" s="75" t="s">
        <v>258</v>
      </c>
      <c r="E2385" s="75" t="s">
        <v>11</v>
      </c>
      <c r="F2385" s="75" t="s">
        <v>706</v>
      </c>
      <c r="G2385" s="77">
        <v>12.0</v>
      </c>
    </row>
    <row r="2386">
      <c r="A2386" s="75" t="s">
        <v>665</v>
      </c>
      <c r="B2386" s="75" t="s">
        <v>704</v>
      </c>
      <c r="C2386" s="75" t="s">
        <v>683</v>
      </c>
      <c r="D2386" s="75" t="s">
        <v>258</v>
      </c>
      <c r="E2386" s="75" t="s">
        <v>11</v>
      </c>
      <c r="F2386" s="75" t="s">
        <v>707</v>
      </c>
      <c r="G2386" s="77">
        <v>12.0</v>
      </c>
    </row>
    <row r="2387">
      <c r="A2387" s="75" t="s">
        <v>665</v>
      </c>
      <c r="B2387" s="75" t="s">
        <v>704</v>
      </c>
      <c r="C2387" s="75" t="s">
        <v>683</v>
      </c>
      <c r="D2387" s="75" t="s">
        <v>258</v>
      </c>
      <c r="E2387" s="75" t="s">
        <v>15</v>
      </c>
      <c r="F2387" s="75" t="s">
        <v>705</v>
      </c>
      <c r="G2387" s="77">
        <v>2.0</v>
      </c>
    </row>
    <row r="2388">
      <c r="A2388" s="75" t="s">
        <v>665</v>
      </c>
      <c r="B2388" s="75" t="s">
        <v>704</v>
      </c>
      <c r="C2388" s="75" t="s">
        <v>683</v>
      </c>
      <c r="D2388" s="75" t="s">
        <v>258</v>
      </c>
      <c r="E2388" s="75" t="s">
        <v>15</v>
      </c>
      <c r="F2388" s="75" t="s">
        <v>706</v>
      </c>
      <c r="G2388" s="77">
        <v>0.0</v>
      </c>
    </row>
    <row r="2389">
      <c r="A2389" s="75" t="s">
        <v>665</v>
      </c>
      <c r="B2389" s="75" t="s">
        <v>704</v>
      </c>
      <c r="C2389" s="75" t="s">
        <v>683</v>
      </c>
      <c r="D2389" s="75" t="s">
        <v>258</v>
      </c>
      <c r="E2389" s="75" t="s">
        <v>15</v>
      </c>
      <c r="F2389" s="75" t="s">
        <v>707</v>
      </c>
      <c r="G2389" s="77">
        <v>0.0</v>
      </c>
    </row>
    <row r="2390">
      <c r="A2390" s="75" t="s">
        <v>665</v>
      </c>
      <c r="B2390" s="75" t="s">
        <v>704</v>
      </c>
      <c r="C2390" s="75" t="s">
        <v>683</v>
      </c>
      <c r="D2390" s="75" t="s">
        <v>258</v>
      </c>
      <c r="E2390" s="75" t="s">
        <v>10</v>
      </c>
      <c r="F2390" s="75" t="s">
        <v>705</v>
      </c>
      <c r="G2390" s="77">
        <v>24.0</v>
      </c>
    </row>
    <row r="2391">
      <c r="A2391" s="75" t="s">
        <v>665</v>
      </c>
      <c r="B2391" s="75" t="s">
        <v>704</v>
      </c>
      <c r="C2391" s="75" t="s">
        <v>683</v>
      </c>
      <c r="D2391" s="75" t="s">
        <v>258</v>
      </c>
      <c r="E2391" s="75" t="s">
        <v>10</v>
      </c>
      <c r="F2391" s="75" t="s">
        <v>706</v>
      </c>
      <c r="G2391" s="77">
        <v>15.0</v>
      </c>
    </row>
    <row r="2392">
      <c r="A2392" s="75" t="s">
        <v>665</v>
      </c>
      <c r="B2392" s="75" t="s">
        <v>704</v>
      </c>
      <c r="C2392" s="75" t="s">
        <v>683</v>
      </c>
      <c r="D2392" s="75" t="s">
        <v>258</v>
      </c>
      <c r="E2392" s="75" t="s">
        <v>10</v>
      </c>
      <c r="F2392" s="75" t="s">
        <v>707</v>
      </c>
      <c r="G2392" s="77">
        <v>14.0</v>
      </c>
    </row>
    <row r="2393">
      <c r="A2393" s="75" t="s">
        <v>665</v>
      </c>
      <c r="B2393" s="75" t="s">
        <v>704</v>
      </c>
      <c r="C2393" s="75" t="s">
        <v>683</v>
      </c>
      <c r="D2393" s="75" t="s">
        <v>258</v>
      </c>
      <c r="E2393" s="75" t="s">
        <v>16</v>
      </c>
      <c r="F2393" s="75" t="s">
        <v>705</v>
      </c>
      <c r="G2393" s="77">
        <v>13.0</v>
      </c>
    </row>
    <row r="2394">
      <c r="A2394" s="75" t="s">
        <v>665</v>
      </c>
      <c r="B2394" s="75" t="s">
        <v>704</v>
      </c>
      <c r="C2394" s="75" t="s">
        <v>683</v>
      </c>
      <c r="D2394" s="75" t="s">
        <v>258</v>
      </c>
      <c r="E2394" s="75" t="s">
        <v>16</v>
      </c>
      <c r="F2394" s="75" t="s">
        <v>706</v>
      </c>
      <c r="G2394" s="77">
        <v>5.0</v>
      </c>
    </row>
    <row r="2395">
      <c r="A2395" s="75" t="s">
        <v>665</v>
      </c>
      <c r="B2395" s="75" t="s">
        <v>704</v>
      </c>
      <c r="C2395" s="75" t="s">
        <v>683</v>
      </c>
      <c r="D2395" s="75" t="s">
        <v>258</v>
      </c>
      <c r="E2395" s="75" t="s">
        <v>16</v>
      </c>
      <c r="F2395" s="75" t="s">
        <v>707</v>
      </c>
      <c r="G2395" s="77">
        <v>5.0</v>
      </c>
    </row>
    <row r="2396">
      <c r="A2396" s="75" t="s">
        <v>665</v>
      </c>
      <c r="B2396" s="75" t="s">
        <v>704</v>
      </c>
      <c r="C2396" s="75" t="s">
        <v>683</v>
      </c>
      <c r="D2396" s="75" t="s">
        <v>258</v>
      </c>
      <c r="E2396" s="75" t="s">
        <v>12</v>
      </c>
      <c r="F2396" s="75" t="s">
        <v>705</v>
      </c>
      <c r="G2396" s="77">
        <v>6.0</v>
      </c>
    </row>
    <row r="2397">
      <c r="A2397" s="75" t="s">
        <v>665</v>
      </c>
      <c r="B2397" s="75" t="s">
        <v>704</v>
      </c>
      <c r="C2397" s="75" t="s">
        <v>683</v>
      </c>
      <c r="D2397" s="75" t="s">
        <v>258</v>
      </c>
      <c r="E2397" s="75" t="s">
        <v>12</v>
      </c>
      <c r="F2397" s="75" t="s">
        <v>706</v>
      </c>
      <c r="G2397" s="77">
        <v>1.0</v>
      </c>
    </row>
    <row r="2398">
      <c r="A2398" s="75" t="s">
        <v>665</v>
      </c>
      <c r="B2398" s="75" t="s">
        <v>704</v>
      </c>
      <c r="C2398" s="75" t="s">
        <v>683</v>
      </c>
      <c r="D2398" s="75" t="s">
        <v>258</v>
      </c>
      <c r="E2398" s="75" t="s">
        <v>12</v>
      </c>
      <c r="F2398" s="75" t="s">
        <v>707</v>
      </c>
      <c r="G2398" s="77">
        <v>1.0</v>
      </c>
    </row>
    <row r="2399">
      <c r="A2399" s="75" t="s">
        <v>665</v>
      </c>
      <c r="B2399" s="75" t="s">
        <v>704</v>
      </c>
      <c r="C2399" s="75" t="s">
        <v>683</v>
      </c>
      <c r="D2399" s="75" t="s">
        <v>294</v>
      </c>
      <c r="E2399" s="75" t="s">
        <v>11</v>
      </c>
      <c r="F2399" s="75" t="s">
        <v>705</v>
      </c>
      <c r="G2399" s="77">
        <v>1.0</v>
      </c>
    </row>
    <row r="2400">
      <c r="A2400" s="75" t="s">
        <v>665</v>
      </c>
      <c r="B2400" s="75" t="s">
        <v>704</v>
      </c>
      <c r="C2400" s="75" t="s">
        <v>683</v>
      </c>
      <c r="D2400" s="75" t="s">
        <v>294</v>
      </c>
      <c r="E2400" s="75" t="s">
        <v>11</v>
      </c>
      <c r="F2400" s="75" t="s">
        <v>706</v>
      </c>
      <c r="G2400" s="77">
        <v>0.0</v>
      </c>
    </row>
    <row r="2401">
      <c r="A2401" s="75" t="s">
        <v>665</v>
      </c>
      <c r="B2401" s="75" t="s">
        <v>704</v>
      </c>
      <c r="C2401" s="75" t="s">
        <v>683</v>
      </c>
      <c r="D2401" s="75" t="s">
        <v>294</v>
      </c>
      <c r="E2401" s="75" t="s">
        <v>11</v>
      </c>
      <c r="F2401" s="75" t="s">
        <v>707</v>
      </c>
      <c r="G2401" s="77">
        <v>0.0</v>
      </c>
    </row>
    <row r="2402">
      <c r="A2402" s="75" t="s">
        <v>665</v>
      </c>
      <c r="B2402" s="75" t="s">
        <v>704</v>
      </c>
      <c r="C2402" s="75" t="s">
        <v>683</v>
      </c>
      <c r="D2402" s="75" t="s">
        <v>294</v>
      </c>
      <c r="E2402" s="75" t="s">
        <v>10</v>
      </c>
      <c r="F2402" s="75" t="s">
        <v>705</v>
      </c>
      <c r="G2402" s="77">
        <v>1.0</v>
      </c>
    </row>
    <row r="2403">
      <c r="A2403" s="75" t="s">
        <v>665</v>
      </c>
      <c r="B2403" s="75" t="s">
        <v>704</v>
      </c>
      <c r="C2403" s="75" t="s">
        <v>683</v>
      </c>
      <c r="D2403" s="75" t="s">
        <v>294</v>
      </c>
      <c r="E2403" s="75" t="s">
        <v>10</v>
      </c>
      <c r="F2403" s="75" t="s">
        <v>706</v>
      </c>
      <c r="G2403" s="77">
        <v>1.0</v>
      </c>
    </row>
    <row r="2404">
      <c r="A2404" s="75" t="s">
        <v>665</v>
      </c>
      <c r="B2404" s="75" t="s">
        <v>704</v>
      </c>
      <c r="C2404" s="75" t="s">
        <v>683</v>
      </c>
      <c r="D2404" s="75" t="s">
        <v>294</v>
      </c>
      <c r="E2404" s="75" t="s">
        <v>10</v>
      </c>
      <c r="F2404" s="75" t="s">
        <v>707</v>
      </c>
      <c r="G2404" s="77">
        <v>1.0</v>
      </c>
    </row>
    <row r="2405">
      <c r="A2405" s="75" t="s">
        <v>665</v>
      </c>
      <c r="B2405" s="75" t="s">
        <v>704</v>
      </c>
      <c r="C2405" s="75" t="s">
        <v>683</v>
      </c>
      <c r="D2405" s="75" t="s">
        <v>176</v>
      </c>
      <c r="E2405" s="75" t="s">
        <v>17</v>
      </c>
      <c r="F2405" s="75" t="s">
        <v>705</v>
      </c>
      <c r="G2405" s="77">
        <v>705.0</v>
      </c>
    </row>
    <row r="2406">
      <c r="A2406" s="75" t="s">
        <v>665</v>
      </c>
      <c r="B2406" s="75" t="s">
        <v>704</v>
      </c>
      <c r="C2406" s="75" t="s">
        <v>683</v>
      </c>
      <c r="D2406" s="75" t="s">
        <v>176</v>
      </c>
      <c r="E2406" s="75" t="s">
        <v>17</v>
      </c>
      <c r="F2406" s="75" t="s">
        <v>706</v>
      </c>
      <c r="G2406" s="77">
        <v>363.0</v>
      </c>
    </row>
    <row r="2407">
      <c r="A2407" s="75" t="s">
        <v>665</v>
      </c>
      <c r="B2407" s="75" t="s">
        <v>704</v>
      </c>
      <c r="C2407" s="75" t="s">
        <v>683</v>
      </c>
      <c r="D2407" s="75" t="s">
        <v>176</v>
      </c>
      <c r="E2407" s="75" t="s">
        <v>17</v>
      </c>
      <c r="F2407" s="75" t="s">
        <v>707</v>
      </c>
      <c r="G2407" s="77">
        <v>276.0</v>
      </c>
    </row>
    <row r="2408">
      <c r="A2408" s="75" t="s">
        <v>665</v>
      </c>
      <c r="B2408" s="75" t="s">
        <v>704</v>
      </c>
      <c r="C2408" s="75" t="s">
        <v>683</v>
      </c>
      <c r="D2408" s="75" t="s">
        <v>176</v>
      </c>
      <c r="E2408" s="75" t="s">
        <v>14</v>
      </c>
      <c r="F2408" s="75" t="s">
        <v>705</v>
      </c>
      <c r="G2408" s="77">
        <v>162.0</v>
      </c>
    </row>
    <row r="2409">
      <c r="A2409" s="75" t="s">
        <v>665</v>
      </c>
      <c r="B2409" s="75" t="s">
        <v>704</v>
      </c>
      <c r="C2409" s="75" t="s">
        <v>683</v>
      </c>
      <c r="D2409" s="75" t="s">
        <v>176</v>
      </c>
      <c r="E2409" s="75" t="s">
        <v>14</v>
      </c>
      <c r="F2409" s="75" t="s">
        <v>706</v>
      </c>
      <c r="G2409" s="77">
        <v>0.0</v>
      </c>
    </row>
    <row r="2410">
      <c r="A2410" s="75" t="s">
        <v>665</v>
      </c>
      <c r="B2410" s="75" t="s">
        <v>704</v>
      </c>
      <c r="C2410" s="75" t="s">
        <v>683</v>
      </c>
      <c r="D2410" s="75" t="s">
        <v>176</v>
      </c>
      <c r="E2410" s="75" t="s">
        <v>14</v>
      </c>
      <c r="F2410" s="75" t="s">
        <v>707</v>
      </c>
      <c r="G2410" s="77">
        <v>0.0</v>
      </c>
    </row>
    <row r="2411">
      <c r="A2411" s="75" t="s">
        <v>665</v>
      </c>
      <c r="B2411" s="75" t="s">
        <v>704</v>
      </c>
      <c r="C2411" s="75" t="s">
        <v>683</v>
      </c>
      <c r="D2411" s="75" t="s">
        <v>176</v>
      </c>
      <c r="E2411" s="75" t="s">
        <v>11</v>
      </c>
      <c r="F2411" s="75" t="s">
        <v>705</v>
      </c>
      <c r="G2411" s="77">
        <v>3183.0</v>
      </c>
    </row>
    <row r="2412">
      <c r="A2412" s="75" t="s">
        <v>665</v>
      </c>
      <c r="B2412" s="75" t="s">
        <v>704</v>
      </c>
      <c r="C2412" s="75" t="s">
        <v>683</v>
      </c>
      <c r="D2412" s="75" t="s">
        <v>176</v>
      </c>
      <c r="E2412" s="75" t="s">
        <v>11</v>
      </c>
      <c r="F2412" s="75" t="s">
        <v>706</v>
      </c>
      <c r="G2412" s="77">
        <v>470.0</v>
      </c>
    </row>
    <row r="2413">
      <c r="A2413" s="75" t="s">
        <v>665</v>
      </c>
      <c r="B2413" s="75" t="s">
        <v>704</v>
      </c>
      <c r="C2413" s="75" t="s">
        <v>683</v>
      </c>
      <c r="D2413" s="75" t="s">
        <v>176</v>
      </c>
      <c r="E2413" s="75" t="s">
        <v>11</v>
      </c>
      <c r="F2413" s="75" t="s">
        <v>707</v>
      </c>
      <c r="G2413" s="77">
        <v>417.0</v>
      </c>
    </row>
    <row r="2414">
      <c r="A2414" s="75" t="s">
        <v>665</v>
      </c>
      <c r="B2414" s="75" t="s">
        <v>704</v>
      </c>
      <c r="C2414" s="75" t="s">
        <v>683</v>
      </c>
      <c r="D2414" s="75" t="s">
        <v>176</v>
      </c>
      <c r="E2414" s="75" t="s">
        <v>20</v>
      </c>
      <c r="F2414" s="75" t="s">
        <v>705</v>
      </c>
      <c r="G2414" s="77">
        <v>170.0</v>
      </c>
    </row>
    <row r="2415">
      <c r="A2415" s="75" t="s">
        <v>665</v>
      </c>
      <c r="B2415" s="75" t="s">
        <v>704</v>
      </c>
      <c r="C2415" s="75" t="s">
        <v>683</v>
      </c>
      <c r="D2415" s="75" t="s">
        <v>176</v>
      </c>
      <c r="E2415" s="75" t="s">
        <v>20</v>
      </c>
      <c r="F2415" s="75" t="s">
        <v>706</v>
      </c>
      <c r="G2415" s="77">
        <v>72.0</v>
      </c>
    </row>
    <row r="2416">
      <c r="A2416" s="75" t="s">
        <v>665</v>
      </c>
      <c r="B2416" s="75" t="s">
        <v>704</v>
      </c>
      <c r="C2416" s="75" t="s">
        <v>683</v>
      </c>
      <c r="D2416" s="75" t="s">
        <v>176</v>
      </c>
      <c r="E2416" s="75" t="s">
        <v>20</v>
      </c>
      <c r="F2416" s="75" t="s">
        <v>707</v>
      </c>
      <c r="G2416" s="77">
        <v>64.0</v>
      </c>
    </row>
    <row r="2417">
      <c r="A2417" s="75" t="s">
        <v>665</v>
      </c>
      <c r="B2417" s="75" t="s">
        <v>704</v>
      </c>
      <c r="C2417" s="75" t="s">
        <v>683</v>
      </c>
      <c r="D2417" s="75" t="s">
        <v>176</v>
      </c>
      <c r="E2417" s="75" t="s">
        <v>15</v>
      </c>
      <c r="F2417" s="75" t="s">
        <v>705</v>
      </c>
      <c r="G2417" s="77">
        <v>210.0</v>
      </c>
    </row>
    <row r="2418">
      <c r="A2418" s="75" t="s">
        <v>665</v>
      </c>
      <c r="B2418" s="75" t="s">
        <v>704</v>
      </c>
      <c r="C2418" s="75" t="s">
        <v>683</v>
      </c>
      <c r="D2418" s="75" t="s">
        <v>176</v>
      </c>
      <c r="E2418" s="75" t="s">
        <v>15</v>
      </c>
      <c r="F2418" s="75" t="s">
        <v>706</v>
      </c>
      <c r="G2418" s="77">
        <v>14.0</v>
      </c>
    </row>
    <row r="2419">
      <c r="A2419" s="75" t="s">
        <v>665</v>
      </c>
      <c r="B2419" s="75" t="s">
        <v>704</v>
      </c>
      <c r="C2419" s="75" t="s">
        <v>683</v>
      </c>
      <c r="D2419" s="75" t="s">
        <v>176</v>
      </c>
      <c r="E2419" s="75" t="s">
        <v>15</v>
      </c>
      <c r="F2419" s="75" t="s">
        <v>707</v>
      </c>
      <c r="G2419" s="77">
        <v>14.0</v>
      </c>
    </row>
    <row r="2420">
      <c r="A2420" s="75" t="s">
        <v>665</v>
      </c>
      <c r="B2420" s="75" t="s">
        <v>704</v>
      </c>
      <c r="C2420" s="75" t="s">
        <v>683</v>
      </c>
      <c r="D2420" s="75" t="s">
        <v>176</v>
      </c>
      <c r="E2420" s="75" t="s">
        <v>19</v>
      </c>
      <c r="F2420" s="75" t="s">
        <v>705</v>
      </c>
      <c r="G2420" s="77">
        <v>983.0</v>
      </c>
    </row>
    <row r="2421">
      <c r="A2421" s="75" t="s">
        <v>665</v>
      </c>
      <c r="B2421" s="75" t="s">
        <v>704</v>
      </c>
      <c r="C2421" s="75" t="s">
        <v>683</v>
      </c>
      <c r="D2421" s="75" t="s">
        <v>176</v>
      </c>
      <c r="E2421" s="75" t="s">
        <v>19</v>
      </c>
      <c r="F2421" s="75" t="s">
        <v>706</v>
      </c>
      <c r="G2421" s="77">
        <v>935.0</v>
      </c>
    </row>
    <row r="2422">
      <c r="A2422" s="75" t="s">
        <v>665</v>
      </c>
      <c r="B2422" s="75" t="s">
        <v>704</v>
      </c>
      <c r="C2422" s="75" t="s">
        <v>683</v>
      </c>
      <c r="D2422" s="75" t="s">
        <v>176</v>
      </c>
      <c r="E2422" s="75" t="s">
        <v>19</v>
      </c>
      <c r="F2422" s="75" t="s">
        <v>707</v>
      </c>
      <c r="G2422" s="77">
        <v>649.0</v>
      </c>
    </row>
    <row r="2423">
      <c r="A2423" s="75" t="s">
        <v>665</v>
      </c>
      <c r="B2423" s="75" t="s">
        <v>704</v>
      </c>
      <c r="C2423" s="75" t="s">
        <v>683</v>
      </c>
      <c r="D2423" s="75" t="s">
        <v>176</v>
      </c>
      <c r="E2423" s="75" t="s">
        <v>13</v>
      </c>
      <c r="F2423" s="75" t="s">
        <v>705</v>
      </c>
      <c r="G2423" s="77">
        <v>78.0</v>
      </c>
    </row>
    <row r="2424">
      <c r="A2424" s="75" t="s">
        <v>665</v>
      </c>
      <c r="B2424" s="75" t="s">
        <v>704</v>
      </c>
      <c r="C2424" s="75" t="s">
        <v>683</v>
      </c>
      <c r="D2424" s="75" t="s">
        <v>176</v>
      </c>
      <c r="E2424" s="75" t="s">
        <v>13</v>
      </c>
      <c r="F2424" s="75" t="s">
        <v>706</v>
      </c>
      <c r="G2424" s="77">
        <v>21.0</v>
      </c>
    </row>
    <row r="2425">
      <c r="A2425" s="75" t="s">
        <v>665</v>
      </c>
      <c r="B2425" s="75" t="s">
        <v>704</v>
      </c>
      <c r="C2425" s="75" t="s">
        <v>683</v>
      </c>
      <c r="D2425" s="75" t="s">
        <v>176</v>
      </c>
      <c r="E2425" s="75" t="s">
        <v>13</v>
      </c>
      <c r="F2425" s="75" t="s">
        <v>707</v>
      </c>
      <c r="G2425" s="77">
        <v>20.0</v>
      </c>
    </row>
    <row r="2426">
      <c r="A2426" s="75" t="s">
        <v>665</v>
      </c>
      <c r="B2426" s="75" t="s">
        <v>704</v>
      </c>
      <c r="C2426" s="75" t="s">
        <v>683</v>
      </c>
      <c r="D2426" s="75" t="s">
        <v>176</v>
      </c>
      <c r="E2426" s="75" t="s">
        <v>10</v>
      </c>
      <c r="F2426" s="75" t="s">
        <v>705</v>
      </c>
      <c r="G2426" s="77">
        <v>1463.0</v>
      </c>
    </row>
    <row r="2427">
      <c r="A2427" s="75" t="s">
        <v>665</v>
      </c>
      <c r="B2427" s="75" t="s">
        <v>704</v>
      </c>
      <c r="C2427" s="75" t="s">
        <v>683</v>
      </c>
      <c r="D2427" s="75" t="s">
        <v>176</v>
      </c>
      <c r="E2427" s="75" t="s">
        <v>10</v>
      </c>
      <c r="F2427" s="75" t="s">
        <v>706</v>
      </c>
      <c r="G2427" s="77">
        <v>682.0</v>
      </c>
    </row>
    <row r="2428">
      <c r="A2428" s="75" t="s">
        <v>665</v>
      </c>
      <c r="B2428" s="75" t="s">
        <v>704</v>
      </c>
      <c r="C2428" s="75" t="s">
        <v>683</v>
      </c>
      <c r="D2428" s="75" t="s">
        <v>176</v>
      </c>
      <c r="E2428" s="75" t="s">
        <v>10</v>
      </c>
      <c r="F2428" s="75" t="s">
        <v>707</v>
      </c>
      <c r="G2428" s="77">
        <v>491.0</v>
      </c>
    </row>
    <row r="2429">
      <c r="A2429" s="75" t="s">
        <v>665</v>
      </c>
      <c r="B2429" s="75" t="s">
        <v>704</v>
      </c>
      <c r="C2429" s="75" t="s">
        <v>683</v>
      </c>
      <c r="D2429" s="75" t="s">
        <v>176</v>
      </c>
      <c r="E2429" s="75" t="s">
        <v>16</v>
      </c>
      <c r="F2429" s="75" t="s">
        <v>705</v>
      </c>
      <c r="G2429" s="77">
        <v>474.0</v>
      </c>
    </row>
    <row r="2430">
      <c r="A2430" s="75" t="s">
        <v>665</v>
      </c>
      <c r="B2430" s="75" t="s">
        <v>704</v>
      </c>
      <c r="C2430" s="75" t="s">
        <v>683</v>
      </c>
      <c r="D2430" s="75" t="s">
        <v>176</v>
      </c>
      <c r="E2430" s="75" t="s">
        <v>16</v>
      </c>
      <c r="F2430" s="75" t="s">
        <v>706</v>
      </c>
      <c r="G2430" s="77">
        <v>108.0</v>
      </c>
    </row>
    <row r="2431">
      <c r="A2431" s="75" t="s">
        <v>665</v>
      </c>
      <c r="B2431" s="75" t="s">
        <v>704</v>
      </c>
      <c r="C2431" s="75" t="s">
        <v>683</v>
      </c>
      <c r="D2431" s="75" t="s">
        <v>176</v>
      </c>
      <c r="E2431" s="75" t="s">
        <v>16</v>
      </c>
      <c r="F2431" s="75" t="s">
        <v>707</v>
      </c>
      <c r="G2431" s="77">
        <v>102.0</v>
      </c>
    </row>
    <row r="2432">
      <c r="A2432" s="75" t="s">
        <v>665</v>
      </c>
      <c r="B2432" s="75" t="s">
        <v>704</v>
      </c>
      <c r="C2432" s="75" t="s">
        <v>683</v>
      </c>
      <c r="D2432" s="75" t="s">
        <v>176</v>
      </c>
      <c r="E2432" s="75" t="s">
        <v>12</v>
      </c>
      <c r="F2432" s="75" t="s">
        <v>705</v>
      </c>
      <c r="G2432" s="77">
        <v>273.0</v>
      </c>
    </row>
    <row r="2433">
      <c r="A2433" s="75" t="s">
        <v>665</v>
      </c>
      <c r="B2433" s="75" t="s">
        <v>704</v>
      </c>
      <c r="C2433" s="75" t="s">
        <v>683</v>
      </c>
      <c r="D2433" s="75" t="s">
        <v>176</v>
      </c>
      <c r="E2433" s="75" t="s">
        <v>12</v>
      </c>
      <c r="F2433" s="75" t="s">
        <v>706</v>
      </c>
      <c r="G2433" s="77">
        <v>62.0</v>
      </c>
    </row>
    <row r="2434">
      <c r="A2434" s="75" t="s">
        <v>665</v>
      </c>
      <c r="B2434" s="75" t="s">
        <v>704</v>
      </c>
      <c r="C2434" s="75" t="s">
        <v>683</v>
      </c>
      <c r="D2434" s="75" t="s">
        <v>176</v>
      </c>
      <c r="E2434" s="75" t="s">
        <v>12</v>
      </c>
      <c r="F2434" s="75" t="s">
        <v>707</v>
      </c>
      <c r="G2434" s="77">
        <v>41.0</v>
      </c>
    </row>
    <row r="2435">
      <c r="A2435" s="75" t="s">
        <v>665</v>
      </c>
      <c r="B2435" s="75" t="s">
        <v>704</v>
      </c>
      <c r="C2435" s="75" t="s">
        <v>683</v>
      </c>
      <c r="D2435" s="75" t="s">
        <v>176</v>
      </c>
      <c r="E2435" s="75" t="s">
        <v>18</v>
      </c>
      <c r="F2435" s="75" t="s">
        <v>705</v>
      </c>
      <c r="G2435" s="77">
        <v>35.0</v>
      </c>
    </row>
    <row r="2436">
      <c r="A2436" s="75" t="s">
        <v>665</v>
      </c>
      <c r="B2436" s="75" t="s">
        <v>704</v>
      </c>
      <c r="C2436" s="75" t="s">
        <v>683</v>
      </c>
      <c r="D2436" s="75" t="s">
        <v>176</v>
      </c>
      <c r="E2436" s="75" t="s">
        <v>18</v>
      </c>
      <c r="F2436" s="75" t="s">
        <v>706</v>
      </c>
      <c r="G2436" s="77">
        <v>4.0</v>
      </c>
    </row>
    <row r="2437">
      <c r="A2437" s="75" t="s">
        <v>665</v>
      </c>
      <c r="B2437" s="75" t="s">
        <v>704</v>
      </c>
      <c r="C2437" s="75" t="s">
        <v>683</v>
      </c>
      <c r="D2437" s="75" t="s">
        <v>176</v>
      </c>
      <c r="E2437" s="75" t="s">
        <v>18</v>
      </c>
      <c r="F2437" s="75" t="s">
        <v>707</v>
      </c>
      <c r="G2437" s="77">
        <v>4.0</v>
      </c>
    </row>
    <row r="2438">
      <c r="A2438" s="75" t="s">
        <v>665</v>
      </c>
      <c r="B2438" s="75" t="s">
        <v>704</v>
      </c>
      <c r="C2438" s="75" t="s">
        <v>683</v>
      </c>
      <c r="D2438" s="75" t="s">
        <v>221</v>
      </c>
      <c r="E2438" s="75" t="s">
        <v>17</v>
      </c>
      <c r="F2438" s="75" t="s">
        <v>705</v>
      </c>
      <c r="G2438" s="77">
        <v>37.0</v>
      </c>
    </row>
    <row r="2439">
      <c r="A2439" s="75" t="s">
        <v>665</v>
      </c>
      <c r="B2439" s="75" t="s">
        <v>704</v>
      </c>
      <c r="C2439" s="75" t="s">
        <v>683</v>
      </c>
      <c r="D2439" s="75" t="s">
        <v>221</v>
      </c>
      <c r="E2439" s="75" t="s">
        <v>17</v>
      </c>
      <c r="F2439" s="75" t="s">
        <v>706</v>
      </c>
      <c r="G2439" s="77">
        <v>3.0</v>
      </c>
    </row>
    <row r="2440">
      <c r="A2440" s="75" t="s">
        <v>665</v>
      </c>
      <c r="B2440" s="75" t="s">
        <v>704</v>
      </c>
      <c r="C2440" s="75" t="s">
        <v>683</v>
      </c>
      <c r="D2440" s="75" t="s">
        <v>221</v>
      </c>
      <c r="E2440" s="75" t="s">
        <v>17</v>
      </c>
      <c r="F2440" s="75" t="s">
        <v>707</v>
      </c>
      <c r="G2440" s="77">
        <v>3.0</v>
      </c>
    </row>
    <row r="2441">
      <c r="A2441" s="75" t="s">
        <v>665</v>
      </c>
      <c r="B2441" s="75" t="s">
        <v>704</v>
      </c>
      <c r="C2441" s="75" t="s">
        <v>683</v>
      </c>
      <c r="D2441" s="75" t="s">
        <v>221</v>
      </c>
      <c r="E2441" s="75" t="s">
        <v>14</v>
      </c>
      <c r="F2441" s="75" t="s">
        <v>705</v>
      </c>
      <c r="G2441" s="77">
        <v>146.0</v>
      </c>
    </row>
    <row r="2442">
      <c r="A2442" s="75" t="s">
        <v>665</v>
      </c>
      <c r="B2442" s="75" t="s">
        <v>704</v>
      </c>
      <c r="C2442" s="75" t="s">
        <v>683</v>
      </c>
      <c r="D2442" s="75" t="s">
        <v>221</v>
      </c>
      <c r="E2442" s="75" t="s">
        <v>14</v>
      </c>
      <c r="F2442" s="75" t="s">
        <v>706</v>
      </c>
      <c r="G2442" s="77">
        <v>0.0</v>
      </c>
    </row>
    <row r="2443">
      <c r="A2443" s="75" t="s">
        <v>665</v>
      </c>
      <c r="B2443" s="75" t="s">
        <v>704</v>
      </c>
      <c r="C2443" s="75" t="s">
        <v>683</v>
      </c>
      <c r="D2443" s="75" t="s">
        <v>221</v>
      </c>
      <c r="E2443" s="75" t="s">
        <v>14</v>
      </c>
      <c r="F2443" s="75" t="s">
        <v>707</v>
      </c>
      <c r="G2443" s="77">
        <v>0.0</v>
      </c>
    </row>
    <row r="2444">
      <c r="A2444" s="75" t="s">
        <v>665</v>
      </c>
      <c r="B2444" s="75" t="s">
        <v>704</v>
      </c>
      <c r="C2444" s="75" t="s">
        <v>683</v>
      </c>
      <c r="D2444" s="75" t="s">
        <v>221</v>
      </c>
      <c r="E2444" s="75" t="s">
        <v>11</v>
      </c>
      <c r="F2444" s="75" t="s">
        <v>705</v>
      </c>
      <c r="G2444" s="77">
        <v>2128.0</v>
      </c>
    </row>
    <row r="2445">
      <c r="A2445" s="75" t="s">
        <v>665</v>
      </c>
      <c r="B2445" s="75" t="s">
        <v>704</v>
      </c>
      <c r="C2445" s="75" t="s">
        <v>683</v>
      </c>
      <c r="D2445" s="75" t="s">
        <v>221</v>
      </c>
      <c r="E2445" s="75" t="s">
        <v>11</v>
      </c>
      <c r="F2445" s="75" t="s">
        <v>706</v>
      </c>
      <c r="G2445" s="77">
        <v>165.0</v>
      </c>
    </row>
    <row r="2446">
      <c r="A2446" s="75" t="s">
        <v>665</v>
      </c>
      <c r="B2446" s="75" t="s">
        <v>704</v>
      </c>
      <c r="C2446" s="75" t="s">
        <v>683</v>
      </c>
      <c r="D2446" s="75" t="s">
        <v>221</v>
      </c>
      <c r="E2446" s="75" t="s">
        <v>11</v>
      </c>
      <c r="F2446" s="75" t="s">
        <v>707</v>
      </c>
      <c r="G2446" s="77">
        <v>158.0</v>
      </c>
    </row>
    <row r="2447">
      <c r="A2447" s="75" t="s">
        <v>665</v>
      </c>
      <c r="B2447" s="75" t="s">
        <v>704</v>
      </c>
      <c r="C2447" s="75" t="s">
        <v>683</v>
      </c>
      <c r="D2447" s="75" t="s">
        <v>221</v>
      </c>
      <c r="E2447" s="75" t="s">
        <v>20</v>
      </c>
      <c r="F2447" s="75" t="s">
        <v>705</v>
      </c>
      <c r="G2447" s="77">
        <v>39.0</v>
      </c>
    </row>
    <row r="2448">
      <c r="A2448" s="75" t="s">
        <v>665</v>
      </c>
      <c r="B2448" s="75" t="s">
        <v>704</v>
      </c>
      <c r="C2448" s="75" t="s">
        <v>683</v>
      </c>
      <c r="D2448" s="75" t="s">
        <v>221</v>
      </c>
      <c r="E2448" s="75" t="s">
        <v>20</v>
      </c>
      <c r="F2448" s="75" t="s">
        <v>706</v>
      </c>
      <c r="G2448" s="77">
        <v>0.0</v>
      </c>
    </row>
    <row r="2449">
      <c r="A2449" s="75" t="s">
        <v>665</v>
      </c>
      <c r="B2449" s="75" t="s">
        <v>704</v>
      </c>
      <c r="C2449" s="75" t="s">
        <v>683</v>
      </c>
      <c r="D2449" s="75" t="s">
        <v>221</v>
      </c>
      <c r="E2449" s="75" t="s">
        <v>20</v>
      </c>
      <c r="F2449" s="75" t="s">
        <v>707</v>
      </c>
      <c r="G2449" s="77">
        <v>0.0</v>
      </c>
    </row>
    <row r="2450">
      <c r="A2450" s="75" t="s">
        <v>665</v>
      </c>
      <c r="B2450" s="75" t="s">
        <v>704</v>
      </c>
      <c r="C2450" s="75" t="s">
        <v>683</v>
      </c>
      <c r="D2450" s="75" t="s">
        <v>221</v>
      </c>
      <c r="E2450" s="75" t="s">
        <v>15</v>
      </c>
      <c r="F2450" s="75" t="s">
        <v>705</v>
      </c>
      <c r="G2450" s="77">
        <v>98.0</v>
      </c>
    </row>
    <row r="2451">
      <c r="A2451" s="75" t="s">
        <v>665</v>
      </c>
      <c r="B2451" s="75" t="s">
        <v>704</v>
      </c>
      <c r="C2451" s="75" t="s">
        <v>683</v>
      </c>
      <c r="D2451" s="75" t="s">
        <v>221</v>
      </c>
      <c r="E2451" s="75" t="s">
        <v>15</v>
      </c>
      <c r="F2451" s="75" t="s">
        <v>706</v>
      </c>
      <c r="G2451" s="77">
        <v>1.0</v>
      </c>
    </row>
    <row r="2452">
      <c r="A2452" s="75" t="s">
        <v>665</v>
      </c>
      <c r="B2452" s="75" t="s">
        <v>704</v>
      </c>
      <c r="C2452" s="75" t="s">
        <v>683</v>
      </c>
      <c r="D2452" s="75" t="s">
        <v>221</v>
      </c>
      <c r="E2452" s="75" t="s">
        <v>15</v>
      </c>
      <c r="F2452" s="75" t="s">
        <v>707</v>
      </c>
      <c r="G2452" s="77">
        <v>1.0</v>
      </c>
    </row>
    <row r="2453">
      <c r="A2453" s="75" t="s">
        <v>665</v>
      </c>
      <c r="B2453" s="75" t="s">
        <v>704</v>
      </c>
      <c r="C2453" s="75" t="s">
        <v>683</v>
      </c>
      <c r="D2453" s="75" t="s">
        <v>221</v>
      </c>
      <c r="E2453" s="75" t="s">
        <v>19</v>
      </c>
      <c r="F2453" s="75" t="s">
        <v>705</v>
      </c>
      <c r="G2453" s="77">
        <v>10.0</v>
      </c>
    </row>
    <row r="2454">
      <c r="A2454" s="75" t="s">
        <v>665</v>
      </c>
      <c r="B2454" s="75" t="s">
        <v>704</v>
      </c>
      <c r="C2454" s="75" t="s">
        <v>683</v>
      </c>
      <c r="D2454" s="75" t="s">
        <v>221</v>
      </c>
      <c r="E2454" s="75" t="s">
        <v>19</v>
      </c>
      <c r="F2454" s="75" t="s">
        <v>706</v>
      </c>
      <c r="G2454" s="77">
        <v>2.0</v>
      </c>
    </row>
    <row r="2455">
      <c r="A2455" s="75" t="s">
        <v>665</v>
      </c>
      <c r="B2455" s="75" t="s">
        <v>704</v>
      </c>
      <c r="C2455" s="75" t="s">
        <v>683</v>
      </c>
      <c r="D2455" s="75" t="s">
        <v>221</v>
      </c>
      <c r="E2455" s="75" t="s">
        <v>19</v>
      </c>
      <c r="F2455" s="75" t="s">
        <v>707</v>
      </c>
      <c r="G2455" s="77">
        <v>2.0</v>
      </c>
    </row>
    <row r="2456">
      <c r="A2456" s="75" t="s">
        <v>665</v>
      </c>
      <c r="B2456" s="75" t="s">
        <v>704</v>
      </c>
      <c r="C2456" s="75" t="s">
        <v>683</v>
      </c>
      <c r="D2456" s="75" t="s">
        <v>221</v>
      </c>
      <c r="E2456" s="75" t="s">
        <v>13</v>
      </c>
      <c r="F2456" s="75" t="s">
        <v>705</v>
      </c>
      <c r="G2456" s="77">
        <v>19.0</v>
      </c>
    </row>
    <row r="2457">
      <c r="A2457" s="75" t="s">
        <v>665</v>
      </c>
      <c r="B2457" s="75" t="s">
        <v>704</v>
      </c>
      <c r="C2457" s="75" t="s">
        <v>683</v>
      </c>
      <c r="D2457" s="75" t="s">
        <v>221</v>
      </c>
      <c r="E2457" s="75" t="s">
        <v>13</v>
      </c>
      <c r="F2457" s="75" t="s">
        <v>706</v>
      </c>
      <c r="G2457" s="77">
        <v>0.0</v>
      </c>
    </row>
    <row r="2458">
      <c r="A2458" s="75" t="s">
        <v>665</v>
      </c>
      <c r="B2458" s="75" t="s">
        <v>704</v>
      </c>
      <c r="C2458" s="75" t="s">
        <v>683</v>
      </c>
      <c r="D2458" s="75" t="s">
        <v>221</v>
      </c>
      <c r="E2458" s="75" t="s">
        <v>13</v>
      </c>
      <c r="F2458" s="75" t="s">
        <v>707</v>
      </c>
      <c r="G2458" s="77">
        <v>0.0</v>
      </c>
    </row>
    <row r="2459">
      <c r="A2459" s="75" t="s">
        <v>665</v>
      </c>
      <c r="B2459" s="75" t="s">
        <v>704</v>
      </c>
      <c r="C2459" s="75" t="s">
        <v>683</v>
      </c>
      <c r="D2459" s="75" t="s">
        <v>221</v>
      </c>
      <c r="E2459" s="75" t="s">
        <v>10</v>
      </c>
      <c r="F2459" s="75" t="s">
        <v>705</v>
      </c>
      <c r="G2459" s="77">
        <v>866.0</v>
      </c>
    </row>
    <row r="2460">
      <c r="A2460" s="75" t="s">
        <v>665</v>
      </c>
      <c r="B2460" s="75" t="s">
        <v>704</v>
      </c>
      <c r="C2460" s="75" t="s">
        <v>683</v>
      </c>
      <c r="D2460" s="75" t="s">
        <v>221</v>
      </c>
      <c r="E2460" s="75" t="s">
        <v>10</v>
      </c>
      <c r="F2460" s="75" t="s">
        <v>706</v>
      </c>
      <c r="G2460" s="77">
        <v>290.0</v>
      </c>
    </row>
    <row r="2461">
      <c r="A2461" s="75" t="s">
        <v>665</v>
      </c>
      <c r="B2461" s="75" t="s">
        <v>704</v>
      </c>
      <c r="C2461" s="75" t="s">
        <v>683</v>
      </c>
      <c r="D2461" s="75" t="s">
        <v>221</v>
      </c>
      <c r="E2461" s="75" t="s">
        <v>10</v>
      </c>
      <c r="F2461" s="75" t="s">
        <v>707</v>
      </c>
      <c r="G2461" s="77">
        <v>252.0</v>
      </c>
    </row>
    <row r="2462">
      <c r="A2462" s="75" t="s">
        <v>665</v>
      </c>
      <c r="B2462" s="75" t="s">
        <v>704</v>
      </c>
      <c r="C2462" s="75" t="s">
        <v>683</v>
      </c>
      <c r="D2462" s="75" t="s">
        <v>221</v>
      </c>
      <c r="E2462" s="75" t="s">
        <v>16</v>
      </c>
      <c r="F2462" s="75" t="s">
        <v>705</v>
      </c>
      <c r="G2462" s="77">
        <v>254.0</v>
      </c>
    </row>
    <row r="2463">
      <c r="A2463" s="75" t="s">
        <v>665</v>
      </c>
      <c r="B2463" s="75" t="s">
        <v>704</v>
      </c>
      <c r="C2463" s="75" t="s">
        <v>683</v>
      </c>
      <c r="D2463" s="75" t="s">
        <v>221</v>
      </c>
      <c r="E2463" s="75" t="s">
        <v>16</v>
      </c>
      <c r="F2463" s="75" t="s">
        <v>706</v>
      </c>
      <c r="G2463" s="77">
        <v>90.0</v>
      </c>
    </row>
    <row r="2464">
      <c r="A2464" s="75" t="s">
        <v>665</v>
      </c>
      <c r="B2464" s="75" t="s">
        <v>704</v>
      </c>
      <c r="C2464" s="75" t="s">
        <v>683</v>
      </c>
      <c r="D2464" s="75" t="s">
        <v>221</v>
      </c>
      <c r="E2464" s="75" t="s">
        <v>16</v>
      </c>
      <c r="F2464" s="75" t="s">
        <v>707</v>
      </c>
      <c r="G2464" s="77">
        <v>89.0</v>
      </c>
    </row>
    <row r="2465">
      <c r="A2465" s="75" t="s">
        <v>665</v>
      </c>
      <c r="B2465" s="75" t="s">
        <v>704</v>
      </c>
      <c r="C2465" s="75" t="s">
        <v>683</v>
      </c>
      <c r="D2465" s="75" t="s">
        <v>221</v>
      </c>
      <c r="E2465" s="75" t="s">
        <v>12</v>
      </c>
      <c r="F2465" s="75" t="s">
        <v>705</v>
      </c>
      <c r="G2465" s="77">
        <v>113.0</v>
      </c>
    </row>
    <row r="2466">
      <c r="A2466" s="75" t="s">
        <v>665</v>
      </c>
      <c r="B2466" s="75" t="s">
        <v>704</v>
      </c>
      <c r="C2466" s="75" t="s">
        <v>683</v>
      </c>
      <c r="D2466" s="75" t="s">
        <v>221</v>
      </c>
      <c r="E2466" s="75" t="s">
        <v>12</v>
      </c>
      <c r="F2466" s="75" t="s">
        <v>706</v>
      </c>
      <c r="G2466" s="77">
        <v>3.0</v>
      </c>
    </row>
    <row r="2467">
      <c r="A2467" s="75" t="s">
        <v>665</v>
      </c>
      <c r="B2467" s="75" t="s">
        <v>704</v>
      </c>
      <c r="C2467" s="75" t="s">
        <v>683</v>
      </c>
      <c r="D2467" s="75" t="s">
        <v>221</v>
      </c>
      <c r="E2467" s="75" t="s">
        <v>12</v>
      </c>
      <c r="F2467" s="75" t="s">
        <v>707</v>
      </c>
      <c r="G2467" s="77">
        <v>3.0</v>
      </c>
    </row>
    <row r="2468">
      <c r="A2468" s="75" t="s">
        <v>665</v>
      </c>
      <c r="B2468" s="75" t="s">
        <v>704</v>
      </c>
      <c r="C2468" s="75" t="s">
        <v>683</v>
      </c>
      <c r="D2468" s="75" t="s">
        <v>221</v>
      </c>
      <c r="E2468" s="75" t="s">
        <v>18</v>
      </c>
      <c r="F2468" s="75" t="s">
        <v>705</v>
      </c>
      <c r="G2468" s="77">
        <v>8.0</v>
      </c>
    </row>
    <row r="2469">
      <c r="A2469" s="75" t="s">
        <v>665</v>
      </c>
      <c r="B2469" s="75" t="s">
        <v>704</v>
      </c>
      <c r="C2469" s="75" t="s">
        <v>683</v>
      </c>
      <c r="D2469" s="75" t="s">
        <v>221</v>
      </c>
      <c r="E2469" s="75" t="s">
        <v>18</v>
      </c>
      <c r="F2469" s="75" t="s">
        <v>706</v>
      </c>
      <c r="G2469" s="77">
        <v>0.0</v>
      </c>
    </row>
    <row r="2470">
      <c r="A2470" s="75" t="s">
        <v>665</v>
      </c>
      <c r="B2470" s="75" t="s">
        <v>704</v>
      </c>
      <c r="C2470" s="75" t="s">
        <v>683</v>
      </c>
      <c r="D2470" s="75" t="s">
        <v>221</v>
      </c>
      <c r="E2470" s="75" t="s">
        <v>18</v>
      </c>
      <c r="F2470" s="75" t="s">
        <v>707</v>
      </c>
      <c r="G2470" s="77">
        <v>0.0</v>
      </c>
    </row>
    <row r="2471">
      <c r="A2471" s="75" t="s">
        <v>665</v>
      </c>
      <c r="B2471" s="75" t="s">
        <v>704</v>
      </c>
      <c r="C2471" s="75" t="s">
        <v>683</v>
      </c>
      <c r="D2471" s="75" t="s">
        <v>215</v>
      </c>
      <c r="E2471" s="75" t="s">
        <v>17</v>
      </c>
      <c r="F2471" s="75" t="s">
        <v>705</v>
      </c>
      <c r="G2471" s="77">
        <v>6.0</v>
      </c>
    </row>
    <row r="2472">
      <c r="A2472" s="75" t="s">
        <v>665</v>
      </c>
      <c r="B2472" s="75" t="s">
        <v>704</v>
      </c>
      <c r="C2472" s="75" t="s">
        <v>683</v>
      </c>
      <c r="D2472" s="75" t="s">
        <v>215</v>
      </c>
      <c r="E2472" s="75" t="s">
        <v>17</v>
      </c>
      <c r="F2472" s="75" t="s">
        <v>706</v>
      </c>
      <c r="G2472" s="77">
        <v>4.0</v>
      </c>
    </row>
    <row r="2473">
      <c r="A2473" s="75" t="s">
        <v>665</v>
      </c>
      <c r="B2473" s="75" t="s">
        <v>704</v>
      </c>
      <c r="C2473" s="75" t="s">
        <v>683</v>
      </c>
      <c r="D2473" s="75" t="s">
        <v>215</v>
      </c>
      <c r="E2473" s="75" t="s">
        <v>17</v>
      </c>
      <c r="F2473" s="75" t="s">
        <v>707</v>
      </c>
      <c r="G2473" s="77">
        <v>4.0</v>
      </c>
    </row>
    <row r="2474">
      <c r="A2474" s="75" t="s">
        <v>665</v>
      </c>
      <c r="B2474" s="75" t="s">
        <v>704</v>
      </c>
      <c r="C2474" s="75" t="s">
        <v>683</v>
      </c>
      <c r="D2474" s="75" t="s">
        <v>215</v>
      </c>
      <c r="E2474" s="75" t="s">
        <v>14</v>
      </c>
      <c r="F2474" s="75" t="s">
        <v>705</v>
      </c>
      <c r="G2474" s="77">
        <v>11.0</v>
      </c>
    </row>
    <row r="2475">
      <c r="A2475" s="75" t="s">
        <v>665</v>
      </c>
      <c r="B2475" s="75" t="s">
        <v>704</v>
      </c>
      <c r="C2475" s="75" t="s">
        <v>683</v>
      </c>
      <c r="D2475" s="75" t="s">
        <v>215</v>
      </c>
      <c r="E2475" s="75" t="s">
        <v>14</v>
      </c>
      <c r="F2475" s="75" t="s">
        <v>706</v>
      </c>
      <c r="G2475" s="77">
        <v>0.0</v>
      </c>
    </row>
    <row r="2476">
      <c r="A2476" s="75" t="s">
        <v>665</v>
      </c>
      <c r="B2476" s="75" t="s">
        <v>704</v>
      </c>
      <c r="C2476" s="75" t="s">
        <v>683</v>
      </c>
      <c r="D2476" s="75" t="s">
        <v>215</v>
      </c>
      <c r="E2476" s="75" t="s">
        <v>14</v>
      </c>
      <c r="F2476" s="75" t="s">
        <v>707</v>
      </c>
      <c r="G2476" s="77">
        <v>0.0</v>
      </c>
    </row>
    <row r="2477">
      <c r="A2477" s="75" t="s">
        <v>665</v>
      </c>
      <c r="B2477" s="75" t="s">
        <v>704</v>
      </c>
      <c r="C2477" s="75" t="s">
        <v>683</v>
      </c>
      <c r="D2477" s="75" t="s">
        <v>215</v>
      </c>
      <c r="E2477" s="75" t="s">
        <v>11</v>
      </c>
      <c r="F2477" s="75" t="s">
        <v>705</v>
      </c>
      <c r="G2477" s="77">
        <v>341.0</v>
      </c>
    </row>
    <row r="2478">
      <c r="A2478" s="75" t="s">
        <v>665</v>
      </c>
      <c r="B2478" s="75" t="s">
        <v>704</v>
      </c>
      <c r="C2478" s="75" t="s">
        <v>683</v>
      </c>
      <c r="D2478" s="75" t="s">
        <v>215</v>
      </c>
      <c r="E2478" s="75" t="s">
        <v>11</v>
      </c>
      <c r="F2478" s="75" t="s">
        <v>706</v>
      </c>
      <c r="G2478" s="77">
        <v>69.0</v>
      </c>
    </row>
    <row r="2479">
      <c r="A2479" s="75" t="s">
        <v>665</v>
      </c>
      <c r="B2479" s="75" t="s">
        <v>704</v>
      </c>
      <c r="C2479" s="75" t="s">
        <v>683</v>
      </c>
      <c r="D2479" s="75" t="s">
        <v>215</v>
      </c>
      <c r="E2479" s="75" t="s">
        <v>11</v>
      </c>
      <c r="F2479" s="75" t="s">
        <v>707</v>
      </c>
      <c r="G2479" s="77">
        <v>66.0</v>
      </c>
    </row>
    <row r="2480">
      <c r="A2480" s="75" t="s">
        <v>665</v>
      </c>
      <c r="B2480" s="75" t="s">
        <v>704</v>
      </c>
      <c r="C2480" s="75" t="s">
        <v>683</v>
      </c>
      <c r="D2480" s="75" t="s">
        <v>215</v>
      </c>
      <c r="E2480" s="75" t="s">
        <v>20</v>
      </c>
      <c r="F2480" s="75" t="s">
        <v>705</v>
      </c>
      <c r="G2480" s="77">
        <v>6.0</v>
      </c>
    </row>
    <row r="2481">
      <c r="A2481" s="75" t="s">
        <v>665</v>
      </c>
      <c r="B2481" s="75" t="s">
        <v>704</v>
      </c>
      <c r="C2481" s="75" t="s">
        <v>683</v>
      </c>
      <c r="D2481" s="75" t="s">
        <v>215</v>
      </c>
      <c r="E2481" s="75" t="s">
        <v>20</v>
      </c>
      <c r="F2481" s="75" t="s">
        <v>706</v>
      </c>
      <c r="G2481" s="77">
        <v>0.0</v>
      </c>
    </row>
    <row r="2482">
      <c r="A2482" s="75" t="s">
        <v>665</v>
      </c>
      <c r="B2482" s="75" t="s">
        <v>704</v>
      </c>
      <c r="C2482" s="75" t="s">
        <v>683</v>
      </c>
      <c r="D2482" s="75" t="s">
        <v>215</v>
      </c>
      <c r="E2482" s="75" t="s">
        <v>20</v>
      </c>
      <c r="F2482" s="75" t="s">
        <v>707</v>
      </c>
      <c r="G2482" s="77">
        <v>0.0</v>
      </c>
    </row>
    <row r="2483">
      <c r="A2483" s="75" t="s">
        <v>665</v>
      </c>
      <c r="B2483" s="75" t="s">
        <v>704</v>
      </c>
      <c r="C2483" s="75" t="s">
        <v>683</v>
      </c>
      <c r="D2483" s="75" t="s">
        <v>215</v>
      </c>
      <c r="E2483" s="75" t="s">
        <v>15</v>
      </c>
      <c r="F2483" s="75" t="s">
        <v>705</v>
      </c>
      <c r="G2483" s="77">
        <v>21.0</v>
      </c>
    </row>
    <row r="2484">
      <c r="A2484" s="75" t="s">
        <v>665</v>
      </c>
      <c r="B2484" s="75" t="s">
        <v>704</v>
      </c>
      <c r="C2484" s="75" t="s">
        <v>683</v>
      </c>
      <c r="D2484" s="75" t="s">
        <v>215</v>
      </c>
      <c r="E2484" s="75" t="s">
        <v>15</v>
      </c>
      <c r="F2484" s="75" t="s">
        <v>706</v>
      </c>
      <c r="G2484" s="77">
        <v>0.0</v>
      </c>
    </row>
    <row r="2485">
      <c r="A2485" s="75" t="s">
        <v>665</v>
      </c>
      <c r="B2485" s="75" t="s">
        <v>704</v>
      </c>
      <c r="C2485" s="75" t="s">
        <v>683</v>
      </c>
      <c r="D2485" s="75" t="s">
        <v>215</v>
      </c>
      <c r="E2485" s="75" t="s">
        <v>15</v>
      </c>
      <c r="F2485" s="75" t="s">
        <v>707</v>
      </c>
      <c r="G2485" s="77">
        <v>0.0</v>
      </c>
    </row>
    <row r="2486">
      <c r="A2486" s="75" t="s">
        <v>665</v>
      </c>
      <c r="B2486" s="75" t="s">
        <v>704</v>
      </c>
      <c r="C2486" s="75" t="s">
        <v>683</v>
      </c>
      <c r="D2486" s="75" t="s">
        <v>215</v>
      </c>
      <c r="E2486" s="75" t="s">
        <v>19</v>
      </c>
      <c r="F2486" s="75" t="s">
        <v>705</v>
      </c>
      <c r="G2486" s="77">
        <v>1.0</v>
      </c>
    </row>
    <row r="2487">
      <c r="A2487" s="75" t="s">
        <v>665</v>
      </c>
      <c r="B2487" s="75" t="s">
        <v>704</v>
      </c>
      <c r="C2487" s="75" t="s">
        <v>683</v>
      </c>
      <c r="D2487" s="75" t="s">
        <v>215</v>
      </c>
      <c r="E2487" s="75" t="s">
        <v>19</v>
      </c>
      <c r="F2487" s="75" t="s">
        <v>706</v>
      </c>
      <c r="G2487" s="77">
        <v>0.0</v>
      </c>
    </row>
    <row r="2488">
      <c r="A2488" s="75" t="s">
        <v>665</v>
      </c>
      <c r="B2488" s="75" t="s">
        <v>704</v>
      </c>
      <c r="C2488" s="75" t="s">
        <v>683</v>
      </c>
      <c r="D2488" s="75" t="s">
        <v>215</v>
      </c>
      <c r="E2488" s="75" t="s">
        <v>19</v>
      </c>
      <c r="F2488" s="75" t="s">
        <v>707</v>
      </c>
      <c r="G2488" s="77">
        <v>0.0</v>
      </c>
    </row>
    <row r="2489">
      <c r="A2489" s="75" t="s">
        <v>665</v>
      </c>
      <c r="B2489" s="75" t="s">
        <v>704</v>
      </c>
      <c r="C2489" s="75" t="s">
        <v>683</v>
      </c>
      <c r="D2489" s="75" t="s">
        <v>215</v>
      </c>
      <c r="E2489" s="75" t="s">
        <v>13</v>
      </c>
      <c r="F2489" s="75" t="s">
        <v>705</v>
      </c>
      <c r="G2489" s="77">
        <v>2.0</v>
      </c>
    </row>
    <row r="2490">
      <c r="A2490" s="75" t="s">
        <v>665</v>
      </c>
      <c r="B2490" s="75" t="s">
        <v>704</v>
      </c>
      <c r="C2490" s="75" t="s">
        <v>683</v>
      </c>
      <c r="D2490" s="75" t="s">
        <v>215</v>
      </c>
      <c r="E2490" s="75" t="s">
        <v>13</v>
      </c>
      <c r="F2490" s="75" t="s">
        <v>706</v>
      </c>
      <c r="G2490" s="77">
        <v>0.0</v>
      </c>
    </row>
    <row r="2491">
      <c r="A2491" s="75" t="s">
        <v>665</v>
      </c>
      <c r="B2491" s="75" t="s">
        <v>704</v>
      </c>
      <c r="C2491" s="75" t="s">
        <v>683</v>
      </c>
      <c r="D2491" s="75" t="s">
        <v>215</v>
      </c>
      <c r="E2491" s="75" t="s">
        <v>13</v>
      </c>
      <c r="F2491" s="75" t="s">
        <v>707</v>
      </c>
      <c r="G2491" s="77">
        <v>0.0</v>
      </c>
    </row>
    <row r="2492">
      <c r="A2492" s="75" t="s">
        <v>665</v>
      </c>
      <c r="B2492" s="75" t="s">
        <v>704</v>
      </c>
      <c r="C2492" s="75" t="s">
        <v>683</v>
      </c>
      <c r="D2492" s="75" t="s">
        <v>215</v>
      </c>
      <c r="E2492" s="75" t="s">
        <v>10</v>
      </c>
      <c r="F2492" s="75" t="s">
        <v>705</v>
      </c>
      <c r="G2492" s="77">
        <v>354.0</v>
      </c>
    </row>
    <row r="2493">
      <c r="A2493" s="75" t="s">
        <v>665</v>
      </c>
      <c r="B2493" s="75" t="s">
        <v>704</v>
      </c>
      <c r="C2493" s="75" t="s">
        <v>683</v>
      </c>
      <c r="D2493" s="75" t="s">
        <v>215</v>
      </c>
      <c r="E2493" s="75" t="s">
        <v>10</v>
      </c>
      <c r="F2493" s="75" t="s">
        <v>706</v>
      </c>
      <c r="G2493" s="77">
        <v>276.0</v>
      </c>
    </row>
    <row r="2494">
      <c r="A2494" s="75" t="s">
        <v>665</v>
      </c>
      <c r="B2494" s="75" t="s">
        <v>704</v>
      </c>
      <c r="C2494" s="75" t="s">
        <v>683</v>
      </c>
      <c r="D2494" s="75" t="s">
        <v>215</v>
      </c>
      <c r="E2494" s="75" t="s">
        <v>10</v>
      </c>
      <c r="F2494" s="75" t="s">
        <v>707</v>
      </c>
      <c r="G2494" s="77">
        <v>204.0</v>
      </c>
    </row>
    <row r="2495">
      <c r="A2495" s="75" t="s">
        <v>665</v>
      </c>
      <c r="B2495" s="75" t="s">
        <v>704</v>
      </c>
      <c r="C2495" s="75" t="s">
        <v>683</v>
      </c>
      <c r="D2495" s="75" t="s">
        <v>215</v>
      </c>
      <c r="E2495" s="75" t="s">
        <v>16</v>
      </c>
      <c r="F2495" s="75" t="s">
        <v>705</v>
      </c>
      <c r="G2495" s="77">
        <v>411.0</v>
      </c>
    </row>
    <row r="2496">
      <c r="A2496" s="75" t="s">
        <v>665</v>
      </c>
      <c r="B2496" s="75" t="s">
        <v>704</v>
      </c>
      <c r="C2496" s="75" t="s">
        <v>683</v>
      </c>
      <c r="D2496" s="75" t="s">
        <v>215</v>
      </c>
      <c r="E2496" s="75" t="s">
        <v>16</v>
      </c>
      <c r="F2496" s="75" t="s">
        <v>706</v>
      </c>
      <c r="G2496" s="77">
        <v>388.0</v>
      </c>
    </row>
    <row r="2497">
      <c r="A2497" s="75" t="s">
        <v>665</v>
      </c>
      <c r="B2497" s="75" t="s">
        <v>704</v>
      </c>
      <c r="C2497" s="75" t="s">
        <v>683</v>
      </c>
      <c r="D2497" s="75" t="s">
        <v>215</v>
      </c>
      <c r="E2497" s="75" t="s">
        <v>16</v>
      </c>
      <c r="F2497" s="75" t="s">
        <v>707</v>
      </c>
      <c r="G2497" s="77">
        <v>314.0</v>
      </c>
    </row>
    <row r="2498">
      <c r="A2498" s="75" t="s">
        <v>665</v>
      </c>
      <c r="B2498" s="75" t="s">
        <v>704</v>
      </c>
      <c r="C2498" s="75" t="s">
        <v>683</v>
      </c>
      <c r="D2498" s="75" t="s">
        <v>215</v>
      </c>
      <c r="E2498" s="75" t="s">
        <v>12</v>
      </c>
      <c r="F2498" s="75" t="s">
        <v>705</v>
      </c>
      <c r="G2498" s="77">
        <v>15.0</v>
      </c>
    </row>
    <row r="2499">
      <c r="A2499" s="75" t="s">
        <v>665</v>
      </c>
      <c r="B2499" s="75" t="s">
        <v>704</v>
      </c>
      <c r="C2499" s="75" t="s">
        <v>683</v>
      </c>
      <c r="D2499" s="75" t="s">
        <v>215</v>
      </c>
      <c r="E2499" s="75" t="s">
        <v>12</v>
      </c>
      <c r="F2499" s="75" t="s">
        <v>706</v>
      </c>
      <c r="G2499" s="77">
        <v>1.0</v>
      </c>
    </row>
    <row r="2500">
      <c r="A2500" s="75" t="s">
        <v>665</v>
      </c>
      <c r="B2500" s="75" t="s">
        <v>704</v>
      </c>
      <c r="C2500" s="75" t="s">
        <v>683</v>
      </c>
      <c r="D2500" s="75" t="s">
        <v>215</v>
      </c>
      <c r="E2500" s="75" t="s">
        <v>12</v>
      </c>
      <c r="F2500" s="75" t="s">
        <v>707</v>
      </c>
      <c r="G2500" s="77">
        <v>1.0</v>
      </c>
    </row>
    <row r="2501">
      <c r="A2501" s="75" t="s">
        <v>665</v>
      </c>
      <c r="B2501" s="75" t="s">
        <v>704</v>
      </c>
      <c r="C2501" s="75" t="s">
        <v>683</v>
      </c>
      <c r="D2501" s="75" t="s">
        <v>231</v>
      </c>
      <c r="E2501" s="75" t="s">
        <v>17</v>
      </c>
      <c r="F2501" s="75" t="s">
        <v>705</v>
      </c>
      <c r="G2501" s="77">
        <v>4.0</v>
      </c>
    </row>
    <row r="2502">
      <c r="A2502" s="75" t="s">
        <v>665</v>
      </c>
      <c r="B2502" s="75" t="s">
        <v>704</v>
      </c>
      <c r="C2502" s="75" t="s">
        <v>683</v>
      </c>
      <c r="D2502" s="75" t="s">
        <v>231</v>
      </c>
      <c r="E2502" s="75" t="s">
        <v>17</v>
      </c>
      <c r="F2502" s="75" t="s">
        <v>706</v>
      </c>
      <c r="G2502" s="77">
        <v>1.0</v>
      </c>
    </row>
    <row r="2503">
      <c r="A2503" s="75" t="s">
        <v>665</v>
      </c>
      <c r="B2503" s="75" t="s">
        <v>704</v>
      </c>
      <c r="C2503" s="75" t="s">
        <v>683</v>
      </c>
      <c r="D2503" s="75" t="s">
        <v>231</v>
      </c>
      <c r="E2503" s="75" t="s">
        <v>17</v>
      </c>
      <c r="F2503" s="75" t="s">
        <v>707</v>
      </c>
      <c r="G2503" s="77">
        <v>1.0</v>
      </c>
    </row>
    <row r="2504">
      <c r="A2504" s="75" t="s">
        <v>665</v>
      </c>
      <c r="B2504" s="75" t="s">
        <v>704</v>
      </c>
      <c r="C2504" s="75" t="s">
        <v>683</v>
      </c>
      <c r="D2504" s="75" t="s">
        <v>231</v>
      </c>
      <c r="E2504" s="75" t="s">
        <v>14</v>
      </c>
      <c r="F2504" s="75" t="s">
        <v>705</v>
      </c>
      <c r="G2504" s="77">
        <v>3.0</v>
      </c>
    </row>
    <row r="2505">
      <c r="A2505" s="75" t="s">
        <v>665</v>
      </c>
      <c r="B2505" s="75" t="s">
        <v>704</v>
      </c>
      <c r="C2505" s="75" t="s">
        <v>683</v>
      </c>
      <c r="D2505" s="75" t="s">
        <v>231</v>
      </c>
      <c r="E2505" s="75" t="s">
        <v>14</v>
      </c>
      <c r="F2505" s="75" t="s">
        <v>706</v>
      </c>
      <c r="G2505" s="77">
        <v>0.0</v>
      </c>
    </row>
    <row r="2506">
      <c r="A2506" s="75" t="s">
        <v>665</v>
      </c>
      <c r="B2506" s="75" t="s">
        <v>704</v>
      </c>
      <c r="C2506" s="75" t="s">
        <v>683</v>
      </c>
      <c r="D2506" s="75" t="s">
        <v>231</v>
      </c>
      <c r="E2506" s="75" t="s">
        <v>14</v>
      </c>
      <c r="F2506" s="75" t="s">
        <v>707</v>
      </c>
      <c r="G2506" s="77">
        <v>0.0</v>
      </c>
    </row>
    <row r="2507">
      <c r="A2507" s="75" t="s">
        <v>665</v>
      </c>
      <c r="B2507" s="75" t="s">
        <v>704</v>
      </c>
      <c r="C2507" s="75" t="s">
        <v>683</v>
      </c>
      <c r="D2507" s="75" t="s">
        <v>231</v>
      </c>
      <c r="E2507" s="75" t="s">
        <v>11</v>
      </c>
      <c r="F2507" s="75" t="s">
        <v>705</v>
      </c>
      <c r="G2507" s="77">
        <v>181.0</v>
      </c>
    </row>
    <row r="2508">
      <c r="A2508" s="75" t="s">
        <v>665</v>
      </c>
      <c r="B2508" s="75" t="s">
        <v>704</v>
      </c>
      <c r="C2508" s="75" t="s">
        <v>683</v>
      </c>
      <c r="D2508" s="75" t="s">
        <v>231</v>
      </c>
      <c r="E2508" s="75" t="s">
        <v>11</v>
      </c>
      <c r="F2508" s="75" t="s">
        <v>706</v>
      </c>
      <c r="G2508" s="77">
        <v>18.0</v>
      </c>
    </row>
    <row r="2509">
      <c r="A2509" s="75" t="s">
        <v>665</v>
      </c>
      <c r="B2509" s="75" t="s">
        <v>704</v>
      </c>
      <c r="C2509" s="75" t="s">
        <v>683</v>
      </c>
      <c r="D2509" s="75" t="s">
        <v>231</v>
      </c>
      <c r="E2509" s="75" t="s">
        <v>11</v>
      </c>
      <c r="F2509" s="75" t="s">
        <v>707</v>
      </c>
      <c r="G2509" s="77">
        <v>17.0</v>
      </c>
    </row>
    <row r="2510">
      <c r="A2510" s="75" t="s">
        <v>665</v>
      </c>
      <c r="B2510" s="75" t="s">
        <v>704</v>
      </c>
      <c r="C2510" s="75" t="s">
        <v>683</v>
      </c>
      <c r="D2510" s="75" t="s">
        <v>231</v>
      </c>
      <c r="E2510" s="75" t="s">
        <v>20</v>
      </c>
      <c r="F2510" s="75" t="s">
        <v>705</v>
      </c>
      <c r="G2510" s="77">
        <v>9.0</v>
      </c>
    </row>
    <row r="2511">
      <c r="A2511" s="75" t="s">
        <v>665</v>
      </c>
      <c r="B2511" s="75" t="s">
        <v>704</v>
      </c>
      <c r="C2511" s="75" t="s">
        <v>683</v>
      </c>
      <c r="D2511" s="75" t="s">
        <v>231</v>
      </c>
      <c r="E2511" s="75" t="s">
        <v>20</v>
      </c>
      <c r="F2511" s="75" t="s">
        <v>706</v>
      </c>
      <c r="G2511" s="77">
        <v>2.0</v>
      </c>
    </row>
    <row r="2512">
      <c r="A2512" s="75" t="s">
        <v>665</v>
      </c>
      <c r="B2512" s="75" t="s">
        <v>704</v>
      </c>
      <c r="C2512" s="75" t="s">
        <v>683</v>
      </c>
      <c r="D2512" s="75" t="s">
        <v>231</v>
      </c>
      <c r="E2512" s="75" t="s">
        <v>20</v>
      </c>
      <c r="F2512" s="75" t="s">
        <v>707</v>
      </c>
      <c r="G2512" s="77">
        <v>2.0</v>
      </c>
    </row>
    <row r="2513">
      <c r="A2513" s="75" t="s">
        <v>665</v>
      </c>
      <c r="B2513" s="75" t="s">
        <v>704</v>
      </c>
      <c r="C2513" s="75" t="s">
        <v>683</v>
      </c>
      <c r="D2513" s="75" t="s">
        <v>231</v>
      </c>
      <c r="E2513" s="75" t="s">
        <v>15</v>
      </c>
      <c r="F2513" s="75" t="s">
        <v>705</v>
      </c>
      <c r="G2513" s="77">
        <v>24.0</v>
      </c>
    </row>
    <row r="2514">
      <c r="A2514" s="75" t="s">
        <v>665</v>
      </c>
      <c r="B2514" s="75" t="s">
        <v>704</v>
      </c>
      <c r="C2514" s="75" t="s">
        <v>683</v>
      </c>
      <c r="D2514" s="75" t="s">
        <v>231</v>
      </c>
      <c r="E2514" s="75" t="s">
        <v>15</v>
      </c>
      <c r="F2514" s="75" t="s">
        <v>706</v>
      </c>
      <c r="G2514" s="77">
        <v>2.0</v>
      </c>
    </row>
    <row r="2515">
      <c r="A2515" s="75" t="s">
        <v>665</v>
      </c>
      <c r="B2515" s="75" t="s">
        <v>704</v>
      </c>
      <c r="C2515" s="75" t="s">
        <v>683</v>
      </c>
      <c r="D2515" s="75" t="s">
        <v>231</v>
      </c>
      <c r="E2515" s="75" t="s">
        <v>15</v>
      </c>
      <c r="F2515" s="75" t="s">
        <v>707</v>
      </c>
      <c r="G2515" s="77">
        <v>2.0</v>
      </c>
    </row>
    <row r="2516">
      <c r="A2516" s="75" t="s">
        <v>665</v>
      </c>
      <c r="B2516" s="75" t="s">
        <v>704</v>
      </c>
      <c r="C2516" s="75" t="s">
        <v>683</v>
      </c>
      <c r="D2516" s="75" t="s">
        <v>231</v>
      </c>
      <c r="E2516" s="75" t="s">
        <v>13</v>
      </c>
      <c r="F2516" s="75" t="s">
        <v>705</v>
      </c>
      <c r="G2516" s="77">
        <v>3.0</v>
      </c>
    </row>
    <row r="2517">
      <c r="A2517" s="75" t="s">
        <v>665</v>
      </c>
      <c r="B2517" s="75" t="s">
        <v>704</v>
      </c>
      <c r="C2517" s="75" t="s">
        <v>683</v>
      </c>
      <c r="D2517" s="75" t="s">
        <v>231</v>
      </c>
      <c r="E2517" s="75" t="s">
        <v>13</v>
      </c>
      <c r="F2517" s="75" t="s">
        <v>706</v>
      </c>
      <c r="G2517" s="77">
        <v>0.0</v>
      </c>
    </row>
    <row r="2518">
      <c r="A2518" s="75" t="s">
        <v>665</v>
      </c>
      <c r="B2518" s="75" t="s">
        <v>704</v>
      </c>
      <c r="C2518" s="75" t="s">
        <v>683</v>
      </c>
      <c r="D2518" s="75" t="s">
        <v>231</v>
      </c>
      <c r="E2518" s="75" t="s">
        <v>13</v>
      </c>
      <c r="F2518" s="75" t="s">
        <v>707</v>
      </c>
      <c r="G2518" s="77">
        <v>0.0</v>
      </c>
    </row>
    <row r="2519">
      <c r="A2519" s="75" t="s">
        <v>665</v>
      </c>
      <c r="B2519" s="75" t="s">
        <v>704</v>
      </c>
      <c r="C2519" s="75" t="s">
        <v>683</v>
      </c>
      <c r="D2519" s="75" t="s">
        <v>231</v>
      </c>
      <c r="E2519" s="75" t="s">
        <v>10</v>
      </c>
      <c r="F2519" s="75" t="s">
        <v>705</v>
      </c>
      <c r="G2519" s="77">
        <v>60.0</v>
      </c>
    </row>
    <row r="2520">
      <c r="A2520" s="75" t="s">
        <v>665</v>
      </c>
      <c r="B2520" s="75" t="s">
        <v>704</v>
      </c>
      <c r="C2520" s="75" t="s">
        <v>683</v>
      </c>
      <c r="D2520" s="75" t="s">
        <v>231</v>
      </c>
      <c r="E2520" s="75" t="s">
        <v>10</v>
      </c>
      <c r="F2520" s="75" t="s">
        <v>706</v>
      </c>
      <c r="G2520" s="77">
        <v>18.0</v>
      </c>
    </row>
    <row r="2521">
      <c r="A2521" s="75" t="s">
        <v>665</v>
      </c>
      <c r="B2521" s="75" t="s">
        <v>704</v>
      </c>
      <c r="C2521" s="75" t="s">
        <v>683</v>
      </c>
      <c r="D2521" s="75" t="s">
        <v>231</v>
      </c>
      <c r="E2521" s="75" t="s">
        <v>10</v>
      </c>
      <c r="F2521" s="75" t="s">
        <v>707</v>
      </c>
      <c r="G2521" s="77">
        <v>17.0</v>
      </c>
    </row>
    <row r="2522">
      <c r="A2522" s="75" t="s">
        <v>665</v>
      </c>
      <c r="B2522" s="75" t="s">
        <v>704</v>
      </c>
      <c r="C2522" s="75" t="s">
        <v>683</v>
      </c>
      <c r="D2522" s="75" t="s">
        <v>231</v>
      </c>
      <c r="E2522" s="75" t="s">
        <v>16</v>
      </c>
      <c r="F2522" s="75" t="s">
        <v>705</v>
      </c>
      <c r="G2522" s="77">
        <v>35.0</v>
      </c>
    </row>
    <row r="2523">
      <c r="A2523" s="75" t="s">
        <v>665</v>
      </c>
      <c r="B2523" s="75" t="s">
        <v>704</v>
      </c>
      <c r="C2523" s="75" t="s">
        <v>683</v>
      </c>
      <c r="D2523" s="75" t="s">
        <v>231</v>
      </c>
      <c r="E2523" s="75" t="s">
        <v>16</v>
      </c>
      <c r="F2523" s="75" t="s">
        <v>706</v>
      </c>
      <c r="G2523" s="77">
        <v>1.0</v>
      </c>
    </row>
    <row r="2524">
      <c r="A2524" s="75" t="s">
        <v>665</v>
      </c>
      <c r="B2524" s="75" t="s">
        <v>704</v>
      </c>
      <c r="C2524" s="75" t="s">
        <v>683</v>
      </c>
      <c r="D2524" s="75" t="s">
        <v>231</v>
      </c>
      <c r="E2524" s="75" t="s">
        <v>16</v>
      </c>
      <c r="F2524" s="75" t="s">
        <v>707</v>
      </c>
      <c r="G2524" s="77">
        <v>1.0</v>
      </c>
    </row>
    <row r="2525">
      <c r="A2525" s="75" t="s">
        <v>665</v>
      </c>
      <c r="B2525" s="75" t="s">
        <v>704</v>
      </c>
      <c r="C2525" s="75" t="s">
        <v>683</v>
      </c>
      <c r="D2525" s="75" t="s">
        <v>231</v>
      </c>
      <c r="E2525" s="75" t="s">
        <v>12</v>
      </c>
      <c r="F2525" s="75" t="s">
        <v>705</v>
      </c>
      <c r="G2525" s="77">
        <v>16.0</v>
      </c>
    </row>
    <row r="2526">
      <c r="A2526" s="75" t="s">
        <v>665</v>
      </c>
      <c r="B2526" s="75" t="s">
        <v>704</v>
      </c>
      <c r="C2526" s="75" t="s">
        <v>683</v>
      </c>
      <c r="D2526" s="75" t="s">
        <v>231</v>
      </c>
      <c r="E2526" s="75" t="s">
        <v>12</v>
      </c>
      <c r="F2526" s="75" t="s">
        <v>706</v>
      </c>
      <c r="G2526" s="77">
        <v>2.0</v>
      </c>
    </row>
    <row r="2527">
      <c r="A2527" s="75" t="s">
        <v>665</v>
      </c>
      <c r="B2527" s="75" t="s">
        <v>704</v>
      </c>
      <c r="C2527" s="75" t="s">
        <v>683</v>
      </c>
      <c r="D2527" s="75" t="s">
        <v>231</v>
      </c>
      <c r="E2527" s="75" t="s">
        <v>12</v>
      </c>
      <c r="F2527" s="75" t="s">
        <v>707</v>
      </c>
      <c r="G2527" s="77">
        <v>2.0</v>
      </c>
    </row>
    <row r="2528">
      <c r="A2528" s="75" t="s">
        <v>665</v>
      </c>
      <c r="B2528" s="75" t="s">
        <v>704</v>
      </c>
      <c r="C2528" s="75" t="s">
        <v>683</v>
      </c>
      <c r="D2528" s="75" t="s">
        <v>231</v>
      </c>
      <c r="E2528" s="75" t="s">
        <v>18</v>
      </c>
      <c r="F2528" s="75" t="s">
        <v>705</v>
      </c>
      <c r="G2528" s="77">
        <v>2.0</v>
      </c>
    </row>
    <row r="2529">
      <c r="A2529" s="75" t="s">
        <v>665</v>
      </c>
      <c r="B2529" s="75" t="s">
        <v>704</v>
      </c>
      <c r="C2529" s="75" t="s">
        <v>683</v>
      </c>
      <c r="D2529" s="75" t="s">
        <v>231</v>
      </c>
      <c r="E2529" s="75" t="s">
        <v>18</v>
      </c>
      <c r="F2529" s="75" t="s">
        <v>706</v>
      </c>
      <c r="G2529" s="77">
        <v>0.0</v>
      </c>
    </row>
    <row r="2530">
      <c r="A2530" s="75" t="s">
        <v>665</v>
      </c>
      <c r="B2530" s="75" t="s">
        <v>704</v>
      </c>
      <c r="C2530" s="75" t="s">
        <v>683</v>
      </c>
      <c r="D2530" s="75" t="s">
        <v>231</v>
      </c>
      <c r="E2530" s="75" t="s">
        <v>18</v>
      </c>
      <c r="F2530" s="75" t="s">
        <v>707</v>
      </c>
      <c r="G2530" s="77">
        <v>0.0</v>
      </c>
    </row>
    <row r="2531">
      <c r="A2531" s="75" t="s">
        <v>665</v>
      </c>
      <c r="B2531" s="75" t="s">
        <v>704</v>
      </c>
      <c r="C2531" s="75" t="s">
        <v>683</v>
      </c>
      <c r="D2531" s="75" t="s">
        <v>259</v>
      </c>
      <c r="E2531" s="75" t="s">
        <v>11</v>
      </c>
      <c r="F2531" s="75" t="s">
        <v>705</v>
      </c>
      <c r="G2531" s="77">
        <v>9.0</v>
      </c>
    </row>
    <row r="2532">
      <c r="A2532" s="75" t="s">
        <v>665</v>
      </c>
      <c r="B2532" s="75" t="s">
        <v>704</v>
      </c>
      <c r="C2532" s="75" t="s">
        <v>683</v>
      </c>
      <c r="D2532" s="75" t="s">
        <v>259</v>
      </c>
      <c r="E2532" s="75" t="s">
        <v>11</v>
      </c>
      <c r="F2532" s="75" t="s">
        <v>706</v>
      </c>
      <c r="G2532" s="77">
        <v>0.0</v>
      </c>
    </row>
    <row r="2533">
      <c r="A2533" s="75" t="s">
        <v>665</v>
      </c>
      <c r="B2533" s="75" t="s">
        <v>704</v>
      </c>
      <c r="C2533" s="75" t="s">
        <v>683</v>
      </c>
      <c r="D2533" s="75" t="s">
        <v>259</v>
      </c>
      <c r="E2533" s="75" t="s">
        <v>11</v>
      </c>
      <c r="F2533" s="75" t="s">
        <v>707</v>
      </c>
      <c r="G2533" s="77">
        <v>0.0</v>
      </c>
    </row>
    <row r="2534">
      <c r="A2534" s="75" t="s">
        <v>665</v>
      </c>
      <c r="B2534" s="75" t="s">
        <v>704</v>
      </c>
      <c r="C2534" s="75" t="s">
        <v>683</v>
      </c>
      <c r="D2534" s="75" t="s">
        <v>259</v>
      </c>
      <c r="E2534" s="75" t="s">
        <v>20</v>
      </c>
      <c r="F2534" s="75" t="s">
        <v>705</v>
      </c>
      <c r="G2534" s="77">
        <v>2.0</v>
      </c>
    </row>
    <row r="2535">
      <c r="A2535" s="75" t="s">
        <v>665</v>
      </c>
      <c r="B2535" s="75" t="s">
        <v>704</v>
      </c>
      <c r="C2535" s="75" t="s">
        <v>683</v>
      </c>
      <c r="D2535" s="75" t="s">
        <v>259</v>
      </c>
      <c r="E2535" s="75" t="s">
        <v>20</v>
      </c>
      <c r="F2535" s="75" t="s">
        <v>706</v>
      </c>
      <c r="G2535" s="77">
        <v>0.0</v>
      </c>
    </row>
    <row r="2536">
      <c r="A2536" s="75" t="s">
        <v>665</v>
      </c>
      <c r="B2536" s="75" t="s">
        <v>704</v>
      </c>
      <c r="C2536" s="75" t="s">
        <v>683</v>
      </c>
      <c r="D2536" s="75" t="s">
        <v>259</v>
      </c>
      <c r="E2536" s="75" t="s">
        <v>20</v>
      </c>
      <c r="F2536" s="75" t="s">
        <v>707</v>
      </c>
      <c r="G2536" s="77">
        <v>0.0</v>
      </c>
    </row>
    <row r="2537">
      <c r="A2537" s="75" t="s">
        <v>665</v>
      </c>
      <c r="B2537" s="75" t="s">
        <v>704</v>
      </c>
      <c r="C2537" s="75" t="s">
        <v>683</v>
      </c>
      <c r="D2537" s="75" t="s">
        <v>259</v>
      </c>
      <c r="E2537" s="75" t="s">
        <v>15</v>
      </c>
      <c r="F2537" s="75" t="s">
        <v>705</v>
      </c>
      <c r="G2537" s="77">
        <v>1.0</v>
      </c>
    </row>
    <row r="2538">
      <c r="A2538" s="75" t="s">
        <v>665</v>
      </c>
      <c r="B2538" s="75" t="s">
        <v>704</v>
      </c>
      <c r="C2538" s="75" t="s">
        <v>683</v>
      </c>
      <c r="D2538" s="75" t="s">
        <v>259</v>
      </c>
      <c r="E2538" s="75" t="s">
        <v>15</v>
      </c>
      <c r="F2538" s="75" t="s">
        <v>706</v>
      </c>
      <c r="G2538" s="77">
        <v>0.0</v>
      </c>
    </row>
    <row r="2539">
      <c r="A2539" s="75" t="s">
        <v>665</v>
      </c>
      <c r="B2539" s="75" t="s">
        <v>704</v>
      </c>
      <c r="C2539" s="75" t="s">
        <v>683</v>
      </c>
      <c r="D2539" s="75" t="s">
        <v>259</v>
      </c>
      <c r="E2539" s="75" t="s">
        <v>15</v>
      </c>
      <c r="F2539" s="75" t="s">
        <v>707</v>
      </c>
      <c r="G2539" s="77">
        <v>0.0</v>
      </c>
    </row>
    <row r="2540">
      <c r="A2540" s="75" t="s">
        <v>665</v>
      </c>
      <c r="B2540" s="75" t="s">
        <v>704</v>
      </c>
      <c r="C2540" s="75" t="s">
        <v>683</v>
      </c>
      <c r="D2540" s="75" t="s">
        <v>259</v>
      </c>
      <c r="E2540" s="75" t="s">
        <v>19</v>
      </c>
      <c r="F2540" s="75" t="s">
        <v>705</v>
      </c>
      <c r="G2540" s="77">
        <v>1.0</v>
      </c>
    </row>
    <row r="2541">
      <c r="A2541" s="75" t="s">
        <v>665</v>
      </c>
      <c r="B2541" s="75" t="s">
        <v>704</v>
      </c>
      <c r="C2541" s="75" t="s">
        <v>683</v>
      </c>
      <c r="D2541" s="75" t="s">
        <v>259</v>
      </c>
      <c r="E2541" s="75" t="s">
        <v>19</v>
      </c>
      <c r="F2541" s="75" t="s">
        <v>706</v>
      </c>
      <c r="G2541" s="77">
        <v>1.0</v>
      </c>
    </row>
    <row r="2542">
      <c r="A2542" s="75" t="s">
        <v>665</v>
      </c>
      <c r="B2542" s="75" t="s">
        <v>704</v>
      </c>
      <c r="C2542" s="75" t="s">
        <v>683</v>
      </c>
      <c r="D2542" s="75" t="s">
        <v>259</v>
      </c>
      <c r="E2542" s="75" t="s">
        <v>19</v>
      </c>
      <c r="F2542" s="75" t="s">
        <v>707</v>
      </c>
      <c r="G2542" s="77">
        <v>1.0</v>
      </c>
    </row>
    <row r="2543">
      <c r="A2543" s="75" t="s">
        <v>665</v>
      </c>
      <c r="B2543" s="75" t="s">
        <v>704</v>
      </c>
      <c r="C2543" s="75" t="s">
        <v>683</v>
      </c>
      <c r="D2543" s="75" t="s">
        <v>259</v>
      </c>
      <c r="E2543" s="75" t="s">
        <v>10</v>
      </c>
      <c r="F2543" s="75" t="s">
        <v>705</v>
      </c>
      <c r="G2543" s="77">
        <v>3.0</v>
      </c>
    </row>
    <row r="2544">
      <c r="A2544" s="75" t="s">
        <v>665</v>
      </c>
      <c r="B2544" s="75" t="s">
        <v>704</v>
      </c>
      <c r="C2544" s="75" t="s">
        <v>683</v>
      </c>
      <c r="D2544" s="75" t="s">
        <v>259</v>
      </c>
      <c r="E2544" s="75" t="s">
        <v>10</v>
      </c>
      <c r="F2544" s="75" t="s">
        <v>706</v>
      </c>
      <c r="G2544" s="77">
        <v>0.0</v>
      </c>
    </row>
    <row r="2545">
      <c r="A2545" s="75" t="s">
        <v>665</v>
      </c>
      <c r="B2545" s="75" t="s">
        <v>704</v>
      </c>
      <c r="C2545" s="75" t="s">
        <v>683</v>
      </c>
      <c r="D2545" s="75" t="s">
        <v>259</v>
      </c>
      <c r="E2545" s="75" t="s">
        <v>10</v>
      </c>
      <c r="F2545" s="75" t="s">
        <v>707</v>
      </c>
      <c r="G2545" s="77">
        <v>0.0</v>
      </c>
    </row>
    <row r="2546">
      <c r="A2546" s="75" t="s">
        <v>665</v>
      </c>
      <c r="B2546" s="75" t="s">
        <v>704</v>
      </c>
      <c r="C2546" s="75" t="s">
        <v>683</v>
      </c>
      <c r="D2546" s="75" t="s">
        <v>259</v>
      </c>
      <c r="E2546" s="75" t="s">
        <v>12</v>
      </c>
      <c r="F2546" s="75" t="s">
        <v>705</v>
      </c>
      <c r="G2546" s="77">
        <v>4.0</v>
      </c>
    </row>
    <row r="2547">
      <c r="A2547" s="75" t="s">
        <v>665</v>
      </c>
      <c r="B2547" s="75" t="s">
        <v>704</v>
      </c>
      <c r="C2547" s="75" t="s">
        <v>683</v>
      </c>
      <c r="D2547" s="75" t="s">
        <v>259</v>
      </c>
      <c r="E2547" s="75" t="s">
        <v>12</v>
      </c>
      <c r="F2547" s="75" t="s">
        <v>706</v>
      </c>
      <c r="G2547" s="77">
        <v>0.0</v>
      </c>
    </row>
    <row r="2548">
      <c r="A2548" s="75" t="s">
        <v>665</v>
      </c>
      <c r="B2548" s="75" t="s">
        <v>704</v>
      </c>
      <c r="C2548" s="75" t="s">
        <v>683</v>
      </c>
      <c r="D2548" s="75" t="s">
        <v>259</v>
      </c>
      <c r="E2548" s="75" t="s">
        <v>12</v>
      </c>
      <c r="F2548" s="75" t="s">
        <v>707</v>
      </c>
      <c r="G2548" s="77">
        <v>0.0</v>
      </c>
    </row>
    <row r="2549">
      <c r="A2549" s="75" t="s">
        <v>665</v>
      </c>
      <c r="B2549" s="75" t="s">
        <v>704</v>
      </c>
      <c r="C2549" s="75" t="s">
        <v>683</v>
      </c>
      <c r="D2549" s="75" t="s">
        <v>198</v>
      </c>
      <c r="E2549" s="75" t="s">
        <v>17</v>
      </c>
      <c r="F2549" s="75" t="s">
        <v>705</v>
      </c>
      <c r="G2549" s="77">
        <v>15.0</v>
      </c>
    </row>
    <row r="2550">
      <c r="A2550" s="75" t="s">
        <v>665</v>
      </c>
      <c r="B2550" s="75" t="s">
        <v>704</v>
      </c>
      <c r="C2550" s="75" t="s">
        <v>683</v>
      </c>
      <c r="D2550" s="75" t="s">
        <v>198</v>
      </c>
      <c r="E2550" s="75" t="s">
        <v>17</v>
      </c>
      <c r="F2550" s="75" t="s">
        <v>706</v>
      </c>
      <c r="G2550" s="77">
        <v>2.0</v>
      </c>
    </row>
    <row r="2551">
      <c r="A2551" s="75" t="s">
        <v>665</v>
      </c>
      <c r="B2551" s="75" t="s">
        <v>704</v>
      </c>
      <c r="C2551" s="75" t="s">
        <v>683</v>
      </c>
      <c r="D2551" s="75" t="s">
        <v>198</v>
      </c>
      <c r="E2551" s="75" t="s">
        <v>17</v>
      </c>
      <c r="F2551" s="75" t="s">
        <v>707</v>
      </c>
      <c r="G2551" s="77">
        <v>1.0</v>
      </c>
    </row>
    <row r="2552">
      <c r="A2552" s="75" t="s">
        <v>665</v>
      </c>
      <c r="B2552" s="75" t="s">
        <v>704</v>
      </c>
      <c r="C2552" s="75" t="s">
        <v>683</v>
      </c>
      <c r="D2552" s="75" t="s">
        <v>198</v>
      </c>
      <c r="E2552" s="75" t="s">
        <v>14</v>
      </c>
      <c r="F2552" s="75" t="s">
        <v>705</v>
      </c>
      <c r="G2552" s="77">
        <v>26.0</v>
      </c>
    </row>
    <row r="2553">
      <c r="A2553" s="75" t="s">
        <v>665</v>
      </c>
      <c r="B2553" s="75" t="s">
        <v>704</v>
      </c>
      <c r="C2553" s="75" t="s">
        <v>683</v>
      </c>
      <c r="D2553" s="75" t="s">
        <v>198</v>
      </c>
      <c r="E2553" s="75" t="s">
        <v>14</v>
      </c>
      <c r="F2553" s="75" t="s">
        <v>706</v>
      </c>
      <c r="G2553" s="77">
        <v>0.0</v>
      </c>
    </row>
    <row r="2554">
      <c r="A2554" s="75" t="s">
        <v>665</v>
      </c>
      <c r="B2554" s="75" t="s">
        <v>704</v>
      </c>
      <c r="C2554" s="75" t="s">
        <v>683</v>
      </c>
      <c r="D2554" s="75" t="s">
        <v>198</v>
      </c>
      <c r="E2554" s="75" t="s">
        <v>14</v>
      </c>
      <c r="F2554" s="75" t="s">
        <v>707</v>
      </c>
      <c r="G2554" s="77">
        <v>0.0</v>
      </c>
    </row>
    <row r="2555">
      <c r="A2555" s="75" t="s">
        <v>665</v>
      </c>
      <c r="B2555" s="75" t="s">
        <v>704</v>
      </c>
      <c r="C2555" s="75" t="s">
        <v>683</v>
      </c>
      <c r="D2555" s="75" t="s">
        <v>198</v>
      </c>
      <c r="E2555" s="75" t="s">
        <v>11</v>
      </c>
      <c r="F2555" s="75" t="s">
        <v>705</v>
      </c>
      <c r="G2555" s="77">
        <v>514.0</v>
      </c>
    </row>
    <row r="2556">
      <c r="A2556" s="75" t="s">
        <v>665</v>
      </c>
      <c r="B2556" s="75" t="s">
        <v>704</v>
      </c>
      <c r="C2556" s="75" t="s">
        <v>683</v>
      </c>
      <c r="D2556" s="75" t="s">
        <v>198</v>
      </c>
      <c r="E2556" s="75" t="s">
        <v>11</v>
      </c>
      <c r="F2556" s="75" t="s">
        <v>706</v>
      </c>
      <c r="G2556" s="77">
        <v>68.0</v>
      </c>
    </row>
    <row r="2557">
      <c r="A2557" s="75" t="s">
        <v>665</v>
      </c>
      <c r="B2557" s="75" t="s">
        <v>704</v>
      </c>
      <c r="C2557" s="75" t="s">
        <v>683</v>
      </c>
      <c r="D2557" s="75" t="s">
        <v>198</v>
      </c>
      <c r="E2557" s="75" t="s">
        <v>11</v>
      </c>
      <c r="F2557" s="75" t="s">
        <v>707</v>
      </c>
      <c r="G2557" s="77">
        <v>57.0</v>
      </c>
    </row>
    <row r="2558">
      <c r="A2558" s="75" t="s">
        <v>665</v>
      </c>
      <c r="B2558" s="75" t="s">
        <v>704</v>
      </c>
      <c r="C2558" s="75" t="s">
        <v>683</v>
      </c>
      <c r="D2558" s="75" t="s">
        <v>198</v>
      </c>
      <c r="E2558" s="75" t="s">
        <v>20</v>
      </c>
      <c r="F2558" s="75" t="s">
        <v>705</v>
      </c>
      <c r="G2558" s="77">
        <v>14.0</v>
      </c>
    </row>
    <row r="2559">
      <c r="A2559" s="75" t="s">
        <v>665</v>
      </c>
      <c r="B2559" s="75" t="s">
        <v>704</v>
      </c>
      <c r="C2559" s="75" t="s">
        <v>683</v>
      </c>
      <c r="D2559" s="75" t="s">
        <v>198</v>
      </c>
      <c r="E2559" s="75" t="s">
        <v>20</v>
      </c>
      <c r="F2559" s="75" t="s">
        <v>706</v>
      </c>
      <c r="G2559" s="77">
        <v>1.0</v>
      </c>
    </row>
    <row r="2560">
      <c r="A2560" s="75" t="s">
        <v>665</v>
      </c>
      <c r="B2560" s="75" t="s">
        <v>704</v>
      </c>
      <c r="C2560" s="75" t="s">
        <v>683</v>
      </c>
      <c r="D2560" s="75" t="s">
        <v>198</v>
      </c>
      <c r="E2560" s="75" t="s">
        <v>20</v>
      </c>
      <c r="F2560" s="75" t="s">
        <v>707</v>
      </c>
      <c r="G2560" s="77">
        <v>1.0</v>
      </c>
    </row>
    <row r="2561">
      <c r="A2561" s="75" t="s">
        <v>665</v>
      </c>
      <c r="B2561" s="75" t="s">
        <v>704</v>
      </c>
      <c r="C2561" s="75" t="s">
        <v>683</v>
      </c>
      <c r="D2561" s="75" t="s">
        <v>198</v>
      </c>
      <c r="E2561" s="75" t="s">
        <v>15</v>
      </c>
      <c r="F2561" s="75" t="s">
        <v>705</v>
      </c>
      <c r="G2561" s="77">
        <v>60.0</v>
      </c>
    </row>
    <row r="2562">
      <c r="A2562" s="75" t="s">
        <v>665</v>
      </c>
      <c r="B2562" s="75" t="s">
        <v>704</v>
      </c>
      <c r="C2562" s="75" t="s">
        <v>683</v>
      </c>
      <c r="D2562" s="75" t="s">
        <v>198</v>
      </c>
      <c r="E2562" s="75" t="s">
        <v>15</v>
      </c>
      <c r="F2562" s="75" t="s">
        <v>706</v>
      </c>
      <c r="G2562" s="77">
        <v>3.0</v>
      </c>
    </row>
    <row r="2563">
      <c r="A2563" s="75" t="s">
        <v>665</v>
      </c>
      <c r="B2563" s="75" t="s">
        <v>704</v>
      </c>
      <c r="C2563" s="75" t="s">
        <v>683</v>
      </c>
      <c r="D2563" s="75" t="s">
        <v>198</v>
      </c>
      <c r="E2563" s="75" t="s">
        <v>15</v>
      </c>
      <c r="F2563" s="75" t="s">
        <v>707</v>
      </c>
      <c r="G2563" s="77">
        <v>3.0</v>
      </c>
    </row>
    <row r="2564">
      <c r="A2564" s="75" t="s">
        <v>665</v>
      </c>
      <c r="B2564" s="75" t="s">
        <v>704</v>
      </c>
      <c r="C2564" s="75" t="s">
        <v>683</v>
      </c>
      <c r="D2564" s="75" t="s">
        <v>198</v>
      </c>
      <c r="E2564" s="75" t="s">
        <v>13</v>
      </c>
      <c r="F2564" s="75" t="s">
        <v>705</v>
      </c>
      <c r="G2564" s="77">
        <v>5.0</v>
      </c>
    </row>
    <row r="2565">
      <c r="A2565" s="75" t="s">
        <v>665</v>
      </c>
      <c r="B2565" s="75" t="s">
        <v>704</v>
      </c>
      <c r="C2565" s="75" t="s">
        <v>683</v>
      </c>
      <c r="D2565" s="75" t="s">
        <v>198</v>
      </c>
      <c r="E2565" s="75" t="s">
        <v>13</v>
      </c>
      <c r="F2565" s="75" t="s">
        <v>706</v>
      </c>
      <c r="G2565" s="77">
        <v>3.0</v>
      </c>
    </row>
    <row r="2566">
      <c r="A2566" s="75" t="s">
        <v>665</v>
      </c>
      <c r="B2566" s="75" t="s">
        <v>704</v>
      </c>
      <c r="C2566" s="75" t="s">
        <v>683</v>
      </c>
      <c r="D2566" s="75" t="s">
        <v>198</v>
      </c>
      <c r="E2566" s="75" t="s">
        <v>13</v>
      </c>
      <c r="F2566" s="75" t="s">
        <v>707</v>
      </c>
      <c r="G2566" s="77">
        <v>3.0</v>
      </c>
    </row>
    <row r="2567">
      <c r="A2567" s="75" t="s">
        <v>665</v>
      </c>
      <c r="B2567" s="75" t="s">
        <v>704</v>
      </c>
      <c r="C2567" s="75" t="s">
        <v>683</v>
      </c>
      <c r="D2567" s="75" t="s">
        <v>198</v>
      </c>
      <c r="E2567" s="75" t="s">
        <v>10</v>
      </c>
      <c r="F2567" s="75" t="s">
        <v>705</v>
      </c>
      <c r="G2567" s="77">
        <v>340.0</v>
      </c>
    </row>
    <row r="2568">
      <c r="A2568" s="75" t="s">
        <v>665</v>
      </c>
      <c r="B2568" s="75" t="s">
        <v>704</v>
      </c>
      <c r="C2568" s="75" t="s">
        <v>683</v>
      </c>
      <c r="D2568" s="75" t="s">
        <v>198</v>
      </c>
      <c r="E2568" s="75" t="s">
        <v>10</v>
      </c>
      <c r="F2568" s="75" t="s">
        <v>706</v>
      </c>
      <c r="G2568" s="77">
        <v>177.0</v>
      </c>
    </row>
    <row r="2569">
      <c r="A2569" s="75" t="s">
        <v>665</v>
      </c>
      <c r="B2569" s="75" t="s">
        <v>704</v>
      </c>
      <c r="C2569" s="75" t="s">
        <v>683</v>
      </c>
      <c r="D2569" s="75" t="s">
        <v>198</v>
      </c>
      <c r="E2569" s="75" t="s">
        <v>10</v>
      </c>
      <c r="F2569" s="75" t="s">
        <v>707</v>
      </c>
      <c r="G2569" s="77">
        <v>109.0</v>
      </c>
    </row>
    <row r="2570">
      <c r="A2570" s="75" t="s">
        <v>665</v>
      </c>
      <c r="B2570" s="75" t="s">
        <v>704</v>
      </c>
      <c r="C2570" s="75" t="s">
        <v>683</v>
      </c>
      <c r="D2570" s="75" t="s">
        <v>198</v>
      </c>
      <c r="E2570" s="75" t="s">
        <v>16</v>
      </c>
      <c r="F2570" s="75" t="s">
        <v>705</v>
      </c>
      <c r="G2570" s="77">
        <v>52.0</v>
      </c>
    </row>
    <row r="2571">
      <c r="A2571" s="75" t="s">
        <v>665</v>
      </c>
      <c r="B2571" s="75" t="s">
        <v>704</v>
      </c>
      <c r="C2571" s="75" t="s">
        <v>683</v>
      </c>
      <c r="D2571" s="75" t="s">
        <v>198</v>
      </c>
      <c r="E2571" s="75" t="s">
        <v>16</v>
      </c>
      <c r="F2571" s="75" t="s">
        <v>706</v>
      </c>
      <c r="G2571" s="77">
        <v>15.0</v>
      </c>
    </row>
    <row r="2572">
      <c r="A2572" s="75" t="s">
        <v>665</v>
      </c>
      <c r="B2572" s="75" t="s">
        <v>704</v>
      </c>
      <c r="C2572" s="75" t="s">
        <v>683</v>
      </c>
      <c r="D2572" s="75" t="s">
        <v>198</v>
      </c>
      <c r="E2572" s="75" t="s">
        <v>16</v>
      </c>
      <c r="F2572" s="75" t="s">
        <v>707</v>
      </c>
      <c r="G2572" s="77">
        <v>14.0</v>
      </c>
    </row>
    <row r="2573">
      <c r="A2573" s="75" t="s">
        <v>665</v>
      </c>
      <c r="B2573" s="75" t="s">
        <v>704</v>
      </c>
      <c r="C2573" s="75" t="s">
        <v>683</v>
      </c>
      <c r="D2573" s="75" t="s">
        <v>198</v>
      </c>
      <c r="E2573" s="75" t="s">
        <v>12</v>
      </c>
      <c r="F2573" s="75" t="s">
        <v>705</v>
      </c>
      <c r="G2573" s="77">
        <v>25.0</v>
      </c>
    </row>
    <row r="2574">
      <c r="A2574" s="75" t="s">
        <v>665</v>
      </c>
      <c r="B2574" s="75" t="s">
        <v>704</v>
      </c>
      <c r="C2574" s="75" t="s">
        <v>683</v>
      </c>
      <c r="D2574" s="75" t="s">
        <v>198</v>
      </c>
      <c r="E2574" s="75" t="s">
        <v>12</v>
      </c>
      <c r="F2574" s="75" t="s">
        <v>706</v>
      </c>
      <c r="G2574" s="77">
        <v>1.0</v>
      </c>
    </row>
    <row r="2575">
      <c r="A2575" s="75" t="s">
        <v>665</v>
      </c>
      <c r="B2575" s="75" t="s">
        <v>704</v>
      </c>
      <c r="C2575" s="75" t="s">
        <v>683</v>
      </c>
      <c r="D2575" s="75" t="s">
        <v>198</v>
      </c>
      <c r="E2575" s="75" t="s">
        <v>12</v>
      </c>
      <c r="F2575" s="75" t="s">
        <v>707</v>
      </c>
      <c r="G2575" s="77">
        <v>1.0</v>
      </c>
    </row>
    <row r="2576">
      <c r="A2576" s="75" t="s">
        <v>665</v>
      </c>
      <c r="B2576" s="75" t="s">
        <v>704</v>
      </c>
      <c r="C2576" s="75" t="s">
        <v>683</v>
      </c>
      <c r="D2576" s="75" t="s">
        <v>119</v>
      </c>
      <c r="E2576" s="75" t="s">
        <v>17</v>
      </c>
      <c r="F2576" s="75" t="s">
        <v>705</v>
      </c>
      <c r="G2576" s="77">
        <v>12470.0</v>
      </c>
    </row>
    <row r="2577">
      <c r="A2577" s="75" t="s">
        <v>665</v>
      </c>
      <c r="B2577" s="75" t="s">
        <v>704</v>
      </c>
      <c r="C2577" s="75" t="s">
        <v>683</v>
      </c>
      <c r="D2577" s="75" t="s">
        <v>119</v>
      </c>
      <c r="E2577" s="75" t="s">
        <v>17</v>
      </c>
      <c r="F2577" s="75" t="s">
        <v>706</v>
      </c>
      <c r="G2577" s="77">
        <v>5571.0</v>
      </c>
    </row>
    <row r="2578">
      <c r="A2578" s="75" t="s">
        <v>665</v>
      </c>
      <c r="B2578" s="75" t="s">
        <v>704</v>
      </c>
      <c r="C2578" s="75" t="s">
        <v>683</v>
      </c>
      <c r="D2578" s="75" t="s">
        <v>119</v>
      </c>
      <c r="E2578" s="75" t="s">
        <v>17</v>
      </c>
      <c r="F2578" s="75" t="s">
        <v>707</v>
      </c>
      <c r="G2578" s="77">
        <v>4100.0</v>
      </c>
    </row>
    <row r="2579">
      <c r="A2579" s="75" t="s">
        <v>665</v>
      </c>
      <c r="B2579" s="75" t="s">
        <v>704</v>
      </c>
      <c r="C2579" s="75" t="s">
        <v>683</v>
      </c>
      <c r="D2579" s="75" t="s">
        <v>119</v>
      </c>
      <c r="E2579" s="75" t="s">
        <v>14</v>
      </c>
      <c r="F2579" s="75" t="s">
        <v>705</v>
      </c>
      <c r="G2579" s="77">
        <v>1513.0</v>
      </c>
    </row>
    <row r="2580">
      <c r="A2580" s="75" t="s">
        <v>665</v>
      </c>
      <c r="B2580" s="75" t="s">
        <v>704</v>
      </c>
      <c r="C2580" s="75" t="s">
        <v>683</v>
      </c>
      <c r="D2580" s="75" t="s">
        <v>119</v>
      </c>
      <c r="E2580" s="75" t="s">
        <v>14</v>
      </c>
      <c r="F2580" s="75" t="s">
        <v>706</v>
      </c>
      <c r="G2580" s="77">
        <v>0.0</v>
      </c>
    </row>
    <row r="2581">
      <c r="A2581" s="75" t="s">
        <v>665</v>
      </c>
      <c r="B2581" s="75" t="s">
        <v>704</v>
      </c>
      <c r="C2581" s="75" t="s">
        <v>683</v>
      </c>
      <c r="D2581" s="75" t="s">
        <v>119</v>
      </c>
      <c r="E2581" s="75" t="s">
        <v>14</v>
      </c>
      <c r="F2581" s="75" t="s">
        <v>707</v>
      </c>
      <c r="G2581" s="77">
        <v>0.0</v>
      </c>
    </row>
    <row r="2582">
      <c r="A2582" s="75" t="s">
        <v>665</v>
      </c>
      <c r="B2582" s="75" t="s">
        <v>704</v>
      </c>
      <c r="C2582" s="75" t="s">
        <v>683</v>
      </c>
      <c r="D2582" s="75" t="s">
        <v>119</v>
      </c>
      <c r="E2582" s="75" t="s">
        <v>11</v>
      </c>
      <c r="F2582" s="75" t="s">
        <v>705</v>
      </c>
      <c r="G2582" s="77">
        <v>22508.0</v>
      </c>
    </row>
    <row r="2583">
      <c r="A2583" s="75" t="s">
        <v>665</v>
      </c>
      <c r="B2583" s="75" t="s">
        <v>704</v>
      </c>
      <c r="C2583" s="75" t="s">
        <v>683</v>
      </c>
      <c r="D2583" s="75" t="s">
        <v>119</v>
      </c>
      <c r="E2583" s="75" t="s">
        <v>11</v>
      </c>
      <c r="F2583" s="75" t="s">
        <v>706</v>
      </c>
      <c r="G2583" s="77">
        <v>2712.0</v>
      </c>
    </row>
    <row r="2584">
      <c r="A2584" s="75" t="s">
        <v>665</v>
      </c>
      <c r="B2584" s="75" t="s">
        <v>704</v>
      </c>
      <c r="C2584" s="75" t="s">
        <v>683</v>
      </c>
      <c r="D2584" s="75" t="s">
        <v>119</v>
      </c>
      <c r="E2584" s="75" t="s">
        <v>11</v>
      </c>
      <c r="F2584" s="75" t="s">
        <v>707</v>
      </c>
      <c r="G2584" s="77">
        <v>2307.0</v>
      </c>
    </row>
    <row r="2585">
      <c r="A2585" s="75" t="s">
        <v>665</v>
      </c>
      <c r="B2585" s="75" t="s">
        <v>704</v>
      </c>
      <c r="C2585" s="75" t="s">
        <v>683</v>
      </c>
      <c r="D2585" s="75" t="s">
        <v>119</v>
      </c>
      <c r="E2585" s="75" t="s">
        <v>20</v>
      </c>
      <c r="F2585" s="75" t="s">
        <v>705</v>
      </c>
      <c r="G2585" s="77">
        <v>1489.0</v>
      </c>
    </row>
    <row r="2586">
      <c r="A2586" s="75" t="s">
        <v>665</v>
      </c>
      <c r="B2586" s="75" t="s">
        <v>704</v>
      </c>
      <c r="C2586" s="75" t="s">
        <v>683</v>
      </c>
      <c r="D2586" s="75" t="s">
        <v>119</v>
      </c>
      <c r="E2586" s="75" t="s">
        <v>20</v>
      </c>
      <c r="F2586" s="75" t="s">
        <v>706</v>
      </c>
      <c r="G2586" s="77">
        <v>447.0</v>
      </c>
    </row>
    <row r="2587">
      <c r="A2587" s="75" t="s">
        <v>665</v>
      </c>
      <c r="B2587" s="75" t="s">
        <v>704</v>
      </c>
      <c r="C2587" s="75" t="s">
        <v>683</v>
      </c>
      <c r="D2587" s="75" t="s">
        <v>119</v>
      </c>
      <c r="E2587" s="75" t="s">
        <v>20</v>
      </c>
      <c r="F2587" s="75" t="s">
        <v>707</v>
      </c>
      <c r="G2587" s="77">
        <v>345.0</v>
      </c>
    </row>
    <row r="2588">
      <c r="A2588" s="75" t="s">
        <v>665</v>
      </c>
      <c r="B2588" s="75" t="s">
        <v>704</v>
      </c>
      <c r="C2588" s="75" t="s">
        <v>683</v>
      </c>
      <c r="D2588" s="75" t="s">
        <v>119</v>
      </c>
      <c r="E2588" s="75" t="s">
        <v>15</v>
      </c>
      <c r="F2588" s="75" t="s">
        <v>705</v>
      </c>
      <c r="G2588" s="77">
        <v>1223.0</v>
      </c>
    </row>
    <row r="2589">
      <c r="A2589" s="75" t="s">
        <v>665</v>
      </c>
      <c r="B2589" s="75" t="s">
        <v>704</v>
      </c>
      <c r="C2589" s="75" t="s">
        <v>683</v>
      </c>
      <c r="D2589" s="75" t="s">
        <v>119</v>
      </c>
      <c r="E2589" s="75" t="s">
        <v>15</v>
      </c>
      <c r="F2589" s="75" t="s">
        <v>706</v>
      </c>
      <c r="G2589" s="77">
        <v>49.0</v>
      </c>
    </row>
    <row r="2590">
      <c r="A2590" s="75" t="s">
        <v>665</v>
      </c>
      <c r="B2590" s="75" t="s">
        <v>704</v>
      </c>
      <c r="C2590" s="75" t="s">
        <v>683</v>
      </c>
      <c r="D2590" s="75" t="s">
        <v>119</v>
      </c>
      <c r="E2590" s="75" t="s">
        <v>15</v>
      </c>
      <c r="F2590" s="75" t="s">
        <v>707</v>
      </c>
      <c r="G2590" s="77">
        <v>49.0</v>
      </c>
    </row>
    <row r="2591">
      <c r="A2591" s="75" t="s">
        <v>665</v>
      </c>
      <c r="B2591" s="75" t="s">
        <v>704</v>
      </c>
      <c r="C2591" s="75" t="s">
        <v>683</v>
      </c>
      <c r="D2591" s="75" t="s">
        <v>119</v>
      </c>
      <c r="E2591" s="75" t="s">
        <v>19</v>
      </c>
      <c r="F2591" s="75" t="s">
        <v>705</v>
      </c>
      <c r="G2591" s="77">
        <v>16763.0</v>
      </c>
    </row>
    <row r="2592">
      <c r="A2592" s="75" t="s">
        <v>665</v>
      </c>
      <c r="B2592" s="75" t="s">
        <v>704</v>
      </c>
      <c r="C2592" s="75" t="s">
        <v>683</v>
      </c>
      <c r="D2592" s="75" t="s">
        <v>119</v>
      </c>
      <c r="E2592" s="75" t="s">
        <v>19</v>
      </c>
      <c r="F2592" s="75" t="s">
        <v>706</v>
      </c>
      <c r="G2592" s="77">
        <v>16533.0</v>
      </c>
    </row>
    <row r="2593">
      <c r="A2593" s="75" t="s">
        <v>665</v>
      </c>
      <c r="B2593" s="75" t="s">
        <v>704</v>
      </c>
      <c r="C2593" s="75" t="s">
        <v>683</v>
      </c>
      <c r="D2593" s="75" t="s">
        <v>119</v>
      </c>
      <c r="E2593" s="75" t="s">
        <v>19</v>
      </c>
      <c r="F2593" s="75" t="s">
        <v>707</v>
      </c>
      <c r="G2593" s="77">
        <v>9529.0</v>
      </c>
    </row>
    <row r="2594">
      <c r="A2594" s="75" t="s">
        <v>665</v>
      </c>
      <c r="B2594" s="75" t="s">
        <v>704</v>
      </c>
      <c r="C2594" s="75" t="s">
        <v>683</v>
      </c>
      <c r="D2594" s="75" t="s">
        <v>119</v>
      </c>
      <c r="E2594" s="75" t="s">
        <v>13</v>
      </c>
      <c r="F2594" s="75" t="s">
        <v>705</v>
      </c>
      <c r="G2594" s="77">
        <v>847.0</v>
      </c>
    </row>
    <row r="2595">
      <c r="A2595" s="75" t="s">
        <v>665</v>
      </c>
      <c r="B2595" s="75" t="s">
        <v>704</v>
      </c>
      <c r="C2595" s="75" t="s">
        <v>683</v>
      </c>
      <c r="D2595" s="75" t="s">
        <v>119</v>
      </c>
      <c r="E2595" s="75" t="s">
        <v>13</v>
      </c>
      <c r="F2595" s="75" t="s">
        <v>706</v>
      </c>
      <c r="G2595" s="77">
        <v>143.0</v>
      </c>
    </row>
    <row r="2596">
      <c r="A2596" s="75" t="s">
        <v>665</v>
      </c>
      <c r="B2596" s="75" t="s">
        <v>704</v>
      </c>
      <c r="C2596" s="75" t="s">
        <v>683</v>
      </c>
      <c r="D2596" s="75" t="s">
        <v>119</v>
      </c>
      <c r="E2596" s="75" t="s">
        <v>13</v>
      </c>
      <c r="F2596" s="75" t="s">
        <v>707</v>
      </c>
      <c r="G2596" s="77">
        <v>129.0</v>
      </c>
    </row>
    <row r="2597">
      <c r="A2597" s="75" t="s">
        <v>665</v>
      </c>
      <c r="B2597" s="75" t="s">
        <v>704</v>
      </c>
      <c r="C2597" s="75" t="s">
        <v>683</v>
      </c>
      <c r="D2597" s="75" t="s">
        <v>119</v>
      </c>
      <c r="E2597" s="75" t="s">
        <v>10</v>
      </c>
      <c r="F2597" s="75" t="s">
        <v>705</v>
      </c>
      <c r="G2597" s="77">
        <v>12564.0</v>
      </c>
    </row>
    <row r="2598">
      <c r="A2598" s="75" t="s">
        <v>665</v>
      </c>
      <c r="B2598" s="75" t="s">
        <v>704</v>
      </c>
      <c r="C2598" s="75" t="s">
        <v>683</v>
      </c>
      <c r="D2598" s="75" t="s">
        <v>119</v>
      </c>
      <c r="E2598" s="75" t="s">
        <v>10</v>
      </c>
      <c r="F2598" s="75" t="s">
        <v>706</v>
      </c>
      <c r="G2598" s="77">
        <v>4924.0</v>
      </c>
    </row>
    <row r="2599">
      <c r="A2599" s="75" t="s">
        <v>665</v>
      </c>
      <c r="B2599" s="75" t="s">
        <v>704</v>
      </c>
      <c r="C2599" s="75" t="s">
        <v>683</v>
      </c>
      <c r="D2599" s="75" t="s">
        <v>119</v>
      </c>
      <c r="E2599" s="75" t="s">
        <v>10</v>
      </c>
      <c r="F2599" s="75" t="s">
        <v>707</v>
      </c>
      <c r="G2599" s="77">
        <v>3285.0</v>
      </c>
    </row>
    <row r="2600">
      <c r="A2600" s="75" t="s">
        <v>665</v>
      </c>
      <c r="B2600" s="75" t="s">
        <v>704</v>
      </c>
      <c r="C2600" s="75" t="s">
        <v>683</v>
      </c>
      <c r="D2600" s="75" t="s">
        <v>119</v>
      </c>
      <c r="E2600" s="75" t="s">
        <v>16</v>
      </c>
      <c r="F2600" s="75" t="s">
        <v>705</v>
      </c>
      <c r="G2600" s="77">
        <v>3237.0</v>
      </c>
    </row>
    <row r="2601">
      <c r="A2601" s="75" t="s">
        <v>665</v>
      </c>
      <c r="B2601" s="75" t="s">
        <v>704</v>
      </c>
      <c r="C2601" s="75" t="s">
        <v>683</v>
      </c>
      <c r="D2601" s="75" t="s">
        <v>119</v>
      </c>
      <c r="E2601" s="75" t="s">
        <v>16</v>
      </c>
      <c r="F2601" s="75" t="s">
        <v>706</v>
      </c>
      <c r="G2601" s="77">
        <v>2094.0</v>
      </c>
    </row>
    <row r="2602">
      <c r="A2602" s="75" t="s">
        <v>665</v>
      </c>
      <c r="B2602" s="75" t="s">
        <v>704</v>
      </c>
      <c r="C2602" s="75" t="s">
        <v>683</v>
      </c>
      <c r="D2602" s="75" t="s">
        <v>119</v>
      </c>
      <c r="E2602" s="75" t="s">
        <v>16</v>
      </c>
      <c r="F2602" s="75" t="s">
        <v>707</v>
      </c>
      <c r="G2602" s="77">
        <v>1814.0</v>
      </c>
    </row>
    <row r="2603">
      <c r="A2603" s="75" t="s">
        <v>665</v>
      </c>
      <c r="B2603" s="75" t="s">
        <v>704</v>
      </c>
      <c r="C2603" s="75" t="s">
        <v>683</v>
      </c>
      <c r="D2603" s="75" t="s">
        <v>119</v>
      </c>
      <c r="E2603" s="75" t="s">
        <v>12</v>
      </c>
      <c r="F2603" s="75" t="s">
        <v>705</v>
      </c>
      <c r="G2603" s="77">
        <v>3313.0</v>
      </c>
    </row>
    <row r="2604">
      <c r="A2604" s="75" t="s">
        <v>665</v>
      </c>
      <c r="B2604" s="75" t="s">
        <v>704</v>
      </c>
      <c r="C2604" s="75" t="s">
        <v>683</v>
      </c>
      <c r="D2604" s="75" t="s">
        <v>119</v>
      </c>
      <c r="E2604" s="75" t="s">
        <v>12</v>
      </c>
      <c r="F2604" s="75" t="s">
        <v>706</v>
      </c>
      <c r="G2604" s="77">
        <v>684.0</v>
      </c>
    </row>
    <row r="2605">
      <c r="A2605" s="75" t="s">
        <v>665</v>
      </c>
      <c r="B2605" s="75" t="s">
        <v>704</v>
      </c>
      <c r="C2605" s="75" t="s">
        <v>683</v>
      </c>
      <c r="D2605" s="75" t="s">
        <v>119</v>
      </c>
      <c r="E2605" s="75" t="s">
        <v>12</v>
      </c>
      <c r="F2605" s="75" t="s">
        <v>707</v>
      </c>
      <c r="G2605" s="77">
        <v>532.0</v>
      </c>
    </row>
    <row r="2606">
      <c r="A2606" s="75" t="s">
        <v>665</v>
      </c>
      <c r="B2606" s="75" t="s">
        <v>704</v>
      </c>
      <c r="C2606" s="75" t="s">
        <v>683</v>
      </c>
      <c r="D2606" s="75" t="s">
        <v>119</v>
      </c>
      <c r="E2606" s="75" t="s">
        <v>18</v>
      </c>
      <c r="F2606" s="75" t="s">
        <v>705</v>
      </c>
      <c r="G2606" s="77">
        <v>735.0</v>
      </c>
    </row>
    <row r="2607">
      <c r="A2607" s="75" t="s">
        <v>665</v>
      </c>
      <c r="B2607" s="75" t="s">
        <v>704</v>
      </c>
      <c r="C2607" s="75" t="s">
        <v>683</v>
      </c>
      <c r="D2607" s="75" t="s">
        <v>119</v>
      </c>
      <c r="E2607" s="75" t="s">
        <v>18</v>
      </c>
      <c r="F2607" s="75" t="s">
        <v>706</v>
      </c>
      <c r="G2607" s="77">
        <v>137.0</v>
      </c>
    </row>
    <row r="2608">
      <c r="A2608" s="75" t="s">
        <v>665</v>
      </c>
      <c r="B2608" s="75" t="s">
        <v>704</v>
      </c>
      <c r="C2608" s="75" t="s">
        <v>683</v>
      </c>
      <c r="D2608" s="75" t="s">
        <v>119</v>
      </c>
      <c r="E2608" s="75" t="s">
        <v>18</v>
      </c>
      <c r="F2608" s="75" t="s">
        <v>707</v>
      </c>
      <c r="G2608" s="77">
        <v>117.0</v>
      </c>
    </row>
    <row r="2609">
      <c r="A2609" s="75" t="s">
        <v>665</v>
      </c>
      <c r="B2609" s="75" t="s">
        <v>704</v>
      </c>
      <c r="C2609" s="75" t="s">
        <v>683</v>
      </c>
      <c r="D2609" s="75" t="s">
        <v>70</v>
      </c>
      <c r="E2609" s="75" t="s">
        <v>17</v>
      </c>
      <c r="F2609" s="75" t="s">
        <v>705</v>
      </c>
      <c r="G2609" s="77">
        <v>34072.0</v>
      </c>
    </row>
    <row r="2610">
      <c r="A2610" s="75" t="s">
        <v>665</v>
      </c>
      <c r="B2610" s="75" t="s">
        <v>704</v>
      </c>
      <c r="C2610" s="75" t="s">
        <v>683</v>
      </c>
      <c r="D2610" s="75" t="s">
        <v>70</v>
      </c>
      <c r="E2610" s="75" t="s">
        <v>17</v>
      </c>
      <c r="F2610" s="75" t="s">
        <v>706</v>
      </c>
      <c r="G2610" s="77">
        <v>17740.0</v>
      </c>
    </row>
    <row r="2611">
      <c r="A2611" s="75" t="s">
        <v>665</v>
      </c>
      <c r="B2611" s="75" t="s">
        <v>704</v>
      </c>
      <c r="C2611" s="75" t="s">
        <v>683</v>
      </c>
      <c r="D2611" s="75" t="s">
        <v>70</v>
      </c>
      <c r="E2611" s="75" t="s">
        <v>17</v>
      </c>
      <c r="F2611" s="75" t="s">
        <v>707</v>
      </c>
      <c r="G2611" s="77">
        <v>12697.0</v>
      </c>
    </row>
    <row r="2612">
      <c r="A2612" s="75" t="s">
        <v>665</v>
      </c>
      <c r="B2612" s="75" t="s">
        <v>704</v>
      </c>
      <c r="C2612" s="75" t="s">
        <v>683</v>
      </c>
      <c r="D2612" s="75" t="s">
        <v>70</v>
      </c>
      <c r="E2612" s="75" t="s">
        <v>14</v>
      </c>
      <c r="F2612" s="75" t="s">
        <v>705</v>
      </c>
      <c r="G2612" s="77">
        <v>36578.0</v>
      </c>
    </row>
    <row r="2613">
      <c r="A2613" s="75" t="s">
        <v>665</v>
      </c>
      <c r="B2613" s="75" t="s">
        <v>704</v>
      </c>
      <c r="C2613" s="75" t="s">
        <v>683</v>
      </c>
      <c r="D2613" s="75" t="s">
        <v>70</v>
      </c>
      <c r="E2613" s="75" t="s">
        <v>14</v>
      </c>
      <c r="F2613" s="75" t="s">
        <v>706</v>
      </c>
      <c r="G2613" s="77">
        <v>50.0</v>
      </c>
    </row>
    <row r="2614">
      <c r="A2614" s="75" t="s">
        <v>665</v>
      </c>
      <c r="B2614" s="75" t="s">
        <v>704</v>
      </c>
      <c r="C2614" s="75" t="s">
        <v>683</v>
      </c>
      <c r="D2614" s="75" t="s">
        <v>70</v>
      </c>
      <c r="E2614" s="75" t="s">
        <v>14</v>
      </c>
      <c r="F2614" s="75" t="s">
        <v>707</v>
      </c>
      <c r="G2614" s="77">
        <v>39.0</v>
      </c>
    </row>
    <row r="2615">
      <c r="A2615" s="75" t="s">
        <v>665</v>
      </c>
      <c r="B2615" s="75" t="s">
        <v>704</v>
      </c>
      <c r="C2615" s="75" t="s">
        <v>683</v>
      </c>
      <c r="D2615" s="75" t="s">
        <v>70</v>
      </c>
      <c r="E2615" s="75" t="s">
        <v>11</v>
      </c>
      <c r="F2615" s="75" t="s">
        <v>705</v>
      </c>
      <c r="G2615" s="77">
        <v>317648.0</v>
      </c>
    </row>
    <row r="2616">
      <c r="A2616" s="75" t="s">
        <v>665</v>
      </c>
      <c r="B2616" s="75" t="s">
        <v>704</v>
      </c>
      <c r="C2616" s="75" t="s">
        <v>683</v>
      </c>
      <c r="D2616" s="75" t="s">
        <v>70</v>
      </c>
      <c r="E2616" s="75" t="s">
        <v>11</v>
      </c>
      <c r="F2616" s="75" t="s">
        <v>706</v>
      </c>
      <c r="G2616" s="77">
        <v>31440.0</v>
      </c>
    </row>
    <row r="2617">
      <c r="A2617" s="75" t="s">
        <v>665</v>
      </c>
      <c r="B2617" s="75" t="s">
        <v>704</v>
      </c>
      <c r="C2617" s="75" t="s">
        <v>683</v>
      </c>
      <c r="D2617" s="75" t="s">
        <v>70</v>
      </c>
      <c r="E2617" s="75" t="s">
        <v>11</v>
      </c>
      <c r="F2617" s="75" t="s">
        <v>707</v>
      </c>
      <c r="G2617" s="77">
        <v>26073.0</v>
      </c>
    </row>
    <row r="2618">
      <c r="A2618" s="75" t="s">
        <v>665</v>
      </c>
      <c r="B2618" s="75" t="s">
        <v>704</v>
      </c>
      <c r="C2618" s="75" t="s">
        <v>683</v>
      </c>
      <c r="D2618" s="75" t="s">
        <v>70</v>
      </c>
      <c r="E2618" s="75" t="s">
        <v>20</v>
      </c>
      <c r="F2618" s="75" t="s">
        <v>705</v>
      </c>
      <c r="G2618" s="77">
        <v>18067.0</v>
      </c>
    </row>
    <row r="2619">
      <c r="A2619" s="75" t="s">
        <v>665</v>
      </c>
      <c r="B2619" s="75" t="s">
        <v>704</v>
      </c>
      <c r="C2619" s="75" t="s">
        <v>683</v>
      </c>
      <c r="D2619" s="75" t="s">
        <v>70</v>
      </c>
      <c r="E2619" s="75" t="s">
        <v>20</v>
      </c>
      <c r="F2619" s="75" t="s">
        <v>706</v>
      </c>
      <c r="G2619" s="77">
        <v>1798.0</v>
      </c>
    </row>
    <row r="2620">
      <c r="A2620" s="75" t="s">
        <v>665</v>
      </c>
      <c r="B2620" s="75" t="s">
        <v>704</v>
      </c>
      <c r="C2620" s="75" t="s">
        <v>683</v>
      </c>
      <c r="D2620" s="75" t="s">
        <v>70</v>
      </c>
      <c r="E2620" s="75" t="s">
        <v>20</v>
      </c>
      <c r="F2620" s="75" t="s">
        <v>707</v>
      </c>
      <c r="G2620" s="77">
        <v>1501.0</v>
      </c>
    </row>
    <row r="2621">
      <c r="A2621" s="75" t="s">
        <v>665</v>
      </c>
      <c r="B2621" s="75" t="s">
        <v>704</v>
      </c>
      <c r="C2621" s="75" t="s">
        <v>683</v>
      </c>
      <c r="D2621" s="75" t="s">
        <v>70</v>
      </c>
      <c r="E2621" s="75" t="s">
        <v>15</v>
      </c>
      <c r="F2621" s="75" t="s">
        <v>705</v>
      </c>
      <c r="G2621" s="77">
        <v>40263.0</v>
      </c>
    </row>
    <row r="2622">
      <c r="A2622" s="75" t="s">
        <v>665</v>
      </c>
      <c r="B2622" s="75" t="s">
        <v>704</v>
      </c>
      <c r="C2622" s="75" t="s">
        <v>683</v>
      </c>
      <c r="D2622" s="75" t="s">
        <v>70</v>
      </c>
      <c r="E2622" s="75" t="s">
        <v>15</v>
      </c>
      <c r="F2622" s="75" t="s">
        <v>706</v>
      </c>
      <c r="G2622" s="77">
        <v>1002.0</v>
      </c>
    </row>
    <row r="2623">
      <c r="A2623" s="75" t="s">
        <v>665</v>
      </c>
      <c r="B2623" s="75" t="s">
        <v>704</v>
      </c>
      <c r="C2623" s="75" t="s">
        <v>683</v>
      </c>
      <c r="D2623" s="75" t="s">
        <v>70</v>
      </c>
      <c r="E2623" s="75" t="s">
        <v>15</v>
      </c>
      <c r="F2623" s="75" t="s">
        <v>707</v>
      </c>
      <c r="G2623" s="77">
        <v>994.0</v>
      </c>
    </row>
    <row r="2624">
      <c r="A2624" s="75" t="s">
        <v>665</v>
      </c>
      <c r="B2624" s="75" t="s">
        <v>704</v>
      </c>
      <c r="C2624" s="75" t="s">
        <v>683</v>
      </c>
      <c r="D2624" s="75" t="s">
        <v>70</v>
      </c>
      <c r="E2624" s="75" t="s">
        <v>19</v>
      </c>
      <c r="F2624" s="75" t="s">
        <v>705</v>
      </c>
      <c r="G2624" s="77">
        <v>44734.0</v>
      </c>
    </row>
    <row r="2625">
      <c r="A2625" s="75" t="s">
        <v>665</v>
      </c>
      <c r="B2625" s="75" t="s">
        <v>704</v>
      </c>
      <c r="C2625" s="75" t="s">
        <v>683</v>
      </c>
      <c r="D2625" s="75" t="s">
        <v>70</v>
      </c>
      <c r="E2625" s="75" t="s">
        <v>19</v>
      </c>
      <c r="F2625" s="75" t="s">
        <v>706</v>
      </c>
      <c r="G2625" s="77">
        <v>20230.0</v>
      </c>
    </row>
    <row r="2626">
      <c r="A2626" s="75" t="s">
        <v>665</v>
      </c>
      <c r="B2626" s="75" t="s">
        <v>704</v>
      </c>
      <c r="C2626" s="75" t="s">
        <v>683</v>
      </c>
      <c r="D2626" s="75" t="s">
        <v>70</v>
      </c>
      <c r="E2626" s="75" t="s">
        <v>19</v>
      </c>
      <c r="F2626" s="75" t="s">
        <v>707</v>
      </c>
      <c r="G2626" s="77">
        <v>14138.0</v>
      </c>
    </row>
    <row r="2627">
      <c r="A2627" s="75" t="s">
        <v>665</v>
      </c>
      <c r="B2627" s="75" t="s">
        <v>704</v>
      </c>
      <c r="C2627" s="75" t="s">
        <v>683</v>
      </c>
      <c r="D2627" s="75" t="s">
        <v>70</v>
      </c>
      <c r="E2627" s="75" t="s">
        <v>13</v>
      </c>
      <c r="F2627" s="75" t="s">
        <v>705</v>
      </c>
      <c r="G2627" s="77">
        <v>4463.0</v>
      </c>
    </row>
    <row r="2628">
      <c r="A2628" s="75" t="s">
        <v>665</v>
      </c>
      <c r="B2628" s="75" t="s">
        <v>704</v>
      </c>
      <c r="C2628" s="75" t="s">
        <v>683</v>
      </c>
      <c r="D2628" s="75" t="s">
        <v>70</v>
      </c>
      <c r="E2628" s="75" t="s">
        <v>13</v>
      </c>
      <c r="F2628" s="75" t="s">
        <v>706</v>
      </c>
      <c r="G2628" s="77">
        <v>508.0</v>
      </c>
    </row>
    <row r="2629">
      <c r="A2629" s="75" t="s">
        <v>665</v>
      </c>
      <c r="B2629" s="75" t="s">
        <v>704</v>
      </c>
      <c r="C2629" s="75" t="s">
        <v>683</v>
      </c>
      <c r="D2629" s="75" t="s">
        <v>70</v>
      </c>
      <c r="E2629" s="75" t="s">
        <v>13</v>
      </c>
      <c r="F2629" s="75" t="s">
        <v>707</v>
      </c>
      <c r="G2629" s="77">
        <v>459.0</v>
      </c>
    </row>
    <row r="2630">
      <c r="A2630" s="75" t="s">
        <v>665</v>
      </c>
      <c r="B2630" s="75" t="s">
        <v>704</v>
      </c>
      <c r="C2630" s="75" t="s">
        <v>683</v>
      </c>
      <c r="D2630" s="75" t="s">
        <v>70</v>
      </c>
      <c r="E2630" s="75" t="s">
        <v>10</v>
      </c>
      <c r="F2630" s="75" t="s">
        <v>705</v>
      </c>
      <c r="G2630" s="77">
        <v>236247.0</v>
      </c>
    </row>
    <row r="2631">
      <c r="A2631" s="75" t="s">
        <v>665</v>
      </c>
      <c r="B2631" s="75" t="s">
        <v>704</v>
      </c>
      <c r="C2631" s="75" t="s">
        <v>683</v>
      </c>
      <c r="D2631" s="75" t="s">
        <v>70</v>
      </c>
      <c r="E2631" s="75" t="s">
        <v>10</v>
      </c>
      <c r="F2631" s="75" t="s">
        <v>706</v>
      </c>
      <c r="G2631" s="77">
        <v>128626.0</v>
      </c>
    </row>
    <row r="2632">
      <c r="A2632" s="75" t="s">
        <v>665</v>
      </c>
      <c r="B2632" s="75" t="s">
        <v>704</v>
      </c>
      <c r="C2632" s="75" t="s">
        <v>683</v>
      </c>
      <c r="D2632" s="75" t="s">
        <v>70</v>
      </c>
      <c r="E2632" s="75" t="s">
        <v>10</v>
      </c>
      <c r="F2632" s="75" t="s">
        <v>707</v>
      </c>
      <c r="G2632" s="77">
        <v>71288.0</v>
      </c>
    </row>
    <row r="2633">
      <c r="A2633" s="75" t="s">
        <v>665</v>
      </c>
      <c r="B2633" s="75" t="s">
        <v>704</v>
      </c>
      <c r="C2633" s="75" t="s">
        <v>683</v>
      </c>
      <c r="D2633" s="75" t="s">
        <v>70</v>
      </c>
      <c r="E2633" s="75" t="s">
        <v>16</v>
      </c>
      <c r="F2633" s="75" t="s">
        <v>705</v>
      </c>
      <c r="G2633" s="77">
        <v>79143.0</v>
      </c>
    </row>
    <row r="2634">
      <c r="A2634" s="75" t="s">
        <v>665</v>
      </c>
      <c r="B2634" s="75" t="s">
        <v>704</v>
      </c>
      <c r="C2634" s="75" t="s">
        <v>683</v>
      </c>
      <c r="D2634" s="75" t="s">
        <v>70</v>
      </c>
      <c r="E2634" s="75" t="s">
        <v>16</v>
      </c>
      <c r="F2634" s="75" t="s">
        <v>706</v>
      </c>
      <c r="G2634" s="77">
        <v>48840.0</v>
      </c>
    </row>
    <row r="2635">
      <c r="A2635" s="75" t="s">
        <v>665</v>
      </c>
      <c r="B2635" s="75" t="s">
        <v>704</v>
      </c>
      <c r="C2635" s="75" t="s">
        <v>683</v>
      </c>
      <c r="D2635" s="75" t="s">
        <v>70</v>
      </c>
      <c r="E2635" s="75" t="s">
        <v>16</v>
      </c>
      <c r="F2635" s="75" t="s">
        <v>707</v>
      </c>
      <c r="G2635" s="77">
        <v>31381.0</v>
      </c>
    </row>
    <row r="2636">
      <c r="A2636" s="75" t="s">
        <v>665</v>
      </c>
      <c r="B2636" s="75" t="s">
        <v>704</v>
      </c>
      <c r="C2636" s="75" t="s">
        <v>683</v>
      </c>
      <c r="D2636" s="75" t="s">
        <v>70</v>
      </c>
      <c r="E2636" s="75" t="s">
        <v>12</v>
      </c>
      <c r="F2636" s="75" t="s">
        <v>705</v>
      </c>
      <c r="G2636" s="77">
        <v>51463.0</v>
      </c>
    </row>
    <row r="2637">
      <c r="A2637" s="75" t="s">
        <v>665</v>
      </c>
      <c r="B2637" s="75" t="s">
        <v>704</v>
      </c>
      <c r="C2637" s="75" t="s">
        <v>683</v>
      </c>
      <c r="D2637" s="75" t="s">
        <v>70</v>
      </c>
      <c r="E2637" s="75" t="s">
        <v>12</v>
      </c>
      <c r="F2637" s="75" t="s">
        <v>706</v>
      </c>
      <c r="G2637" s="77">
        <v>7595.0</v>
      </c>
    </row>
    <row r="2638">
      <c r="A2638" s="75" t="s">
        <v>665</v>
      </c>
      <c r="B2638" s="75" t="s">
        <v>704</v>
      </c>
      <c r="C2638" s="75" t="s">
        <v>683</v>
      </c>
      <c r="D2638" s="75" t="s">
        <v>70</v>
      </c>
      <c r="E2638" s="75" t="s">
        <v>12</v>
      </c>
      <c r="F2638" s="75" t="s">
        <v>707</v>
      </c>
      <c r="G2638" s="77">
        <v>5297.0</v>
      </c>
    </row>
    <row r="2639">
      <c r="A2639" s="75" t="s">
        <v>665</v>
      </c>
      <c r="B2639" s="75" t="s">
        <v>704</v>
      </c>
      <c r="C2639" s="75" t="s">
        <v>683</v>
      </c>
      <c r="D2639" s="75" t="s">
        <v>70</v>
      </c>
      <c r="E2639" s="75" t="s">
        <v>18</v>
      </c>
      <c r="F2639" s="75" t="s">
        <v>705</v>
      </c>
      <c r="G2639" s="77">
        <v>3665.0</v>
      </c>
    </row>
    <row r="2640">
      <c r="A2640" s="75" t="s">
        <v>665</v>
      </c>
      <c r="B2640" s="75" t="s">
        <v>704</v>
      </c>
      <c r="C2640" s="75" t="s">
        <v>683</v>
      </c>
      <c r="D2640" s="75" t="s">
        <v>70</v>
      </c>
      <c r="E2640" s="75" t="s">
        <v>18</v>
      </c>
      <c r="F2640" s="75" t="s">
        <v>706</v>
      </c>
      <c r="G2640" s="77">
        <v>919.0</v>
      </c>
    </row>
    <row r="2641">
      <c r="A2641" s="75" t="s">
        <v>665</v>
      </c>
      <c r="B2641" s="75" t="s">
        <v>704</v>
      </c>
      <c r="C2641" s="75" t="s">
        <v>683</v>
      </c>
      <c r="D2641" s="75" t="s">
        <v>70</v>
      </c>
      <c r="E2641" s="75" t="s">
        <v>18</v>
      </c>
      <c r="F2641" s="75" t="s">
        <v>707</v>
      </c>
      <c r="G2641" s="77">
        <v>658.0</v>
      </c>
    </row>
    <row r="2642">
      <c r="A2642" s="75" t="s">
        <v>665</v>
      </c>
      <c r="B2642" s="75" t="s">
        <v>704</v>
      </c>
      <c r="C2642" s="75" t="s">
        <v>683</v>
      </c>
      <c r="D2642" s="75" t="s">
        <v>149</v>
      </c>
      <c r="E2642" s="75" t="s">
        <v>17</v>
      </c>
      <c r="F2642" s="75" t="s">
        <v>705</v>
      </c>
      <c r="G2642" s="77">
        <v>46.0</v>
      </c>
    </row>
    <row r="2643">
      <c r="A2643" s="75" t="s">
        <v>665</v>
      </c>
      <c r="B2643" s="75" t="s">
        <v>704</v>
      </c>
      <c r="C2643" s="75" t="s">
        <v>683</v>
      </c>
      <c r="D2643" s="75" t="s">
        <v>149</v>
      </c>
      <c r="E2643" s="75" t="s">
        <v>17</v>
      </c>
      <c r="F2643" s="75" t="s">
        <v>706</v>
      </c>
      <c r="G2643" s="77">
        <v>19.0</v>
      </c>
    </row>
    <row r="2644">
      <c r="A2644" s="75" t="s">
        <v>665</v>
      </c>
      <c r="B2644" s="75" t="s">
        <v>704</v>
      </c>
      <c r="C2644" s="75" t="s">
        <v>683</v>
      </c>
      <c r="D2644" s="75" t="s">
        <v>149</v>
      </c>
      <c r="E2644" s="75" t="s">
        <v>17</v>
      </c>
      <c r="F2644" s="75" t="s">
        <v>707</v>
      </c>
      <c r="G2644" s="77">
        <v>16.0</v>
      </c>
    </row>
    <row r="2645">
      <c r="A2645" s="75" t="s">
        <v>665</v>
      </c>
      <c r="B2645" s="75" t="s">
        <v>704</v>
      </c>
      <c r="C2645" s="75" t="s">
        <v>683</v>
      </c>
      <c r="D2645" s="75" t="s">
        <v>149</v>
      </c>
      <c r="E2645" s="75" t="s">
        <v>14</v>
      </c>
      <c r="F2645" s="75" t="s">
        <v>705</v>
      </c>
      <c r="G2645" s="77">
        <v>112.0</v>
      </c>
    </row>
    <row r="2646">
      <c r="A2646" s="75" t="s">
        <v>665</v>
      </c>
      <c r="B2646" s="75" t="s">
        <v>704</v>
      </c>
      <c r="C2646" s="75" t="s">
        <v>683</v>
      </c>
      <c r="D2646" s="75" t="s">
        <v>149</v>
      </c>
      <c r="E2646" s="75" t="s">
        <v>14</v>
      </c>
      <c r="F2646" s="75" t="s">
        <v>706</v>
      </c>
      <c r="G2646" s="77">
        <v>0.0</v>
      </c>
    </row>
    <row r="2647">
      <c r="A2647" s="75" t="s">
        <v>665</v>
      </c>
      <c r="B2647" s="75" t="s">
        <v>704</v>
      </c>
      <c r="C2647" s="75" t="s">
        <v>683</v>
      </c>
      <c r="D2647" s="75" t="s">
        <v>149</v>
      </c>
      <c r="E2647" s="75" t="s">
        <v>14</v>
      </c>
      <c r="F2647" s="75" t="s">
        <v>707</v>
      </c>
      <c r="G2647" s="77">
        <v>0.0</v>
      </c>
    </row>
    <row r="2648">
      <c r="A2648" s="75" t="s">
        <v>665</v>
      </c>
      <c r="B2648" s="75" t="s">
        <v>704</v>
      </c>
      <c r="C2648" s="75" t="s">
        <v>683</v>
      </c>
      <c r="D2648" s="75" t="s">
        <v>149</v>
      </c>
      <c r="E2648" s="75" t="s">
        <v>11</v>
      </c>
      <c r="F2648" s="75" t="s">
        <v>705</v>
      </c>
      <c r="G2648" s="77">
        <v>1774.0</v>
      </c>
    </row>
    <row r="2649">
      <c r="A2649" s="75" t="s">
        <v>665</v>
      </c>
      <c r="B2649" s="75" t="s">
        <v>704</v>
      </c>
      <c r="C2649" s="75" t="s">
        <v>683</v>
      </c>
      <c r="D2649" s="75" t="s">
        <v>149</v>
      </c>
      <c r="E2649" s="75" t="s">
        <v>11</v>
      </c>
      <c r="F2649" s="75" t="s">
        <v>706</v>
      </c>
      <c r="G2649" s="77">
        <v>76.0</v>
      </c>
    </row>
    <row r="2650">
      <c r="A2650" s="75" t="s">
        <v>665</v>
      </c>
      <c r="B2650" s="75" t="s">
        <v>704</v>
      </c>
      <c r="C2650" s="75" t="s">
        <v>683</v>
      </c>
      <c r="D2650" s="75" t="s">
        <v>149</v>
      </c>
      <c r="E2650" s="75" t="s">
        <v>11</v>
      </c>
      <c r="F2650" s="75" t="s">
        <v>707</v>
      </c>
      <c r="G2650" s="77">
        <v>67.0</v>
      </c>
    </row>
    <row r="2651">
      <c r="A2651" s="75" t="s">
        <v>665</v>
      </c>
      <c r="B2651" s="75" t="s">
        <v>704</v>
      </c>
      <c r="C2651" s="75" t="s">
        <v>683</v>
      </c>
      <c r="D2651" s="75" t="s">
        <v>149</v>
      </c>
      <c r="E2651" s="75" t="s">
        <v>20</v>
      </c>
      <c r="F2651" s="75" t="s">
        <v>705</v>
      </c>
      <c r="G2651" s="77">
        <v>33.0</v>
      </c>
    </row>
    <row r="2652">
      <c r="A2652" s="75" t="s">
        <v>665</v>
      </c>
      <c r="B2652" s="75" t="s">
        <v>704</v>
      </c>
      <c r="C2652" s="75" t="s">
        <v>683</v>
      </c>
      <c r="D2652" s="75" t="s">
        <v>149</v>
      </c>
      <c r="E2652" s="75" t="s">
        <v>20</v>
      </c>
      <c r="F2652" s="75" t="s">
        <v>706</v>
      </c>
      <c r="G2652" s="77">
        <v>1.0</v>
      </c>
    </row>
    <row r="2653">
      <c r="A2653" s="75" t="s">
        <v>665</v>
      </c>
      <c r="B2653" s="75" t="s">
        <v>704</v>
      </c>
      <c r="C2653" s="75" t="s">
        <v>683</v>
      </c>
      <c r="D2653" s="75" t="s">
        <v>149</v>
      </c>
      <c r="E2653" s="75" t="s">
        <v>20</v>
      </c>
      <c r="F2653" s="75" t="s">
        <v>707</v>
      </c>
      <c r="G2653" s="77">
        <v>1.0</v>
      </c>
    </row>
    <row r="2654">
      <c r="A2654" s="75" t="s">
        <v>665</v>
      </c>
      <c r="B2654" s="75" t="s">
        <v>704</v>
      </c>
      <c r="C2654" s="75" t="s">
        <v>683</v>
      </c>
      <c r="D2654" s="75" t="s">
        <v>149</v>
      </c>
      <c r="E2654" s="75" t="s">
        <v>15</v>
      </c>
      <c r="F2654" s="75" t="s">
        <v>705</v>
      </c>
      <c r="G2654" s="77">
        <v>87.0</v>
      </c>
    </row>
    <row r="2655">
      <c r="A2655" s="75" t="s">
        <v>665</v>
      </c>
      <c r="B2655" s="75" t="s">
        <v>704</v>
      </c>
      <c r="C2655" s="75" t="s">
        <v>683</v>
      </c>
      <c r="D2655" s="75" t="s">
        <v>149</v>
      </c>
      <c r="E2655" s="75" t="s">
        <v>15</v>
      </c>
      <c r="F2655" s="75" t="s">
        <v>706</v>
      </c>
      <c r="G2655" s="77">
        <v>0.0</v>
      </c>
    </row>
    <row r="2656">
      <c r="A2656" s="75" t="s">
        <v>665</v>
      </c>
      <c r="B2656" s="75" t="s">
        <v>704</v>
      </c>
      <c r="C2656" s="75" t="s">
        <v>683</v>
      </c>
      <c r="D2656" s="75" t="s">
        <v>149</v>
      </c>
      <c r="E2656" s="75" t="s">
        <v>15</v>
      </c>
      <c r="F2656" s="75" t="s">
        <v>707</v>
      </c>
      <c r="G2656" s="77">
        <v>0.0</v>
      </c>
    </row>
    <row r="2657">
      <c r="A2657" s="75" t="s">
        <v>665</v>
      </c>
      <c r="B2657" s="75" t="s">
        <v>704</v>
      </c>
      <c r="C2657" s="75" t="s">
        <v>683</v>
      </c>
      <c r="D2657" s="75" t="s">
        <v>149</v>
      </c>
      <c r="E2657" s="75" t="s">
        <v>19</v>
      </c>
      <c r="F2657" s="75" t="s">
        <v>705</v>
      </c>
      <c r="G2657" s="77">
        <v>24.0</v>
      </c>
    </row>
    <row r="2658">
      <c r="A2658" s="75" t="s">
        <v>665</v>
      </c>
      <c r="B2658" s="75" t="s">
        <v>704</v>
      </c>
      <c r="C2658" s="75" t="s">
        <v>683</v>
      </c>
      <c r="D2658" s="75" t="s">
        <v>149</v>
      </c>
      <c r="E2658" s="75" t="s">
        <v>19</v>
      </c>
      <c r="F2658" s="75" t="s">
        <v>706</v>
      </c>
      <c r="G2658" s="77">
        <v>20.0</v>
      </c>
    </row>
    <row r="2659">
      <c r="A2659" s="75" t="s">
        <v>665</v>
      </c>
      <c r="B2659" s="75" t="s">
        <v>704</v>
      </c>
      <c r="C2659" s="75" t="s">
        <v>683</v>
      </c>
      <c r="D2659" s="75" t="s">
        <v>149</v>
      </c>
      <c r="E2659" s="75" t="s">
        <v>19</v>
      </c>
      <c r="F2659" s="75" t="s">
        <v>707</v>
      </c>
      <c r="G2659" s="77">
        <v>20.0</v>
      </c>
    </row>
    <row r="2660">
      <c r="A2660" s="75" t="s">
        <v>665</v>
      </c>
      <c r="B2660" s="75" t="s">
        <v>704</v>
      </c>
      <c r="C2660" s="75" t="s">
        <v>683</v>
      </c>
      <c r="D2660" s="75" t="s">
        <v>149</v>
      </c>
      <c r="E2660" s="75" t="s">
        <v>13</v>
      </c>
      <c r="F2660" s="75" t="s">
        <v>705</v>
      </c>
      <c r="G2660" s="77">
        <v>12.0</v>
      </c>
    </row>
    <row r="2661">
      <c r="A2661" s="75" t="s">
        <v>665</v>
      </c>
      <c r="B2661" s="75" t="s">
        <v>704</v>
      </c>
      <c r="C2661" s="75" t="s">
        <v>683</v>
      </c>
      <c r="D2661" s="75" t="s">
        <v>149</v>
      </c>
      <c r="E2661" s="75" t="s">
        <v>13</v>
      </c>
      <c r="F2661" s="75" t="s">
        <v>706</v>
      </c>
      <c r="G2661" s="77">
        <v>4.0</v>
      </c>
    </row>
    <row r="2662">
      <c r="A2662" s="75" t="s">
        <v>665</v>
      </c>
      <c r="B2662" s="75" t="s">
        <v>704</v>
      </c>
      <c r="C2662" s="75" t="s">
        <v>683</v>
      </c>
      <c r="D2662" s="75" t="s">
        <v>149</v>
      </c>
      <c r="E2662" s="75" t="s">
        <v>13</v>
      </c>
      <c r="F2662" s="75" t="s">
        <v>707</v>
      </c>
      <c r="G2662" s="77">
        <v>3.0</v>
      </c>
    </row>
    <row r="2663">
      <c r="A2663" s="75" t="s">
        <v>665</v>
      </c>
      <c r="B2663" s="75" t="s">
        <v>704</v>
      </c>
      <c r="C2663" s="75" t="s">
        <v>683</v>
      </c>
      <c r="D2663" s="75" t="s">
        <v>149</v>
      </c>
      <c r="E2663" s="75" t="s">
        <v>10</v>
      </c>
      <c r="F2663" s="75" t="s">
        <v>705</v>
      </c>
      <c r="G2663" s="77">
        <v>1797.0</v>
      </c>
    </row>
    <row r="2664">
      <c r="A2664" s="75" t="s">
        <v>665</v>
      </c>
      <c r="B2664" s="75" t="s">
        <v>704</v>
      </c>
      <c r="C2664" s="75" t="s">
        <v>683</v>
      </c>
      <c r="D2664" s="75" t="s">
        <v>149</v>
      </c>
      <c r="E2664" s="75" t="s">
        <v>10</v>
      </c>
      <c r="F2664" s="75" t="s">
        <v>706</v>
      </c>
      <c r="G2664" s="77">
        <v>1370.0</v>
      </c>
    </row>
    <row r="2665">
      <c r="A2665" s="75" t="s">
        <v>665</v>
      </c>
      <c r="B2665" s="75" t="s">
        <v>704</v>
      </c>
      <c r="C2665" s="75" t="s">
        <v>683</v>
      </c>
      <c r="D2665" s="75" t="s">
        <v>149</v>
      </c>
      <c r="E2665" s="75" t="s">
        <v>10</v>
      </c>
      <c r="F2665" s="75" t="s">
        <v>707</v>
      </c>
      <c r="G2665" s="77">
        <v>774.0</v>
      </c>
    </row>
    <row r="2666">
      <c r="A2666" s="75" t="s">
        <v>665</v>
      </c>
      <c r="B2666" s="75" t="s">
        <v>704</v>
      </c>
      <c r="C2666" s="75" t="s">
        <v>683</v>
      </c>
      <c r="D2666" s="75" t="s">
        <v>149</v>
      </c>
      <c r="E2666" s="75" t="s">
        <v>16</v>
      </c>
      <c r="F2666" s="75" t="s">
        <v>705</v>
      </c>
      <c r="G2666" s="77">
        <v>76.0</v>
      </c>
    </row>
    <row r="2667">
      <c r="A2667" s="75" t="s">
        <v>665</v>
      </c>
      <c r="B2667" s="75" t="s">
        <v>704</v>
      </c>
      <c r="C2667" s="75" t="s">
        <v>683</v>
      </c>
      <c r="D2667" s="75" t="s">
        <v>149</v>
      </c>
      <c r="E2667" s="75" t="s">
        <v>16</v>
      </c>
      <c r="F2667" s="75" t="s">
        <v>706</v>
      </c>
      <c r="G2667" s="77">
        <v>20.0</v>
      </c>
    </row>
    <row r="2668">
      <c r="A2668" s="75" t="s">
        <v>665</v>
      </c>
      <c r="B2668" s="75" t="s">
        <v>704</v>
      </c>
      <c r="C2668" s="75" t="s">
        <v>683</v>
      </c>
      <c r="D2668" s="75" t="s">
        <v>149</v>
      </c>
      <c r="E2668" s="75" t="s">
        <v>16</v>
      </c>
      <c r="F2668" s="75" t="s">
        <v>707</v>
      </c>
      <c r="G2668" s="77">
        <v>15.0</v>
      </c>
    </row>
    <row r="2669">
      <c r="A2669" s="75" t="s">
        <v>665</v>
      </c>
      <c r="B2669" s="75" t="s">
        <v>704</v>
      </c>
      <c r="C2669" s="75" t="s">
        <v>683</v>
      </c>
      <c r="D2669" s="75" t="s">
        <v>149</v>
      </c>
      <c r="E2669" s="75" t="s">
        <v>12</v>
      </c>
      <c r="F2669" s="75" t="s">
        <v>705</v>
      </c>
      <c r="G2669" s="77">
        <v>178.0</v>
      </c>
    </row>
    <row r="2670">
      <c r="A2670" s="75" t="s">
        <v>665</v>
      </c>
      <c r="B2670" s="75" t="s">
        <v>704</v>
      </c>
      <c r="C2670" s="75" t="s">
        <v>683</v>
      </c>
      <c r="D2670" s="75" t="s">
        <v>149</v>
      </c>
      <c r="E2670" s="75" t="s">
        <v>12</v>
      </c>
      <c r="F2670" s="75" t="s">
        <v>706</v>
      </c>
      <c r="G2670" s="77">
        <v>74.0</v>
      </c>
    </row>
    <row r="2671">
      <c r="A2671" s="75" t="s">
        <v>665</v>
      </c>
      <c r="B2671" s="75" t="s">
        <v>704</v>
      </c>
      <c r="C2671" s="75" t="s">
        <v>683</v>
      </c>
      <c r="D2671" s="75" t="s">
        <v>149</v>
      </c>
      <c r="E2671" s="75" t="s">
        <v>12</v>
      </c>
      <c r="F2671" s="75" t="s">
        <v>707</v>
      </c>
      <c r="G2671" s="77">
        <v>58.0</v>
      </c>
    </row>
    <row r="2672">
      <c r="A2672" s="75" t="s">
        <v>665</v>
      </c>
      <c r="B2672" s="75" t="s">
        <v>704</v>
      </c>
      <c r="C2672" s="75" t="s">
        <v>683</v>
      </c>
      <c r="D2672" s="75" t="s">
        <v>149</v>
      </c>
      <c r="E2672" s="75" t="s">
        <v>18</v>
      </c>
      <c r="F2672" s="75" t="s">
        <v>705</v>
      </c>
      <c r="G2672" s="77">
        <v>23.0</v>
      </c>
    </row>
    <row r="2673">
      <c r="A2673" s="75" t="s">
        <v>665</v>
      </c>
      <c r="B2673" s="75" t="s">
        <v>704</v>
      </c>
      <c r="C2673" s="75" t="s">
        <v>683</v>
      </c>
      <c r="D2673" s="75" t="s">
        <v>149</v>
      </c>
      <c r="E2673" s="75" t="s">
        <v>18</v>
      </c>
      <c r="F2673" s="75" t="s">
        <v>706</v>
      </c>
      <c r="G2673" s="77">
        <v>4.0</v>
      </c>
    </row>
    <row r="2674">
      <c r="A2674" s="75" t="s">
        <v>665</v>
      </c>
      <c r="B2674" s="75" t="s">
        <v>704</v>
      </c>
      <c r="C2674" s="75" t="s">
        <v>683</v>
      </c>
      <c r="D2674" s="75" t="s">
        <v>149</v>
      </c>
      <c r="E2674" s="75" t="s">
        <v>18</v>
      </c>
      <c r="F2674" s="75" t="s">
        <v>707</v>
      </c>
      <c r="G2674" s="77">
        <v>4.0</v>
      </c>
    </row>
    <row r="2675">
      <c r="A2675" s="75" t="s">
        <v>665</v>
      </c>
      <c r="B2675" s="75" t="s">
        <v>704</v>
      </c>
      <c r="C2675" s="75" t="s">
        <v>683</v>
      </c>
      <c r="D2675" s="75" t="s">
        <v>182</v>
      </c>
      <c r="E2675" s="75" t="s">
        <v>17</v>
      </c>
      <c r="F2675" s="75" t="s">
        <v>705</v>
      </c>
      <c r="G2675" s="77">
        <v>21.0</v>
      </c>
    </row>
    <row r="2676">
      <c r="A2676" s="75" t="s">
        <v>665</v>
      </c>
      <c r="B2676" s="75" t="s">
        <v>704</v>
      </c>
      <c r="C2676" s="75" t="s">
        <v>683</v>
      </c>
      <c r="D2676" s="75" t="s">
        <v>182</v>
      </c>
      <c r="E2676" s="75" t="s">
        <v>17</v>
      </c>
      <c r="F2676" s="75" t="s">
        <v>706</v>
      </c>
      <c r="G2676" s="77">
        <v>0.0</v>
      </c>
    </row>
    <row r="2677">
      <c r="A2677" s="75" t="s">
        <v>665</v>
      </c>
      <c r="B2677" s="75" t="s">
        <v>704</v>
      </c>
      <c r="C2677" s="75" t="s">
        <v>683</v>
      </c>
      <c r="D2677" s="75" t="s">
        <v>182</v>
      </c>
      <c r="E2677" s="75" t="s">
        <v>17</v>
      </c>
      <c r="F2677" s="75" t="s">
        <v>707</v>
      </c>
      <c r="G2677" s="77">
        <v>0.0</v>
      </c>
    </row>
    <row r="2678">
      <c r="A2678" s="75" t="s">
        <v>665</v>
      </c>
      <c r="B2678" s="75" t="s">
        <v>704</v>
      </c>
      <c r="C2678" s="75" t="s">
        <v>683</v>
      </c>
      <c r="D2678" s="75" t="s">
        <v>182</v>
      </c>
      <c r="E2678" s="75" t="s">
        <v>14</v>
      </c>
      <c r="F2678" s="75" t="s">
        <v>705</v>
      </c>
      <c r="G2678" s="77">
        <v>21.0</v>
      </c>
    </row>
    <row r="2679">
      <c r="A2679" s="75" t="s">
        <v>665</v>
      </c>
      <c r="B2679" s="75" t="s">
        <v>704</v>
      </c>
      <c r="C2679" s="75" t="s">
        <v>683</v>
      </c>
      <c r="D2679" s="75" t="s">
        <v>182</v>
      </c>
      <c r="E2679" s="75" t="s">
        <v>14</v>
      </c>
      <c r="F2679" s="75" t="s">
        <v>706</v>
      </c>
      <c r="G2679" s="77">
        <v>0.0</v>
      </c>
    </row>
    <row r="2680">
      <c r="A2680" s="75" t="s">
        <v>665</v>
      </c>
      <c r="B2680" s="75" t="s">
        <v>704</v>
      </c>
      <c r="C2680" s="75" t="s">
        <v>683</v>
      </c>
      <c r="D2680" s="75" t="s">
        <v>182</v>
      </c>
      <c r="E2680" s="75" t="s">
        <v>14</v>
      </c>
      <c r="F2680" s="75" t="s">
        <v>707</v>
      </c>
      <c r="G2680" s="77">
        <v>0.0</v>
      </c>
    </row>
    <row r="2681">
      <c r="A2681" s="75" t="s">
        <v>665</v>
      </c>
      <c r="B2681" s="75" t="s">
        <v>704</v>
      </c>
      <c r="C2681" s="75" t="s">
        <v>683</v>
      </c>
      <c r="D2681" s="75" t="s">
        <v>182</v>
      </c>
      <c r="E2681" s="75" t="s">
        <v>11</v>
      </c>
      <c r="F2681" s="75" t="s">
        <v>705</v>
      </c>
      <c r="G2681" s="77">
        <v>244.0</v>
      </c>
    </row>
    <row r="2682">
      <c r="A2682" s="75" t="s">
        <v>665</v>
      </c>
      <c r="B2682" s="75" t="s">
        <v>704</v>
      </c>
      <c r="C2682" s="75" t="s">
        <v>683</v>
      </c>
      <c r="D2682" s="75" t="s">
        <v>182</v>
      </c>
      <c r="E2682" s="75" t="s">
        <v>11</v>
      </c>
      <c r="F2682" s="75" t="s">
        <v>706</v>
      </c>
      <c r="G2682" s="77">
        <v>25.0</v>
      </c>
    </row>
    <row r="2683">
      <c r="A2683" s="75" t="s">
        <v>665</v>
      </c>
      <c r="B2683" s="75" t="s">
        <v>704</v>
      </c>
      <c r="C2683" s="75" t="s">
        <v>683</v>
      </c>
      <c r="D2683" s="75" t="s">
        <v>182</v>
      </c>
      <c r="E2683" s="75" t="s">
        <v>11</v>
      </c>
      <c r="F2683" s="75" t="s">
        <v>707</v>
      </c>
      <c r="G2683" s="77">
        <v>15.0</v>
      </c>
    </row>
    <row r="2684">
      <c r="A2684" s="75" t="s">
        <v>665</v>
      </c>
      <c r="B2684" s="75" t="s">
        <v>704</v>
      </c>
      <c r="C2684" s="75" t="s">
        <v>683</v>
      </c>
      <c r="D2684" s="75" t="s">
        <v>182</v>
      </c>
      <c r="E2684" s="75" t="s">
        <v>20</v>
      </c>
      <c r="F2684" s="75" t="s">
        <v>705</v>
      </c>
      <c r="G2684" s="77">
        <v>12.0</v>
      </c>
    </row>
    <row r="2685">
      <c r="A2685" s="75" t="s">
        <v>665</v>
      </c>
      <c r="B2685" s="75" t="s">
        <v>704</v>
      </c>
      <c r="C2685" s="75" t="s">
        <v>683</v>
      </c>
      <c r="D2685" s="75" t="s">
        <v>182</v>
      </c>
      <c r="E2685" s="75" t="s">
        <v>20</v>
      </c>
      <c r="F2685" s="75" t="s">
        <v>706</v>
      </c>
      <c r="G2685" s="77">
        <v>0.0</v>
      </c>
    </row>
    <row r="2686">
      <c r="A2686" s="75" t="s">
        <v>665</v>
      </c>
      <c r="B2686" s="75" t="s">
        <v>704</v>
      </c>
      <c r="C2686" s="75" t="s">
        <v>683</v>
      </c>
      <c r="D2686" s="75" t="s">
        <v>182</v>
      </c>
      <c r="E2686" s="75" t="s">
        <v>20</v>
      </c>
      <c r="F2686" s="75" t="s">
        <v>707</v>
      </c>
      <c r="G2686" s="77">
        <v>0.0</v>
      </c>
    </row>
    <row r="2687">
      <c r="A2687" s="75" t="s">
        <v>665</v>
      </c>
      <c r="B2687" s="75" t="s">
        <v>704</v>
      </c>
      <c r="C2687" s="75" t="s">
        <v>683</v>
      </c>
      <c r="D2687" s="75" t="s">
        <v>182</v>
      </c>
      <c r="E2687" s="75" t="s">
        <v>15</v>
      </c>
      <c r="F2687" s="75" t="s">
        <v>705</v>
      </c>
      <c r="G2687" s="77">
        <v>25.0</v>
      </c>
    </row>
    <row r="2688">
      <c r="A2688" s="75" t="s">
        <v>665</v>
      </c>
      <c r="B2688" s="75" t="s">
        <v>704</v>
      </c>
      <c r="C2688" s="75" t="s">
        <v>683</v>
      </c>
      <c r="D2688" s="75" t="s">
        <v>182</v>
      </c>
      <c r="E2688" s="75" t="s">
        <v>15</v>
      </c>
      <c r="F2688" s="75" t="s">
        <v>706</v>
      </c>
      <c r="G2688" s="77">
        <v>0.0</v>
      </c>
    </row>
    <row r="2689">
      <c r="A2689" s="75" t="s">
        <v>665</v>
      </c>
      <c r="B2689" s="75" t="s">
        <v>704</v>
      </c>
      <c r="C2689" s="75" t="s">
        <v>683</v>
      </c>
      <c r="D2689" s="75" t="s">
        <v>182</v>
      </c>
      <c r="E2689" s="75" t="s">
        <v>15</v>
      </c>
      <c r="F2689" s="75" t="s">
        <v>707</v>
      </c>
      <c r="G2689" s="77">
        <v>0.0</v>
      </c>
    </row>
    <row r="2690">
      <c r="A2690" s="75" t="s">
        <v>665</v>
      </c>
      <c r="B2690" s="75" t="s">
        <v>704</v>
      </c>
      <c r="C2690" s="75" t="s">
        <v>683</v>
      </c>
      <c r="D2690" s="75" t="s">
        <v>182</v>
      </c>
      <c r="E2690" s="75" t="s">
        <v>19</v>
      </c>
      <c r="F2690" s="75" t="s">
        <v>705</v>
      </c>
      <c r="G2690" s="77">
        <v>1.0</v>
      </c>
    </row>
    <row r="2691">
      <c r="A2691" s="75" t="s">
        <v>665</v>
      </c>
      <c r="B2691" s="75" t="s">
        <v>704</v>
      </c>
      <c r="C2691" s="75" t="s">
        <v>683</v>
      </c>
      <c r="D2691" s="75" t="s">
        <v>182</v>
      </c>
      <c r="E2691" s="75" t="s">
        <v>19</v>
      </c>
      <c r="F2691" s="75" t="s">
        <v>706</v>
      </c>
      <c r="G2691" s="77">
        <v>0.0</v>
      </c>
    </row>
    <row r="2692">
      <c r="A2692" s="75" t="s">
        <v>665</v>
      </c>
      <c r="B2692" s="75" t="s">
        <v>704</v>
      </c>
      <c r="C2692" s="75" t="s">
        <v>683</v>
      </c>
      <c r="D2692" s="75" t="s">
        <v>182</v>
      </c>
      <c r="E2692" s="75" t="s">
        <v>19</v>
      </c>
      <c r="F2692" s="75" t="s">
        <v>707</v>
      </c>
      <c r="G2692" s="77">
        <v>0.0</v>
      </c>
    </row>
    <row r="2693">
      <c r="A2693" s="75" t="s">
        <v>665</v>
      </c>
      <c r="B2693" s="75" t="s">
        <v>704</v>
      </c>
      <c r="C2693" s="75" t="s">
        <v>683</v>
      </c>
      <c r="D2693" s="75" t="s">
        <v>182</v>
      </c>
      <c r="E2693" s="75" t="s">
        <v>13</v>
      </c>
      <c r="F2693" s="75" t="s">
        <v>705</v>
      </c>
      <c r="G2693" s="77">
        <v>2.0</v>
      </c>
    </row>
    <row r="2694">
      <c r="A2694" s="75" t="s">
        <v>665</v>
      </c>
      <c r="B2694" s="75" t="s">
        <v>704</v>
      </c>
      <c r="C2694" s="75" t="s">
        <v>683</v>
      </c>
      <c r="D2694" s="75" t="s">
        <v>182</v>
      </c>
      <c r="E2694" s="75" t="s">
        <v>13</v>
      </c>
      <c r="F2694" s="75" t="s">
        <v>706</v>
      </c>
      <c r="G2694" s="77">
        <v>0.0</v>
      </c>
    </row>
    <row r="2695">
      <c r="A2695" s="75" t="s">
        <v>665</v>
      </c>
      <c r="B2695" s="75" t="s">
        <v>704</v>
      </c>
      <c r="C2695" s="75" t="s">
        <v>683</v>
      </c>
      <c r="D2695" s="75" t="s">
        <v>182</v>
      </c>
      <c r="E2695" s="75" t="s">
        <v>13</v>
      </c>
      <c r="F2695" s="75" t="s">
        <v>707</v>
      </c>
      <c r="G2695" s="77">
        <v>0.0</v>
      </c>
    </row>
    <row r="2696">
      <c r="A2696" s="75" t="s">
        <v>665</v>
      </c>
      <c r="B2696" s="75" t="s">
        <v>704</v>
      </c>
      <c r="C2696" s="75" t="s">
        <v>683</v>
      </c>
      <c r="D2696" s="75" t="s">
        <v>182</v>
      </c>
      <c r="E2696" s="75" t="s">
        <v>10</v>
      </c>
      <c r="F2696" s="75" t="s">
        <v>705</v>
      </c>
      <c r="G2696" s="77">
        <v>150.0</v>
      </c>
    </row>
    <row r="2697">
      <c r="A2697" s="75" t="s">
        <v>665</v>
      </c>
      <c r="B2697" s="75" t="s">
        <v>704</v>
      </c>
      <c r="C2697" s="75" t="s">
        <v>683</v>
      </c>
      <c r="D2697" s="75" t="s">
        <v>182</v>
      </c>
      <c r="E2697" s="75" t="s">
        <v>10</v>
      </c>
      <c r="F2697" s="75" t="s">
        <v>706</v>
      </c>
      <c r="G2697" s="77">
        <v>35.0</v>
      </c>
    </row>
    <row r="2698">
      <c r="A2698" s="75" t="s">
        <v>665</v>
      </c>
      <c r="B2698" s="75" t="s">
        <v>704</v>
      </c>
      <c r="C2698" s="75" t="s">
        <v>683</v>
      </c>
      <c r="D2698" s="75" t="s">
        <v>182</v>
      </c>
      <c r="E2698" s="75" t="s">
        <v>10</v>
      </c>
      <c r="F2698" s="75" t="s">
        <v>707</v>
      </c>
      <c r="G2698" s="77">
        <v>24.0</v>
      </c>
    </row>
    <row r="2699">
      <c r="A2699" s="75" t="s">
        <v>665</v>
      </c>
      <c r="B2699" s="75" t="s">
        <v>704</v>
      </c>
      <c r="C2699" s="75" t="s">
        <v>683</v>
      </c>
      <c r="D2699" s="75" t="s">
        <v>182</v>
      </c>
      <c r="E2699" s="75" t="s">
        <v>16</v>
      </c>
      <c r="F2699" s="75" t="s">
        <v>705</v>
      </c>
      <c r="G2699" s="77">
        <v>31.0</v>
      </c>
    </row>
    <row r="2700">
      <c r="A2700" s="75" t="s">
        <v>665</v>
      </c>
      <c r="B2700" s="75" t="s">
        <v>704</v>
      </c>
      <c r="C2700" s="75" t="s">
        <v>683</v>
      </c>
      <c r="D2700" s="75" t="s">
        <v>182</v>
      </c>
      <c r="E2700" s="75" t="s">
        <v>16</v>
      </c>
      <c r="F2700" s="75" t="s">
        <v>706</v>
      </c>
      <c r="G2700" s="77">
        <v>0.0</v>
      </c>
    </row>
    <row r="2701">
      <c r="A2701" s="75" t="s">
        <v>665</v>
      </c>
      <c r="B2701" s="75" t="s">
        <v>704</v>
      </c>
      <c r="C2701" s="75" t="s">
        <v>683</v>
      </c>
      <c r="D2701" s="75" t="s">
        <v>182</v>
      </c>
      <c r="E2701" s="75" t="s">
        <v>16</v>
      </c>
      <c r="F2701" s="75" t="s">
        <v>707</v>
      </c>
      <c r="G2701" s="77">
        <v>0.0</v>
      </c>
    </row>
    <row r="2702">
      <c r="A2702" s="75" t="s">
        <v>665</v>
      </c>
      <c r="B2702" s="75" t="s">
        <v>704</v>
      </c>
      <c r="C2702" s="75" t="s">
        <v>683</v>
      </c>
      <c r="D2702" s="75" t="s">
        <v>182</v>
      </c>
      <c r="E2702" s="75" t="s">
        <v>12</v>
      </c>
      <c r="F2702" s="75" t="s">
        <v>705</v>
      </c>
      <c r="G2702" s="77">
        <v>20.0</v>
      </c>
    </row>
    <row r="2703">
      <c r="A2703" s="75" t="s">
        <v>665</v>
      </c>
      <c r="B2703" s="75" t="s">
        <v>704</v>
      </c>
      <c r="C2703" s="75" t="s">
        <v>683</v>
      </c>
      <c r="D2703" s="75" t="s">
        <v>182</v>
      </c>
      <c r="E2703" s="75" t="s">
        <v>12</v>
      </c>
      <c r="F2703" s="75" t="s">
        <v>706</v>
      </c>
      <c r="G2703" s="77">
        <v>1.0</v>
      </c>
    </row>
    <row r="2704">
      <c r="A2704" s="75" t="s">
        <v>665</v>
      </c>
      <c r="B2704" s="75" t="s">
        <v>704</v>
      </c>
      <c r="C2704" s="75" t="s">
        <v>683</v>
      </c>
      <c r="D2704" s="75" t="s">
        <v>182</v>
      </c>
      <c r="E2704" s="75" t="s">
        <v>12</v>
      </c>
      <c r="F2704" s="75" t="s">
        <v>707</v>
      </c>
      <c r="G2704" s="77">
        <v>1.0</v>
      </c>
    </row>
    <row r="2705">
      <c r="A2705" s="75" t="s">
        <v>665</v>
      </c>
      <c r="B2705" s="75" t="s">
        <v>704</v>
      </c>
      <c r="C2705" s="75" t="s">
        <v>683</v>
      </c>
      <c r="D2705" s="75" t="s">
        <v>182</v>
      </c>
      <c r="E2705" s="75" t="s">
        <v>18</v>
      </c>
      <c r="F2705" s="75" t="s">
        <v>705</v>
      </c>
      <c r="G2705" s="77">
        <v>2.0</v>
      </c>
    </row>
    <row r="2706">
      <c r="A2706" s="75" t="s">
        <v>665</v>
      </c>
      <c r="B2706" s="75" t="s">
        <v>704</v>
      </c>
      <c r="C2706" s="75" t="s">
        <v>683</v>
      </c>
      <c r="D2706" s="75" t="s">
        <v>182</v>
      </c>
      <c r="E2706" s="75" t="s">
        <v>18</v>
      </c>
      <c r="F2706" s="75" t="s">
        <v>706</v>
      </c>
      <c r="G2706" s="77">
        <v>0.0</v>
      </c>
    </row>
    <row r="2707">
      <c r="A2707" s="75" t="s">
        <v>665</v>
      </c>
      <c r="B2707" s="75" t="s">
        <v>704</v>
      </c>
      <c r="C2707" s="75" t="s">
        <v>683</v>
      </c>
      <c r="D2707" s="75" t="s">
        <v>182</v>
      </c>
      <c r="E2707" s="75" t="s">
        <v>18</v>
      </c>
      <c r="F2707" s="75" t="s">
        <v>707</v>
      </c>
      <c r="G2707" s="77">
        <v>0.0</v>
      </c>
    </row>
    <row r="2708">
      <c r="A2708" s="75" t="s">
        <v>665</v>
      </c>
      <c r="B2708" s="75" t="s">
        <v>704</v>
      </c>
      <c r="C2708" s="75" t="s">
        <v>683</v>
      </c>
      <c r="D2708" s="75" t="s">
        <v>217</v>
      </c>
      <c r="E2708" s="75" t="s">
        <v>17</v>
      </c>
      <c r="F2708" s="75" t="s">
        <v>705</v>
      </c>
      <c r="G2708" s="77">
        <v>7.0</v>
      </c>
    </row>
    <row r="2709">
      <c r="A2709" s="75" t="s">
        <v>665</v>
      </c>
      <c r="B2709" s="75" t="s">
        <v>704</v>
      </c>
      <c r="C2709" s="75" t="s">
        <v>683</v>
      </c>
      <c r="D2709" s="75" t="s">
        <v>217</v>
      </c>
      <c r="E2709" s="75" t="s">
        <v>17</v>
      </c>
      <c r="F2709" s="75" t="s">
        <v>706</v>
      </c>
      <c r="G2709" s="77">
        <v>1.0</v>
      </c>
    </row>
    <row r="2710">
      <c r="A2710" s="75" t="s">
        <v>665</v>
      </c>
      <c r="B2710" s="75" t="s">
        <v>704</v>
      </c>
      <c r="C2710" s="75" t="s">
        <v>683</v>
      </c>
      <c r="D2710" s="75" t="s">
        <v>217</v>
      </c>
      <c r="E2710" s="75" t="s">
        <v>17</v>
      </c>
      <c r="F2710" s="75" t="s">
        <v>707</v>
      </c>
      <c r="G2710" s="77">
        <v>1.0</v>
      </c>
    </row>
    <row r="2711">
      <c r="A2711" s="75" t="s">
        <v>665</v>
      </c>
      <c r="B2711" s="75" t="s">
        <v>704</v>
      </c>
      <c r="C2711" s="75" t="s">
        <v>683</v>
      </c>
      <c r="D2711" s="75" t="s">
        <v>217</v>
      </c>
      <c r="E2711" s="75" t="s">
        <v>14</v>
      </c>
      <c r="F2711" s="75" t="s">
        <v>705</v>
      </c>
      <c r="G2711" s="77">
        <v>62.0</v>
      </c>
    </row>
    <row r="2712">
      <c r="A2712" s="75" t="s">
        <v>665</v>
      </c>
      <c r="B2712" s="75" t="s">
        <v>704</v>
      </c>
      <c r="C2712" s="75" t="s">
        <v>683</v>
      </c>
      <c r="D2712" s="75" t="s">
        <v>217</v>
      </c>
      <c r="E2712" s="75" t="s">
        <v>14</v>
      </c>
      <c r="F2712" s="75" t="s">
        <v>706</v>
      </c>
      <c r="G2712" s="77">
        <v>0.0</v>
      </c>
    </row>
    <row r="2713">
      <c r="A2713" s="75" t="s">
        <v>665</v>
      </c>
      <c r="B2713" s="75" t="s">
        <v>704</v>
      </c>
      <c r="C2713" s="75" t="s">
        <v>683</v>
      </c>
      <c r="D2713" s="75" t="s">
        <v>217</v>
      </c>
      <c r="E2713" s="75" t="s">
        <v>14</v>
      </c>
      <c r="F2713" s="75" t="s">
        <v>707</v>
      </c>
      <c r="G2713" s="77">
        <v>0.0</v>
      </c>
    </row>
    <row r="2714">
      <c r="A2714" s="75" t="s">
        <v>665</v>
      </c>
      <c r="B2714" s="75" t="s">
        <v>704</v>
      </c>
      <c r="C2714" s="75" t="s">
        <v>683</v>
      </c>
      <c r="D2714" s="75" t="s">
        <v>217</v>
      </c>
      <c r="E2714" s="75" t="s">
        <v>11</v>
      </c>
      <c r="F2714" s="75" t="s">
        <v>705</v>
      </c>
      <c r="G2714" s="77">
        <v>701.0</v>
      </c>
    </row>
    <row r="2715">
      <c r="A2715" s="75" t="s">
        <v>665</v>
      </c>
      <c r="B2715" s="75" t="s">
        <v>704</v>
      </c>
      <c r="C2715" s="75" t="s">
        <v>683</v>
      </c>
      <c r="D2715" s="75" t="s">
        <v>217</v>
      </c>
      <c r="E2715" s="75" t="s">
        <v>11</v>
      </c>
      <c r="F2715" s="75" t="s">
        <v>706</v>
      </c>
      <c r="G2715" s="77">
        <v>44.0</v>
      </c>
    </row>
    <row r="2716">
      <c r="A2716" s="75" t="s">
        <v>665</v>
      </c>
      <c r="B2716" s="75" t="s">
        <v>704</v>
      </c>
      <c r="C2716" s="75" t="s">
        <v>683</v>
      </c>
      <c r="D2716" s="75" t="s">
        <v>217</v>
      </c>
      <c r="E2716" s="75" t="s">
        <v>11</v>
      </c>
      <c r="F2716" s="75" t="s">
        <v>707</v>
      </c>
      <c r="G2716" s="77">
        <v>41.0</v>
      </c>
    </row>
    <row r="2717">
      <c r="A2717" s="75" t="s">
        <v>665</v>
      </c>
      <c r="B2717" s="75" t="s">
        <v>704</v>
      </c>
      <c r="C2717" s="75" t="s">
        <v>683</v>
      </c>
      <c r="D2717" s="75" t="s">
        <v>217</v>
      </c>
      <c r="E2717" s="75" t="s">
        <v>20</v>
      </c>
      <c r="F2717" s="75" t="s">
        <v>705</v>
      </c>
      <c r="G2717" s="77">
        <v>10.0</v>
      </c>
    </row>
    <row r="2718">
      <c r="A2718" s="75" t="s">
        <v>665</v>
      </c>
      <c r="B2718" s="75" t="s">
        <v>704</v>
      </c>
      <c r="C2718" s="75" t="s">
        <v>683</v>
      </c>
      <c r="D2718" s="75" t="s">
        <v>217</v>
      </c>
      <c r="E2718" s="75" t="s">
        <v>20</v>
      </c>
      <c r="F2718" s="75" t="s">
        <v>706</v>
      </c>
      <c r="G2718" s="77">
        <v>2.0</v>
      </c>
    </row>
    <row r="2719">
      <c r="A2719" s="75" t="s">
        <v>665</v>
      </c>
      <c r="B2719" s="75" t="s">
        <v>704</v>
      </c>
      <c r="C2719" s="75" t="s">
        <v>683</v>
      </c>
      <c r="D2719" s="75" t="s">
        <v>217</v>
      </c>
      <c r="E2719" s="75" t="s">
        <v>20</v>
      </c>
      <c r="F2719" s="75" t="s">
        <v>707</v>
      </c>
      <c r="G2719" s="77">
        <v>2.0</v>
      </c>
    </row>
    <row r="2720">
      <c r="A2720" s="75" t="s">
        <v>665</v>
      </c>
      <c r="B2720" s="75" t="s">
        <v>704</v>
      </c>
      <c r="C2720" s="75" t="s">
        <v>683</v>
      </c>
      <c r="D2720" s="75" t="s">
        <v>217</v>
      </c>
      <c r="E2720" s="75" t="s">
        <v>15</v>
      </c>
      <c r="F2720" s="75" t="s">
        <v>705</v>
      </c>
      <c r="G2720" s="77">
        <v>55.0</v>
      </c>
    </row>
    <row r="2721">
      <c r="A2721" s="75" t="s">
        <v>665</v>
      </c>
      <c r="B2721" s="75" t="s">
        <v>704</v>
      </c>
      <c r="C2721" s="75" t="s">
        <v>683</v>
      </c>
      <c r="D2721" s="75" t="s">
        <v>217</v>
      </c>
      <c r="E2721" s="75" t="s">
        <v>15</v>
      </c>
      <c r="F2721" s="75" t="s">
        <v>706</v>
      </c>
      <c r="G2721" s="77">
        <v>0.0</v>
      </c>
    </row>
    <row r="2722">
      <c r="A2722" s="75" t="s">
        <v>665</v>
      </c>
      <c r="B2722" s="75" t="s">
        <v>704</v>
      </c>
      <c r="C2722" s="75" t="s">
        <v>683</v>
      </c>
      <c r="D2722" s="75" t="s">
        <v>217</v>
      </c>
      <c r="E2722" s="75" t="s">
        <v>15</v>
      </c>
      <c r="F2722" s="75" t="s">
        <v>707</v>
      </c>
      <c r="G2722" s="77">
        <v>0.0</v>
      </c>
    </row>
    <row r="2723">
      <c r="A2723" s="75" t="s">
        <v>665</v>
      </c>
      <c r="B2723" s="75" t="s">
        <v>704</v>
      </c>
      <c r="C2723" s="75" t="s">
        <v>683</v>
      </c>
      <c r="D2723" s="75" t="s">
        <v>217</v>
      </c>
      <c r="E2723" s="75" t="s">
        <v>19</v>
      </c>
      <c r="F2723" s="75" t="s">
        <v>705</v>
      </c>
      <c r="G2723" s="77">
        <v>2.0</v>
      </c>
    </row>
    <row r="2724">
      <c r="A2724" s="75" t="s">
        <v>665</v>
      </c>
      <c r="B2724" s="75" t="s">
        <v>704</v>
      </c>
      <c r="C2724" s="75" t="s">
        <v>683</v>
      </c>
      <c r="D2724" s="75" t="s">
        <v>217</v>
      </c>
      <c r="E2724" s="75" t="s">
        <v>19</v>
      </c>
      <c r="F2724" s="75" t="s">
        <v>706</v>
      </c>
      <c r="G2724" s="77">
        <v>0.0</v>
      </c>
    </row>
    <row r="2725">
      <c r="A2725" s="75" t="s">
        <v>665</v>
      </c>
      <c r="B2725" s="75" t="s">
        <v>704</v>
      </c>
      <c r="C2725" s="75" t="s">
        <v>683</v>
      </c>
      <c r="D2725" s="75" t="s">
        <v>217</v>
      </c>
      <c r="E2725" s="75" t="s">
        <v>19</v>
      </c>
      <c r="F2725" s="75" t="s">
        <v>707</v>
      </c>
      <c r="G2725" s="77">
        <v>0.0</v>
      </c>
    </row>
    <row r="2726">
      <c r="A2726" s="75" t="s">
        <v>665</v>
      </c>
      <c r="B2726" s="75" t="s">
        <v>704</v>
      </c>
      <c r="C2726" s="75" t="s">
        <v>683</v>
      </c>
      <c r="D2726" s="75" t="s">
        <v>217</v>
      </c>
      <c r="E2726" s="75" t="s">
        <v>13</v>
      </c>
      <c r="F2726" s="75" t="s">
        <v>705</v>
      </c>
      <c r="G2726" s="77">
        <v>11.0</v>
      </c>
    </row>
    <row r="2727">
      <c r="A2727" s="75" t="s">
        <v>665</v>
      </c>
      <c r="B2727" s="75" t="s">
        <v>704</v>
      </c>
      <c r="C2727" s="75" t="s">
        <v>683</v>
      </c>
      <c r="D2727" s="75" t="s">
        <v>217</v>
      </c>
      <c r="E2727" s="75" t="s">
        <v>13</v>
      </c>
      <c r="F2727" s="75" t="s">
        <v>706</v>
      </c>
      <c r="G2727" s="77">
        <v>1.0</v>
      </c>
    </row>
    <row r="2728">
      <c r="A2728" s="75" t="s">
        <v>665</v>
      </c>
      <c r="B2728" s="75" t="s">
        <v>704</v>
      </c>
      <c r="C2728" s="75" t="s">
        <v>683</v>
      </c>
      <c r="D2728" s="75" t="s">
        <v>217</v>
      </c>
      <c r="E2728" s="75" t="s">
        <v>13</v>
      </c>
      <c r="F2728" s="75" t="s">
        <v>707</v>
      </c>
      <c r="G2728" s="77">
        <v>1.0</v>
      </c>
    </row>
    <row r="2729">
      <c r="A2729" s="75" t="s">
        <v>665</v>
      </c>
      <c r="B2729" s="75" t="s">
        <v>704</v>
      </c>
      <c r="C2729" s="75" t="s">
        <v>683</v>
      </c>
      <c r="D2729" s="75" t="s">
        <v>217</v>
      </c>
      <c r="E2729" s="75" t="s">
        <v>10</v>
      </c>
      <c r="F2729" s="75" t="s">
        <v>705</v>
      </c>
      <c r="G2729" s="77">
        <v>511.0</v>
      </c>
    </row>
    <row r="2730">
      <c r="A2730" s="75" t="s">
        <v>665</v>
      </c>
      <c r="B2730" s="75" t="s">
        <v>704</v>
      </c>
      <c r="C2730" s="75" t="s">
        <v>683</v>
      </c>
      <c r="D2730" s="75" t="s">
        <v>217</v>
      </c>
      <c r="E2730" s="75" t="s">
        <v>10</v>
      </c>
      <c r="F2730" s="75" t="s">
        <v>706</v>
      </c>
      <c r="G2730" s="77">
        <v>301.0</v>
      </c>
    </row>
    <row r="2731">
      <c r="A2731" s="75" t="s">
        <v>665</v>
      </c>
      <c r="B2731" s="75" t="s">
        <v>704</v>
      </c>
      <c r="C2731" s="75" t="s">
        <v>683</v>
      </c>
      <c r="D2731" s="75" t="s">
        <v>217</v>
      </c>
      <c r="E2731" s="75" t="s">
        <v>10</v>
      </c>
      <c r="F2731" s="75" t="s">
        <v>707</v>
      </c>
      <c r="G2731" s="77">
        <v>185.0</v>
      </c>
    </row>
    <row r="2732">
      <c r="A2732" s="75" t="s">
        <v>665</v>
      </c>
      <c r="B2732" s="75" t="s">
        <v>704</v>
      </c>
      <c r="C2732" s="75" t="s">
        <v>683</v>
      </c>
      <c r="D2732" s="75" t="s">
        <v>217</v>
      </c>
      <c r="E2732" s="75" t="s">
        <v>16</v>
      </c>
      <c r="F2732" s="75" t="s">
        <v>705</v>
      </c>
      <c r="G2732" s="77">
        <v>234.0</v>
      </c>
    </row>
    <row r="2733">
      <c r="A2733" s="75" t="s">
        <v>665</v>
      </c>
      <c r="B2733" s="75" t="s">
        <v>704</v>
      </c>
      <c r="C2733" s="75" t="s">
        <v>683</v>
      </c>
      <c r="D2733" s="75" t="s">
        <v>217</v>
      </c>
      <c r="E2733" s="75" t="s">
        <v>16</v>
      </c>
      <c r="F2733" s="75" t="s">
        <v>706</v>
      </c>
      <c r="G2733" s="77">
        <v>14.0</v>
      </c>
    </row>
    <row r="2734">
      <c r="A2734" s="75" t="s">
        <v>665</v>
      </c>
      <c r="B2734" s="75" t="s">
        <v>704</v>
      </c>
      <c r="C2734" s="75" t="s">
        <v>683</v>
      </c>
      <c r="D2734" s="75" t="s">
        <v>217</v>
      </c>
      <c r="E2734" s="75" t="s">
        <v>16</v>
      </c>
      <c r="F2734" s="75" t="s">
        <v>707</v>
      </c>
      <c r="G2734" s="77">
        <v>14.0</v>
      </c>
    </row>
    <row r="2735">
      <c r="A2735" s="75" t="s">
        <v>665</v>
      </c>
      <c r="B2735" s="75" t="s">
        <v>704</v>
      </c>
      <c r="C2735" s="75" t="s">
        <v>683</v>
      </c>
      <c r="D2735" s="75" t="s">
        <v>217</v>
      </c>
      <c r="E2735" s="75" t="s">
        <v>12</v>
      </c>
      <c r="F2735" s="75" t="s">
        <v>705</v>
      </c>
      <c r="G2735" s="77">
        <v>55.0</v>
      </c>
    </row>
    <row r="2736">
      <c r="A2736" s="75" t="s">
        <v>665</v>
      </c>
      <c r="B2736" s="75" t="s">
        <v>704</v>
      </c>
      <c r="C2736" s="75" t="s">
        <v>683</v>
      </c>
      <c r="D2736" s="75" t="s">
        <v>217</v>
      </c>
      <c r="E2736" s="75" t="s">
        <v>12</v>
      </c>
      <c r="F2736" s="75" t="s">
        <v>706</v>
      </c>
      <c r="G2736" s="77">
        <v>5.0</v>
      </c>
    </row>
    <row r="2737">
      <c r="A2737" s="75" t="s">
        <v>665</v>
      </c>
      <c r="B2737" s="75" t="s">
        <v>704</v>
      </c>
      <c r="C2737" s="75" t="s">
        <v>683</v>
      </c>
      <c r="D2737" s="75" t="s">
        <v>217</v>
      </c>
      <c r="E2737" s="75" t="s">
        <v>12</v>
      </c>
      <c r="F2737" s="75" t="s">
        <v>707</v>
      </c>
      <c r="G2737" s="77">
        <v>4.0</v>
      </c>
    </row>
    <row r="2738">
      <c r="A2738" s="75" t="s">
        <v>665</v>
      </c>
      <c r="B2738" s="75" t="s">
        <v>704</v>
      </c>
      <c r="C2738" s="75" t="s">
        <v>683</v>
      </c>
      <c r="D2738" s="75" t="s">
        <v>217</v>
      </c>
      <c r="E2738" s="75" t="s">
        <v>18</v>
      </c>
      <c r="F2738" s="75" t="s">
        <v>705</v>
      </c>
      <c r="G2738" s="77">
        <v>3.0</v>
      </c>
    </row>
    <row r="2739">
      <c r="A2739" s="75" t="s">
        <v>665</v>
      </c>
      <c r="B2739" s="75" t="s">
        <v>704</v>
      </c>
      <c r="C2739" s="75" t="s">
        <v>683</v>
      </c>
      <c r="D2739" s="75" t="s">
        <v>217</v>
      </c>
      <c r="E2739" s="75" t="s">
        <v>18</v>
      </c>
      <c r="F2739" s="75" t="s">
        <v>706</v>
      </c>
      <c r="G2739" s="77">
        <v>1.0</v>
      </c>
    </row>
    <row r="2740">
      <c r="A2740" s="75" t="s">
        <v>665</v>
      </c>
      <c r="B2740" s="75" t="s">
        <v>704</v>
      </c>
      <c r="C2740" s="75" t="s">
        <v>683</v>
      </c>
      <c r="D2740" s="75" t="s">
        <v>217</v>
      </c>
      <c r="E2740" s="75" t="s">
        <v>18</v>
      </c>
      <c r="F2740" s="75" t="s">
        <v>707</v>
      </c>
      <c r="G2740" s="77">
        <v>1.0</v>
      </c>
    </row>
    <row r="2741">
      <c r="A2741" s="75" t="s">
        <v>665</v>
      </c>
      <c r="B2741" s="75" t="s">
        <v>704</v>
      </c>
      <c r="C2741" s="75" t="s">
        <v>683</v>
      </c>
      <c r="D2741" s="75" t="s">
        <v>216</v>
      </c>
      <c r="E2741" s="75" t="s">
        <v>17</v>
      </c>
      <c r="F2741" s="75" t="s">
        <v>705</v>
      </c>
      <c r="G2741" s="77">
        <v>13.0</v>
      </c>
    </row>
    <row r="2742">
      <c r="A2742" s="75" t="s">
        <v>665</v>
      </c>
      <c r="B2742" s="75" t="s">
        <v>704</v>
      </c>
      <c r="C2742" s="75" t="s">
        <v>683</v>
      </c>
      <c r="D2742" s="75" t="s">
        <v>216</v>
      </c>
      <c r="E2742" s="75" t="s">
        <v>17</v>
      </c>
      <c r="F2742" s="75" t="s">
        <v>706</v>
      </c>
      <c r="G2742" s="77">
        <v>1.0</v>
      </c>
    </row>
    <row r="2743">
      <c r="A2743" s="75" t="s">
        <v>665</v>
      </c>
      <c r="B2743" s="75" t="s">
        <v>704</v>
      </c>
      <c r="C2743" s="75" t="s">
        <v>683</v>
      </c>
      <c r="D2743" s="75" t="s">
        <v>216</v>
      </c>
      <c r="E2743" s="75" t="s">
        <v>17</v>
      </c>
      <c r="F2743" s="75" t="s">
        <v>707</v>
      </c>
      <c r="G2743" s="77">
        <v>1.0</v>
      </c>
    </row>
    <row r="2744">
      <c r="A2744" s="75" t="s">
        <v>665</v>
      </c>
      <c r="B2744" s="75" t="s">
        <v>704</v>
      </c>
      <c r="C2744" s="75" t="s">
        <v>683</v>
      </c>
      <c r="D2744" s="75" t="s">
        <v>216</v>
      </c>
      <c r="E2744" s="75" t="s">
        <v>14</v>
      </c>
      <c r="F2744" s="75" t="s">
        <v>705</v>
      </c>
      <c r="G2744" s="77">
        <v>52.0</v>
      </c>
    </row>
    <row r="2745">
      <c r="A2745" s="75" t="s">
        <v>665</v>
      </c>
      <c r="B2745" s="75" t="s">
        <v>704</v>
      </c>
      <c r="C2745" s="75" t="s">
        <v>683</v>
      </c>
      <c r="D2745" s="75" t="s">
        <v>216</v>
      </c>
      <c r="E2745" s="75" t="s">
        <v>14</v>
      </c>
      <c r="F2745" s="75" t="s">
        <v>706</v>
      </c>
      <c r="G2745" s="77">
        <v>0.0</v>
      </c>
    </row>
    <row r="2746">
      <c r="A2746" s="75" t="s">
        <v>665</v>
      </c>
      <c r="B2746" s="75" t="s">
        <v>704</v>
      </c>
      <c r="C2746" s="75" t="s">
        <v>683</v>
      </c>
      <c r="D2746" s="75" t="s">
        <v>216</v>
      </c>
      <c r="E2746" s="75" t="s">
        <v>14</v>
      </c>
      <c r="F2746" s="75" t="s">
        <v>707</v>
      </c>
      <c r="G2746" s="77">
        <v>0.0</v>
      </c>
    </row>
    <row r="2747">
      <c r="A2747" s="75" t="s">
        <v>665</v>
      </c>
      <c r="B2747" s="75" t="s">
        <v>704</v>
      </c>
      <c r="C2747" s="75" t="s">
        <v>683</v>
      </c>
      <c r="D2747" s="75" t="s">
        <v>216</v>
      </c>
      <c r="E2747" s="75" t="s">
        <v>11</v>
      </c>
      <c r="F2747" s="75" t="s">
        <v>705</v>
      </c>
      <c r="G2747" s="77">
        <v>748.0</v>
      </c>
    </row>
    <row r="2748">
      <c r="A2748" s="75" t="s">
        <v>665</v>
      </c>
      <c r="B2748" s="75" t="s">
        <v>704</v>
      </c>
      <c r="C2748" s="75" t="s">
        <v>683</v>
      </c>
      <c r="D2748" s="75" t="s">
        <v>216</v>
      </c>
      <c r="E2748" s="75" t="s">
        <v>11</v>
      </c>
      <c r="F2748" s="75" t="s">
        <v>706</v>
      </c>
      <c r="G2748" s="77">
        <v>10.0</v>
      </c>
    </row>
    <row r="2749">
      <c r="A2749" s="75" t="s">
        <v>665</v>
      </c>
      <c r="B2749" s="75" t="s">
        <v>704</v>
      </c>
      <c r="C2749" s="75" t="s">
        <v>683</v>
      </c>
      <c r="D2749" s="75" t="s">
        <v>216</v>
      </c>
      <c r="E2749" s="75" t="s">
        <v>11</v>
      </c>
      <c r="F2749" s="75" t="s">
        <v>707</v>
      </c>
      <c r="G2749" s="77">
        <v>7.0</v>
      </c>
    </row>
    <row r="2750">
      <c r="A2750" s="75" t="s">
        <v>665</v>
      </c>
      <c r="B2750" s="75" t="s">
        <v>704</v>
      </c>
      <c r="C2750" s="75" t="s">
        <v>683</v>
      </c>
      <c r="D2750" s="75" t="s">
        <v>216</v>
      </c>
      <c r="E2750" s="75" t="s">
        <v>20</v>
      </c>
      <c r="F2750" s="75" t="s">
        <v>705</v>
      </c>
      <c r="G2750" s="77">
        <v>15.0</v>
      </c>
    </row>
    <row r="2751">
      <c r="A2751" s="75" t="s">
        <v>665</v>
      </c>
      <c r="B2751" s="75" t="s">
        <v>704</v>
      </c>
      <c r="C2751" s="75" t="s">
        <v>683</v>
      </c>
      <c r="D2751" s="75" t="s">
        <v>216</v>
      </c>
      <c r="E2751" s="75" t="s">
        <v>20</v>
      </c>
      <c r="F2751" s="75" t="s">
        <v>706</v>
      </c>
      <c r="G2751" s="77">
        <v>1.0</v>
      </c>
    </row>
    <row r="2752">
      <c r="A2752" s="75" t="s">
        <v>665</v>
      </c>
      <c r="B2752" s="75" t="s">
        <v>704</v>
      </c>
      <c r="C2752" s="75" t="s">
        <v>683</v>
      </c>
      <c r="D2752" s="75" t="s">
        <v>216</v>
      </c>
      <c r="E2752" s="75" t="s">
        <v>20</v>
      </c>
      <c r="F2752" s="75" t="s">
        <v>707</v>
      </c>
      <c r="G2752" s="77">
        <v>1.0</v>
      </c>
    </row>
    <row r="2753">
      <c r="A2753" s="75" t="s">
        <v>665</v>
      </c>
      <c r="B2753" s="75" t="s">
        <v>704</v>
      </c>
      <c r="C2753" s="75" t="s">
        <v>683</v>
      </c>
      <c r="D2753" s="75" t="s">
        <v>216</v>
      </c>
      <c r="E2753" s="75" t="s">
        <v>15</v>
      </c>
      <c r="F2753" s="75" t="s">
        <v>705</v>
      </c>
      <c r="G2753" s="77">
        <v>45.0</v>
      </c>
    </row>
    <row r="2754">
      <c r="A2754" s="75" t="s">
        <v>665</v>
      </c>
      <c r="B2754" s="75" t="s">
        <v>704</v>
      </c>
      <c r="C2754" s="75" t="s">
        <v>683</v>
      </c>
      <c r="D2754" s="75" t="s">
        <v>216</v>
      </c>
      <c r="E2754" s="75" t="s">
        <v>15</v>
      </c>
      <c r="F2754" s="75" t="s">
        <v>706</v>
      </c>
      <c r="G2754" s="77">
        <v>6.0</v>
      </c>
    </row>
    <row r="2755">
      <c r="A2755" s="75" t="s">
        <v>665</v>
      </c>
      <c r="B2755" s="75" t="s">
        <v>704</v>
      </c>
      <c r="C2755" s="75" t="s">
        <v>683</v>
      </c>
      <c r="D2755" s="75" t="s">
        <v>216</v>
      </c>
      <c r="E2755" s="75" t="s">
        <v>15</v>
      </c>
      <c r="F2755" s="75" t="s">
        <v>707</v>
      </c>
      <c r="G2755" s="77">
        <v>6.0</v>
      </c>
    </row>
    <row r="2756">
      <c r="A2756" s="75" t="s">
        <v>665</v>
      </c>
      <c r="B2756" s="75" t="s">
        <v>704</v>
      </c>
      <c r="C2756" s="75" t="s">
        <v>683</v>
      </c>
      <c r="D2756" s="75" t="s">
        <v>216</v>
      </c>
      <c r="E2756" s="75" t="s">
        <v>19</v>
      </c>
      <c r="F2756" s="75" t="s">
        <v>705</v>
      </c>
      <c r="G2756" s="77">
        <v>4.0</v>
      </c>
    </row>
    <row r="2757">
      <c r="A2757" s="75" t="s">
        <v>665</v>
      </c>
      <c r="B2757" s="75" t="s">
        <v>704</v>
      </c>
      <c r="C2757" s="75" t="s">
        <v>683</v>
      </c>
      <c r="D2757" s="75" t="s">
        <v>216</v>
      </c>
      <c r="E2757" s="75" t="s">
        <v>19</v>
      </c>
      <c r="F2757" s="75" t="s">
        <v>706</v>
      </c>
      <c r="G2757" s="77">
        <v>2.0</v>
      </c>
    </row>
    <row r="2758">
      <c r="A2758" s="75" t="s">
        <v>665</v>
      </c>
      <c r="B2758" s="75" t="s">
        <v>704</v>
      </c>
      <c r="C2758" s="75" t="s">
        <v>683</v>
      </c>
      <c r="D2758" s="75" t="s">
        <v>216</v>
      </c>
      <c r="E2758" s="75" t="s">
        <v>19</v>
      </c>
      <c r="F2758" s="75" t="s">
        <v>707</v>
      </c>
      <c r="G2758" s="77">
        <v>2.0</v>
      </c>
    </row>
    <row r="2759">
      <c r="A2759" s="75" t="s">
        <v>665</v>
      </c>
      <c r="B2759" s="75" t="s">
        <v>704</v>
      </c>
      <c r="C2759" s="75" t="s">
        <v>683</v>
      </c>
      <c r="D2759" s="75" t="s">
        <v>216</v>
      </c>
      <c r="E2759" s="75" t="s">
        <v>13</v>
      </c>
      <c r="F2759" s="75" t="s">
        <v>705</v>
      </c>
      <c r="G2759" s="77">
        <v>8.0</v>
      </c>
    </row>
    <row r="2760">
      <c r="A2760" s="75" t="s">
        <v>665</v>
      </c>
      <c r="B2760" s="75" t="s">
        <v>704</v>
      </c>
      <c r="C2760" s="75" t="s">
        <v>683</v>
      </c>
      <c r="D2760" s="75" t="s">
        <v>216</v>
      </c>
      <c r="E2760" s="75" t="s">
        <v>13</v>
      </c>
      <c r="F2760" s="75" t="s">
        <v>706</v>
      </c>
      <c r="G2760" s="77">
        <v>0.0</v>
      </c>
    </row>
    <row r="2761">
      <c r="A2761" s="75" t="s">
        <v>665</v>
      </c>
      <c r="B2761" s="75" t="s">
        <v>704</v>
      </c>
      <c r="C2761" s="75" t="s">
        <v>683</v>
      </c>
      <c r="D2761" s="75" t="s">
        <v>216</v>
      </c>
      <c r="E2761" s="75" t="s">
        <v>13</v>
      </c>
      <c r="F2761" s="75" t="s">
        <v>707</v>
      </c>
      <c r="G2761" s="77">
        <v>0.0</v>
      </c>
    </row>
    <row r="2762">
      <c r="A2762" s="75" t="s">
        <v>665</v>
      </c>
      <c r="B2762" s="75" t="s">
        <v>704</v>
      </c>
      <c r="C2762" s="75" t="s">
        <v>683</v>
      </c>
      <c r="D2762" s="75" t="s">
        <v>216</v>
      </c>
      <c r="E2762" s="75" t="s">
        <v>10</v>
      </c>
      <c r="F2762" s="75" t="s">
        <v>705</v>
      </c>
      <c r="G2762" s="77">
        <v>382.0</v>
      </c>
    </row>
    <row r="2763">
      <c r="A2763" s="75" t="s">
        <v>665</v>
      </c>
      <c r="B2763" s="75" t="s">
        <v>704</v>
      </c>
      <c r="C2763" s="75" t="s">
        <v>683</v>
      </c>
      <c r="D2763" s="75" t="s">
        <v>216</v>
      </c>
      <c r="E2763" s="75" t="s">
        <v>10</v>
      </c>
      <c r="F2763" s="75" t="s">
        <v>706</v>
      </c>
      <c r="G2763" s="77">
        <v>127.0</v>
      </c>
    </row>
    <row r="2764">
      <c r="A2764" s="75" t="s">
        <v>665</v>
      </c>
      <c r="B2764" s="75" t="s">
        <v>704</v>
      </c>
      <c r="C2764" s="75" t="s">
        <v>683</v>
      </c>
      <c r="D2764" s="75" t="s">
        <v>216</v>
      </c>
      <c r="E2764" s="75" t="s">
        <v>10</v>
      </c>
      <c r="F2764" s="75" t="s">
        <v>707</v>
      </c>
      <c r="G2764" s="77">
        <v>73.0</v>
      </c>
    </row>
    <row r="2765">
      <c r="A2765" s="75" t="s">
        <v>665</v>
      </c>
      <c r="B2765" s="75" t="s">
        <v>704</v>
      </c>
      <c r="C2765" s="75" t="s">
        <v>683</v>
      </c>
      <c r="D2765" s="75" t="s">
        <v>216</v>
      </c>
      <c r="E2765" s="75" t="s">
        <v>16</v>
      </c>
      <c r="F2765" s="75" t="s">
        <v>705</v>
      </c>
      <c r="G2765" s="77">
        <v>60.0</v>
      </c>
    </row>
    <row r="2766">
      <c r="A2766" s="75" t="s">
        <v>665</v>
      </c>
      <c r="B2766" s="75" t="s">
        <v>704</v>
      </c>
      <c r="C2766" s="75" t="s">
        <v>683</v>
      </c>
      <c r="D2766" s="75" t="s">
        <v>216</v>
      </c>
      <c r="E2766" s="75" t="s">
        <v>16</v>
      </c>
      <c r="F2766" s="75" t="s">
        <v>706</v>
      </c>
      <c r="G2766" s="77">
        <v>4.0</v>
      </c>
    </row>
    <row r="2767">
      <c r="A2767" s="75" t="s">
        <v>665</v>
      </c>
      <c r="B2767" s="75" t="s">
        <v>704</v>
      </c>
      <c r="C2767" s="75" t="s">
        <v>683</v>
      </c>
      <c r="D2767" s="75" t="s">
        <v>216</v>
      </c>
      <c r="E2767" s="75" t="s">
        <v>16</v>
      </c>
      <c r="F2767" s="75" t="s">
        <v>707</v>
      </c>
      <c r="G2767" s="77">
        <v>4.0</v>
      </c>
    </row>
    <row r="2768">
      <c r="A2768" s="75" t="s">
        <v>665</v>
      </c>
      <c r="B2768" s="75" t="s">
        <v>704</v>
      </c>
      <c r="C2768" s="75" t="s">
        <v>683</v>
      </c>
      <c r="D2768" s="75" t="s">
        <v>216</v>
      </c>
      <c r="E2768" s="75" t="s">
        <v>12</v>
      </c>
      <c r="F2768" s="75" t="s">
        <v>705</v>
      </c>
      <c r="G2768" s="77">
        <v>47.0</v>
      </c>
    </row>
    <row r="2769">
      <c r="A2769" s="75" t="s">
        <v>665</v>
      </c>
      <c r="B2769" s="75" t="s">
        <v>704</v>
      </c>
      <c r="C2769" s="75" t="s">
        <v>683</v>
      </c>
      <c r="D2769" s="75" t="s">
        <v>216</v>
      </c>
      <c r="E2769" s="75" t="s">
        <v>12</v>
      </c>
      <c r="F2769" s="75" t="s">
        <v>706</v>
      </c>
      <c r="G2769" s="77">
        <v>7.0</v>
      </c>
    </row>
    <row r="2770">
      <c r="A2770" s="75" t="s">
        <v>665</v>
      </c>
      <c r="B2770" s="75" t="s">
        <v>704</v>
      </c>
      <c r="C2770" s="75" t="s">
        <v>683</v>
      </c>
      <c r="D2770" s="75" t="s">
        <v>216</v>
      </c>
      <c r="E2770" s="75" t="s">
        <v>12</v>
      </c>
      <c r="F2770" s="75" t="s">
        <v>707</v>
      </c>
      <c r="G2770" s="77">
        <v>4.0</v>
      </c>
    </row>
    <row r="2771">
      <c r="A2771" s="75" t="s">
        <v>665</v>
      </c>
      <c r="B2771" s="75" t="s">
        <v>704</v>
      </c>
      <c r="C2771" s="75" t="s">
        <v>683</v>
      </c>
      <c r="D2771" s="75" t="s">
        <v>216</v>
      </c>
      <c r="E2771" s="75" t="s">
        <v>18</v>
      </c>
      <c r="F2771" s="75" t="s">
        <v>705</v>
      </c>
      <c r="G2771" s="77">
        <v>2.0</v>
      </c>
    </row>
    <row r="2772">
      <c r="A2772" s="75" t="s">
        <v>665</v>
      </c>
      <c r="B2772" s="75" t="s">
        <v>704</v>
      </c>
      <c r="C2772" s="75" t="s">
        <v>683</v>
      </c>
      <c r="D2772" s="75" t="s">
        <v>216</v>
      </c>
      <c r="E2772" s="75" t="s">
        <v>18</v>
      </c>
      <c r="F2772" s="75" t="s">
        <v>706</v>
      </c>
      <c r="G2772" s="77">
        <v>0.0</v>
      </c>
    </row>
    <row r="2773">
      <c r="A2773" s="75" t="s">
        <v>665</v>
      </c>
      <c r="B2773" s="75" t="s">
        <v>704</v>
      </c>
      <c r="C2773" s="75" t="s">
        <v>683</v>
      </c>
      <c r="D2773" s="75" t="s">
        <v>216</v>
      </c>
      <c r="E2773" s="75" t="s">
        <v>18</v>
      </c>
      <c r="F2773" s="75" t="s">
        <v>707</v>
      </c>
      <c r="G2773" s="77">
        <v>0.0</v>
      </c>
    </row>
    <row r="2774">
      <c r="A2774" s="75" t="s">
        <v>665</v>
      </c>
      <c r="B2774" s="75" t="s">
        <v>704</v>
      </c>
      <c r="C2774" s="75" t="s">
        <v>683</v>
      </c>
      <c r="D2774" s="75" t="s">
        <v>48</v>
      </c>
      <c r="E2774" s="75" t="s">
        <v>17</v>
      </c>
      <c r="F2774" s="75" t="s">
        <v>705</v>
      </c>
      <c r="G2774" s="77">
        <v>104.0</v>
      </c>
    </row>
    <row r="2775">
      <c r="A2775" s="75" t="s">
        <v>665</v>
      </c>
      <c r="B2775" s="75" t="s">
        <v>704</v>
      </c>
      <c r="C2775" s="75" t="s">
        <v>683</v>
      </c>
      <c r="D2775" s="75" t="s">
        <v>48</v>
      </c>
      <c r="E2775" s="75" t="s">
        <v>17</v>
      </c>
      <c r="F2775" s="75" t="s">
        <v>706</v>
      </c>
      <c r="G2775" s="77">
        <v>6.0</v>
      </c>
    </row>
    <row r="2776">
      <c r="A2776" s="75" t="s">
        <v>665</v>
      </c>
      <c r="B2776" s="75" t="s">
        <v>704</v>
      </c>
      <c r="C2776" s="75" t="s">
        <v>683</v>
      </c>
      <c r="D2776" s="75" t="s">
        <v>48</v>
      </c>
      <c r="E2776" s="75" t="s">
        <v>17</v>
      </c>
      <c r="F2776" s="75" t="s">
        <v>707</v>
      </c>
      <c r="G2776" s="77">
        <v>5.0</v>
      </c>
    </row>
    <row r="2777">
      <c r="A2777" s="75" t="s">
        <v>665</v>
      </c>
      <c r="B2777" s="75" t="s">
        <v>704</v>
      </c>
      <c r="C2777" s="75" t="s">
        <v>683</v>
      </c>
      <c r="D2777" s="75" t="s">
        <v>48</v>
      </c>
      <c r="E2777" s="75" t="s">
        <v>14</v>
      </c>
      <c r="F2777" s="75" t="s">
        <v>705</v>
      </c>
      <c r="G2777" s="77">
        <v>126.0</v>
      </c>
    </row>
    <row r="2778">
      <c r="A2778" s="75" t="s">
        <v>665</v>
      </c>
      <c r="B2778" s="75" t="s">
        <v>704</v>
      </c>
      <c r="C2778" s="75" t="s">
        <v>683</v>
      </c>
      <c r="D2778" s="75" t="s">
        <v>48</v>
      </c>
      <c r="E2778" s="75" t="s">
        <v>14</v>
      </c>
      <c r="F2778" s="75" t="s">
        <v>706</v>
      </c>
      <c r="G2778" s="77">
        <v>0.0</v>
      </c>
    </row>
    <row r="2779">
      <c r="A2779" s="75" t="s">
        <v>665</v>
      </c>
      <c r="B2779" s="75" t="s">
        <v>704</v>
      </c>
      <c r="C2779" s="75" t="s">
        <v>683</v>
      </c>
      <c r="D2779" s="75" t="s">
        <v>48</v>
      </c>
      <c r="E2779" s="75" t="s">
        <v>14</v>
      </c>
      <c r="F2779" s="75" t="s">
        <v>707</v>
      </c>
      <c r="G2779" s="77">
        <v>0.0</v>
      </c>
    </row>
    <row r="2780">
      <c r="A2780" s="75" t="s">
        <v>665</v>
      </c>
      <c r="B2780" s="75" t="s">
        <v>704</v>
      </c>
      <c r="C2780" s="75" t="s">
        <v>683</v>
      </c>
      <c r="D2780" s="75" t="s">
        <v>48</v>
      </c>
      <c r="E2780" s="75" t="s">
        <v>11</v>
      </c>
      <c r="F2780" s="75" t="s">
        <v>705</v>
      </c>
      <c r="G2780" s="77">
        <v>2618.0</v>
      </c>
    </row>
    <row r="2781">
      <c r="A2781" s="75" t="s">
        <v>665</v>
      </c>
      <c r="B2781" s="75" t="s">
        <v>704</v>
      </c>
      <c r="C2781" s="75" t="s">
        <v>683</v>
      </c>
      <c r="D2781" s="75" t="s">
        <v>48</v>
      </c>
      <c r="E2781" s="75" t="s">
        <v>11</v>
      </c>
      <c r="F2781" s="75" t="s">
        <v>706</v>
      </c>
      <c r="G2781" s="77">
        <v>583.0</v>
      </c>
    </row>
    <row r="2782">
      <c r="A2782" s="75" t="s">
        <v>665</v>
      </c>
      <c r="B2782" s="75" t="s">
        <v>704</v>
      </c>
      <c r="C2782" s="75" t="s">
        <v>683</v>
      </c>
      <c r="D2782" s="75" t="s">
        <v>48</v>
      </c>
      <c r="E2782" s="75" t="s">
        <v>11</v>
      </c>
      <c r="F2782" s="75" t="s">
        <v>707</v>
      </c>
      <c r="G2782" s="77">
        <v>529.0</v>
      </c>
    </row>
    <row r="2783">
      <c r="A2783" s="75" t="s">
        <v>665</v>
      </c>
      <c r="B2783" s="75" t="s">
        <v>704</v>
      </c>
      <c r="C2783" s="75" t="s">
        <v>683</v>
      </c>
      <c r="D2783" s="75" t="s">
        <v>48</v>
      </c>
      <c r="E2783" s="75" t="s">
        <v>20</v>
      </c>
      <c r="F2783" s="75" t="s">
        <v>705</v>
      </c>
      <c r="G2783" s="77">
        <v>34.0</v>
      </c>
    </row>
    <row r="2784">
      <c r="A2784" s="75" t="s">
        <v>665</v>
      </c>
      <c r="B2784" s="75" t="s">
        <v>704</v>
      </c>
      <c r="C2784" s="75" t="s">
        <v>683</v>
      </c>
      <c r="D2784" s="75" t="s">
        <v>48</v>
      </c>
      <c r="E2784" s="75" t="s">
        <v>20</v>
      </c>
      <c r="F2784" s="75" t="s">
        <v>706</v>
      </c>
      <c r="G2784" s="77">
        <v>3.0</v>
      </c>
    </row>
    <row r="2785">
      <c r="A2785" s="75" t="s">
        <v>665</v>
      </c>
      <c r="B2785" s="75" t="s">
        <v>704</v>
      </c>
      <c r="C2785" s="75" t="s">
        <v>683</v>
      </c>
      <c r="D2785" s="75" t="s">
        <v>48</v>
      </c>
      <c r="E2785" s="75" t="s">
        <v>20</v>
      </c>
      <c r="F2785" s="75" t="s">
        <v>707</v>
      </c>
      <c r="G2785" s="77">
        <v>3.0</v>
      </c>
    </row>
    <row r="2786">
      <c r="A2786" s="75" t="s">
        <v>665</v>
      </c>
      <c r="B2786" s="75" t="s">
        <v>704</v>
      </c>
      <c r="C2786" s="75" t="s">
        <v>683</v>
      </c>
      <c r="D2786" s="75" t="s">
        <v>48</v>
      </c>
      <c r="E2786" s="75" t="s">
        <v>15</v>
      </c>
      <c r="F2786" s="75" t="s">
        <v>705</v>
      </c>
      <c r="G2786" s="77">
        <v>67.0</v>
      </c>
    </row>
    <row r="2787">
      <c r="A2787" s="75" t="s">
        <v>665</v>
      </c>
      <c r="B2787" s="75" t="s">
        <v>704</v>
      </c>
      <c r="C2787" s="75" t="s">
        <v>683</v>
      </c>
      <c r="D2787" s="75" t="s">
        <v>48</v>
      </c>
      <c r="E2787" s="75" t="s">
        <v>15</v>
      </c>
      <c r="F2787" s="75" t="s">
        <v>706</v>
      </c>
      <c r="G2787" s="77">
        <v>1.0</v>
      </c>
    </row>
    <row r="2788">
      <c r="A2788" s="75" t="s">
        <v>665</v>
      </c>
      <c r="B2788" s="75" t="s">
        <v>704</v>
      </c>
      <c r="C2788" s="75" t="s">
        <v>683</v>
      </c>
      <c r="D2788" s="75" t="s">
        <v>48</v>
      </c>
      <c r="E2788" s="75" t="s">
        <v>15</v>
      </c>
      <c r="F2788" s="75" t="s">
        <v>707</v>
      </c>
      <c r="G2788" s="77">
        <v>1.0</v>
      </c>
    </row>
    <row r="2789">
      <c r="A2789" s="75" t="s">
        <v>665</v>
      </c>
      <c r="B2789" s="75" t="s">
        <v>704</v>
      </c>
      <c r="C2789" s="75" t="s">
        <v>683</v>
      </c>
      <c r="D2789" s="75" t="s">
        <v>48</v>
      </c>
      <c r="E2789" s="75" t="s">
        <v>19</v>
      </c>
      <c r="F2789" s="75" t="s">
        <v>705</v>
      </c>
      <c r="G2789" s="77">
        <v>9.0</v>
      </c>
    </row>
    <row r="2790">
      <c r="A2790" s="75" t="s">
        <v>665</v>
      </c>
      <c r="B2790" s="75" t="s">
        <v>704</v>
      </c>
      <c r="C2790" s="75" t="s">
        <v>683</v>
      </c>
      <c r="D2790" s="75" t="s">
        <v>48</v>
      </c>
      <c r="E2790" s="75" t="s">
        <v>19</v>
      </c>
      <c r="F2790" s="75" t="s">
        <v>706</v>
      </c>
      <c r="G2790" s="77">
        <v>3.0</v>
      </c>
    </row>
    <row r="2791">
      <c r="A2791" s="75" t="s">
        <v>665</v>
      </c>
      <c r="B2791" s="75" t="s">
        <v>704</v>
      </c>
      <c r="C2791" s="75" t="s">
        <v>683</v>
      </c>
      <c r="D2791" s="75" t="s">
        <v>48</v>
      </c>
      <c r="E2791" s="75" t="s">
        <v>19</v>
      </c>
      <c r="F2791" s="75" t="s">
        <v>707</v>
      </c>
      <c r="G2791" s="77">
        <v>3.0</v>
      </c>
    </row>
    <row r="2792">
      <c r="A2792" s="75" t="s">
        <v>665</v>
      </c>
      <c r="B2792" s="75" t="s">
        <v>704</v>
      </c>
      <c r="C2792" s="75" t="s">
        <v>683</v>
      </c>
      <c r="D2792" s="75" t="s">
        <v>48</v>
      </c>
      <c r="E2792" s="75" t="s">
        <v>13</v>
      </c>
      <c r="F2792" s="75" t="s">
        <v>705</v>
      </c>
      <c r="G2792" s="77">
        <v>37.0</v>
      </c>
    </row>
    <row r="2793">
      <c r="A2793" s="75" t="s">
        <v>665</v>
      </c>
      <c r="B2793" s="75" t="s">
        <v>704</v>
      </c>
      <c r="C2793" s="75" t="s">
        <v>683</v>
      </c>
      <c r="D2793" s="75" t="s">
        <v>48</v>
      </c>
      <c r="E2793" s="75" t="s">
        <v>13</v>
      </c>
      <c r="F2793" s="75" t="s">
        <v>706</v>
      </c>
      <c r="G2793" s="77">
        <v>2.0</v>
      </c>
    </row>
    <row r="2794">
      <c r="A2794" s="75" t="s">
        <v>665</v>
      </c>
      <c r="B2794" s="75" t="s">
        <v>704</v>
      </c>
      <c r="C2794" s="75" t="s">
        <v>683</v>
      </c>
      <c r="D2794" s="75" t="s">
        <v>48</v>
      </c>
      <c r="E2794" s="75" t="s">
        <v>13</v>
      </c>
      <c r="F2794" s="75" t="s">
        <v>707</v>
      </c>
      <c r="G2794" s="77">
        <v>2.0</v>
      </c>
    </row>
    <row r="2795">
      <c r="A2795" s="75" t="s">
        <v>665</v>
      </c>
      <c r="B2795" s="75" t="s">
        <v>704</v>
      </c>
      <c r="C2795" s="75" t="s">
        <v>683</v>
      </c>
      <c r="D2795" s="75" t="s">
        <v>48</v>
      </c>
      <c r="E2795" s="75" t="s">
        <v>10</v>
      </c>
      <c r="F2795" s="75" t="s">
        <v>705</v>
      </c>
      <c r="G2795" s="77">
        <v>2453.0</v>
      </c>
    </row>
    <row r="2796">
      <c r="A2796" s="75" t="s">
        <v>665</v>
      </c>
      <c r="B2796" s="75" t="s">
        <v>704</v>
      </c>
      <c r="C2796" s="75" t="s">
        <v>683</v>
      </c>
      <c r="D2796" s="75" t="s">
        <v>48</v>
      </c>
      <c r="E2796" s="75" t="s">
        <v>10</v>
      </c>
      <c r="F2796" s="75" t="s">
        <v>706</v>
      </c>
      <c r="G2796" s="77">
        <v>884.0</v>
      </c>
    </row>
    <row r="2797">
      <c r="A2797" s="75" t="s">
        <v>665</v>
      </c>
      <c r="B2797" s="75" t="s">
        <v>704</v>
      </c>
      <c r="C2797" s="75" t="s">
        <v>683</v>
      </c>
      <c r="D2797" s="75" t="s">
        <v>48</v>
      </c>
      <c r="E2797" s="75" t="s">
        <v>10</v>
      </c>
      <c r="F2797" s="75" t="s">
        <v>707</v>
      </c>
      <c r="G2797" s="77">
        <v>722.0</v>
      </c>
    </row>
    <row r="2798">
      <c r="A2798" s="75" t="s">
        <v>665</v>
      </c>
      <c r="B2798" s="75" t="s">
        <v>704</v>
      </c>
      <c r="C2798" s="75" t="s">
        <v>683</v>
      </c>
      <c r="D2798" s="75" t="s">
        <v>48</v>
      </c>
      <c r="E2798" s="75" t="s">
        <v>16</v>
      </c>
      <c r="F2798" s="75" t="s">
        <v>705</v>
      </c>
      <c r="G2798" s="77">
        <v>942.0</v>
      </c>
    </row>
    <row r="2799">
      <c r="A2799" s="75" t="s">
        <v>665</v>
      </c>
      <c r="B2799" s="75" t="s">
        <v>704</v>
      </c>
      <c r="C2799" s="75" t="s">
        <v>683</v>
      </c>
      <c r="D2799" s="75" t="s">
        <v>48</v>
      </c>
      <c r="E2799" s="75" t="s">
        <v>16</v>
      </c>
      <c r="F2799" s="75" t="s">
        <v>706</v>
      </c>
      <c r="G2799" s="77">
        <v>579.0</v>
      </c>
    </row>
    <row r="2800">
      <c r="A2800" s="75" t="s">
        <v>665</v>
      </c>
      <c r="B2800" s="75" t="s">
        <v>704</v>
      </c>
      <c r="C2800" s="75" t="s">
        <v>683</v>
      </c>
      <c r="D2800" s="75" t="s">
        <v>48</v>
      </c>
      <c r="E2800" s="75" t="s">
        <v>16</v>
      </c>
      <c r="F2800" s="75" t="s">
        <v>707</v>
      </c>
      <c r="G2800" s="77">
        <v>508.0</v>
      </c>
    </row>
    <row r="2801">
      <c r="A2801" s="75" t="s">
        <v>665</v>
      </c>
      <c r="B2801" s="75" t="s">
        <v>704</v>
      </c>
      <c r="C2801" s="75" t="s">
        <v>683</v>
      </c>
      <c r="D2801" s="75" t="s">
        <v>48</v>
      </c>
      <c r="E2801" s="75" t="s">
        <v>12</v>
      </c>
      <c r="F2801" s="75" t="s">
        <v>705</v>
      </c>
      <c r="G2801" s="77">
        <v>190.0</v>
      </c>
    </row>
    <row r="2802">
      <c r="A2802" s="75" t="s">
        <v>665</v>
      </c>
      <c r="B2802" s="75" t="s">
        <v>704</v>
      </c>
      <c r="C2802" s="75" t="s">
        <v>683</v>
      </c>
      <c r="D2802" s="75" t="s">
        <v>48</v>
      </c>
      <c r="E2802" s="75" t="s">
        <v>12</v>
      </c>
      <c r="F2802" s="75" t="s">
        <v>706</v>
      </c>
      <c r="G2802" s="77">
        <v>8.0</v>
      </c>
    </row>
    <row r="2803">
      <c r="A2803" s="75" t="s">
        <v>665</v>
      </c>
      <c r="B2803" s="75" t="s">
        <v>704</v>
      </c>
      <c r="C2803" s="75" t="s">
        <v>683</v>
      </c>
      <c r="D2803" s="75" t="s">
        <v>48</v>
      </c>
      <c r="E2803" s="75" t="s">
        <v>12</v>
      </c>
      <c r="F2803" s="75" t="s">
        <v>707</v>
      </c>
      <c r="G2803" s="77">
        <v>8.0</v>
      </c>
    </row>
    <row r="2804">
      <c r="A2804" s="75" t="s">
        <v>665</v>
      </c>
      <c r="B2804" s="75" t="s">
        <v>704</v>
      </c>
      <c r="C2804" s="75" t="s">
        <v>683</v>
      </c>
      <c r="D2804" s="75" t="s">
        <v>48</v>
      </c>
      <c r="E2804" s="75" t="s">
        <v>18</v>
      </c>
      <c r="F2804" s="75" t="s">
        <v>705</v>
      </c>
      <c r="G2804" s="77">
        <v>12.0</v>
      </c>
    </row>
    <row r="2805">
      <c r="A2805" s="75" t="s">
        <v>665</v>
      </c>
      <c r="B2805" s="75" t="s">
        <v>704</v>
      </c>
      <c r="C2805" s="75" t="s">
        <v>683</v>
      </c>
      <c r="D2805" s="75" t="s">
        <v>48</v>
      </c>
      <c r="E2805" s="75" t="s">
        <v>18</v>
      </c>
      <c r="F2805" s="75" t="s">
        <v>706</v>
      </c>
      <c r="G2805" s="77">
        <v>0.0</v>
      </c>
    </row>
    <row r="2806">
      <c r="A2806" s="75" t="s">
        <v>665</v>
      </c>
      <c r="B2806" s="75" t="s">
        <v>704</v>
      </c>
      <c r="C2806" s="75" t="s">
        <v>683</v>
      </c>
      <c r="D2806" s="75" t="s">
        <v>48</v>
      </c>
      <c r="E2806" s="75" t="s">
        <v>18</v>
      </c>
      <c r="F2806" s="75" t="s">
        <v>707</v>
      </c>
      <c r="G2806" s="77">
        <v>0.0</v>
      </c>
    </row>
    <row r="2807">
      <c r="A2807" s="75" t="s">
        <v>665</v>
      </c>
      <c r="B2807" s="75" t="s">
        <v>704</v>
      </c>
      <c r="C2807" s="75" t="s">
        <v>683</v>
      </c>
      <c r="D2807" s="75" t="s">
        <v>74</v>
      </c>
      <c r="E2807" s="75" t="s">
        <v>17</v>
      </c>
      <c r="F2807" s="75" t="s">
        <v>705</v>
      </c>
      <c r="G2807" s="77">
        <v>9545.0</v>
      </c>
    </row>
    <row r="2808">
      <c r="A2808" s="75" t="s">
        <v>665</v>
      </c>
      <c r="B2808" s="75" t="s">
        <v>704</v>
      </c>
      <c r="C2808" s="75" t="s">
        <v>683</v>
      </c>
      <c r="D2808" s="75" t="s">
        <v>74</v>
      </c>
      <c r="E2808" s="75" t="s">
        <v>17</v>
      </c>
      <c r="F2808" s="75" t="s">
        <v>706</v>
      </c>
      <c r="G2808" s="77">
        <v>2625.0</v>
      </c>
    </row>
    <row r="2809">
      <c r="A2809" s="75" t="s">
        <v>665</v>
      </c>
      <c r="B2809" s="75" t="s">
        <v>704</v>
      </c>
      <c r="C2809" s="75" t="s">
        <v>683</v>
      </c>
      <c r="D2809" s="75" t="s">
        <v>74</v>
      </c>
      <c r="E2809" s="75" t="s">
        <v>17</v>
      </c>
      <c r="F2809" s="75" t="s">
        <v>707</v>
      </c>
      <c r="G2809" s="77">
        <v>2004.0</v>
      </c>
    </row>
    <row r="2810">
      <c r="A2810" s="75" t="s">
        <v>665</v>
      </c>
      <c r="B2810" s="75" t="s">
        <v>704</v>
      </c>
      <c r="C2810" s="75" t="s">
        <v>683</v>
      </c>
      <c r="D2810" s="75" t="s">
        <v>74</v>
      </c>
      <c r="E2810" s="75" t="s">
        <v>14</v>
      </c>
      <c r="F2810" s="75" t="s">
        <v>705</v>
      </c>
      <c r="G2810" s="77">
        <v>6840.0</v>
      </c>
    </row>
    <row r="2811">
      <c r="A2811" s="75" t="s">
        <v>665</v>
      </c>
      <c r="B2811" s="75" t="s">
        <v>704</v>
      </c>
      <c r="C2811" s="75" t="s">
        <v>683</v>
      </c>
      <c r="D2811" s="75" t="s">
        <v>74</v>
      </c>
      <c r="E2811" s="75" t="s">
        <v>14</v>
      </c>
      <c r="F2811" s="75" t="s">
        <v>706</v>
      </c>
      <c r="G2811" s="77">
        <v>0.0</v>
      </c>
    </row>
    <row r="2812">
      <c r="A2812" s="75" t="s">
        <v>665</v>
      </c>
      <c r="B2812" s="75" t="s">
        <v>704</v>
      </c>
      <c r="C2812" s="75" t="s">
        <v>683</v>
      </c>
      <c r="D2812" s="75" t="s">
        <v>74</v>
      </c>
      <c r="E2812" s="75" t="s">
        <v>14</v>
      </c>
      <c r="F2812" s="75" t="s">
        <v>707</v>
      </c>
      <c r="G2812" s="77">
        <v>0.0</v>
      </c>
    </row>
    <row r="2813">
      <c r="A2813" s="75" t="s">
        <v>665</v>
      </c>
      <c r="B2813" s="75" t="s">
        <v>704</v>
      </c>
      <c r="C2813" s="75" t="s">
        <v>683</v>
      </c>
      <c r="D2813" s="75" t="s">
        <v>74</v>
      </c>
      <c r="E2813" s="75" t="s">
        <v>11</v>
      </c>
      <c r="F2813" s="75" t="s">
        <v>705</v>
      </c>
      <c r="G2813" s="77">
        <v>173036.0</v>
      </c>
    </row>
    <row r="2814">
      <c r="A2814" s="75" t="s">
        <v>665</v>
      </c>
      <c r="B2814" s="75" t="s">
        <v>704</v>
      </c>
      <c r="C2814" s="75" t="s">
        <v>683</v>
      </c>
      <c r="D2814" s="75" t="s">
        <v>74</v>
      </c>
      <c r="E2814" s="75" t="s">
        <v>11</v>
      </c>
      <c r="F2814" s="75" t="s">
        <v>706</v>
      </c>
      <c r="G2814" s="77">
        <v>28431.0</v>
      </c>
    </row>
    <row r="2815">
      <c r="A2815" s="75" t="s">
        <v>665</v>
      </c>
      <c r="B2815" s="75" t="s">
        <v>704</v>
      </c>
      <c r="C2815" s="75" t="s">
        <v>683</v>
      </c>
      <c r="D2815" s="75" t="s">
        <v>74</v>
      </c>
      <c r="E2815" s="75" t="s">
        <v>11</v>
      </c>
      <c r="F2815" s="75" t="s">
        <v>707</v>
      </c>
      <c r="G2815" s="77">
        <v>24065.0</v>
      </c>
    </row>
    <row r="2816">
      <c r="A2816" s="75" t="s">
        <v>665</v>
      </c>
      <c r="B2816" s="75" t="s">
        <v>704</v>
      </c>
      <c r="C2816" s="75" t="s">
        <v>683</v>
      </c>
      <c r="D2816" s="75" t="s">
        <v>74</v>
      </c>
      <c r="E2816" s="75" t="s">
        <v>20</v>
      </c>
      <c r="F2816" s="75" t="s">
        <v>705</v>
      </c>
      <c r="G2816" s="77">
        <v>5735.0</v>
      </c>
    </row>
    <row r="2817">
      <c r="A2817" s="75" t="s">
        <v>665</v>
      </c>
      <c r="B2817" s="75" t="s">
        <v>704</v>
      </c>
      <c r="C2817" s="75" t="s">
        <v>683</v>
      </c>
      <c r="D2817" s="75" t="s">
        <v>74</v>
      </c>
      <c r="E2817" s="75" t="s">
        <v>20</v>
      </c>
      <c r="F2817" s="75" t="s">
        <v>706</v>
      </c>
      <c r="G2817" s="77">
        <v>1831.0</v>
      </c>
    </row>
    <row r="2818">
      <c r="A2818" s="75" t="s">
        <v>665</v>
      </c>
      <c r="B2818" s="75" t="s">
        <v>704</v>
      </c>
      <c r="C2818" s="75" t="s">
        <v>683</v>
      </c>
      <c r="D2818" s="75" t="s">
        <v>74</v>
      </c>
      <c r="E2818" s="75" t="s">
        <v>20</v>
      </c>
      <c r="F2818" s="75" t="s">
        <v>707</v>
      </c>
      <c r="G2818" s="77">
        <v>1572.0</v>
      </c>
    </row>
    <row r="2819">
      <c r="A2819" s="75" t="s">
        <v>665</v>
      </c>
      <c r="B2819" s="75" t="s">
        <v>704</v>
      </c>
      <c r="C2819" s="75" t="s">
        <v>683</v>
      </c>
      <c r="D2819" s="75" t="s">
        <v>74</v>
      </c>
      <c r="E2819" s="75" t="s">
        <v>15</v>
      </c>
      <c r="F2819" s="75" t="s">
        <v>705</v>
      </c>
      <c r="G2819" s="77">
        <v>15115.0</v>
      </c>
    </row>
    <row r="2820">
      <c r="A2820" s="75" t="s">
        <v>665</v>
      </c>
      <c r="B2820" s="75" t="s">
        <v>704</v>
      </c>
      <c r="C2820" s="75" t="s">
        <v>683</v>
      </c>
      <c r="D2820" s="75" t="s">
        <v>74</v>
      </c>
      <c r="E2820" s="75" t="s">
        <v>15</v>
      </c>
      <c r="F2820" s="75" t="s">
        <v>706</v>
      </c>
      <c r="G2820" s="77">
        <v>356.0</v>
      </c>
    </row>
    <row r="2821">
      <c r="A2821" s="75" t="s">
        <v>665</v>
      </c>
      <c r="B2821" s="75" t="s">
        <v>704</v>
      </c>
      <c r="C2821" s="75" t="s">
        <v>683</v>
      </c>
      <c r="D2821" s="75" t="s">
        <v>74</v>
      </c>
      <c r="E2821" s="75" t="s">
        <v>15</v>
      </c>
      <c r="F2821" s="75" t="s">
        <v>707</v>
      </c>
      <c r="G2821" s="77">
        <v>356.0</v>
      </c>
    </row>
    <row r="2822">
      <c r="A2822" s="75" t="s">
        <v>665</v>
      </c>
      <c r="B2822" s="75" t="s">
        <v>704</v>
      </c>
      <c r="C2822" s="75" t="s">
        <v>683</v>
      </c>
      <c r="D2822" s="75" t="s">
        <v>74</v>
      </c>
      <c r="E2822" s="75" t="s">
        <v>19</v>
      </c>
      <c r="F2822" s="75" t="s">
        <v>705</v>
      </c>
      <c r="G2822" s="77">
        <v>3134.0</v>
      </c>
    </row>
    <row r="2823">
      <c r="A2823" s="75" t="s">
        <v>665</v>
      </c>
      <c r="B2823" s="75" t="s">
        <v>704</v>
      </c>
      <c r="C2823" s="75" t="s">
        <v>683</v>
      </c>
      <c r="D2823" s="75" t="s">
        <v>74</v>
      </c>
      <c r="E2823" s="75" t="s">
        <v>19</v>
      </c>
      <c r="F2823" s="75" t="s">
        <v>706</v>
      </c>
      <c r="G2823" s="77">
        <v>1813.0</v>
      </c>
    </row>
    <row r="2824">
      <c r="A2824" s="75" t="s">
        <v>665</v>
      </c>
      <c r="B2824" s="75" t="s">
        <v>704</v>
      </c>
      <c r="C2824" s="75" t="s">
        <v>683</v>
      </c>
      <c r="D2824" s="75" t="s">
        <v>74</v>
      </c>
      <c r="E2824" s="75" t="s">
        <v>19</v>
      </c>
      <c r="F2824" s="75" t="s">
        <v>707</v>
      </c>
      <c r="G2824" s="77">
        <v>1520.0</v>
      </c>
    </row>
    <row r="2825">
      <c r="A2825" s="75" t="s">
        <v>665</v>
      </c>
      <c r="B2825" s="75" t="s">
        <v>704</v>
      </c>
      <c r="C2825" s="75" t="s">
        <v>683</v>
      </c>
      <c r="D2825" s="75" t="s">
        <v>74</v>
      </c>
      <c r="E2825" s="75" t="s">
        <v>13</v>
      </c>
      <c r="F2825" s="75" t="s">
        <v>705</v>
      </c>
      <c r="G2825" s="77">
        <v>1889.0</v>
      </c>
    </row>
    <row r="2826">
      <c r="A2826" s="75" t="s">
        <v>665</v>
      </c>
      <c r="B2826" s="75" t="s">
        <v>704</v>
      </c>
      <c r="C2826" s="75" t="s">
        <v>683</v>
      </c>
      <c r="D2826" s="75" t="s">
        <v>74</v>
      </c>
      <c r="E2826" s="75" t="s">
        <v>13</v>
      </c>
      <c r="F2826" s="75" t="s">
        <v>706</v>
      </c>
      <c r="G2826" s="77">
        <v>420.0</v>
      </c>
    </row>
    <row r="2827">
      <c r="A2827" s="75" t="s">
        <v>665</v>
      </c>
      <c r="B2827" s="75" t="s">
        <v>704</v>
      </c>
      <c r="C2827" s="75" t="s">
        <v>683</v>
      </c>
      <c r="D2827" s="75" t="s">
        <v>74</v>
      </c>
      <c r="E2827" s="75" t="s">
        <v>13</v>
      </c>
      <c r="F2827" s="75" t="s">
        <v>707</v>
      </c>
      <c r="G2827" s="77">
        <v>368.0</v>
      </c>
    </row>
    <row r="2828">
      <c r="A2828" s="75" t="s">
        <v>665</v>
      </c>
      <c r="B2828" s="75" t="s">
        <v>704</v>
      </c>
      <c r="C2828" s="75" t="s">
        <v>683</v>
      </c>
      <c r="D2828" s="75" t="s">
        <v>74</v>
      </c>
      <c r="E2828" s="75" t="s">
        <v>10</v>
      </c>
      <c r="F2828" s="75" t="s">
        <v>705</v>
      </c>
      <c r="G2828" s="77">
        <v>111501.0</v>
      </c>
    </row>
    <row r="2829">
      <c r="A2829" s="75" t="s">
        <v>665</v>
      </c>
      <c r="B2829" s="75" t="s">
        <v>704</v>
      </c>
      <c r="C2829" s="75" t="s">
        <v>683</v>
      </c>
      <c r="D2829" s="75" t="s">
        <v>74</v>
      </c>
      <c r="E2829" s="75" t="s">
        <v>10</v>
      </c>
      <c r="F2829" s="75" t="s">
        <v>706</v>
      </c>
      <c r="G2829" s="77">
        <v>72444.0</v>
      </c>
    </row>
    <row r="2830">
      <c r="A2830" s="75" t="s">
        <v>665</v>
      </c>
      <c r="B2830" s="75" t="s">
        <v>704</v>
      </c>
      <c r="C2830" s="75" t="s">
        <v>683</v>
      </c>
      <c r="D2830" s="75" t="s">
        <v>74</v>
      </c>
      <c r="E2830" s="75" t="s">
        <v>10</v>
      </c>
      <c r="F2830" s="75" t="s">
        <v>707</v>
      </c>
      <c r="G2830" s="77">
        <v>47169.0</v>
      </c>
    </row>
    <row r="2831">
      <c r="A2831" s="75" t="s">
        <v>665</v>
      </c>
      <c r="B2831" s="75" t="s">
        <v>704</v>
      </c>
      <c r="C2831" s="75" t="s">
        <v>683</v>
      </c>
      <c r="D2831" s="75" t="s">
        <v>74</v>
      </c>
      <c r="E2831" s="75" t="s">
        <v>16</v>
      </c>
      <c r="F2831" s="75" t="s">
        <v>705</v>
      </c>
      <c r="G2831" s="77">
        <v>40614.0</v>
      </c>
    </row>
    <row r="2832">
      <c r="A2832" s="75" t="s">
        <v>665</v>
      </c>
      <c r="B2832" s="75" t="s">
        <v>704</v>
      </c>
      <c r="C2832" s="75" t="s">
        <v>683</v>
      </c>
      <c r="D2832" s="75" t="s">
        <v>74</v>
      </c>
      <c r="E2832" s="75" t="s">
        <v>16</v>
      </c>
      <c r="F2832" s="75" t="s">
        <v>706</v>
      </c>
      <c r="G2832" s="77">
        <v>29070.0</v>
      </c>
    </row>
    <row r="2833">
      <c r="A2833" s="75" t="s">
        <v>665</v>
      </c>
      <c r="B2833" s="75" t="s">
        <v>704</v>
      </c>
      <c r="C2833" s="75" t="s">
        <v>683</v>
      </c>
      <c r="D2833" s="75" t="s">
        <v>74</v>
      </c>
      <c r="E2833" s="75" t="s">
        <v>16</v>
      </c>
      <c r="F2833" s="75" t="s">
        <v>707</v>
      </c>
      <c r="G2833" s="77">
        <v>24241.0</v>
      </c>
    </row>
    <row r="2834">
      <c r="A2834" s="75" t="s">
        <v>665</v>
      </c>
      <c r="B2834" s="75" t="s">
        <v>704</v>
      </c>
      <c r="C2834" s="75" t="s">
        <v>683</v>
      </c>
      <c r="D2834" s="75" t="s">
        <v>74</v>
      </c>
      <c r="E2834" s="75" t="s">
        <v>12</v>
      </c>
      <c r="F2834" s="75" t="s">
        <v>705</v>
      </c>
      <c r="G2834" s="77">
        <v>8512.0</v>
      </c>
    </row>
    <row r="2835">
      <c r="A2835" s="75" t="s">
        <v>665</v>
      </c>
      <c r="B2835" s="75" t="s">
        <v>704</v>
      </c>
      <c r="C2835" s="75" t="s">
        <v>683</v>
      </c>
      <c r="D2835" s="75" t="s">
        <v>74</v>
      </c>
      <c r="E2835" s="75" t="s">
        <v>12</v>
      </c>
      <c r="F2835" s="75" t="s">
        <v>706</v>
      </c>
      <c r="G2835" s="77">
        <v>951.0</v>
      </c>
    </row>
    <row r="2836">
      <c r="A2836" s="75" t="s">
        <v>665</v>
      </c>
      <c r="B2836" s="75" t="s">
        <v>704</v>
      </c>
      <c r="C2836" s="75" t="s">
        <v>683</v>
      </c>
      <c r="D2836" s="75" t="s">
        <v>74</v>
      </c>
      <c r="E2836" s="75" t="s">
        <v>12</v>
      </c>
      <c r="F2836" s="75" t="s">
        <v>707</v>
      </c>
      <c r="G2836" s="77">
        <v>826.0</v>
      </c>
    </row>
    <row r="2837">
      <c r="A2837" s="75" t="s">
        <v>665</v>
      </c>
      <c r="B2837" s="75" t="s">
        <v>704</v>
      </c>
      <c r="C2837" s="75" t="s">
        <v>683</v>
      </c>
      <c r="D2837" s="75" t="s">
        <v>74</v>
      </c>
      <c r="E2837" s="75" t="s">
        <v>18</v>
      </c>
      <c r="F2837" s="75" t="s">
        <v>705</v>
      </c>
      <c r="G2837" s="77">
        <v>1094.0</v>
      </c>
    </row>
    <row r="2838">
      <c r="A2838" s="75" t="s">
        <v>665</v>
      </c>
      <c r="B2838" s="75" t="s">
        <v>704</v>
      </c>
      <c r="C2838" s="75" t="s">
        <v>683</v>
      </c>
      <c r="D2838" s="75" t="s">
        <v>74</v>
      </c>
      <c r="E2838" s="75" t="s">
        <v>18</v>
      </c>
      <c r="F2838" s="75" t="s">
        <v>706</v>
      </c>
      <c r="G2838" s="77">
        <v>117.0</v>
      </c>
    </row>
    <row r="2839">
      <c r="A2839" s="75" t="s">
        <v>665</v>
      </c>
      <c r="B2839" s="75" t="s">
        <v>704</v>
      </c>
      <c r="C2839" s="75" t="s">
        <v>683</v>
      </c>
      <c r="D2839" s="75" t="s">
        <v>74</v>
      </c>
      <c r="E2839" s="75" t="s">
        <v>18</v>
      </c>
      <c r="F2839" s="75" t="s">
        <v>707</v>
      </c>
      <c r="G2839" s="77">
        <v>103.0</v>
      </c>
    </row>
    <row r="2840">
      <c r="A2840" s="75" t="s">
        <v>665</v>
      </c>
      <c r="B2840" s="75" t="s">
        <v>704</v>
      </c>
      <c r="C2840" s="75" t="s">
        <v>683</v>
      </c>
      <c r="D2840" s="75" t="s">
        <v>82</v>
      </c>
      <c r="E2840" s="75" t="s">
        <v>17</v>
      </c>
      <c r="F2840" s="75" t="s">
        <v>705</v>
      </c>
      <c r="G2840" s="77">
        <v>1104.0</v>
      </c>
    </row>
    <row r="2841">
      <c r="A2841" s="75" t="s">
        <v>665</v>
      </c>
      <c r="B2841" s="75" t="s">
        <v>704</v>
      </c>
      <c r="C2841" s="75" t="s">
        <v>683</v>
      </c>
      <c r="D2841" s="75" t="s">
        <v>82</v>
      </c>
      <c r="E2841" s="75" t="s">
        <v>17</v>
      </c>
      <c r="F2841" s="75" t="s">
        <v>706</v>
      </c>
      <c r="G2841" s="77">
        <v>186.0</v>
      </c>
    </row>
    <row r="2842">
      <c r="A2842" s="75" t="s">
        <v>665</v>
      </c>
      <c r="B2842" s="75" t="s">
        <v>704</v>
      </c>
      <c r="C2842" s="75" t="s">
        <v>683</v>
      </c>
      <c r="D2842" s="75" t="s">
        <v>82</v>
      </c>
      <c r="E2842" s="75" t="s">
        <v>17</v>
      </c>
      <c r="F2842" s="75" t="s">
        <v>707</v>
      </c>
      <c r="G2842" s="77">
        <v>159.0</v>
      </c>
    </row>
    <row r="2843">
      <c r="A2843" s="75" t="s">
        <v>665</v>
      </c>
      <c r="B2843" s="75" t="s">
        <v>704</v>
      </c>
      <c r="C2843" s="75" t="s">
        <v>683</v>
      </c>
      <c r="D2843" s="75" t="s">
        <v>82</v>
      </c>
      <c r="E2843" s="75" t="s">
        <v>14</v>
      </c>
      <c r="F2843" s="75" t="s">
        <v>705</v>
      </c>
      <c r="G2843" s="77">
        <v>1984.0</v>
      </c>
    </row>
    <row r="2844">
      <c r="A2844" s="75" t="s">
        <v>665</v>
      </c>
      <c r="B2844" s="75" t="s">
        <v>704</v>
      </c>
      <c r="C2844" s="75" t="s">
        <v>683</v>
      </c>
      <c r="D2844" s="75" t="s">
        <v>82</v>
      </c>
      <c r="E2844" s="75" t="s">
        <v>14</v>
      </c>
      <c r="F2844" s="75" t="s">
        <v>706</v>
      </c>
      <c r="G2844" s="77">
        <v>0.0</v>
      </c>
    </row>
    <row r="2845">
      <c r="A2845" s="75" t="s">
        <v>665</v>
      </c>
      <c r="B2845" s="75" t="s">
        <v>704</v>
      </c>
      <c r="C2845" s="75" t="s">
        <v>683</v>
      </c>
      <c r="D2845" s="75" t="s">
        <v>82</v>
      </c>
      <c r="E2845" s="75" t="s">
        <v>14</v>
      </c>
      <c r="F2845" s="75" t="s">
        <v>707</v>
      </c>
      <c r="G2845" s="77">
        <v>0.0</v>
      </c>
    </row>
    <row r="2846">
      <c r="A2846" s="75" t="s">
        <v>665</v>
      </c>
      <c r="B2846" s="75" t="s">
        <v>704</v>
      </c>
      <c r="C2846" s="75" t="s">
        <v>683</v>
      </c>
      <c r="D2846" s="75" t="s">
        <v>82</v>
      </c>
      <c r="E2846" s="75" t="s">
        <v>11</v>
      </c>
      <c r="F2846" s="75" t="s">
        <v>705</v>
      </c>
      <c r="G2846" s="77">
        <v>29247.0</v>
      </c>
    </row>
    <row r="2847">
      <c r="A2847" s="75" t="s">
        <v>665</v>
      </c>
      <c r="B2847" s="75" t="s">
        <v>704</v>
      </c>
      <c r="C2847" s="75" t="s">
        <v>683</v>
      </c>
      <c r="D2847" s="75" t="s">
        <v>82</v>
      </c>
      <c r="E2847" s="75" t="s">
        <v>11</v>
      </c>
      <c r="F2847" s="75" t="s">
        <v>706</v>
      </c>
      <c r="G2847" s="77">
        <v>1367.0</v>
      </c>
    </row>
    <row r="2848">
      <c r="A2848" s="75" t="s">
        <v>665</v>
      </c>
      <c r="B2848" s="75" t="s">
        <v>704</v>
      </c>
      <c r="C2848" s="75" t="s">
        <v>683</v>
      </c>
      <c r="D2848" s="75" t="s">
        <v>82</v>
      </c>
      <c r="E2848" s="75" t="s">
        <v>11</v>
      </c>
      <c r="F2848" s="75" t="s">
        <v>707</v>
      </c>
      <c r="G2848" s="77">
        <v>1201.0</v>
      </c>
    </row>
    <row r="2849">
      <c r="A2849" s="75" t="s">
        <v>665</v>
      </c>
      <c r="B2849" s="75" t="s">
        <v>704</v>
      </c>
      <c r="C2849" s="75" t="s">
        <v>683</v>
      </c>
      <c r="D2849" s="75" t="s">
        <v>82</v>
      </c>
      <c r="E2849" s="75" t="s">
        <v>20</v>
      </c>
      <c r="F2849" s="75" t="s">
        <v>705</v>
      </c>
      <c r="G2849" s="77">
        <v>765.0</v>
      </c>
    </row>
    <row r="2850">
      <c r="A2850" s="75" t="s">
        <v>665</v>
      </c>
      <c r="B2850" s="75" t="s">
        <v>704</v>
      </c>
      <c r="C2850" s="75" t="s">
        <v>683</v>
      </c>
      <c r="D2850" s="75" t="s">
        <v>82</v>
      </c>
      <c r="E2850" s="75" t="s">
        <v>20</v>
      </c>
      <c r="F2850" s="75" t="s">
        <v>706</v>
      </c>
      <c r="G2850" s="77">
        <v>54.0</v>
      </c>
    </row>
    <row r="2851">
      <c r="A2851" s="75" t="s">
        <v>665</v>
      </c>
      <c r="B2851" s="75" t="s">
        <v>704</v>
      </c>
      <c r="C2851" s="75" t="s">
        <v>683</v>
      </c>
      <c r="D2851" s="75" t="s">
        <v>82</v>
      </c>
      <c r="E2851" s="75" t="s">
        <v>20</v>
      </c>
      <c r="F2851" s="75" t="s">
        <v>707</v>
      </c>
      <c r="G2851" s="77">
        <v>49.0</v>
      </c>
    </row>
    <row r="2852">
      <c r="A2852" s="75" t="s">
        <v>665</v>
      </c>
      <c r="B2852" s="75" t="s">
        <v>704</v>
      </c>
      <c r="C2852" s="75" t="s">
        <v>683</v>
      </c>
      <c r="D2852" s="75" t="s">
        <v>82</v>
      </c>
      <c r="E2852" s="75" t="s">
        <v>15</v>
      </c>
      <c r="F2852" s="75" t="s">
        <v>705</v>
      </c>
      <c r="G2852" s="77">
        <v>1368.0</v>
      </c>
    </row>
    <row r="2853">
      <c r="A2853" s="75" t="s">
        <v>665</v>
      </c>
      <c r="B2853" s="75" t="s">
        <v>704</v>
      </c>
      <c r="C2853" s="75" t="s">
        <v>683</v>
      </c>
      <c r="D2853" s="75" t="s">
        <v>82</v>
      </c>
      <c r="E2853" s="75" t="s">
        <v>15</v>
      </c>
      <c r="F2853" s="75" t="s">
        <v>706</v>
      </c>
      <c r="G2853" s="77">
        <v>14.0</v>
      </c>
    </row>
    <row r="2854">
      <c r="A2854" s="75" t="s">
        <v>665</v>
      </c>
      <c r="B2854" s="75" t="s">
        <v>704</v>
      </c>
      <c r="C2854" s="75" t="s">
        <v>683</v>
      </c>
      <c r="D2854" s="75" t="s">
        <v>82</v>
      </c>
      <c r="E2854" s="75" t="s">
        <v>15</v>
      </c>
      <c r="F2854" s="75" t="s">
        <v>707</v>
      </c>
      <c r="G2854" s="77">
        <v>14.0</v>
      </c>
    </row>
    <row r="2855">
      <c r="A2855" s="75" t="s">
        <v>665</v>
      </c>
      <c r="B2855" s="75" t="s">
        <v>704</v>
      </c>
      <c r="C2855" s="75" t="s">
        <v>683</v>
      </c>
      <c r="D2855" s="75" t="s">
        <v>82</v>
      </c>
      <c r="E2855" s="75" t="s">
        <v>19</v>
      </c>
      <c r="F2855" s="75" t="s">
        <v>705</v>
      </c>
      <c r="G2855" s="77">
        <v>891.0</v>
      </c>
    </row>
    <row r="2856">
      <c r="A2856" s="75" t="s">
        <v>665</v>
      </c>
      <c r="B2856" s="75" t="s">
        <v>704</v>
      </c>
      <c r="C2856" s="75" t="s">
        <v>683</v>
      </c>
      <c r="D2856" s="75" t="s">
        <v>82</v>
      </c>
      <c r="E2856" s="75" t="s">
        <v>19</v>
      </c>
      <c r="F2856" s="75" t="s">
        <v>706</v>
      </c>
      <c r="G2856" s="77">
        <v>399.0</v>
      </c>
    </row>
    <row r="2857">
      <c r="A2857" s="75" t="s">
        <v>665</v>
      </c>
      <c r="B2857" s="75" t="s">
        <v>704</v>
      </c>
      <c r="C2857" s="75" t="s">
        <v>683</v>
      </c>
      <c r="D2857" s="75" t="s">
        <v>82</v>
      </c>
      <c r="E2857" s="75" t="s">
        <v>19</v>
      </c>
      <c r="F2857" s="75" t="s">
        <v>707</v>
      </c>
      <c r="G2857" s="77">
        <v>332.0</v>
      </c>
    </row>
    <row r="2858">
      <c r="A2858" s="75" t="s">
        <v>665</v>
      </c>
      <c r="B2858" s="75" t="s">
        <v>704</v>
      </c>
      <c r="C2858" s="75" t="s">
        <v>683</v>
      </c>
      <c r="D2858" s="75" t="s">
        <v>82</v>
      </c>
      <c r="E2858" s="75" t="s">
        <v>13</v>
      </c>
      <c r="F2858" s="75" t="s">
        <v>705</v>
      </c>
      <c r="G2858" s="77">
        <v>304.0</v>
      </c>
    </row>
    <row r="2859">
      <c r="A2859" s="75" t="s">
        <v>665</v>
      </c>
      <c r="B2859" s="75" t="s">
        <v>704</v>
      </c>
      <c r="C2859" s="75" t="s">
        <v>683</v>
      </c>
      <c r="D2859" s="75" t="s">
        <v>82</v>
      </c>
      <c r="E2859" s="75" t="s">
        <v>13</v>
      </c>
      <c r="F2859" s="75" t="s">
        <v>706</v>
      </c>
      <c r="G2859" s="77">
        <v>20.0</v>
      </c>
    </row>
    <row r="2860">
      <c r="A2860" s="75" t="s">
        <v>665</v>
      </c>
      <c r="B2860" s="75" t="s">
        <v>704</v>
      </c>
      <c r="C2860" s="75" t="s">
        <v>683</v>
      </c>
      <c r="D2860" s="75" t="s">
        <v>82</v>
      </c>
      <c r="E2860" s="75" t="s">
        <v>13</v>
      </c>
      <c r="F2860" s="75" t="s">
        <v>707</v>
      </c>
      <c r="G2860" s="77">
        <v>19.0</v>
      </c>
    </row>
    <row r="2861">
      <c r="A2861" s="75" t="s">
        <v>665</v>
      </c>
      <c r="B2861" s="75" t="s">
        <v>704</v>
      </c>
      <c r="C2861" s="75" t="s">
        <v>683</v>
      </c>
      <c r="D2861" s="75" t="s">
        <v>82</v>
      </c>
      <c r="E2861" s="75" t="s">
        <v>10</v>
      </c>
      <c r="F2861" s="75" t="s">
        <v>705</v>
      </c>
      <c r="G2861" s="77">
        <v>62381.0</v>
      </c>
    </row>
    <row r="2862">
      <c r="A2862" s="75" t="s">
        <v>665</v>
      </c>
      <c r="B2862" s="75" t="s">
        <v>704</v>
      </c>
      <c r="C2862" s="75" t="s">
        <v>683</v>
      </c>
      <c r="D2862" s="75" t="s">
        <v>82</v>
      </c>
      <c r="E2862" s="75" t="s">
        <v>10</v>
      </c>
      <c r="F2862" s="75" t="s">
        <v>706</v>
      </c>
      <c r="G2862" s="77">
        <v>46147.0</v>
      </c>
    </row>
    <row r="2863">
      <c r="A2863" s="75" t="s">
        <v>665</v>
      </c>
      <c r="B2863" s="75" t="s">
        <v>704</v>
      </c>
      <c r="C2863" s="75" t="s">
        <v>683</v>
      </c>
      <c r="D2863" s="75" t="s">
        <v>82</v>
      </c>
      <c r="E2863" s="75" t="s">
        <v>10</v>
      </c>
      <c r="F2863" s="75" t="s">
        <v>707</v>
      </c>
      <c r="G2863" s="77">
        <v>24203.0</v>
      </c>
    </row>
    <row r="2864">
      <c r="A2864" s="75" t="s">
        <v>665</v>
      </c>
      <c r="B2864" s="75" t="s">
        <v>704</v>
      </c>
      <c r="C2864" s="75" t="s">
        <v>683</v>
      </c>
      <c r="D2864" s="75" t="s">
        <v>82</v>
      </c>
      <c r="E2864" s="75" t="s">
        <v>16</v>
      </c>
      <c r="F2864" s="75" t="s">
        <v>705</v>
      </c>
      <c r="G2864" s="77">
        <v>6122.0</v>
      </c>
    </row>
    <row r="2865">
      <c r="A2865" s="75" t="s">
        <v>665</v>
      </c>
      <c r="B2865" s="75" t="s">
        <v>704</v>
      </c>
      <c r="C2865" s="75" t="s">
        <v>683</v>
      </c>
      <c r="D2865" s="75" t="s">
        <v>82</v>
      </c>
      <c r="E2865" s="75" t="s">
        <v>16</v>
      </c>
      <c r="F2865" s="75" t="s">
        <v>706</v>
      </c>
      <c r="G2865" s="77">
        <v>3511.0</v>
      </c>
    </row>
    <row r="2866">
      <c r="A2866" s="75" t="s">
        <v>665</v>
      </c>
      <c r="B2866" s="75" t="s">
        <v>704</v>
      </c>
      <c r="C2866" s="75" t="s">
        <v>683</v>
      </c>
      <c r="D2866" s="75" t="s">
        <v>82</v>
      </c>
      <c r="E2866" s="75" t="s">
        <v>16</v>
      </c>
      <c r="F2866" s="75" t="s">
        <v>707</v>
      </c>
      <c r="G2866" s="77">
        <v>2315.0</v>
      </c>
    </row>
    <row r="2867">
      <c r="A2867" s="75" t="s">
        <v>665</v>
      </c>
      <c r="B2867" s="75" t="s">
        <v>704</v>
      </c>
      <c r="C2867" s="75" t="s">
        <v>683</v>
      </c>
      <c r="D2867" s="75" t="s">
        <v>82</v>
      </c>
      <c r="E2867" s="75" t="s">
        <v>12</v>
      </c>
      <c r="F2867" s="75" t="s">
        <v>705</v>
      </c>
      <c r="G2867" s="77">
        <v>2919.0</v>
      </c>
    </row>
    <row r="2868">
      <c r="A2868" s="75" t="s">
        <v>665</v>
      </c>
      <c r="B2868" s="75" t="s">
        <v>704</v>
      </c>
      <c r="C2868" s="75" t="s">
        <v>683</v>
      </c>
      <c r="D2868" s="75" t="s">
        <v>82</v>
      </c>
      <c r="E2868" s="75" t="s">
        <v>12</v>
      </c>
      <c r="F2868" s="75" t="s">
        <v>706</v>
      </c>
      <c r="G2868" s="77">
        <v>433.0</v>
      </c>
    </row>
    <row r="2869">
      <c r="A2869" s="75" t="s">
        <v>665</v>
      </c>
      <c r="B2869" s="75" t="s">
        <v>704</v>
      </c>
      <c r="C2869" s="75" t="s">
        <v>683</v>
      </c>
      <c r="D2869" s="75" t="s">
        <v>82</v>
      </c>
      <c r="E2869" s="75" t="s">
        <v>12</v>
      </c>
      <c r="F2869" s="75" t="s">
        <v>707</v>
      </c>
      <c r="G2869" s="77">
        <v>366.0</v>
      </c>
    </row>
    <row r="2870">
      <c r="A2870" s="75" t="s">
        <v>665</v>
      </c>
      <c r="B2870" s="75" t="s">
        <v>704</v>
      </c>
      <c r="C2870" s="75" t="s">
        <v>683</v>
      </c>
      <c r="D2870" s="75" t="s">
        <v>82</v>
      </c>
      <c r="E2870" s="75" t="s">
        <v>18</v>
      </c>
      <c r="F2870" s="75" t="s">
        <v>705</v>
      </c>
      <c r="G2870" s="77">
        <v>140.0</v>
      </c>
    </row>
    <row r="2871">
      <c r="A2871" s="75" t="s">
        <v>665</v>
      </c>
      <c r="B2871" s="75" t="s">
        <v>704</v>
      </c>
      <c r="C2871" s="75" t="s">
        <v>683</v>
      </c>
      <c r="D2871" s="75" t="s">
        <v>82</v>
      </c>
      <c r="E2871" s="75" t="s">
        <v>18</v>
      </c>
      <c r="F2871" s="75" t="s">
        <v>706</v>
      </c>
      <c r="G2871" s="77">
        <v>9.0</v>
      </c>
    </row>
    <row r="2872">
      <c r="A2872" s="75" t="s">
        <v>665</v>
      </c>
      <c r="B2872" s="75" t="s">
        <v>704</v>
      </c>
      <c r="C2872" s="75" t="s">
        <v>683</v>
      </c>
      <c r="D2872" s="75" t="s">
        <v>82</v>
      </c>
      <c r="E2872" s="75" t="s">
        <v>18</v>
      </c>
      <c r="F2872" s="75" t="s">
        <v>707</v>
      </c>
      <c r="G2872" s="77">
        <v>9.0</v>
      </c>
    </row>
    <row r="2873">
      <c r="A2873" s="75" t="s">
        <v>665</v>
      </c>
      <c r="B2873" s="75" t="s">
        <v>704</v>
      </c>
      <c r="C2873" s="75" t="s">
        <v>683</v>
      </c>
      <c r="D2873" s="75" t="s">
        <v>179</v>
      </c>
      <c r="E2873" s="75" t="s">
        <v>17</v>
      </c>
      <c r="F2873" s="75" t="s">
        <v>705</v>
      </c>
      <c r="G2873" s="77">
        <v>4.0</v>
      </c>
    </row>
    <row r="2874">
      <c r="A2874" s="75" t="s">
        <v>665</v>
      </c>
      <c r="B2874" s="75" t="s">
        <v>704</v>
      </c>
      <c r="C2874" s="75" t="s">
        <v>683</v>
      </c>
      <c r="D2874" s="75" t="s">
        <v>179</v>
      </c>
      <c r="E2874" s="75" t="s">
        <v>17</v>
      </c>
      <c r="F2874" s="75" t="s">
        <v>706</v>
      </c>
      <c r="G2874" s="77">
        <v>1.0</v>
      </c>
    </row>
    <row r="2875">
      <c r="A2875" s="75" t="s">
        <v>665</v>
      </c>
      <c r="B2875" s="75" t="s">
        <v>704</v>
      </c>
      <c r="C2875" s="75" t="s">
        <v>683</v>
      </c>
      <c r="D2875" s="75" t="s">
        <v>179</v>
      </c>
      <c r="E2875" s="75" t="s">
        <v>17</v>
      </c>
      <c r="F2875" s="75" t="s">
        <v>707</v>
      </c>
      <c r="G2875" s="77">
        <v>1.0</v>
      </c>
    </row>
    <row r="2876">
      <c r="A2876" s="75" t="s">
        <v>665</v>
      </c>
      <c r="B2876" s="75" t="s">
        <v>704</v>
      </c>
      <c r="C2876" s="75" t="s">
        <v>683</v>
      </c>
      <c r="D2876" s="75" t="s">
        <v>179</v>
      </c>
      <c r="E2876" s="75" t="s">
        <v>14</v>
      </c>
      <c r="F2876" s="75" t="s">
        <v>705</v>
      </c>
      <c r="G2876" s="77">
        <v>48.0</v>
      </c>
    </row>
    <row r="2877">
      <c r="A2877" s="75" t="s">
        <v>665</v>
      </c>
      <c r="B2877" s="75" t="s">
        <v>704</v>
      </c>
      <c r="C2877" s="75" t="s">
        <v>683</v>
      </c>
      <c r="D2877" s="75" t="s">
        <v>179</v>
      </c>
      <c r="E2877" s="75" t="s">
        <v>14</v>
      </c>
      <c r="F2877" s="75" t="s">
        <v>706</v>
      </c>
      <c r="G2877" s="77">
        <v>0.0</v>
      </c>
    </row>
    <row r="2878">
      <c r="A2878" s="75" t="s">
        <v>665</v>
      </c>
      <c r="B2878" s="75" t="s">
        <v>704</v>
      </c>
      <c r="C2878" s="75" t="s">
        <v>683</v>
      </c>
      <c r="D2878" s="75" t="s">
        <v>179</v>
      </c>
      <c r="E2878" s="75" t="s">
        <v>14</v>
      </c>
      <c r="F2878" s="75" t="s">
        <v>707</v>
      </c>
      <c r="G2878" s="77">
        <v>0.0</v>
      </c>
    </row>
    <row r="2879">
      <c r="A2879" s="75" t="s">
        <v>665</v>
      </c>
      <c r="B2879" s="75" t="s">
        <v>704</v>
      </c>
      <c r="C2879" s="75" t="s">
        <v>683</v>
      </c>
      <c r="D2879" s="75" t="s">
        <v>179</v>
      </c>
      <c r="E2879" s="75" t="s">
        <v>11</v>
      </c>
      <c r="F2879" s="75" t="s">
        <v>705</v>
      </c>
      <c r="G2879" s="77">
        <v>148.0</v>
      </c>
    </row>
    <row r="2880">
      <c r="A2880" s="75" t="s">
        <v>665</v>
      </c>
      <c r="B2880" s="75" t="s">
        <v>704</v>
      </c>
      <c r="C2880" s="75" t="s">
        <v>683</v>
      </c>
      <c r="D2880" s="75" t="s">
        <v>179</v>
      </c>
      <c r="E2880" s="75" t="s">
        <v>11</v>
      </c>
      <c r="F2880" s="75" t="s">
        <v>706</v>
      </c>
      <c r="G2880" s="77">
        <v>18.0</v>
      </c>
    </row>
    <row r="2881">
      <c r="A2881" s="75" t="s">
        <v>665</v>
      </c>
      <c r="B2881" s="75" t="s">
        <v>704</v>
      </c>
      <c r="C2881" s="75" t="s">
        <v>683</v>
      </c>
      <c r="D2881" s="75" t="s">
        <v>179</v>
      </c>
      <c r="E2881" s="75" t="s">
        <v>11</v>
      </c>
      <c r="F2881" s="75" t="s">
        <v>707</v>
      </c>
      <c r="G2881" s="77">
        <v>17.0</v>
      </c>
    </row>
    <row r="2882">
      <c r="A2882" s="75" t="s">
        <v>665</v>
      </c>
      <c r="B2882" s="75" t="s">
        <v>704</v>
      </c>
      <c r="C2882" s="75" t="s">
        <v>683</v>
      </c>
      <c r="D2882" s="75" t="s">
        <v>179</v>
      </c>
      <c r="E2882" s="75" t="s">
        <v>20</v>
      </c>
      <c r="F2882" s="75" t="s">
        <v>705</v>
      </c>
      <c r="G2882" s="77">
        <v>7.0</v>
      </c>
    </row>
    <row r="2883">
      <c r="A2883" s="75" t="s">
        <v>665</v>
      </c>
      <c r="B2883" s="75" t="s">
        <v>704</v>
      </c>
      <c r="C2883" s="75" t="s">
        <v>683</v>
      </c>
      <c r="D2883" s="75" t="s">
        <v>179</v>
      </c>
      <c r="E2883" s="75" t="s">
        <v>20</v>
      </c>
      <c r="F2883" s="75" t="s">
        <v>706</v>
      </c>
      <c r="G2883" s="77">
        <v>2.0</v>
      </c>
    </row>
    <row r="2884">
      <c r="A2884" s="75" t="s">
        <v>665</v>
      </c>
      <c r="B2884" s="75" t="s">
        <v>704</v>
      </c>
      <c r="C2884" s="75" t="s">
        <v>683</v>
      </c>
      <c r="D2884" s="75" t="s">
        <v>179</v>
      </c>
      <c r="E2884" s="75" t="s">
        <v>20</v>
      </c>
      <c r="F2884" s="75" t="s">
        <v>707</v>
      </c>
      <c r="G2884" s="77">
        <v>2.0</v>
      </c>
    </row>
    <row r="2885">
      <c r="A2885" s="75" t="s">
        <v>665</v>
      </c>
      <c r="B2885" s="75" t="s">
        <v>704</v>
      </c>
      <c r="C2885" s="75" t="s">
        <v>683</v>
      </c>
      <c r="D2885" s="75" t="s">
        <v>179</v>
      </c>
      <c r="E2885" s="75" t="s">
        <v>15</v>
      </c>
      <c r="F2885" s="75" t="s">
        <v>705</v>
      </c>
      <c r="G2885" s="77">
        <v>18.0</v>
      </c>
    </row>
    <row r="2886">
      <c r="A2886" s="75" t="s">
        <v>665</v>
      </c>
      <c r="B2886" s="75" t="s">
        <v>704</v>
      </c>
      <c r="C2886" s="75" t="s">
        <v>683</v>
      </c>
      <c r="D2886" s="75" t="s">
        <v>179</v>
      </c>
      <c r="E2886" s="75" t="s">
        <v>15</v>
      </c>
      <c r="F2886" s="75" t="s">
        <v>706</v>
      </c>
      <c r="G2886" s="77">
        <v>0.0</v>
      </c>
    </row>
    <row r="2887">
      <c r="A2887" s="75" t="s">
        <v>665</v>
      </c>
      <c r="B2887" s="75" t="s">
        <v>704</v>
      </c>
      <c r="C2887" s="75" t="s">
        <v>683</v>
      </c>
      <c r="D2887" s="75" t="s">
        <v>179</v>
      </c>
      <c r="E2887" s="75" t="s">
        <v>15</v>
      </c>
      <c r="F2887" s="75" t="s">
        <v>707</v>
      </c>
      <c r="G2887" s="77">
        <v>0.0</v>
      </c>
    </row>
    <row r="2888">
      <c r="A2888" s="75" t="s">
        <v>665</v>
      </c>
      <c r="B2888" s="75" t="s">
        <v>704</v>
      </c>
      <c r="C2888" s="75" t="s">
        <v>683</v>
      </c>
      <c r="D2888" s="75" t="s">
        <v>179</v>
      </c>
      <c r="E2888" s="75" t="s">
        <v>19</v>
      </c>
      <c r="F2888" s="75" t="s">
        <v>705</v>
      </c>
      <c r="G2888" s="77">
        <v>3.0</v>
      </c>
    </row>
    <row r="2889">
      <c r="A2889" s="75" t="s">
        <v>665</v>
      </c>
      <c r="B2889" s="75" t="s">
        <v>704</v>
      </c>
      <c r="C2889" s="75" t="s">
        <v>683</v>
      </c>
      <c r="D2889" s="75" t="s">
        <v>179</v>
      </c>
      <c r="E2889" s="75" t="s">
        <v>19</v>
      </c>
      <c r="F2889" s="75" t="s">
        <v>706</v>
      </c>
      <c r="G2889" s="77">
        <v>2.0</v>
      </c>
    </row>
    <row r="2890">
      <c r="A2890" s="75" t="s">
        <v>665</v>
      </c>
      <c r="B2890" s="75" t="s">
        <v>704</v>
      </c>
      <c r="C2890" s="75" t="s">
        <v>683</v>
      </c>
      <c r="D2890" s="75" t="s">
        <v>179</v>
      </c>
      <c r="E2890" s="75" t="s">
        <v>19</v>
      </c>
      <c r="F2890" s="75" t="s">
        <v>707</v>
      </c>
      <c r="G2890" s="77">
        <v>2.0</v>
      </c>
    </row>
    <row r="2891">
      <c r="A2891" s="75" t="s">
        <v>665</v>
      </c>
      <c r="B2891" s="75" t="s">
        <v>704</v>
      </c>
      <c r="C2891" s="75" t="s">
        <v>683</v>
      </c>
      <c r="D2891" s="75" t="s">
        <v>179</v>
      </c>
      <c r="E2891" s="75" t="s">
        <v>13</v>
      </c>
      <c r="F2891" s="75" t="s">
        <v>705</v>
      </c>
      <c r="G2891" s="77">
        <v>2.0</v>
      </c>
    </row>
    <row r="2892">
      <c r="A2892" s="75" t="s">
        <v>665</v>
      </c>
      <c r="B2892" s="75" t="s">
        <v>704</v>
      </c>
      <c r="C2892" s="75" t="s">
        <v>683</v>
      </c>
      <c r="D2892" s="75" t="s">
        <v>179</v>
      </c>
      <c r="E2892" s="75" t="s">
        <v>13</v>
      </c>
      <c r="F2892" s="75" t="s">
        <v>706</v>
      </c>
      <c r="G2892" s="77">
        <v>0.0</v>
      </c>
    </row>
    <row r="2893">
      <c r="A2893" s="75" t="s">
        <v>665</v>
      </c>
      <c r="B2893" s="75" t="s">
        <v>704</v>
      </c>
      <c r="C2893" s="75" t="s">
        <v>683</v>
      </c>
      <c r="D2893" s="75" t="s">
        <v>179</v>
      </c>
      <c r="E2893" s="75" t="s">
        <v>13</v>
      </c>
      <c r="F2893" s="75" t="s">
        <v>707</v>
      </c>
      <c r="G2893" s="77">
        <v>0.0</v>
      </c>
    </row>
    <row r="2894">
      <c r="A2894" s="75" t="s">
        <v>665</v>
      </c>
      <c r="B2894" s="75" t="s">
        <v>704</v>
      </c>
      <c r="C2894" s="75" t="s">
        <v>683</v>
      </c>
      <c r="D2894" s="75" t="s">
        <v>179</v>
      </c>
      <c r="E2894" s="75" t="s">
        <v>10</v>
      </c>
      <c r="F2894" s="75" t="s">
        <v>705</v>
      </c>
      <c r="G2894" s="77">
        <v>46.0</v>
      </c>
    </row>
    <row r="2895">
      <c r="A2895" s="75" t="s">
        <v>665</v>
      </c>
      <c r="B2895" s="75" t="s">
        <v>704</v>
      </c>
      <c r="C2895" s="75" t="s">
        <v>683</v>
      </c>
      <c r="D2895" s="75" t="s">
        <v>179</v>
      </c>
      <c r="E2895" s="75" t="s">
        <v>10</v>
      </c>
      <c r="F2895" s="75" t="s">
        <v>706</v>
      </c>
      <c r="G2895" s="77">
        <v>13.0</v>
      </c>
    </row>
    <row r="2896">
      <c r="A2896" s="75" t="s">
        <v>665</v>
      </c>
      <c r="B2896" s="75" t="s">
        <v>704</v>
      </c>
      <c r="C2896" s="75" t="s">
        <v>683</v>
      </c>
      <c r="D2896" s="75" t="s">
        <v>179</v>
      </c>
      <c r="E2896" s="75" t="s">
        <v>10</v>
      </c>
      <c r="F2896" s="75" t="s">
        <v>707</v>
      </c>
      <c r="G2896" s="77">
        <v>7.0</v>
      </c>
    </row>
    <row r="2897">
      <c r="A2897" s="75" t="s">
        <v>665</v>
      </c>
      <c r="B2897" s="75" t="s">
        <v>704</v>
      </c>
      <c r="C2897" s="75" t="s">
        <v>683</v>
      </c>
      <c r="D2897" s="75" t="s">
        <v>179</v>
      </c>
      <c r="E2897" s="75" t="s">
        <v>16</v>
      </c>
      <c r="F2897" s="75" t="s">
        <v>705</v>
      </c>
      <c r="G2897" s="77">
        <v>25.0</v>
      </c>
    </row>
    <row r="2898">
      <c r="A2898" s="75" t="s">
        <v>665</v>
      </c>
      <c r="B2898" s="75" t="s">
        <v>704</v>
      </c>
      <c r="C2898" s="75" t="s">
        <v>683</v>
      </c>
      <c r="D2898" s="75" t="s">
        <v>179</v>
      </c>
      <c r="E2898" s="75" t="s">
        <v>16</v>
      </c>
      <c r="F2898" s="75" t="s">
        <v>706</v>
      </c>
      <c r="G2898" s="77">
        <v>3.0</v>
      </c>
    </row>
    <row r="2899">
      <c r="A2899" s="75" t="s">
        <v>665</v>
      </c>
      <c r="B2899" s="75" t="s">
        <v>704</v>
      </c>
      <c r="C2899" s="75" t="s">
        <v>683</v>
      </c>
      <c r="D2899" s="75" t="s">
        <v>179</v>
      </c>
      <c r="E2899" s="75" t="s">
        <v>16</v>
      </c>
      <c r="F2899" s="75" t="s">
        <v>707</v>
      </c>
      <c r="G2899" s="77">
        <v>3.0</v>
      </c>
    </row>
    <row r="2900">
      <c r="A2900" s="75" t="s">
        <v>665</v>
      </c>
      <c r="B2900" s="75" t="s">
        <v>704</v>
      </c>
      <c r="C2900" s="75" t="s">
        <v>683</v>
      </c>
      <c r="D2900" s="75" t="s">
        <v>179</v>
      </c>
      <c r="E2900" s="75" t="s">
        <v>12</v>
      </c>
      <c r="F2900" s="75" t="s">
        <v>705</v>
      </c>
      <c r="G2900" s="77">
        <v>17.0</v>
      </c>
    </row>
    <row r="2901">
      <c r="A2901" s="75" t="s">
        <v>665</v>
      </c>
      <c r="B2901" s="75" t="s">
        <v>704</v>
      </c>
      <c r="C2901" s="75" t="s">
        <v>683</v>
      </c>
      <c r="D2901" s="75" t="s">
        <v>179</v>
      </c>
      <c r="E2901" s="75" t="s">
        <v>12</v>
      </c>
      <c r="F2901" s="75" t="s">
        <v>706</v>
      </c>
      <c r="G2901" s="77">
        <v>2.0</v>
      </c>
    </row>
    <row r="2902">
      <c r="A2902" s="75" t="s">
        <v>665</v>
      </c>
      <c r="B2902" s="75" t="s">
        <v>704</v>
      </c>
      <c r="C2902" s="75" t="s">
        <v>683</v>
      </c>
      <c r="D2902" s="75" t="s">
        <v>179</v>
      </c>
      <c r="E2902" s="75" t="s">
        <v>12</v>
      </c>
      <c r="F2902" s="75" t="s">
        <v>707</v>
      </c>
      <c r="G2902" s="77">
        <v>2.0</v>
      </c>
    </row>
    <row r="2903">
      <c r="A2903" s="75" t="s">
        <v>665</v>
      </c>
      <c r="B2903" s="75" t="s">
        <v>704</v>
      </c>
      <c r="C2903" s="75" t="s">
        <v>683</v>
      </c>
      <c r="D2903" s="75" t="s">
        <v>179</v>
      </c>
      <c r="E2903" s="75" t="s">
        <v>18</v>
      </c>
      <c r="F2903" s="75" t="s">
        <v>705</v>
      </c>
      <c r="G2903" s="77">
        <v>1.0</v>
      </c>
    </row>
    <row r="2904">
      <c r="A2904" s="75" t="s">
        <v>665</v>
      </c>
      <c r="B2904" s="75" t="s">
        <v>704</v>
      </c>
      <c r="C2904" s="75" t="s">
        <v>683</v>
      </c>
      <c r="D2904" s="75" t="s">
        <v>179</v>
      </c>
      <c r="E2904" s="75" t="s">
        <v>18</v>
      </c>
      <c r="F2904" s="75" t="s">
        <v>706</v>
      </c>
      <c r="G2904" s="77">
        <v>0.0</v>
      </c>
    </row>
    <row r="2905">
      <c r="A2905" s="75" t="s">
        <v>665</v>
      </c>
      <c r="B2905" s="75" t="s">
        <v>704</v>
      </c>
      <c r="C2905" s="75" t="s">
        <v>683</v>
      </c>
      <c r="D2905" s="75" t="s">
        <v>179</v>
      </c>
      <c r="E2905" s="75" t="s">
        <v>18</v>
      </c>
      <c r="F2905" s="75" t="s">
        <v>707</v>
      </c>
      <c r="G2905" s="77">
        <v>0.0</v>
      </c>
    </row>
    <row r="2906">
      <c r="A2906" s="75" t="s">
        <v>665</v>
      </c>
      <c r="B2906" s="75" t="s">
        <v>704</v>
      </c>
      <c r="C2906" s="75" t="s">
        <v>683</v>
      </c>
      <c r="D2906" s="75" t="s">
        <v>114</v>
      </c>
      <c r="E2906" s="75" t="s">
        <v>17</v>
      </c>
      <c r="F2906" s="75" t="s">
        <v>705</v>
      </c>
      <c r="G2906" s="77">
        <v>107.0</v>
      </c>
    </row>
    <row r="2907">
      <c r="A2907" s="75" t="s">
        <v>665</v>
      </c>
      <c r="B2907" s="75" t="s">
        <v>704</v>
      </c>
      <c r="C2907" s="75" t="s">
        <v>683</v>
      </c>
      <c r="D2907" s="75" t="s">
        <v>114</v>
      </c>
      <c r="E2907" s="75" t="s">
        <v>17</v>
      </c>
      <c r="F2907" s="75" t="s">
        <v>706</v>
      </c>
      <c r="G2907" s="77">
        <v>20.0</v>
      </c>
    </row>
    <row r="2908">
      <c r="A2908" s="75" t="s">
        <v>665</v>
      </c>
      <c r="B2908" s="75" t="s">
        <v>704</v>
      </c>
      <c r="C2908" s="75" t="s">
        <v>683</v>
      </c>
      <c r="D2908" s="75" t="s">
        <v>114</v>
      </c>
      <c r="E2908" s="75" t="s">
        <v>17</v>
      </c>
      <c r="F2908" s="75" t="s">
        <v>707</v>
      </c>
      <c r="G2908" s="77">
        <v>17.0</v>
      </c>
    </row>
    <row r="2909">
      <c r="A2909" s="75" t="s">
        <v>665</v>
      </c>
      <c r="B2909" s="75" t="s">
        <v>704</v>
      </c>
      <c r="C2909" s="75" t="s">
        <v>683</v>
      </c>
      <c r="D2909" s="75" t="s">
        <v>114</v>
      </c>
      <c r="E2909" s="75" t="s">
        <v>14</v>
      </c>
      <c r="F2909" s="75" t="s">
        <v>705</v>
      </c>
      <c r="G2909" s="77">
        <v>354.0</v>
      </c>
    </row>
    <row r="2910">
      <c r="A2910" s="75" t="s">
        <v>665</v>
      </c>
      <c r="B2910" s="75" t="s">
        <v>704</v>
      </c>
      <c r="C2910" s="75" t="s">
        <v>683</v>
      </c>
      <c r="D2910" s="75" t="s">
        <v>114</v>
      </c>
      <c r="E2910" s="75" t="s">
        <v>14</v>
      </c>
      <c r="F2910" s="75" t="s">
        <v>706</v>
      </c>
      <c r="G2910" s="77">
        <v>0.0</v>
      </c>
    </row>
    <row r="2911">
      <c r="A2911" s="75" t="s">
        <v>665</v>
      </c>
      <c r="B2911" s="75" t="s">
        <v>704</v>
      </c>
      <c r="C2911" s="75" t="s">
        <v>683</v>
      </c>
      <c r="D2911" s="75" t="s">
        <v>114</v>
      </c>
      <c r="E2911" s="75" t="s">
        <v>14</v>
      </c>
      <c r="F2911" s="75" t="s">
        <v>707</v>
      </c>
      <c r="G2911" s="77">
        <v>0.0</v>
      </c>
    </row>
    <row r="2912">
      <c r="A2912" s="75" t="s">
        <v>665</v>
      </c>
      <c r="B2912" s="75" t="s">
        <v>704</v>
      </c>
      <c r="C2912" s="75" t="s">
        <v>683</v>
      </c>
      <c r="D2912" s="75" t="s">
        <v>114</v>
      </c>
      <c r="E2912" s="75" t="s">
        <v>11</v>
      </c>
      <c r="F2912" s="75" t="s">
        <v>705</v>
      </c>
      <c r="G2912" s="77">
        <v>6501.0</v>
      </c>
    </row>
    <row r="2913">
      <c r="A2913" s="75" t="s">
        <v>665</v>
      </c>
      <c r="B2913" s="75" t="s">
        <v>704</v>
      </c>
      <c r="C2913" s="75" t="s">
        <v>683</v>
      </c>
      <c r="D2913" s="75" t="s">
        <v>114</v>
      </c>
      <c r="E2913" s="75" t="s">
        <v>11</v>
      </c>
      <c r="F2913" s="75" t="s">
        <v>706</v>
      </c>
      <c r="G2913" s="77">
        <v>1112.0</v>
      </c>
    </row>
    <row r="2914">
      <c r="A2914" s="75" t="s">
        <v>665</v>
      </c>
      <c r="B2914" s="75" t="s">
        <v>704</v>
      </c>
      <c r="C2914" s="75" t="s">
        <v>683</v>
      </c>
      <c r="D2914" s="75" t="s">
        <v>114</v>
      </c>
      <c r="E2914" s="75" t="s">
        <v>11</v>
      </c>
      <c r="F2914" s="75" t="s">
        <v>707</v>
      </c>
      <c r="G2914" s="77">
        <v>908.0</v>
      </c>
    </row>
    <row r="2915">
      <c r="A2915" s="75" t="s">
        <v>665</v>
      </c>
      <c r="B2915" s="75" t="s">
        <v>704</v>
      </c>
      <c r="C2915" s="75" t="s">
        <v>683</v>
      </c>
      <c r="D2915" s="75" t="s">
        <v>114</v>
      </c>
      <c r="E2915" s="75" t="s">
        <v>20</v>
      </c>
      <c r="F2915" s="75" t="s">
        <v>705</v>
      </c>
      <c r="G2915" s="77">
        <v>122.0</v>
      </c>
    </row>
    <row r="2916">
      <c r="A2916" s="75" t="s">
        <v>665</v>
      </c>
      <c r="B2916" s="75" t="s">
        <v>704</v>
      </c>
      <c r="C2916" s="75" t="s">
        <v>683</v>
      </c>
      <c r="D2916" s="75" t="s">
        <v>114</v>
      </c>
      <c r="E2916" s="75" t="s">
        <v>20</v>
      </c>
      <c r="F2916" s="75" t="s">
        <v>706</v>
      </c>
      <c r="G2916" s="77">
        <v>11.0</v>
      </c>
    </row>
    <row r="2917">
      <c r="A2917" s="75" t="s">
        <v>665</v>
      </c>
      <c r="B2917" s="75" t="s">
        <v>704</v>
      </c>
      <c r="C2917" s="75" t="s">
        <v>683</v>
      </c>
      <c r="D2917" s="75" t="s">
        <v>114</v>
      </c>
      <c r="E2917" s="75" t="s">
        <v>20</v>
      </c>
      <c r="F2917" s="75" t="s">
        <v>707</v>
      </c>
      <c r="G2917" s="77">
        <v>11.0</v>
      </c>
    </row>
    <row r="2918">
      <c r="A2918" s="75" t="s">
        <v>665</v>
      </c>
      <c r="B2918" s="75" t="s">
        <v>704</v>
      </c>
      <c r="C2918" s="75" t="s">
        <v>683</v>
      </c>
      <c r="D2918" s="75" t="s">
        <v>114</v>
      </c>
      <c r="E2918" s="75" t="s">
        <v>15</v>
      </c>
      <c r="F2918" s="75" t="s">
        <v>705</v>
      </c>
      <c r="G2918" s="77">
        <v>494.0</v>
      </c>
    </row>
    <row r="2919">
      <c r="A2919" s="75" t="s">
        <v>665</v>
      </c>
      <c r="B2919" s="75" t="s">
        <v>704</v>
      </c>
      <c r="C2919" s="75" t="s">
        <v>683</v>
      </c>
      <c r="D2919" s="75" t="s">
        <v>114</v>
      </c>
      <c r="E2919" s="75" t="s">
        <v>15</v>
      </c>
      <c r="F2919" s="75" t="s">
        <v>706</v>
      </c>
      <c r="G2919" s="77">
        <v>14.0</v>
      </c>
    </row>
    <row r="2920">
      <c r="A2920" s="75" t="s">
        <v>665</v>
      </c>
      <c r="B2920" s="75" t="s">
        <v>704</v>
      </c>
      <c r="C2920" s="75" t="s">
        <v>683</v>
      </c>
      <c r="D2920" s="75" t="s">
        <v>114</v>
      </c>
      <c r="E2920" s="75" t="s">
        <v>15</v>
      </c>
      <c r="F2920" s="75" t="s">
        <v>707</v>
      </c>
      <c r="G2920" s="77">
        <v>14.0</v>
      </c>
    </row>
    <row r="2921">
      <c r="A2921" s="75" t="s">
        <v>665</v>
      </c>
      <c r="B2921" s="75" t="s">
        <v>704</v>
      </c>
      <c r="C2921" s="75" t="s">
        <v>683</v>
      </c>
      <c r="D2921" s="75" t="s">
        <v>114</v>
      </c>
      <c r="E2921" s="75" t="s">
        <v>19</v>
      </c>
      <c r="F2921" s="75" t="s">
        <v>705</v>
      </c>
      <c r="G2921" s="77">
        <v>39.0</v>
      </c>
    </row>
    <row r="2922">
      <c r="A2922" s="75" t="s">
        <v>665</v>
      </c>
      <c r="B2922" s="75" t="s">
        <v>704</v>
      </c>
      <c r="C2922" s="75" t="s">
        <v>683</v>
      </c>
      <c r="D2922" s="75" t="s">
        <v>114</v>
      </c>
      <c r="E2922" s="75" t="s">
        <v>19</v>
      </c>
      <c r="F2922" s="75" t="s">
        <v>706</v>
      </c>
      <c r="G2922" s="77">
        <v>11.0</v>
      </c>
    </row>
    <row r="2923">
      <c r="A2923" s="75" t="s">
        <v>665</v>
      </c>
      <c r="B2923" s="75" t="s">
        <v>704</v>
      </c>
      <c r="C2923" s="75" t="s">
        <v>683</v>
      </c>
      <c r="D2923" s="75" t="s">
        <v>114</v>
      </c>
      <c r="E2923" s="75" t="s">
        <v>19</v>
      </c>
      <c r="F2923" s="75" t="s">
        <v>707</v>
      </c>
      <c r="G2923" s="77">
        <v>11.0</v>
      </c>
    </row>
    <row r="2924">
      <c r="A2924" s="75" t="s">
        <v>665</v>
      </c>
      <c r="B2924" s="75" t="s">
        <v>704</v>
      </c>
      <c r="C2924" s="75" t="s">
        <v>683</v>
      </c>
      <c r="D2924" s="75" t="s">
        <v>114</v>
      </c>
      <c r="E2924" s="75" t="s">
        <v>13</v>
      </c>
      <c r="F2924" s="75" t="s">
        <v>705</v>
      </c>
      <c r="G2924" s="77">
        <v>64.0</v>
      </c>
    </row>
    <row r="2925">
      <c r="A2925" s="75" t="s">
        <v>665</v>
      </c>
      <c r="B2925" s="75" t="s">
        <v>704</v>
      </c>
      <c r="C2925" s="75" t="s">
        <v>683</v>
      </c>
      <c r="D2925" s="75" t="s">
        <v>114</v>
      </c>
      <c r="E2925" s="75" t="s">
        <v>13</v>
      </c>
      <c r="F2925" s="75" t="s">
        <v>706</v>
      </c>
      <c r="G2925" s="77">
        <v>9.0</v>
      </c>
    </row>
    <row r="2926">
      <c r="A2926" s="75" t="s">
        <v>665</v>
      </c>
      <c r="B2926" s="75" t="s">
        <v>704</v>
      </c>
      <c r="C2926" s="75" t="s">
        <v>683</v>
      </c>
      <c r="D2926" s="75" t="s">
        <v>114</v>
      </c>
      <c r="E2926" s="75" t="s">
        <v>13</v>
      </c>
      <c r="F2926" s="75" t="s">
        <v>707</v>
      </c>
      <c r="G2926" s="77">
        <v>6.0</v>
      </c>
    </row>
    <row r="2927">
      <c r="A2927" s="75" t="s">
        <v>665</v>
      </c>
      <c r="B2927" s="75" t="s">
        <v>704</v>
      </c>
      <c r="C2927" s="75" t="s">
        <v>683</v>
      </c>
      <c r="D2927" s="75" t="s">
        <v>114</v>
      </c>
      <c r="E2927" s="75" t="s">
        <v>10</v>
      </c>
      <c r="F2927" s="75" t="s">
        <v>705</v>
      </c>
      <c r="G2927" s="77">
        <v>6043.0</v>
      </c>
    </row>
    <row r="2928">
      <c r="A2928" s="75" t="s">
        <v>665</v>
      </c>
      <c r="B2928" s="75" t="s">
        <v>704</v>
      </c>
      <c r="C2928" s="75" t="s">
        <v>683</v>
      </c>
      <c r="D2928" s="75" t="s">
        <v>114</v>
      </c>
      <c r="E2928" s="75" t="s">
        <v>10</v>
      </c>
      <c r="F2928" s="75" t="s">
        <v>706</v>
      </c>
      <c r="G2928" s="77">
        <v>4123.0</v>
      </c>
    </row>
    <row r="2929">
      <c r="A2929" s="75" t="s">
        <v>665</v>
      </c>
      <c r="B2929" s="75" t="s">
        <v>704</v>
      </c>
      <c r="C2929" s="75" t="s">
        <v>683</v>
      </c>
      <c r="D2929" s="75" t="s">
        <v>114</v>
      </c>
      <c r="E2929" s="75" t="s">
        <v>10</v>
      </c>
      <c r="F2929" s="75" t="s">
        <v>707</v>
      </c>
      <c r="G2929" s="77">
        <v>2963.0</v>
      </c>
    </row>
    <row r="2930">
      <c r="A2930" s="75" t="s">
        <v>665</v>
      </c>
      <c r="B2930" s="75" t="s">
        <v>704</v>
      </c>
      <c r="C2930" s="75" t="s">
        <v>683</v>
      </c>
      <c r="D2930" s="75" t="s">
        <v>114</v>
      </c>
      <c r="E2930" s="75" t="s">
        <v>16</v>
      </c>
      <c r="F2930" s="75" t="s">
        <v>705</v>
      </c>
      <c r="G2930" s="77">
        <v>2355.0</v>
      </c>
    </row>
    <row r="2931">
      <c r="A2931" s="75" t="s">
        <v>665</v>
      </c>
      <c r="B2931" s="75" t="s">
        <v>704</v>
      </c>
      <c r="C2931" s="75" t="s">
        <v>683</v>
      </c>
      <c r="D2931" s="75" t="s">
        <v>114</v>
      </c>
      <c r="E2931" s="75" t="s">
        <v>16</v>
      </c>
      <c r="F2931" s="75" t="s">
        <v>706</v>
      </c>
      <c r="G2931" s="77">
        <v>1846.0</v>
      </c>
    </row>
    <row r="2932">
      <c r="A2932" s="75" t="s">
        <v>665</v>
      </c>
      <c r="B2932" s="75" t="s">
        <v>704</v>
      </c>
      <c r="C2932" s="75" t="s">
        <v>683</v>
      </c>
      <c r="D2932" s="75" t="s">
        <v>114</v>
      </c>
      <c r="E2932" s="75" t="s">
        <v>16</v>
      </c>
      <c r="F2932" s="75" t="s">
        <v>707</v>
      </c>
      <c r="G2932" s="77">
        <v>1741.0</v>
      </c>
    </row>
    <row r="2933">
      <c r="A2933" s="75" t="s">
        <v>665</v>
      </c>
      <c r="B2933" s="75" t="s">
        <v>704</v>
      </c>
      <c r="C2933" s="75" t="s">
        <v>683</v>
      </c>
      <c r="D2933" s="75" t="s">
        <v>114</v>
      </c>
      <c r="E2933" s="75" t="s">
        <v>12</v>
      </c>
      <c r="F2933" s="75" t="s">
        <v>705</v>
      </c>
      <c r="G2933" s="77">
        <v>379.0</v>
      </c>
    </row>
    <row r="2934">
      <c r="A2934" s="75" t="s">
        <v>665</v>
      </c>
      <c r="B2934" s="75" t="s">
        <v>704</v>
      </c>
      <c r="C2934" s="75" t="s">
        <v>683</v>
      </c>
      <c r="D2934" s="75" t="s">
        <v>114</v>
      </c>
      <c r="E2934" s="75" t="s">
        <v>12</v>
      </c>
      <c r="F2934" s="75" t="s">
        <v>706</v>
      </c>
      <c r="G2934" s="77">
        <v>29.0</v>
      </c>
    </row>
    <row r="2935">
      <c r="A2935" s="75" t="s">
        <v>665</v>
      </c>
      <c r="B2935" s="75" t="s">
        <v>704</v>
      </c>
      <c r="C2935" s="75" t="s">
        <v>683</v>
      </c>
      <c r="D2935" s="75" t="s">
        <v>114</v>
      </c>
      <c r="E2935" s="75" t="s">
        <v>12</v>
      </c>
      <c r="F2935" s="75" t="s">
        <v>707</v>
      </c>
      <c r="G2935" s="77">
        <v>26.0</v>
      </c>
    </row>
    <row r="2936">
      <c r="A2936" s="75" t="s">
        <v>665</v>
      </c>
      <c r="B2936" s="75" t="s">
        <v>704</v>
      </c>
      <c r="C2936" s="75" t="s">
        <v>683</v>
      </c>
      <c r="D2936" s="75" t="s">
        <v>114</v>
      </c>
      <c r="E2936" s="75" t="s">
        <v>18</v>
      </c>
      <c r="F2936" s="75" t="s">
        <v>705</v>
      </c>
      <c r="G2936" s="77">
        <v>28.0</v>
      </c>
    </row>
    <row r="2937">
      <c r="A2937" s="75" t="s">
        <v>665</v>
      </c>
      <c r="B2937" s="75" t="s">
        <v>704</v>
      </c>
      <c r="C2937" s="75" t="s">
        <v>683</v>
      </c>
      <c r="D2937" s="75" t="s">
        <v>114</v>
      </c>
      <c r="E2937" s="75" t="s">
        <v>18</v>
      </c>
      <c r="F2937" s="75" t="s">
        <v>706</v>
      </c>
      <c r="G2937" s="77">
        <v>2.0</v>
      </c>
    </row>
    <row r="2938">
      <c r="A2938" s="75" t="s">
        <v>665</v>
      </c>
      <c r="B2938" s="75" t="s">
        <v>704</v>
      </c>
      <c r="C2938" s="75" t="s">
        <v>683</v>
      </c>
      <c r="D2938" s="75" t="s">
        <v>114</v>
      </c>
      <c r="E2938" s="75" t="s">
        <v>18</v>
      </c>
      <c r="F2938" s="75" t="s">
        <v>707</v>
      </c>
      <c r="G2938" s="77">
        <v>2.0</v>
      </c>
    </row>
    <row r="2939">
      <c r="A2939" s="75" t="s">
        <v>665</v>
      </c>
      <c r="B2939" s="75" t="s">
        <v>704</v>
      </c>
      <c r="C2939" s="75" t="s">
        <v>683</v>
      </c>
      <c r="D2939" s="75" t="s">
        <v>222</v>
      </c>
      <c r="E2939" s="75" t="s">
        <v>17</v>
      </c>
      <c r="F2939" s="75" t="s">
        <v>705</v>
      </c>
      <c r="G2939" s="77">
        <v>21.0</v>
      </c>
    </row>
    <row r="2940">
      <c r="A2940" s="75" t="s">
        <v>665</v>
      </c>
      <c r="B2940" s="75" t="s">
        <v>704</v>
      </c>
      <c r="C2940" s="75" t="s">
        <v>683</v>
      </c>
      <c r="D2940" s="75" t="s">
        <v>222</v>
      </c>
      <c r="E2940" s="75" t="s">
        <v>17</v>
      </c>
      <c r="F2940" s="75" t="s">
        <v>706</v>
      </c>
      <c r="G2940" s="77">
        <v>3.0</v>
      </c>
    </row>
    <row r="2941">
      <c r="A2941" s="75" t="s">
        <v>665</v>
      </c>
      <c r="B2941" s="75" t="s">
        <v>704</v>
      </c>
      <c r="C2941" s="75" t="s">
        <v>683</v>
      </c>
      <c r="D2941" s="75" t="s">
        <v>222</v>
      </c>
      <c r="E2941" s="75" t="s">
        <v>17</v>
      </c>
      <c r="F2941" s="75" t="s">
        <v>707</v>
      </c>
      <c r="G2941" s="77">
        <v>3.0</v>
      </c>
    </row>
    <row r="2942">
      <c r="A2942" s="75" t="s">
        <v>665</v>
      </c>
      <c r="B2942" s="75" t="s">
        <v>704</v>
      </c>
      <c r="C2942" s="75" t="s">
        <v>683</v>
      </c>
      <c r="D2942" s="75" t="s">
        <v>222</v>
      </c>
      <c r="E2942" s="75" t="s">
        <v>14</v>
      </c>
      <c r="F2942" s="75" t="s">
        <v>705</v>
      </c>
      <c r="G2942" s="77">
        <v>19.0</v>
      </c>
    </row>
    <row r="2943">
      <c r="A2943" s="75" t="s">
        <v>665</v>
      </c>
      <c r="B2943" s="75" t="s">
        <v>704</v>
      </c>
      <c r="C2943" s="75" t="s">
        <v>683</v>
      </c>
      <c r="D2943" s="75" t="s">
        <v>222</v>
      </c>
      <c r="E2943" s="75" t="s">
        <v>14</v>
      </c>
      <c r="F2943" s="75" t="s">
        <v>706</v>
      </c>
      <c r="G2943" s="77">
        <v>0.0</v>
      </c>
    </row>
    <row r="2944">
      <c r="A2944" s="75" t="s">
        <v>665</v>
      </c>
      <c r="B2944" s="75" t="s">
        <v>704</v>
      </c>
      <c r="C2944" s="75" t="s">
        <v>683</v>
      </c>
      <c r="D2944" s="75" t="s">
        <v>222</v>
      </c>
      <c r="E2944" s="75" t="s">
        <v>14</v>
      </c>
      <c r="F2944" s="75" t="s">
        <v>707</v>
      </c>
      <c r="G2944" s="77">
        <v>0.0</v>
      </c>
    </row>
    <row r="2945">
      <c r="A2945" s="75" t="s">
        <v>665</v>
      </c>
      <c r="B2945" s="75" t="s">
        <v>704</v>
      </c>
      <c r="C2945" s="75" t="s">
        <v>683</v>
      </c>
      <c r="D2945" s="75" t="s">
        <v>222</v>
      </c>
      <c r="E2945" s="75" t="s">
        <v>11</v>
      </c>
      <c r="F2945" s="75" t="s">
        <v>705</v>
      </c>
      <c r="G2945" s="77">
        <v>478.0</v>
      </c>
    </row>
    <row r="2946">
      <c r="A2946" s="75" t="s">
        <v>665</v>
      </c>
      <c r="B2946" s="75" t="s">
        <v>704</v>
      </c>
      <c r="C2946" s="75" t="s">
        <v>683</v>
      </c>
      <c r="D2946" s="75" t="s">
        <v>222</v>
      </c>
      <c r="E2946" s="75" t="s">
        <v>11</v>
      </c>
      <c r="F2946" s="75" t="s">
        <v>706</v>
      </c>
      <c r="G2946" s="77">
        <v>39.0</v>
      </c>
    </row>
    <row r="2947">
      <c r="A2947" s="75" t="s">
        <v>665</v>
      </c>
      <c r="B2947" s="75" t="s">
        <v>704</v>
      </c>
      <c r="C2947" s="75" t="s">
        <v>683</v>
      </c>
      <c r="D2947" s="75" t="s">
        <v>222</v>
      </c>
      <c r="E2947" s="75" t="s">
        <v>11</v>
      </c>
      <c r="F2947" s="75" t="s">
        <v>707</v>
      </c>
      <c r="G2947" s="77">
        <v>36.0</v>
      </c>
    </row>
    <row r="2948">
      <c r="A2948" s="75" t="s">
        <v>665</v>
      </c>
      <c r="B2948" s="75" t="s">
        <v>704</v>
      </c>
      <c r="C2948" s="75" t="s">
        <v>683</v>
      </c>
      <c r="D2948" s="75" t="s">
        <v>222</v>
      </c>
      <c r="E2948" s="75" t="s">
        <v>20</v>
      </c>
      <c r="F2948" s="75" t="s">
        <v>705</v>
      </c>
      <c r="G2948" s="77">
        <v>15.0</v>
      </c>
    </row>
    <row r="2949">
      <c r="A2949" s="75" t="s">
        <v>665</v>
      </c>
      <c r="B2949" s="75" t="s">
        <v>704</v>
      </c>
      <c r="C2949" s="75" t="s">
        <v>683</v>
      </c>
      <c r="D2949" s="75" t="s">
        <v>222</v>
      </c>
      <c r="E2949" s="75" t="s">
        <v>20</v>
      </c>
      <c r="F2949" s="75" t="s">
        <v>706</v>
      </c>
      <c r="G2949" s="77">
        <v>7.0</v>
      </c>
    </row>
    <row r="2950">
      <c r="A2950" s="75" t="s">
        <v>665</v>
      </c>
      <c r="B2950" s="75" t="s">
        <v>704</v>
      </c>
      <c r="C2950" s="75" t="s">
        <v>683</v>
      </c>
      <c r="D2950" s="75" t="s">
        <v>222</v>
      </c>
      <c r="E2950" s="75" t="s">
        <v>20</v>
      </c>
      <c r="F2950" s="75" t="s">
        <v>707</v>
      </c>
      <c r="G2950" s="77">
        <v>6.0</v>
      </c>
    </row>
    <row r="2951">
      <c r="A2951" s="75" t="s">
        <v>665</v>
      </c>
      <c r="B2951" s="75" t="s">
        <v>704</v>
      </c>
      <c r="C2951" s="75" t="s">
        <v>683</v>
      </c>
      <c r="D2951" s="75" t="s">
        <v>222</v>
      </c>
      <c r="E2951" s="75" t="s">
        <v>15</v>
      </c>
      <c r="F2951" s="75" t="s">
        <v>705</v>
      </c>
      <c r="G2951" s="77">
        <v>59.0</v>
      </c>
    </row>
    <row r="2952">
      <c r="A2952" s="75" t="s">
        <v>665</v>
      </c>
      <c r="B2952" s="75" t="s">
        <v>704</v>
      </c>
      <c r="C2952" s="75" t="s">
        <v>683</v>
      </c>
      <c r="D2952" s="75" t="s">
        <v>222</v>
      </c>
      <c r="E2952" s="75" t="s">
        <v>15</v>
      </c>
      <c r="F2952" s="75" t="s">
        <v>706</v>
      </c>
      <c r="G2952" s="77">
        <v>1.0</v>
      </c>
    </row>
    <row r="2953">
      <c r="A2953" s="75" t="s">
        <v>665</v>
      </c>
      <c r="B2953" s="75" t="s">
        <v>704</v>
      </c>
      <c r="C2953" s="75" t="s">
        <v>683</v>
      </c>
      <c r="D2953" s="75" t="s">
        <v>222</v>
      </c>
      <c r="E2953" s="75" t="s">
        <v>15</v>
      </c>
      <c r="F2953" s="75" t="s">
        <v>707</v>
      </c>
      <c r="G2953" s="77">
        <v>1.0</v>
      </c>
    </row>
    <row r="2954">
      <c r="A2954" s="75" t="s">
        <v>665</v>
      </c>
      <c r="B2954" s="75" t="s">
        <v>704</v>
      </c>
      <c r="C2954" s="75" t="s">
        <v>683</v>
      </c>
      <c r="D2954" s="75" t="s">
        <v>222</v>
      </c>
      <c r="E2954" s="75" t="s">
        <v>19</v>
      </c>
      <c r="F2954" s="75" t="s">
        <v>705</v>
      </c>
      <c r="G2954" s="77">
        <v>4.0</v>
      </c>
    </row>
    <row r="2955">
      <c r="A2955" s="75" t="s">
        <v>665</v>
      </c>
      <c r="B2955" s="75" t="s">
        <v>704</v>
      </c>
      <c r="C2955" s="75" t="s">
        <v>683</v>
      </c>
      <c r="D2955" s="75" t="s">
        <v>222</v>
      </c>
      <c r="E2955" s="75" t="s">
        <v>19</v>
      </c>
      <c r="F2955" s="75" t="s">
        <v>706</v>
      </c>
      <c r="G2955" s="77">
        <v>3.0</v>
      </c>
    </row>
    <row r="2956">
      <c r="A2956" s="75" t="s">
        <v>665</v>
      </c>
      <c r="B2956" s="75" t="s">
        <v>704</v>
      </c>
      <c r="C2956" s="75" t="s">
        <v>683</v>
      </c>
      <c r="D2956" s="75" t="s">
        <v>222</v>
      </c>
      <c r="E2956" s="75" t="s">
        <v>19</v>
      </c>
      <c r="F2956" s="75" t="s">
        <v>707</v>
      </c>
      <c r="G2956" s="77">
        <v>2.0</v>
      </c>
    </row>
    <row r="2957">
      <c r="A2957" s="75" t="s">
        <v>665</v>
      </c>
      <c r="B2957" s="75" t="s">
        <v>704</v>
      </c>
      <c r="C2957" s="75" t="s">
        <v>683</v>
      </c>
      <c r="D2957" s="75" t="s">
        <v>222</v>
      </c>
      <c r="E2957" s="75" t="s">
        <v>13</v>
      </c>
      <c r="F2957" s="75" t="s">
        <v>705</v>
      </c>
      <c r="G2957" s="77">
        <v>8.0</v>
      </c>
    </row>
    <row r="2958">
      <c r="A2958" s="75" t="s">
        <v>665</v>
      </c>
      <c r="B2958" s="75" t="s">
        <v>704</v>
      </c>
      <c r="C2958" s="75" t="s">
        <v>683</v>
      </c>
      <c r="D2958" s="75" t="s">
        <v>222</v>
      </c>
      <c r="E2958" s="75" t="s">
        <v>13</v>
      </c>
      <c r="F2958" s="75" t="s">
        <v>706</v>
      </c>
      <c r="G2958" s="77">
        <v>0.0</v>
      </c>
    </row>
    <row r="2959">
      <c r="A2959" s="75" t="s">
        <v>665</v>
      </c>
      <c r="B2959" s="75" t="s">
        <v>704</v>
      </c>
      <c r="C2959" s="75" t="s">
        <v>683</v>
      </c>
      <c r="D2959" s="75" t="s">
        <v>222</v>
      </c>
      <c r="E2959" s="75" t="s">
        <v>13</v>
      </c>
      <c r="F2959" s="75" t="s">
        <v>707</v>
      </c>
      <c r="G2959" s="77">
        <v>0.0</v>
      </c>
    </row>
    <row r="2960">
      <c r="A2960" s="75" t="s">
        <v>665</v>
      </c>
      <c r="B2960" s="75" t="s">
        <v>704</v>
      </c>
      <c r="C2960" s="75" t="s">
        <v>683</v>
      </c>
      <c r="D2960" s="75" t="s">
        <v>222</v>
      </c>
      <c r="E2960" s="75" t="s">
        <v>10</v>
      </c>
      <c r="F2960" s="75" t="s">
        <v>705</v>
      </c>
      <c r="G2960" s="77">
        <v>336.0</v>
      </c>
    </row>
    <row r="2961">
      <c r="A2961" s="75" t="s">
        <v>665</v>
      </c>
      <c r="B2961" s="75" t="s">
        <v>704</v>
      </c>
      <c r="C2961" s="75" t="s">
        <v>683</v>
      </c>
      <c r="D2961" s="75" t="s">
        <v>222</v>
      </c>
      <c r="E2961" s="75" t="s">
        <v>10</v>
      </c>
      <c r="F2961" s="75" t="s">
        <v>706</v>
      </c>
      <c r="G2961" s="77">
        <v>191.0</v>
      </c>
    </row>
    <row r="2962">
      <c r="A2962" s="75" t="s">
        <v>665</v>
      </c>
      <c r="B2962" s="75" t="s">
        <v>704</v>
      </c>
      <c r="C2962" s="75" t="s">
        <v>683</v>
      </c>
      <c r="D2962" s="75" t="s">
        <v>222</v>
      </c>
      <c r="E2962" s="75" t="s">
        <v>10</v>
      </c>
      <c r="F2962" s="75" t="s">
        <v>707</v>
      </c>
      <c r="G2962" s="77">
        <v>93.0</v>
      </c>
    </row>
    <row r="2963">
      <c r="A2963" s="75" t="s">
        <v>665</v>
      </c>
      <c r="B2963" s="75" t="s">
        <v>704</v>
      </c>
      <c r="C2963" s="75" t="s">
        <v>683</v>
      </c>
      <c r="D2963" s="75" t="s">
        <v>222</v>
      </c>
      <c r="E2963" s="75" t="s">
        <v>16</v>
      </c>
      <c r="F2963" s="75" t="s">
        <v>705</v>
      </c>
      <c r="G2963" s="77">
        <v>24.0</v>
      </c>
    </row>
    <row r="2964">
      <c r="A2964" s="75" t="s">
        <v>665</v>
      </c>
      <c r="B2964" s="75" t="s">
        <v>704</v>
      </c>
      <c r="C2964" s="75" t="s">
        <v>683</v>
      </c>
      <c r="D2964" s="75" t="s">
        <v>222</v>
      </c>
      <c r="E2964" s="75" t="s">
        <v>16</v>
      </c>
      <c r="F2964" s="75" t="s">
        <v>706</v>
      </c>
      <c r="G2964" s="77">
        <v>2.0</v>
      </c>
    </row>
    <row r="2965">
      <c r="A2965" s="75" t="s">
        <v>665</v>
      </c>
      <c r="B2965" s="75" t="s">
        <v>704</v>
      </c>
      <c r="C2965" s="75" t="s">
        <v>683</v>
      </c>
      <c r="D2965" s="75" t="s">
        <v>222</v>
      </c>
      <c r="E2965" s="75" t="s">
        <v>16</v>
      </c>
      <c r="F2965" s="75" t="s">
        <v>707</v>
      </c>
      <c r="G2965" s="77">
        <v>2.0</v>
      </c>
    </row>
    <row r="2966">
      <c r="A2966" s="75" t="s">
        <v>665</v>
      </c>
      <c r="B2966" s="75" t="s">
        <v>704</v>
      </c>
      <c r="C2966" s="75" t="s">
        <v>683</v>
      </c>
      <c r="D2966" s="75" t="s">
        <v>222</v>
      </c>
      <c r="E2966" s="75" t="s">
        <v>12</v>
      </c>
      <c r="F2966" s="75" t="s">
        <v>705</v>
      </c>
      <c r="G2966" s="77">
        <v>61.0</v>
      </c>
    </row>
    <row r="2967">
      <c r="A2967" s="75" t="s">
        <v>665</v>
      </c>
      <c r="B2967" s="75" t="s">
        <v>704</v>
      </c>
      <c r="C2967" s="75" t="s">
        <v>683</v>
      </c>
      <c r="D2967" s="75" t="s">
        <v>222</v>
      </c>
      <c r="E2967" s="75" t="s">
        <v>12</v>
      </c>
      <c r="F2967" s="75" t="s">
        <v>706</v>
      </c>
      <c r="G2967" s="77">
        <v>23.0</v>
      </c>
    </row>
    <row r="2968">
      <c r="A2968" s="75" t="s">
        <v>665</v>
      </c>
      <c r="B2968" s="75" t="s">
        <v>704</v>
      </c>
      <c r="C2968" s="75" t="s">
        <v>683</v>
      </c>
      <c r="D2968" s="75" t="s">
        <v>222</v>
      </c>
      <c r="E2968" s="75" t="s">
        <v>12</v>
      </c>
      <c r="F2968" s="75" t="s">
        <v>707</v>
      </c>
      <c r="G2968" s="77">
        <v>10.0</v>
      </c>
    </row>
    <row r="2969">
      <c r="A2969" s="75" t="s">
        <v>665</v>
      </c>
      <c r="B2969" s="75" t="s">
        <v>704</v>
      </c>
      <c r="C2969" s="75" t="s">
        <v>683</v>
      </c>
      <c r="D2969" s="75" t="s">
        <v>222</v>
      </c>
      <c r="E2969" s="75" t="s">
        <v>18</v>
      </c>
      <c r="F2969" s="75" t="s">
        <v>705</v>
      </c>
      <c r="G2969" s="77">
        <v>1.0</v>
      </c>
    </row>
    <row r="2970">
      <c r="A2970" s="75" t="s">
        <v>665</v>
      </c>
      <c r="B2970" s="75" t="s">
        <v>704</v>
      </c>
      <c r="C2970" s="75" t="s">
        <v>683</v>
      </c>
      <c r="D2970" s="75" t="s">
        <v>222</v>
      </c>
      <c r="E2970" s="75" t="s">
        <v>18</v>
      </c>
      <c r="F2970" s="75" t="s">
        <v>706</v>
      </c>
      <c r="G2970" s="77">
        <v>0.0</v>
      </c>
    </row>
    <row r="2971">
      <c r="A2971" s="75" t="s">
        <v>665</v>
      </c>
      <c r="B2971" s="75" t="s">
        <v>704</v>
      </c>
      <c r="C2971" s="75" t="s">
        <v>683</v>
      </c>
      <c r="D2971" s="75" t="s">
        <v>222</v>
      </c>
      <c r="E2971" s="75" t="s">
        <v>18</v>
      </c>
      <c r="F2971" s="75" t="s">
        <v>707</v>
      </c>
      <c r="G2971" s="77">
        <v>0.0</v>
      </c>
    </row>
    <row r="2972">
      <c r="A2972" s="75" t="s">
        <v>665</v>
      </c>
      <c r="B2972" s="75" t="s">
        <v>704</v>
      </c>
      <c r="C2972" s="75" t="s">
        <v>683</v>
      </c>
      <c r="D2972" s="75" t="s">
        <v>212</v>
      </c>
      <c r="E2972" s="75" t="s">
        <v>17</v>
      </c>
      <c r="F2972" s="75" t="s">
        <v>705</v>
      </c>
      <c r="G2972" s="77">
        <v>5.0</v>
      </c>
    </row>
    <row r="2973">
      <c r="A2973" s="75" t="s">
        <v>665</v>
      </c>
      <c r="B2973" s="75" t="s">
        <v>704</v>
      </c>
      <c r="C2973" s="75" t="s">
        <v>683</v>
      </c>
      <c r="D2973" s="75" t="s">
        <v>212</v>
      </c>
      <c r="E2973" s="75" t="s">
        <v>17</v>
      </c>
      <c r="F2973" s="75" t="s">
        <v>706</v>
      </c>
      <c r="G2973" s="77">
        <v>1.0</v>
      </c>
    </row>
    <row r="2974">
      <c r="A2974" s="75" t="s">
        <v>665</v>
      </c>
      <c r="B2974" s="75" t="s">
        <v>704</v>
      </c>
      <c r="C2974" s="75" t="s">
        <v>683</v>
      </c>
      <c r="D2974" s="75" t="s">
        <v>212</v>
      </c>
      <c r="E2974" s="75" t="s">
        <v>17</v>
      </c>
      <c r="F2974" s="75" t="s">
        <v>707</v>
      </c>
      <c r="G2974" s="77">
        <v>1.0</v>
      </c>
    </row>
    <row r="2975">
      <c r="A2975" s="75" t="s">
        <v>665</v>
      </c>
      <c r="B2975" s="75" t="s">
        <v>704</v>
      </c>
      <c r="C2975" s="75" t="s">
        <v>683</v>
      </c>
      <c r="D2975" s="75" t="s">
        <v>212</v>
      </c>
      <c r="E2975" s="75" t="s">
        <v>14</v>
      </c>
      <c r="F2975" s="75" t="s">
        <v>705</v>
      </c>
      <c r="G2975" s="77">
        <v>4.0</v>
      </c>
    </row>
    <row r="2976">
      <c r="A2976" s="75" t="s">
        <v>665</v>
      </c>
      <c r="B2976" s="75" t="s">
        <v>704</v>
      </c>
      <c r="C2976" s="75" t="s">
        <v>683</v>
      </c>
      <c r="D2976" s="75" t="s">
        <v>212</v>
      </c>
      <c r="E2976" s="75" t="s">
        <v>14</v>
      </c>
      <c r="F2976" s="75" t="s">
        <v>706</v>
      </c>
      <c r="G2976" s="77">
        <v>0.0</v>
      </c>
    </row>
    <row r="2977">
      <c r="A2977" s="75" t="s">
        <v>665</v>
      </c>
      <c r="B2977" s="75" t="s">
        <v>704</v>
      </c>
      <c r="C2977" s="75" t="s">
        <v>683</v>
      </c>
      <c r="D2977" s="75" t="s">
        <v>212</v>
      </c>
      <c r="E2977" s="75" t="s">
        <v>14</v>
      </c>
      <c r="F2977" s="75" t="s">
        <v>707</v>
      </c>
      <c r="G2977" s="77">
        <v>0.0</v>
      </c>
    </row>
    <row r="2978">
      <c r="A2978" s="75" t="s">
        <v>665</v>
      </c>
      <c r="B2978" s="75" t="s">
        <v>704</v>
      </c>
      <c r="C2978" s="75" t="s">
        <v>683</v>
      </c>
      <c r="D2978" s="75" t="s">
        <v>212</v>
      </c>
      <c r="E2978" s="75" t="s">
        <v>11</v>
      </c>
      <c r="F2978" s="75" t="s">
        <v>705</v>
      </c>
      <c r="G2978" s="77">
        <v>108.0</v>
      </c>
    </row>
    <row r="2979">
      <c r="A2979" s="75" t="s">
        <v>665</v>
      </c>
      <c r="B2979" s="75" t="s">
        <v>704</v>
      </c>
      <c r="C2979" s="75" t="s">
        <v>683</v>
      </c>
      <c r="D2979" s="75" t="s">
        <v>212</v>
      </c>
      <c r="E2979" s="75" t="s">
        <v>11</v>
      </c>
      <c r="F2979" s="75" t="s">
        <v>706</v>
      </c>
      <c r="G2979" s="77">
        <v>10.0</v>
      </c>
    </row>
    <row r="2980">
      <c r="A2980" s="75" t="s">
        <v>665</v>
      </c>
      <c r="B2980" s="75" t="s">
        <v>704</v>
      </c>
      <c r="C2980" s="75" t="s">
        <v>683</v>
      </c>
      <c r="D2980" s="75" t="s">
        <v>212</v>
      </c>
      <c r="E2980" s="75" t="s">
        <v>11</v>
      </c>
      <c r="F2980" s="75" t="s">
        <v>707</v>
      </c>
      <c r="G2980" s="77">
        <v>9.0</v>
      </c>
    </row>
    <row r="2981">
      <c r="A2981" s="75" t="s">
        <v>665</v>
      </c>
      <c r="B2981" s="75" t="s">
        <v>704</v>
      </c>
      <c r="C2981" s="75" t="s">
        <v>683</v>
      </c>
      <c r="D2981" s="75" t="s">
        <v>212</v>
      </c>
      <c r="E2981" s="75" t="s">
        <v>15</v>
      </c>
      <c r="F2981" s="75" t="s">
        <v>705</v>
      </c>
      <c r="G2981" s="77">
        <v>12.0</v>
      </c>
    </row>
    <row r="2982">
      <c r="A2982" s="75" t="s">
        <v>665</v>
      </c>
      <c r="B2982" s="75" t="s">
        <v>704</v>
      </c>
      <c r="C2982" s="75" t="s">
        <v>683</v>
      </c>
      <c r="D2982" s="75" t="s">
        <v>212</v>
      </c>
      <c r="E2982" s="75" t="s">
        <v>15</v>
      </c>
      <c r="F2982" s="75" t="s">
        <v>706</v>
      </c>
      <c r="G2982" s="77">
        <v>0.0</v>
      </c>
    </row>
    <row r="2983">
      <c r="A2983" s="75" t="s">
        <v>665</v>
      </c>
      <c r="B2983" s="75" t="s">
        <v>704</v>
      </c>
      <c r="C2983" s="75" t="s">
        <v>683</v>
      </c>
      <c r="D2983" s="75" t="s">
        <v>212</v>
      </c>
      <c r="E2983" s="75" t="s">
        <v>15</v>
      </c>
      <c r="F2983" s="75" t="s">
        <v>707</v>
      </c>
      <c r="G2983" s="77">
        <v>0.0</v>
      </c>
    </row>
    <row r="2984">
      <c r="A2984" s="75" t="s">
        <v>665</v>
      </c>
      <c r="B2984" s="75" t="s">
        <v>704</v>
      </c>
      <c r="C2984" s="75" t="s">
        <v>683</v>
      </c>
      <c r="D2984" s="75" t="s">
        <v>212</v>
      </c>
      <c r="E2984" s="75" t="s">
        <v>19</v>
      </c>
      <c r="F2984" s="75" t="s">
        <v>705</v>
      </c>
      <c r="G2984" s="77">
        <v>1.0</v>
      </c>
    </row>
    <row r="2985">
      <c r="A2985" s="75" t="s">
        <v>665</v>
      </c>
      <c r="B2985" s="75" t="s">
        <v>704</v>
      </c>
      <c r="C2985" s="75" t="s">
        <v>683</v>
      </c>
      <c r="D2985" s="75" t="s">
        <v>212</v>
      </c>
      <c r="E2985" s="75" t="s">
        <v>19</v>
      </c>
      <c r="F2985" s="75" t="s">
        <v>706</v>
      </c>
      <c r="G2985" s="77">
        <v>0.0</v>
      </c>
    </row>
    <row r="2986">
      <c r="A2986" s="75" t="s">
        <v>665</v>
      </c>
      <c r="B2986" s="75" t="s">
        <v>704</v>
      </c>
      <c r="C2986" s="75" t="s">
        <v>683</v>
      </c>
      <c r="D2986" s="75" t="s">
        <v>212</v>
      </c>
      <c r="E2986" s="75" t="s">
        <v>19</v>
      </c>
      <c r="F2986" s="75" t="s">
        <v>707</v>
      </c>
      <c r="G2986" s="77">
        <v>0.0</v>
      </c>
    </row>
    <row r="2987">
      <c r="A2987" s="75" t="s">
        <v>665</v>
      </c>
      <c r="B2987" s="75" t="s">
        <v>704</v>
      </c>
      <c r="C2987" s="75" t="s">
        <v>683</v>
      </c>
      <c r="D2987" s="75" t="s">
        <v>212</v>
      </c>
      <c r="E2987" s="75" t="s">
        <v>13</v>
      </c>
      <c r="F2987" s="75" t="s">
        <v>705</v>
      </c>
      <c r="G2987" s="77">
        <v>2.0</v>
      </c>
    </row>
    <row r="2988">
      <c r="A2988" s="75" t="s">
        <v>665</v>
      </c>
      <c r="B2988" s="75" t="s">
        <v>704</v>
      </c>
      <c r="C2988" s="75" t="s">
        <v>683</v>
      </c>
      <c r="D2988" s="75" t="s">
        <v>212</v>
      </c>
      <c r="E2988" s="75" t="s">
        <v>13</v>
      </c>
      <c r="F2988" s="75" t="s">
        <v>706</v>
      </c>
      <c r="G2988" s="77">
        <v>0.0</v>
      </c>
    </row>
    <row r="2989">
      <c r="A2989" s="75" t="s">
        <v>665</v>
      </c>
      <c r="B2989" s="75" t="s">
        <v>704</v>
      </c>
      <c r="C2989" s="75" t="s">
        <v>683</v>
      </c>
      <c r="D2989" s="75" t="s">
        <v>212</v>
      </c>
      <c r="E2989" s="75" t="s">
        <v>13</v>
      </c>
      <c r="F2989" s="75" t="s">
        <v>707</v>
      </c>
      <c r="G2989" s="77">
        <v>0.0</v>
      </c>
    </row>
    <row r="2990">
      <c r="A2990" s="75" t="s">
        <v>665</v>
      </c>
      <c r="B2990" s="75" t="s">
        <v>704</v>
      </c>
      <c r="C2990" s="75" t="s">
        <v>683</v>
      </c>
      <c r="D2990" s="75" t="s">
        <v>212</v>
      </c>
      <c r="E2990" s="75" t="s">
        <v>10</v>
      </c>
      <c r="F2990" s="75" t="s">
        <v>705</v>
      </c>
      <c r="G2990" s="77">
        <v>95.0</v>
      </c>
    </row>
    <row r="2991">
      <c r="A2991" s="75" t="s">
        <v>665</v>
      </c>
      <c r="B2991" s="75" t="s">
        <v>704</v>
      </c>
      <c r="C2991" s="75" t="s">
        <v>683</v>
      </c>
      <c r="D2991" s="75" t="s">
        <v>212</v>
      </c>
      <c r="E2991" s="75" t="s">
        <v>10</v>
      </c>
      <c r="F2991" s="75" t="s">
        <v>706</v>
      </c>
      <c r="G2991" s="77">
        <v>73.0</v>
      </c>
    </row>
    <row r="2992">
      <c r="A2992" s="75" t="s">
        <v>665</v>
      </c>
      <c r="B2992" s="75" t="s">
        <v>704</v>
      </c>
      <c r="C2992" s="75" t="s">
        <v>683</v>
      </c>
      <c r="D2992" s="75" t="s">
        <v>212</v>
      </c>
      <c r="E2992" s="75" t="s">
        <v>10</v>
      </c>
      <c r="F2992" s="75" t="s">
        <v>707</v>
      </c>
      <c r="G2992" s="77">
        <v>46.0</v>
      </c>
    </row>
    <row r="2993">
      <c r="A2993" s="75" t="s">
        <v>665</v>
      </c>
      <c r="B2993" s="75" t="s">
        <v>704</v>
      </c>
      <c r="C2993" s="75" t="s">
        <v>683</v>
      </c>
      <c r="D2993" s="75" t="s">
        <v>212</v>
      </c>
      <c r="E2993" s="75" t="s">
        <v>16</v>
      </c>
      <c r="F2993" s="75" t="s">
        <v>705</v>
      </c>
      <c r="G2993" s="77">
        <v>21.0</v>
      </c>
    </row>
    <row r="2994">
      <c r="A2994" s="75" t="s">
        <v>665</v>
      </c>
      <c r="B2994" s="75" t="s">
        <v>704</v>
      </c>
      <c r="C2994" s="75" t="s">
        <v>683</v>
      </c>
      <c r="D2994" s="75" t="s">
        <v>212</v>
      </c>
      <c r="E2994" s="75" t="s">
        <v>16</v>
      </c>
      <c r="F2994" s="75" t="s">
        <v>706</v>
      </c>
      <c r="G2994" s="77">
        <v>7.0</v>
      </c>
    </row>
    <row r="2995">
      <c r="A2995" s="75" t="s">
        <v>665</v>
      </c>
      <c r="B2995" s="75" t="s">
        <v>704</v>
      </c>
      <c r="C2995" s="75" t="s">
        <v>683</v>
      </c>
      <c r="D2995" s="75" t="s">
        <v>212</v>
      </c>
      <c r="E2995" s="75" t="s">
        <v>16</v>
      </c>
      <c r="F2995" s="75" t="s">
        <v>707</v>
      </c>
      <c r="G2995" s="77">
        <v>6.0</v>
      </c>
    </row>
    <row r="2996">
      <c r="A2996" s="75" t="s">
        <v>665</v>
      </c>
      <c r="B2996" s="75" t="s">
        <v>704</v>
      </c>
      <c r="C2996" s="75" t="s">
        <v>683</v>
      </c>
      <c r="D2996" s="75" t="s">
        <v>212</v>
      </c>
      <c r="E2996" s="75" t="s">
        <v>12</v>
      </c>
      <c r="F2996" s="75" t="s">
        <v>705</v>
      </c>
      <c r="G2996" s="77">
        <v>6.0</v>
      </c>
    </row>
    <row r="2997">
      <c r="A2997" s="75" t="s">
        <v>665</v>
      </c>
      <c r="B2997" s="75" t="s">
        <v>704</v>
      </c>
      <c r="C2997" s="75" t="s">
        <v>683</v>
      </c>
      <c r="D2997" s="75" t="s">
        <v>212</v>
      </c>
      <c r="E2997" s="75" t="s">
        <v>12</v>
      </c>
      <c r="F2997" s="75" t="s">
        <v>706</v>
      </c>
      <c r="G2997" s="77">
        <v>1.0</v>
      </c>
    </row>
    <row r="2998">
      <c r="A2998" s="75" t="s">
        <v>665</v>
      </c>
      <c r="B2998" s="75" t="s">
        <v>704</v>
      </c>
      <c r="C2998" s="75" t="s">
        <v>683</v>
      </c>
      <c r="D2998" s="75" t="s">
        <v>212</v>
      </c>
      <c r="E2998" s="75" t="s">
        <v>12</v>
      </c>
      <c r="F2998" s="75" t="s">
        <v>707</v>
      </c>
      <c r="G2998" s="77">
        <v>1.0</v>
      </c>
    </row>
    <row r="2999">
      <c r="A2999" s="75" t="s">
        <v>665</v>
      </c>
      <c r="B2999" s="75" t="s">
        <v>704</v>
      </c>
      <c r="C2999" s="75" t="s">
        <v>683</v>
      </c>
      <c r="D2999" s="75" t="s">
        <v>163</v>
      </c>
      <c r="E2999" s="75" t="s">
        <v>17</v>
      </c>
      <c r="F2999" s="75" t="s">
        <v>705</v>
      </c>
      <c r="G2999" s="77">
        <v>59.0</v>
      </c>
    </row>
    <row r="3000">
      <c r="A3000" s="75" t="s">
        <v>665</v>
      </c>
      <c r="B3000" s="75" t="s">
        <v>704</v>
      </c>
      <c r="C3000" s="75" t="s">
        <v>683</v>
      </c>
      <c r="D3000" s="75" t="s">
        <v>163</v>
      </c>
      <c r="E3000" s="75" t="s">
        <v>17</v>
      </c>
      <c r="F3000" s="75" t="s">
        <v>706</v>
      </c>
      <c r="G3000" s="77">
        <v>22.0</v>
      </c>
    </row>
    <row r="3001">
      <c r="A3001" s="75" t="s">
        <v>665</v>
      </c>
      <c r="B3001" s="75" t="s">
        <v>704</v>
      </c>
      <c r="C3001" s="75" t="s">
        <v>683</v>
      </c>
      <c r="D3001" s="75" t="s">
        <v>163</v>
      </c>
      <c r="E3001" s="75" t="s">
        <v>17</v>
      </c>
      <c r="F3001" s="75" t="s">
        <v>707</v>
      </c>
      <c r="G3001" s="77">
        <v>17.0</v>
      </c>
    </row>
    <row r="3002">
      <c r="A3002" s="75" t="s">
        <v>665</v>
      </c>
      <c r="B3002" s="75" t="s">
        <v>704</v>
      </c>
      <c r="C3002" s="75" t="s">
        <v>683</v>
      </c>
      <c r="D3002" s="75" t="s">
        <v>163</v>
      </c>
      <c r="E3002" s="75" t="s">
        <v>14</v>
      </c>
      <c r="F3002" s="75" t="s">
        <v>705</v>
      </c>
      <c r="G3002" s="77">
        <v>85.0</v>
      </c>
    </row>
    <row r="3003">
      <c r="A3003" s="75" t="s">
        <v>665</v>
      </c>
      <c r="B3003" s="75" t="s">
        <v>704</v>
      </c>
      <c r="C3003" s="75" t="s">
        <v>683</v>
      </c>
      <c r="D3003" s="75" t="s">
        <v>163</v>
      </c>
      <c r="E3003" s="75" t="s">
        <v>14</v>
      </c>
      <c r="F3003" s="75" t="s">
        <v>706</v>
      </c>
      <c r="G3003" s="77">
        <v>0.0</v>
      </c>
    </row>
    <row r="3004">
      <c r="A3004" s="75" t="s">
        <v>665</v>
      </c>
      <c r="B3004" s="75" t="s">
        <v>704</v>
      </c>
      <c r="C3004" s="75" t="s">
        <v>683</v>
      </c>
      <c r="D3004" s="75" t="s">
        <v>163</v>
      </c>
      <c r="E3004" s="75" t="s">
        <v>14</v>
      </c>
      <c r="F3004" s="75" t="s">
        <v>707</v>
      </c>
      <c r="G3004" s="77">
        <v>0.0</v>
      </c>
    </row>
    <row r="3005">
      <c r="A3005" s="75" t="s">
        <v>665</v>
      </c>
      <c r="B3005" s="75" t="s">
        <v>704</v>
      </c>
      <c r="C3005" s="75" t="s">
        <v>683</v>
      </c>
      <c r="D3005" s="75" t="s">
        <v>163</v>
      </c>
      <c r="E3005" s="75" t="s">
        <v>11</v>
      </c>
      <c r="F3005" s="75" t="s">
        <v>705</v>
      </c>
      <c r="G3005" s="77">
        <v>1147.0</v>
      </c>
    </row>
    <row r="3006">
      <c r="A3006" s="75" t="s">
        <v>665</v>
      </c>
      <c r="B3006" s="75" t="s">
        <v>704</v>
      </c>
      <c r="C3006" s="75" t="s">
        <v>683</v>
      </c>
      <c r="D3006" s="75" t="s">
        <v>163</v>
      </c>
      <c r="E3006" s="75" t="s">
        <v>11</v>
      </c>
      <c r="F3006" s="75" t="s">
        <v>706</v>
      </c>
      <c r="G3006" s="77">
        <v>63.0</v>
      </c>
    </row>
    <row r="3007">
      <c r="A3007" s="75" t="s">
        <v>665</v>
      </c>
      <c r="B3007" s="75" t="s">
        <v>704</v>
      </c>
      <c r="C3007" s="75" t="s">
        <v>683</v>
      </c>
      <c r="D3007" s="75" t="s">
        <v>163</v>
      </c>
      <c r="E3007" s="75" t="s">
        <v>11</v>
      </c>
      <c r="F3007" s="75" t="s">
        <v>707</v>
      </c>
      <c r="G3007" s="77">
        <v>59.0</v>
      </c>
    </row>
    <row r="3008">
      <c r="A3008" s="75" t="s">
        <v>665</v>
      </c>
      <c r="B3008" s="75" t="s">
        <v>704</v>
      </c>
      <c r="C3008" s="75" t="s">
        <v>683</v>
      </c>
      <c r="D3008" s="75" t="s">
        <v>163</v>
      </c>
      <c r="E3008" s="75" t="s">
        <v>20</v>
      </c>
      <c r="F3008" s="75" t="s">
        <v>705</v>
      </c>
      <c r="G3008" s="77">
        <v>27.0</v>
      </c>
    </row>
    <row r="3009">
      <c r="A3009" s="75" t="s">
        <v>665</v>
      </c>
      <c r="B3009" s="75" t="s">
        <v>704</v>
      </c>
      <c r="C3009" s="75" t="s">
        <v>683</v>
      </c>
      <c r="D3009" s="75" t="s">
        <v>163</v>
      </c>
      <c r="E3009" s="75" t="s">
        <v>20</v>
      </c>
      <c r="F3009" s="75" t="s">
        <v>706</v>
      </c>
      <c r="G3009" s="77">
        <v>4.0</v>
      </c>
    </row>
    <row r="3010">
      <c r="A3010" s="75" t="s">
        <v>665</v>
      </c>
      <c r="B3010" s="75" t="s">
        <v>704</v>
      </c>
      <c r="C3010" s="75" t="s">
        <v>683</v>
      </c>
      <c r="D3010" s="75" t="s">
        <v>163</v>
      </c>
      <c r="E3010" s="75" t="s">
        <v>20</v>
      </c>
      <c r="F3010" s="75" t="s">
        <v>707</v>
      </c>
      <c r="G3010" s="77">
        <v>4.0</v>
      </c>
    </row>
    <row r="3011">
      <c r="A3011" s="75" t="s">
        <v>665</v>
      </c>
      <c r="B3011" s="75" t="s">
        <v>704</v>
      </c>
      <c r="C3011" s="75" t="s">
        <v>683</v>
      </c>
      <c r="D3011" s="75" t="s">
        <v>163</v>
      </c>
      <c r="E3011" s="75" t="s">
        <v>15</v>
      </c>
      <c r="F3011" s="75" t="s">
        <v>705</v>
      </c>
      <c r="G3011" s="77">
        <v>122.0</v>
      </c>
    </row>
    <row r="3012">
      <c r="A3012" s="75" t="s">
        <v>665</v>
      </c>
      <c r="B3012" s="75" t="s">
        <v>704</v>
      </c>
      <c r="C3012" s="75" t="s">
        <v>683</v>
      </c>
      <c r="D3012" s="75" t="s">
        <v>163</v>
      </c>
      <c r="E3012" s="75" t="s">
        <v>15</v>
      </c>
      <c r="F3012" s="75" t="s">
        <v>706</v>
      </c>
      <c r="G3012" s="77">
        <v>1.0</v>
      </c>
    </row>
    <row r="3013">
      <c r="A3013" s="75" t="s">
        <v>665</v>
      </c>
      <c r="B3013" s="75" t="s">
        <v>704</v>
      </c>
      <c r="C3013" s="75" t="s">
        <v>683</v>
      </c>
      <c r="D3013" s="75" t="s">
        <v>163</v>
      </c>
      <c r="E3013" s="75" t="s">
        <v>15</v>
      </c>
      <c r="F3013" s="75" t="s">
        <v>707</v>
      </c>
      <c r="G3013" s="77">
        <v>1.0</v>
      </c>
    </row>
    <row r="3014">
      <c r="A3014" s="75" t="s">
        <v>665</v>
      </c>
      <c r="B3014" s="75" t="s">
        <v>704</v>
      </c>
      <c r="C3014" s="75" t="s">
        <v>683</v>
      </c>
      <c r="D3014" s="75" t="s">
        <v>163</v>
      </c>
      <c r="E3014" s="75" t="s">
        <v>19</v>
      </c>
      <c r="F3014" s="75" t="s">
        <v>705</v>
      </c>
      <c r="G3014" s="77">
        <v>15.0</v>
      </c>
    </row>
    <row r="3015">
      <c r="A3015" s="75" t="s">
        <v>665</v>
      </c>
      <c r="B3015" s="75" t="s">
        <v>704</v>
      </c>
      <c r="C3015" s="75" t="s">
        <v>683</v>
      </c>
      <c r="D3015" s="75" t="s">
        <v>163</v>
      </c>
      <c r="E3015" s="75" t="s">
        <v>19</v>
      </c>
      <c r="F3015" s="75" t="s">
        <v>706</v>
      </c>
      <c r="G3015" s="77">
        <v>4.0</v>
      </c>
    </row>
    <row r="3016">
      <c r="A3016" s="75" t="s">
        <v>665</v>
      </c>
      <c r="B3016" s="75" t="s">
        <v>704</v>
      </c>
      <c r="C3016" s="75" t="s">
        <v>683</v>
      </c>
      <c r="D3016" s="75" t="s">
        <v>163</v>
      </c>
      <c r="E3016" s="75" t="s">
        <v>19</v>
      </c>
      <c r="F3016" s="75" t="s">
        <v>707</v>
      </c>
      <c r="G3016" s="77">
        <v>4.0</v>
      </c>
    </row>
    <row r="3017">
      <c r="A3017" s="75" t="s">
        <v>665</v>
      </c>
      <c r="B3017" s="75" t="s">
        <v>704</v>
      </c>
      <c r="C3017" s="75" t="s">
        <v>683</v>
      </c>
      <c r="D3017" s="75" t="s">
        <v>163</v>
      </c>
      <c r="E3017" s="75" t="s">
        <v>13</v>
      </c>
      <c r="F3017" s="75" t="s">
        <v>705</v>
      </c>
      <c r="G3017" s="77">
        <v>11.0</v>
      </c>
    </row>
    <row r="3018">
      <c r="A3018" s="75" t="s">
        <v>665</v>
      </c>
      <c r="B3018" s="75" t="s">
        <v>704</v>
      </c>
      <c r="C3018" s="75" t="s">
        <v>683</v>
      </c>
      <c r="D3018" s="75" t="s">
        <v>163</v>
      </c>
      <c r="E3018" s="75" t="s">
        <v>13</v>
      </c>
      <c r="F3018" s="75" t="s">
        <v>706</v>
      </c>
      <c r="G3018" s="77">
        <v>1.0</v>
      </c>
    </row>
    <row r="3019">
      <c r="A3019" s="75" t="s">
        <v>665</v>
      </c>
      <c r="B3019" s="75" t="s">
        <v>704</v>
      </c>
      <c r="C3019" s="75" t="s">
        <v>683</v>
      </c>
      <c r="D3019" s="75" t="s">
        <v>163</v>
      </c>
      <c r="E3019" s="75" t="s">
        <v>13</v>
      </c>
      <c r="F3019" s="75" t="s">
        <v>707</v>
      </c>
      <c r="G3019" s="77">
        <v>1.0</v>
      </c>
    </row>
    <row r="3020">
      <c r="A3020" s="75" t="s">
        <v>665</v>
      </c>
      <c r="B3020" s="75" t="s">
        <v>704</v>
      </c>
      <c r="C3020" s="75" t="s">
        <v>683</v>
      </c>
      <c r="D3020" s="75" t="s">
        <v>163</v>
      </c>
      <c r="E3020" s="75" t="s">
        <v>10</v>
      </c>
      <c r="F3020" s="75" t="s">
        <v>705</v>
      </c>
      <c r="G3020" s="77">
        <v>1348.0</v>
      </c>
    </row>
    <row r="3021">
      <c r="A3021" s="75" t="s">
        <v>665</v>
      </c>
      <c r="B3021" s="75" t="s">
        <v>704</v>
      </c>
      <c r="C3021" s="75" t="s">
        <v>683</v>
      </c>
      <c r="D3021" s="75" t="s">
        <v>163</v>
      </c>
      <c r="E3021" s="75" t="s">
        <v>10</v>
      </c>
      <c r="F3021" s="75" t="s">
        <v>706</v>
      </c>
      <c r="G3021" s="77">
        <v>854.0</v>
      </c>
    </row>
    <row r="3022">
      <c r="A3022" s="75" t="s">
        <v>665</v>
      </c>
      <c r="B3022" s="75" t="s">
        <v>704</v>
      </c>
      <c r="C3022" s="75" t="s">
        <v>683</v>
      </c>
      <c r="D3022" s="75" t="s">
        <v>163</v>
      </c>
      <c r="E3022" s="75" t="s">
        <v>10</v>
      </c>
      <c r="F3022" s="75" t="s">
        <v>707</v>
      </c>
      <c r="G3022" s="77">
        <v>455.0</v>
      </c>
    </row>
    <row r="3023">
      <c r="A3023" s="75" t="s">
        <v>665</v>
      </c>
      <c r="B3023" s="75" t="s">
        <v>704</v>
      </c>
      <c r="C3023" s="75" t="s">
        <v>683</v>
      </c>
      <c r="D3023" s="75" t="s">
        <v>163</v>
      </c>
      <c r="E3023" s="75" t="s">
        <v>16</v>
      </c>
      <c r="F3023" s="75" t="s">
        <v>705</v>
      </c>
      <c r="G3023" s="77">
        <v>117.0</v>
      </c>
    </row>
    <row r="3024">
      <c r="A3024" s="75" t="s">
        <v>665</v>
      </c>
      <c r="B3024" s="75" t="s">
        <v>704</v>
      </c>
      <c r="C3024" s="75" t="s">
        <v>683</v>
      </c>
      <c r="D3024" s="75" t="s">
        <v>163</v>
      </c>
      <c r="E3024" s="75" t="s">
        <v>16</v>
      </c>
      <c r="F3024" s="75" t="s">
        <v>706</v>
      </c>
      <c r="G3024" s="77">
        <v>40.0</v>
      </c>
    </row>
    <row r="3025">
      <c r="A3025" s="75" t="s">
        <v>665</v>
      </c>
      <c r="B3025" s="75" t="s">
        <v>704</v>
      </c>
      <c r="C3025" s="75" t="s">
        <v>683</v>
      </c>
      <c r="D3025" s="75" t="s">
        <v>163</v>
      </c>
      <c r="E3025" s="75" t="s">
        <v>16</v>
      </c>
      <c r="F3025" s="75" t="s">
        <v>707</v>
      </c>
      <c r="G3025" s="77">
        <v>32.0</v>
      </c>
    </row>
    <row r="3026">
      <c r="A3026" s="75" t="s">
        <v>665</v>
      </c>
      <c r="B3026" s="75" t="s">
        <v>704</v>
      </c>
      <c r="C3026" s="75" t="s">
        <v>683</v>
      </c>
      <c r="D3026" s="75" t="s">
        <v>163</v>
      </c>
      <c r="E3026" s="75" t="s">
        <v>12</v>
      </c>
      <c r="F3026" s="75" t="s">
        <v>705</v>
      </c>
      <c r="G3026" s="77">
        <v>132.0</v>
      </c>
    </row>
    <row r="3027">
      <c r="A3027" s="75" t="s">
        <v>665</v>
      </c>
      <c r="B3027" s="75" t="s">
        <v>704</v>
      </c>
      <c r="C3027" s="75" t="s">
        <v>683</v>
      </c>
      <c r="D3027" s="75" t="s">
        <v>163</v>
      </c>
      <c r="E3027" s="75" t="s">
        <v>12</v>
      </c>
      <c r="F3027" s="75" t="s">
        <v>706</v>
      </c>
      <c r="G3027" s="77">
        <v>45.0</v>
      </c>
    </row>
    <row r="3028">
      <c r="A3028" s="75" t="s">
        <v>665</v>
      </c>
      <c r="B3028" s="75" t="s">
        <v>704</v>
      </c>
      <c r="C3028" s="75" t="s">
        <v>683</v>
      </c>
      <c r="D3028" s="75" t="s">
        <v>163</v>
      </c>
      <c r="E3028" s="75" t="s">
        <v>12</v>
      </c>
      <c r="F3028" s="75" t="s">
        <v>707</v>
      </c>
      <c r="G3028" s="77">
        <v>37.0</v>
      </c>
    </row>
    <row r="3029">
      <c r="A3029" s="75" t="s">
        <v>665</v>
      </c>
      <c r="B3029" s="75" t="s">
        <v>704</v>
      </c>
      <c r="C3029" s="75" t="s">
        <v>683</v>
      </c>
      <c r="D3029" s="75" t="s">
        <v>163</v>
      </c>
      <c r="E3029" s="75" t="s">
        <v>18</v>
      </c>
      <c r="F3029" s="75" t="s">
        <v>705</v>
      </c>
      <c r="G3029" s="77">
        <v>18.0</v>
      </c>
    </row>
    <row r="3030">
      <c r="A3030" s="75" t="s">
        <v>665</v>
      </c>
      <c r="B3030" s="75" t="s">
        <v>704</v>
      </c>
      <c r="C3030" s="75" t="s">
        <v>683</v>
      </c>
      <c r="D3030" s="75" t="s">
        <v>163</v>
      </c>
      <c r="E3030" s="75" t="s">
        <v>18</v>
      </c>
      <c r="F3030" s="75" t="s">
        <v>706</v>
      </c>
      <c r="G3030" s="77">
        <v>1.0</v>
      </c>
    </row>
    <row r="3031">
      <c r="A3031" s="75" t="s">
        <v>665</v>
      </c>
      <c r="B3031" s="75" t="s">
        <v>704</v>
      </c>
      <c r="C3031" s="75" t="s">
        <v>683</v>
      </c>
      <c r="D3031" s="75" t="s">
        <v>163</v>
      </c>
      <c r="E3031" s="75" t="s">
        <v>18</v>
      </c>
      <c r="F3031" s="75" t="s">
        <v>707</v>
      </c>
      <c r="G3031" s="77">
        <v>1.0</v>
      </c>
    </row>
    <row r="3032">
      <c r="A3032" s="75" t="s">
        <v>665</v>
      </c>
      <c r="B3032" s="75" t="s">
        <v>704</v>
      </c>
      <c r="C3032" s="75" t="s">
        <v>683</v>
      </c>
      <c r="D3032" s="75" t="s">
        <v>191</v>
      </c>
      <c r="E3032" s="75" t="s">
        <v>17</v>
      </c>
      <c r="F3032" s="75" t="s">
        <v>705</v>
      </c>
      <c r="G3032" s="77">
        <v>6.0</v>
      </c>
    </row>
    <row r="3033">
      <c r="A3033" s="75" t="s">
        <v>665</v>
      </c>
      <c r="B3033" s="75" t="s">
        <v>704</v>
      </c>
      <c r="C3033" s="75" t="s">
        <v>683</v>
      </c>
      <c r="D3033" s="75" t="s">
        <v>191</v>
      </c>
      <c r="E3033" s="75" t="s">
        <v>17</v>
      </c>
      <c r="F3033" s="75" t="s">
        <v>706</v>
      </c>
      <c r="G3033" s="77">
        <v>2.0</v>
      </c>
    </row>
    <row r="3034">
      <c r="A3034" s="75" t="s">
        <v>665</v>
      </c>
      <c r="B3034" s="75" t="s">
        <v>704</v>
      </c>
      <c r="C3034" s="75" t="s">
        <v>683</v>
      </c>
      <c r="D3034" s="75" t="s">
        <v>191</v>
      </c>
      <c r="E3034" s="75" t="s">
        <v>17</v>
      </c>
      <c r="F3034" s="75" t="s">
        <v>707</v>
      </c>
      <c r="G3034" s="77">
        <v>1.0</v>
      </c>
    </row>
    <row r="3035">
      <c r="A3035" s="75" t="s">
        <v>665</v>
      </c>
      <c r="B3035" s="75" t="s">
        <v>704</v>
      </c>
      <c r="C3035" s="75" t="s">
        <v>683</v>
      </c>
      <c r="D3035" s="75" t="s">
        <v>191</v>
      </c>
      <c r="E3035" s="75" t="s">
        <v>14</v>
      </c>
      <c r="F3035" s="75" t="s">
        <v>705</v>
      </c>
      <c r="G3035" s="77">
        <v>10.0</v>
      </c>
    </row>
    <row r="3036">
      <c r="A3036" s="75" t="s">
        <v>665</v>
      </c>
      <c r="B3036" s="75" t="s">
        <v>704</v>
      </c>
      <c r="C3036" s="75" t="s">
        <v>683</v>
      </c>
      <c r="D3036" s="75" t="s">
        <v>191</v>
      </c>
      <c r="E3036" s="75" t="s">
        <v>14</v>
      </c>
      <c r="F3036" s="75" t="s">
        <v>706</v>
      </c>
      <c r="G3036" s="77">
        <v>0.0</v>
      </c>
    </row>
    <row r="3037">
      <c r="A3037" s="75" t="s">
        <v>665</v>
      </c>
      <c r="B3037" s="75" t="s">
        <v>704</v>
      </c>
      <c r="C3037" s="75" t="s">
        <v>683</v>
      </c>
      <c r="D3037" s="75" t="s">
        <v>191</v>
      </c>
      <c r="E3037" s="75" t="s">
        <v>14</v>
      </c>
      <c r="F3037" s="75" t="s">
        <v>707</v>
      </c>
      <c r="G3037" s="77">
        <v>0.0</v>
      </c>
    </row>
    <row r="3038">
      <c r="A3038" s="75" t="s">
        <v>665</v>
      </c>
      <c r="B3038" s="75" t="s">
        <v>704</v>
      </c>
      <c r="C3038" s="75" t="s">
        <v>683</v>
      </c>
      <c r="D3038" s="75" t="s">
        <v>191</v>
      </c>
      <c r="E3038" s="75" t="s">
        <v>11</v>
      </c>
      <c r="F3038" s="75" t="s">
        <v>705</v>
      </c>
      <c r="G3038" s="77">
        <v>105.0</v>
      </c>
    </row>
    <row r="3039">
      <c r="A3039" s="75" t="s">
        <v>665</v>
      </c>
      <c r="B3039" s="75" t="s">
        <v>704</v>
      </c>
      <c r="C3039" s="75" t="s">
        <v>683</v>
      </c>
      <c r="D3039" s="75" t="s">
        <v>191</v>
      </c>
      <c r="E3039" s="75" t="s">
        <v>11</v>
      </c>
      <c r="F3039" s="75" t="s">
        <v>706</v>
      </c>
      <c r="G3039" s="77">
        <v>17.0</v>
      </c>
    </row>
    <row r="3040">
      <c r="A3040" s="75" t="s">
        <v>665</v>
      </c>
      <c r="B3040" s="75" t="s">
        <v>704</v>
      </c>
      <c r="C3040" s="75" t="s">
        <v>683</v>
      </c>
      <c r="D3040" s="75" t="s">
        <v>191</v>
      </c>
      <c r="E3040" s="75" t="s">
        <v>11</v>
      </c>
      <c r="F3040" s="75" t="s">
        <v>707</v>
      </c>
      <c r="G3040" s="77">
        <v>16.0</v>
      </c>
    </row>
    <row r="3041">
      <c r="A3041" s="75" t="s">
        <v>665</v>
      </c>
      <c r="B3041" s="75" t="s">
        <v>704</v>
      </c>
      <c r="C3041" s="75" t="s">
        <v>683</v>
      </c>
      <c r="D3041" s="75" t="s">
        <v>191</v>
      </c>
      <c r="E3041" s="75" t="s">
        <v>20</v>
      </c>
      <c r="F3041" s="75" t="s">
        <v>705</v>
      </c>
      <c r="G3041" s="77">
        <v>4.0</v>
      </c>
    </row>
    <row r="3042">
      <c r="A3042" s="75" t="s">
        <v>665</v>
      </c>
      <c r="B3042" s="75" t="s">
        <v>704</v>
      </c>
      <c r="C3042" s="75" t="s">
        <v>683</v>
      </c>
      <c r="D3042" s="75" t="s">
        <v>191</v>
      </c>
      <c r="E3042" s="75" t="s">
        <v>20</v>
      </c>
      <c r="F3042" s="75" t="s">
        <v>706</v>
      </c>
      <c r="G3042" s="77">
        <v>1.0</v>
      </c>
    </row>
    <row r="3043">
      <c r="A3043" s="75" t="s">
        <v>665</v>
      </c>
      <c r="B3043" s="75" t="s">
        <v>704</v>
      </c>
      <c r="C3043" s="75" t="s">
        <v>683</v>
      </c>
      <c r="D3043" s="75" t="s">
        <v>191</v>
      </c>
      <c r="E3043" s="75" t="s">
        <v>20</v>
      </c>
      <c r="F3043" s="75" t="s">
        <v>707</v>
      </c>
      <c r="G3043" s="77">
        <v>1.0</v>
      </c>
    </row>
    <row r="3044">
      <c r="A3044" s="75" t="s">
        <v>665</v>
      </c>
      <c r="B3044" s="75" t="s">
        <v>704</v>
      </c>
      <c r="C3044" s="75" t="s">
        <v>683</v>
      </c>
      <c r="D3044" s="75" t="s">
        <v>191</v>
      </c>
      <c r="E3044" s="75" t="s">
        <v>15</v>
      </c>
      <c r="F3044" s="75" t="s">
        <v>705</v>
      </c>
      <c r="G3044" s="77">
        <v>33.0</v>
      </c>
    </row>
    <row r="3045">
      <c r="A3045" s="75" t="s">
        <v>665</v>
      </c>
      <c r="B3045" s="75" t="s">
        <v>704</v>
      </c>
      <c r="C3045" s="75" t="s">
        <v>683</v>
      </c>
      <c r="D3045" s="75" t="s">
        <v>191</v>
      </c>
      <c r="E3045" s="75" t="s">
        <v>15</v>
      </c>
      <c r="F3045" s="75" t="s">
        <v>706</v>
      </c>
      <c r="G3045" s="77">
        <v>0.0</v>
      </c>
    </row>
    <row r="3046">
      <c r="A3046" s="75" t="s">
        <v>665</v>
      </c>
      <c r="B3046" s="75" t="s">
        <v>704</v>
      </c>
      <c r="C3046" s="75" t="s">
        <v>683</v>
      </c>
      <c r="D3046" s="75" t="s">
        <v>191</v>
      </c>
      <c r="E3046" s="75" t="s">
        <v>15</v>
      </c>
      <c r="F3046" s="75" t="s">
        <v>707</v>
      </c>
      <c r="G3046" s="77">
        <v>0.0</v>
      </c>
    </row>
    <row r="3047">
      <c r="A3047" s="75" t="s">
        <v>665</v>
      </c>
      <c r="B3047" s="75" t="s">
        <v>704</v>
      </c>
      <c r="C3047" s="75" t="s">
        <v>683</v>
      </c>
      <c r="D3047" s="75" t="s">
        <v>191</v>
      </c>
      <c r="E3047" s="75" t="s">
        <v>19</v>
      </c>
      <c r="F3047" s="75" t="s">
        <v>705</v>
      </c>
      <c r="G3047" s="77">
        <v>1.0</v>
      </c>
    </row>
    <row r="3048">
      <c r="A3048" s="75" t="s">
        <v>665</v>
      </c>
      <c r="B3048" s="75" t="s">
        <v>704</v>
      </c>
      <c r="C3048" s="75" t="s">
        <v>683</v>
      </c>
      <c r="D3048" s="75" t="s">
        <v>191</v>
      </c>
      <c r="E3048" s="75" t="s">
        <v>19</v>
      </c>
      <c r="F3048" s="75" t="s">
        <v>706</v>
      </c>
      <c r="G3048" s="77">
        <v>1.0</v>
      </c>
    </row>
    <row r="3049">
      <c r="A3049" s="75" t="s">
        <v>665</v>
      </c>
      <c r="B3049" s="75" t="s">
        <v>704</v>
      </c>
      <c r="C3049" s="75" t="s">
        <v>683</v>
      </c>
      <c r="D3049" s="75" t="s">
        <v>191</v>
      </c>
      <c r="E3049" s="75" t="s">
        <v>19</v>
      </c>
      <c r="F3049" s="75" t="s">
        <v>707</v>
      </c>
      <c r="G3049" s="77">
        <v>1.0</v>
      </c>
    </row>
    <row r="3050">
      <c r="A3050" s="75" t="s">
        <v>665</v>
      </c>
      <c r="B3050" s="75" t="s">
        <v>704</v>
      </c>
      <c r="C3050" s="75" t="s">
        <v>683</v>
      </c>
      <c r="D3050" s="75" t="s">
        <v>191</v>
      </c>
      <c r="E3050" s="75" t="s">
        <v>13</v>
      </c>
      <c r="F3050" s="75" t="s">
        <v>705</v>
      </c>
      <c r="G3050" s="77">
        <v>3.0</v>
      </c>
    </row>
    <row r="3051">
      <c r="A3051" s="75" t="s">
        <v>665</v>
      </c>
      <c r="B3051" s="75" t="s">
        <v>704</v>
      </c>
      <c r="C3051" s="75" t="s">
        <v>683</v>
      </c>
      <c r="D3051" s="75" t="s">
        <v>191</v>
      </c>
      <c r="E3051" s="75" t="s">
        <v>13</v>
      </c>
      <c r="F3051" s="75" t="s">
        <v>706</v>
      </c>
      <c r="G3051" s="77">
        <v>1.0</v>
      </c>
    </row>
    <row r="3052">
      <c r="A3052" s="75" t="s">
        <v>665</v>
      </c>
      <c r="B3052" s="75" t="s">
        <v>704</v>
      </c>
      <c r="C3052" s="75" t="s">
        <v>683</v>
      </c>
      <c r="D3052" s="75" t="s">
        <v>191</v>
      </c>
      <c r="E3052" s="75" t="s">
        <v>13</v>
      </c>
      <c r="F3052" s="75" t="s">
        <v>707</v>
      </c>
      <c r="G3052" s="77">
        <v>1.0</v>
      </c>
    </row>
    <row r="3053">
      <c r="A3053" s="75" t="s">
        <v>665</v>
      </c>
      <c r="B3053" s="75" t="s">
        <v>704</v>
      </c>
      <c r="C3053" s="75" t="s">
        <v>683</v>
      </c>
      <c r="D3053" s="75" t="s">
        <v>191</v>
      </c>
      <c r="E3053" s="75" t="s">
        <v>10</v>
      </c>
      <c r="F3053" s="75" t="s">
        <v>705</v>
      </c>
      <c r="G3053" s="77">
        <v>111.0</v>
      </c>
    </row>
    <row r="3054">
      <c r="A3054" s="75" t="s">
        <v>665</v>
      </c>
      <c r="B3054" s="75" t="s">
        <v>704</v>
      </c>
      <c r="C3054" s="75" t="s">
        <v>683</v>
      </c>
      <c r="D3054" s="75" t="s">
        <v>191</v>
      </c>
      <c r="E3054" s="75" t="s">
        <v>10</v>
      </c>
      <c r="F3054" s="75" t="s">
        <v>706</v>
      </c>
      <c r="G3054" s="77">
        <v>64.0</v>
      </c>
    </row>
    <row r="3055">
      <c r="A3055" s="75" t="s">
        <v>665</v>
      </c>
      <c r="B3055" s="75" t="s">
        <v>704</v>
      </c>
      <c r="C3055" s="75" t="s">
        <v>683</v>
      </c>
      <c r="D3055" s="75" t="s">
        <v>191</v>
      </c>
      <c r="E3055" s="75" t="s">
        <v>10</v>
      </c>
      <c r="F3055" s="75" t="s">
        <v>707</v>
      </c>
      <c r="G3055" s="77">
        <v>42.0</v>
      </c>
    </row>
    <row r="3056">
      <c r="A3056" s="75" t="s">
        <v>665</v>
      </c>
      <c r="B3056" s="75" t="s">
        <v>704</v>
      </c>
      <c r="C3056" s="75" t="s">
        <v>683</v>
      </c>
      <c r="D3056" s="75" t="s">
        <v>191</v>
      </c>
      <c r="E3056" s="75" t="s">
        <v>16</v>
      </c>
      <c r="F3056" s="75" t="s">
        <v>705</v>
      </c>
      <c r="G3056" s="77">
        <v>10.0</v>
      </c>
    </row>
    <row r="3057">
      <c r="A3057" s="75" t="s">
        <v>665</v>
      </c>
      <c r="B3057" s="75" t="s">
        <v>704</v>
      </c>
      <c r="C3057" s="75" t="s">
        <v>683</v>
      </c>
      <c r="D3057" s="75" t="s">
        <v>191</v>
      </c>
      <c r="E3057" s="75" t="s">
        <v>16</v>
      </c>
      <c r="F3057" s="75" t="s">
        <v>706</v>
      </c>
      <c r="G3057" s="77">
        <v>3.0</v>
      </c>
    </row>
    <row r="3058">
      <c r="A3058" s="75" t="s">
        <v>665</v>
      </c>
      <c r="B3058" s="75" t="s">
        <v>704</v>
      </c>
      <c r="C3058" s="75" t="s">
        <v>683</v>
      </c>
      <c r="D3058" s="75" t="s">
        <v>191</v>
      </c>
      <c r="E3058" s="75" t="s">
        <v>16</v>
      </c>
      <c r="F3058" s="75" t="s">
        <v>707</v>
      </c>
      <c r="G3058" s="77">
        <v>3.0</v>
      </c>
    </row>
    <row r="3059">
      <c r="A3059" s="75" t="s">
        <v>665</v>
      </c>
      <c r="B3059" s="75" t="s">
        <v>704</v>
      </c>
      <c r="C3059" s="75" t="s">
        <v>683</v>
      </c>
      <c r="D3059" s="75" t="s">
        <v>191</v>
      </c>
      <c r="E3059" s="75" t="s">
        <v>12</v>
      </c>
      <c r="F3059" s="75" t="s">
        <v>705</v>
      </c>
      <c r="G3059" s="77">
        <v>11.0</v>
      </c>
    </row>
    <row r="3060">
      <c r="A3060" s="75" t="s">
        <v>665</v>
      </c>
      <c r="B3060" s="75" t="s">
        <v>704</v>
      </c>
      <c r="C3060" s="75" t="s">
        <v>683</v>
      </c>
      <c r="D3060" s="75" t="s">
        <v>191</v>
      </c>
      <c r="E3060" s="75" t="s">
        <v>12</v>
      </c>
      <c r="F3060" s="75" t="s">
        <v>706</v>
      </c>
      <c r="G3060" s="77">
        <v>1.0</v>
      </c>
    </row>
    <row r="3061">
      <c r="A3061" s="75" t="s">
        <v>665</v>
      </c>
      <c r="B3061" s="75" t="s">
        <v>704</v>
      </c>
      <c r="C3061" s="75" t="s">
        <v>683</v>
      </c>
      <c r="D3061" s="75" t="s">
        <v>191</v>
      </c>
      <c r="E3061" s="75" t="s">
        <v>12</v>
      </c>
      <c r="F3061" s="75" t="s">
        <v>707</v>
      </c>
      <c r="G3061" s="77">
        <v>1.0</v>
      </c>
    </row>
    <row r="3062">
      <c r="A3062" s="75" t="s">
        <v>665</v>
      </c>
      <c r="B3062" s="75" t="s">
        <v>704</v>
      </c>
      <c r="C3062" s="75" t="s">
        <v>683</v>
      </c>
      <c r="D3062" s="75" t="s">
        <v>201</v>
      </c>
      <c r="E3062" s="75" t="s">
        <v>17</v>
      </c>
      <c r="F3062" s="75" t="s">
        <v>705</v>
      </c>
      <c r="G3062" s="77">
        <v>19.0</v>
      </c>
    </row>
    <row r="3063">
      <c r="A3063" s="75" t="s">
        <v>665</v>
      </c>
      <c r="B3063" s="75" t="s">
        <v>704</v>
      </c>
      <c r="C3063" s="75" t="s">
        <v>683</v>
      </c>
      <c r="D3063" s="75" t="s">
        <v>201</v>
      </c>
      <c r="E3063" s="75" t="s">
        <v>17</v>
      </c>
      <c r="F3063" s="75" t="s">
        <v>706</v>
      </c>
      <c r="G3063" s="77">
        <v>2.0</v>
      </c>
    </row>
    <row r="3064">
      <c r="A3064" s="75" t="s">
        <v>665</v>
      </c>
      <c r="B3064" s="75" t="s">
        <v>704</v>
      </c>
      <c r="C3064" s="75" t="s">
        <v>683</v>
      </c>
      <c r="D3064" s="75" t="s">
        <v>201</v>
      </c>
      <c r="E3064" s="75" t="s">
        <v>17</v>
      </c>
      <c r="F3064" s="75" t="s">
        <v>707</v>
      </c>
      <c r="G3064" s="77">
        <v>2.0</v>
      </c>
    </row>
    <row r="3065">
      <c r="A3065" s="75" t="s">
        <v>665</v>
      </c>
      <c r="B3065" s="75" t="s">
        <v>704</v>
      </c>
      <c r="C3065" s="75" t="s">
        <v>683</v>
      </c>
      <c r="D3065" s="75" t="s">
        <v>201</v>
      </c>
      <c r="E3065" s="75" t="s">
        <v>14</v>
      </c>
      <c r="F3065" s="75" t="s">
        <v>705</v>
      </c>
      <c r="G3065" s="77">
        <v>37.0</v>
      </c>
    </row>
    <row r="3066">
      <c r="A3066" s="75" t="s">
        <v>665</v>
      </c>
      <c r="B3066" s="75" t="s">
        <v>704</v>
      </c>
      <c r="C3066" s="75" t="s">
        <v>683</v>
      </c>
      <c r="D3066" s="75" t="s">
        <v>201</v>
      </c>
      <c r="E3066" s="75" t="s">
        <v>14</v>
      </c>
      <c r="F3066" s="75" t="s">
        <v>706</v>
      </c>
      <c r="G3066" s="77">
        <v>0.0</v>
      </c>
    </row>
    <row r="3067">
      <c r="A3067" s="75" t="s">
        <v>665</v>
      </c>
      <c r="B3067" s="75" t="s">
        <v>704</v>
      </c>
      <c r="C3067" s="75" t="s">
        <v>683</v>
      </c>
      <c r="D3067" s="75" t="s">
        <v>201</v>
      </c>
      <c r="E3067" s="75" t="s">
        <v>14</v>
      </c>
      <c r="F3067" s="75" t="s">
        <v>707</v>
      </c>
      <c r="G3067" s="77">
        <v>0.0</v>
      </c>
    </row>
    <row r="3068">
      <c r="A3068" s="75" t="s">
        <v>665</v>
      </c>
      <c r="B3068" s="75" t="s">
        <v>704</v>
      </c>
      <c r="C3068" s="75" t="s">
        <v>683</v>
      </c>
      <c r="D3068" s="75" t="s">
        <v>201</v>
      </c>
      <c r="E3068" s="75" t="s">
        <v>11</v>
      </c>
      <c r="F3068" s="75" t="s">
        <v>705</v>
      </c>
      <c r="G3068" s="77">
        <v>941.0</v>
      </c>
    </row>
    <row r="3069">
      <c r="A3069" s="75" t="s">
        <v>665</v>
      </c>
      <c r="B3069" s="75" t="s">
        <v>704</v>
      </c>
      <c r="C3069" s="75" t="s">
        <v>683</v>
      </c>
      <c r="D3069" s="75" t="s">
        <v>201</v>
      </c>
      <c r="E3069" s="75" t="s">
        <v>11</v>
      </c>
      <c r="F3069" s="75" t="s">
        <v>706</v>
      </c>
      <c r="G3069" s="77">
        <v>268.0</v>
      </c>
    </row>
    <row r="3070">
      <c r="A3070" s="75" t="s">
        <v>665</v>
      </c>
      <c r="B3070" s="75" t="s">
        <v>704</v>
      </c>
      <c r="C3070" s="75" t="s">
        <v>683</v>
      </c>
      <c r="D3070" s="75" t="s">
        <v>201</v>
      </c>
      <c r="E3070" s="75" t="s">
        <v>11</v>
      </c>
      <c r="F3070" s="75" t="s">
        <v>707</v>
      </c>
      <c r="G3070" s="77">
        <v>237.0</v>
      </c>
    </row>
    <row r="3071">
      <c r="A3071" s="75" t="s">
        <v>665</v>
      </c>
      <c r="B3071" s="75" t="s">
        <v>704</v>
      </c>
      <c r="C3071" s="75" t="s">
        <v>683</v>
      </c>
      <c r="D3071" s="75" t="s">
        <v>201</v>
      </c>
      <c r="E3071" s="75" t="s">
        <v>20</v>
      </c>
      <c r="F3071" s="75" t="s">
        <v>705</v>
      </c>
      <c r="G3071" s="77">
        <v>10.0</v>
      </c>
    </row>
    <row r="3072">
      <c r="A3072" s="75" t="s">
        <v>665</v>
      </c>
      <c r="B3072" s="75" t="s">
        <v>704</v>
      </c>
      <c r="C3072" s="75" t="s">
        <v>683</v>
      </c>
      <c r="D3072" s="75" t="s">
        <v>201</v>
      </c>
      <c r="E3072" s="75" t="s">
        <v>20</v>
      </c>
      <c r="F3072" s="75" t="s">
        <v>706</v>
      </c>
      <c r="G3072" s="77">
        <v>1.0</v>
      </c>
    </row>
    <row r="3073">
      <c r="A3073" s="75" t="s">
        <v>665</v>
      </c>
      <c r="B3073" s="75" t="s">
        <v>704</v>
      </c>
      <c r="C3073" s="75" t="s">
        <v>683</v>
      </c>
      <c r="D3073" s="75" t="s">
        <v>201</v>
      </c>
      <c r="E3073" s="75" t="s">
        <v>20</v>
      </c>
      <c r="F3073" s="75" t="s">
        <v>707</v>
      </c>
      <c r="G3073" s="77">
        <v>1.0</v>
      </c>
    </row>
    <row r="3074">
      <c r="A3074" s="75" t="s">
        <v>665</v>
      </c>
      <c r="B3074" s="75" t="s">
        <v>704</v>
      </c>
      <c r="C3074" s="75" t="s">
        <v>683</v>
      </c>
      <c r="D3074" s="75" t="s">
        <v>201</v>
      </c>
      <c r="E3074" s="75" t="s">
        <v>15</v>
      </c>
      <c r="F3074" s="75" t="s">
        <v>705</v>
      </c>
      <c r="G3074" s="77">
        <v>294.0</v>
      </c>
    </row>
    <row r="3075">
      <c r="A3075" s="75" t="s">
        <v>665</v>
      </c>
      <c r="B3075" s="75" t="s">
        <v>704</v>
      </c>
      <c r="C3075" s="75" t="s">
        <v>683</v>
      </c>
      <c r="D3075" s="75" t="s">
        <v>201</v>
      </c>
      <c r="E3075" s="75" t="s">
        <v>15</v>
      </c>
      <c r="F3075" s="75" t="s">
        <v>706</v>
      </c>
      <c r="G3075" s="77">
        <v>7.0</v>
      </c>
    </row>
    <row r="3076">
      <c r="A3076" s="75" t="s">
        <v>665</v>
      </c>
      <c r="B3076" s="75" t="s">
        <v>704</v>
      </c>
      <c r="C3076" s="75" t="s">
        <v>683</v>
      </c>
      <c r="D3076" s="75" t="s">
        <v>201</v>
      </c>
      <c r="E3076" s="75" t="s">
        <v>15</v>
      </c>
      <c r="F3076" s="75" t="s">
        <v>707</v>
      </c>
      <c r="G3076" s="77">
        <v>7.0</v>
      </c>
    </row>
    <row r="3077">
      <c r="A3077" s="75" t="s">
        <v>665</v>
      </c>
      <c r="B3077" s="75" t="s">
        <v>704</v>
      </c>
      <c r="C3077" s="75" t="s">
        <v>683</v>
      </c>
      <c r="D3077" s="75" t="s">
        <v>201</v>
      </c>
      <c r="E3077" s="75" t="s">
        <v>13</v>
      </c>
      <c r="F3077" s="75" t="s">
        <v>705</v>
      </c>
      <c r="G3077" s="77">
        <v>11.0</v>
      </c>
    </row>
    <row r="3078">
      <c r="A3078" s="75" t="s">
        <v>665</v>
      </c>
      <c r="B3078" s="75" t="s">
        <v>704</v>
      </c>
      <c r="C3078" s="75" t="s">
        <v>683</v>
      </c>
      <c r="D3078" s="75" t="s">
        <v>201</v>
      </c>
      <c r="E3078" s="75" t="s">
        <v>13</v>
      </c>
      <c r="F3078" s="75" t="s">
        <v>706</v>
      </c>
      <c r="G3078" s="77">
        <v>0.0</v>
      </c>
    </row>
    <row r="3079">
      <c r="A3079" s="75" t="s">
        <v>665</v>
      </c>
      <c r="B3079" s="75" t="s">
        <v>704</v>
      </c>
      <c r="C3079" s="75" t="s">
        <v>683</v>
      </c>
      <c r="D3079" s="75" t="s">
        <v>201</v>
      </c>
      <c r="E3079" s="75" t="s">
        <v>13</v>
      </c>
      <c r="F3079" s="75" t="s">
        <v>707</v>
      </c>
      <c r="G3079" s="77">
        <v>0.0</v>
      </c>
    </row>
    <row r="3080">
      <c r="A3080" s="75" t="s">
        <v>665</v>
      </c>
      <c r="B3080" s="75" t="s">
        <v>704</v>
      </c>
      <c r="C3080" s="75" t="s">
        <v>683</v>
      </c>
      <c r="D3080" s="75" t="s">
        <v>201</v>
      </c>
      <c r="E3080" s="75" t="s">
        <v>10</v>
      </c>
      <c r="F3080" s="75" t="s">
        <v>705</v>
      </c>
      <c r="G3080" s="77">
        <v>1005.0</v>
      </c>
    </row>
    <row r="3081">
      <c r="A3081" s="75" t="s">
        <v>665</v>
      </c>
      <c r="B3081" s="75" t="s">
        <v>704</v>
      </c>
      <c r="C3081" s="75" t="s">
        <v>683</v>
      </c>
      <c r="D3081" s="75" t="s">
        <v>201</v>
      </c>
      <c r="E3081" s="75" t="s">
        <v>10</v>
      </c>
      <c r="F3081" s="75" t="s">
        <v>706</v>
      </c>
      <c r="G3081" s="77">
        <v>694.0</v>
      </c>
    </row>
    <row r="3082">
      <c r="A3082" s="75" t="s">
        <v>665</v>
      </c>
      <c r="B3082" s="75" t="s">
        <v>704</v>
      </c>
      <c r="C3082" s="75" t="s">
        <v>683</v>
      </c>
      <c r="D3082" s="75" t="s">
        <v>201</v>
      </c>
      <c r="E3082" s="75" t="s">
        <v>10</v>
      </c>
      <c r="F3082" s="75" t="s">
        <v>707</v>
      </c>
      <c r="G3082" s="77">
        <v>456.0</v>
      </c>
    </row>
    <row r="3083">
      <c r="A3083" s="75" t="s">
        <v>665</v>
      </c>
      <c r="B3083" s="75" t="s">
        <v>704</v>
      </c>
      <c r="C3083" s="75" t="s">
        <v>683</v>
      </c>
      <c r="D3083" s="75" t="s">
        <v>201</v>
      </c>
      <c r="E3083" s="75" t="s">
        <v>16</v>
      </c>
      <c r="F3083" s="75" t="s">
        <v>705</v>
      </c>
      <c r="G3083" s="77">
        <v>158.0</v>
      </c>
    </row>
    <row r="3084">
      <c r="A3084" s="75" t="s">
        <v>665</v>
      </c>
      <c r="B3084" s="75" t="s">
        <v>704</v>
      </c>
      <c r="C3084" s="75" t="s">
        <v>683</v>
      </c>
      <c r="D3084" s="75" t="s">
        <v>201</v>
      </c>
      <c r="E3084" s="75" t="s">
        <v>16</v>
      </c>
      <c r="F3084" s="75" t="s">
        <v>706</v>
      </c>
      <c r="G3084" s="77">
        <v>88.0</v>
      </c>
    </row>
    <row r="3085">
      <c r="A3085" s="75" t="s">
        <v>665</v>
      </c>
      <c r="B3085" s="75" t="s">
        <v>704</v>
      </c>
      <c r="C3085" s="75" t="s">
        <v>683</v>
      </c>
      <c r="D3085" s="75" t="s">
        <v>201</v>
      </c>
      <c r="E3085" s="75" t="s">
        <v>16</v>
      </c>
      <c r="F3085" s="75" t="s">
        <v>707</v>
      </c>
      <c r="G3085" s="77">
        <v>80.0</v>
      </c>
    </row>
    <row r="3086">
      <c r="A3086" s="75" t="s">
        <v>665</v>
      </c>
      <c r="B3086" s="75" t="s">
        <v>704</v>
      </c>
      <c r="C3086" s="75" t="s">
        <v>683</v>
      </c>
      <c r="D3086" s="75" t="s">
        <v>201</v>
      </c>
      <c r="E3086" s="75" t="s">
        <v>12</v>
      </c>
      <c r="F3086" s="75" t="s">
        <v>705</v>
      </c>
      <c r="G3086" s="77">
        <v>39.0</v>
      </c>
    </row>
    <row r="3087">
      <c r="A3087" s="75" t="s">
        <v>665</v>
      </c>
      <c r="B3087" s="75" t="s">
        <v>704</v>
      </c>
      <c r="C3087" s="75" t="s">
        <v>683</v>
      </c>
      <c r="D3087" s="75" t="s">
        <v>201</v>
      </c>
      <c r="E3087" s="75" t="s">
        <v>12</v>
      </c>
      <c r="F3087" s="75" t="s">
        <v>706</v>
      </c>
      <c r="G3087" s="77">
        <v>13.0</v>
      </c>
    </row>
    <row r="3088">
      <c r="A3088" s="75" t="s">
        <v>665</v>
      </c>
      <c r="B3088" s="75" t="s">
        <v>704</v>
      </c>
      <c r="C3088" s="75" t="s">
        <v>683</v>
      </c>
      <c r="D3088" s="75" t="s">
        <v>201</v>
      </c>
      <c r="E3088" s="75" t="s">
        <v>12</v>
      </c>
      <c r="F3088" s="75" t="s">
        <v>707</v>
      </c>
      <c r="G3088" s="77">
        <v>13.0</v>
      </c>
    </row>
    <row r="3089">
      <c r="A3089" s="75" t="s">
        <v>665</v>
      </c>
      <c r="B3089" s="75" t="s">
        <v>704</v>
      </c>
      <c r="C3089" s="75" t="s">
        <v>683</v>
      </c>
      <c r="D3089" s="75" t="s">
        <v>201</v>
      </c>
      <c r="E3089" s="75" t="s">
        <v>18</v>
      </c>
      <c r="F3089" s="75" t="s">
        <v>705</v>
      </c>
      <c r="G3089" s="77">
        <v>7.0</v>
      </c>
    </row>
    <row r="3090">
      <c r="A3090" s="75" t="s">
        <v>665</v>
      </c>
      <c r="B3090" s="75" t="s">
        <v>704</v>
      </c>
      <c r="C3090" s="75" t="s">
        <v>683</v>
      </c>
      <c r="D3090" s="75" t="s">
        <v>201</v>
      </c>
      <c r="E3090" s="75" t="s">
        <v>18</v>
      </c>
      <c r="F3090" s="75" t="s">
        <v>706</v>
      </c>
      <c r="G3090" s="77">
        <v>0.0</v>
      </c>
    </row>
    <row r="3091">
      <c r="A3091" s="75" t="s">
        <v>665</v>
      </c>
      <c r="B3091" s="75" t="s">
        <v>704</v>
      </c>
      <c r="C3091" s="75" t="s">
        <v>683</v>
      </c>
      <c r="D3091" s="75" t="s">
        <v>201</v>
      </c>
      <c r="E3091" s="75" t="s">
        <v>18</v>
      </c>
      <c r="F3091" s="75" t="s">
        <v>707</v>
      </c>
      <c r="G3091" s="77">
        <v>0.0</v>
      </c>
    </row>
    <row r="3092">
      <c r="A3092" s="75" t="s">
        <v>665</v>
      </c>
      <c r="B3092" s="75" t="s">
        <v>704</v>
      </c>
      <c r="C3092" s="75" t="s">
        <v>683</v>
      </c>
      <c r="D3092" s="75" t="s">
        <v>144</v>
      </c>
      <c r="E3092" s="75" t="s">
        <v>17</v>
      </c>
      <c r="F3092" s="75" t="s">
        <v>705</v>
      </c>
      <c r="G3092" s="77">
        <v>110.0</v>
      </c>
    </row>
    <row r="3093">
      <c r="A3093" s="75" t="s">
        <v>665</v>
      </c>
      <c r="B3093" s="75" t="s">
        <v>704</v>
      </c>
      <c r="C3093" s="75" t="s">
        <v>683</v>
      </c>
      <c r="D3093" s="75" t="s">
        <v>144</v>
      </c>
      <c r="E3093" s="75" t="s">
        <v>17</v>
      </c>
      <c r="F3093" s="75" t="s">
        <v>706</v>
      </c>
      <c r="G3093" s="77">
        <v>48.0</v>
      </c>
    </row>
    <row r="3094">
      <c r="A3094" s="75" t="s">
        <v>665</v>
      </c>
      <c r="B3094" s="75" t="s">
        <v>704</v>
      </c>
      <c r="C3094" s="75" t="s">
        <v>683</v>
      </c>
      <c r="D3094" s="75" t="s">
        <v>144</v>
      </c>
      <c r="E3094" s="75" t="s">
        <v>17</v>
      </c>
      <c r="F3094" s="75" t="s">
        <v>707</v>
      </c>
      <c r="G3094" s="77">
        <v>34.0</v>
      </c>
    </row>
    <row r="3095">
      <c r="A3095" s="75" t="s">
        <v>665</v>
      </c>
      <c r="B3095" s="75" t="s">
        <v>704</v>
      </c>
      <c r="C3095" s="75" t="s">
        <v>683</v>
      </c>
      <c r="D3095" s="75" t="s">
        <v>144</v>
      </c>
      <c r="E3095" s="75" t="s">
        <v>14</v>
      </c>
      <c r="F3095" s="75" t="s">
        <v>705</v>
      </c>
      <c r="G3095" s="77">
        <v>23.0</v>
      </c>
    </row>
    <row r="3096">
      <c r="A3096" s="75" t="s">
        <v>665</v>
      </c>
      <c r="B3096" s="75" t="s">
        <v>704</v>
      </c>
      <c r="C3096" s="75" t="s">
        <v>683</v>
      </c>
      <c r="D3096" s="75" t="s">
        <v>144</v>
      </c>
      <c r="E3096" s="75" t="s">
        <v>14</v>
      </c>
      <c r="F3096" s="75" t="s">
        <v>706</v>
      </c>
      <c r="G3096" s="77">
        <v>0.0</v>
      </c>
    </row>
    <row r="3097">
      <c r="A3097" s="75" t="s">
        <v>665</v>
      </c>
      <c r="B3097" s="75" t="s">
        <v>704</v>
      </c>
      <c r="C3097" s="75" t="s">
        <v>683</v>
      </c>
      <c r="D3097" s="75" t="s">
        <v>144</v>
      </c>
      <c r="E3097" s="75" t="s">
        <v>14</v>
      </c>
      <c r="F3097" s="75" t="s">
        <v>707</v>
      </c>
      <c r="G3097" s="77">
        <v>0.0</v>
      </c>
    </row>
    <row r="3098">
      <c r="A3098" s="75" t="s">
        <v>665</v>
      </c>
      <c r="B3098" s="75" t="s">
        <v>704</v>
      </c>
      <c r="C3098" s="75" t="s">
        <v>683</v>
      </c>
      <c r="D3098" s="75" t="s">
        <v>144</v>
      </c>
      <c r="E3098" s="75" t="s">
        <v>11</v>
      </c>
      <c r="F3098" s="75" t="s">
        <v>705</v>
      </c>
      <c r="G3098" s="77">
        <v>383.0</v>
      </c>
    </row>
    <row r="3099">
      <c r="A3099" s="75" t="s">
        <v>665</v>
      </c>
      <c r="B3099" s="75" t="s">
        <v>704</v>
      </c>
      <c r="C3099" s="75" t="s">
        <v>683</v>
      </c>
      <c r="D3099" s="75" t="s">
        <v>144</v>
      </c>
      <c r="E3099" s="75" t="s">
        <v>11</v>
      </c>
      <c r="F3099" s="75" t="s">
        <v>706</v>
      </c>
      <c r="G3099" s="77">
        <v>51.0</v>
      </c>
    </row>
    <row r="3100">
      <c r="A3100" s="75" t="s">
        <v>665</v>
      </c>
      <c r="B3100" s="75" t="s">
        <v>704</v>
      </c>
      <c r="C3100" s="75" t="s">
        <v>683</v>
      </c>
      <c r="D3100" s="75" t="s">
        <v>144</v>
      </c>
      <c r="E3100" s="75" t="s">
        <v>11</v>
      </c>
      <c r="F3100" s="75" t="s">
        <v>707</v>
      </c>
      <c r="G3100" s="77">
        <v>42.0</v>
      </c>
    </row>
    <row r="3101">
      <c r="A3101" s="75" t="s">
        <v>665</v>
      </c>
      <c r="B3101" s="75" t="s">
        <v>704</v>
      </c>
      <c r="C3101" s="75" t="s">
        <v>683</v>
      </c>
      <c r="D3101" s="75" t="s">
        <v>144</v>
      </c>
      <c r="E3101" s="75" t="s">
        <v>20</v>
      </c>
      <c r="F3101" s="75" t="s">
        <v>705</v>
      </c>
      <c r="G3101" s="77">
        <v>22.0</v>
      </c>
    </row>
    <row r="3102">
      <c r="A3102" s="75" t="s">
        <v>665</v>
      </c>
      <c r="B3102" s="75" t="s">
        <v>704</v>
      </c>
      <c r="C3102" s="75" t="s">
        <v>683</v>
      </c>
      <c r="D3102" s="75" t="s">
        <v>144</v>
      </c>
      <c r="E3102" s="75" t="s">
        <v>20</v>
      </c>
      <c r="F3102" s="75" t="s">
        <v>706</v>
      </c>
      <c r="G3102" s="77">
        <v>3.0</v>
      </c>
    </row>
    <row r="3103">
      <c r="A3103" s="75" t="s">
        <v>665</v>
      </c>
      <c r="B3103" s="75" t="s">
        <v>704</v>
      </c>
      <c r="C3103" s="75" t="s">
        <v>683</v>
      </c>
      <c r="D3103" s="75" t="s">
        <v>144</v>
      </c>
      <c r="E3103" s="75" t="s">
        <v>20</v>
      </c>
      <c r="F3103" s="75" t="s">
        <v>707</v>
      </c>
      <c r="G3103" s="77">
        <v>3.0</v>
      </c>
    </row>
    <row r="3104">
      <c r="A3104" s="75" t="s">
        <v>665</v>
      </c>
      <c r="B3104" s="75" t="s">
        <v>704</v>
      </c>
      <c r="C3104" s="75" t="s">
        <v>683</v>
      </c>
      <c r="D3104" s="75" t="s">
        <v>144</v>
      </c>
      <c r="E3104" s="75" t="s">
        <v>15</v>
      </c>
      <c r="F3104" s="75" t="s">
        <v>705</v>
      </c>
      <c r="G3104" s="77">
        <v>17.0</v>
      </c>
    </row>
    <row r="3105">
      <c r="A3105" s="75" t="s">
        <v>665</v>
      </c>
      <c r="B3105" s="75" t="s">
        <v>704</v>
      </c>
      <c r="C3105" s="75" t="s">
        <v>683</v>
      </c>
      <c r="D3105" s="75" t="s">
        <v>144</v>
      </c>
      <c r="E3105" s="75" t="s">
        <v>15</v>
      </c>
      <c r="F3105" s="75" t="s">
        <v>706</v>
      </c>
      <c r="G3105" s="77">
        <v>2.0</v>
      </c>
    </row>
    <row r="3106">
      <c r="A3106" s="75" t="s">
        <v>665</v>
      </c>
      <c r="B3106" s="75" t="s">
        <v>704</v>
      </c>
      <c r="C3106" s="75" t="s">
        <v>683</v>
      </c>
      <c r="D3106" s="75" t="s">
        <v>144</v>
      </c>
      <c r="E3106" s="75" t="s">
        <v>15</v>
      </c>
      <c r="F3106" s="75" t="s">
        <v>707</v>
      </c>
      <c r="G3106" s="77">
        <v>2.0</v>
      </c>
    </row>
    <row r="3107">
      <c r="A3107" s="75" t="s">
        <v>665</v>
      </c>
      <c r="B3107" s="75" t="s">
        <v>704</v>
      </c>
      <c r="C3107" s="75" t="s">
        <v>683</v>
      </c>
      <c r="D3107" s="75" t="s">
        <v>144</v>
      </c>
      <c r="E3107" s="75" t="s">
        <v>19</v>
      </c>
      <c r="F3107" s="75" t="s">
        <v>705</v>
      </c>
      <c r="G3107" s="77">
        <v>7.0</v>
      </c>
    </row>
    <row r="3108">
      <c r="A3108" s="75" t="s">
        <v>665</v>
      </c>
      <c r="B3108" s="75" t="s">
        <v>704</v>
      </c>
      <c r="C3108" s="75" t="s">
        <v>683</v>
      </c>
      <c r="D3108" s="75" t="s">
        <v>144</v>
      </c>
      <c r="E3108" s="75" t="s">
        <v>19</v>
      </c>
      <c r="F3108" s="75" t="s">
        <v>706</v>
      </c>
      <c r="G3108" s="77">
        <v>6.0</v>
      </c>
    </row>
    <row r="3109">
      <c r="A3109" s="75" t="s">
        <v>665</v>
      </c>
      <c r="B3109" s="75" t="s">
        <v>704</v>
      </c>
      <c r="C3109" s="75" t="s">
        <v>683</v>
      </c>
      <c r="D3109" s="75" t="s">
        <v>144</v>
      </c>
      <c r="E3109" s="75" t="s">
        <v>19</v>
      </c>
      <c r="F3109" s="75" t="s">
        <v>707</v>
      </c>
      <c r="G3109" s="77">
        <v>5.0</v>
      </c>
    </row>
    <row r="3110">
      <c r="A3110" s="75" t="s">
        <v>665</v>
      </c>
      <c r="B3110" s="75" t="s">
        <v>704</v>
      </c>
      <c r="C3110" s="75" t="s">
        <v>683</v>
      </c>
      <c r="D3110" s="75" t="s">
        <v>144</v>
      </c>
      <c r="E3110" s="75" t="s">
        <v>13</v>
      </c>
      <c r="F3110" s="75" t="s">
        <v>705</v>
      </c>
      <c r="G3110" s="77">
        <v>8.0</v>
      </c>
    </row>
    <row r="3111">
      <c r="A3111" s="75" t="s">
        <v>665</v>
      </c>
      <c r="B3111" s="75" t="s">
        <v>704</v>
      </c>
      <c r="C3111" s="75" t="s">
        <v>683</v>
      </c>
      <c r="D3111" s="75" t="s">
        <v>144</v>
      </c>
      <c r="E3111" s="75" t="s">
        <v>13</v>
      </c>
      <c r="F3111" s="75" t="s">
        <v>706</v>
      </c>
      <c r="G3111" s="77">
        <v>1.0</v>
      </c>
    </row>
    <row r="3112">
      <c r="A3112" s="75" t="s">
        <v>665</v>
      </c>
      <c r="B3112" s="75" t="s">
        <v>704</v>
      </c>
      <c r="C3112" s="75" t="s">
        <v>683</v>
      </c>
      <c r="D3112" s="75" t="s">
        <v>144</v>
      </c>
      <c r="E3112" s="75" t="s">
        <v>13</v>
      </c>
      <c r="F3112" s="75" t="s">
        <v>707</v>
      </c>
      <c r="G3112" s="77">
        <v>1.0</v>
      </c>
    </row>
    <row r="3113">
      <c r="A3113" s="75" t="s">
        <v>665</v>
      </c>
      <c r="B3113" s="75" t="s">
        <v>704</v>
      </c>
      <c r="C3113" s="75" t="s">
        <v>683</v>
      </c>
      <c r="D3113" s="75" t="s">
        <v>144</v>
      </c>
      <c r="E3113" s="75" t="s">
        <v>10</v>
      </c>
      <c r="F3113" s="75" t="s">
        <v>705</v>
      </c>
      <c r="G3113" s="77">
        <v>129.0</v>
      </c>
    </row>
    <row r="3114">
      <c r="A3114" s="75" t="s">
        <v>665</v>
      </c>
      <c r="B3114" s="75" t="s">
        <v>704</v>
      </c>
      <c r="C3114" s="75" t="s">
        <v>683</v>
      </c>
      <c r="D3114" s="75" t="s">
        <v>144</v>
      </c>
      <c r="E3114" s="75" t="s">
        <v>10</v>
      </c>
      <c r="F3114" s="75" t="s">
        <v>706</v>
      </c>
      <c r="G3114" s="77">
        <v>48.0</v>
      </c>
    </row>
    <row r="3115">
      <c r="A3115" s="75" t="s">
        <v>665</v>
      </c>
      <c r="B3115" s="75" t="s">
        <v>704</v>
      </c>
      <c r="C3115" s="75" t="s">
        <v>683</v>
      </c>
      <c r="D3115" s="75" t="s">
        <v>144</v>
      </c>
      <c r="E3115" s="75" t="s">
        <v>10</v>
      </c>
      <c r="F3115" s="75" t="s">
        <v>707</v>
      </c>
      <c r="G3115" s="77">
        <v>30.0</v>
      </c>
    </row>
    <row r="3116">
      <c r="A3116" s="75" t="s">
        <v>665</v>
      </c>
      <c r="B3116" s="75" t="s">
        <v>704</v>
      </c>
      <c r="C3116" s="75" t="s">
        <v>683</v>
      </c>
      <c r="D3116" s="75" t="s">
        <v>144</v>
      </c>
      <c r="E3116" s="75" t="s">
        <v>16</v>
      </c>
      <c r="F3116" s="75" t="s">
        <v>705</v>
      </c>
      <c r="G3116" s="77">
        <v>12.0</v>
      </c>
    </row>
    <row r="3117">
      <c r="A3117" s="75" t="s">
        <v>665</v>
      </c>
      <c r="B3117" s="75" t="s">
        <v>704</v>
      </c>
      <c r="C3117" s="75" t="s">
        <v>683</v>
      </c>
      <c r="D3117" s="75" t="s">
        <v>144</v>
      </c>
      <c r="E3117" s="75" t="s">
        <v>16</v>
      </c>
      <c r="F3117" s="75" t="s">
        <v>706</v>
      </c>
      <c r="G3117" s="77">
        <v>0.0</v>
      </c>
    </row>
    <row r="3118">
      <c r="A3118" s="75" t="s">
        <v>665</v>
      </c>
      <c r="B3118" s="75" t="s">
        <v>704</v>
      </c>
      <c r="C3118" s="75" t="s">
        <v>683</v>
      </c>
      <c r="D3118" s="75" t="s">
        <v>144</v>
      </c>
      <c r="E3118" s="75" t="s">
        <v>16</v>
      </c>
      <c r="F3118" s="75" t="s">
        <v>707</v>
      </c>
      <c r="G3118" s="77">
        <v>0.0</v>
      </c>
    </row>
    <row r="3119">
      <c r="A3119" s="75" t="s">
        <v>665</v>
      </c>
      <c r="B3119" s="75" t="s">
        <v>704</v>
      </c>
      <c r="C3119" s="75" t="s">
        <v>683</v>
      </c>
      <c r="D3119" s="75" t="s">
        <v>144</v>
      </c>
      <c r="E3119" s="75" t="s">
        <v>12</v>
      </c>
      <c r="F3119" s="75" t="s">
        <v>705</v>
      </c>
      <c r="G3119" s="77">
        <v>38.0</v>
      </c>
    </row>
    <row r="3120">
      <c r="A3120" s="75" t="s">
        <v>665</v>
      </c>
      <c r="B3120" s="75" t="s">
        <v>704</v>
      </c>
      <c r="C3120" s="75" t="s">
        <v>683</v>
      </c>
      <c r="D3120" s="75" t="s">
        <v>144</v>
      </c>
      <c r="E3120" s="75" t="s">
        <v>12</v>
      </c>
      <c r="F3120" s="75" t="s">
        <v>706</v>
      </c>
      <c r="G3120" s="77">
        <v>11.0</v>
      </c>
    </row>
    <row r="3121">
      <c r="A3121" s="75" t="s">
        <v>665</v>
      </c>
      <c r="B3121" s="75" t="s">
        <v>704</v>
      </c>
      <c r="C3121" s="75" t="s">
        <v>683</v>
      </c>
      <c r="D3121" s="75" t="s">
        <v>144</v>
      </c>
      <c r="E3121" s="75" t="s">
        <v>12</v>
      </c>
      <c r="F3121" s="75" t="s">
        <v>707</v>
      </c>
      <c r="G3121" s="77">
        <v>10.0</v>
      </c>
    </row>
    <row r="3122">
      <c r="A3122" s="75" t="s">
        <v>665</v>
      </c>
      <c r="B3122" s="75" t="s">
        <v>704</v>
      </c>
      <c r="C3122" s="75" t="s">
        <v>683</v>
      </c>
      <c r="D3122" s="75" t="s">
        <v>144</v>
      </c>
      <c r="E3122" s="75" t="s">
        <v>18</v>
      </c>
      <c r="F3122" s="75" t="s">
        <v>705</v>
      </c>
      <c r="G3122" s="77">
        <v>3.0</v>
      </c>
    </row>
    <row r="3123">
      <c r="A3123" s="75" t="s">
        <v>665</v>
      </c>
      <c r="B3123" s="75" t="s">
        <v>704</v>
      </c>
      <c r="C3123" s="75" t="s">
        <v>683</v>
      </c>
      <c r="D3123" s="75" t="s">
        <v>144</v>
      </c>
      <c r="E3123" s="75" t="s">
        <v>18</v>
      </c>
      <c r="F3123" s="75" t="s">
        <v>706</v>
      </c>
      <c r="G3123" s="77">
        <v>1.0</v>
      </c>
    </row>
    <row r="3124">
      <c r="A3124" s="75" t="s">
        <v>665</v>
      </c>
      <c r="B3124" s="75" t="s">
        <v>704</v>
      </c>
      <c r="C3124" s="75" t="s">
        <v>683</v>
      </c>
      <c r="D3124" s="75" t="s">
        <v>144</v>
      </c>
      <c r="E3124" s="75" t="s">
        <v>18</v>
      </c>
      <c r="F3124" s="75" t="s">
        <v>707</v>
      </c>
      <c r="G3124" s="77">
        <v>1.0</v>
      </c>
    </row>
    <row r="3125">
      <c r="A3125" s="75" t="s">
        <v>665</v>
      </c>
      <c r="B3125" s="75" t="s">
        <v>704</v>
      </c>
      <c r="C3125" s="75" t="s">
        <v>683</v>
      </c>
      <c r="D3125" s="75" t="s">
        <v>145</v>
      </c>
      <c r="E3125" s="75" t="s">
        <v>17</v>
      </c>
      <c r="F3125" s="75" t="s">
        <v>705</v>
      </c>
      <c r="G3125" s="77">
        <v>16.0</v>
      </c>
    </row>
    <row r="3126">
      <c r="A3126" s="75" t="s">
        <v>665</v>
      </c>
      <c r="B3126" s="75" t="s">
        <v>704</v>
      </c>
      <c r="C3126" s="75" t="s">
        <v>683</v>
      </c>
      <c r="D3126" s="75" t="s">
        <v>145</v>
      </c>
      <c r="E3126" s="75" t="s">
        <v>17</v>
      </c>
      <c r="F3126" s="75" t="s">
        <v>706</v>
      </c>
      <c r="G3126" s="77">
        <v>2.0</v>
      </c>
    </row>
    <row r="3127">
      <c r="A3127" s="75" t="s">
        <v>665</v>
      </c>
      <c r="B3127" s="75" t="s">
        <v>704</v>
      </c>
      <c r="C3127" s="75" t="s">
        <v>683</v>
      </c>
      <c r="D3127" s="75" t="s">
        <v>145</v>
      </c>
      <c r="E3127" s="75" t="s">
        <v>17</v>
      </c>
      <c r="F3127" s="75" t="s">
        <v>707</v>
      </c>
      <c r="G3127" s="77">
        <v>2.0</v>
      </c>
    </row>
    <row r="3128">
      <c r="A3128" s="75" t="s">
        <v>665</v>
      </c>
      <c r="B3128" s="75" t="s">
        <v>704</v>
      </c>
      <c r="C3128" s="75" t="s">
        <v>683</v>
      </c>
      <c r="D3128" s="75" t="s">
        <v>145</v>
      </c>
      <c r="E3128" s="75" t="s">
        <v>14</v>
      </c>
      <c r="F3128" s="75" t="s">
        <v>705</v>
      </c>
      <c r="G3128" s="77">
        <v>98.0</v>
      </c>
    </row>
    <row r="3129">
      <c r="A3129" s="75" t="s">
        <v>665</v>
      </c>
      <c r="B3129" s="75" t="s">
        <v>704</v>
      </c>
      <c r="C3129" s="75" t="s">
        <v>683</v>
      </c>
      <c r="D3129" s="75" t="s">
        <v>145</v>
      </c>
      <c r="E3129" s="75" t="s">
        <v>14</v>
      </c>
      <c r="F3129" s="75" t="s">
        <v>706</v>
      </c>
      <c r="G3129" s="77">
        <v>0.0</v>
      </c>
    </row>
    <row r="3130">
      <c r="A3130" s="75" t="s">
        <v>665</v>
      </c>
      <c r="B3130" s="75" t="s">
        <v>704</v>
      </c>
      <c r="C3130" s="75" t="s">
        <v>683</v>
      </c>
      <c r="D3130" s="75" t="s">
        <v>145</v>
      </c>
      <c r="E3130" s="75" t="s">
        <v>14</v>
      </c>
      <c r="F3130" s="75" t="s">
        <v>707</v>
      </c>
      <c r="G3130" s="77">
        <v>0.0</v>
      </c>
    </row>
    <row r="3131">
      <c r="A3131" s="75" t="s">
        <v>665</v>
      </c>
      <c r="B3131" s="75" t="s">
        <v>704</v>
      </c>
      <c r="C3131" s="75" t="s">
        <v>683</v>
      </c>
      <c r="D3131" s="75" t="s">
        <v>145</v>
      </c>
      <c r="E3131" s="75" t="s">
        <v>11</v>
      </c>
      <c r="F3131" s="75" t="s">
        <v>705</v>
      </c>
      <c r="G3131" s="77">
        <v>1248.0</v>
      </c>
    </row>
    <row r="3132">
      <c r="A3132" s="75" t="s">
        <v>665</v>
      </c>
      <c r="B3132" s="75" t="s">
        <v>704</v>
      </c>
      <c r="C3132" s="75" t="s">
        <v>683</v>
      </c>
      <c r="D3132" s="75" t="s">
        <v>145</v>
      </c>
      <c r="E3132" s="75" t="s">
        <v>11</v>
      </c>
      <c r="F3132" s="75" t="s">
        <v>706</v>
      </c>
      <c r="G3132" s="77">
        <v>19.0</v>
      </c>
    </row>
    <row r="3133">
      <c r="A3133" s="75" t="s">
        <v>665</v>
      </c>
      <c r="B3133" s="75" t="s">
        <v>704</v>
      </c>
      <c r="C3133" s="75" t="s">
        <v>683</v>
      </c>
      <c r="D3133" s="75" t="s">
        <v>145</v>
      </c>
      <c r="E3133" s="75" t="s">
        <v>11</v>
      </c>
      <c r="F3133" s="75" t="s">
        <v>707</v>
      </c>
      <c r="G3133" s="77">
        <v>17.0</v>
      </c>
    </row>
    <row r="3134">
      <c r="A3134" s="75" t="s">
        <v>665</v>
      </c>
      <c r="B3134" s="75" t="s">
        <v>704</v>
      </c>
      <c r="C3134" s="75" t="s">
        <v>683</v>
      </c>
      <c r="D3134" s="75" t="s">
        <v>145</v>
      </c>
      <c r="E3134" s="75" t="s">
        <v>20</v>
      </c>
      <c r="F3134" s="75" t="s">
        <v>705</v>
      </c>
      <c r="G3134" s="77">
        <v>17.0</v>
      </c>
    </row>
    <row r="3135">
      <c r="A3135" s="75" t="s">
        <v>665</v>
      </c>
      <c r="B3135" s="75" t="s">
        <v>704</v>
      </c>
      <c r="C3135" s="75" t="s">
        <v>683</v>
      </c>
      <c r="D3135" s="75" t="s">
        <v>145</v>
      </c>
      <c r="E3135" s="75" t="s">
        <v>20</v>
      </c>
      <c r="F3135" s="75" t="s">
        <v>706</v>
      </c>
      <c r="G3135" s="77">
        <v>0.0</v>
      </c>
    </row>
    <row r="3136">
      <c r="A3136" s="75" t="s">
        <v>665</v>
      </c>
      <c r="B3136" s="75" t="s">
        <v>704</v>
      </c>
      <c r="C3136" s="75" t="s">
        <v>683</v>
      </c>
      <c r="D3136" s="75" t="s">
        <v>145</v>
      </c>
      <c r="E3136" s="75" t="s">
        <v>20</v>
      </c>
      <c r="F3136" s="75" t="s">
        <v>707</v>
      </c>
      <c r="G3136" s="77">
        <v>0.0</v>
      </c>
    </row>
    <row r="3137">
      <c r="A3137" s="75" t="s">
        <v>665</v>
      </c>
      <c r="B3137" s="75" t="s">
        <v>704</v>
      </c>
      <c r="C3137" s="75" t="s">
        <v>683</v>
      </c>
      <c r="D3137" s="75" t="s">
        <v>145</v>
      </c>
      <c r="E3137" s="75" t="s">
        <v>15</v>
      </c>
      <c r="F3137" s="75" t="s">
        <v>705</v>
      </c>
      <c r="G3137" s="77">
        <v>70.0</v>
      </c>
    </row>
    <row r="3138">
      <c r="A3138" s="75" t="s">
        <v>665</v>
      </c>
      <c r="B3138" s="75" t="s">
        <v>704</v>
      </c>
      <c r="C3138" s="75" t="s">
        <v>683</v>
      </c>
      <c r="D3138" s="75" t="s">
        <v>145</v>
      </c>
      <c r="E3138" s="75" t="s">
        <v>15</v>
      </c>
      <c r="F3138" s="75" t="s">
        <v>706</v>
      </c>
      <c r="G3138" s="77">
        <v>0.0</v>
      </c>
    </row>
    <row r="3139">
      <c r="A3139" s="75" t="s">
        <v>665</v>
      </c>
      <c r="B3139" s="75" t="s">
        <v>704</v>
      </c>
      <c r="C3139" s="75" t="s">
        <v>683</v>
      </c>
      <c r="D3139" s="75" t="s">
        <v>145</v>
      </c>
      <c r="E3139" s="75" t="s">
        <v>15</v>
      </c>
      <c r="F3139" s="75" t="s">
        <v>707</v>
      </c>
      <c r="G3139" s="77">
        <v>0.0</v>
      </c>
    </row>
    <row r="3140">
      <c r="A3140" s="75" t="s">
        <v>665</v>
      </c>
      <c r="B3140" s="75" t="s">
        <v>704</v>
      </c>
      <c r="C3140" s="75" t="s">
        <v>683</v>
      </c>
      <c r="D3140" s="75" t="s">
        <v>145</v>
      </c>
      <c r="E3140" s="75" t="s">
        <v>19</v>
      </c>
      <c r="F3140" s="75" t="s">
        <v>705</v>
      </c>
      <c r="G3140" s="77">
        <v>3.0</v>
      </c>
    </row>
    <row r="3141">
      <c r="A3141" s="75" t="s">
        <v>665</v>
      </c>
      <c r="B3141" s="75" t="s">
        <v>704</v>
      </c>
      <c r="C3141" s="75" t="s">
        <v>683</v>
      </c>
      <c r="D3141" s="75" t="s">
        <v>145</v>
      </c>
      <c r="E3141" s="75" t="s">
        <v>19</v>
      </c>
      <c r="F3141" s="75" t="s">
        <v>706</v>
      </c>
      <c r="G3141" s="77">
        <v>0.0</v>
      </c>
    </row>
    <row r="3142">
      <c r="A3142" s="75" t="s">
        <v>665</v>
      </c>
      <c r="B3142" s="75" t="s">
        <v>704</v>
      </c>
      <c r="C3142" s="75" t="s">
        <v>683</v>
      </c>
      <c r="D3142" s="75" t="s">
        <v>145</v>
      </c>
      <c r="E3142" s="75" t="s">
        <v>19</v>
      </c>
      <c r="F3142" s="75" t="s">
        <v>707</v>
      </c>
      <c r="G3142" s="77">
        <v>0.0</v>
      </c>
    </row>
    <row r="3143">
      <c r="A3143" s="75" t="s">
        <v>665</v>
      </c>
      <c r="B3143" s="75" t="s">
        <v>704</v>
      </c>
      <c r="C3143" s="75" t="s">
        <v>683</v>
      </c>
      <c r="D3143" s="75" t="s">
        <v>145</v>
      </c>
      <c r="E3143" s="75" t="s">
        <v>13</v>
      </c>
      <c r="F3143" s="75" t="s">
        <v>705</v>
      </c>
      <c r="G3143" s="77">
        <v>13.0</v>
      </c>
    </row>
    <row r="3144">
      <c r="A3144" s="75" t="s">
        <v>665</v>
      </c>
      <c r="B3144" s="75" t="s">
        <v>704</v>
      </c>
      <c r="C3144" s="75" t="s">
        <v>683</v>
      </c>
      <c r="D3144" s="75" t="s">
        <v>145</v>
      </c>
      <c r="E3144" s="75" t="s">
        <v>13</v>
      </c>
      <c r="F3144" s="75" t="s">
        <v>706</v>
      </c>
      <c r="G3144" s="77">
        <v>0.0</v>
      </c>
    </row>
    <row r="3145">
      <c r="A3145" s="75" t="s">
        <v>665</v>
      </c>
      <c r="B3145" s="75" t="s">
        <v>704</v>
      </c>
      <c r="C3145" s="75" t="s">
        <v>683</v>
      </c>
      <c r="D3145" s="75" t="s">
        <v>145</v>
      </c>
      <c r="E3145" s="75" t="s">
        <v>13</v>
      </c>
      <c r="F3145" s="75" t="s">
        <v>707</v>
      </c>
      <c r="G3145" s="77">
        <v>0.0</v>
      </c>
    </row>
    <row r="3146">
      <c r="A3146" s="75" t="s">
        <v>665</v>
      </c>
      <c r="B3146" s="75" t="s">
        <v>704</v>
      </c>
      <c r="C3146" s="75" t="s">
        <v>683</v>
      </c>
      <c r="D3146" s="75" t="s">
        <v>145</v>
      </c>
      <c r="E3146" s="75" t="s">
        <v>10</v>
      </c>
      <c r="F3146" s="75" t="s">
        <v>705</v>
      </c>
      <c r="G3146" s="77">
        <v>796.0</v>
      </c>
    </row>
    <row r="3147">
      <c r="A3147" s="75" t="s">
        <v>665</v>
      </c>
      <c r="B3147" s="75" t="s">
        <v>704</v>
      </c>
      <c r="C3147" s="75" t="s">
        <v>683</v>
      </c>
      <c r="D3147" s="75" t="s">
        <v>145</v>
      </c>
      <c r="E3147" s="75" t="s">
        <v>10</v>
      </c>
      <c r="F3147" s="75" t="s">
        <v>706</v>
      </c>
      <c r="G3147" s="77">
        <v>378.0</v>
      </c>
    </row>
    <row r="3148">
      <c r="A3148" s="75" t="s">
        <v>665</v>
      </c>
      <c r="B3148" s="75" t="s">
        <v>704</v>
      </c>
      <c r="C3148" s="75" t="s">
        <v>683</v>
      </c>
      <c r="D3148" s="75" t="s">
        <v>145</v>
      </c>
      <c r="E3148" s="75" t="s">
        <v>10</v>
      </c>
      <c r="F3148" s="75" t="s">
        <v>707</v>
      </c>
      <c r="G3148" s="77">
        <v>209.0</v>
      </c>
    </row>
    <row r="3149">
      <c r="A3149" s="75" t="s">
        <v>665</v>
      </c>
      <c r="B3149" s="75" t="s">
        <v>704</v>
      </c>
      <c r="C3149" s="75" t="s">
        <v>683</v>
      </c>
      <c r="D3149" s="75" t="s">
        <v>145</v>
      </c>
      <c r="E3149" s="75" t="s">
        <v>16</v>
      </c>
      <c r="F3149" s="75" t="s">
        <v>705</v>
      </c>
      <c r="G3149" s="77">
        <v>61.0</v>
      </c>
    </row>
    <row r="3150">
      <c r="A3150" s="75" t="s">
        <v>665</v>
      </c>
      <c r="B3150" s="75" t="s">
        <v>704</v>
      </c>
      <c r="C3150" s="75" t="s">
        <v>683</v>
      </c>
      <c r="D3150" s="75" t="s">
        <v>145</v>
      </c>
      <c r="E3150" s="75" t="s">
        <v>16</v>
      </c>
      <c r="F3150" s="75" t="s">
        <v>706</v>
      </c>
      <c r="G3150" s="77">
        <v>7.0</v>
      </c>
    </row>
    <row r="3151">
      <c r="A3151" s="75" t="s">
        <v>665</v>
      </c>
      <c r="B3151" s="75" t="s">
        <v>704</v>
      </c>
      <c r="C3151" s="75" t="s">
        <v>683</v>
      </c>
      <c r="D3151" s="75" t="s">
        <v>145</v>
      </c>
      <c r="E3151" s="75" t="s">
        <v>16</v>
      </c>
      <c r="F3151" s="75" t="s">
        <v>707</v>
      </c>
      <c r="G3151" s="77">
        <v>5.0</v>
      </c>
    </row>
    <row r="3152">
      <c r="A3152" s="75" t="s">
        <v>665</v>
      </c>
      <c r="B3152" s="75" t="s">
        <v>704</v>
      </c>
      <c r="C3152" s="75" t="s">
        <v>683</v>
      </c>
      <c r="D3152" s="75" t="s">
        <v>145</v>
      </c>
      <c r="E3152" s="75" t="s">
        <v>12</v>
      </c>
      <c r="F3152" s="75" t="s">
        <v>705</v>
      </c>
      <c r="G3152" s="77">
        <v>57.0</v>
      </c>
    </row>
    <row r="3153">
      <c r="A3153" s="75" t="s">
        <v>665</v>
      </c>
      <c r="B3153" s="75" t="s">
        <v>704</v>
      </c>
      <c r="C3153" s="75" t="s">
        <v>683</v>
      </c>
      <c r="D3153" s="75" t="s">
        <v>145</v>
      </c>
      <c r="E3153" s="75" t="s">
        <v>12</v>
      </c>
      <c r="F3153" s="75" t="s">
        <v>706</v>
      </c>
      <c r="G3153" s="77">
        <v>2.0</v>
      </c>
    </row>
    <row r="3154">
      <c r="A3154" s="75" t="s">
        <v>665</v>
      </c>
      <c r="B3154" s="75" t="s">
        <v>704</v>
      </c>
      <c r="C3154" s="75" t="s">
        <v>683</v>
      </c>
      <c r="D3154" s="75" t="s">
        <v>145</v>
      </c>
      <c r="E3154" s="75" t="s">
        <v>12</v>
      </c>
      <c r="F3154" s="75" t="s">
        <v>707</v>
      </c>
      <c r="G3154" s="77">
        <v>2.0</v>
      </c>
    </row>
    <row r="3155">
      <c r="A3155" s="75" t="s">
        <v>665</v>
      </c>
      <c r="B3155" s="75" t="s">
        <v>704</v>
      </c>
      <c r="C3155" s="75" t="s">
        <v>683</v>
      </c>
      <c r="D3155" s="75" t="s">
        <v>145</v>
      </c>
      <c r="E3155" s="75" t="s">
        <v>18</v>
      </c>
      <c r="F3155" s="75" t="s">
        <v>705</v>
      </c>
      <c r="G3155" s="77">
        <v>6.0</v>
      </c>
    </row>
    <row r="3156">
      <c r="A3156" s="75" t="s">
        <v>665</v>
      </c>
      <c r="B3156" s="75" t="s">
        <v>704</v>
      </c>
      <c r="C3156" s="75" t="s">
        <v>683</v>
      </c>
      <c r="D3156" s="75" t="s">
        <v>145</v>
      </c>
      <c r="E3156" s="75" t="s">
        <v>18</v>
      </c>
      <c r="F3156" s="75" t="s">
        <v>706</v>
      </c>
      <c r="G3156" s="77">
        <v>0.0</v>
      </c>
    </row>
    <row r="3157">
      <c r="A3157" s="75" t="s">
        <v>665</v>
      </c>
      <c r="B3157" s="75" t="s">
        <v>704</v>
      </c>
      <c r="C3157" s="75" t="s">
        <v>683</v>
      </c>
      <c r="D3157" s="75" t="s">
        <v>145</v>
      </c>
      <c r="E3157" s="75" t="s">
        <v>18</v>
      </c>
      <c r="F3157" s="75" t="s">
        <v>707</v>
      </c>
      <c r="G3157" s="77">
        <v>0.0</v>
      </c>
    </row>
    <row r="3158">
      <c r="A3158" s="75" t="s">
        <v>665</v>
      </c>
      <c r="B3158" s="75" t="s">
        <v>704</v>
      </c>
      <c r="C3158" s="75" t="s">
        <v>683</v>
      </c>
      <c r="D3158" s="75" t="s">
        <v>282</v>
      </c>
      <c r="E3158" s="75" t="s">
        <v>17</v>
      </c>
      <c r="F3158" s="75" t="s">
        <v>705</v>
      </c>
      <c r="G3158" s="77">
        <v>3.0</v>
      </c>
    </row>
    <row r="3159">
      <c r="A3159" s="75" t="s">
        <v>665</v>
      </c>
      <c r="B3159" s="75" t="s">
        <v>704</v>
      </c>
      <c r="C3159" s="75" t="s">
        <v>683</v>
      </c>
      <c r="D3159" s="75" t="s">
        <v>282</v>
      </c>
      <c r="E3159" s="75" t="s">
        <v>17</v>
      </c>
      <c r="F3159" s="75" t="s">
        <v>706</v>
      </c>
      <c r="G3159" s="77">
        <v>2.0</v>
      </c>
    </row>
    <row r="3160">
      <c r="A3160" s="75" t="s">
        <v>665</v>
      </c>
      <c r="B3160" s="75" t="s">
        <v>704</v>
      </c>
      <c r="C3160" s="75" t="s">
        <v>683</v>
      </c>
      <c r="D3160" s="75" t="s">
        <v>282</v>
      </c>
      <c r="E3160" s="75" t="s">
        <v>17</v>
      </c>
      <c r="F3160" s="75" t="s">
        <v>707</v>
      </c>
      <c r="G3160" s="77">
        <v>2.0</v>
      </c>
    </row>
    <row r="3161">
      <c r="A3161" s="75" t="s">
        <v>665</v>
      </c>
      <c r="B3161" s="75" t="s">
        <v>704</v>
      </c>
      <c r="C3161" s="75" t="s">
        <v>683</v>
      </c>
      <c r="D3161" s="75" t="s">
        <v>282</v>
      </c>
      <c r="E3161" s="75" t="s">
        <v>14</v>
      </c>
      <c r="F3161" s="75" t="s">
        <v>705</v>
      </c>
      <c r="G3161" s="77">
        <v>4.0</v>
      </c>
    </row>
    <row r="3162">
      <c r="A3162" s="75" t="s">
        <v>665</v>
      </c>
      <c r="B3162" s="75" t="s">
        <v>704</v>
      </c>
      <c r="C3162" s="75" t="s">
        <v>683</v>
      </c>
      <c r="D3162" s="75" t="s">
        <v>282</v>
      </c>
      <c r="E3162" s="75" t="s">
        <v>14</v>
      </c>
      <c r="F3162" s="75" t="s">
        <v>706</v>
      </c>
      <c r="G3162" s="77">
        <v>0.0</v>
      </c>
    </row>
    <row r="3163">
      <c r="A3163" s="75" t="s">
        <v>665</v>
      </c>
      <c r="B3163" s="75" t="s">
        <v>704</v>
      </c>
      <c r="C3163" s="75" t="s">
        <v>683</v>
      </c>
      <c r="D3163" s="75" t="s">
        <v>282</v>
      </c>
      <c r="E3163" s="75" t="s">
        <v>14</v>
      </c>
      <c r="F3163" s="75" t="s">
        <v>707</v>
      </c>
      <c r="G3163" s="77">
        <v>0.0</v>
      </c>
    </row>
    <row r="3164">
      <c r="A3164" s="75" t="s">
        <v>665</v>
      </c>
      <c r="B3164" s="75" t="s">
        <v>704</v>
      </c>
      <c r="C3164" s="75" t="s">
        <v>683</v>
      </c>
      <c r="D3164" s="75" t="s">
        <v>282</v>
      </c>
      <c r="E3164" s="75" t="s">
        <v>11</v>
      </c>
      <c r="F3164" s="75" t="s">
        <v>705</v>
      </c>
      <c r="G3164" s="77">
        <v>86.0</v>
      </c>
    </row>
    <row r="3165">
      <c r="A3165" s="75" t="s">
        <v>665</v>
      </c>
      <c r="B3165" s="75" t="s">
        <v>704</v>
      </c>
      <c r="C3165" s="75" t="s">
        <v>683</v>
      </c>
      <c r="D3165" s="75" t="s">
        <v>282</v>
      </c>
      <c r="E3165" s="75" t="s">
        <v>11</v>
      </c>
      <c r="F3165" s="75" t="s">
        <v>706</v>
      </c>
      <c r="G3165" s="77">
        <v>1.0</v>
      </c>
    </row>
    <row r="3166">
      <c r="A3166" s="75" t="s">
        <v>665</v>
      </c>
      <c r="B3166" s="75" t="s">
        <v>704</v>
      </c>
      <c r="C3166" s="75" t="s">
        <v>683</v>
      </c>
      <c r="D3166" s="75" t="s">
        <v>282</v>
      </c>
      <c r="E3166" s="75" t="s">
        <v>11</v>
      </c>
      <c r="F3166" s="75" t="s">
        <v>707</v>
      </c>
      <c r="G3166" s="77">
        <v>1.0</v>
      </c>
    </row>
    <row r="3167">
      <c r="A3167" s="75" t="s">
        <v>665</v>
      </c>
      <c r="B3167" s="75" t="s">
        <v>704</v>
      </c>
      <c r="C3167" s="75" t="s">
        <v>683</v>
      </c>
      <c r="D3167" s="75" t="s">
        <v>282</v>
      </c>
      <c r="E3167" s="75" t="s">
        <v>15</v>
      </c>
      <c r="F3167" s="75" t="s">
        <v>705</v>
      </c>
      <c r="G3167" s="77">
        <v>8.0</v>
      </c>
    </row>
    <row r="3168">
      <c r="A3168" s="75" t="s">
        <v>665</v>
      </c>
      <c r="B3168" s="75" t="s">
        <v>704</v>
      </c>
      <c r="C3168" s="75" t="s">
        <v>683</v>
      </c>
      <c r="D3168" s="75" t="s">
        <v>282</v>
      </c>
      <c r="E3168" s="75" t="s">
        <v>15</v>
      </c>
      <c r="F3168" s="75" t="s">
        <v>706</v>
      </c>
      <c r="G3168" s="77">
        <v>0.0</v>
      </c>
    </row>
    <row r="3169">
      <c r="A3169" s="75" t="s">
        <v>665</v>
      </c>
      <c r="B3169" s="75" t="s">
        <v>704</v>
      </c>
      <c r="C3169" s="75" t="s">
        <v>683</v>
      </c>
      <c r="D3169" s="75" t="s">
        <v>282</v>
      </c>
      <c r="E3169" s="75" t="s">
        <v>15</v>
      </c>
      <c r="F3169" s="75" t="s">
        <v>707</v>
      </c>
      <c r="G3169" s="77">
        <v>0.0</v>
      </c>
    </row>
    <row r="3170">
      <c r="A3170" s="75" t="s">
        <v>665</v>
      </c>
      <c r="B3170" s="75" t="s">
        <v>704</v>
      </c>
      <c r="C3170" s="75" t="s">
        <v>683</v>
      </c>
      <c r="D3170" s="75" t="s">
        <v>282</v>
      </c>
      <c r="E3170" s="75" t="s">
        <v>10</v>
      </c>
      <c r="F3170" s="75" t="s">
        <v>705</v>
      </c>
      <c r="G3170" s="77">
        <v>31.0</v>
      </c>
    </row>
    <row r="3171">
      <c r="A3171" s="75" t="s">
        <v>665</v>
      </c>
      <c r="B3171" s="75" t="s">
        <v>704</v>
      </c>
      <c r="C3171" s="75" t="s">
        <v>683</v>
      </c>
      <c r="D3171" s="75" t="s">
        <v>282</v>
      </c>
      <c r="E3171" s="75" t="s">
        <v>10</v>
      </c>
      <c r="F3171" s="75" t="s">
        <v>706</v>
      </c>
      <c r="G3171" s="77">
        <v>8.0</v>
      </c>
    </row>
    <row r="3172">
      <c r="A3172" s="75" t="s">
        <v>665</v>
      </c>
      <c r="B3172" s="75" t="s">
        <v>704</v>
      </c>
      <c r="C3172" s="75" t="s">
        <v>683</v>
      </c>
      <c r="D3172" s="75" t="s">
        <v>282</v>
      </c>
      <c r="E3172" s="75" t="s">
        <v>10</v>
      </c>
      <c r="F3172" s="75" t="s">
        <v>707</v>
      </c>
      <c r="G3172" s="77">
        <v>5.0</v>
      </c>
    </row>
    <row r="3173">
      <c r="A3173" s="75" t="s">
        <v>665</v>
      </c>
      <c r="B3173" s="75" t="s">
        <v>704</v>
      </c>
      <c r="C3173" s="75" t="s">
        <v>683</v>
      </c>
      <c r="D3173" s="75" t="s">
        <v>282</v>
      </c>
      <c r="E3173" s="75" t="s">
        <v>16</v>
      </c>
      <c r="F3173" s="75" t="s">
        <v>705</v>
      </c>
      <c r="G3173" s="77">
        <v>3.0</v>
      </c>
    </row>
    <row r="3174">
      <c r="A3174" s="75" t="s">
        <v>665</v>
      </c>
      <c r="B3174" s="75" t="s">
        <v>704</v>
      </c>
      <c r="C3174" s="75" t="s">
        <v>683</v>
      </c>
      <c r="D3174" s="75" t="s">
        <v>282</v>
      </c>
      <c r="E3174" s="75" t="s">
        <v>16</v>
      </c>
      <c r="F3174" s="75" t="s">
        <v>706</v>
      </c>
      <c r="G3174" s="77">
        <v>1.0</v>
      </c>
    </row>
    <row r="3175">
      <c r="A3175" s="75" t="s">
        <v>665</v>
      </c>
      <c r="B3175" s="75" t="s">
        <v>704</v>
      </c>
      <c r="C3175" s="75" t="s">
        <v>683</v>
      </c>
      <c r="D3175" s="75" t="s">
        <v>282</v>
      </c>
      <c r="E3175" s="75" t="s">
        <v>16</v>
      </c>
      <c r="F3175" s="75" t="s">
        <v>707</v>
      </c>
      <c r="G3175" s="77">
        <v>1.0</v>
      </c>
    </row>
    <row r="3176">
      <c r="A3176" s="75" t="s">
        <v>665</v>
      </c>
      <c r="B3176" s="75" t="s">
        <v>704</v>
      </c>
      <c r="C3176" s="75" t="s">
        <v>683</v>
      </c>
      <c r="D3176" s="75" t="s">
        <v>282</v>
      </c>
      <c r="E3176" s="75" t="s">
        <v>12</v>
      </c>
      <c r="F3176" s="75" t="s">
        <v>705</v>
      </c>
      <c r="G3176" s="77">
        <v>4.0</v>
      </c>
    </row>
    <row r="3177">
      <c r="A3177" s="75" t="s">
        <v>665</v>
      </c>
      <c r="B3177" s="75" t="s">
        <v>704</v>
      </c>
      <c r="C3177" s="75" t="s">
        <v>683</v>
      </c>
      <c r="D3177" s="75" t="s">
        <v>282</v>
      </c>
      <c r="E3177" s="75" t="s">
        <v>12</v>
      </c>
      <c r="F3177" s="75" t="s">
        <v>706</v>
      </c>
      <c r="G3177" s="77">
        <v>0.0</v>
      </c>
    </row>
    <row r="3178">
      <c r="A3178" s="75" t="s">
        <v>665</v>
      </c>
      <c r="B3178" s="75" t="s">
        <v>704</v>
      </c>
      <c r="C3178" s="75" t="s">
        <v>683</v>
      </c>
      <c r="D3178" s="75" t="s">
        <v>282</v>
      </c>
      <c r="E3178" s="75" t="s">
        <v>12</v>
      </c>
      <c r="F3178" s="75" t="s">
        <v>707</v>
      </c>
      <c r="G3178" s="77">
        <v>0.0</v>
      </c>
    </row>
    <row r="3179">
      <c r="A3179" s="75" t="s">
        <v>665</v>
      </c>
      <c r="B3179" s="75" t="s">
        <v>704</v>
      </c>
      <c r="C3179" s="75" t="s">
        <v>683</v>
      </c>
      <c r="D3179" s="75" t="s">
        <v>282</v>
      </c>
      <c r="E3179" s="75" t="s">
        <v>18</v>
      </c>
      <c r="F3179" s="75" t="s">
        <v>705</v>
      </c>
      <c r="G3179" s="77">
        <v>36.0</v>
      </c>
    </row>
    <row r="3180">
      <c r="A3180" s="75" t="s">
        <v>665</v>
      </c>
      <c r="B3180" s="75" t="s">
        <v>704</v>
      </c>
      <c r="C3180" s="75" t="s">
        <v>683</v>
      </c>
      <c r="D3180" s="75" t="s">
        <v>282</v>
      </c>
      <c r="E3180" s="75" t="s">
        <v>18</v>
      </c>
      <c r="F3180" s="75" t="s">
        <v>706</v>
      </c>
      <c r="G3180" s="77">
        <v>30.0</v>
      </c>
    </row>
    <row r="3181">
      <c r="A3181" s="75" t="s">
        <v>665</v>
      </c>
      <c r="B3181" s="75" t="s">
        <v>704</v>
      </c>
      <c r="C3181" s="75" t="s">
        <v>683</v>
      </c>
      <c r="D3181" s="75" t="s">
        <v>282</v>
      </c>
      <c r="E3181" s="75" t="s">
        <v>18</v>
      </c>
      <c r="F3181" s="75" t="s">
        <v>707</v>
      </c>
      <c r="G3181" s="77">
        <v>13.0</v>
      </c>
    </row>
    <row r="3182">
      <c r="A3182" s="75" t="s">
        <v>665</v>
      </c>
      <c r="B3182" s="75" t="s">
        <v>704</v>
      </c>
      <c r="C3182" s="75" t="s">
        <v>683</v>
      </c>
      <c r="D3182" s="75" t="s">
        <v>211</v>
      </c>
      <c r="E3182" s="75" t="s">
        <v>17</v>
      </c>
      <c r="F3182" s="75" t="s">
        <v>705</v>
      </c>
      <c r="G3182" s="77">
        <v>7.0</v>
      </c>
    </row>
    <row r="3183">
      <c r="A3183" s="75" t="s">
        <v>665</v>
      </c>
      <c r="B3183" s="75" t="s">
        <v>704</v>
      </c>
      <c r="C3183" s="75" t="s">
        <v>683</v>
      </c>
      <c r="D3183" s="75" t="s">
        <v>211</v>
      </c>
      <c r="E3183" s="75" t="s">
        <v>17</v>
      </c>
      <c r="F3183" s="75" t="s">
        <v>706</v>
      </c>
      <c r="G3183" s="77">
        <v>1.0</v>
      </c>
    </row>
    <row r="3184">
      <c r="A3184" s="75" t="s">
        <v>665</v>
      </c>
      <c r="B3184" s="75" t="s">
        <v>704</v>
      </c>
      <c r="C3184" s="75" t="s">
        <v>683</v>
      </c>
      <c r="D3184" s="75" t="s">
        <v>211</v>
      </c>
      <c r="E3184" s="75" t="s">
        <v>17</v>
      </c>
      <c r="F3184" s="75" t="s">
        <v>707</v>
      </c>
      <c r="G3184" s="77">
        <v>1.0</v>
      </c>
    </row>
    <row r="3185">
      <c r="A3185" s="75" t="s">
        <v>665</v>
      </c>
      <c r="B3185" s="75" t="s">
        <v>704</v>
      </c>
      <c r="C3185" s="75" t="s">
        <v>683</v>
      </c>
      <c r="D3185" s="75" t="s">
        <v>211</v>
      </c>
      <c r="E3185" s="75" t="s">
        <v>14</v>
      </c>
      <c r="F3185" s="75" t="s">
        <v>705</v>
      </c>
      <c r="G3185" s="77">
        <v>33.0</v>
      </c>
    </row>
    <row r="3186">
      <c r="A3186" s="75" t="s">
        <v>665</v>
      </c>
      <c r="B3186" s="75" t="s">
        <v>704</v>
      </c>
      <c r="C3186" s="75" t="s">
        <v>683</v>
      </c>
      <c r="D3186" s="75" t="s">
        <v>211</v>
      </c>
      <c r="E3186" s="75" t="s">
        <v>14</v>
      </c>
      <c r="F3186" s="75" t="s">
        <v>706</v>
      </c>
      <c r="G3186" s="77">
        <v>0.0</v>
      </c>
    </row>
    <row r="3187">
      <c r="A3187" s="75" t="s">
        <v>665</v>
      </c>
      <c r="B3187" s="75" t="s">
        <v>704</v>
      </c>
      <c r="C3187" s="75" t="s">
        <v>683</v>
      </c>
      <c r="D3187" s="75" t="s">
        <v>211</v>
      </c>
      <c r="E3187" s="75" t="s">
        <v>14</v>
      </c>
      <c r="F3187" s="75" t="s">
        <v>707</v>
      </c>
      <c r="G3187" s="77">
        <v>0.0</v>
      </c>
    </row>
    <row r="3188">
      <c r="A3188" s="75" t="s">
        <v>665</v>
      </c>
      <c r="B3188" s="75" t="s">
        <v>704</v>
      </c>
      <c r="C3188" s="75" t="s">
        <v>683</v>
      </c>
      <c r="D3188" s="75" t="s">
        <v>211</v>
      </c>
      <c r="E3188" s="75" t="s">
        <v>11</v>
      </c>
      <c r="F3188" s="75" t="s">
        <v>705</v>
      </c>
      <c r="G3188" s="77">
        <v>556.0</v>
      </c>
    </row>
    <row r="3189">
      <c r="A3189" s="75" t="s">
        <v>665</v>
      </c>
      <c r="B3189" s="75" t="s">
        <v>704</v>
      </c>
      <c r="C3189" s="75" t="s">
        <v>683</v>
      </c>
      <c r="D3189" s="75" t="s">
        <v>211</v>
      </c>
      <c r="E3189" s="75" t="s">
        <v>11</v>
      </c>
      <c r="F3189" s="75" t="s">
        <v>706</v>
      </c>
      <c r="G3189" s="77">
        <v>55.0</v>
      </c>
    </row>
    <row r="3190">
      <c r="A3190" s="75" t="s">
        <v>665</v>
      </c>
      <c r="B3190" s="75" t="s">
        <v>704</v>
      </c>
      <c r="C3190" s="75" t="s">
        <v>683</v>
      </c>
      <c r="D3190" s="75" t="s">
        <v>211</v>
      </c>
      <c r="E3190" s="75" t="s">
        <v>11</v>
      </c>
      <c r="F3190" s="75" t="s">
        <v>707</v>
      </c>
      <c r="G3190" s="77">
        <v>49.0</v>
      </c>
    </row>
    <row r="3191">
      <c r="A3191" s="75" t="s">
        <v>665</v>
      </c>
      <c r="B3191" s="75" t="s">
        <v>704</v>
      </c>
      <c r="C3191" s="75" t="s">
        <v>683</v>
      </c>
      <c r="D3191" s="75" t="s">
        <v>211</v>
      </c>
      <c r="E3191" s="75" t="s">
        <v>20</v>
      </c>
      <c r="F3191" s="75" t="s">
        <v>705</v>
      </c>
      <c r="G3191" s="77">
        <v>14.0</v>
      </c>
    </row>
    <row r="3192">
      <c r="A3192" s="75" t="s">
        <v>665</v>
      </c>
      <c r="B3192" s="75" t="s">
        <v>704</v>
      </c>
      <c r="C3192" s="75" t="s">
        <v>683</v>
      </c>
      <c r="D3192" s="75" t="s">
        <v>211</v>
      </c>
      <c r="E3192" s="75" t="s">
        <v>20</v>
      </c>
      <c r="F3192" s="75" t="s">
        <v>706</v>
      </c>
      <c r="G3192" s="77">
        <v>3.0</v>
      </c>
    </row>
    <row r="3193">
      <c r="A3193" s="75" t="s">
        <v>665</v>
      </c>
      <c r="B3193" s="75" t="s">
        <v>704</v>
      </c>
      <c r="C3193" s="75" t="s">
        <v>683</v>
      </c>
      <c r="D3193" s="75" t="s">
        <v>211</v>
      </c>
      <c r="E3193" s="75" t="s">
        <v>20</v>
      </c>
      <c r="F3193" s="75" t="s">
        <v>707</v>
      </c>
      <c r="G3193" s="77">
        <v>3.0</v>
      </c>
    </row>
    <row r="3194">
      <c r="A3194" s="75" t="s">
        <v>665</v>
      </c>
      <c r="B3194" s="75" t="s">
        <v>704</v>
      </c>
      <c r="C3194" s="75" t="s">
        <v>683</v>
      </c>
      <c r="D3194" s="75" t="s">
        <v>211</v>
      </c>
      <c r="E3194" s="75" t="s">
        <v>15</v>
      </c>
      <c r="F3194" s="75" t="s">
        <v>705</v>
      </c>
      <c r="G3194" s="77">
        <v>68.0</v>
      </c>
    </row>
    <row r="3195">
      <c r="A3195" s="75" t="s">
        <v>665</v>
      </c>
      <c r="B3195" s="75" t="s">
        <v>704</v>
      </c>
      <c r="C3195" s="75" t="s">
        <v>683</v>
      </c>
      <c r="D3195" s="75" t="s">
        <v>211</v>
      </c>
      <c r="E3195" s="75" t="s">
        <v>15</v>
      </c>
      <c r="F3195" s="75" t="s">
        <v>706</v>
      </c>
      <c r="G3195" s="77">
        <v>1.0</v>
      </c>
    </row>
    <row r="3196">
      <c r="A3196" s="75" t="s">
        <v>665</v>
      </c>
      <c r="B3196" s="75" t="s">
        <v>704</v>
      </c>
      <c r="C3196" s="75" t="s">
        <v>683</v>
      </c>
      <c r="D3196" s="75" t="s">
        <v>211</v>
      </c>
      <c r="E3196" s="75" t="s">
        <v>15</v>
      </c>
      <c r="F3196" s="75" t="s">
        <v>707</v>
      </c>
      <c r="G3196" s="77">
        <v>1.0</v>
      </c>
    </row>
    <row r="3197">
      <c r="A3197" s="75" t="s">
        <v>665</v>
      </c>
      <c r="B3197" s="75" t="s">
        <v>704</v>
      </c>
      <c r="C3197" s="75" t="s">
        <v>683</v>
      </c>
      <c r="D3197" s="75" t="s">
        <v>211</v>
      </c>
      <c r="E3197" s="75" t="s">
        <v>19</v>
      </c>
      <c r="F3197" s="75" t="s">
        <v>705</v>
      </c>
      <c r="G3197" s="77">
        <v>2.0</v>
      </c>
    </row>
    <row r="3198">
      <c r="A3198" s="75" t="s">
        <v>665</v>
      </c>
      <c r="B3198" s="75" t="s">
        <v>704</v>
      </c>
      <c r="C3198" s="75" t="s">
        <v>683</v>
      </c>
      <c r="D3198" s="75" t="s">
        <v>211</v>
      </c>
      <c r="E3198" s="75" t="s">
        <v>19</v>
      </c>
      <c r="F3198" s="75" t="s">
        <v>706</v>
      </c>
      <c r="G3198" s="77">
        <v>2.0</v>
      </c>
    </row>
    <row r="3199">
      <c r="A3199" s="75" t="s">
        <v>665</v>
      </c>
      <c r="B3199" s="75" t="s">
        <v>704</v>
      </c>
      <c r="C3199" s="75" t="s">
        <v>683</v>
      </c>
      <c r="D3199" s="75" t="s">
        <v>211</v>
      </c>
      <c r="E3199" s="75" t="s">
        <v>19</v>
      </c>
      <c r="F3199" s="75" t="s">
        <v>707</v>
      </c>
      <c r="G3199" s="77">
        <v>2.0</v>
      </c>
    </row>
    <row r="3200">
      <c r="A3200" s="75" t="s">
        <v>665</v>
      </c>
      <c r="B3200" s="75" t="s">
        <v>704</v>
      </c>
      <c r="C3200" s="75" t="s">
        <v>683</v>
      </c>
      <c r="D3200" s="75" t="s">
        <v>211</v>
      </c>
      <c r="E3200" s="75" t="s">
        <v>13</v>
      </c>
      <c r="F3200" s="75" t="s">
        <v>705</v>
      </c>
      <c r="G3200" s="77">
        <v>11.0</v>
      </c>
    </row>
    <row r="3201">
      <c r="A3201" s="75" t="s">
        <v>665</v>
      </c>
      <c r="B3201" s="75" t="s">
        <v>704</v>
      </c>
      <c r="C3201" s="75" t="s">
        <v>683</v>
      </c>
      <c r="D3201" s="75" t="s">
        <v>211</v>
      </c>
      <c r="E3201" s="75" t="s">
        <v>13</v>
      </c>
      <c r="F3201" s="75" t="s">
        <v>706</v>
      </c>
      <c r="G3201" s="77">
        <v>3.0</v>
      </c>
    </row>
    <row r="3202">
      <c r="A3202" s="75" t="s">
        <v>665</v>
      </c>
      <c r="B3202" s="75" t="s">
        <v>704</v>
      </c>
      <c r="C3202" s="75" t="s">
        <v>683</v>
      </c>
      <c r="D3202" s="75" t="s">
        <v>211</v>
      </c>
      <c r="E3202" s="75" t="s">
        <v>13</v>
      </c>
      <c r="F3202" s="75" t="s">
        <v>707</v>
      </c>
      <c r="G3202" s="77">
        <v>3.0</v>
      </c>
    </row>
    <row r="3203">
      <c r="A3203" s="75" t="s">
        <v>665</v>
      </c>
      <c r="B3203" s="75" t="s">
        <v>704</v>
      </c>
      <c r="C3203" s="75" t="s">
        <v>683</v>
      </c>
      <c r="D3203" s="75" t="s">
        <v>211</v>
      </c>
      <c r="E3203" s="75" t="s">
        <v>10</v>
      </c>
      <c r="F3203" s="75" t="s">
        <v>705</v>
      </c>
      <c r="G3203" s="77">
        <v>481.0</v>
      </c>
    </row>
    <row r="3204">
      <c r="A3204" s="75" t="s">
        <v>665</v>
      </c>
      <c r="B3204" s="75" t="s">
        <v>704</v>
      </c>
      <c r="C3204" s="75" t="s">
        <v>683</v>
      </c>
      <c r="D3204" s="75" t="s">
        <v>211</v>
      </c>
      <c r="E3204" s="75" t="s">
        <v>10</v>
      </c>
      <c r="F3204" s="75" t="s">
        <v>706</v>
      </c>
      <c r="G3204" s="77">
        <v>337.0</v>
      </c>
    </row>
    <row r="3205">
      <c r="A3205" s="75" t="s">
        <v>665</v>
      </c>
      <c r="B3205" s="75" t="s">
        <v>704</v>
      </c>
      <c r="C3205" s="75" t="s">
        <v>683</v>
      </c>
      <c r="D3205" s="75" t="s">
        <v>211</v>
      </c>
      <c r="E3205" s="75" t="s">
        <v>10</v>
      </c>
      <c r="F3205" s="75" t="s">
        <v>707</v>
      </c>
      <c r="G3205" s="77">
        <v>179.0</v>
      </c>
    </row>
    <row r="3206">
      <c r="A3206" s="75" t="s">
        <v>665</v>
      </c>
      <c r="B3206" s="75" t="s">
        <v>704</v>
      </c>
      <c r="C3206" s="75" t="s">
        <v>683</v>
      </c>
      <c r="D3206" s="75" t="s">
        <v>211</v>
      </c>
      <c r="E3206" s="75" t="s">
        <v>16</v>
      </c>
      <c r="F3206" s="75" t="s">
        <v>705</v>
      </c>
      <c r="G3206" s="77">
        <v>50.0</v>
      </c>
    </row>
    <row r="3207">
      <c r="A3207" s="75" t="s">
        <v>665</v>
      </c>
      <c r="B3207" s="75" t="s">
        <v>704</v>
      </c>
      <c r="C3207" s="75" t="s">
        <v>683</v>
      </c>
      <c r="D3207" s="75" t="s">
        <v>211</v>
      </c>
      <c r="E3207" s="75" t="s">
        <v>16</v>
      </c>
      <c r="F3207" s="75" t="s">
        <v>706</v>
      </c>
      <c r="G3207" s="77">
        <v>8.0</v>
      </c>
    </row>
    <row r="3208">
      <c r="A3208" s="75" t="s">
        <v>665</v>
      </c>
      <c r="B3208" s="75" t="s">
        <v>704</v>
      </c>
      <c r="C3208" s="75" t="s">
        <v>683</v>
      </c>
      <c r="D3208" s="75" t="s">
        <v>211</v>
      </c>
      <c r="E3208" s="75" t="s">
        <v>16</v>
      </c>
      <c r="F3208" s="75" t="s">
        <v>707</v>
      </c>
      <c r="G3208" s="77">
        <v>8.0</v>
      </c>
    </row>
    <row r="3209">
      <c r="A3209" s="75" t="s">
        <v>665</v>
      </c>
      <c r="B3209" s="75" t="s">
        <v>704</v>
      </c>
      <c r="C3209" s="75" t="s">
        <v>683</v>
      </c>
      <c r="D3209" s="75" t="s">
        <v>211</v>
      </c>
      <c r="E3209" s="75" t="s">
        <v>12</v>
      </c>
      <c r="F3209" s="75" t="s">
        <v>705</v>
      </c>
      <c r="G3209" s="77">
        <v>43.0</v>
      </c>
    </row>
    <row r="3210">
      <c r="A3210" s="75" t="s">
        <v>665</v>
      </c>
      <c r="B3210" s="75" t="s">
        <v>704</v>
      </c>
      <c r="C3210" s="75" t="s">
        <v>683</v>
      </c>
      <c r="D3210" s="75" t="s">
        <v>211</v>
      </c>
      <c r="E3210" s="75" t="s">
        <v>12</v>
      </c>
      <c r="F3210" s="75" t="s">
        <v>706</v>
      </c>
      <c r="G3210" s="77">
        <v>11.0</v>
      </c>
    </row>
    <row r="3211">
      <c r="A3211" s="75" t="s">
        <v>665</v>
      </c>
      <c r="B3211" s="75" t="s">
        <v>704</v>
      </c>
      <c r="C3211" s="75" t="s">
        <v>683</v>
      </c>
      <c r="D3211" s="75" t="s">
        <v>211</v>
      </c>
      <c r="E3211" s="75" t="s">
        <v>12</v>
      </c>
      <c r="F3211" s="75" t="s">
        <v>707</v>
      </c>
      <c r="G3211" s="77">
        <v>10.0</v>
      </c>
    </row>
    <row r="3212">
      <c r="A3212" s="75" t="s">
        <v>665</v>
      </c>
      <c r="B3212" s="75" t="s">
        <v>704</v>
      </c>
      <c r="C3212" s="75" t="s">
        <v>683</v>
      </c>
      <c r="D3212" s="75" t="s">
        <v>211</v>
      </c>
      <c r="E3212" s="75" t="s">
        <v>18</v>
      </c>
      <c r="F3212" s="75" t="s">
        <v>705</v>
      </c>
      <c r="G3212" s="77">
        <v>10.0</v>
      </c>
    </row>
    <row r="3213">
      <c r="A3213" s="75" t="s">
        <v>665</v>
      </c>
      <c r="B3213" s="75" t="s">
        <v>704</v>
      </c>
      <c r="C3213" s="75" t="s">
        <v>683</v>
      </c>
      <c r="D3213" s="75" t="s">
        <v>211</v>
      </c>
      <c r="E3213" s="75" t="s">
        <v>18</v>
      </c>
      <c r="F3213" s="75" t="s">
        <v>706</v>
      </c>
      <c r="G3213" s="77">
        <v>3.0</v>
      </c>
    </row>
    <row r="3214">
      <c r="A3214" s="75" t="s">
        <v>665</v>
      </c>
      <c r="B3214" s="75" t="s">
        <v>704</v>
      </c>
      <c r="C3214" s="75" t="s">
        <v>683</v>
      </c>
      <c r="D3214" s="75" t="s">
        <v>211</v>
      </c>
      <c r="E3214" s="75" t="s">
        <v>18</v>
      </c>
      <c r="F3214" s="75" t="s">
        <v>707</v>
      </c>
      <c r="G3214" s="77">
        <v>2.0</v>
      </c>
    </row>
    <row r="3215">
      <c r="A3215" s="75" t="s">
        <v>665</v>
      </c>
      <c r="B3215" s="75" t="s">
        <v>704</v>
      </c>
      <c r="C3215" s="75" t="s">
        <v>683</v>
      </c>
      <c r="D3215" s="75" t="s">
        <v>164</v>
      </c>
      <c r="E3215" s="75" t="s">
        <v>17</v>
      </c>
      <c r="F3215" s="75" t="s">
        <v>705</v>
      </c>
      <c r="G3215" s="77">
        <v>12.0</v>
      </c>
    </row>
    <row r="3216">
      <c r="A3216" s="75" t="s">
        <v>665</v>
      </c>
      <c r="B3216" s="75" t="s">
        <v>704</v>
      </c>
      <c r="C3216" s="75" t="s">
        <v>683</v>
      </c>
      <c r="D3216" s="75" t="s">
        <v>164</v>
      </c>
      <c r="E3216" s="75" t="s">
        <v>17</v>
      </c>
      <c r="F3216" s="75" t="s">
        <v>706</v>
      </c>
      <c r="G3216" s="77">
        <v>1.0</v>
      </c>
    </row>
    <row r="3217">
      <c r="A3217" s="75" t="s">
        <v>665</v>
      </c>
      <c r="B3217" s="75" t="s">
        <v>704</v>
      </c>
      <c r="C3217" s="75" t="s">
        <v>683</v>
      </c>
      <c r="D3217" s="75" t="s">
        <v>164</v>
      </c>
      <c r="E3217" s="75" t="s">
        <v>17</v>
      </c>
      <c r="F3217" s="75" t="s">
        <v>707</v>
      </c>
      <c r="G3217" s="77">
        <v>1.0</v>
      </c>
    </row>
    <row r="3218">
      <c r="A3218" s="75" t="s">
        <v>665</v>
      </c>
      <c r="B3218" s="75" t="s">
        <v>704</v>
      </c>
      <c r="C3218" s="75" t="s">
        <v>683</v>
      </c>
      <c r="D3218" s="75" t="s">
        <v>164</v>
      </c>
      <c r="E3218" s="75" t="s">
        <v>14</v>
      </c>
      <c r="F3218" s="75" t="s">
        <v>705</v>
      </c>
      <c r="G3218" s="77">
        <v>55.0</v>
      </c>
    </row>
    <row r="3219">
      <c r="A3219" s="75" t="s">
        <v>665</v>
      </c>
      <c r="B3219" s="75" t="s">
        <v>704</v>
      </c>
      <c r="C3219" s="75" t="s">
        <v>683</v>
      </c>
      <c r="D3219" s="75" t="s">
        <v>164</v>
      </c>
      <c r="E3219" s="75" t="s">
        <v>14</v>
      </c>
      <c r="F3219" s="75" t="s">
        <v>706</v>
      </c>
      <c r="G3219" s="77">
        <v>0.0</v>
      </c>
    </row>
    <row r="3220">
      <c r="A3220" s="75" t="s">
        <v>665</v>
      </c>
      <c r="B3220" s="75" t="s">
        <v>704</v>
      </c>
      <c r="C3220" s="75" t="s">
        <v>683</v>
      </c>
      <c r="D3220" s="75" t="s">
        <v>164</v>
      </c>
      <c r="E3220" s="75" t="s">
        <v>14</v>
      </c>
      <c r="F3220" s="75" t="s">
        <v>707</v>
      </c>
      <c r="G3220" s="77">
        <v>0.0</v>
      </c>
    </row>
    <row r="3221">
      <c r="A3221" s="75" t="s">
        <v>665</v>
      </c>
      <c r="B3221" s="75" t="s">
        <v>704</v>
      </c>
      <c r="C3221" s="75" t="s">
        <v>683</v>
      </c>
      <c r="D3221" s="75" t="s">
        <v>164</v>
      </c>
      <c r="E3221" s="75" t="s">
        <v>11</v>
      </c>
      <c r="F3221" s="75" t="s">
        <v>705</v>
      </c>
      <c r="G3221" s="77">
        <v>1110.0</v>
      </c>
    </row>
    <row r="3222">
      <c r="A3222" s="75" t="s">
        <v>665</v>
      </c>
      <c r="B3222" s="75" t="s">
        <v>704</v>
      </c>
      <c r="C3222" s="75" t="s">
        <v>683</v>
      </c>
      <c r="D3222" s="75" t="s">
        <v>164</v>
      </c>
      <c r="E3222" s="75" t="s">
        <v>11</v>
      </c>
      <c r="F3222" s="75" t="s">
        <v>706</v>
      </c>
      <c r="G3222" s="77">
        <v>28.0</v>
      </c>
    </row>
    <row r="3223">
      <c r="A3223" s="75" t="s">
        <v>665</v>
      </c>
      <c r="B3223" s="75" t="s">
        <v>704</v>
      </c>
      <c r="C3223" s="75" t="s">
        <v>683</v>
      </c>
      <c r="D3223" s="75" t="s">
        <v>164</v>
      </c>
      <c r="E3223" s="75" t="s">
        <v>11</v>
      </c>
      <c r="F3223" s="75" t="s">
        <v>707</v>
      </c>
      <c r="G3223" s="77">
        <v>28.0</v>
      </c>
    </row>
    <row r="3224">
      <c r="A3224" s="75" t="s">
        <v>665</v>
      </c>
      <c r="B3224" s="75" t="s">
        <v>704</v>
      </c>
      <c r="C3224" s="75" t="s">
        <v>683</v>
      </c>
      <c r="D3224" s="75" t="s">
        <v>164</v>
      </c>
      <c r="E3224" s="75" t="s">
        <v>20</v>
      </c>
      <c r="F3224" s="75" t="s">
        <v>705</v>
      </c>
      <c r="G3224" s="77">
        <v>13.0</v>
      </c>
    </row>
    <row r="3225">
      <c r="A3225" s="75" t="s">
        <v>665</v>
      </c>
      <c r="B3225" s="75" t="s">
        <v>704</v>
      </c>
      <c r="C3225" s="75" t="s">
        <v>683</v>
      </c>
      <c r="D3225" s="75" t="s">
        <v>164</v>
      </c>
      <c r="E3225" s="75" t="s">
        <v>20</v>
      </c>
      <c r="F3225" s="75" t="s">
        <v>706</v>
      </c>
      <c r="G3225" s="77">
        <v>0.0</v>
      </c>
    </row>
    <row r="3226">
      <c r="A3226" s="75" t="s">
        <v>665</v>
      </c>
      <c r="B3226" s="75" t="s">
        <v>704</v>
      </c>
      <c r="C3226" s="75" t="s">
        <v>683</v>
      </c>
      <c r="D3226" s="75" t="s">
        <v>164</v>
      </c>
      <c r="E3226" s="75" t="s">
        <v>20</v>
      </c>
      <c r="F3226" s="75" t="s">
        <v>707</v>
      </c>
      <c r="G3226" s="77">
        <v>0.0</v>
      </c>
    </row>
    <row r="3227">
      <c r="A3227" s="75" t="s">
        <v>665</v>
      </c>
      <c r="B3227" s="75" t="s">
        <v>704</v>
      </c>
      <c r="C3227" s="75" t="s">
        <v>683</v>
      </c>
      <c r="D3227" s="75" t="s">
        <v>164</v>
      </c>
      <c r="E3227" s="75" t="s">
        <v>15</v>
      </c>
      <c r="F3227" s="75" t="s">
        <v>705</v>
      </c>
      <c r="G3227" s="77">
        <v>147.0</v>
      </c>
    </row>
    <row r="3228">
      <c r="A3228" s="75" t="s">
        <v>665</v>
      </c>
      <c r="B3228" s="75" t="s">
        <v>704</v>
      </c>
      <c r="C3228" s="75" t="s">
        <v>683</v>
      </c>
      <c r="D3228" s="75" t="s">
        <v>164</v>
      </c>
      <c r="E3228" s="75" t="s">
        <v>15</v>
      </c>
      <c r="F3228" s="75" t="s">
        <v>706</v>
      </c>
      <c r="G3228" s="77">
        <v>3.0</v>
      </c>
    </row>
    <row r="3229">
      <c r="A3229" s="75" t="s">
        <v>665</v>
      </c>
      <c r="B3229" s="75" t="s">
        <v>704</v>
      </c>
      <c r="C3229" s="75" t="s">
        <v>683</v>
      </c>
      <c r="D3229" s="75" t="s">
        <v>164</v>
      </c>
      <c r="E3229" s="75" t="s">
        <v>15</v>
      </c>
      <c r="F3229" s="75" t="s">
        <v>707</v>
      </c>
      <c r="G3229" s="77">
        <v>3.0</v>
      </c>
    </row>
    <row r="3230">
      <c r="A3230" s="75" t="s">
        <v>665</v>
      </c>
      <c r="B3230" s="75" t="s">
        <v>704</v>
      </c>
      <c r="C3230" s="75" t="s">
        <v>683</v>
      </c>
      <c r="D3230" s="75" t="s">
        <v>164</v>
      </c>
      <c r="E3230" s="75" t="s">
        <v>19</v>
      </c>
      <c r="F3230" s="75" t="s">
        <v>705</v>
      </c>
      <c r="G3230" s="77">
        <v>4.0</v>
      </c>
    </row>
    <row r="3231">
      <c r="A3231" s="75" t="s">
        <v>665</v>
      </c>
      <c r="B3231" s="75" t="s">
        <v>704</v>
      </c>
      <c r="C3231" s="75" t="s">
        <v>683</v>
      </c>
      <c r="D3231" s="75" t="s">
        <v>164</v>
      </c>
      <c r="E3231" s="75" t="s">
        <v>19</v>
      </c>
      <c r="F3231" s="75" t="s">
        <v>706</v>
      </c>
      <c r="G3231" s="77">
        <v>2.0</v>
      </c>
    </row>
    <row r="3232">
      <c r="A3232" s="75" t="s">
        <v>665</v>
      </c>
      <c r="B3232" s="75" t="s">
        <v>704</v>
      </c>
      <c r="C3232" s="75" t="s">
        <v>683</v>
      </c>
      <c r="D3232" s="75" t="s">
        <v>164</v>
      </c>
      <c r="E3232" s="75" t="s">
        <v>19</v>
      </c>
      <c r="F3232" s="75" t="s">
        <v>707</v>
      </c>
      <c r="G3232" s="77">
        <v>2.0</v>
      </c>
    </row>
    <row r="3233">
      <c r="A3233" s="75" t="s">
        <v>665</v>
      </c>
      <c r="B3233" s="75" t="s">
        <v>704</v>
      </c>
      <c r="C3233" s="75" t="s">
        <v>683</v>
      </c>
      <c r="D3233" s="75" t="s">
        <v>164</v>
      </c>
      <c r="E3233" s="75" t="s">
        <v>13</v>
      </c>
      <c r="F3233" s="75" t="s">
        <v>705</v>
      </c>
      <c r="G3233" s="77">
        <v>16.0</v>
      </c>
    </row>
    <row r="3234">
      <c r="A3234" s="75" t="s">
        <v>665</v>
      </c>
      <c r="B3234" s="75" t="s">
        <v>704</v>
      </c>
      <c r="C3234" s="75" t="s">
        <v>683</v>
      </c>
      <c r="D3234" s="75" t="s">
        <v>164</v>
      </c>
      <c r="E3234" s="75" t="s">
        <v>13</v>
      </c>
      <c r="F3234" s="75" t="s">
        <v>706</v>
      </c>
      <c r="G3234" s="77">
        <v>1.0</v>
      </c>
    </row>
    <row r="3235">
      <c r="A3235" s="75" t="s">
        <v>665</v>
      </c>
      <c r="B3235" s="75" t="s">
        <v>704</v>
      </c>
      <c r="C3235" s="75" t="s">
        <v>683</v>
      </c>
      <c r="D3235" s="75" t="s">
        <v>164</v>
      </c>
      <c r="E3235" s="75" t="s">
        <v>13</v>
      </c>
      <c r="F3235" s="75" t="s">
        <v>707</v>
      </c>
      <c r="G3235" s="77">
        <v>1.0</v>
      </c>
    </row>
    <row r="3236">
      <c r="A3236" s="75" t="s">
        <v>665</v>
      </c>
      <c r="B3236" s="75" t="s">
        <v>704</v>
      </c>
      <c r="C3236" s="75" t="s">
        <v>683</v>
      </c>
      <c r="D3236" s="75" t="s">
        <v>164</v>
      </c>
      <c r="E3236" s="75" t="s">
        <v>10</v>
      </c>
      <c r="F3236" s="75" t="s">
        <v>705</v>
      </c>
      <c r="G3236" s="77">
        <v>1068.0</v>
      </c>
    </row>
    <row r="3237">
      <c r="A3237" s="75" t="s">
        <v>665</v>
      </c>
      <c r="B3237" s="75" t="s">
        <v>704</v>
      </c>
      <c r="C3237" s="75" t="s">
        <v>683</v>
      </c>
      <c r="D3237" s="75" t="s">
        <v>164</v>
      </c>
      <c r="E3237" s="75" t="s">
        <v>10</v>
      </c>
      <c r="F3237" s="75" t="s">
        <v>706</v>
      </c>
      <c r="G3237" s="77">
        <v>667.0</v>
      </c>
    </row>
    <row r="3238">
      <c r="A3238" s="75" t="s">
        <v>665</v>
      </c>
      <c r="B3238" s="75" t="s">
        <v>704</v>
      </c>
      <c r="C3238" s="75" t="s">
        <v>683</v>
      </c>
      <c r="D3238" s="75" t="s">
        <v>164</v>
      </c>
      <c r="E3238" s="75" t="s">
        <v>10</v>
      </c>
      <c r="F3238" s="75" t="s">
        <v>707</v>
      </c>
      <c r="G3238" s="77">
        <v>393.0</v>
      </c>
    </row>
    <row r="3239">
      <c r="A3239" s="75" t="s">
        <v>665</v>
      </c>
      <c r="B3239" s="75" t="s">
        <v>704</v>
      </c>
      <c r="C3239" s="75" t="s">
        <v>683</v>
      </c>
      <c r="D3239" s="75" t="s">
        <v>164</v>
      </c>
      <c r="E3239" s="75" t="s">
        <v>16</v>
      </c>
      <c r="F3239" s="75" t="s">
        <v>705</v>
      </c>
      <c r="G3239" s="77">
        <v>79.0</v>
      </c>
    </row>
    <row r="3240">
      <c r="A3240" s="75" t="s">
        <v>665</v>
      </c>
      <c r="B3240" s="75" t="s">
        <v>704</v>
      </c>
      <c r="C3240" s="75" t="s">
        <v>683</v>
      </c>
      <c r="D3240" s="75" t="s">
        <v>164</v>
      </c>
      <c r="E3240" s="75" t="s">
        <v>16</v>
      </c>
      <c r="F3240" s="75" t="s">
        <v>706</v>
      </c>
      <c r="G3240" s="77">
        <v>6.0</v>
      </c>
    </row>
    <row r="3241">
      <c r="A3241" s="75" t="s">
        <v>665</v>
      </c>
      <c r="B3241" s="75" t="s">
        <v>704</v>
      </c>
      <c r="C3241" s="75" t="s">
        <v>683</v>
      </c>
      <c r="D3241" s="75" t="s">
        <v>164</v>
      </c>
      <c r="E3241" s="75" t="s">
        <v>16</v>
      </c>
      <c r="F3241" s="75" t="s">
        <v>707</v>
      </c>
      <c r="G3241" s="77">
        <v>6.0</v>
      </c>
    </row>
    <row r="3242">
      <c r="A3242" s="75" t="s">
        <v>665</v>
      </c>
      <c r="B3242" s="75" t="s">
        <v>704</v>
      </c>
      <c r="C3242" s="75" t="s">
        <v>683</v>
      </c>
      <c r="D3242" s="75" t="s">
        <v>164</v>
      </c>
      <c r="E3242" s="75" t="s">
        <v>12</v>
      </c>
      <c r="F3242" s="75" t="s">
        <v>705</v>
      </c>
      <c r="G3242" s="77">
        <v>53.0</v>
      </c>
    </row>
    <row r="3243">
      <c r="A3243" s="75" t="s">
        <v>665</v>
      </c>
      <c r="B3243" s="75" t="s">
        <v>704</v>
      </c>
      <c r="C3243" s="75" t="s">
        <v>683</v>
      </c>
      <c r="D3243" s="75" t="s">
        <v>164</v>
      </c>
      <c r="E3243" s="75" t="s">
        <v>12</v>
      </c>
      <c r="F3243" s="75" t="s">
        <v>706</v>
      </c>
      <c r="G3243" s="77">
        <v>15.0</v>
      </c>
    </row>
    <row r="3244">
      <c r="A3244" s="75" t="s">
        <v>665</v>
      </c>
      <c r="B3244" s="75" t="s">
        <v>704</v>
      </c>
      <c r="C3244" s="75" t="s">
        <v>683</v>
      </c>
      <c r="D3244" s="75" t="s">
        <v>164</v>
      </c>
      <c r="E3244" s="75" t="s">
        <v>12</v>
      </c>
      <c r="F3244" s="75" t="s">
        <v>707</v>
      </c>
      <c r="G3244" s="77">
        <v>8.0</v>
      </c>
    </row>
    <row r="3245">
      <c r="A3245" s="75" t="s">
        <v>665</v>
      </c>
      <c r="B3245" s="75" t="s">
        <v>704</v>
      </c>
      <c r="C3245" s="75" t="s">
        <v>683</v>
      </c>
      <c r="D3245" s="75" t="s">
        <v>164</v>
      </c>
      <c r="E3245" s="75" t="s">
        <v>18</v>
      </c>
      <c r="F3245" s="75" t="s">
        <v>705</v>
      </c>
      <c r="G3245" s="77">
        <v>5.0</v>
      </c>
    </row>
    <row r="3246">
      <c r="A3246" s="75" t="s">
        <v>665</v>
      </c>
      <c r="B3246" s="75" t="s">
        <v>704</v>
      </c>
      <c r="C3246" s="75" t="s">
        <v>683</v>
      </c>
      <c r="D3246" s="75" t="s">
        <v>164</v>
      </c>
      <c r="E3246" s="75" t="s">
        <v>18</v>
      </c>
      <c r="F3246" s="75" t="s">
        <v>706</v>
      </c>
      <c r="G3246" s="77">
        <v>0.0</v>
      </c>
    </row>
    <row r="3247">
      <c r="A3247" s="75" t="s">
        <v>665</v>
      </c>
      <c r="B3247" s="75" t="s">
        <v>704</v>
      </c>
      <c r="C3247" s="75" t="s">
        <v>683</v>
      </c>
      <c r="D3247" s="75" t="s">
        <v>164</v>
      </c>
      <c r="E3247" s="75" t="s">
        <v>18</v>
      </c>
      <c r="F3247" s="75" t="s">
        <v>707</v>
      </c>
      <c r="G3247" s="77">
        <v>0.0</v>
      </c>
    </row>
    <row r="3248">
      <c r="A3248" s="75" t="s">
        <v>665</v>
      </c>
      <c r="B3248" s="75" t="s">
        <v>704</v>
      </c>
      <c r="C3248" s="75" t="s">
        <v>683</v>
      </c>
      <c r="D3248" s="75" t="s">
        <v>200</v>
      </c>
      <c r="E3248" s="75" t="s">
        <v>17</v>
      </c>
      <c r="F3248" s="75" t="s">
        <v>705</v>
      </c>
      <c r="G3248" s="77">
        <v>12.0</v>
      </c>
    </row>
    <row r="3249">
      <c r="A3249" s="75" t="s">
        <v>665</v>
      </c>
      <c r="B3249" s="75" t="s">
        <v>704</v>
      </c>
      <c r="C3249" s="75" t="s">
        <v>683</v>
      </c>
      <c r="D3249" s="75" t="s">
        <v>200</v>
      </c>
      <c r="E3249" s="75" t="s">
        <v>17</v>
      </c>
      <c r="F3249" s="75" t="s">
        <v>706</v>
      </c>
      <c r="G3249" s="77">
        <v>1.0</v>
      </c>
    </row>
    <row r="3250">
      <c r="A3250" s="75" t="s">
        <v>665</v>
      </c>
      <c r="B3250" s="75" t="s">
        <v>704</v>
      </c>
      <c r="C3250" s="75" t="s">
        <v>683</v>
      </c>
      <c r="D3250" s="75" t="s">
        <v>200</v>
      </c>
      <c r="E3250" s="75" t="s">
        <v>17</v>
      </c>
      <c r="F3250" s="75" t="s">
        <v>707</v>
      </c>
      <c r="G3250" s="77">
        <v>1.0</v>
      </c>
    </row>
    <row r="3251">
      <c r="A3251" s="75" t="s">
        <v>665</v>
      </c>
      <c r="B3251" s="75" t="s">
        <v>704</v>
      </c>
      <c r="C3251" s="75" t="s">
        <v>683</v>
      </c>
      <c r="D3251" s="75" t="s">
        <v>200</v>
      </c>
      <c r="E3251" s="75" t="s">
        <v>14</v>
      </c>
      <c r="F3251" s="75" t="s">
        <v>705</v>
      </c>
      <c r="G3251" s="77">
        <v>50.0</v>
      </c>
    </row>
    <row r="3252">
      <c r="A3252" s="75" t="s">
        <v>665</v>
      </c>
      <c r="B3252" s="75" t="s">
        <v>704</v>
      </c>
      <c r="C3252" s="75" t="s">
        <v>683</v>
      </c>
      <c r="D3252" s="75" t="s">
        <v>200</v>
      </c>
      <c r="E3252" s="75" t="s">
        <v>14</v>
      </c>
      <c r="F3252" s="75" t="s">
        <v>706</v>
      </c>
      <c r="G3252" s="77">
        <v>0.0</v>
      </c>
    </row>
    <row r="3253">
      <c r="A3253" s="75" t="s">
        <v>665</v>
      </c>
      <c r="B3253" s="75" t="s">
        <v>704</v>
      </c>
      <c r="C3253" s="75" t="s">
        <v>683</v>
      </c>
      <c r="D3253" s="75" t="s">
        <v>200</v>
      </c>
      <c r="E3253" s="75" t="s">
        <v>14</v>
      </c>
      <c r="F3253" s="75" t="s">
        <v>707</v>
      </c>
      <c r="G3253" s="77">
        <v>0.0</v>
      </c>
    </row>
    <row r="3254">
      <c r="A3254" s="75" t="s">
        <v>665</v>
      </c>
      <c r="B3254" s="75" t="s">
        <v>704</v>
      </c>
      <c r="C3254" s="75" t="s">
        <v>683</v>
      </c>
      <c r="D3254" s="75" t="s">
        <v>200</v>
      </c>
      <c r="E3254" s="75" t="s">
        <v>11</v>
      </c>
      <c r="F3254" s="75" t="s">
        <v>705</v>
      </c>
      <c r="G3254" s="77">
        <v>1572.0</v>
      </c>
    </row>
    <row r="3255">
      <c r="A3255" s="75" t="s">
        <v>665</v>
      </c>
      <c r="B3255" s="75" t="s">
        <v>704</v>
      </c>
      <c r="C3255" s="75" t="s">
        <v>683</v>
      </c>
      <c r="D3255" s="75" t="s">
        <v>200</v>
      </c>
      <c r="E3255" s="75" t="s">
        <v>11</v>
      </c>
      <c r="F3255" s="75" t="s">
        <v>706</v>
      </c>
      <c r="G3255" s="77">
        <v>661.0</v>
      </c>
    </row>
    <row r="3256">
      <c r="A3256" s="75" t="s">
        <v>665</v>
      </c>
      <c r="B3256" s="75" t="s">
        <v>704</v>
      </c>
      <c r="C3256" s="75" t="s">
        <v>683</v>
      </c>
      <c r="D3256" s="75" t="s">
        <v>200</v>
      </c>
      <c r="E3256" s="75" t="s">
        <v>11</v>
      </c>
      <c r="F3256" s="75" t="s">
        <v>707</v>
      </c>
      <c r="G3256" s="77">
        <v>581.0</v>
      </c>
    </row>
    <row r="3257">
      <c r="A3257" s="75" t="s">
        <v>665</v>
      </c>
      <c r="B3257" s="75" t="s">
        <v>704</v>
      </c>
      <c r="C3257" s="75" t="s">
        <v>683</v>
      </c>
      <c r="D3257" s="75" t="s">
        <v>200</v>
      </c>
      <c r="E3257" s="75" t="s">
        <v>20</v>
      </c>
      <c r="F3257" s="75" t="s">
        <v>705</v>
      </c>
      <c r="G3257" s="77">
        <v>23.0</v>
      </c>
    </row>
    <row r="3258">
      <c r="A3258" s="75" t="s">
        <v>665</v>
      </c>
      <c r="B3258" s="75" t="s">
        <v>704</v>
      </c>
      <c r="C3258" s="75" t="s">
        <v>683</v>
      </c>
      <c r="D3258" s="75" t="s">
        <v>200</v>
      </c>
      <c r="E3258" s="75" t="s">
        <v>20</v>
      </c>
      <c r="F3258" s="75" t="s">
        <v>706</v>
      </c>
      <c r="G3258" s="77">
        <v>1.0</v>
      </c>
    </row>
    <row r="3259">
      <c r="A3259" s="75" t="s">
        <v>665</v>
      </c>
      <c r="B3259" s="75" t="s">
        <v>704</v>
      </c>
      <c r="C3259" s="75" t="s">
        <v>683</v>
      </c>
      <c r="D3259" s="75" t="s">
        <v>200</v>
      </c>
      <c r="E3259" s="75" t="s">
        <v>20</v>
      </c>
      <c r="F3259" s="75" t="s">
        <v>707</v>
      </c>
      <c r="G3259" s="77">
        <v>1.0</v>
      </c>
    </row>
    <row r="3260">
      <c r="A3260" s="75" t="s">
        <v>665</v>
      </c>
      <c r="B3260" s="75" t="s">
        <v>704</v>
      </c>
      <c r="C3260" s="75" t="s">
        <v>683</v>
      </c>
      <c r="D3260" s="75" t="s">
        <v>200</v>
      </c>
      <c r="E3260" s="75" t="s">
        <v>15</v>
      </c>
      <c r="F3260" s="75" t="s">
        <v>705</v>
      </c>
      <c r="G3260" s="77">
        <v>226.0</v>
      </c>
    </row>
    <row r="3261">
      <c r="A3261" s="75" t="s">
        <v>665</v>
      </c>
      <c r="B3261" s="75" t="s">
        <v>704</v>
      </c>
      <c r="C3261" s="75" t="s">
        <v>683</v>
      </c>
      <c r="D3261" s="75" t="s">
        <v>200</v>
      </c>
      <c r="E3261" s="75" t="s">
        <v>15</v>
      </c>
      <c r="F3261" s="75" t="s">
        <v>706</v>
      </c>
      <c r="G3261" s="77">
        <v>4.0</v>
      </c>
    </row>
    <row r="3262">
      <c r="A3262" s="75" t="s">
        <v>665</v>
      </c>
      <c r="B3262" s="75" t="s">
        <v>704</v>
      </c>
      <c r="C3262" s="75" t="s">
        <v>683</v>
      </c>
      <c r="D3262" s="75" t="s">
        <v>200</v>
      </c>
      <c r="E3262" s="75" t="s">
        <v>15</v>
      </c>
      <c r="F3262" s="75" t="s">
        <v>707</v>
      </c>
      <c r="G3262" s="77">
        <v>4.0</v>
      </c>
    </row>
    <row r="3263">
      <c r="A3263" s="75" t="s">
        <v>665</v>
      </c>
      <c r="B3263" s="75" t="s">
        <v>704</v>
      </c>
      <c r="C3263" s="75" t="s">
        <v>683</v>
      </c>
      <c r="D3263" s="75" t="s">
        <v>200</v>
      </c>
      <c r="E3263" s="75" t="s">
        <v>19</v>
      </c>
      <c r="F3263" s="75" t="s">
        <v>705</v>
      </c>
      <c r="G3263" s="77">
        <v>3.0</v>
      </c>
    </row>
    <row r="3264">
      <c r="A3264" s="75" t="s">
        <v>665</v>
      </c>
      <c r="B3264" s="75" t="s">
        <v>704</v>
      </c>
      <c r="C3264" s="75" t="s">
        <v>683</v>
      </c>
      <c r="D3264" s="75" t="s">
        <v>200</v>
      </c>
      <c r="E3264" s="75" t="s">
        <v>19</v>
      </c>
      <c r="F3264" s="75" t="s">
        <v>706</v>
      </c>
      <c r="G3264" s="77">
        <v>1.0</v>
      </c>
    </row>
    <row r="3265">
      <c r="A3265" s="75" t="s">
        <v>665</v>
      </c>
      <c r="B3265" s="75" t="s">
        <v>704</v>
      </c>
      <c r="C3265" s="75" t="s">
        <v>683</v>
      </c>
      <c r="D3265" s="75" t="s">
        <v>200</v>
      </c>
      <c r="E3265" s="75" t="s">
        <v>19</v>
      </c>
      <c r="F3265" s="75" t="s">
        <v>707</v>
      </c>
      <c r="G3265" s="77">
        <v>1.0</v>
      </c>
    </row>
    <row r="3266">
      <c r="A3266" s="75" t="s">
        <v>665</v>
      </c>
      <c r="B3266" s="75" t="s">
        <v>704</v>
      </c>
      <c r="C3266" s="75" t="s">
        <v>683</v>
      </c>
      <c r="D3266" s="75" t="s">
        <v>200</v>
      </c>
      <c r="E3266" s="75" t="s">
        <v>13</v>
      </c>
      <c r="F3266" s="75" t="s">
        <v>705</v>
      </c>
      <c r="G3266" s="77">
        <v>9.0</v>
      </c>
    </row>
    <row r="3267">
      <c r="A3267" s="75" t="s">
        <v>665</v>
      </c>
      <c r="B3267" s="75" t="s">
        <v>704</v>
      </c>
      <c r="C3267" s="75" t="s">
        <v>683</v>
      </c>
      <c r="D3267" s="75" t="s">
        <v>200</v>
      </c>
      <c r="E3267" s="75" t="s">
        <v>13</v>
      </c>
      <c r="F3267" s="75" t="s">
        <v>706</v>
      </c>
      <c r="G3267" s="77">
        <v>3.0</v>
      </c>
    </row>
    <row r="3268">
      <c r="A3268" s="75" t="s">
        <v>665</v>
      </c>
      <c r="B3268" s="75" t="s">
        <v>704</v>
      </c>
      <c r="C3268" s="75" t="s">
        <v>683</v>
      </c>
      <c r="D3268" s="75" t="s">
        <v>200</v>
      </c>
      <c r="E3268" s="75" t="s">
        <v>13</v>
      </c>
      <c r="F3268" s="75" t="s">
        <v>707</v>
      </c>
      <c r="G3268" s="77">
        <v>3.0</v>
      </c>
    </row>
    <row r="3269">
      <c r="A3269" s="75" t="s">
        <v>665</v>
      </c>
      <c r="B3269" s="75" t="s">
        <v>704</v>
      </c>
      <c r="C3269" s="75" t="s">
        <v>683</v>
      </c>
      <c r="D3269" s="75" t="s">
        <v>200</v>
      </c>
      <c r="E3269" s="75" t="s">
        <v>10</v>
      </c>
      <c r="F3269" s="75" t="s">
        <v>705</v>
      </c>
      <c r="G3269" s="77">
        <v>1575.0</v>
      </c>
    </row>
    <row r="3270">
      <c r="A3270" s="75" t="s">
        <v>665</v>
      </c>
      <c r="B3270" s="75" t="s">
        <v>704</v>
      </c>
      <c r="C3270" s="75" t="s">
        <v>683</v>
      </c>
      <c r="D3270" s="75" t="s">
        <v>200</v>
      </c>
      <c r="E3270" s="75" t="s">
        <v>10</v>
      </c>
      <c r="F3270" s="75" t="s">
        <v>706</v>
      </c>
      <c r="G3270" s="77">
        <v>1198.0</v>
      </c>
    </row>
    <row r="3271">
      <c r="A3271" s="75" t="s">
        <v>665</v>
      </c>
      <c r="B3271" s="75" t="s">
        <v>704</v>
      </c>
      <c r="C3271" s="75" t="s">
        <v>683</v>
      </c>
      <c r="D3271" s="75" t="s">
        <v>200</v>
      </c>
      <c r="E3271" s="75" t="s">
        <v>10</v>
      </c>
      <c r="F3271" s="75" t="s">
        <v>707</v>
      </c>
      <c r="G3271" s="77">
        <v>862.0</v>
      </c>
    </row>
    <row r="3272">
      <c r="A3272" s="75" t="s">
        <v>665</v>
      </c>
      <c r="B3272" s="75" t="s">
        <v>704</v>
      </c>
      <c r="C3272" s="75" t="s">
        <v>683</v>
      </c>
      <c r="D3272" s="75" t="s">
        <v>200</v>
      </c>
      <c r="E3272" s="75" t="s">
        <v>16</v>
      </c>
      <c r="F3272" s="75" t="s">
        <v>705</v>
      </c>
      <c r="G3272" s="77">
        <v>1769.0</v>
      </c>
    </row>
    <row r="3273">
      <c r="A3273" s="75" t="s">
        <v>665</v>
      </c>
      <c r="B3273" s="75" t="s">
        <v>704</v>
      </c>
      <c r="C3273" s="75" t="s">
        <v>683</v>
      </c>
      <c r="D3273" s="75" t="s">
        <v>200</v>
      </c>
      <c r="E3273" s="75" t="s">
        <v>16</v>
      </c>
      <c r="F3273" s="75" t="s">
        <v>706</v>
      </c>
      <c r="G3273" s="77">
        <v>1696.0</v>
      </c>
    </row>
    <row r="3274">
      <c r="A3274" s="75" t="s">
        <v>665</v>
      </c>
      <c r="B3274" s="75" t="s">
        <v>704</v>
      </c>
      <c r="C3274" s="75" t="s">
        <v>683</v>
      </c>
      <c r="D3274" s="75" t="s">
        <v>200</v>
      </c>
      <c r="E3274" s="75" t="s">
        <v>16</v>
      </c>
      <c r="F3274" s="75" t="s">
        <v>707</v>
      </c>
      <c r="G3274" s="77">
        <v>1257.0</v>
      </c>
    </row>
    <row r="3275">
      <c r="A3275" s="75" t="s">
        <v>665</v>
      </c>
      <c r="B3275" s="75" t="s">
        <v>704</v>
      </c>
      <c r="C3275" s="75" t="s">
        <v>683</v>
      </c>
      <c r="D3275" s="75" t="s">
        <v>200</v>
      </c>
      <c r="E3275" s="75" t="s">
        <v>12</v>
      </c>
      <c r="F3275" s="75" t="s">
        <v>705</v>
      </c>
      <c r="G3275" s="77">
        <v>68.0</v>
      </c>
    </row>
    <row r="3276">
      <c r="A3276" s="75" t="s">
        <v>665</v>
      </c>
      <c r="B3276" s="75" t="s">
        <v>704</v>
      </c>
      <c r="C3276" s="75" t="s">
        <v>683</v>
      </c>
      <c r="D3276" s="75" t="s">
        <v>200</v>
      </c>
      <c r="E3276" s="75" t="s">
        <v>12</v>
      </c>
      <c r="F3276" s="75" t="s">
        <v>706</v>
      </c>
      <c r="G3276" s="77">
        <v>21.0</v>
      </c>
    </row>
    <row r="3277">
      <c r="A3277" s="75" t="s">
        <v>665</v>
      </c>
      <c r="B3277" s="75" t="s">
        <v>704</v>
      </c>
      <c r="C3277" s="75" t="s">
        <v>683</v>
      </c>
      <c r="D3277" s="75" t="s">
        <v>200</v>
      </c>
      <c r="E3277" s="75" t="s">
        <v>12</v>
      </c>
      <c r="F3277" s="75" t="s">
        <v>707</v>
      </c>
      <c r="G3277" s="77">
        <v>20.0</v>
      </c>
    </row>
    <row r="3278">
      <c r="A3278" s="75" t="s">
        <v>665</v>
      </c>
      <c r="B3278" s="75" t="s">
        <v>704</v>
      </c>
      <c r="C3278" s="75" t="s">
        <v>683</v>
      </c>
      <c r="D3278" s="75" t="s">
        <v>200</v>
      </c>
      <c r="E3278" s="75" t="s">
        <v>18</v>
      </c>
      <c r="F3278" s="75" t="s">
        <v>705</v>
      </c>
      <c r="G3278" s="77">
        <v>6.0</v>
      </c>
    </row>
    <row r="3279">
      <c r="A3279" s="75" t="s">
        <v>665</v>
      </c>
      <c r="B3279" s="75" t="s">
        <v>704</v>
      </c>
      <c r="C3279" s="75" t="s">
        <v>683</v>
      </c>
      <c r="D3279" s="75" t="s">
        <v>200</v>
      </c>
      <c r="E3279" s="75" t="s">
        <v>18</v>
      </c>
      <c r="F3279" s="75" t="s">
        <v>706</v>
      </c>
      <c r="G3279" s="77">
        <v>1.0</v>
      </c>
    </row>
    <row r="3280">
      <c r="A3280" s="75" t="s">
        <v>665</v>
      </c>
      <c r="B3280" s="75" t="s">
        <v>704</v>
      </c>
      <c r="C3280" s="75" t="s">
        <v>683</v>
      </c>
      <c r="D3280" s="75" t="s">
        <v>200</v>
      </c>
      <c r="E3280" s="75" t="s">
        <v>18</v>
      </c>
      <c r="F3280" s="75" t="s">
        <v>707</v>
      </c>
      <c r="G3280" s="77">
        <v>1.0</v>
      </c>
    </row>
    <row r="3281">
      <c r="A3281" s="75" t="s">
        <v>665</v>
      </c>
      <c r="B3281" s="75" t="s">
        <v>704</v>
      </c>
      <c r="C3281" s="75" t="s">
        <v>683</v>
      </c>
      <c r="D3281" s="75" t="s">
        <v>160</v>
      </c>
      <c r="E3281" s="75" t="s">
        <v>17</v>
      </c>
      <c r="F3281" s="75" t="s">
        <v>705</v>
      </c>
      <c r="G3281" s="77">
        <v>72.0</v>
      </c>
    </row>
    <row r="3282">
      <c r="A3282" s="75" t="s">
        <v>665</v>
      </c>
      <c r="B3282" s="75" t="s">
        <v>704</v>
      </c>
      <c r="C3282" s="75" t="s">
        <v>683</v>
      </c>
      <c r="D3282" s="75" t="s">
        <v>160</v>
      </c>
      <c r="E3282" s="75" t="s">
        <v>17</v>
      </c>
      <c r="F3282" s="75" t="s">
        <v>706</v>
      </c>
      <c r="G3282" s="77">
        <v>11.0</v>
      </c>
    </row>
    <row r="3283">
      <c r="A3283" s="75" t="s">
        <v>665</v>
      </c>
      <c r="B3283" s="75" t="s">
        <v>704</v>
      </c>
      <c r="C3283" s="75" t="s">
        <v>683</v>
      </c>
      <c r="D3283" s="75" t="s">
        <v>160</v>
      </c>
      <c r="E3283" s="75" t="s">
        <v>17</v>
      </c>
      <c r="F3283" s="75" t="s">
        <v>707</v>
      </c>
      <c r="G3283" s="77">
        <v>9.0</v>
      </c>
    </row>
    <row r="3284">
      <c r="A3284" s="75" t="s">
        <v>665</v>
      </c>
      <c r="B3284" s="75" t="s">
        <v>704</v>
      </c>
      <c r="C3284" s="75" t="s">
        <v>683</v>
      </c>
      <c r="D3284" s="75" t="s">
        <v>160</v>
      </c>
      <c r="E3284" s="75" t="s">
        <v>14</v>
      </c>
      <c r="F3284" s="75" t="s">
        <v>705</v>
      </c>
      <c r="G3284" s="77">
        <v>126.0</v>
      </c>
    </row>
    <row r="3285">
      <c r="A3285" s="75" t="s">
        <v>665</v>
      </c>
      <c r="B3285" s="75" t="s">
        <v>704</v>
      </c>
      <c r="C3285" s="75" t="s">
        <v>683</v>
      </c>
      <c r="D3285" s="75" t="s">
        <v>160</v>
      </c>
      <c r="E3285" s="75" t="s">
        <v>14</v>
      </c>
      <c r="F3285" s="75" t="s">
        <v>706</v>
      </c>
      <c r="G3285" s="77">
        <v>0.0</v>
      </c>
    </row>
    <row r="3286">
      <c r="A3286" s="75" t="s">
        <v>665</v>
      </c>
      <c r="B3286" s="75" t="s">
        <v>704</v>
      </c>
      <c r="C3286" s="75" t="s">
        <v>683</v>
      </c>
      <c r="D3286" s="75" t="s">
        <v>160</v>
      </c>
      <c r="E3286" s="75" t="s">
        <v>14</v>
      </c>
      <c r="F3286" s="75" t="s">
        <v>707</v>
      </c>
      <c r="G3286" s="77">
        <v>0.0</v>
      </c>
    </row>
    <row r="3287">
      <c r="A3287" s="75" t="s">
        <v>665</v>
      </c>
      <c r="B3287" s="75" t="s">
        <v>704</v>
      </c>
      <c r="C3287" s="75" t="s">
        <v>683</v>
      </c>
      <c r="D3287" s="75" t="s">
        <v>160</v>
      </c>
      <c r="E3287" s="75" t="s">
        <v>11</v>
      </c>
      <c r="F3287" s="75" t="s">
        <v>705</v>
      </c>
      <c r="G3287" s="77">
        <v>3367.0</v>
      </c>
    </row>
    <row r="3288">
      <c r="A3288" s="75" t="s">
        <v>665</v>
      </c>
      <c r="B3288" s="75" t="s">
        <v>704</v>
      </c>
      <c r="C3288" s="75" t="s">
        <v>683</v>
      </c>
      <c r="D3288" s="75" t="s">
        <v>160</v>
      </c>
      <c r="E3288" s="75" t="s">
        <v>11</v>
      </c>
      <c r="F3288" s="75" t="s">
        <v>706</v>
      </c>
      <c r="G3288" s="77">
        <v>750.0</v>
      </c>
    </row>
    <row r="3289">
      <c r="A3289" s="75" t="s">
        <v>665</v>
      </c>
      <c r="B3289" s="75" t="s">
        <v>704</v>
      </c>
      <c r="C3289" s="75" t="s">
        <v>683</v>
      </c>
      <c r="D3289" s="75" t="s">
        <v>160</v>
      </c>
      <c r="E3289" s="75" t="s">
        <v>11</v>
      </c>
      <c r="F3289" s="75" t="s">
        <v>707</v>
      </c>
      <c r="G3289" s="77">
        <v>690.0</v>
      </c>
    </row>
    <row r="3290">
      <c r="A3290" s="75" t="s">
        <v>665</v>
      </c>
      <c r="B3290" s="75" t="s">
        <v>704</v>
      </c>
      <c r="C3290" s="75" t="s">
        <v>683</v>
      </c>
      <c r="D3290" s="75" t="s">
        <v>160</v>
      </c>
      <c r="E3290" s="75" t="s">
        <v>20</v>
      </c>
      <c r="F3290" s="75" t="s">
        <v>705</v>
      </c>
      <c r="G3290" s="77">
        <v>69.0</v>
      </c>
    </row>
    <row r="3291">
      <c r="A3291" s="75" t="s">
        <v>665</v>
      </c>
      <c r="B3291" s="75" t="s">
        <v>704</v>
      </c>
      <c r="C3291" s="75" t="s">
        <v>683</v>
      </c>
      <c r="D3291" s="75" t="s">
        <v>160</v>
      </c>
      <c r="E3291" s="75" t="s">
        <v>20</v>
      </c>
      <c r="F3291" s="75" t="s">
        <v>706</v>
      </c>
      <c r="G3291" s="77">
        <v>5.0</v>
      </c>
    </row>
    <row r="3292">
      <c r="A3292" s="75" t="s">
        <v>665</v>
      </c>
      <c r="B3292" s="75" t="s">
        <v>704</v>
      </c>
      <c r="C3292" s="75" t="s">
        <v>683</v>
      </c>
      <c r="D3292" s="75" t="s">
        <v>160</v>
      </c>
      <c r="E3292" s="75" t="s">
        <v>20</v>
      </c>
      <c r="F3292" s="75" t="s">
        <v>707</v>
      </c>
      <c r="G3292" s="77">
        <v>3.0</v>
      </c>
    </row>
    <row r="3293">
      <c r="A3293" s="75" t="s">
        <v>665</v>
      </c>
      <c r="B3293" s="75" t="s">
        <v>704</v>
      </c>
      <c r="C3293" s="75" t="s">
        <v>683</v>
      </c>
      <c r="D3293" s="75" t="s">
        <v>160</v>
      </c>
      <c r="E3293" s="75" t="s">
        <v>15</v>
      </c>
      <c r="F3293" s="75" t="s">
        <v>705</v>
      </c>
      <c r="G3293" s="77">
        <v>209.0</v>
      </c>
    </row>
    <row r="3294">
      <c r="A3294" s="75" t="s">
        <v>665</v>
      </c>
      <c r="B3294" s="75" t="s">
        <v>704</v>
      </c>
      <c r="C3294" s="75" t="s">
        <v>683</v>
      </c>
      <c r="D3294" s="75" t="s">
        <v>160</v>
      </c>
      <c r="E3294" s="75" t="s">
        <v>15</v>
      </c>
      <c r="F3294" s="75" t="s">
        <v>706</v>
      </c>
      <c r="G3294" s="77">
        <v>4.0</v>
      </c>
    </row>
    <row r="3295">
      <c r="A3295" s="75" t="s">
        <v>665</v>
      </c>
      <c r="B3295" s="75" t="s">
        <v>704</v>
      </c>
      <c r="C3295" s="75" t="s">
        <v>683</v>
      </c>
      <c r="D3295" s="75" t="s">
        <v>160</v>
      </c>
      <c r="E3295" s="75" t="s">
        <v>15</v>
      </c>
      <c r="F3295" s="75" t="s">
        <v>707</v>
      </c>
      <c r="G3295" s="77">
        <v>4.0</v>
      </c>
    </row>
    <row r="3296">
      <c r="A3296" s="75" t="s">
        <v>665</v>
      </c>
      <c r="B3296" s="75" t="s">
        <v>704</v>
      </c>
      <c r="C3296" s="75" t="s">
        <v>683</v>
      </c>
      <c r="D3296" s="75" t="s">
        <v>160</v>
      </c>
      <c r="E3296" s="75" t="s">
        <v>19</v>
      </c>
      <c r="F3296" s="75" t="s">
        <v>705</v>
      </c>
      <c r="G3296" s="77">
        <v>20.0</v>
      </c>
    </row>
    <row r="3297">
      <c r="A3297" s="75" t="s">
        <v>665</v>
      </c>
      <c r="B3297" s="75" t="s">
        <v>704</v>
      </c>
      <c r="C3297" s="75" t="s">
        <v>683</v>
      </c>
      <c r="D3297" s="75" t="s">
        <v>160</v>
      </c>
      <c r="E3297" s="75" t="s">
        <v>19</v>
      </c>
      <c r="F3297" s="75" t="s">
        <v>706</v>
      </c>
      <c r="G3297" s="77">
        <v>5.0</v>
      </c>
    </row>
    <row r="3298">
      <c r="A3298" s="75" t="s">
        <v>665</v>
      </c>
      <c r="B3298" s="75" t="s">
        <v>704</v>
      </c>
      <c r="C3298" s="75" t="s">
        <v>683</v>
      </c>
      <c r="D3298" s="75" t="s">
        <v>160</v>
      </c>
      <c r="E3298" s="75" t="s">
        <v>19</v>
      </c>
      <c r="F3298" s="75" t="s">
        <v>707</v>
      </c>
      <c r="G3298" s="77">
        <v>4.0</v>
      </c>
    </row>
    <row r="3299">
      <c r="A3299" s="75" t="s">
        <v>665</v>
      </c>
      <c r="B3299" s="75" t="s">
        <v>704</v>
      </c>
      <c r="C3299" s="75" t="s">
        <v>683</v>
      </c>
      <c r="D3299" s="75" t="s">
        <v>160</v>
      </c>
      <c r="E3299" s="75" t="s">
        <v>13</v>
      </c>
      <c r="F3299" s="75" t="s">
        <v>705</v>
      </c>
      <c r="G3299" s="77">
        <v>26.0</v>
      </c>
    </row>
    <row r="3300">
      <c r="A3300" s="75" t="s">
        <v>665</v>
      </c>
      <c r="B3300" s="75" t="s">
        <v>704</v>
      </c>
      <c r="C3300" s="75" t="s">
        <v>683</v>
      </c>
      <c r="D3300" s="75" t="s">
        <v>160</v>
      </c>
      <c r="E3300" s="75" t="s">
        <v>13</v>
      </c>
      <c r="F3300" s="75" t="s">
        <v>706</v>
      </c>
      <c r="G3300" s="77">
        <v>9.0</v>
      </c>
    </row>
    <row r="3301">
      <c r="A3301" s="75" t="s">
        <v>665</v>
      </c>
      <c r="B3301" s="75" t="s">
        <v>704</v>
      </c>
      <c r="C3301" s="75" t="s">
        <v>683</v>
      </c>
      <c r="D3301" s="75" t="s">
        <v>160</v>
      </c>
      <c r="E3301" s="75" t="s">
        <v>13</v>
      </c>
      <c r="F3301" s="75" t="s">
        <v>707</v>
      </c>
      <c r="G3301" s="77">
        <v>8.0</v>
      </c>
    </row>
    <row r="3302">
      <c r="A3302" s="75" t="s">
        <v>665</v>
      </c>
      <c r="B3302" s="75" t="s">
        <v>704</v>
      </c>
      <c r="C3302" s="75" t="s">
        <v>683</v>
      </c>
      <c r="D3302" s="75" t="s">
        <v>160</v>
      </c>
      <c r="E3302" s="75" t="s">
        <v>10</v>
      </c>
      <c r="F3302" s="75" t="s">
        <v>705</v>
      </c>
      <c r="G3302" s="77">
        <v>2684.0</v>
      </c>
    </row>
    <row r="3303">
      <c r="A3303" s="75" t="s">
        <v>665</v>
      </c>
      <c r="B3303" s="75" t="s">
        <v>704</v>
      </c>
      <c r="C3303" s="75" t="s">
        <v>683</v>
      </c>
      <c r="D3303" s="75" t="s">
        <v>160</v>
      </c>
      <c r="E3303" s="75" t="s">
        <v>10</v>
      </c>
      <c r="F3303" s="75" t="s">
        <v>706</v>
      </c>
      <c r="G3303" s="77">
        <v>1284.0</v>
      </c>
    </row>
    <row r="3304">
      <c r="A3304" s="75" t="s">
        <v>665</v>
      </c>
      <c r="B3304" s="75" t="s">
        <v>704</v>
      </c>
      <c r="C3304" s="75" t="s">
        <v>683</v>
      </c>
      <c r="D3304" s="75" t="s">
        <v>160</v>
      </c>
      <c r="E3304" s="75" t="s">
        <v>10</v>
      </c>
      <c r="F3304" s="75" t="s">
        <v>707</v>
      </c>
      <c r="G3304" s="77">
        <v>1084.0</v>
      </c>
    </row>
    <row r="3305">
      <c r="A3305" s="75" t="s">
        <v>665</v>
      </c>
      <c r="B3305" s="75" t="s">
        <v>704</v>
      </c>
      <c r="C3305" s="75" t="s">
        <v>683</v>
      </c>
      <c r="D3305" s="75" t="s">
        <v>160</v>
      </c>
      <c r="E3305" s="75" t="s">
        <v>16</v>
      </c>
      <c r="F3305" s="75" t="s">
        <v>705</v>
      </c>
      <c r="G3305" s="77">
        <v>4492.0</v>
      </c>
    </row>
    <row r="3306">
      <c r="A3306" s="75" t="s">
        <v>665</v>
      </c>
      <c r="B3306" s="75" t="s">
        <v>704</v>
      </c>
      <c r="C3306" s="75" t="s">
        <v>683</v>
      </c>
      <c r="D3306" s="75" t="s">
        <v>160</v>
      </c>
      <c r="E3306" s="75" t="s">
        <v>16</v>
      </c>
      <c r="F3306" s="75" t="s">
        <v>706</v>
      </c>
      <c r="G3306" s="77">
        <v>4166.0</v>
      </c>
    </row>
    <row r="3307">
      <c r="A3307" s="75" t="s">
        <v>665</v>
      </c>
      <c r="B3307" s="75" t="s">
        <v>704</v>
      </c>
      <c r="C3307" s="75" t="s">
        <v>683</v>
      </c>
      <c r="D3307" s="75" t="s">
        <v>160</v>
      </c>
      <c r="E3307" s="75" t="s">
        <v>16</v>
      </c>
      <c r="F3307" s="75" t="s">
        <v>707</v>
      </c>
      <c r="G3307" s="77">
        <v>3810.0</v>
      </c>
    </row>
    <row r="3308">
      <c r="A3308" s="75" t="s">
        <v>665</v>
      </c>
      <c r="B3308" s="75" t="s">
        <v>704</v>
      </c>
      <c r="C3308" s="75" t="s">
        <v>683</v>
      </c>
      <c r="D3308" s="75" t="s">
        <v>160</v>
      </c>
      <c r="E3308" s="75" t="s">
        <v>12</v>
      </c>
      <c r="F3308" s="75" t="s">
        <v>705</v>
      </c>
      <c r="G3308" s="77">
        <v>198.0</v>
      </c>
    </row>
    <row r="3309">
      <c r="A3309" s="75" t="s">
        <v>665</v>
      </c>
      <c r="B3309" s="75" t="s">
        <v>704</v>
      </c>
      <c r="C3309" s="75" t="s">
        <v>683</v>
      </c>
      <c r="D3309" s="75" t="s">
        <v>160</v>
      </c>
      <c r="E3309" s="75" t="s">
        <v>12</v>
      </c>
      <c r="F3309" s="75" t="s">
        <v>706</v>
      </c>
      <c r="G3309" s="77">
        <v>25.0</v>
      </c>
    </row>
    <row r="3310">
      <c r="A3310" s="75" t="s">
        <v>665</v>
      </c>
      <c r="B3310" s="75" t="s">
        <v>704</v>
      </c>
      <c r="C3310" s="75" t="s">
        <v>683</v>
      </c>
      <c r="D3310" s="75" t="s">
        <v>160</v>
      </c>
      <c r="E3310" s="75" t="s">
        <v>12</v>
      </c>
      <c r="F3310" s="75" t="s">
        <v>707</v>
      </c>
      <c r="G3310" s="77">
        <v>23.0</v>
      </c>
    </row>
    <row r="3311">
      <c r="A3311" s="75" t="s">
        <v>665</v>
      </c>
      <c r="B3311" s="75" t="s">
        <v>704</v>
      </c>
      <c r="C3311" s="75" t="s">
        <v>683</v>
      </c>
      <c r="D3311" s="75" t="s">
        <v>160</v>
      </c>
      <c r="E3311" s="75" t="s">
        <v>18</v>
      </c>
      <c r="F3311" s="75" t="s">
        <v>705</v>
      </c>
      <c r="G3311" s="77">
        <v>7.0</v>
      </c>
    </row>
    <row r="3312">
      <c r="A3312" s="75" t="s">
        <v>665</v>
      </c>
      <c r="B3312" s="75" t="s">
        <v>704</v>
      </c>
      <c r="C3312" s="75" t="s">
        <v>683</v>
      </c>
      <c r="D3312" s="75" t="s">
        <v>160</v>
      </c>
      <c r="E3312" s="75" t="s">
        <v>18</v>
      </c>
      <c r="F3312" s="75" t="s">
        <v>706</v>
      </c>
      <c r="G3312" s="77">
        <v>0.0</v>
      </c>
    </row>
    <row r="3313">
      <c r="A3313" s="75" t="s">
        <v>665</v>
      </c>
      <c r="B3313" s="75" t="s">
        <v>704</v>
      </c>
      <c r="C3313" s="75" t="s">
        <v>683</v>
      </c>
      <c r="D3313" s="75" t="s">
        <v>160</v>
      </c>
      <c r="E3313" s="75" t="s">
        <v>18</v>
      </c>
      <c r="F3313" s="75" t="s">
        <v>707</v>
      </c>
      <c r="G3313" s="77">
        <v>0.0</v>
      </c>
    </row>
    <row r="3314">
      <c r="A3314" s="75" t="s">
        <v>665</v>
      </c>
      <c r="B3314" s="75" t="s">
        <v>704</v>
      </c>
      <c r="C3314" s="75" t="s">
        <v>683</v>
      </c>
      <c r="D3314" s="75" t="s">
        <v>109</v>
      </c>
      <c r="E3314" s="75" t="s">
        <v>17</v>
      </c>
      <c r="F3314" s="75" t="s">
        <v>705</v>
      </c>
      <c r="G3314" s="77">
        <v>199.0</v>
      </c>
    </row>
    <row r="3315">
      <c r="A3315" s="75" t="s">
        <v>665</v>
      </c>
      <c r="B3315" s="75" t="s">
        <v>704</v>
      </c>
      <c r="C3315" s="75" t="s">
        <v>683</v>
      </c>
      <c r="D3315" s="75" t="s">
        <v>109</v>
      </c>
      <c r="E3315" s="75" t="s">
        <v>17</v>
      </c>
      <c r="F3315" s="75" t="s">
        <v>706</v>
      </c>
      <c r="G3315" s="77">
        <v>34.0</v>
      </c>
    </row>
    <row r="3316">
      <c r="A3316" s="75" t="s">
        <v>665</v>
      </c>
      <c r="B3316" s="75" t="s">
        <v>704</v>
      </c>
      <c r="C3316" s="75" t="s">
        <v>683</v>
      </c>
      <c r="D3316" s="75" t="s">
        <v>109</v>
      </c>
      <c r="E3316" s="75" t="s">
        <v>17</v>
      </c>
      <c r="F3316" s="75" t="s">
        <v>707</v>
      </c>
      <c r="G3316" s="77">
        <v>28.0</v>
      </c>
    </row>
    <row r="3317">
      <c r="A3317" s="75" t="s">
        <v>665</v>
      </c>
      <c r="B3317" s="75" t="s">
        <v>704</v>
      </c>
      <c r="C3317" s="75" t="s">
        <v>683</v>
      </c>
      <c r="D3317" s="75" t="s">
        <v>109</v>
      </c>
      <c r="E3317" s="75" t="s">
        <v>14</v>
      </c>
      <c r="F3317" s="75" t="s">
        <v>705</v>
      </c>
      <c r="G3317" s="77">
        <v>182.0</v>
      </c>
    </row>
    <row r="3318">
      <c r="A3318" s="75" t="s">
        <v>665</v>
      </c>
      <c r="B3318" s="75" t="s">
        <v>704</v>
      </c>
      <c r="C3318" s="75" t="s">
        <v>683</v>
      </c>
      <c r="D3318" s="75" t="s">
        <v>109</v>
      </c>
      <c r="E3318" s="75" t="s">
        <v>14</v>
      </c>
      <c r="F3318" s="75" t="s">
        <v>706</v>
      </c>
      <c r="G3318" s="77">
        <v>0.0</v>
      </c>
    </row>
    <row r="3319">
      <c r="A3319" s="75" t="s">
        <v>665</v>
      </c>
      <c r="B3319" s="75" t="s">
        <v>704</v>
      </c>
      <c r="C3319" s="75" t="s">
        <v>683</v>
      </c>
      <c r="D3319" s="75" t="s">
        <v>109</v>
      </c>
      <c r="E3319" s="75" t="s">
        <v>14</v>
      </c>
      <c r="F3319" s="75" t="s">
        <v>707</v>
      </c>
      <c r="G3319" s="77">
        <v>0.0</v>
      </c>
    </row>
    <row r="3320">
      <c r="A3320" s="75" t="s">
        <v>665</v>
      </c>
      <c r="B3320" s="75" t="s">
        <v>704</v>
      </c>
      <c r="C3320" s="75" t="s">
        <v>683</v>
      </c>
      <c r="D3320" s="75" t="s">
        <v>109</v>
      </c>
      <c r="E3320" s="75" t="s">
        <v>11</v>
      </c>
      <c r="F3320" s="75" t="s">
        <v>705</v>
      </c>
      <c r="G3320" s="77">
        <v>6075.0</v>
      </c>
    </row>
    <row r="3321">
      <c r="A3321" s="75" t="s">
        <v>665</v>
      </c>
      <c r="B3321" s="75" t="s">
        <v>704</v>
      </c>
      <c r="C3321" s="75" t="s">
        <v>683</v>
      </c>
      <c r="D3321" s="75" t="s">
        <v>109</v>
      </c>
      <c r="E3321" s="75" t="s">
        <v>11</v>
      </c>
      <c r="F3321" s="75" t="s">
        <v>706</v>
      </c>
      <c r="G3321" s="77">
        <v>1168.0</v>
      </c>
    </row>
    <row r="3322">
      <c r="A3322" s="75" t="s">
        <v>665</v>
      </c>
      <c r="B3322" s="75" t="s">
        <v>704</v>
      </c>
      <c r="C3322" s="75" t="s">
        <v>683</v>
      </c>
      <c r="D3322" s="75" t="s">
        <v>109</v>
      </c>
      <c r="E3322" s="75" t="s">
        <v>11</v>
      </c>
      <c r="F3322" s="75" t="s">
        <v>707</v>
      </c>
      <c r="G3322" s="77">
        <v>989.0</v>
      </c>
    </row>
    <row r="3323">
      <c r="A3323" s="75" t="s">
        <v>665</v>
      </c>
      <c r="B3323" s="75" t="s">
        <v>704</v>
      </c>
      <c r="C3323" s="75" t="s">
        <v>683</v>
      </c>
      <c r="D3323" s="75" t="s">
        <v>109</v>
      </c>
      <c r="E3323" s="75" t="s">
        <v>20</v>
      </c>
      <c r="F3323" s="75" t="s">
        <v>705</v>
      </c>
      <c r="G3323" s="77">
        <v>111.0</v>
      </c>
    </row>
    <row r="3324">
      <c r="A3324" s="75" t="s">
        <v>665</v>
      </c>
      <c r="B3324" s="75" t="s">
        <v>704</v>
      </c>
      <c r="C3324" s="75" t="s">
        <v>683</v>
      </c>
      <c r="D3324" s="75" t="s">
        <v>109</v>
      </c>
      <c r="E3324" s="75" t="s">
        <v>20</v>
      </c>
      <c r="F3324" s="75" t="s">
        <v>706</v>
      </c>
      <c r="G3324" s="77">
        <v>42.0</v>
      </c>
    </row>
    <row r="3325">
      <c r="A3325" s="75" t="s">
        <v>665</v>
      </c>
      <c r="B3325" s="75" t="s">
        <v>704</v>
      </c>
      <c r="C3325" s="75" t="s">
        <v>683</v>
      </c>
      <c r="D3325" s="75" t="s">
        <v>109</v>
      </c>
      <c r="E3325" s="75" t="s">
        <v>20</v>
      </c>
      <c r="F3325" s="75" t="s">
        <v>707</v>
      </c>
      <c r="G3325" s="77">
        <v>40.0</v>
      </c>
    </row>
    <row r="3326">
      <c r="A3326" s="75" t="s">
        <v>665</v>
      </c>
      <c r="B3326" s="75" t="s">
        <v>704</v>
      </c>
      <c r="C3326" s="75" t="s">
        <v>683</v>
      </c>
      <c r="D3326" s="75" t="s">
        <v>109</v>
      </c>
      <c r="E3326" s="75" t="s">
        <v>15</v>
      </c>
      <c r="F3326" s="75" t="s">
        <v>705</v>
      </c>
      <c r="G3326" s="77">
        <v>433.0</v>
      </c>
    </row>
    <row r="3327">
      <c r="A3327" s="75" t="s">
        <v>665</v>
      </c>
      <c r="B3327" s="75" t="s">
        <v>704</v>
      </c>
      <c r="C3327" s="75" t="s">
        <v>683</v>
      </c>
      <c r="D3327" s="75" t="s">
        <v>109</v>
      </c>
      <c r="E3327" s="75" t="s">
        <v>15</v>
      </c>
      <c r="F3327" s="75" t="s">
        <v>706</v>
      </c>
      <c r="G3327" s="77">
        <v>6.0</v>
      </c>
    </row>
    <row r="3328">
      <c r="A3328" s="75" t="s">
        <v>665</v>
      </c>
      <c r="B3328" s="75" t="s">
        <v>704</v>
      </c>
      <c r="C3328" s="75" t="s">
        <v>683</v>
      </c>
      <c r="D3328" s="75" t="s">
        <v>109</v>
      </c>
      <c r="E3328" s="75" t="s">
        <v>15</v>
      </c>
      <c r="F3328" s="75" t="s">
        <v>707</v>
      </c>
      <c r="G3328" s="77">
        <v>6.0</v>
      </c>
    </row>
    <row r="3329">
      <c r="A3329" s="75" t="s">
        <v>665</v>
      </c>
      <c r="B3329" s="75" t="s">
        <v>704</v>
      </c>
      <c r="C3329" s="75" t="s">
        <v>683</v>
      </c>
      <c r="D3329" s="75" t="s">
        <v>109</v>
      </c>
      <c r="E3329" s="75" t="s">
        <v>19</v>
      </c>
      <c r="F3329" s="75" t="s">
        <v>705</v>
      </c>
      <c r="G3329" s="77">
        <v>31.0</v>
      </c>
    </row>
    <row r="3330">
      <c r="A3330" s="75" t="s">
        <v>665</v>
      </c>
      <c r="B3330" s="75" t="s">
        <v>704</v>
      </c>
      <c r="C3330" s="75" t="s">
        <v>683</v>
      </c>
      <c r="D3330" s="75" t="s">
        <v>109</v>
      </c>
      <c r="E3330" s="75" t="s">
        <v>19</v>
      </c>
      <c r="F3330" s="75" t="s">
        <v>706</v>
      </c>
      <c r="G3330" s="77">
        <v>17.0</v>
      </c>
    </row>
    <row r="3331">
      <c r="A3331" s="75" t="s">
        <v>665</v>
      </c>
      <c r="B3331" s="75" t="s">
        <v>704</v>
      </c>
      <c r="C3331" s="75" t="s">
        <v>683</v>
      </c>
      <c r="D3331" s="75" t="s">
        <v>109</v>
      </c>
      <c r="E3331" s="75" t="s">
        <v>19</v>
      </c>
      <c r="F3331" s="75" t="s">
        <v>707</v>
      </c>
      <c r="G3331" s="77">
        <v>15.0</v>
      </c>
    </row>
    <row r="3332">
      <c r="A3332" s="75" t="s">
        <v>665</v>
      </c>
      <c r="B3332" s="75" t="s">
        <v>704</v>
      </c>
      <c r="C3332" s="75" t="s">
        <v>683</v>
      </c>
      <c r="D3332" s="75" t="s">
        <v>109</v>
      </c>
      <c r="E3332" s="75" t="s">
        <v>13</v>
      </c>
      <c r="F3332" s="75" t="s">
        <v>705</v>
      </c>
      <c r="G3332" s="77">
        <v>65.0</v>
      </c>
    </row>
    <row r="3333">
      <c r="A3333" s="75" t="s">
        <v>665</v>
      </c>
      <c r="B3333" s="75" t="s">
        <v>704</v>
      </c>
      <c r="C3333" s="75" t="s">
        <v>683</v>
      </c>
      <c r="D3333" s="75" t="s">
        <v>109</v>
      </c>
      <c r="E3333" s="75" t="s">
        <v>13</v>
      </c>
      <c r="F3333" s="75" t="s">
        <v>706</v>
      </c>
      <c r="G3333" s="77">
        <v>13.0</v>
      </c>
    </row>
    <row r="3334">
      <c r="A3334" s="75" t="s">
        <v>665</v>
      </c>
      <c r="B3334" s="75" t="s">
        <v>704</v>
      </c>
      <c r="C3334" s="75" t="s">
        <v>683</v>
      </c>
      <c r="D3334" s="75" t="s">
        <v>109</v>
      </c>
      <c r="E3334" s="75" t="s">
        <v>13</v>
      </c>
      <c r="F3334" s="75" t="s">
        <v>707</v>
      </c>
      <c r="G3334" s="77">
        <v>11.0</v>
      </c>
    </row>
    <row r="3335">
      <c r="A3335" s="75" t="s">
        <v>665</v>
      </c>
      <c r="B3335" s="75" t="s">
        <v>704</v>
      </c>
      <c r="C3335" s="75" t="s">
        <v>683</v>
      </c>
      <c r="D3335" s="75" t="s">
        <v>109</v>
      </c>
      <c r="E3335" s="75" t="s">
        <v>10</v>
      </c>
      <c r="F3335" s="75" t="s">
        <v>705</v>
      </c>
      <c r="G3335" s="77">
        <v>4619.0</v>
      </c>
    </row>
    <row r="3336">
      <c r="A3336" s="75" t="s">
        <v>665</v>
      </c>
      <c r="B3336" s="75" t="s">
        <v>704</v>
      </c>
      <c r="C3336" s="75" t="s">
        <v>683</v>
      </c>
      <c r="D3336" s="75" t="s">
        <v>109</v>
      </c>
      <c r="E3336" s="75" t="s">
        <v>10</v>
      </c>
      <c r="F3336" s="75" t="s">
        <v>706</v>
      </c>
      <c r="G3336" s="77">
        <v>3148.0</v>
      </c>
    </row>
    <row r="3337">
      <c r="A3337" s="75" t="s">
        <v>665</v>
      </c>
      <c r="B3337" s="75" t="s">
        <v>704</v>
      </c>
      <c r="C3337" s="75" t="s">
        <v>683</v>
      </c>
      <c r="D3337" s="75" t="s">
        <v>109</v>
      </c>
      <c r="E3337" s="75" t="s">
        <v>10</v>
      </c>
      <c r="F3337" s="75" t="s">
        <v>707</v>
      </c>
      <c r="G3337" s="77">
        <v>1991.0</v>
      </c>
    </row>
    <row r="3338">
      <c r="A3338" s="75" t="s">
        <v>665</v>
      </c>
      <c r="B3338" s="75" t="s">
        <v>704</v>
      </c>
      <c r="C3338" s="75" t="s">
        <v>683</v>
      </c>
      <c r="D3338" s="75" t="s">
        <v>109</v>
      </c>
      <c r="E3338" s="75" t="s">
        <v>16</v>
      </c>
      <c r="F3338" s="75" t="s">
        <v>705</v>
      </c>
      <c r="G3338" s="77">
        <v>1966.0</v>
      </c>
    </row>
    <row r="3339">
      <c r="A3339" s="75" t="s">
        <v>665</v>
      </c>
      <c r="B3339" s="75" t="s">
        <v>704</v>
      </c>
      <c r="C3339" s="75" t="s">
        <v>683</v>
      </c>
      <c r="D3339" s="75" t="s">
        <v>109</v>
      </c>
      <c r="E3339" s="75" t="s">
        <v>16</v>
      </c>
      <c r="F3339" s="75" t="s">
        <v>706</v>
      </c>
      <c r="G3339" s="77">
        <v>1587.0</v>
      </c>
    </row>
    <row r="3340">
      <c r="A3340" s="75" t="s">
        <v>665</v>
      </c>
      <c r="B3340" s="75" t="s">
        <v>704</v>
      </c>
      <c r="C3340" s="75" t="s">
        <v>683</v>
      </c>
      <c r="D3340" s="75" t="s">
        <v>109</v>
      </c>
      <c r="E3340" s="75" t="s">
        <v>16</v>
      </c>
      <c r="F3340" s="75" t="s">
        <v>707</v>
      </c>
      <c r="G3340" s="77">
        <v>1226.0</v>
      </c>
    </row>
    <row r="3341">
      <c r="A3341" s="75" t="s">
        <v>665</v>
      </c>
      <c r="B3341" s="75" t="s">
        <v>704</v>
      </c>
      <c r="C3341" s="75" t="s">
        <v>683</v>
      </c>
      <c r="D3341" s="75" t="s">
        <v>109</v>
      </c>
      <c r="E3341" s="75" t="s">
        <v>12</v>
      </c>
      <c r="F3341" s="75" t="s">
        <v>705</v>
      </c>
      <c r="G3341" s="77">
        <v>209.0</v>
      </c>
    </row>
    <row r="3342">
      <c r="A3342" s="75" t="s">
        <v>665</v>
      </c>
      <c r="B3342" s="75" t="s">
        <v>704</v>
      </c>
      <c r="C3342" s="75" t="s">
        <v>683</v>
      </c>
      <c r="D3342" s="75" t="s">
        <v>109</v>
      </c>
      <c r="E3342" s="75" t="s">
        <v>12</v>
      </c>
      <c r="F3342" s="75" t="s">
        <v>706</v>
      </c>
      <c r="G3342" s="77">
        <v>29.0</v>
      </c>
    </row>
    <row r="3343">
      <c r="A3343" s="75" t="s">
        <v>665</v>
      </c>
      <c r="B3343" s="75" t="s">
        <v>704</v>
      </c>
      <c r="C3343" s="75" t="s">
        <v>683</v>
      </c>
      <c r="D3343" s="75" t="s">
        <v>109</v>
      </c>
      <c r="E3343" s="75" t="s">
        <v>12</v>
      </c>
      <c r="F3343" s="75" t="s">
        <v>707</v>
      </c>
      <c r="G3343" s="77">
        <v>24.0</v>
      </c>
    </row>
    <row r="3344">
      <c r="A3344" s="75" t="s">
        <v>665</v>
      </c>
      <c r="B3344" s="75" t="s">
        <v>704</v>
      </c>
      <c r="C3344" s="75" t="s">
        <v>683</v>
      </c>
      <c r="D3344" s="75" t="s">
        <v>109</v>
      </c>
      <c r="E3344" s="75" t="s">
        <v>18</v>
      </c>
      <c r="F3344" s="75" t="s">
        <v>705</v>
      </c>
      <c r="G3344" s="77">
        <v>37.0</v>
      </c>
    </row>
    <row r="3345">
      <c r="A3345" s="75" t="s">
        <v>665</v>
      </c>
      <c r="B3345" s="75" t="s">
        <v>704</v>
      </c>
      <c r="C3345" s="75" t="s">
        <v>683</v>
      </c>
      <c r="D3345" s="75" t="s">
        <v>109</v>
      </c>
      <c r="E3345" s="75" t="s">
        <v>18</v>
      </c>
      <c r="F3345" s="75" t="s">
        <v>706</v>
      </c>
      <c r="G3345" s="77">
        <v>1.0</v>
      </c>
    </row>
    <row r="3346">
      <c r="A3346" s="75" t="s">
        <v>665</v>
      </c>
      <c r="B3346" s="75" t="s">
        <v>704</v>
      </c>
      <c r="C3346" s="75" t="s">
        <v>683</v>
      </c>
      <c r="D3346" s="75" t="s">
        <v>109</v>
      </c>
      <c r="E3346" s="75" t="s">
        <v>18</v>
      </c>
      <c r="F3346" s="75" t="s">
        <v>707</v>
      </c>
      <c r="G3346" s="77">
        <v>1.0</v>
      </c>
    </row>
    <row r="3347">
      <c r="A3347" s="75" t="s">
        <v>665</v>
      </c>
      <c r="B3347" s="75" t="s">
        <v>704</v>
      </c>
      <c r="C3347" s="75" t="s">
        <v>683</v>
      </c>
      <c r="D3347" s="75" t="s">
        <v>185</v>
      </c>
      <c r="E3347" s="75" t="s">
        <v>17</v>
      </c>
      <c r="F3347" s="75" t="s">
        <v>705</v>
      </c>
      <c r="G3347" s="77">
        <v>43.0</v>
      </c>
    </row>
    <row r="3348">
      <c r="A3348" s="75" t="s">
        <v>665</v>
      </c>
      <c r="B3348" s="75" t="s">
        <v>704</v>
      </c>
      <c r="C3348" s="75" t="s">
        <v>683</v>
      </c>
      <c r="D3348" s="75" t="s">
        <v>185</v>
      </c>
      <c r="E3348" s="75" t="s">
        <v>17</v>
      </c>
      <c r="F3348" s="75" t="s">
        <v>706</v>
      </c>
      <c r="G3348" s="77">
        <v>13.0</v>
      </c>
    </row>
    <row r="3349">
      <c r="A3349" s="75" t="s">
        <v>665</v>
      </c>
      <c r="B3349" s="75" t="s">
        <v>704</v>
      </c>
      <c r="C3349" s="75" t="s">
        <v>683</v>
      </c>
      <c r="D3349" s="75" t="s">
        <v>185</v>
      </c>
      <c r="E3349" s="75" t="s">
        <v>17</v>
      </c>
      <c r="F3349" s="75" t="s">
        <v>707</v>
      </c>
      <c r="G3349" s="77">
        <v>8.0</v>
      </c>
    </row>
    <row r="3350">
      <c r="A3350" s="75" t="s">
        <v>665</v>
      </c>
      <c r="B3350" s="75" t="s">
        <v>704</v>
      </c>
      <c r="C3350" s="75" t="s">
        <v>683</v>
      </c>
      <c r="D3350" s="75" t="s">
        <v>185</v>
      </c>
      <c r="E3350" s="75" t="s">
        <v>14</v>
      </c>
      <c r="F3350" s="75" t="s">
        <v>705</v>
      </c>
      <c r="G3350" s="77">
        <v>73.0</v>
      </c>
    </row>
    <row r="3351">
      <c r="A3351" s="75" t="s">
        <v>665</v>
      </c>
      <c r="B3351" s="75" t="s">
        <v>704</v>
      </c>
      <c r="C3351" s="75" t="s">
        <v>683</v>
      </c>
      <c r="D3351" s="75" t="s">
        <v>185</v>
      </c>
      <c r="E3351" s="75" t="s">
        <v>14</v>
      </c>
      <c r="F3351" s="75" t="s">
        <v>706</v>
      </c>
      <c r="G3351" s="77">
        <v>0.0</v>
      </c>
    </row>
    <row r="3352">
      <c r="A3352" s="75" t="s">
        <v>665</v>
      </c>
      <c r="B3352" s="75" t="s">
        <v>704</v>
      </c>
      <c r="C3352" s="75" t="s">
        <v>683</v>
      </c>
      <c r="D3352" s="75" t="s">
        <v>185</v>
      </c>
      <c r="E3352" s="75" t="s">
        <v>14</v>
      </c>
      <c r="F3352" s="75" t="s">
        <v>707</v>
      </c>
      <c r="G3352" s="77">
        <v>0.0</v>
      </c>
    </row>
    <row r="3353">
      <c r="A3353" s="75" t="s">
        <v>665</v>
      </c>
      <c r="B3353" s="75" t="s">
        <v>704</v>
      </c>
      <c r="C3353" s="75" t="s">
        <v>683</v>
      </c>
      <c r="D3353" s="75" t="s">
        <v>185</v>
      </c>
      <c r="E3353" s="75" t="s">
        <v>11</v>
      </c>
      <c r="F3353" s="75" t="s">
        <v>705</v>
      </c>
      <c r="G3353" s="77">
        <v>1472.0</v>
      </c>
    </row>
    <row r="3354">
      <c r="A3354" s="75" t="s">
        <v>665</v>
      </c>
      <c r="B3354" s="75" t="s">
        <v>704</v>
      </c>
      <c r="C3354" s="75" t="s">
        <v>683</v>
      </c>
      <c r="D3354" s="75" t="s">
        <v>185</v>
      </c>
      <c r="E3354" s="75" t="s">
        <v>11</v>
      </c>
      <c r="F3354" s="75" t="s">
        <v>706</v>
      </c>
      <c r="G3354" s="77">
        <v>152.0</v>
      </c>
    </row>
    <row r="3355">
      <c r="A3355" s="75" t="s">
        <v>665</v>
      </c>
      <c r="B3355" s="75" t="s">
        <v>704</v>
      </c>
      <c r="C3355" s="75" t="s">
        <v>683</v>
      </c>
      <c r="D3355" s="75" t="s">
        <v>185</v>
      </c>
      <c r="E3355" s="75" t="s">
        <v>11</v>
      </c>
      <c r="F3355" s="75" t="s">
        <v>707</v>
      </c>
      <c r="G3355" s="77">
        <v>130.0</v>
      </c>
    </row>
    <row r="3356">
      <c r="A3356" s="75" t="s">
        <v>665</v>
      </c>
      <c r="B3356" s="75" t="s">
        <v>704</v>
      </c>
      <c r="C3356" s="75" t="s">
        <v>683</v>
      </c>
      <c r="D3356" s="75" t="s">
        <v>185</v>
      </c>
      <c r="E3356" s="75" t="s">
        <v>20</v>
      </c>
      <c r="F3356" s="75" t="s">
        <v>705</v>
      </c>
      <c r="G3356" s="77">
        <v>51.0</v>
      </c>
    </row>
    <row r="3357">
      <c r="A3357" s="75" t="s">
        <v>665</v>
      </c>
      <c r="B3357" s="75" t="s">
        <v>704</v>
      </c>
      <c r="C3357" s="75" t="s">
        <v>683</v>
      </c>
      <c r="D3357" s="75" t="s">
        <v>185</v>
      </c>
      <c r="E3357" s="75" t="s">
        <v>20</v>
      </c>
      <c r="F3357" s="75" t="s">
        <v>706</v>
      </c>
      <c r="G3357" s="77">
        <v>8.0</v>
      </c>
    </row>
    <row r="3358">
      <c r="A3358" s="75" t="s">
        <v>665</v>
      </c>
      <c r="B3358" s="75" t="s">
        <v>704</v>
      </c>
      <c r="C3358" s="75" t="s">
        <v>683</v>
      </c>
      <c r="D3358" s="75" t="s">
        <v>185</v>
      </c>
      <c r="E3358" s="75" t="s">
        <v>20</v>
      </c>
      <c r="F3358" s="75" t="s">
        <v>707</v>
      </c>
      <c r="G3358" s="77">
        <v>7.0</v>
      </c>
    </row>
    <row r="3359">
      <c r="A3359" s="75" t="s">
        <v>665</v>
      </c>
      <c r="B3359" s="75" t="s">
        <v>704</v>
      </c>
      <c r="C3359" s="75" t="s">
        <v>683</v>
      </c>
      <c r="D3359" s="75" t="s">
        <v>185</v>
      </c>
      <c r="E3359" s="75" t="s">
        <v>15</v>
      </c>
      <c r="F3359" s="75" t="s">
        <v>705</v>
      </c>
      <c r="G3359" s="77">
        <v>96.0</v>
      </c>
    </row>
    <row r="3360">
      <c r="A3360" s="75" t="s">
        <v>665</v>
      </c>
      <c r="B3360" s="75" t="s">
        <v>704</v>
      </c>
      <c r="C3360" s="75" t="s">
        <v>683</v>
      </c>
      <c r="D3360" s="75" t="s">
        <v>185</v>
      </c>
      <c r="E3360" s="75" t="s">
        <v>15</v>
      </c>
      <c r="F3360" s="75" t="s">
        <v>706</v>
      </c>
      <c r="G3360" s="77">
        <v>3.0</v>
      </c>
    </row>
    <row r="3361">
      <c r="A3361" s="75" t="s">
        <v>665</v>
      </c>
      <c r="B3361" s="75" t="s">
        <v>704</v>
      </c>
      <c r="C3361" s="75" t="s">
        <v>683</v>
      </c>
      <c r="D3361" s="75" t="s">
        <v>185</v>
      </c>
      <c r="E3361" s="75" t="s">
        <v>15</v>
      </c>
      <c r="F3361" s="75" t="s">
        <v>707</v>
      </c>
      <c r="G3361" s="77">
        <v>3.0</v>
      </c>
    </row>
    <row r="3362">
      <c r="A3362" s="75" t="s">
        <v>665</v>
      </c>
      <c r="B3362" s="75" t="s">
        <v>704</v>
      </c>
      <c r="C3362" s="75" t="s">
        <v>683</v>
      </c>
      <c r="D3362" s="75" t="s">
        <v>185</v>
      </c>
      <c r="E3362" s="75" t="s">
        <v>19</v>
      </c>
      <c r="F3362" s="75" t="s">
        <v>705</v>
      </c>
      <c r="G3362" s="77">
        <v>27.0</v>
      </c>
    </row>
    <row r="3363">
      <c r="A3363" s="75" t="s">
        <v>665</v>
      </c>
      <c r="B3363" s="75" t="s">
        <v>704</v>
      </c>
      <c r="C3363" s="75" t="s">
        <v>683</v>
      </c>
      <c r="D3363" s="75" t="s">
        <v>185</v>
      </c>
      <c r="E3363" s="75" t="s">
        <v>19</v>
      </c>
      <c r="F3363" s="75" t="s">
        <v>706</v>
      </c>
      <c r="G3363" s="77">
        <v>15.0</v>
      </c>
    </row>
    <row r="3364">
      <c r="A3364" s="75" t="s">
        <v>665</v>
      </c>
      <c r="B3364" s="75" t="s">
        <v>704</v>
      </c>
      <c r="C3364" s="75" t="s">
        <v>683</v>
      </c>
      <c r="D3364" s="75" t="s">
        <v>185</v>
      </c>
      <c r="E3364" s="75" t="s">
        <v>19</v>
      </c>
      <c r="F3364" s="75" t="s">
        <v>707</v>
      </c>
      <c r="G3364" s="77">
        <v>14.0</v>
      </c>
    </row>
    <row r="3365">
      <c r="A3365" s="75" t="s">
        <v>665</v>
      </c>
      <c r="B3365" s="75" t="s">
        <v>704</v>
      </c>
      <c r="C3365" s="75" t="s">
        <v>683</v>
      </c>
      <c r="D3365" s="75" t="s">
        <v>185</v>
      </c>
      <c r="E3365" s="75" t="s">
        <v>13</v>
      </c>
      <c r="F3365" s="75" t="s">
        <v>705</v>
      </c>
      <c r="G3365" s="77">
        <v>26.0</v>
      </c>
    </row>
    <row r="3366">
      <c r="A3366" s="75" t="s">
        <v>665</v>
      </c>
      <c r="B3366" s="75" t="s">
        <v>704</v>
      </c>
      <c r="C3366" s="75" t="s">
        <v>683</v>
      </c>
      <c r="D3366" s="75" t="s">
        <v>185</v>
      </c>
      <c r="E3366" s="75" t="s">
        <v>13</v>
      </c>
      <c r="F3366" s="75" t="s">
        <v>706</v>
      </c>
      <c r="G3366" s="77">
        <v>7.0</v>
      </c>
    </row>
    <row r="3367">
      <c r="A3367" s="75" t="s">
        <v>665</v>
      </c>
      <c r="B3367" s="75" t="s">
        <v>704</v>
      </c>
      <c r="C3367" s="75" t="s">
        <v>683</v>
      </c>
      <c r="D3367" s="75" t="s">
        <v>185</v>
      </c>
      <c r="E3367" s="75" t="s">
        <v>13</v>
      </c>
      <c r="F3367" s="75" t="s">
        <v>707</v>
      </c>
      <c r="G3367" s="77">
        <v>6.0</v>
      </c>
    </row>
    <row r="3368">
      <c r="A3368" s="75" t="s">
        <v>665</v>
      </c>
      <c r="B3368" s="75" t="s">
        <v>704</v>
      </c>
      <c r="C3368" s="75" t="s">
        <v>683</v>
      </c>
      <c r="D3368" s="75" t="s">
        <v>185</v>
      </c>
      <c r="E3368" s="75" t="s">
        <v>10</v>
      </c>
      <c r="F3368" s="75" t="s">
        <v>705</v>
      </c>
      <c r="G3368" s="77">
        <v>862.0</v>
      </c>
    </row>
    <row r="3369">
      <c r="A3369" s="75" t="s">
        <v>665</v>
      </c>
      <c r="B3369" s="75" t="s">
        <v>704</v>
      </c>
      <c r="C3369" s="75" t="s">
        <v>683</v>
      </c>
      <c r="D3369" s="75" t="s">
        <v>185</v>
      </c>
      <c r="E3369" s="75" t="s">
        <v>10</v>
      </c>
      <c r="F3369" s="75" t="s">
        <v>706</v>
      </c>
      <c r="G3369" s="77">
        <v>414.0</v>
      </c>
    </row>
    <row r="3370">
      <c r="A3370" s="75" t="s">
        <v>665</v>
      </c>
      <c r="B3370" s="75" t="s">
        <v>704</v>
      </c>
      <c r="C3370" s="75" t="s">
        <v>683</v>
      </c>
      <c r="D3370" s="75" t="s">
        <v>185</v>
      </c>
      <c r="E3370" s="75" t="s">
        <v>10</v>
      </c>
      <c r="F3370" s="75" t="s">
        <v>707</v>
      </c>
      <c r="G3370" s="77">
        <v>278.0</v>
      </c>
    </row>
    <row r="3371">
      <c r="A3371" s="75" t="s">
        <v>665</v>
      </c>
      <c r="B3371" s="75" t="s">
        <v>704</v>
      </c>
      <c r="C3371" s="75" t="s">
        <v>683</v>
      </c>
      <c r="D3371" s="75" t="s">
        <v>185</v>
      </c>
      <c r="E3371" s="75" t="s">
        <v>16</v>
      </c>
      <c r="F3371" s="75" t="s">
        <v>705</v>
      </c>
      <c r="G3371" s="77">
        <v>173.0</v>
      </c>
    </row>
    <row r="3372">
      <c r="A3372" s="75" t="s">
        <v>665</v>
      </c>
      <c r="B3372" s="75" t="s">
        <v>704</v>
      </c>
      <c r="C3372" s="75" t="s">
        <v>683</v>
      </c>
      <c r="D3372" s="75" t="s">
        <v>185</v>
      </c>
      <c r="E3372" s="75" t="s">
        <v>16</v>
      </c>
      <c r="F3372" s="75" t="s">
        <v>706</v>
      </c>
      <c r="G3372" s="77">
        <v>71.0</v>
      </c>
    </row>
    <row r="3373">
      <c r="A3373" s="75" t="s">
        <v>665</v>
      </c>
      <c r="B3373" s="75" t="s">
        <v>704</v>
      </c>
      <c r="C3373" s="75" t="s">
        <v>683</v>
      </c>
      <c r="D3373" s="75" t="s">
        <v>185</v>
      </c>
      <c r="E3373" s="75" t="s">
        <v>16</v>
      </c>
      <c r="F3373" s="75" t="s">
        <v>707</v>
      </c>
      <c r="G3373" s="77">
        <v>65.0</v>
      </c>
    </row>
    <row r="3374">
      <c r="A3374" s="75" t="s">
        <v>665</v>
      </c>
      <c r="B3374" s="75" t="s">
        <v>704</v>
      </c>
      <c r="C3374" s="75" t="s">
        <v>683</v>
      </c>
      <c r="D3374" s="75" t="s">
        <v>185</v>
      </c>
      <c r="E3374" s="75" t="s">
        <v>12</v>
      </c>
      <c r="F3374" s="75" t="s">
        <v>705</v>
      </c>
      <c r="G3374" s="77">
        <v>86.0</v>
      </c>
    </row>
    <row r="3375">
      <c r="A3375" s="75" t="s">
        <v>665</v>
      </c>
      <c r="B3375" s="75" t="s">
        <v>704</v>
      </c>
      <c r="C3375" s="75" t="s">
        <v>683</v>
      </c>
      <c r="D3375" s="75" t="s">
        <v>185</v>
      </c>
      <c r="E3375" s="75" t="s">
        <v>12</v>
      </c>
      <c r="F3375" s="75" t="s">
        <v>706</v>
      </c>
      <c r="G3375" s="77">
        <v>7.0</v>
      </c>
    </row>
    <row r="3376">
      <c r="A3376" s="75" t="s">
        <v>665</v>
      </c>
      <c r="B3376" s="75" t="s">
        <v>704</v>
      </c>
      <c r="C3376" s="75" t="s">
        <v>683</v>
      </c>
      <c r="D3376" s="75" t="s">
        <v>185</v>
      </c>
      <c r="E3376" s="75" t="s">
        <v>12</v>
      </c>
      <c r="F3376" s="75" t="s">
        <v>707</v>
      </c>
      <c r="G3376" s="77">
        <v>7.0</v>
      </c>
    </row>
    <row r="3377">
      <c r="A3377" s="75" t="s">
        <v>665</v>
      </c>
      <c r="B3377" s="75" t="s">
        <v>704</v>
      </c>
      <c r="C3377" s="75" t="s">
        <v>683</v>
      </c>
      <c r="D3377" s="75" t="s">
        <v>185</v>
      </c>
      <c r="E3377" s="75" t="s">
        <v>18</v>
      </c>
      <c r="F3377" s="75" t="s">
        <v>705</v>
      </c>
      <c r="G3377" s="77">
        <v>7.0</v>
      </c>
    </row>
    <row r="3378">
      <c r="A3378" s="75" t="s">
        <v>665</v>
      </c>
      <c r="B3378" s="75" t="s">
        <v>704</v>
      </c>
      <c r="C3378" s="75" t="s">
        <v>683</v>
      </c>
      <c r="D3378" s="75" t="s">
        <v>185</v>
      </c>
      <c r="E3378" s="75" t="s">
        <v>18</v>
      </c>
      <c r="F3378" s="75" t="s">
        <v>706</v>
      </c>
      <c r="G3378" s="77">
        <v>0.0</v>
      </c>
    </row>
    <row r="3379">
      <c r="A3379" s="75" t="s">
        <v>665</v>
      </c>
      <c r="B3379" s="75" t="s">
        <v>704</v>
      </c>
      <c r="C3379" s="75" t="s">
        <v>683</v>
      </c>
      <c r="D3379" s="75" t="s">
        <v>185</v>
      </c>
      <c r="E3379" s="75" t="s">
        <v>18</v>
      </c>
      <c r="F3379" s="75" t="s">
        <v>707</v>
      </c>
      <c r="G3379" s="77">
        <v>0.0</v>
      </c>
    </row>
    <row r="3380">
      <c r="A3380" s="75" t="s">
        <v>665</v>
      </c>
      <c r="B3380" s="75" t="s">
        <v>704</v>
      </c>
      <c r="C3380" s="75" t="s">
        <v>683</v>
      </c>
      <c r="D3380" s="75" t="s">
        <v>44</v>
      </c>
      <c r="E3380" s="75" t="s">
        <v>17</v>
      </c>
      <c r="F3380" s="75" t="s">
        <v>705</v>
      </c>
      <c r="G3380" s="77">
        <v>12583.0</v>
      </c>
    </row>
    <row r="3381">
      <c r="A3381" s="75" t="s">
        <v>665</v>
      </c>
      <c r="B3381" s="75" t="s">
        <v>704</v>
      </c>
      <c r="C3381" s="75" t="s">
        <v>683</v>
      </c>
      <c r="D3381" s="75" t="s">
        <v>44</v>
      </c>
      <c r="E3381" s="75" t="s">
        <v>17</v>
      </c>
      <c r="F3381" s="75" t="s">
        <v>706</v>
      </c>
      <c r="G3381" s="77">
        <v>325.0</v>
      </c>
    </row>
    <row r="3382">
      <c r="A3382" s="75" t="s">
        <v>665</v>
      </c>
      <c r="B3382" s="75" t="s">
        <v>704</v>
      </c>
      <c r="C3382" s="75" t="s">
        <v>683</v>
      </c>
      <c r="D3382" s="75" t="s">
        <v>44</v>
      </c>
      <c r="E3382" s="75" t="s">
        <v>17</v>
      </c>
      <c r="F3382" s="75" t="s">
        <v>707</v>
      </c>
      <c r="G3382" s="77">
        <v>292.0</v>
      </c>
    </row>
    <row r="3383">
      <c r="A3383" s="75" t="s">
        <v>665</v>
      </c>
      <c r="B3383" s="75" t="s">
        <v>704</v>
      </c>
      <c r="C3383" s="75" t="s">
        <v>683</v>
      </c>
      <c r="D3383" s="75" t="s">
        <v>44</v>
      </c>
      <c r="E3383" s="75" t="s">
        <v>14</v>
      </c>
      <c r="F3383" s="75" t="s">
        <v>705</v>
      </c>
      <c r="G3383" s="77">
        <v>42556.0</v>
      </c>
    </row>
    <row r="3384">
      <c r="A3384" s="75" t="s">
        <v>665</v>
      </c>
      <c r="B3384" s="75" t="s">
        <v>704</v>
      </c>
      <c r="C3384" s="75" t="s">
        <v>683</v>
      </c>
      <c r="D3384" s="75" t="s">
        <v>44</v>
      </c>
      <c r="E3384" s="75" t="s">
        <v>14</v>
      </c>
      <c r="F3384" s="75" t="s">
        <v>706</v>
      </c>
      <c r="G3384" s="77">
        <v>3.0</v>
      </c>
    </row>
    <row r="3385">
      <c r="A3385" s="75" t="s">
        <v>665</v>
      </c>
      <c r="B3385" s="75" t="s">
        <v>704</v>
      </c>
      <c r="C3385" s="75" t="s">
        <v>683</v>
      </c>
      <c r="D3385" s="75" t="s">
        <v>44</v>
      </c>
      <c r="E3385" s="75" t="s">
        <v>14</v>
      </c>
      <c r="F3385" s="75" t="s">
        <v>707</v>
      </c>
      <c r="G3385" s="77">
        <v>3.0</v>
      </c>
    </row>
    <row r="3386">
      <c r="A3386" s="75" t="s">
        <v>665</v>
      </c>
      <c r="B3386" s="75" t="s">
        <v>704</v>
      </c>
      <c r="C3386" s="75" t="s">
        <v>683</v>
      </c>
      <c r="D3386" s="75" t="s">
        <v>44</v>
      </c>
      <c r="E3386" s="75" t="s">
        <v>11</v>
      </c>
      <c r="F3386" s="75" t="s">
        <v>705</v>
      </c>
      <c r="G3386" s="77">
        <v>634348.0</v>
      </c>
    </row>
    <row r="3387">
      <c r="A3387" s="75" t="s">
        <v>665</v>
      </c>
      <c r="B3387" s="75" t="s">
        <v>704</v>
      </c>
      <c r="C3387" s="75" t="s">
        <v>683</v>
      </c>
      <c r="D3387" s="75" t="s">
        <v>44</v>
      </c>
      <c r="E3387" s="75" t="s">
        <v>11</v>
      </c>
      <c r="F3387" s="75" t="s">
        <v>706</v>
      </c>
      <c r="G3387" s="77">
        <v>24071.0</v>
      </c>
    </row>
    <row r="3388">
      <c r="A3388" s="75" t="s">
        <v>665</v>
      </c>
      <c r="B3388" s="75" t="s">
        <v>704</v>
      </c>
      <c r="C3388" s="75" t="s">
        <v>683</v>
      </c>
      <c r="D3388" s="75" t="s">
        <v>44</v>
      </c>
      <c r="E3388" s="75" t="s">
        <v>11</v>
      </c>
      <c r="F3388" s="75" t="s">
        <v>707</v>
      </c>
      <c r="G3388" s="77">
        <v>22146.0</v>
      </c>
    </row>
    <row r="3389">
      <c r="A3389" s="75" t="s">
        <v>665</v>
      </c>
      <c r="B3389" s="75" t="s">
        <v>704</v>
      </c>
      <c r="C3389" s="75" t="s">
        <v>683</v>
      </c>
      <c r="D3389" s="75" t="s">
        <v>44</v>
      </c>
      <c r="E3389" s="75" t="s">
        <v>20</v>
      </c>
      <c r="F3389" s="75" t="s">
        <v>705</v>
      </c>
      <c r="G3389" s="77">
        <v>17216.0</v>
      </c>
    </row>
    <row r="3390">
      <c r="A3390" s="75" t="s">
        <v>665</v>
      </c>
      <c r="B3390" s="75" t="s">
        <v>704</v>
      </c>
      <c r="C3390" s="75" t="s">
        <v>683</v>
      </c>
      <c r="D3390" s="75" t="s">
        <v>44</v>
      </c>
      <c r="E3390" s="75" t="s">
        <v>20</v>
      </c>
      <c r="F3390" s="75" t="s">
        <v>706</v>
      </c>
      <c r="G3390" s="77">
        <v>156.0</v>
      </c>
    </row>
    <row r="3391">
      <c r="A3391" s="75" t="s">
        <v>665</v>
      </c>
      <c r="B3391" s="75" t="s">
        <v>704</v>
      </c>
      <c r="C3391" s="75" t="s">
        <v>683</v>
      </c>
      <c r="D3391" s="75" t="s">
        <v>44</v>
      </c>
      <c r="E3391" s="75" t="s">
        <v>20</v>
      </c>
      <c r="F3391" s="75" t="s">
        <v>707</v>
      </c>
      <c r="G3391" s="77">
        <v>131.0</v>
      </c>
    </row>
    <row r="3392">
      <c r="A3392" s="75" t="s">
        <v>665</v>
      </c>
      <c r="B3392" s="75" t="s">
        <v>704</v>
      </c>
      <c r="C3392" s="75" t="s">
        <v>683</v>
      </c>
      <c r="D3392" s="75" t="s">
        <v>44</v>
      </c>
      <c r="E3392" s="75" t="s">
        <v>15</v>
      </c>
      <c r="F3392" s="75" t="s">
        <v>705</v>
      </c>
      <c r="G3392" s="77">
        <v>55242.0</v>
      </c>
    </row>
    <row r="3393">
      <c r="A3393" s="75" t="s">
        <v>665</v>
      </c>
      <c r="B3393" s="75" t="s">
        <v>704</v>
      </c>
      <c r="C3393" s="75" t="s">
        <v>683</v>
      </c>
      <c r="D3393" s="75" t="s">
        <v>44</v>
      </c>
      <c r="E3393" s="75" t="s">
        <v>15</v>
      </c>
      <c r="F3393" s="75" t="s">
        <v>706</v>
      </c>
      <c r="G3393" s="77">
        <v>749.0</v>
      </c>
    </row>
    <row r="3394">
      <c r="A3394" s="75" t="s">
        <v>665</v>
      </c>
      <c r="B3394" s="75" t="s">
        <v>704</v>
      </c>
      <c r="C3394" s="75" t="s">
        <v>683</v>
      </c>
      <c r="D3394" s="75" t="s">
        <v>44</v>
      </c>
      <c r="E3394" s="75" t="s">
        <v>15</v>
      </c>
      <c r="F3394" s="75" t="s">
        <v>707</v>
      </c>
      <c r="G3394" s="77">
        <v>745.0</v>
      </c>
    </row>
    <row r="3395">
      <c r="A3395" s="75" t="s">
        <v>665</v>
      </c>
      <c r="B3395" s="75" t="s">
        <v>704</v>
      </c>
      <c r="C3395" s="75" t="s">
        <v>683</v>
      </c>
      <c r="D3395" s="75" t="s">
        <v>44</v>
      </c>
      <c r="E3395" s="75" t="s">
        <v>19</v>
      </c>
      <c r="F3395" s="75" t="s">
        <v>705</v>
      </c>
      <c r="G3395" s="77">
        <v>2536.0</v>
      </c>
    </row>
    <row r="3396">
      <c r="A3396" s="75" t="s">
        <v>665</v>
      </c>
      <c r="B3396" s="75" t="s">
        <v>704</v>
      </c>
      <c r="C3396" s="75" t="s">
        <v>683</v>
      </c>
      <c r="D3396" s="75" t="s">
        <v>44</v>
      </c>
      <c r="E3396" s="75" t="s">
        <v>19</v>
      </c>
      <c r="F3396" s="75" t="s">
        <v>706</v>
      </c>
      <c r="G3396" s="77">
        <v>279.0</v>
      </c>
    </row>
    <row r="3397">
      <c r="A3397" s="75" t="s">
        <v>665</v>
      </c>
      <c r="B3397" s="75" t="s">
        <v>704</v>
      </c>
      <c r="C3397" s="75" t="s">
        <v>683</v>
      </c>
      <c r="D3397" s="75" t="s">
        <v>44</v>
      </c>
      <c r="E3397" s="75" t="s">
        <v>19</v>
      </c>
      <c r="F3397" s="75" t="s">
        <v>707</v>
      </c>
      <c r="G3397" s="77">
        <v>264.0</v>
      </c>
    </row>
    <row r="3398">
      <c r="A3398" s="75" t="s">
        <v>665</v>
      </c>
      <c r="B3398" s="75" t="s">
        <v>704</v>
      </c>
      <c r="C3398" s="75" t="s">
        <v>683</v>
      </c>
      <c r="D3398" s="75" t="s">
        <v>44</v>
      </c>
      <c r="E3398" s="75" t="s">
        <v>13</v>
      </c>
      <c r="F3398" s="75" t="s">
        <v>705</v>
      </c>
      <c r="G3398" s="77">
        <v>9818.0</v>
      </c>
    </row>
    <row r="3399">
      <c r="A3399" s="75" t="s">
        <v>665</v>
      </c>
      <c r="B3399" s="75" t="s">
        <v>704</v>
      </c>
      <c r="C3399" s="75" t="s">
        <v>683</v>
      </c>
      <c r="D3399" s="75" t="s">
        <v>44</v>
      </c>
      <c r="E3399" s="75" t="s">
        <v>13</v>
      </c>
      <c r="F3399" s="75" t="s">
        <v>706</v>
      </c>
      <c r="G3399" s="77">
        <v>1481.0</v>
      </c>
    </row>
    <row r="3400">
      <c r="A3400" s="75" t="s">
        <v>665</v>
      </c>
      <c r="B3400" s="75" t="s">
        <v>704</v>
      </c>
      <c r="C3400" s="75" t="s">
        <v>683</v>
      </c>
      <c r="D3400" s="75" t="s">
        <v>44</v>
      </c>
      <c r="E3400" s="75" t="s">
        <v>13</v>
      </c>
      <c r="F3400" s="75" t="s">
        <v>707</v>
      </c>
      <c r="G3400" s="77">
        <v>1415.0</v>
      </c>
    </row>
    <row r="3401">
      <c r="A3401" s="75" t="s">
        <v>665</v>
      </c>
      <c r="B3401" s="75" t="s">
        <v>704</v>
      </c>
      <c r="C3401" s="75" t="s">
        <v>683</v>
      </c>
      <c r="D3401" s="75" t="s">
        <v>44</v>
      </c>
      <c r="E3401" s="75" t="s">
        <v>10</v>
      </c>
      <c r="F3401" s="75" t="s">
        <v>705</v>
      </c>
      <c r="G3401" s="77">
        <v>248883.0</v>
      </c>
    </row>
    <row r="3402">
      <c r="A3402" s="75" t="s">
        <v>665</v>
      </c>
      <c r="B3402" s="75" t="s">
        <v>704</v>
      </c>
      <c r="C3402" s="75" t="s">
        <v>683</v>
      </c>
      <c r="D3402" s="75" t="s">
        <v>44</v>
      </c>
      <c r="E3402" s="75" t="s">
        <v>10</v>
      </c>
      <c r="F3402" s="75" t="s">
        <v>706</v>
      </c>
      <c r="G3402" s="77">
        <v>68711.0</v>
      </c>
    </row>
    <row r="3403">
      <c r="A3403" s="75" t="s">
        <v>665</v>
      </c>
      <c r="B3403" s="75" t="s">
        <v>704</v>
      </c>
      <c r="C3403" s="75" t="s">
        <v>683</v>
      </c>
      <c r="D3403" s="75" t="s">
        <v>44</v>
      </c>
      <c r="E3403" s="75" t="s">
        <v>10</v>
      </c>
      <c r="F3403" s="75" t="s">
        <v>707</v>
      </c>
      <c r="G3403" s="77">
        <v>47211.0</v>
      </c>
    </row>
    <row r="3404">
      <c r="A3404" s="75" t="s">
        <v>665</v>
      </c>
      <c r="B3404" s="75" t="s">
        <v>704</v>
      </c>
      <c r="C3404" s="75" t="s">
        <v>683</v>
      </c>
      <c r="D3404" s="75" t="s">
        <v>44</v>
      </c>
      <c r="E3404" s="75" t="s">
        <v>16</v>
      </c>
      <c r="F3404" s="75" t="s">
        <v>705</v>
      </c>
      <c r="G3404" s="77">
        <v>99510.0</v>
      </c>
    </row>
    <row r="3405">
      <c r="A3405" s="75" t="s">
        <v>665</v>
      </c>
      <c r="B3405" s="75" t="s">
        <v>704</v>
      </c>
      <c r="C3405" s="75" t="s">
        <v>683</v>
      </c>
      <c r="D3405" s="75" t="s">
        <v>44</v>
      </c>
      <c r="E3405" s="75" t="s">
        <v>16</v>
      </c>
      <c r="F3405" s="75" t="s">
        <v>706</v>
      </c>
      <c r="G3405" s="77">
        <v>29032.0</v>
      </c>
    </row>
    <row r="3406">
      <c r="A3406" s="75" t="s">
        <v>665</v>
      </c>
      <c r="B3406" s="75" t="s">
        <v>704</v>
      </c>
      <c r="C3406" s="75" t="s">
        <v>683</v>
      </c>
      <c r="D3406" s="75" t="s">
        <v>44</v>
      </c>
      <c r="E3406" s="75" t="s">
        <v>16</v>
      </c>
      <c r="F3406" s="75" t="s">
        <v>707</v>
      </c>
      <c r="G3406" s="77">
        <v>24403.0</v>
      </c>
    </row>
    <row r="3407">
      <c r="A3407" s="75" t="s">
        <v>665</v>
      </c>
      <c r="B3407" s="75" t="s">
        <v>704</v>
      </c>
      <c r="C3407" s="75" t="s">
        <v>683</v>
      </c>
      <c r="D3407" s="75" t="s">
        <v>44</v>
      </c>
      <c r="E3407" s="75" t="s">
        <v>12</v>
      </c>
      <c r="F3407" s="75" t="s">
        <v>705</v>
      </c>
      <c r="G3407" s="77">
        <v>34700.0</v>
      </c>
    </row>
    <row r="3408">
      <c r="A3408" s="75" t="s">
        <v>665</v>
      </c>
      <c r="B3408" s="75" t="s">
        <v>704</v>
      </c>
      <c r="C3408" s="75" t="s">
        <v>683</v>
      </c>
      <c r="D3408" s="75" t="s">
        <v>44</v>
      </c>
      <c r="E3408" s="75" t="s">
        <v>12</v>
      </c>
      <c r="F3408" s="75" t="s">
        <v>706</v>
      </c>
      <c r="G3408" s="77">
        <v>1201.0</v>
      </c>
    </row>
    <row r="3409">
      <c r="A3409" s="75" t="s">
        <v>665</v>
      </c>
      <c r="B3409" s="75" t="s">
        <v>704</v>
      </c>
      <c r="C3409" s="75" t="s">
        <v>683</v>
      </c>
      <c r="D3409" s="75" t="s">
        <v>44</v>
      </c>
      <c r="E3409" s="75" t="s">
        <v>12</v>
      </c>
      <c r="F3409" s="75" t="s">
        <v>707</v>
      </c>
      <c r="G3409" s="77">
        <v>1135.0</v>
      </c>
    </row>
    <row r="3410">
      <c r="A3410" s="75" t="s">
        <v>665</v>
      </c>
      <c r="B3410" s="75" t="s">
        <v>704</v>
      </c>
      <c r="C3410" s="75" t="s">
        <v>683</v>
      </c>
      <c r="D3410" s="75" t="s">
        <v>44</v>
      </c>
      <c r="E3410" s="75" t="s">
        <v>18</v>
      </c>
      <c r="F3410" s="75" t="s">
        <v>705</v>
      </c>
      <c r="G3410" s="77">
        <v>3330.0</v>
      </c>
    </row>
    <row r="3411">
      <c r="A3411" s="75" t="s">
        <v>665</v>
      </c>
      <c r="B3411" s="75" t="s">
        <v>704</v>
      </c>
      <c r="C3411" s="75" t="s">
        <v>683</v>
      </c>
      <c r="D3411" s="75" t="s">
        <v>44</v>
      </c>
      <c r="E3411" s="75" t="s">
        <v>18</v>
      </c>
      <c r="F3411" s="75" t="s">
        <v>706</v>
      </c>
      <c r="G3411" s="77">
        <v>58.0</v>
      </c>
    </row>
    <row r="3412">
      <c r="A3412" s="75" t="s">
        <v>665</v>
      </c>
      <c r="B3412" s="75" t="s">
        <v>704</v>
      </c>
      <c r="C3412" s="75" t="s">
        <v>683</v>
      </c>
      <c r="D3412" s="75" t="s">
        <v>44</v>
      </c>
      <c r="E3412" s="75" t="s">
        <v>18</v>
      </c>
      <c r="F3412" s="75" t="s">
        <v>707</v>
      </c>
      <c r="G3412" s="77">
        <v>57.0</v>
      </c>
    </row>
    <row r="3413">
      <c r="A3413" s="75" t="s">
        <v>665</v>
      </c>
      <c r="B3413" s="75" t="s">
        <v>704</v>
      </c>
      <c r="C3413" s="75" t="s">
        <v>683</v>
      </c>
      <c r="D3413" s="75" t="s">
        <v>128</v>
      </c>
      <c r="E3413" s="75" t="s">
        <v>17</v>
      </c>
      <c r="F3413" s="75" t="s">
        <v>705</v>
      </c>
      <c r="G3413" s="77">
        <v>81.0</v>
      </c>
    </row>
    <row r="3414">
      <c r="A3414" s="75" t="s">
        <v>665</v>
      </c>
      <c r="B3414" s="75" t="s">
        <v>704</v>
      </c>
      <c r="C3414" s="75" t="s">
        <v>683</v>
      </c>
      <c r="D3414" s="75" t="s">
        <v>128</v>
      </c>
      <c r="E3414" s="75" t="s">
        <v>17</v>
      </c>
      <c r="F3414" s="75" t="s">
        <v>706</v>
      </c>
      <c r="G3414" s="77">
        <v>21.0</v>
      </c>
    </row>
    <row r="3415">
      <c r="A3415" s="75" t="s">
        <v>665</v>
      </c>
      <c r="B3415" s="75" t="s">
        <v>704</v>
      </c>
      <c r="C3415" s="75" t="s">
        <v>683</v>
      </c>
      <c r="D3415" s="75" t="s">
        <v>128</v>
      </c>
      <c r="E3415" s="75" t="s">
        <v>17</v>
      </c>
      <c r="F3415" s="75" t="s">
        <v>707</v>
      </c>
      <c r="G3415" s="77">
        <v>20.0</v>
      </c>
    </row>
    <row r="3416">
      <c r="A3416" s="75" t="s">
        <v>665</v>
      </c>
      <c r="B3416" s="75" t="s">
        <v>704</v>
      </c>
      <c r="C3416" s="75" t="s">
        <v>683</v>
      </c>
      <c r="D3416" s="75" t="s">
        <v>128</v>
      </c>
      <c r="E3416" s="75" t="s">
        <v>14</v>
      </c>
      <c r="F3416" s="75" t="s">
        <v>705</v>
      </c>
      <c r="G3416" s="77">
        <v>252.0</v>
      </c>
    </row>
    <row r="3417">
      <c r="A3417" s="75" t="s">
        <v>665</v>
      </c>
      <c r="B3417" s="75" t="s">
        <v>704</v>
      </c>
      <c r="C3417" s="75" t="s">
        <v>683</v>
      </c>
      <c r="D3417" s="75" t="s">
        <v>128</v>
      </c>
      <c r="E3417" s="75" t="s">
        <v>14</v>
      </c>
      <c r="F3417" s="75" t="s">
        <v>706</v>
      </c>
      <c r="G3417" s="77">
        <v>0.0</v>
      </c>
    </row>
    <row r="3418">
      <c r="A3418" s="75" t="s">
        <v>665</v>
      </c>
      <c r="B3418" s="75" t="s">
        <v>704</v>
      </c>
      <c r="C3418" s="75" t="s">
        <v>683</v>
      </c>
      <c r="D3418" s="75" t="s">
        <v>128</v>
      </c>
      <c r="E3418" s="75" t="s">
        <v>14</v>
      </c>
      <c r="F3418" s="75" t="s">
        <v>707</v>
      </c>
      <c r="G3418" s="77">
        <v>0.0</v>
      </c>
    </row>
    <row r="3419">
      <c r="A3419" s="75" t="s">
        <v>665</v>
      </c>
      <c r="B3419" s="75" t="s">
        <v>704</v>
      </c>
      <c r="C3419" s="75" t="s">
        <v>683</v>
      </c>
      <c r="D3419" s="75" t="s">
        <v>128</v>
      </c>
      <c r="E3419" s="75" t="s">
        <v>11</v>
      </c>
      <c r="F3419" s="75" t="s">
        <v>705</v>
      </c>
      <c r="G3419" s="77">
        <v>15728.0</v>
      </c>
    </row>
    <row r="3420">
      <c r="A3420" s="75" t="s">
        <v>665</v>
      </c>
      <c r="B3420" s="75" t="s">
        <v>704</v>
      </c>
      <c r="C3420" s="75" t="s">
        <v>683</v>
      </c>
      <c r="D3420" s="75" t="s">
        <v>128</v>
      </c>
      <c r="E3420" s="75" t="s">
        <v>11</v>
      </c>
      <c r="F3420" s="75" t="s">
        <v>706</v>
      </c>
      <c r="G3420" s="77">
        <v>8965.0</v>
      </c>
    </row>
    <row r="3421">
      <c r="A3421" s="75" t="s">
        <v>665</v>
      </c>
      <c r="B3421" s="75" t="s">
        <v>704</v>
      </c>
      <c r="C3421" s="75" t="s">
        <v>683</v>
      </c>
      <c r="D3421" s="75" t="s">
        <v>128</v>
      </c>
      <c r="E3421" s="75" t="s">
        <v>11</v>
      </c>
      <c r="F3421" s="75" t="s">
        <v>707</v>
      </c>
      <c r="G3421" s="77">
        <v>8451.0</v>
      </c>
    </row>
    <row r="3422">
      <c r="A3422" s="75" t="s">
        <v>665</v>
      </c>
      <c r="B3422" s="75" t="s">
        <v>704</v>
      </c>
      <c r="C3422" s="75" t="s">
        <v>683</v>
      </c>
      <c r="D3422" s="75" t="s">
        <v>128</v>
      </c>
      <c r="E3422" s="75" t="s">
        <v>20</v>
      </c>
      <c r="F3422" s="75" t="s">
        <v>705</v>
      </c>
      <c r="G3422" s="77">
        <v>109.0</v>
      </c>
    </row>
    <row r="3423">
      <c r="A3423" s="75" t="s">
        <v>665</v>
      </c>
      <c r="B3423" s="75" t="s">
        <v>704</v>
      </c>
      <c r="C3423" s="75" t="s">
        <v>683</v>
      </c>
      <c r="D3423" s="75" t="s">
        <v>128</v>
      </c>
      <c r="E3423" s="75" t="s">
        <v>20</v>
      </c>
      <c r="F3423" s="75" t="s">
        <v>706</v>
      </c>
      <c r="G3423" s="77">
        <v>5.0</v>
      </c>
    </row>
    <row r="3424">
      <c r="A3424" s="75" t="s">
        <v>665</v>
      </c>
      <c r="B3424" s="75" t="s">
        <v>704</v>
      </c>
      <c r="C3424" s="75" t="s">
        <v>683</v>
      </c>
      <c r="D3424" s="75" t="s">
        <v>128</v>
      </c>
      <c r="E3424" s="75" t="s">
        <v>20</v>
      </c>
      <c r="F3424" s="75" t="s">
        <v>707</v>
      </c>
      <c r="G3424" s="77">
        <v>4.0</v>
      </c>
    </row>
    <row r="3425">
      <c r="A3425" s="75" t="s">
        <v>665</v>
      </c>
      <c r="B3425" s="75" t="s">
        <v>704</v>
      </c>
      <c r="C3425" s="75" t="s">
        <v>683</v>
      </c>
      <c r="D3425" s="75" t="s">
        <v>128</v>
      </c>
      <c r="E3425" s="75" t="s">
        <v>15</v>
      </c>
      <c r="F3425" s="75" t="s">
        <v>705</v>
      </c>
      <c r="G3425" s="77">
        <v>614.0</v>
      </c>
    </row>
    <row r="3426">
      <c r="A3426" s="75" t="s">
        <v>665</v>
      </c>
      <c r="B3426" s="75" t="s">
        <v>704</v>
      </c>
      <c r="C3426" s="75" t="s">
        <v>683</v>
      </c>
      <c r="D3426" s="75" t="s">
        <v>128</v>
      </c>
      <c r="E3426" s="75" t="s">
        <v>15</v>
      </c>
      <c r="F3426" s="75" t="s">
        <v>706</v>
      </c>
      <c r="G3426" s="77">
        <v>6.0</v>
      </c>
    </row>
    <row r="3427">
      <c r="A3427" s="75" t="s">
        <v>665</v>
      </c>
      <c r="B3427" s="75" t="s">
        <v>704</v>
      </c>
      <c r="C3427" s="75" t="s">
        <v>683</v>
      </c>
      <c r="D3427" s="75" t="s">
        <v>128</v>
      </c>
      <c r="E3427" s="75" t="s">
        <v>15</v>
      </c>
      <c r="F3427" s="75" t="s">
        <v>707</v>
      </c>
      <c r="G3427" s="77">
        <v>6.0</v>
      </c>
    </row>
    <row r="3428">
      <c r="A3428" s="75" t="s">
        <v>665</v>
      </c>
      <c r="B3428" s="75" t="s">
        <v>704</v>
      </c>
      <c r="C3428" s="75" t="s">
        <v>683</v>
      </c>
      <c r="D3428" s="75" t="s">
        <v>128</v>
      </c>
      <c r="E3428" s="75" t="s">
        <v>19</v>
      </c>
      <c r="F3428" s="75" t="s">
        <v>705</v>
      </c>
      <c r="G3428" s="77">
        <v>76.0</v>
      </c>
    </row>
    <row r="3429">
      <c r="A3429" s="75" t="s">
        <v>665</v>
      </c>
      <c r="B3429" s="75" t="s">
        <v>704</v>
      </c>
      <c r="C3429" s="75" t="s">
        <v>683</v>
      </c>
      <c r="D3429" s="75" t="s">
        <v>128</v>
      </c>
      <c r="E3429" s="75" t="s">
        <v>19</v>
      </c>
      <c r="F3429" s="75" t="s">
        <v>706</v>
      </c>
      <c r="G3429" s="77">
        <v>24.0</v>
      </c>
    </row>
    <row r="3430">
      <c r="A3430" s="75" t="s">
        <v>665</v>
      </c>
      <c r="B3430" s="75" t="s">
        <v>704</v>
      </c>
      <c r="C3430" s="75" t="s">
        <v>683</v>
      </c>
      <c r="D3430" s="75" t="s">
        <v>128</v>
      </c>
      <c r="E3430" s="75" t="s">
        <v>19</v>
      </c>
      <c r="F3430" s="75" t="s">
        <v>707</v>
      </c>
      <c r="G3430" s="77">
        <v>22.0</v>
      </c>
    </row>
    <row r="3431">
      <c r="A3431" s="75" t="s">
        <v>665</v>
      </c>
      <c r="B3431" s="75" t="s">
        <v>704</v>
      </c>
      <c r="C3431" s="75" t="s">
        <v>683</v>
      </c>
      <c r="D3431" s="75" t="s">
        <v>128</v>
      </c>
      <c r="E3431" s="75" t="s">
        <v>13</v>
      </c>
      <c r="F3431" s="75" t="s">
        <v>705</v>
      </c>
      <c r="G3431" s="77">
        <v>67.0</v>
      </c>
    </row>
    <row r="3432">
      <c r="A3432" s="75" t="s">
        <v>665</v>
      </c>
      <c r="B3432" s="75" t="s">
        <v>704</v>
      </c>
      <c r="C3432" s="75" t="s">
        <v>683</v>
      </c>
      <c r="D3432" s="75" t="s">
        <v>128</v>
      </c>
      <c r="E3432" s="75" t="s">
        <v>13</v>
      </c>
      <c r="F3432" s="75" t="s">
        <v>706</v>
      </c>
      <c r="G3432" s="77">
        <v>15.0</v>
      </c>
    </row>
    <row r="3433">
      <c r="A3433" s="75" t="s">
        <v>665</v>
      </c>
      <c r="B3433" s="75" t="s">
        <v>704</v>
      </c>
      <c r="C3433" s="75" t="s">
        <v>683</v>
      </c>
      <c r="D3433" s="75" t="s">
        <v>128</v>
      </c>
      <c r="E3433" s="75" t="s">
        <v>13</v>
      </c>
      <c r="F3433" s="75" t="s">
        <v>707</v>
      </c>
      <c r="G3433" s="77">
        <v>15.0</v>
      </c>
    </row>
    <row r="3434">
      <c r="A3434" s="75" t="s">
        <v>665</v>
      </c>
      <c r="B3434" s="75" t="s">
        <v>704</v>
      </c>
      <c r="C3434" s="75" t="s">
        <v>683</v>
      </c>
      <c r="D3434" s="75" t="s">
        <v>128</v>
      </c>
      <c r="E3434" s="75" t="s">
        <v>10</v>
      </c>
      <c r="F3434" s="75" t="s">
        <v>705</v>
      </c>
      <c r="G3434" s="77">
        <v>16545.0</v>
      </c>
    </row>
    <row r="3435">
      <c r="A3435" s="75" t="s">
        <v>665</v>
      </c>
      <c r="B3435" s="75" t="s">
        <v>704</v>
      </c>
      <c r="C3435" s="75" t="s">
        <v>683</v>
      </c>
      <c r="D3435" s="75" t="s">
        <v>128</v>
      </c>
      <c r="E3435" s="75" t="s">
        <v>10</v>
      </c>
      <c r="F3435" s="75" t="s">
        <v>706</v>
      </c>
      <c r="G3435" s="77">
        <v>13254.0</v>
      </c>
    </row>
    <row r="3436">
      <c r="A3436" s="75" t="s">
        <v>665</v>
      </c>
      <c r="B3436" s="75" t="s">
        <v>704</v>
      </c>
      <c r="C3436" s="75" t="s">
        <v>683</v>
      </c>
      <c r="D3436" s="75" t="s">
        <v>128</v>
      </c>
      <c r="E3436" s="75" t="s">
        <v>10</v>
      </c>
      <c r="F3436" s="75" t="s">
        <v>707</v>
      </c>
      <c r="G3436" s="77">
        <v>11125.0</v>
      </c>
    </row>
    <row r="3437">
      <c r="A3437" s="75" t="s">
        <v>665</v>
      </c>
      <c r="B3437" s="75" t="s">
        <v>704</v>
      </c>
      <c r="C3437" s="75" t="s">
        <v>683</v>
      </c>
      <c r="D3437" s="75" t="s">
        <v>128</v>
      </c>
      <c r="E3437" s="75" t="s">
        <v>16</v>
      </c>
      <c r="F3437" s="75" t="s">
        <v>705</v>
      </c>
      <c r="G3437" s="77">
        <v>7113.0</v>
      </c>
    </row>
    <row r="3438">
      <c r="A3438" s="75" t="s">
        <v>665</v>
      </c>
      <c r="B3438" s="75" t="s">
        <v>704</v>
      </c>
      <c r="C3438" s="75" t="s">
        <v>683</v>
      </c>
      <c r="D3438" s="75" t="s">
        <v>128</v>
      </c>
      <c r="E3438" s="75" t="s">
        <v>16</v>
      </c>
      <c r="F3438" s="75" t="s">
        <v>706</v>
      </c>
      <c r="G3438" s="77">
        <v>6282.0</v>
      </c>
    </row>
    <row r="3439">
      <c r="A3439" s="75" t="s">
        <v>665</v>
      </c>
      <c r="B3439" s="75" t="s">
        <v>704</v>
      </c>
      <c r="C3439" s="75" t="s">
        <v>683</v>
      </c>
      <c r="D3439" s="75" t="s">
        <v>128</v>
      </c>
      <c r="E3439" s="75" t="s">
        <v>16</v>
      </c>
      <c r="F3439" s="75" t="s">
        <v>707</v>
      </c>
      <c r="G3439" s="77">
        <v>5798.0</v>
      </c>
    </row>
    <row r="3440">
      <c r="A3440" s="75" t="s">
        <v>665</v>
      </c>
      <c r="B3440" s="75" t="s">
        <v>704</v>
      </c>
      <c r="C3440" s="75" t="s">
        <v>683</v>
      </c>
      <c r="D3440" s="75" t="s">
        <v>128</v>
      </c>
      <c r="E3440" s="75" t="s">
        <v>12</v>
      </c>
      <c r="F3440" s="75" t="s">
        <v>705</v>
      </c>
      <c r="G3440" s="77">
        <v>559.0</v>
      </c>
    </row>
    <row r="3441">
      <c r="A3441" s="75" t="s">
        <v>665</v>
      </c>
      <c r="B3441" s="75" t="s">
        <v>704</v>
      </c>
      <c r="C3441" s="75" t="s">
        <v>683</v>
      </c>
      <c r="D3441" s="75" t="s">
        <v>128</v>
      </c>
      <c r="E3441" s="75" t="s">
        <v>12</v>
      </c>
      <c r="F3441" s="75" t="s">
        <v>706</v>
      </c>
      <c r="G3441" s="77">
        <v>203.0</v>
      </c>
    </row>
    <row r="3442">
      <c r="A3442" s="75" t="s">
        <v>665</v>
      </c>
      <c r="B3442" s="75" t="s">
        <v>704</v>
      </c>
      <c r="C3442" s="75" t="s">
        <v>683</v>
      </c>
      <c r="D3442" s="75" t="s">
        <v>128</v>
      </c>
      <c r="E3442" s="75" t="s">
        <v>12</v>
      </c>
      <c r="F3442" s="75" t="s">
        <v>707</v>
      </c>
      <c r="G3442" s="77">
        <v>192.0</v>
      </c>
    </row>
    <row r="3443">
      <c r="A3443" s="75" t="s">
        <v>665</v>
      </c>
      <c r="B3443" s="75" t="s">
        <v>704</v>
      </c>
      <c r="C3443" s="75" t="s">
        <v>683</v>
      </c>
      <c r="D3443" s="75" t="s">
        <v>128</v>
      </c>
      <c r="E3443" s="75" t="s">
        <v>18</v>
      </c>
      <c r="F3443" s="75" t="s">
        <v>705</v>
      </c>
      <c r="G3443" s="77">
        <v>28.0</v>
      </c>
    </row>
    <row r="3444">
      <c r="A3444" s="75" t="s">
        <v>665</v>
      </c>
      <c r="B3444" s="75" t="s">
        <v>704</v>
      </c>
      <c r="C3444" s="75" t="s">
        <v>683</v>
      </c>
      <c r="D3444" s="75" t="s">
        <v>128</v>
      </c>
      <c r="E3444" s="75" t="s">
        <v>18</v>
      </c>
      <c r="F3444" s="75" t="s">
        <v>706</v>
      </c>
      <c r="G3444" s="77">
        <v>6.0</v>
      </c>
    </row>
    <row r="3445">
      <c r="A3445" s="75" t="s">
        <v>665</v>
      </c>
      <c r="B3445" s="75" t="s">
        <v>704</v>
      </c>
      <c r="C3445" s="75" t="s">
        <v>683</v>
      </c>
      <c r="D3445" s="75" t="s">
        <v>128</v>
      </c>
      <c r="E3445" s="75" t="s">
        <v>18</v>
      </c>
      <c r="F3445" s="75" t="s">
        <v>707</v>
      </c>
      <c r="G3445" s="77">
        <v>6.0</v>
      </c>
    </row>
    <row r="3446">
      <c r="A3446" s="75" t="s">
        <v>665</v>
      </c>
      <c r="B3446" s="75" t="s">
        <v>704</v>
      </c>
      <c r="C3446" s="75" t="s">
        <v>683</v>
      </c>
      <c r="D3446" s="75" t="s">
        <v>193</v>
      </c>
      <c r="E3446" s="75" t="s">
        <v>17</v>
      </c>
      <c r="F3446" s="75" t="s">
        <v>705</v>
      </c>
      <c r="G3446" s="77">
        <v>9.0</v>
      </c>
    </row>
    <row r="3447">
      <c r="A3447" s="75" t="s">
        <v>665</v>
      </c>
      <c r="B3447" s="75" t="s">
        <v>704</v>
      </c>
      <c r="C3447" s="75" t="s">
        <v>683</v>
      </c>
      <c r="D3447" s="75" t="s">
        <v>193</v>
      </c>
      <c r="E3447" s="75" t="s">
        <v>17</v>
      </c>
      <c r="F3447" s="75" t="s">
        <v>706</v>
      </c>
      <c r="G3447" s="77">
        <v>3.0</v>
      </c>
    </row>
    <row r="3448">
      <c r="A3448" s="75" t="s">
        <v>665</v>
      </c>
      <c r="B3448" s="75" t="s">
        <v>704</v>
      </c>
      <c r="C3448" s="75" t="s">
        <v>683</v>
      </c>
      <c r="D3448" s="75" t="s">
        <v>193</v>
      </c>
      <c r="E3448" s="75" t="s">
        <v>17</v>
      </c>
      <c r="F3448" s="75" t="s">
        <v>707</v>
      </c>
      <c r="G3448" s="77">
        <v>3.0</v>
      </c>
    </row>
    <row r="3449">
      <c r="A3449" s="75" t="s">
        <v>665</v>
      </c>
      <c r="B3449" s="75" t="s">
        <v>704</v>
      </c>
      <c r="C3449" s="75" t="s">
        <v>683</v>
      </c>
      <c r="D3449" s="75" t="s">
        <v>193</v>
      </c>
      <c r="E3449" s="75" t="s">
        <v>14</v>
      </c>
      <c r="F3449" s="75" t="s">
        <v>705</v>
      </c>
      <c r="G3449" s="77">
        <v>19.0</v>
      </c>
    </row>
    <row r="3450">
      <c r="A3450" s="75" t="s">
        <v>665</v>
      </c>
      <c r="B3450" s="75" t="s">
        <v>704</v>
      </c>
      <c r="C3450" s="75" t="s">
        <v>683</v>
      </c>
      <c r="D3450" s="75" t="s">
        <v>193</v>
      </c>
      <c r="E3450" s="75" t="s">
        <v>14</v>
      </c>
      <c r="F3450" s="75" t="s">
        <v>706</v>
      </c>
      <c r="G3450" s="77">
        <v>0.0</v>
      </c>
    </row>
    <row r="3451">
      <c r="A3451" s="75" t="s">
        <v>665</v>
      </c>
      <c r="B3451" s="75" t="s">
        <v>704</v>
      </c>
      <c r="C3451" s="75" t="s">
        <v>683</v>
      </c>
      <c r="D3451" s="75" t="s">
        <v>193</v>
      </c>
      <c r="E3451" s="75" t="s">
        <v>14</v>
      </c>
      <c r="F3451" s="75" t="s">
        <v>707</v>
      </c>
      <c r="G3451" s="77">
        <v>0.0</v>
      </c>
    </row>
    <row r="3452">
      <c r="A3452" s="75" t="s">
        <v>665</v>
      </c>
      <c r="B3452" s="75" t="s">
        <v>704</v>
      </c>
      <c r="C3452" s="75" t="s">
        <v>683</v>
      </c>
      <c r="D3452" s="75" t="s">
        <v>193</v>
      </c>
      <c r="E3452" s="75" t="s">
        <v>11</v>
      </c>
      <c r="F3452" s="75" t="s">
        <v>705</v>
      </c>
      <c r="G3452" s="77">
        <v>205.0</v>
      </c>
    </row>
    <row r="3453">
      <c r="A3453" s="75" t="s">
        <v>665</v>
      </c>
      <c r="B3453" s="75" t="s">
        <v>704</v>
      </c>
      <c r="C3453" s="75" t="s">
        <v>683</v>
      </c>
      <c r="D3453" s="75" t="s">
        <v>193</v>
      </c>
      <c r="E3453" s="75" t="s">
        <v>11</v>
      </c>
      <c r="F3453" s="75" t="s">
        <v>706</v>
      </c>
      <c r="G3453" s="77">
        <v>39.0</v>
      </c>
    </row>
    <row r="3454">
      <c r="A3454" s="75" t="s">
        <v>665</v>
      </c>
      <c r="B3454" s="75" t="s">
        <v>704</v>
      </c>
      <c r="C3454" s="75" t="s">
        <v>683</v>
      </c>
      <c r="D3454" s="75" t="s">
        <v>193</v>
      </c>
      <c r="E3454" s="75" t="s">
        <v>11</v>
      </c>
      <c r="F3454" s="75" t="s">
        <v>707</v>
      </c>
      <c r="G3454" s="77">
        <v>36.0</v>
      </c>
    </row>
    <row r="3455">
      <c r="A3455" s="75" t="s">
        <v>665</v>
      </c>
      <c r="B3455" s="75" t="s">
        <v>704</v>
      </c>
      <c r="C3455" s="75" t="s">
        <v>683</v>
      </c>
      <c r="D3455" s="75" t="s">
        <v>193</v>
      </c>
      <c r="E3455" s="75" t="s">
        <v>20</v>
      </c>
      <c r="F3455" s="75" t="s">
        <v>705</v>
      </c>
      <c r="G3455" s="77">
        <v>12.0</v>
      </c>
    </row>
    <row r="3456">
      <c r="A3456" s="75" t="s">
        <v>665</v>
      </c>
      <c r="B3456" s="75" t="s">
        <v>704</v>
      </c>
      <c r="C3456" s="75" t="s">
        <v>683</v>
      </c>
      <c r="D3456" s="75" t="s">
        <v>193</v>
      </c>
      <c r="E3456" s="75" t="s">
        <v>20</v>
      </c>
      <c r="F3456" s="75" t="s">
        <v>706</v>
      </c>
      <c r="G3456" s="77">
        <v>1.0</v>
      </c>
    </row>
    <row r="3457">
      <c r="A3457" s="75" t="s">
        <v>665</v>
      </c>
      <c r="B3457" s="75" t="s">
        <v>704</v>
      </c>
      <c r="C3457" s="75" t="s">
        <v>683</v>
      </c>
      <c r="D3457" s="75" t="s">
        <v>193</v>
      </c>
      <c r="E3457" s="75" t="s">
        <v>20</v>
      </c>
      <c r="F3457" s="75" t="s">
        <v>707</v>
      </c>
      <c r="G3457" s="77">
        <v>1.0</v>
      </c>
    </row>
    <row r="3458">
      <c r="A3458" s="75" t="s">
        <v>665</v>
      </c>
      <c r="B3458" s="75" t="s">
        <v>704</v>
      </c>
      <c r="C3458" s="75" t="s">
        <v>683</v>
      </c>
      <c r="D3458" s="75" t="s">
        <v>193</v>
      </c>
      <c r="E3458" s="75" t="s">
        <v>15</v>
      </c>
      <c r="F3458" s="75" t="s">
        <v>705</v>
      </c>
      <c r="G3458" s="77">
        <v>13.0</v>
      </c>
    </row>
    <row r="3459">
      <c r="A3459" s="75" t="s">
        <v>665</v>
      </c>
      <c r="B3459" s="75" t="s">
        <v>704</v>
      </c>
      <c r="C3459" s="75" t="s">
        <v>683</v>
      </c>
      <c r="D3459" s="75" t="s">
        <v>193</v>
      </c>
      <c r="E3459" s="75" t="s">
        <v>15</v>
      </c>
      <c r="F3459" s="75" t="s">
        <v>706</v>
      </c>
      <c r="G3459" s="77">
        <v>1.0</v>
      </c>
    </row>
    <row r="3460">
      <c r="A3460" s="75" t="s">
        <v>665</v>
      </c>
      <c r="B3460" s="75" t="s">
        <v>704</v>
      </c>
      <c r="C3460" s="75" t="s">
        <v>683</v>
      </c>
      <c r="D3460" s="75" t="s">
        <v>193</v>
      </c>
      <c r="E3460" s="75" t="s">
        <v>15</v>
      </c>
      <c r="F3460" s="75" t="s">
        <v>707</v>
      </c>
      <c r="G3460" s="77">
        <v>1.0</v>
      </c>
    </row>
    <row r="3461">
      <c r="A3461" s="75" t="s">
        <v>665</v>
      </c>
      <c r="B3461" s="75" t="s">
        <v>704</v>
      </c>
      <c r="C3461" s="75" t="s">
        <v>683</v>
      </c>
      <c r="D3461" s="75" t="s">
        <v>193</v>
      </c>
      <c r="E3461" s="75" t="s">
        <v>19</v>
      </c>
      <c r="F3461" s="75" t="s">
        <v>705</v>
      </c>
      <c r="G3461" s="77">
        <v>18.0</v>
      </c>
    </row>
    <row r="3462">
      <c r="A3462" s="75" t="s">
        <v>665</v>
      </c>
      <c r="B3462" s="75" t="s">
        <v>704</v>
      </c>
      <c r="C3462" s="75" t="s">
        <v>683</v>
      </c>
      <c r="D3462" s="75" t="s">
        <v>193</v>
      </c>
      <c r="E3462" s="75" t="s">
        <v>19</v>
      </c>
      <c r="F3462" s="75" t="s">
        <v>706</v>
      </c>
      <c r="G3462" s="77">
        <v>17.0</v>
      </c>
    </row>
    <row r="3463">
      <c r="A3463" s="75" t="s">
        <v>665</v>
      </c>
      <c r="B3463" s="75" t="s">
        <v>704</v>
      </c>
      <c r="C3463" s="75" t="s">
        <v>683</v>
      </c>
      <c r="D3463" s="75" t="s">
        <v>193</v>
      </c>
      <c r="E3463" s="75" t="s">
        <v>19</v>
      </c>
      <c r="F3463" s="75" t="s">
        <v>707</v>
      </c>
      <c r="G3463" s="77">
        <v>16.0</v>
      </c>
    </row>
    <row r="3464">
      <c r="A3464" s="75" t="s">
        <v>665</v>
      </c>
      <c r="B3464" s="75" t="s">
        <v>704</v>
      </c>
      <c r="C3464" s="75" t="s">
        <v>683</v>
      </c>
      <c r="D3464" s="75" t="s">
        <v>193</v>
      </c>
      <c r="E3464" s="75" t="s">
        <v>10</v>
      </c>
      <c r="F3464" s="75" t="s">
        <v>705</v>
      </c>
      <c r="G3464" s="77">
        <v>342.0</v>
      </c>
    </row>
    <row r="3465">
      <c r="A3465" s="75" t="s">
        <v>665</v>
      </c>
      <c r="B3465" s="75" t="s">
        <v>704</v>
      </c>
      <c r="C3465" s="75" t="s">
        <v>683</v>
      </c>
      <c r="D3465" s="75" t="s">
        <v>193</v>
      </c>
      <c r="E3465" s="75" t="s">
        <v>10</v>
      </c>
      <c r="F3465" s="75" t="s">
        <v>706</v>
      </c>
      <c r="G3465" s="77">
        <v>205.0</v>
      </c>
    </row>
    <row r="3466">
      <c r="A3466" s="75" t="s">
        <v>665</v>
      </c>
      <c r="B3466" s="75" t="s">
        <v>704</v>
      </c>
      <c r="C3466" s="75" t="s">
        <v>683</v>
      </c>
      <c r="D3466" s="75" t="s">
        <v>193</v>
      </c>
      <c r="E3466" s="75" t="s">
        <v>10</v>
      </c>
      <c r="F3466" s="75" t="s">
        <v>707</v>
      </c>
      <c r="G3466" s="77">
        <v>172.0</v>
      </c>
    </row>
    <row r="3467">
      <c r="A3467" s="75" t="s">
        <v>665</v>
      </c>
      <c r="B3467" s="75" t="s">
        <v>704</v>
      </c>
      <c r="C3467" s="75" t="s">
        <v>683</v>
      </c>
      <c r="D3467" s="75" t="s">
        <v>193</v>
      </c>
      <c r="E3467" s="75" t="s">
        <v>16</v>
      </c>
      <c r="F3467" s="75" t="s">
        <v>705</v>
      </c>
      <c r="G3467" s="77">
        <v>971.0</v>
      </c>
    </row>
    <row r="3468">
      <c r="A3468" s="75" t="s">
        <v>665</v>
      </c>
      <c r="B3468" s="75" t="s">
        <v>704</v>
      </c>
      <c r="C3468" s="75" t="s">
        <v>683</v>
      </c>
      <c r="D3468" s="75" t="s">
        <v>193</v>
      </c>
      <c r="E3468" s="75" t="s">
        <v>16</v>
      </c>
      <c r="F3468" s="75" t="s">
        <v>706</v>
      </c>
      <c r="G3468" s="77">
        <v>957.0</v>
      </c>
    </row>
    <row r="3469">
      <c r="A3469" s="75" t="s">
        <v>665</v>
      </c>
      <c r="B3469" s="75" t="s">
        <v>704</v>
      </c>
      <c r="C3469" s="75" t="s">
        <v>683</v>
      </c>
      <c r="D3469" s="75" t="s">
        <v>193</v>
      </c>
      <c r="E3469" s="75" t="s">
        <v>16</v>
      </c>
      <c r="F3469" s="75" t="s">
        <v>707</v>
      </c>
      <c r="G3469" s="77">
        <v>889.0</v>
      </c>
    </row>
    <row r="3470">
      <c r="A3470" s="75" t="s">
        <v>665</v>
      </c>
      <c r="B3470" s="75" t="s">
        <v>704</v>
      </c>
      <c r="C3470" s="75" t="s">
        <v>683</v>
      </c>
      <c r="D3470" s="75" t="s">
        <v>193</v>
      </c>
      <c r="E3470" s="75" t="s">
        <v>12</v>
      </c>
      <c r="F3470" s="75" t="s">
        <v>705</v>
      </c>
      <c r="G3470" s="77">
        <v>17.0</v>
      </c>
    </row>
    <row r="3471">
      <c r="A3471" s="75" t="s">
        <v>665</v>
      </c>
      <c r="B3471" s="75" t="s">
        <v>704</v>
      </c>
      <c r="C3471" s="75" t="s">
        <v>683</v>
      </c>
      <c r="D3471" s="75" t="s">
        <v>193</v>
      </c>
      <c r="E3471" s="75" t="s">
        <v>12</v>
      </c>
      <c r="F3471" s="75" t="s">
        <v>706</v>
      </c>
      <c r="G3471" s="77">
        <v>3.0</v>
      </c>
    </row>
    <row r="3472">
      <c r="A3472" s="75" t="s">
        <v>665</v>
      </c>
      <c r="B3472" s="75" t="s">
        <v>704</v>
      </c>
      <c r="C3472" s="75" t="s">
        <v>683</v>
      </c>
      <c r="D3472" s="75" t="s">
        <v>193</v>
      </c>
      <c r="E3472" s="75" t="s">
        <v>12</v>
      </c>
      <c r="F3472" s="75" t="s">
        <v>707</v>
      </c>
      <c r="G3472" s="77">
        <v>3.0</v>
      </c>
    </row>
    <row r="3473">
      <c r="A3473" s="75" t="s">
        <v>665</v>
      </c>
      <c r="B3473" s="75" t="s">
        <v>704</v>
      </c>
      <c r="C3473" s="75" t="s">
        <v>683</v>
      </c>
      <c r="D3473" s="75" t="s">
        <v>62</v>
      </c>
      <c r="E3473" s="75" t="s">
        <v>17</v>
      </c>
      <c r="F3473" s="75" t="s">
        <v>705</v>
      </c>
      <c r="G3473" s="77">
        <v>2221.0</v>
      </c>
    </row>
    <row r="3474">
      <c r="A3474" s="75" t="s">
        <v>665</v>
      </c>
      <c r="B3474" s="75" t="s">
        <v>704</v>
      </c>
      <c r="C3474" s="75" t="s">
        <v>683</v>
      </c>
      <c r="D3474" s="75" t="s">
        <v>62</v>
      </c>
      <c r="E3474" s="75" t="s">
        <v>17</v>
      </c>
      <c r="F3474" s="75" t="s">
        <v>706</v>
      </c>
      <c r="G3474" s="77">
        <v>64.0</v>
      </c>
    </row>
    <row r="3475">
      <c r="A3475" s="75" t="s">
        <v>665</v>
      </c>
      <c r="B3475" s="75" t="s">
        <v>704</v>
      </c>
      <c r="C3475" s="75" t="s">
        <v>683</v>
      </c>
      <c r="D3475" s="75" t="s">
        <v>62</v>
      </c>
      <c r="E3475" s="75" t="s">
        <v>17</v>
      </c>
      <c r="F3475" s="75" t="s">
        <v>707</v>
      </c>
      <c r="G3475" s="77">
        <v>55.0</v>
      </c>
    </row>
    <row r="3476">
      <c r="A3476" s="75" t="s">
        <v>665</v>
      </c>
      <c r="B3476" s="75" t="s">
        <v>704</v>
      </c>
      <c r="C3476" s="75" t="s">
        <v>683</v>
      </c>
      <c r="D3476" s="75" t="s">
        <v>62</v>
      </c>
      <c r="E3476" s="75" t="s">
        <v>14</v>
      </c>
      <c r="F3476" s="75" t="s">
        <v>705</v>
      </c>
      <c r="G3476" s="77">
        <v>9901.0</v>
      </c>
    </row>
    <row r="3477">
      <c r="A3477" s="75" t="s">
        <v>665</v>
      </c>
      <c r="B3477" s="75" t="s">
        <v>704</v>
      </c>
      <c r="C3477" s="75" t="s">
        <v>683</v>
      </c>
      <c r="D3477" s="75" t="s">
        <v>62</v>
      </c>
      <c r="E3477" s="75" t="s">
        <v>14</v>
      </c>
      <c r="F3477" s="75" t="s">
        <v>706</v>
      </c>
      <c r="G3477" s="77">
        <v>0.0</v>
      </c>
    </row>
    <row r="3478">
      <c r="A3478" s="75" t="s">
        <v>665</v>
      </c>
      <c r="B3478" s="75" t="s">
        <v>704</v>
      </c>
      <c r="C3478" s="75" t="s">
        <v>683</v>
      </c>
      <c r="D3478" s="75" t="s">
        <v>62</v>
      </c>
      <c r="E3478" s="75" t="s">
        <v>14</v>
      </c>
      <c r="F3478" s="75" t="s">
        <v>707</v>
      </c>
      <c r="G3478" s="77">
        <v>0.0</v>
      </c>
    </row>
    <row r="3479">
      <c r="A3479" s="75" t="s">
        <v>665</v>
      </c>
      <c r="B3479" s="75" t="s">
        <v>704</v>
      </c>
      <c r="C3479" s="75" t="s">
        <v>683</v>
      </c>
      <c r="D3479" s="75" t="s">
        <v>62</v>
      </c>
      <c r="E3479" s="75" t="s">
        <v>11</v>
      </c>
      <c r="F3479" s="75" t="s">
        <v>705</v>
      </c>
      <c r="G3479" s="77">
        <v>256426.0</v>
      </c>
    </row>
    <row r="3480">
      <c r="A3480" s="75" t="s">
        <v>665</v>
      </c>
      <c r="B3480" s="75" t="s">
        <v>704</v>
      </c>
      <c r="C3480" s="75" t="s">
        <v>683</v>
      </c>
      <c r="D3480" s="75" t="s">
        <v>62</v>
      </c>
      <c r="E3480" s="75" t="s">
        <v>11</v>
      </c>
      <c r="F3480" s="75" t="s">
        <v>706</v>
      </c>
      <c r="G3480" s="77">
        <v>4223.0</v>
      </c>
    </row>
    <row r="3481">
      <c r="A3481" s="75" t="s">
        <v>665</v>
      </c>
      <c r="B3481" s="75" t="s">
        <v>704</v>
      </c>
      <c r="C3481" s="75" t="s">
        <v>683</v>
      </c>
      <c r="D3481" s="75" t="s">
        <v>62</v>
      </c>
      <c r="E3481" s="75" t="s">
        <v>11</v>
      </c>
      <c r="F3481" s="75" t="s">
        <v>707</v>
      </c>
      <c r="G3481" s="77">
        <v>3196.0</v>
      </c>
    </row>
    <row r="3482">
      <c r="A3482" s="75" t="s">
        <v>665</v>
      </c>
      <c r="B3482" s="75" t="s">
        <v>704</v>
      </c>
      <c r="C3482" s="75" t="s">
        <v>683</v>
      </c>
      <c r="D3482" s="75" t="s">
        <v>62</v>
      </c>
      <c r="E3482" s="75" t="s">
        <v>20</v>
      </c>
      <c r="F3482" s="75" t="s">
        <v>705</v>
      </c>
      <c r="G3482" s="77">
        <v>4115.0</v>
      </c>
    </row>
    <row r="3483">
      <c r="A3483" s="75" t="s">
        <v>665</v>
      </c>
      <c r="B3483" s="75" t="s">
        <v>704</v>
      </c>
      <c r="C3483" s="75" t="s">
        <v>683</v>
      </c>
      <c r="D3483" s="75" t="s">
        <v>62</v>
      </c>
      <c r="E3483" s="75" t="s">
        <v>20</v>
      </c>
      <c r="F3483" s="75" t="s">
        <v>706</v>
      </c>
      <c r="G3483" s="77">
        <v>63.0</v>
      </c>
    </row>
    <row r="3484">
      <c r="A3484" s="75" t="s">
        <v>665</v>
      </c>
      <c r="B3484" s="75" t="s">
        <v>704</v>
      </c>
      <c r="C3484" s="75" t="s">
        <v>683</v>
      </c>
      <c r="D3484" s="75" t="s">
        <v>62</v>
      </c>
      <c r="E3484" s="75" t="s">
        <v>20</v>
      </c>
      <c r="F3484" s="75" t="s">
        <v>707</v>
      </c>
      <c r="G3484" s="77">
        <v>52.0</v>
      </c>
    </row>
    <row r="3485">
      <c r="A3485" s="75" t="s">
        <v>665</v>
      </c>
      <c r="B3485" s="75" t="s">
        <v>704</v>
      </c>
      <c r="C3485" s="75" t="s">
        <v>683</v>
      </c>
      <c r="D3485" s="75" t="s">
        <v>62</v>
      </c>
      <c r="E3485" s="75" t="s">
        <v>15</v>
      </c>
      <c r="F3485" s="75" t="s">
        <v>705</v>
      </c>
      <c r="G3485" s="77">
        <v>15329.0</v>
      </c>
    </row>
    <row r="3486">
      <c r="A3486" s="75" t="s">
        <v>665</v>
      </c>
      <c r="B3486" s="75" t="s">
        <v>704</v>
      </c>
      <c r="C3486" s="75" t="s">
        <v>683</v>
      </c>
      <c r="D3486" s="75" t="s">
        <v>62</v>
      </c>
      <c r="E3486" s="75" t="s">
        <v>15</v>
      </c>
      <c r="F3486" s="75" t="s">
        <v>706</v>
      </c>
      <c r="G3486" s="77">
        <v>78.0</v>
      </c>
    </row>
    <row r="3487">
      <c r="A3487" s="75" t="s">
        <v>665</v>
      </c>
      <c r="B3487" s="75" t="s">
        <v>704</v>
      </c>
      <c r="C3487" s="75" t="s">
        <v>683</v>
      </c>
      <c r="D3487" s="75" t="s">
        <v>62</v>
      </c>
      <c r="E3487" s="75" t="s">
        <v>15</v>
      </c>
      <c r="F3487" s="75" t="s">
        <v>707</v>
      </c>
      <c r="G3487" s="77">
        <v>76.0</v>
      </c>
    </row>
    <row r="3488">
      <c r="A3488" s="75" t="s">
        <v>665</v>
      </c>
      <c r="B3488" s="75" t="s">
        <v>704</v>
      </c>
      <c r="C3488" s="75" t="s">
        <v>683</v>
      </c>
      <c r="D3488" s="75" t="s">
        <v>62</v>
      </c>
      <c r="E3488" s="75" t="s">
        <v>19</v>
      </c>
      <c r="F3488" s="75" t="s">
        <v>705</v>
      </c>
      <c r="G3488" s="77">
        <v>1449.0</v>
      </c>
    </row>
    <row r="3489">
      <c r="A3489" s="75" t="s">
        <v>665</v>
      </c>
      <c r="B3489" s="75" t="s">
        <v>704</v>
      </c>
      <c r="C3489" s="75" t="s">
        <v>683</v>
      </c>
      <c r="D3489" s="75" t="s">
        <v>62</v>
      </c>
      <c r="E3489" s="75" t="s">
        <v>19</v>
      </c>
      <c r="F3489" s="75" t="s">
        <v>706</v>
      </c>
      <c r="G3489" s="77">
        <v>417.0</v>
      </c>
    </row>
    <row r="3490">
      <c r="A3490" s="75" t="s">
        <v>665</v>
      </c>
      <c r="B3490" s="75" t="s">
        <v>704</v>
      </c>
      <c r="C3490" s="75" t="s">
        <v>683</v>
      </c>
      <c r="D3490" s="75" t="s">
        <v>62</v>
      </c>
      <c r="E3490" s="75" t="s">
        <v>19</v>
      </c>
      <c r="F3490" s="75" t="s">
        <v>707</v>
      </c>
      <c r="G3490" s="77">
        <v>338.0</v>
      </c>
    </row>
    <row r="3491">
      <c r="A3491" s="75" t="s">
        <v>665</v>
      </c>
      <c r="B3491" s="75" t="s">
        <v>704</v>
      </c>
      <c r="C3491" s="75" t="s">
        <v>683</v>
      </c>
      <c r="D3491" s="75" t="s">
        <v>62</v>
      </c>
      <c r="E3491" s="75" t="s">
        <v>13</v>
      </c>
      <c r="F3491" s="75" t="s">
        <v>705</v>
      </c>
      <c r="G3491" s="77">
        <v>2961.0</v>
      </c>
    </row>
    <row r="3492">
      <c r="A3492" s="75" t="s">
        <v>665</v>
      </c>
      <c r="B3492" s="75" t="s">
        <v>704</v>
      </c>
      <c r="C3492" s="75" t="s">
        <v>683</v>
      </c>
      <c r="D3492" s="75" t="s">
        <v>62</v>
      </c>
      <c r="E3492" s="75" t="s">
        <v>13</v>
      </c>
      <c r="F3492" s="75" t="s">
        <v>706</v>
      </c>
      <c r="G3492" s="77">
        <v>592.0</v>
      </c>
    </row>
    <row r="3493">
      <c r="A3493" s="75" t="s">
        <v>665</v>
      </c>
      <c r="B3493" s="75" t="s">
        <v>704</v>
      </c>
      <c r="C3493" s="75" t="s">
        <v>683</v>
      </c>
      <c r="D3493" s="75" t="s">
        <v>62</v>
      </c>
      <c r="E3493" s="75" t="s">
        <v>13</v>
      </c>
      <c r="F3493" s="75" t="s">
        <v>707</v>
      </c>
      <c r="G3493" s="77">
        <v>478.0</v>
      </c>
    </row>
    <row r="3494">
      <c r="A3494" s="75" t="s">
        <v>665</v>
      </c>
      <c r="B3494" s="75" t="s">
        <v>704</v>
      </c>
      <c r="C3494" s="75" t="s">
        <v>683</v>
      </c>
      <c r="D3494" s="75" t="s">
        <v>62</v>
      </c>
      <c r="E3494" s="75" t="s">
        <v>10</v>
      </c>
      <c r="F3494" s="75" t="s">
        <v>705</v>
      </c>
      <c r="G3494" s="77">
        <v>159906.0</v>
      </c>
    </row>
    <row r="3495">
      <c r="A3495" s="75" t="s">
        <v>665</v>
      </c>
      <c r="B3495" s="75" t="s">
        <v>704</v>
      </c>
      <c r="C3495" s="75" t="s">
        <v>683</v>
      </c>
      <c r="D3495" s="75" t="s">
        <v>62</v>
      </c>
      <c r="E3495" s="75" t="s">
        <v>10</v>
      </c>
      <c r="F3495" s="75" t="s">
        <v>706</v>
      </c>
      <c r="G3495" s="77">
        <v>64479.0</v>
      </c>
    </row>
    <row r="3496">
      <c r="A3496" s="75" t="s">
        <v>665</v>
      </c>
      <c r="B3496" s="75" t="s">
        <v>704</v>
      </c>
      <c r="C3496" s="75" t="s">
        <v>683</v>
      </c>
      <c r="D3496" s="75" t="s">
        <v>62</v>
      </c>
      <c r="E3496" s="75" t="s">
        <v>10</v>
      </c>
      <c r="F3496" s="75" t="s">
        <v>707</v>
      </c>
      <c r="G3496" s="77">
        <v>28327.0</v>
      </c>
    </row>
    <row r="3497">
      <c r="A3497" s="75" t="s">
        <v>665</v>
      </c>
      <c r="B3497" s="75" t="s">
        <v>704</v>
      </c>
      <c r="C3497" s="75" t="s">
        <v>683</v>
      </c>
      <c r="D3497" s="75" t="s">
        <v>62</v>
      </c>
      <c r="E3497" s="75" t="s">
        <v>16</v>
      </c>
      <c r="F3497" s="75" t="s">
        <v>705</v>
      </c>
      <c r="G3497" s="77">
        <v>16409.0</v>
      </c>
    </row>
    <row r="3498">
      <c r="A3498" s="75" t="s">
        <v>665</v>
      </c>
      <c r="B3498" s="75" t="s">
        <v>704</v>
      </c>
      <c r="C3498" s="75" t="s">
        <v>683</v>
      </c>
      <c r="D3498" s="75" t="s">
        <v>62</v>
      </c>
      <c r="E3498" s="75" t="s">
        <v>16</v>
      </c>
      <c r="F3498" s="75" t="s">
        <v>706</v>
      </c>
      <c r="G3498" s="77">
        <v>1211.0</v>
      </c>
    </row>
    <row r="3499">
      <c r="A3499" s="75" t="s">
        <v>665</v>
      </c>
      <c r="B3499" s="75" t="s">
        <v>704</v>
      </c>
      <c r="C3499" s="75" t="s">
        <v>683</v>
      </c>
      <c r="D3499" s="75" t="s">
        <v>62</v>
      </c>
      <c r="E3499" s="75" t="s">
        <v>16</v>
      </c>
      <c r="F3499" s="75" t="s">
        <v>707</v>
      </c>
      <c r="G3499" s="77">
        <v>1018.0</v>
      </c>
    </row>
    <row r="3500">
      <c r="A3500" s="75" t="s">
        <v>665</v>
      </c>
      <c r="B3500" s="75" t="s">
        <v>704</v>
      </c>
      <c r="C3500" s="75" t="s">
        <v>683</v>
      </c>
      <c r="D3500" s="75" t="s">
        <v>62</v>
      </c>
      <c r="E3500" s="75" t="s">
        <v>12</v>
      </c>
      <c r="F3500" s="75" t="s">
        <v>705</v>
      </c>
      <c r="G3500" s="77">
        <v>16122.0</v>
      </c>
    </row>
    <row r="3501">
      <c r="A3501" s="75" t="s">
        <v>665</v>
      </c>
      <c r="B3501" s="75" t="s">
        <v>704</v>
      </c>
      <c r="C3501" s="75" t="s">
        <v>683</v>
      </c>
      <c r="D3501" s="75" t="s">
        <v>62</v>
      </c>
      <c r="E3501" s="75" t="s">
        <v>12</v>
      </c>
      <c r="F3501" s="75" t="s">
        <v>706</v>
      </c>
      <c r="G3501" s="77">
        <v>2688.0</v>
      </c>
    </row>
    <row r="3502">
      <c r="A3502" s="75" t="s">
        <v>665</v>
      </c>
      <c r="B3502" s="75" t="s">
        <v>704</v>
      </c>
      <c r="C3502" s="75" t="s">
        <v>683</v>
      </c>
      <c r="D3502" s="75" t="s">
        <v>62</v>
      </c>
      <c r="E3502" s="75" t="s">
        <v>12</v>
      </c>
      <c r="F3502" s="75" t="s">
        <v>707</v>
      </c>
      <c r="G3502" s="77">
        <v>1665.0</v>
      </c>
    </row>
    <row r="3503">
      <c r="A3503" s="75" t="s">
        <v>665</v>
      </c>
      <c r="B3503" s="75" t="s">
        <v>704</v>
      </c>
      <c r="C3503" s="75" t="s">
        <v>683</v>
      </c>
      <c r="D3503" s="75" t="s">
        <v>62</v>
      </c>
      <c r="E3503" s="75" t="s">
        <v>18</v>
      </c>
      <c r="F3503" s="75" t="s">
        <v>705</v>
      </c>
      <c r="G3503" s="77">
        <v>1492.0</v>
      </c>
    </row>
    <row r="3504">
      <c r="A3504" s="75" t="s">
        <v>665</v>
      </c>
      <c r="B3504" s="75" t="s">
        <v>704</v>
      </c>
      <c r="C3504" s="75" t="s">
        <v>683</v>
      </c>
      <c r="D3504" s="75" t="s">
        <v>62</v>
      </c>
      <c r="E3504" s="75" t="s">
        <v>18</v>
      </c>
      <c r="F3504" s="75" t="s">
        <v>706</v>
      </c>
      <c r="G3504" s="77">
        <v>85.0</v>
      </c>
    </row>
    <row r="3505">
      <c r="A3505" s="75" t="s">
        <v>665</v>
      </c>
      <c r="B3505" s="75" t="s">
        <v>704</v>
      </c>
      <c r="C3505" s="75" t="s">
        <v>683</v>
      </c>
      <c r="D3505" s="75" t="s">
        <v>62</v>
      </c>
      <c r="E3505" s="75" t="s">
        <v>18</v>
      </c>
      <c r="F3505" s="75" t="s">
        <v>707</v>
      </c>
      <c r="G3505" s="77">
        <v>64.0</v>
      </c>
    </row>
    <row r="3506">
      <c r="A3506" s="75" t="s">
        <v>665</v>
      </c>
      <c r="B3506" s="75" t="s">
        <v>704</v>
      </c>
      <c r="C3506" s="75" t="s">
        <v>683</v>
      </c>
      <c r="D3506" s="75" t="s">
        <v>129</v>
      </c>
      <c r="E3506" s="75" t="s">
        <v>17</v>
      </c>
      <c r="F3506" s="75" t="s">
        <v>705</v>
      </c>
      <c r="G3506" s="77">
        <v>4785.0</v>
      </c>
    </row>
    <row r="3507">
      <c r="A3507" s="75" t="s">
        <v>665</v>
      </c>
      <c r="B3507" s="75" t="s">
        <v>704</v>
      </c>
      <c r="C3507" s="75" t="s">
        <v>683</v>
      </c>
      <c r="D3507" s="75" t="s">
        <v>129</v>
      </c>
      <c r="E3507" s="75" t="s">
        <v>17</v>
      </c>
      <c r="F3507" s="75" t="s">
        <v>706</v>
      </c>
      <c r="G3507" s="77">
        <v>2500.0</v>
      </c>
    </row>
    <row r="3508">
      <c r="A3508" s="75" t="s">
        <v>665</v>
      </c>
      <c r="B3508" s="75" t="s">
        <v>704</v>
      </c>
      <c r="C3508" s="75" t="s">
        <v>683</v>
      </c>
      <c r="D3508" s="75" t="s">
        <v>129</v>
      </c>
      <c r="E3508" s="75" t="s">
        <v>17</v>
      </c>
      <c r="F3508" s="75" t="s">
        <v>707</v>
      </c>
      <c r="G3508" s="77">
        <v>1800.0</v>
      </c>
    </row>
    <row r="3509">
      <c r="A3509" s="75" t="s">
        <v>665</v>
      </c>
      <c r="B3509" s="75" t="s">
        <v>704</v>
      </c>
      <c r="C3509" s="75" t="s">
        <v>683</v>
      </c>
      <c r="D3509" s="75" t="s">
        <v>129</v>
      </c>
      <c r="E3509" s="75" t="s">
        <v>14</v>
      </c>
      <c r="F3509" s="75" t="s">
        <v>705</v>
      </c>
      <c r="G3509" s="77">
        <v>1324.0</v>
      </c>
    </row>
    <row r="3510">
      <c r="A3510" s="75" t="s">
        <v>665</v>
      </c>
      <c r="B3510" s="75" t="s">
        <v>704</v>
      </c>
      <c r="C3510" s="75" t="s">
        <v>683</v>
      </c>
      <c r="D3510" s="75" t="s">
        <v>129</v>
      </c>
      <c r="E3510" s="75" t="s">
        <v>14</v>
      </c>
      <c r="F3510" s="75" t="s">
        <v>706</v>
      </c>
      <c r="G3510" s="77">
        <v>3.0</v>
      </c>
    </row>
    <row r="3511">
      <c r="A3511" s="75" t="s">
        <v>665</v>
      </c>
      <c r="B3511" s="75" t="s">
        <v>704</v>
      </c>
      <c r="C3511" s="75" t="s">
        <v>683</v>
      </c>
      <c r="D3511" s="75" t="s">
        <v>129</v>
      </c>
      <c r="E3511" s="75" t="s">
        <v>14</v>
      </c>
      <c r="F3511" s="75" t="s">
        <v>707</v>
      </c>
      <c r="G3511" s="77">
        <v>3.0</v>
      </c>
    </row>
    <row r="3512">
      <c r="A3512" s="75" t="s">
        <v>665</v>
      </c>
      <c r="B3512" s="75" t="s">
        <v>704</v>
      </c>
      <c r="C3512" s="75" t="s">
        <v>683</v>
      </c>
      <c r="D3512" s="75" t="s">
        <v>129</v>
      </c>
      <c r="E3512" s="75" t="s">
        <v>11</v>
      </c>
      <c r="F3512" s="75" t="s">
        <v>705</v>
      </c>
      <c r="G3512" s="77">
        <v>34054.0</v>
      </c>
    </row>
    <row r="3513">
      <c r="A3513" s="75" t="s">
        <v>665</v>
      </c>
      <c r="B3513" s="75" t="s">
        <v>704</v>
      </c>
      <c r="C3513" s="75" t="s">
        <v>683</v>
      </c>
      <c r="D3513" s="75" t="s">
        <v>129</v>
      </c>
      <c r="E3513" s="75" t="s">
        <v>11</v>
      </c>
      <c r="F3513" s="75" t="s">
        <v>706</v>
      </c>
      <c r="G3513" s="77">
        <v>4399.0</v>
      </c>
    </row>
    <row r="3514">
      <c r="A3514" s="75" t="s">
        <v>665</v>
      </c>
      <c r="B3514" s="75" t="s">
        <v>704</v>
      </c>
      <c r="C3514" s="75" t="s">
        <v>683</v>
      </c>
      <c r="D3514" s="75" t="s">
        <v>129</v>
      </c>
      <c r="E3514" s="75" t="s">
        <v>11</v>
      </c>
      <c r="F3514" s="75" t="s">
        <v>707</v>
      </c>
      <c r="G3514" s="77">
        <v>3804.0</v>
      </c>
    </row>
    <row r="3515">
      <c r="A3515" s="75" t="s">
        <v>665</v>
      </c>
      <c r="B3515" s="75" t="s">
        <v>704</v>
      </c>
      <c r="C3515" s="75" t="s">
        <v>683</v>
      </c>
      <c r="D3515" s="75" t="s">
        <v>129</v>
      </c>
      <c r="E3515" s="75" t="s">
        <v>20</v>
      </c>
      <c r="F3515" s="75" t="s">
        <v>705</v>
      </c>
      <c r="G3515" s="77">
        <v>1588.0</v>
      </c>
    </row>
    <row r="3516">
      <c r="A3516" s="75" t="s">
        <v>665</v>
      </c>
      <c r="B3516" s="75" t="s">
        <v>704</v>
      </c>
      <c r="C3516" s="75" t="s">
        <v>683</v>
      </c>
      <c r="D3516" s="75" t="s">
        <v>129</v>
      </c>
      <c r="E3516" s="75" t="s">
        <v>20</v>
      </c>
      <c r="F3516" s="75" t="s">
        <v>706</v>
      </c>
      <c r="G3516" s="77">
        <v>553.0</v>
      </c>
    </row>
    <row r="3517">
      <c r="A3517" s="75" t="s">
        <v>665</v>
      </c>
      <c r="B3517" s="75" t="s">
        <v>704</v>
      </c>
      <c r="C3517" s="75" t="s">
        <v>683</v>
      </c>
      <c r="D3517" s="75" t="s">
        <v>129</v>
      </c>
      <c r="E3517" s="75" t="s">
        <v>20</v>
      </c>
      <c r="F3517" s="75" t="s">
        <v>707</v>
      </c>
      <c r="G3517" s="77">
        <v>503.0</v>
      </c>
    </row>
    <row r="3518">
      <c r="A3518" s="75" t="s">
        <v>665</v>
      </c>
      <c r="B3518" s="75" t="s">
        <v>704</v>
      </c>
      <c r="C3518" s="75" t="s">
        <v>683</v>
      </c>
      <c r="D3518" s="75" t="s">
        <v>129</v>
      </c>
      <c r="E3518" s="75" t="s">
        <v>15</v>
      </c>
      <c r="F3518" s="75" t="s">
        <v>705</v>
      </c>
      <c r="G3518" s="77">
        <v>3114.0</v>
      </c>
    </row>
    <row r="3519">
      <c r="A3519" s="75" t="s">
        <v>665</v>
      </c>
      <c r="B3519" s="75" t="s">
        <v>704</v>
      </c>
      <c r="C3519" s="75" t="s">
        <v>683</v>
      </c>
      <c r="D3519" s="75" t="s">
        <v>129</v>
      </c>
      <c r="E3519" s="75" t="s">
        <v>15</v>
      </c>
      <c r="F3519" s="75" t="s">
        <v>706</v>
      </c>
      <c r="G3519" s="77">
        <v>236.0</v>
      </c>
    </row>
    <row r="3520">
      <c r="A3520" s="75" t="s">
        <v>665</v>
      </c>
      <c r="B3520" s="75" t="s">
        <v>704</v>
      </c>
      <c r="C3520" s="75" t="s">
        <v>683</v>
      </c>
      <c r="D3520" s="75" t="s">
        <v>129</v>
      </c>
      <c r="E3520" s="75" t="s">
        <v>15</v>
      </c>
      <c r="F3520" s="75" t="s">
        <v>707</v>
      </c>
      <c r="G3520" s="77">
        <v>235.0</v>
      </c>
    </row>
    <row r="3521">
      <c r="A3521" s="75" t="s">
        <v>665</v>
      </c>
      <c r="B3521" s="75" t="s">
        <v>704</v>
      </c>
      <c r="C3521" s="75" t="s">
        <v>683</v>
      </c>
      <c r="D3521" s="75" t="s">
        <v>129</v>
      </c>
      <c r="E3521" s="75" t="s">
        <v>19</v>
      </c>
      <c r="F3521" s="75" t="s">
        <v>705</v>
      </c>
      <c r="G3521" s="77">
        <v>821.0</v>
      </c>
    </row>
    <row r="3522">
      <c r="A3522" s="75" t="s">
        <v>665</v>
      </c>
      <c r="B3522" s="75" t="s">
        <v>704</v>
      </c>
      <c r="C3522" s="75" t="s">
        <v>683</v>
      </c>
      <c r="D3522" s="75" t="s">
        <v>129</v>
      </c>
      <c r="E3522" s="75" t="s">
        <v>19</v>
      </c>
      <c r="F3522" s="75" t="s">
        <v>706</v>
      </c>
      <c r="G3522" s="77">
        <v>623.0</v>
      </c>
    </row>
    <row r="3523">
      <c r="A3523" s="75" t="s">
        <v>665</v>
      </c>
      <c r="B3523" s="75" t="s">
        <v>704</v>
      </c>
      <c r="C3523" s="75" t="s">
        <v>683</v>
      </c>
      <c r="D3523" s="75" t="s">
        <v>129</v>
      </c>
      <c r="E3523" s="75" t="s">
        <v>19</v>
      </c>
      <c r="F3523" s="75" t="s">
        <v>707</v>
      </c>
      <c r="G3523" s="77">
        <v>547.0</v>
      </c>
    </row>
    <row r="3524">
      <c r="A3524" s="75" t="s">
        <v>665</v>
      </c>
      <c r="B3524" s="75" t="s">
        <v>704</v>
      </c>
      <c r="C3524" s="75" t="s">
        <v>683</v>
      </c>
      <c r="D3524" s="75" t="s">
        <v>129</v>
      </c>
      <c r="E3524" s="75" t="s">
        <v>13</v>
      </c>
      <c r="F3524" s="75" t="s">
        <v>705</v>
      </c>
      <c r="G3524" s="77">
        <v>656.0</v>
      </c>
    </row>
    <row r="3525">
      <c r="A3525" s="75" t="s">
        <v>665</v>
      </c>
      <c r="B3525" s="75" t="s">
        <v>704</v>
      </c>
      <c r="C3525" s="75" t="s">
        <v>683</v>
      </c>
      <c r="D3525" s="75" t="s">
        <v>129</v>
      </c>
      <c r="E3525" s="75" t="s">
        <v>13</v>
      </c>
      <c r="F3525" s="75" t="s">
        <v>706</v>
      </c>
      <c r="G3525" s="77">
        <v>107.0</v>
      </c>
    </row>
    <row r="3526">
      <c r="A3526" s="75" t="s">
        <v>665</v>
      </c>
      <c r="B3526" s="75" t="s">
        <v>704</v>
      </c>
      <c r="C3526" s="75" t="s">
        <v>683</v>
      </c>
      <c r="D3526" s="75" t="s">
        <v>129</v>
      </c>
      <c r="E3526" s="75" t="s">
        <v>13</v>
      </c>
      <c r="F3526" s="75" t="s">
        <v>707</v>
      </c>
      <c r="G3526" s="77">
        <v>101.0</v>
      </c>
    </row>
    <row r="3527">
      <c r="A3527" s="75" t="s">
        <v>665</v>
      </c>
      <c r="B3527" s="75" t="s">
        <v>704</v>
      </c>
      <c r="C3527" s="75" t="s">
        <v>683</v>
      </c>
      <c r="D3527" s="75" t="s">
        <v>129</v>
      </c>
      <c r="E3527" s="75" t="s">
        <v>10</v>
      </c>
      <c r="F3527" s="75" t="s">
        <v>705</v>
      </c>
      <c r="G3527" s="77">
        <v>15778.0</v>
      </c>
    </row>
    <row r="3528">
      <c r="A3528" s="75" t="s">
        <v>665</v>
      </c>
      <c r="B3528" s="75" t="s">
        <v>704</v>
      </c>
      <c r="C3528" s="75" t="s">
        <v>683</v>
      </c>
      <c r="D3528" s="75" t="s">
        <v>129</v>
      </c>
      <c r="E3528" s="75" t="s">
        <v>10</v>
      </c>
      <c r="F3528" s="75" t="s">
        <v>706</v>
      </c>
      <c r="G3528" s="77">
        <v>6433.0</v>
      </c>
    </row>
    <row r="3529">
      <c r="A3529" s="75" t="s">
        <v>665</v>
      </c>
      <c r="B3529" s="75" t="s">
        <v>704</v>
      </c>
      <c r="C3529" s="75" t="s">
        <v>683</v>
      </c>
      <c r="D3529" s="75" t="s">
        <v>129</v>
      </c>
      <c r="E3529" s="75" t="s">
        <v>10</v>
      </c>
      <c r="F3529" s="75" t="s">
        <v>707</v>
      </c>
      <c r="G3529" s="77">
        <v>3959.0</v>
      </c>
    </row>
    <row r="3530">
      <c r="A3530" s="75" t="s">
        <v>665</v>
      </c>
      <c r="B3530" s="75" t="s">
        <v>704</v>
      </c>
      <c r="C3530" s="75" t="s">
        <v>683</v>
      </c>
      <c r="D3530" s="75" t="s">
        <v>129</v>
      </c>
      <c r="E3530" s="75" t="s">
        <v>16</v>
      </c>
      <c r="F3530" s="75" t="s">
        <v>705</v>
      </c>
      <c r="G3530" s="77">
        <v>2455.0</v>
      </c>
    </row>
    <row r="3531">
      <c r="A3531" s="75" t="s">
        <v>665</v>
      </c>
      <c r="B3531" s="75" t="s">
        <v>704</v>
      </c>
      <c r="C3531" s="75" t="s">
        <v>683</v>
      </c>
      <c r="D3531" s="75" t="s">
        <v>129</v>
      </c>
      <c r="E3531" s="75" t="s">
        <v>16</v>
      </c>
      <c r="F3531" s="75" t="s">
        <v>706</v>
      </c>
      <c r="G3531" s="77">
        <v>785.0</v>
      </c>
    </row>
    <row r="3532">
      <c r="A3532" s="75" t="s">
        <v>665</v>
      </c>
      <c r="B3532" s="75" t="s">
        <v>704</v>
      </c>
      <c r="C3532" s="75" t="s">
        <v>683</v>
      </c>
      <c r="D3532" s="75" t="s">
        <v>129</v>
      </c>
      <c r="E3532" s="75" t="s">
        <v>16</v>
      </c>
      <c r="F3532" s="75" t="s">
        <v>707</v>
      </c>
      <c r="G3532" s="77">
        <v>687.0</v>
      </c>
    </row>
    <row r="3533">
      <c r="A3533" s="75" t="s">
        <v>665</v>
      </c>
      <c r="B3533" s="75" t="s">
        <v>704</v>
      </c>
      <c r="C3533" s="75" t="s">
        <v>683</v>
      </c>
      <c r="D3533" s="75" t="s">
        <v>129</v>
      </c>
      <c r="E3533" s="75" t="s">
        <v>12</v>
      </c>
      <c r="F3533" s="75" t="s">
        <v>705</v>
      </c>
      <c r="G3533" s="77">
        <v>2968.0</v>
      </c>
    </row>
    <row r="3534">
      <c r="A3534" s="75" t="s">
        <v>665</v>
      </c>
      <c r="B3534" s="75" t="s">
        <v>704</v>
      </c>
      <c r="C3534" s="75" t="s">
        <v>683</v>
      </c>
      <c r="D3534" s="75" t="s">
        <v>129</v>
      </c>
      <c r="E3534" s="75" t="s">
        <v>12</v>
      </c>
      <c r="F3534" s="75" t="s">
        <v>706</v>
      </c>
      <c r="G3534" s="77">
        <v>517.0</v>
      </c>
    </row>
    <row r="3535">
      <c r="A3535" s="75" t="s">
        <v>665</v>
      </c>
      <c r="B3535" s="75" t="s">
        <v>704</v>
      </c>
      <c r="C3535" s="75" t="s">
        <v>683</v>
      </c>
      <c r="D3535" s="75" t="s">
        <v>129</v>
      </c>
      <c r="E3535" s="75" t="s">
        <v>12</v>
      </c>
      <c r="F3535" s="75" t="s">
        <v>707</v>
      </c>
      <c r="G3535" s="77">
        <v>410.0</v>
      </c>
    </row>
    <row r="3536">
      <c r="A3536" s="75" t="s">
        <v>665</v>
      </c>
      <c r="B3536" s="75" t="s">
        <v>704</v>
      </c>
      <c r="C3536" s="75" t="s">
        <v>683</v>
      </c>
      <c r="D3536" s="75" t="s">
        <v>129</v>
      </c>
      <c r="E3536" s="75" t="s">
        <v>18</v>
      </c>
      <c r="F3536" s="75" t="s">
        <v>705</v>
      </c>
      <c r="G3536" s="77">
        <v>154.0</v>
      </c>
    </row>
    <row r="3537">
      <c r="A3537" s="75" t="s">
        <v>665</v>
      </c>
      <c r="B3537" s="75" t="s">
        <v>704</v>
      </c>
      <c r="C3537" s="75" t="s">
        <v>683</v>
      </c>
      <c r="D3537" s="75" t="s">
        <v>129</v>
      </c>
      <c r="E3537" s="75" t="s">
        <v>18</v>
      </c>
      <c r="F3537" s="75" t="s">
        <v>706</v>
      </c>
      <c r="G3537" s="77">
        <v>15.0</v>
      </c>
    </row>
    <row r="3538">
      <c r="A3538" s="75" t="s">
        <v>665</v>
      </c>
      <c r="B3538" s="75" t="s">
        <v>704</v>
      </c>
      <c r="C3538" s="75" t="s">
        <v>683</v>
      </c>
      <c r="D3538" s="75" t="s">
        <v>129</v>
      </c>
      <c r="E3538" s="75" t="s">
        <v>18</v>
      </c>
      <c r="F3538" s="75" t="s">
        <v>707</v>
      </c>
      <c r="G3538" s="77">
        <v>15.0</v>
      </c>
    </row>
    <row r="3539">
      <c r="A3539" s="75" t="s">
        <v>665</v>
      </c>
      <c r="B3539" s="75" t="s">
        <v>704</v>
      </c>
      <c r="C3539" s="75" t="s">
        <v>683</v>
      </c>
      <c r="D3539" s="75" t="s">
        <v>230</v>
      </c>
      <c r="E3539" s="75" t="s">
        <v>17</v>
      </c>
      <c r="F3539" s="75" t="s">
        <v>705</v>
      </c>
      <c r="G3539" s="77">
        <v>1014.0</v>
      </c>
    </row>
    <row r="3540">
      <c r="A3540" s="75" t="s">
        <v>665</v>
      </c>
      <c r="B3540" s="75" t="s">
        <v>704</v>
      </c>
      <c r="C3540" s="75" t="s">
        <v>683</v>
      </c>
      <c r="D3540" s="75" t="s">
        <v>230</v>
      </c>
      <c r="E3540" s="75" t="s">
        <v>17</v>
      </c>
      <c r="F3540" s="75" t="s">
        <v>706</v>
      </c>
      <c r="G3540" s="77">
        <v>667.0</v>
      </c>
    </row>
    <row r="3541">
      <c r="A3541" s="75" t="s">
        <v>665</v>
      </c>
      <c r="B3541" s="75" t="s">
        <v>704</v>
      </c>
      <c r="C3541" s="75" t="s">
        <v>683</v>
      </c>
      <c r="D3541" s="75" t="s">
        <v>230</v>
      </c>
      <c r="E3541" s="75" t="s">
        <v>17</v>
      </c>
      <c r="F3541" s="75" t="s">
        <v>707</v>
      </c>
      <c r="G3541" s="77">
        <v>292.0</v>
      </c>
    </row>
    <row r="3542">
      <c r="A3542" s="75" t="s">
        <v>665</v>
      </c>
      <c r="B3542" s="75" t="s">
        <v>704</v>
      </c>
      <c r="C3542" s="75" t="s">
        <v>683</v>
      </c>
      <c r="D3542" s="75" t="s">
        <v>230</v>
      </c>
      <c r="E3542" s="75" t="s">
        <v>14</v>
      </c>
      <c r="F3542" s="75" t="s">
        <v>705</v>
      </c>
      <c r="G3542" s="77">
        <v>23.0</v>
      </c>
    </row>
    <row r="3543">
      <c r="A3543" s="75" t="s">
        <v>665</v>
      </c>
      <c r="B3543" s="75" t="s">
        <v>704</v>
      </c>
      <c r="C3543" s="75" t="s">
        <v>683</v>
      </c>
      <c r="D3543" s="75" t="s">
        <v>230</v>
      </c>
      <c r="E3543" s="75" t="s">
        <v>14</v>
      </c>
      <c r="F3543" s="75" t="s">
        <v>706</v>
      </c>
      <c r="G3543" s="77">
        <v>0.0</v>
      </c>
    </row>
    <row r="3544">
      <c r="A3544" s="75" t="s">
        <v>665</v>
      </c>
      <c r="B3544" s="75" t="s">
        <v>704</v>
      </c>
      <c r="C3544" s="75" t="s">
        <v>683</v>
      </c>
      <c r="D3544" s="75" t="s">
        <v>230</v>
      </c>
      <c r="E3544" s="75" t="s">
        <v>14</v>
      </c>
      <c r="F3544" s="75" t="s">
        <v>707</v>
      </c>
      <c r="G3544" s="77">
        <v>0.0</v>
      </c>
    </row>
    <row r="3545">
      <c r="A3545" s="75" t="s">
        <v>665</v>
      </c>
      <c r="B3545" s="75" t="s">
        <v>704</v>
      </c>
      <c r="C3545" s="75" t="s">
        <v>683</v>
      </c>
      <c r="D3545" s="75" t="s">
        <v>230</v>
      </c>
      <c r="E3545" s="75" t="s">
        <v>11</v>
      </c>
      <c r="F3545" s="75" t="s">
        <v>705</v>
      </c>
      <c r="G3545" s="77">
        <v>659.0</v>
      </c>
    </row>
    <row r="3546">
      <c r="A3546" s="75" t="s">
        <v>665</v>
      </c>
      <c r="B3546" s="75" t="s">
        <v>704</v>
      </c>
      <c r="C3546" s="75" t="s">
        <v>683</v>
      </c>
      <c r="D3546" s="75" t="s">
        <v>230</v>
      </c>
      <c r="E3546" s="75" t="s">
        <v>11</v>
      </c>
      <c r="F3546" s="75" t="s">
        <v>706</v>
      </c>
      <c r="G3546" s="77">
        <v>159.0</v>
      </c>
    </row>
    <row r="3547">
      <c r="A3547" s="75" t="s">
        <v>665</v>
      </c>
      <c r="B3547" s="75" t="s">
        <v>704</v>
      </c>
      <c r="C3547" s="75" t="s">
        <v>683</v>
      </c>
      <c r="D3547" s="75" t="s">
        <v>230</v>
      </c>
      <c r="E3547" s="75" t="s">
        <v>11</v>
      </c>
      <c r="F3547" s="75" t="s">
        <v>707</v>
      </c>
      <c r="G3547" s="77">
        <v>132.0</v>
      </c>
    </row>
    <row r="3548">
      <c r="A3548" s="75" t="s">
        <v>665</v>
      </c>
      <c r="B3548" s="75" t="s">
        <v>704</v>
      </c>
      <c r="C3548" s="75" t="s">
        <v>683</v>
      </c>
      <c r="D3548" s="75" t="s">
        <v>230</v>
      </c>
      <c r="E3548" s="75" t="s">
        <v>20</v>
      </c>
      <c r="F3548" s="75" t="s">
        <v>705</v>
      </c>
      <c r="G3548" s="77">
        <v>24.0</v>
      </c>
    </row>
    <row r="3549">
      <c r="A3549" s="75" t="s">
        <v>665</v>
      </c>
      <c r="B3549" s="75" t="s">
        <v>704</v>
      </c>
      <c r="C3549" s="75" t="s">
        <v>683</v>
      </c>
      <c r="D3549" s="75" t="s">
        <v>230</v>
      </c>
      <c r="E3549" s="75" t="s">
        <v>20</v>
      </c>
      <c r="F3549" s="75" t="s">
        <v>706</v>
      </c>
      <c r="G3549" s="77">
        <v>7.0</v>
      </c>
    </row>
    <row r="3550">
      <c r="A3550" s="75" t="s">
        <v>665</v>
      </c>
      <c r="B3550" s="75" t="s">
        <v>704</v>
      </c>
      <c r="C3550" s="75" t="s">
        <v>683</v>
      </c>
      <c r="D3550" s="75" t="s">
        <v>230</v>
      </c>
      <c r="E3550" s="75" t="s">
        <v>20</v>
      </c>
      <c r="F3550" s="75" t="s">
        <v>707</v>
      </c>
      <c r="G3550" s="77">
        <v>7.0</v>
      </c>
    </row>
    <row r="3551">
      <c r="A3551" s="75" t="s">
        <v>665</v>
      </c>
      <c r="B3551" s="75" t="s">
        <v>704</v>
      </c>
      <c r="C3551" s="75" t="s">
        <v>683</v>
      </c>
      <c r="D3551" s="75" t="s">
        <v>230</v>
      </c>
      <c r="E3551" s="75" t="s">
        <v>15</v>
      </c>
      <c r="F3551" s="75" t="s">
        <v>705</v>
      </c>
      <c r="G3551" s="77">
        <v>41.0</v>
      </c>
    </row>
    <row r="3552">
      <c r="A3552" s="75" t="s">
        <v>665</v>
      </c>
      <c r="B3552" s="75" t="s">
        <v>704</v>
      </c>
      <c r="C3552" s="75" t="s">
        <v>683</v>
      </c>
      <c r="D3552" s="75" t="s">
        <v>230</v>
      </c>
      <c r="E3552" s="75" t="s">
        <v>15</v>
      </c>
      <c r="F3552" s="75" t="s">
        <v>706</v>
      </c>
      <c r="G3552" s="77">
        <v>3.0</v>
      </c>
    </row>
    <row r="3553">
      <c r="A3553" s="75" t="s">
        <v>665</v>
      </c>
      <c r="B3553" s="75" t="s">
        <v>704</v>
      </c>
      <c r="C3553" s="75" t="s">
        <v>683</v>
      </c>
      <c r="D3553" s="75" t="s">
        <v>230</v>
      </c>
      <c r="E3553" s="75" t="s">
        <v>15</v>
      </c>
      <c r="F3553" s="75" t="s">
        <v>707</v>
      </c>
      <c r="G3553" s="77">
        <v>3.0</v>
      </c>
    </row>
    <row r="3554">
      <c r="A3554" s="75" t="s">
        <v>665</v>
      </c>
      <c r="B3554" s="75" t="s">
        <v>704</v>
      </c>
      <c r="C3554" s="75" t="s">
        <v>683</v>
      </c>
      <c r="D3554" s="75" t="s">
        <v>230</v>
      </c>
      <c r="E3554" s="75" t="s">
        <v>19</v>
      </c>
      <c r="F3554" s="75" t="s">
        <v>705</v>
      </c>
      <c r="G3554" s="77">
        <v>74.0</v>
      </c>
    </row>
    <row r="3555">
      <c r="A3555" s="75" t="s">
        <v>665</v>
      </c>
      <c r="B3555" s="75" t="s">
        <v>704</v>
      </c>
      <c r="C3555" s="75" t="s">
        <v>683</v>
      </c>
      <c r="D3555" s="75" t="s">
        <v>230</v>
      </c>
      <c r="E3555" s="75" t="s">
        <v>19</v>
      </c>
      <c r="F3555" s="75" t="s">
        <v>706</v>
      </c>
      <c r="G3555" s="77">
        <v>69.0</v>
      </c>
    </row>
    <row r="3556">
      <c r="A3556" s="75" t="s">
        <v>665</v>
      </c>
      <c r="B3556" s="75" t="s">
        <v>704</v>
      </c>
      <c r="C3556" s="75" t="s">
        <v>683</v>
      </c>
      <c r="D3556" s="75" t="s">
        <v>230</v>
      </c>
      <c r="E3556" s="75" t="s">
        <v>19</v>
      </c>
      <c r="F3556" s="75" t="s">
        <v>707</v>
      </c>
      <c r="G3556" s="77">
        <v>54.0</v>
      </c>
    </row>
    <row r="3557">
      <c r="A3557" s="75" t="s">
        <v>665</v>
      </c>
      <c r="B3557" s="75" t="s">
        <v>704</v>
      </c>
      <c r="C3557" s="75" t="s">
        <v>683</v>
      </c>
      <c r="D3557" s="75" t="s">
        <v>230</v>
      </c>
      <c r="E3557" s="75" t="s">
        <v>13</v>
      </c>
      <c r="F3557" s="75" t="s">
        <v>705</v>
      </c>
      <c r="G3557" s="77">
        <v>11.0</v>
      </c>
    </row>
    <row r="3558">
      <c r="A3558" s="75" t="s">
        <v>665</v>
      </c>
      <c r="B3558" s="75" t="s">
        <v>704</v>
      </c>
      <c r="C3558" s="75" t="s">
        <v>683</v>
      </c>
      <c r="D3558" s="75" t="s">
        <v>230</v>
      </c>
      <c r="E3558" s="75" t="s">
        <v>13</v>
      </c>
      <c r="F3558" s="75" t="s">
        <v>706</v>
      </c>
      <c r="G3558" s="77">
        <v>4.0</v>
      </c>
    </row>
    <row r="3559">
      <c r="A3559" s="75" t="s">
        <v>665</v>
      </c>
      <c r="B3559" s="75" t="s">
        <v>704</v>
      </c>
      <c r="C3559" s="75" t="s">
        <v>683</v>
      </c>
      <c r="D3559" s="75" t="s">
        <v>230</v>
      </c>
      <c r="E3559" s="75" t="s">
        <v>13</v>
      </c>
      <c r="F3559" s="75" t="s">
        <v>707</v>
      </c>
      <c r="G3559" s="77">
        <v>4.0</v>
      </c>
    </row>
    <row r="3560">
      <c r="A3560" s="75" t="s">
        <v>665</v>
      </c>
      <c r="B3560" s="75" t="s">
        <v>704</v>
      </c>
      <c r="C3560" s="75" t="s">
        <v>683</v>
      </c>
      <c r="D3560" s="75" t="s">
        <v>230</v>
      </c>
      <c r="E3560" s="75" t="s">
        <v>10</v>
      </c>
      <c r="F3560" s="75" t="s">
        <v>705</v>
      </c>
      <c r="G3560" s="77">
        <v>233.0</v>
      </c>
    </row>
    <row r="3561">
      <c r="A3561" s="75" t="s">
        <v>665</v>
      </c>
      <c r="B3561" s="75" t="s">
        <v>704</v>
      </c>
      <c r="C3561" s="75" t="s">
        <v>683</v>
      </c>
      <c r="D3561" s="75" t="s">
        <v>230</v>
      </c>
      <c r="E3561" s="75" t="s">
        <v>10</v>
      </c>
      <c r="F3561" s="75" t="s">
        <v>706</v>
      </c>
      <c r="G3561" s="77">
        <v>85.0</v>
      </c>
    </row>
    <row r="3562">
      <c r="A3562" s="75" t="s">
        <v>665</v>
      </c>
      <c r="B3562" s="75" t="s">
        <v>704</v>
      </c>
      <c r="C3562" s="75" t="s">
        <v>683</v>
      </c>
      <c r="D3562" s="75" t="s">
        <v>230</v>
      </c>
      <c r="E3562" s="75" t="s">
        <v>10</v>
      </c>
      <c r="F3562" s="75" t="s">
        <v>707</v>
      </c>
      <c r="G3562" s="77">
        <v>61.0</v>
      </c>
    </row>
    <row r="3563">
      <c r="A3563" s="75" t="s">
        <v>665</v>
      </c>
      <c r="B3563" s="75" t="s">
        <v>704</v>
      </c>
      <c r="C3563" s="75" t="s">
        <v>683</v>
      </c>
      <c r="D3563" s="75" t="s">
        <v>230</v>
      </c>
      <c r="E3563" s="75" t="s">
        <v>16</v>
      </c>
      <c r="F3563" s="75" t="s">
        <v>705</v>
      </c>
      <c r="G3563" s="77">
        <v>40.0</v>
      </c>
    </row>
    <row r="3564">
      <c r="A3564" s="75" t="s">
        <v>665</v>
      </c>
      <c r="B3564" s="75" t="s">
        <v>704</v>
      </c>
      <c r="C3564" s="75" t="s">
        <v>683</v>
      </c>
      <c r="D3564" s="75" t="s">
        <v>230</v>
      </c>
      <c r="E3564" s="75" t="s">
        <v>16</v>
      </c>
      <c r="F3564" s="75" t="s">
        <v>706</v>
      </c>
      <c r="G3564" s="77">
        <v>15.0</v>
      </c>
    </row>
    <row r="3565">
      <c r="A3565" s="75" t="s">
        <v>665</v>
      </c>
      <c r="B3565" s="75" t="s">
        <v>704</v>
      </c>
      <c r="C3565" s="75" t="s">
        <v>683</v>
      </c>
      <c r="D3565" s="75" t="s">
        <v>230</v>
      </c>
      <c r="E3565" s="75" t="s">
        <v>16</v>
      </c>
      <c r="F3565" s="75" t="s">
        <v>707</v>
      </c>
      <c r="G3565" s="77">
        <v>10.0</v>
      </c>
    </row>
    <row r="3566">
      <c r="A3566" s="75" t="s">
        <v>665</v>
      </c>
      <c r="B3566" s="75" t="s">
        <v>704</v>
      </c>
      <c r="C3566" s="75" t="s">
        <v>683</v>
      </c>
      <c r="D3566" s="75" t="s">
        <v>230</v>
      </c>
      <c r="E3566" s="75" t="s">
        <v>12</v>
      </c>
      <c r="F3566" s="75" t="s">
        <v>705</v>
      </c>
      <c r="G3566" s="77">
        <v>68.0</v>
      </c>
    </row>
    <row r="3567">
      <c r="A3567" s="75" t="s">
        <v>665</v>
      </c>
      <c r="B3567" s="75" t="s">
        <v>704</v>
      </c>
      <c r="C3567" s="75" t="s">
        <v>683</v>
      </c>
      <c r="D3567" s="75" t="s">
        <v>230</v>
      </c>
      <c r="E3567" s="75" t="s">
        <v>12</v>
      </c>
      <c r="F3567" s="75" t="s">
        <v>706</v>
      </c>
      <c r="G3567" s="77">
        <v>24.0</v>
      </c>
    </row>
    <row r="3568">
      <c r="A3568" s="75" t="s">
        <v>665</v>
      </c>
      <c r="B3568" s="75" t="s">
        <v>704</v>
      </c>
      <c r="C3568" s="75" t="s">
        <v>683</v>
      </c>
      <c r="D3568" s="75" t="s">
        <v>230</v>
      </c>
      <c r="E3568" s="75" t="s">
        <v>12</v>
      </c>
      <c r="F3568" s="75" t="s">
        <v>707</v>
      </c>
      <c r="G3568" s="77">
        <v>19.0</v>
      </c>
    </row>
    <row r="3569">
      <c r="A3569" s="75" t="s">
        <v>665</v>
      </c>
      <c r="B3569" s="75" t="s">
        <v>704</v>
      </c>
      <c r="C3569" s="75" t="s">
        <v>683</v>
      </c>
      <c r="D3569" s="75" t="s">
        <v>230</v>
      </c>
      <c r="E3569" s="75" t="s">
        <v>18</v>
      </c>
      <c r="F3569" s="75" t="s">
        <v>705</v>
      </c>
      <c r="G3569" s="77">
        <v>6.0</v>
      </c>
    </row>
    <row r="3570">
      <c r="A3570" s="75" t="s">
        <v>665</v>
      </c>
      <c r="B3570" s="75" t="s">
        <v>704</v>
      </c>
      <c r="C3570" s="75" t="s">
        <v>683</v>
      </c>
      <c r="D3570" s="75" t="s">
        <v>230</v>
      </c>
      <c r="E3570" s="75" t="s">
        <v>18</v>
      </c>
      <c r="F3570" s="75" t="s">
        <v>706</v>
      </c>
      <c r="G3570" s="77">
        <v>4.0</v>
      </c>
    </row>
    <row r="3571">
      <c r="A3571" s="75" t="s">
        <v>665</v>
      </c>
      <c r="B3571" s="75" t="s">
        <v>704</v>
      </c>
      <c r="C3571" s="75" t="s">
        <v>683</v>
      </c>
      <c r="D3571" s="75" t="s">
        <v>230</v>
      </c>
      <c r="E3571" s="75" t="s">
        <v>18</v>
      </c>
      <c r="F3571" s="75" t="s">
        <v>707</v>
      </c>
      <c r="G3571" s="77">
        <v>3.0</v>
      </c>
    </row>
    <row r="3572">
      <c r="A3572" s="75" t="s">
        <v>665</v>
      </c>
      <c r="B3572" s="75" t="s">
        <v>704</v>
      </c>
      <c r="C3572" s="75" t="s">
        <v>683</v>
      </c>
      <c r="D3572" s="75" t="s">
        <v>87</v>
      </c>
      <c r="E3572" s="75" t="s">
        <v>17</v>
      </c>
      <c r="F3572" s="75" t="s">
        <v>705</v>
      </c>
      <c r="G3572" s="77">
        <v>153.0</v>
      </c>
    </row>
    <row r="3573">
      <c r="A3573" s="75" t="s">
        <v>665</v>
      </c>
      <c r="B3573" s="75" t="s">
        <v>704</v>
      </c>
      <c r="C3573" s="75" t="s">
        <v>683</v>
      </c>
      <c r="D3573" s="75" t="s">
        <v>87</v>
      </c>
      <c r="E3573" s="75" t="s">
        <v>17</v>
      </c>
      <c r="F3573" s="75" t="s">
        <v>706</v>
      </c>
      <c r="G3573" s="77">
        <v>22.0</v>
      </c>
    </row>
    <row r="3574">
      <c r="A3574" s="75" t="s">
        <v>665</v>
      </c>
      <c r="B3574" s="75" t="s">
        <v>704</v>
      </c>
      <c r="C3574" s="75" t="s">
        <v>683</v>
      </c>
      <c r="D3574" s="75" t="s">
        <v>87</v>
      </c>
      <c r="E3574" s="75" t="s">
        <v>17</v>
      </c>
      <c r="F3574" s="75" t="s">
        <v>707</v>
      </c>
      <c r="G3574" s="77">
        <v>22.0</v>
      </c>
    </row>
    <row r="3575">
      <c r="A3575" s="75" t="s">
        <v>665</v>
      </c>
      <c r="B3575" s="75" t="s">
        <v>704</v>
      </c>
      <c r="C3575" s="75" t="s">
        <v>683</v>
      </c>
      <c r="D3575" s="75" t="s">
        <v>87</v>
      </c>
      <c r="E3575" s="75" t="s">
        <v>14</v>
      </c>
      <c r="F3575" s="75" t="s">
        <v>705</v>
      </c>
      <c r="G3575" s="77">
        <v>522.0</v>
      </c>
    </row>
    <row r="3576">
      <c r="A3576" s="75" t="s">
        <v>665</v>
      </c>
      <c r="B3576" s="75" t="s">
        <v>704</v>
      </c>
      <c r="C3576" s="75" t="s">
        <v>683</v>
      </c>
      <c r="D3576" s="75" t="s">
        <v>87</v>
      </c>
      <c r="E3576" s="75" t="s">
        <v>14</v>
      </c>
      <c r="F3576" s="75" t="s">
        <v>706</v>
      </c>
      <c r="G3576" s="77">
        <v>0.0</v>
      </c>
    </row>
    <row r="3577">
      <c r="A3577" s="75" t="s">
        <v>665</v>
      </c>
      <c r="B3577" s="75" t="s">
        <v>704</v>
      </c>
      <c r="C3577" s="75" t="s">
        <v>683</v>
      </c>
      <c r="D3577" s="75" t="s">
        <v>87</v>
      </c>
      <c r="E3577" s="75" t="s">
        <v>14</v>
      </c>
      <c r="F3577" s="75" t="s">
        <v>707</v>
      </c>
      <c r="G3577" s="77">
        <v>0.0</v>
      </c>
    </row>
    <row r="3578">
      <c r="A3578" s="75" t="s">
        <v>665</v>
      </c>
      <c r="B3578" s="75" t="s">
        <v>704</v>
      </c>
      <c r="C3578" s="75" t="s">
        <v>683</v>
      </c>
      <c r="D3578" s="75" t="s">
        <v>87</v>
      </c>
      <c r="E3578" s="75" t="s">
        <v>11</v>
      </c>
      <c r="F3578" s="75" t="s">
        <v>705</v>
      </c>
      <c r="G3578" s="77">
        <v>16515.0</v>
      </c>
    </row>
    <row r="3579">
      <c r="A3579" s="75" t="s">
        <v>665</v>
      </c>
      <c r="B3579" s="75" t="s">
        <v>704</v>
      </c>
      <c r="C3579" s="75" t="s">
        <v>683</v>
      </c>
      <c r="D3579" s="75" t="s">
        <v>87</v>
      </c>
      <c r="E3579" s="75" t="s">
        <v>11</v>
      </c>
      <c r="F3579" s="75" t="s">
        <v>706</v>
      </c>
      <c r="G3579" s="77">
        <v>3612.0</v>
      </c>
    </row>
    <row r="3580">
      <c r="A3580" s="75" t="s">
        <v>665</v>
      </c>
      <c r="B3580" s="75" t="s">
        <v>704</v>
      </c>
      <c r="C3580" s="75" t="s">
        <v>683</v>
      </c>
      <c r="D3580" s="75" t="s">
        <v>87</v>
      </c>
      <c r="E3580" s="75" t="s">
        <v>11</v>
      </c>
      <c r="F3580" s="75" t="s">
        <v>707</v>
      </c>
      <c r="G3580" s="77">
        <v>2362.0</v>
      </c>
    </row>
    <row r="3581">
      <c r="A3581" s="75" t="s">
        <v>665</v>
      </c>
      <c r="B3581" s="75" t="s">
        <v>704</v>
      </c>
      <c r="C3581" s="75" t="s">
        <v>683</v>
      </c>
      <c r="D3581" s="75" t="s">
        <v>87</v>
      </c>
      <c r="E3581" s="75" t="s">
        <v>20</v>
      </c>
      <c r="F3581" s="75" t="s">
        <v>705</v>
      </c>
      <c r="G3581" s="77">
        <v>249.0</v>
      </c>
    </row>
    <row r="3582">
      <c r="A3582" s="75" t="s">
        <v>665</v>
      </c>
      <c r="B3582" s="75" t="s">
        <v>704</v>
      </c>
      <c r="C3582" s="75" t="s">
        <v>683</v>
      </c>
      <c r="D3582" s="75" t="s">
        <v>87</v>
      </c>
      <c r="E3582" s="75" t="s">
        <v>20</v>
      </c>
      <c r="F3582" s="75" t="s">
        <v>706</v>
      </c>
      <c r="G3582" s="77">
        <v>19.0</v>
      </c>
    </row>
    <row r="3583">
      <c r="A3583" s="75" t="s">
        <v>665</v>
      </c>
      <c r="B3583" s="75" t="s">
        <v>704</v>
      </c>
      <c r="C3583" s="75" t="s">
        <v>683</v>
      </c>
      <c r="D3583" s="75" t="s">
        <v>87</v>
      </c>
      <c r="E3583" s="75" t="s">
        <v>20</v>
      </c>
      <c r="F3583" s="75" t="s">
        <v>707</v>
      </c>
      <c r="G3583" s="77">
        <v>17.0</v>
      </c>
    </row>
    <row r="3584">
      <c r="A3584" s="75" t="s">
        <v>665</v>
      </c>
      <c r="B3584" s="75" t="s">
        <v>704</v>
      </c>
      <c r="C3584" s="75" t="s">
        <v>683</v>
      </c>
      <c r="D3584" s="75" t="s">
        <v>87</v>
      </c>
      <c r="E3584" s="75" t="s">
        <v>15</v>
      </c>
      <c r="F3584" s="75" t="s">
        <v>705</v>
      </c>
      <c r="G3584" s="77">
        <v>1312.0</v>
      </c>
    </row>
    <row r="3585">
      <c r="A3585" s="75" t="s">
        <v>665</v>
      </c>
      <c r="B3585" s="75" t="s">
        <v>704</v>
      </c>
      <c r="C3585" s="75" t="s">
        <v>683</v>
      </c>
      <c r="D3585" s="75" t="s">
        <v>87</v>
      </c>
      <c r="E3585" s="75" t="s">
        <v>15</v>
      </c>
      <c r="F3585" s="75" t="s">
        <v>706</v>
      </c>
      <c r="G3585" s="77">
        <v>22.0</v>
      </c>
    </row>
    <row r="3586">
      <c r="A3586" s="75" t="s">
        <v>665</v>
      </c>
      <c r="B3586" s="75" t="s">
        <v>704</v>
      </c>
      <c r="C3586" s="75" t="s">
        <v>683</v>
      </c>
      <c r="D3586" s="75" t="s">
        <v>87</v>
      </c>
      <c r="E3586" s="75" t="s">
        <v>15</v>
      </c>
      <c r="F3586" s="75" t="s">
        <v>707</v>
      </c>
      <c r="G3586" s="77">
        <v>22.0</v>
      </c>
    </row>
    <row r="3587">
      <c r="A3587" s="75" t="s">
        <v>665</v>
      </c>
      <c r="B3587" s="75" t="s">
        <v>704</v>
      </c>
      <c r="C3587" s="75" t="s">
        <v>683</v>
      </c>
      <c r="D3587" s="75" t="s">
        <v>87</v>
      </c>
      <c r="E3587" s="75" t="s">
        <v>19</v>
      </c>
      <c r="F3587" s="75" t="s">
        <v>705</v>
      </c>
      <c r="G3587" s="77">
        <v>634.0</v>
      </c>
    </row>
    <row r="3588">
      <c r="A3588" s="75" t="s">
        <v>665</v>
      </c>
      <c r="B3588" s="75" t="s">
        <v>704</v>
      </c>
      <c r="C3588" s="75" t="s">
        <v>683</v>
      </c>
      <c r="D3588" s="75" t="s">
        <v>87</v>
      </c>
      <c r="E3588" s="75" t="s">
        <v>19</v>
      </c>
      <c r="F3588" s="75" t="s">
        <v>706</v>
      </c>
      <c r="G3588" s="77">
        <v>547.0</v>
      </c>
    </row>
    <row r="3589">
      <c r="A3589" s="75" t="s">
        <v>665</v>
      </c>
      <c r="B3589" s="75" t="s">
        <v>704</v>
      </c>
      <c r="C3589" s="75" t="s">
        <v>683</v>
      </c>
      <c r="D3589" s="75" t="s">
        <v>87</v>
      </c>
      <c r="E3589" s="75" t="s">
        <v>19</v>
      </c>
      <c r="F3589" s="75" t="s">
        <v>707</v>
      </c>
      <c r="G3589" s="77">
        <v>410.0</v>
      </c>
    </row>
    <row r="3590">
      <c r="A3590" s="75" t="s">
        <v>665</v>
      </c>
      <c r="B3590" s="75" t="s">
        <v>704</v>
      </c>
      <c r="C3590" s="75" t="s">
        <v>683</v>
      </c>
      <c r="D3590" s="75" t="s">
        <v>87</v>
      </c>
      <c r="E3590" s="75" t="s">
        <v>13</v>
      </c>
      <c r="F3590" s="75" t="s">
        <v>705</v>
      </c>
      <c r="G3590" s="77">
        <v>171.0</v>
      </c>
    </row>
    <row r="3591">
      <c r="A3591" s="75" t="s">
        <v>665</v>
      </c>
      <c r="B3591" s="75" t="s">
        <v>704</v>
      </c>
      <c r="C3591" s="75" t="s">
        <v>683</v>
      </c>
      <c r="D3591" s="75" t="s">
        <v>87</v>
      </c>
      <c r="E3591" s="75" t="s">
        <v>13</v>
      </c>
      <c r="F3591" s="75" t="s">
        <v>706</v>
      </c>
      <c r="G3591" s="77">
        <v>28.0</v>
      </c>
    </row>
    <row r="3592">
      <c r="A3592" s="75" t="s">
        <v>665</v>
      </c>
      <c r="B3592" s="75" t="s">
        <v>704</v>
      </c>
      <c r="C3592" s="75" t="s">
        <v>683</v>
      </c>
      <c r="D3592" s="75" t="s">
        <v>87</v>
      </c>
      <c r="E3592" s="75" t="s">
        <v>13</v>
      </c>
      <c r="F3592" s="75" t="s">
        <v>707</v>
      </c>
      <c r="G3592" s="77">
        <v>26.0</v>
      </c>
    </row>
    <row r="3593">
      <c r="A3593" s="75" t="s">
        <v>665</v>
      </c>
      <c r="B3593" s="75" t="s">
        <v>704</v>
      </c>
      <c r="C3593" s="75" t="s">
        <v>683</v>
      </c>
      <c r="D3593" s="75" t="s">
        <v>87</v>
      </c>
      <c r="E3593" s="75" t="s">
        <v>10</v>
      </c>
      <c r="F3593" s="75" t="s">
        <v>705</v>
      </c>
      <c r="G3593" s="77">
        <v>9522.0</v>
      </c>
    </row>
    <row r="3594">
      <c r="A3594" s="75" t="s">
        <v>665</v>
      </c>
      <c r="B3594" s="75" t="s">
        <v>704</v>
      </c>
      <c r="C3594" s="75" t="s">
        <v>683</v>
      </c>
      <c r="D3594" s="75" t="s">
        <v>87</v>
      </c>
      <c r="E3594" s="75" t="s">
        <v>10</v>
      </c>
      <c r="F3594" s="75" t="s">
        <v>706</v>
      </c>
      <c r="G3594" s="77">
        <v>5476.0</v>
      </c>
    </row>
    <row r="3595">
      <c r="A3595" s="75" t="s">
        <v>665</v>
      </c>
      <c r="B3595" s="75" t="s">
        <v>704</v>
      </c>
      <c r="C3595" s="75" t="s">
        <v>683</v>
      </c>
      <c r="D3595" s="75" t="s">
        <v>87</v>
      </c>
      <c r="E3595" s="75" t="s">
        <v>10</v>
      </c>
      <c r="F3595" s="75" t="s">
        <v>707</v>
      </c>
      <c r="G3595" s="77">
        <v>4078.0</v>
      </c>
    </row>
    <row r="3596">
      <c r="A3596" s="75" t="s">
        <v>665</v>
      </c>
      <c r="B3596" s="75" t="s">
        <v>704</v>
      </c>
      <c r="C3596" s="75" t="s">
        <v>683</v>
      </c>
      <c r="D3596" s="75" t="s">
        <v>87</v>
      </c>
      <c r="E3596" s="75" t="s">
        <v>16</v>
      </c>
      <c r="F3596" s="75" t="s">
        <v>705</v>
      </c>
      <c r="G3596" s="77">
        <v>7778.0</v>
      </c>
    </row>
    <row r="3597">
      <c r="A3597" s="75" t="s">
        <v>665</v>
      </c>
      <c r="B3597" s="75" t="s">
        <v>704</v>
      </c>
      <c r="C3597" s="75" t="s">
        <v>683</v>
      </c>
      <c r="D3597" s="75" t="s">
        <v>87</v>
      </c>
      <c r="E3597" s="75" t="s">
        <v>16</v>
      </c>
      <c r="F3597" s="75" t="s">
        <v>706</v>
      </c>
      <c r="G3597" s="77">
        <v>6601.0</v>
      </c>
    </row>
    <row r="3598">
      <c r="A3598" s="75" t="s">
        <v>665</v>
      </c>
      <c r="B3598" s="75" t="s">
        <v>704</v>
      </c>
      <c r="C3598" s="75" t="s">
        <v>683</v>
      </c>
      <c r="D3598" s="75" t="s">
        <v>87</v>
      </c>
      <c r="E3598" s="75" t="s">
        <v>16</v>
      </c>
      <c r="F3598" s="75" t="s">
        <v>707</v>
      </c>
      <c r="G3598" s="77">
        <v>5133.0</v>
      </c>
    </row>
    <row r="3599">
      <c r="A3599" s="75" t="s">
        <v>665</v>
      </c>
      <c r="B3599" s="75" t="s">
        <v>704</v>
      </c>
      <c r="C3599" s="75" t="s">
        <v>683</v>
      </c>
      <c r="D3599" s="75" t="s">
        <v>87</v>
      </c>
      <c r="E3599" s="75" t="s">
        <v>12</v>
      </c>
      <c r="F3599" s="75" t="s">
        <v>705</v>
      </c>
      <c r="G3599" s="77">
        <v>1080.0</v>
      </c>
    </row>
    <row r="3600">
      <c r="A3600" s="75" t="s">
        <v>665</v>
      </c>
      <c r="B3600" s="75" t="s">
        <v>704</v>
      </c>
      <c r="C3600" s="75" t="s">
        <v>683</v>
      </c>
      <c r="D3600" s="75" t="s">
        <v>87</v>
      </c>
      <c r="E3600" s="75" t="s">
        <v>12</v>
      </c>
      <c r="F3600" s="75" t="s">
        <v>706</v>
      </c>
      <c r="G3600" s="77">
        <v>188.0</v>
      </c>
    </row>
    <row r="3601">
      <c r="A3601" s="75" t="s">
        <v>665</v>
      </c>
      <c r="B3601" s="75" t="s">
        <v>704</v>
      </c>
      <c r="C3601" s="75" t="s">
        <v>683</v>
      </c>
      <c r="D3601" s="75" t="s">
        <v>87</v>
      </c>
      <c r="E3601" s="75" t="s">
        <v>12</v>
      </c>
      <c r="F3601" s="75" t="s">
        <v>707</v>
      </c>
      <c r="G3601" s="77">
        <v>163.0</v>
      </c>
    </row>
    <row r="3602">
      <c r="A3602" s="75" t="s">
        <v>665</v>
      </c>
      <c r="B3602" s="75" t="s">
        <v>704</v>
      </c>
      <c r="C3602" s="75" t="s">
        <v>683</v>
      </c>
      <c r="D3602" s="75" t="s">
        <v>87</v>
      </c>
      <c r="E3602" s="75" t="s">
        <v>18</v>
      </c>
      <c r="F3602" s="75" t="s">
        <v>705</v>
      </c>
      <c r="G3602" s="77">
        <v>82.0</v>
      </c>
    </row>
    <row r="3603">
      <c r="A3603" s="75" t="s">
        <v>665</v>
      </c>
      <c r="B3603" s="75" t="s">
        <v>704</v>
      </c>
      <c r="C3603" s="75" t="s">
        <v>683</v>
      </c>
      <c r="D3603" s="75" t="s">
        <v>87</v>
      </c>
      <c r="E3603" s="75" t="s">
        <v>18</v>
      </c>
      <c r="F3603" s="75" t="s">
        <v>706</v>
      </c>
      <c r="G3603" s="77">
        <v>5.0</v>
      </c>
    </row>
    <row r="3604">
      <c r="A3604" s="75" t="s">
        <v>665</v>
      </c>
      <c r="B3604" s="75" t="s">
        <v>704</v>
      </c>
      <c r="C3604" s="75" t="s">
        <v>683</v>
      </c>
      <c r="D3604" s="75" t="s">
        <v>87</v>
      </c>
      <c r="E3604" s="75" t="s">
        <v>18</v>
      </c>
      <c r="F3604" s="75" t="s">
        <v>707</v>
      </c>
      <c r="G3604" s="77">
        <v>4.0</v>
      </c>
    </row>
    <row r="3605">
      <c r="A3605" s="75" t="s">
        <v>665</v>
      </c>
      <c r="B3605" s="75" t="s">
        <v>704</v>
      </c>
      <c r="C3605" s="75" t="s">
        <v>683</v>
      </c>
      <c r="D3605" s="75" t="s">
        <v>112</v>
      </c>
      <c r="E3605" s="75" t="s">
        <v>17</v>
      </c>
      <c r="F3605" s="75" t="s">
        <v>705</v>
      </c>
      <c r="G3605" s="77">
        <v>249.0</v>
      </c>
    </row>
    <row r="3606">
      <c r="A3606" s="75" t="s">
        <v>665</v>
      </c>
      <c r="B3606" s="75" t="s">
        <v>704</v>
      </c>
      <c r="C3606" s="75" t="s">
        <v>683</v>
      </c>
      <c r="D3606" s="75" t="s">
        <v>112</v>
      </c>
      <c r="E3606" s="75" t="s">
        <v>17</v>
      </c>
      <c r="F3606" s="75" t="s">
        <v>706</v>
      </c>
      <c r="G3606" s="77">
        <v>56.0</v>
      </c>
    </row>
    <row r="3607">
      <c r="A3607" s="75" t="s">
        <v>665</v>
      </c>
      <c r="B3607" s="75" t="s">
        <v>704</v>
      </c>
      <c r="C3607" s="75" t="s">
        <v>683</v>
      </c>
      <c r="D3607" s="75" t="s">
        <v>112</v>
      </c>
      <c r="E3607" s="75" t="s">
        <v>17</v>
      </c>
      <c r="F3607" s="75" t="s">
        <v>707</v>
      </c>
      <c r="G3607" s="77">
        <v>50.0</v>
      </c>
    </row>
    <row r="3608">
      <c r="A3608" s="75" t="s">
        <v>665</v>
      </c>
      <c r="B3608" s="75" t="s">
        <v>704</v>
      </c>
      <c r="C3608" s="75" t="s">
        <v>683</v>
      </c>
      <c r="D3608" s="75" t="s">
        <v>112</v>
      </c>
      <c r="E3608" s="75" t="s">
        <v>14</v>
      </c>
      <c r="F3608" s="75" t="s">
        <v>705</v>
      </c>
      <c r="G3608" s="77">
        <v>748.0</v>
      </c>
    </row>
    <row r="3609">
      <c r="A3609" s="75" t="s">
        <v>665</v>
      </c>
      <c r="B3609" s="75" t="s">
        <v>704</v>
      </c>
      <c r="C3609" s="75" t="s">
        <v>683</v>
      </c>
      <c r="D3609" s="75" t="s">
        <v>112</v>
      </c>
      <c r="E3609" s="75" t="s">
        <v>14</v>
      </c>
      <c r="F3609" s="75" t="s">
        <v>706</v>
      </c>
      <c r="G3609" s="77">
        <v>0.0</v>
      </c>
    </row>
    <row r="3610">
      <c r="A3610" s="75" t="s">
        <v>665</v>
      </c>
      <c r="B3610" s="75" t="s">
        <v>704</v>
      </c>
      <c r="C3610" s="75" t="s">
        <v>683</v>
      </c>
      <c r="D3610" s="75" t="s">
        <v>112</v>
      </c>
      <c r="E3610" s="75" t="s">
        <v>14</v>
      </c>
      <c r="F3610" s="75" t="s">
        <v>707</v>
      </c>
      <c r="G3610" s="77">
        <v>0.0</v>
      </c>
    </row>
    <row r="3611">
      <c r="A3611" s="75" t="s">
        <v>665</v>
      </c>
      <c r="B3611" s="75" t="s">
        <v>704</v>
      </c>
      <c r="C3611" s="75" t="s">
        <v>683</v>
      </c>
      <c r="D3611" s="75" t="s">
        <v>112</v>
      </c>
      <c r="E3611" s="75" t="s">
        <v>11</v>
      </c>
      <c r="F3611" s="75" t="s">
        <v>705</v>
      </c>
      <c r="G3611" s="77">
        <v>13565.0</v>
      </c>
    </row>
    <row r="3612">
      <c r="A3612" s="75" t="s">
        <v>665</v>
      </c>
      <c r="B3612" s="75" t="s">
        <v>704</v>
      </c>
      <c r="C3612" s="75" t="s">
        <v>683</v>
      </c>
      <c r="D3612" s="75" t="s">
        <v>112</v>
      </c>
      <c r="E3612" s="75" t="s">
        <v>11</v>
      </c>
      <c r="F3612" s="75" t="s">
        <v>706</v>
      </c>
      <c r="G3612" s="77">
        <v>1956.0</v>
      </c>
    </row>
    <row r="3613">
      <c r="A3613" s="75" t="s">
        <v>665</v>
      </c>
      <c r="B3613" s="75" t="s">
        <v>704</v>
      </c>
      <c r="C3613" s="75" t="s">
        <v>683</v>
      </c>
      <c r="D3613" s="75" t="s">
        <v>112</v>
      </c>
      <c r="E3613" s="75" t="s">
        <v>11</v>
      </c>
      <c r="F3613" s="75" t="s">
        <v>707</v>
      </c>
      <c r="G3613" s="77">
        <v>1688.0</v>
      </c>
    </row>
    <row r="3614">
      <c r="A3614" s="75" t="s">
        <v>665</v>
      </c>
      <c r="B3614" s="75" t="s">
        <v>704</v>
      </c>
      <c r="C3614" s="75" t="s">
        <v>683</v>
      </c>
      <c r="D3614" s="75" t="s">
        <v>112</v>
      </c>
      <c r="E3614" s="75" t="s">
        <v>20</v>
      </c>
      <c r="F3614" s="75" t="s">
        <v>705</v>
      </c>
      <c r="G3614" s="77">
        <v>369.0</v>
      </c>
    </row>
    <row r="3615">
      <c r="A3615" s="75" t="s">
        <v>665</v>
      </c>
      <c r="B3615" s="75" t="s">
        <v>704</v>
      </c>
      <c r="C3615" s="75" t="s">
        <v>683</v>
      </c>
      <c r="D3615" s="75" t="s">
        <v>112</v>
      </c>
      <c r="E3615" s="75" t="s">
        <v>20</v>
      </c>
      <c r="F3615" s="75" t="s">
        <v>706</v>
      </c>
      <c r="G3615" s="77">
        <v>51.0</v>
      </c>
    </row>
    <row r="3616">
      <c r="A3616" s="75" t="s">
        <v>665</v>
      </c>
      <c r="B3616" s="75" t="s">
        <v>704</v>
      </c>
      <c r="C3616" s="75" t="s">
        <v>683</v>
      </c>
      <c r="D3616" s="75" t="s">
        <v>112</v>
      </c>
      <c r="E3616" s="75" t="s">
        <v>20</v>
      </c>
      <c r="F3616" s="75" t="s">
        <v>707</v>
      </c>
      <c r="G3616" s="77">
        <v>46.0</v>
      </c>
    </row>
    <row r="3617">
      <c r="A3617" s="75" t="s">
        <v>665</v>
      </c>
      <c r="B3617" s="75" t="s">
        <v>704</v>
      </c>
      <c r="C3617" s="75" t="s">
        <v>683</v>
      </c>
      <c r="D3617" s="75" t="s">
        <v>112</v>
      </c>
      <c r="E3617" s="75" t="s">
        <v>15</v>
      </c>
      <c r="F3617" s="75" t="s">
        <v>705</v>
      </c>
      <c r="G3617" s="77">
        <v>1333.0</v>
      </c>
    </row>
    <row r="3618">
      <c r="A3618" s="75" t="s">
        <v>665</v>
      </c>
      <c r="B3618" s="75" t="s">
        <v>704</v>
      </c>
      <c r="C3618" s="75" t="s">
        <v>683</v>
      </c>
      <c r="D3618" s="75" t="s">
        <v>112</v>
      </c>
      <c r="E3618" s="75" t="s">
        <v>15</v>
      </c>
      <c r="F3618" s="75" t="s">
        <v>706</v>
      </c>
      <c r="G3618" s="77">
        <v>20.0</v>
      </c>
    </row>
    <row r="3619">
      <c r="A3619" s="75" t="s">
        <v>665</v>
      </c>
      <c r="B3619" s="75" t="s">
        <v>704</v>
      </c>
      <c r="C3619" s="75" t="s">
        <v>683</v>
      </c>
      <c r="D3619" s="75" t="s">
        <v>112</v>
      </c>
      <c r="E3619" s="75" t="s">
        <v>15</v>
      </c>
      <c r="F3619" s="75" t="s">
        <v>707</v>
      </c>
      <c r="G3619" s="77">
        <v>20.0</v>
      </c>
    </row>
    <row r="3620">
      <c r="A3620" s="75" t="s">
        <v>665</v>
      </c>
      <c r="B3620" s="75" t="s">
        <v>704</v>
      </c>
      <c r="C3620" s="75" t="s">
        <v>683</v>
      </c>
      <c r="D3620" s="75" t="s">
        <v>112</v>
      </c>
      <c r="E3620" s="75" t="s">
        <v>19</v>
      </c>
      <c r="F3620" s="75" t="s">
        <v>705</v>
      </c>
      <c r="G3620" s="77">
        <v>226.0</v>
      </c>
    </row>
    <row r="3621">
      <c r="A3621" s="75" t="s">
        <v>665</v>
      </c>
      <c r="B3621" s="75" t="s">
        <v>704</v>
      </c>
      <c r="C3621" s="75" t="s">
        <v>683</v>
      </c>
      <c r="D3621" s="75" t="s">
        <v>112</v>
      </c>
      <c r="E3621" s="75" t="s">
        <v>19</v>
      </c>
      <c r="F3621" s="75" t="s">
        <v>706</v>
      </c>
      <c r="G3621" s="77">
        <v>177.0</v>
      </c>
    </row>
    <row r="3622">
      <c r="A3622" s="75" t="s">
        <v>665</v>
      </c>
      <c r="B3622" s="75" t="s">
        <v>704</v>
      </c>
      <c r="C3622" s="75" t="s">
        <v>683</v>
      </c>
      <c r="D3622" s="75" t="s">
        <v>112</v>
      </c>
      <c r="E3622" s="75" t="s">
        <v>19</v>
      </c>
      <c r="F3622" s="75" t="s">
        <v>707</v>
      </c>
      <c r="G3622" s="77">
        <v>160.0</v>
      </c>
    </row>
    <row r="3623">
      <c r="A3623" s="75" t="s">
        <v>665</v>
      </c>
      <c r="B3623" s="75" t="s">
        <v>704</v>
      </c>
      <c r="C3623" s="75" t="s">
        <v>683</v>
      </c>
      <c r="D3623" s="75" t="s">
        <v>112</v>
      </c>
      <c r="E3623" s="75" t="s">
        <v>13</v>
      </c>
      <c r="F3623" s="75" t="s">
        <v>705</v>
      </c>
      <c r="G3623" s="77">
        <v>181.0</v>
      </c>
    </row>
    <row r="3624">
      <c r="A3624" s="75" t="s">
        <v>665</v>
      </c>
      <c r="B3624" s="75" t="s">
        <v>704</v>
      </c>
      <c r="C3624" s="75" t="s">
        <v>683</v>
      </c>
      <c r="D3624" s="75" t="s">
        <v>112</v>
      </c>
      <c r="E3624" s="75" t="s">
        <v>13</v>
      </c>
      <c r="F3624" s="75" t="s">
        <v>706</v>
      </c>
      <c r="G3624" s="77">
        <v>34.0</v>
      </c>
    </row>
    <row r="3625">
      <c r="A3625" s="75" t="s">
        <v>665</v>
      </c>
      <c r="B3625" s="75" t="s">
        <v>704</v>
      </c>
      <c r="C3625" s="75" t="s">
        <v>683</v>
      </c>
      <c r="D3625" s="75" t="s">
        <v>112</v>
      </c>
      <c r="E3625" s="75" t="s">
        <v>13</v>
      </c>
      <c r="F3625" s="75" t="s">
        <v>707</v>
      </c>
      <c r="G3625" s="77">
        <v>26.0</v>
      </c>
    </row>
    <row r="3626">
      <c r="A3626" s="75" t="s">
        <v>665</v>
      </c>
      <c r="B3626" s="75" t="s">
        <v>704</v>
      </c>
      <c r="C3626" s="75" t="s">
        <v>683</v>
      </c>
      <c r="D3626" s="75" t="s">
        <v>112</v>
      </c>
      <c r="E3626" s="75" t="s">
        <v>10</v>
      </c>
      <c r="F3626" s="75" t="s">
        <v>705</v>
      </c>
      <c r="G3626" s="77">
        <v>13366.0</v>
      </c>
    </row>
    <row r="3627">
      <c r="A3627" s="75" t="s">
        <v>665</v>
      </c>
      <c r="B3627" s="75" t="s">
        <v>704</v>
      </c>
      <c r="C3627" s="75" t="s">
        <v>683</v>
      </c>
      <c r="D3627" s="75" t="s">
        <v>112</v>
      </c>
      <c r="E3627" s="75" t="s">
        <v>10</v>
      </c>
      <c r="F3627" s="75" t="s">
        <v>706</v>
      </c>
      <c r="G3627" s="77">
        <v>8713.0</v>
      </c>
    </row>
    <row r="3628">
      <c r="A3628" s="75" t="s">
        <v>665</v>
      </c>
      <c r="B3628" s="75" t="s">
        <v>704</v>
      </c>
      <c r="C3628" s="75" t="s">
        <v>683</v>
      </c>
      <c r="D3628" s="75" t="s">
        <v>112</v>
      </c>
      <c r="E3628" s="75" t="s">
        <v>10</v>
      </c>
      <c r="F3628" s="75" t="s">
        <v>707</v>
      </c>
      <c r="G3628" s="77">
        <v>5379.0</v>
      </c>
    </row>
    <row r="3629">
      <c r="A3629" s="75" t="s">
        <v>665</v>
      </c>
      <c r="B3629" s="75" t="s">
        <v>704</v>
      </c>
      <c r="C3629" s="75" t="s">
        <v>683</v>
      </c>
      <c r="D3629" s="75" t="s">
        <v>112</v>
      </c>
      <c r="E3629" s="75" t="s">
        <v>16</v>
      </c>
      <c r="F3629" s="75" t="s">
        <v>705</v>
      </c>
      <c r="G3629" s="77">
        <v>4869.0</v>
      </c>
    </row>
    <row r="3630">
      <c r="A3630" s="75" t="s">
        <v>665</v>
      </c>
      <c r="B3630" s="75" t="s">
        <v>704</v>
      </c>
      <c r="C3630" s="75" t="s">
        <v>683</v>
      </c>
      <c r="D3630" s="75" t="s">
        <v>112</v>
      </c>
      <c r="E3630" s="75" t="s">
        <v>16</v>
      </c>
      <c r="F3630" s="75" t="s">
        <v>706</v>
      </c>
      <c r="G3630" s="77">
        <v>3981.0</v>
      </c>
    </row>
    <row r="3631">
      <c r="A3631" s="75" t="s">
        <v>665</v>
      </c>
      <c r="B3631" s="75" t="s">
        <v>704</v>
      </c>
      <c r="C3631" s="75" t="s">
        <v>683</v>
      </c>
      <c r="D3631" s="75" t="s">
        <v>112</v>
      </c>
      <c r="E3631" s="75" t="s">
        <v>16</v>
      </c>
      <c r="F3631" s="75" t="s">
        <v>707</v>
      </c>
      <c r="G3631" s="77">
        <v>3402.0</v>
      </c>
    </row>
    <row r="3632">
      <c r="A3632" s="75" t="s">
        <v>665</v>
      </c>
      <c r="B3632" s="75" t="s">
        <v>704</v>
      </c>
      <c r="C3632" s="75" t="s">
        <v>683</v>
      </c>
      <c r="D3632" s="75" t="s">
        <v>112</v>
      </c>
      <c r="E3632" s="75" t="s">
        <v>12</v>
      </c>
      <c r="F3632" s="75" t="s">
        <v>705</v>
      </c>
      <c r="G3632" s="77">
        <v>706.0</v>
      </c>
    </row>
    <row r="3633">
      <c r="A3633" s="75" t="s">
        <v>665</v>
      </c>
      <c r="B3633" s="75" t="s">
        <v>704</v>
      </c>
      <c r="C3633" s="75" t="s">
        <v>683</v>
      </c>
      <c r="D3633" s="75" t="s">
        <v>112</v>
      </c>
      <c r="E3633" s="75" t="s">
        <v>12</v>
      </c>
      <c r="F3633" s="75" t="s">
        <v>706</v>
      </c>
      <c r="G3633" s="77">
        <v>63.0</v>
      </c>
    </row>
    <row r="3634">
      <c r="A3634" s="75" t="s">
        <v>665</v>
      </c>
      <c r="B3634" s="75" t="s">
        <v>704</v>
      </c>
      <c r="C3634" s="75" t="s">
        <v>683</v>
      </c>
      <c r="D3634" s="75" t="s">
        <v>112</v>
      </c>
      <c r="E3634" s="75" t="s">
        <v>12</v>
      </c>
      <c r="F3634" s="75" t="s">
        <v>707</v>
      </c>
      <c r="G3634" s="77">
        <v>51.0</v>
      </c>
    </row>
    <row r="3635">
      <c r="A3635" s="75" t="s">
        <v>665</v>
      </c>
      <c r="B3635" s="75" t="s">
        <v>704</v>
      </c>
      <c r="C3635" s="75" t="s">
        <v>683</v>
      </c>
      <c r="D3635" s="75" t="s">
        <v>112</v>
      </c>
      <c r="E3635" s="75" t="s">
        <v>18</v>
      </c>
      <c r="F3635" s="75" t="s">
        <v>705</v>
      </c>
      <c r="G3635" s="77">
        <v>65.0</v>
      </c>
    </row>
    <row r="3636">
      <c r="A3636" s="75" t="s">
        <v>665</v>
      </c>
      <c r="B3636" s="75" t="s">
        <v>704</v>
      </c>
      <c r="C3636" s="75" t="s">
        <v>683</v>
      </c>
      <c r="D3636" s="75" t="s">
        <v>112</v>
      </c>
      <c r="E3636" s="75" t="s">
        <v>18</v>
      </c>
      <c r="F3636" s="75" t="s">
        <v>706</v>
      </c>
      <c r="G3636" s="77">
        <v>4.0</v>
      </c>
    </row>
    <row r="3637">
      <c r="A3637" s="75" t="s">
        <v>665</v>
      </c>
      <c r="B3637" s="75" t="s">
        <v>704</v>
      </c>
      <c r="C3637" s="75" t="s">
        <v>683</v>
      </c>
      <c r="D3637" s="75" t="s">
        <v>112</v>
      </c>
      <c r="E3637" s="75" t="s">
        <v>18</v>
      </c>
      <c r="F3637" s="75" t="s">
        <v>707</v>
      </c>
      <c r="G3637" s="77">
        <v>4.0</v>
      </c>
    </row>
    <row r="3638">
      <c r="A3638" s="75" t="s">
        <v>665</v>
      </c>
      <c r="B3638" s="75" t="s">
        <v>704</v>
      </c>
      <c r="C3638" s="75" t="s">
        <v>683</v>
      </c>
      <c r="D3638" s="75" t="s">
        <v>154</v>
      </c>
      <c r="E3638" s="75" t="s">
        <v>17</v>
      </c>
      <c r="F3638" s="75" t="s">
        <v>705</v>
      </c>
      <c r="G3638" s="77">
        <v>104.0</v>
      </c>
    </row>
    <row r="3639">
      <c r="A3639" s="75" t="s">
        <v>665</v>
      </c>
      <c r="B3639" s="75" t="s">
        <v>704</v>
      </c>
      <c r="C3639" s="75" t="s">
        <v>683</v>
      </c>
      <c r="D3639" s="75" t="s">
        <v>154</v>
      </c>
      <c r="E3639" s="75" t="s">
        <v>17</v>
      </c>
      <c r="F3639" s="75" t="s">
        <v>706</v>
      </c>
      <c r="G3639" s="77">
        <v>21.0</v>
      </c>
    </row>
    <row r="3640">
      <c r="A3640" s="75" t="s">
        <v>665</v>
      </c>
      <c r="B3640" s="75" t="s">
        <v>704</v>
      </c>
      <c r="C3640" s="75" t="s">
        <v>683</v>
      </c>
      <c r="D3640" s="75" t="s">
        <v>154</v>
      </c>
      <c r="E3640" s="75" t="s">
        <v>17</v>
      </c>
      <c r="F3640" s="75" t="s">
        <v>707</v>
      </c>
      <c r="G3640" s="77">
        <v>16.0</v>
      </c>
    </row>
    <row r="3641">
      <c r="A3641" s="75" t="s">
        <v>665</v>
      </c>
      <c r="B3641" s="75" t="s">
        <v>704</v>
      </c>
      <c r="C3641" s="75" t="s">
        <v>683</v>
      </c>
      <c r="D3641" s="75" t="s">
        <v>154</v>
      </c>
      <c r="E3641" s="75" t="s">
        <v>14</v>
      </c>
      <c r="F3641" s="75" t="s">
        <v>705</v>
      </c>
      <c r="G3641" s="77">
        <v>181.0</v>
      </c>
    </row>
    <row r="3642">
      <c r="A3642" s="75" t="s">
        <v>665</v>
      </c>
      <c r="B3642" s="75" t="s">
        <v>704</v>
      </c>
      <c r="C3642" s="75" t="s">
        <v>683</v>
      </c>
      <c r="D3642" s="75" t="s">
        <v>154</v>
      </c>
      <c r="E3642" s="75" t="s">
        <v>14</v>
      </c>
      <c r="F3642" s="75" t="s">
        <v>706</v>
      </c>
      <c r="G3642" s="77">
        <v>0.0</v>
      </c>
    </row>
    <row r="3643">
      <c r="A3643" s="75" t="s">
        <v>665</v>
      </c>
      <c r="B3643" s="75" t="s">
        <v>704</v>
      </c>
      <c r="C3643" s="75" t="s">
        <v>683</v>
      </c>
      <c r="D3643" s="75" t="s">
        <v>154</v>
      </c>
      <c r="E3643" s="75" t="s">
        <v>14</v>
      </c>
      <c r="F3643" s="75" t="s">
        <v>707</v>
      </c>
      <c r="G3643" s="77">
        <v>0.0</v>
      </c>
    </row>
    <row r="3644">
      <c r="A3644" s="75" t="s">
        <v>665</v>
      </c>
      <c r="B3644" s="75" t="s">
        <v>704</v>
      </c>
      <c r="C3644" s="75" t="s">
        <v>683</v>
      </c>
      <c r="D3644" s="75" t="s">
        <v>154</v>
      </c>
      <c r="E3644" s="75" t="s">
        <v>11</v>
      </c>
      <c r="F3644" s="75" t="s">
        <v>705</v>
      </c>
      <c r="G3644" s="77">
        <v>3028.0</v>
      </c>
    </row>
    <row r="3645">
      <c r="A3645" s="75" t="s">
        <v>665</v>
      </c>
      <c r="B3645" s="75" t="s">
        <v>704</v>
      </c>
      <c r="C3645" s="75" t="s">
        <v>683</v>
      </c>
      <c r="D3645" s="75" t="s">
        <v>154</v>
      </c>
      <c r="E3645" s="75" t="s">
        <v>11</v>
      </c>
      <c r="F3645" s="75" t="s">
        <v>706</v>
      </c>
      <c r="G3645" s="77">
        <v>219.0</v>
      </c>
    </row>
    <row r="3646">
      <c r="A3646" s="75" t="s">
        <v>665</v>
      </c>
      <c r="B3646" s="75" t="s">
        <v>704</v>
      </c>
      <c r="C3646" s="75" t="s">
        <v>683</v>
      </c>
      <c r="D3646" s="75" t="s">
        <v>154</v>
      </c>
      <c r="E3646" s="75" t="s">
        <v>11</v>
      </c>
      <c r="F3646" s="75" t="s">
        <v>707</v>
      </c>
      <c r="G3646" s="77">
        <v>178.0</v>
      </c>
    </row>
    <row r="3647">
      <c r="A3647" s="75" t="s">
        <v>665</v>
      </c>
      <c r="B3647" s="75" t="s">
        <v>704</v>
      </c>
      <c r="C3647" s="75" t="s">
        <v>683</v>
      </c>
      <c r="D3647" s="75" t="s">
        <v>154</v>
      </c>
      <c r="E3647" s="75" t="s">
        <v>20</v>
      </c>
      <c r="F3647" s="75" t="s">
        <v>705</v>
      </c>
      <c r="G3647" s="77">
        <v>85.0</v>
      </c>
    </row>
    <row r="3648">
      <c r="A3648" s="75" t="s">
        <v>665</v>
      </c>
      <c r="B3648" s="75" t="s">
        <v>704</v>
      </c>
      <c r="C3648" s="75" t="s">
        <v>683</v>
      </c>
      <c r="D3648" s="75" t="s">
        <v>154</v>
      </c>
      <c r="E3648" s="75" t="s">
        <v>20</v>
      </c>
      <c r="F3648" s="75" t="s">
        <v>706</v>
      </c>
      <c r="G3648" s="77">
        <v>8.0</v>
      </c>
    </row>
    <row r="3649">
      <c r="A3649" s="75" t="s">
        <v>665</v>
      </c>
      <c r="B3649" s="75" t="s">
        <v>704</v>
      </c>
      <c r="C3649" s="75" t="s">
        <v>683</v>
      </c>
      <c r="D3649" s="75" t="s">
        <v>154</v>
      </c>
      <c r="E3649" s="75" t="s">
        <v>20</v>
      </c>
      <c r="F3649" s="75" t="s">
        <v>707</v>
      </c>
      <c r="G3649" s="77">
        <v>6.0</v>
      </c>
    </row>
    <row r="3650">
      <c r="A3650" s="75" t="s">
        <v>665</v>
      </c>
      <c r="B3650" s="75" t="s">
        <v>704</v>
      </c>
      <c r="C3650" s="75" t="s">
        <v>683</v>
      </c>
      <c r="D3650" s="75" t="s">
        <v>154</v>
      </c>
      <c r="E3650" s="75" t="s">
        <v>15</v>
      </c>
      <c r="F3650" s="75" t="s">
        <v>705</v>
      </c>
      <c r="G3650" s="77">
        <v>233.0</v>
      </c>
    </row>
    <row r="3651">
      <c r="A3651" s="75" t="s">
        <v>665</v>
      </c>
      <c r="B3651" s="75" t="s">
        <v>704</v>
      </c>
      <c r="C3651" s="75" t="s">
        <v>683</v>
      </c>
      <c r="D3651" s="75" t="s">
        <v>154</v>
      </c>
      <c r="E3651" s="75" t="s">
        <v>15</v>
      </c>
      <c r="F3651" s="75" t="s">
        <v>706</v>
      </c>
      <c r="G3651" s="77">
        <v>8.0</v>
      </c>
    </row>
    <row r="3652">
      <c r="A3652" s="75" t="s">
        <v>665</v>
      </c>
      <c r="B3652" s="75" t="s">
        <v>704</v>
      </c>
      <c r="C3652" s="75" t="s">
        <v>683</v>
      </c>
      <c r="D3652" s="75" t="s">
        <v>154</v>
      </c>
      <c r="E3652" s="75" t="s">
        <v>15</v>
      </c>
      <c r="F3652" s="75" t="s">
        <v>707</v>
      </c>
      <c r="G3652" s="77">
        <v>8.0</v>
      </c>
    </row>
    <row r="3653">
      <c r="A3653" s="75" t="s">
        <v>665</v>
      </c>
      <c r="B3653" s="75" t="s">
        <v>704</v>
      </c>
      <c r="C3653" s="75" t="s">
        <v>683</v>
      </c>
      <c r="D3653" s="75" t="s">
        <v>154</v>
      </c>
      <c r="E3653" s="75" t="s">
        <v>19</v>
      </c>
      <c r="F3653" s="75" t="s">
        <v>705</v>
      </c>
      <c r="G3653" s="77">
        <v>28.0</v>
      </c>
    </row>
    <row r="3654">
      <c r="A3654" s="75" t="s">
        <v>665</v>
      </c>
      <c r="B3654" s="75" t="s">
        <v>704</v>
      </c>
      <c r="C3654" s="75" t="s">
        <v>683</v>
      </c>
      <c r="D3654" s="75" t="s">
        <v>154</v>
      </c>
      <c r="E3654" s="75" t="s">
        <v>19</v>
      </c>
      <c r="F3654" s="75" t="s">
        <v>706</v>
      </c>
      <c r="G3654" s="77">
        <v>6.0</v>
      </c>
    </row>
    <row r="3655">
      <c r="A3655" s="75" t="s">
        <v>665</v>
      </c>
      <c r="B3655" s="75" t="s">
        <v>704</v>
      </c>
      <c r="C3655" s="75" t="s">
        <v>683</v>
      </c>
      <c r="D3655" s="75" t="s">
        <v>154</v>
      </c>
      <c r="E3655" s="75" t="s">
        <v>19</v>
      </c>
      <c r="F3655" s="75" t="s">
        <v>707</v>
      </c>
      <c r="G3655" s="77">
        <v>5.0</v>
      </c>
    </row>
    <row r="3656">
      <c r="A3656" s="75" t="s">
        <v>665</v>
      </c>
      <c r="B3656" s="75" t="s">
        <v>704</v>
      </c>
      <c r="C3656" s="75" t="s">
        <v>683</v>
      </c>
      <c r="D3656" s="75" t="s">
        <v>154</v>
      </c>
      <c r="E3656" s="75" t="s">
        <v>13</v>
      </c>
      <c r="F3656" s="75" t="s">
        <v>705</v>
      </c>
      <c r="G3656" s="77">
        <v>59.0</v>
      </c>
    </row>
    <row r="3657">
      <c r="A3657" s="75" t="s">
        <v>665</v>
      </c>
      <c r="B3657" s="75" t="s">
        <v>704</v>
      </c>
      <c r="C3657" s="75" t="s">
        <v>683</v>
      </c>
      <c r="D3657" s="75" t="s">
        <v>154</v>
      </c>
      <c r="E3657" s="75" t="s">
        <v>13</v>
      </c>
      <c r="F3657" s="75" t="s">
        <v>706</v>
      </c>
      <c r="G3657" s="77">
        <v>13.0</v>
      </c>
    </row>
    <row r="3658">
      <c r="A3658" s="75" t="s">
        <v>665</v>
      </c>
      <c r="B3658" s="75" t="s">
        <v>704</v>
      </c>
      <c r="C3658" s="75" t="s">
        <v>683</v>
      </c>
      <c r="D3658" s="75" t="s">
        <v>154</v>
      </c>
      <c r="E3658" s="75" t="s">
        <v>13</v>
      </c>
      <c r="F3658" s="75" t="s">
        <v>707</v>
      </c>
      <c r="G3658" s="77">
        <v>10.0</v>
      </c>
    </row>
    <row r="3659">
      <c r="A3659" s="75" t="s">
        <v>665</v>
      </c>
      <c r="B3659" s="75" t="s">
        <v>704</v>
      </c>
      <c r="C3659" s="75" t="s">
        <v>683</v>
      </c>
      <c r="D3659" s="75" t="s">
        <v>154</v>
      </c>
      <c r="E3659" s="75" t="s">
        <v>10</v>
      </c>
      <c r="F3659" s="75" t="s">
        <v>705</v>
      </c>
      <c r="G3659" s="77">
        <v>4745.0</v>
      </c>
    </row>
    <row r="3660">
      <c r="A3660" s="75" t="s">
        <v>665</v>
      </c>
      <c r="B3660" s="75" t="s">
        <v>704</v>
      </c>
      <c r="C3660" s="75" t="s">
        <v>683</v>
      </c>
      <c r="D3660" s="75" t="s">
        <v>154</v>
      </c>
      <c r="E3660" s="75" t="s">
        <v>10</v>
      </c>
      <c r="F3660" s="75" t="s">
        <v>706</v>
      </c>
      <c r="G3660" s="77">
        <v>3309.0</v>
      </c>
    </row>
    <row r="3661">
      <c r="A3661" s="75" t="s">
        <v>665</v>
      </c>
      <c r="B3661" s="75" t="s">
        <v>704</v>
      </c>
      <c r="C3661" s="75" t="s">
        <v>683</v>
      </c>
      <c r="D3661" s="75" t="s">
        <v>154</v>
      </c>
      <c r="E3661" s="75" t="s">
        <v>10</v>
      </c>
      <c r="F3661" s="75" t="s">
        <v>707</v>
      </c>
      <c r="G3661" s="77">
        <v>1660.0</v>
      </c>
    </row>
    <row r="3662">
      <c r="A3662" s="75" t="s">
        <v>665</v>
      </c>
      <c r="B3662" s="75" t="s">
        <v>704</v>
      </c>
      <c r="C3662" s="75" t="s">
        <v>683</v>
      </c>
      <c r="D3662" s="75" t="s">
        <v>154</v>
      </c>
      <c r="E3662" s="75" t="s">
        <v>16</v>
      </c>
      <c r="F3662" s="75" t="s">
        <v>705</v>
      </c>
      <c r="G3662" s="77">
        <v>498.0</v>
      </c>
    </row>
    <row r="3663">
      <c r="A3663" s="75" t="s">
        <v>665</v>
      </c>
      <c r="B3663" s="75" t="s">
        <v>704</v>
      </c>
      <c r="C3663" s="75" t="s">
        <v>683</v>
      </c>
      <c r="D3663" s="75" t="s">
        <v>154</v>
      </c>
      <c r="E3663" s="75" t="s">
        <v>16</v>
      </c>
      <c r="F3663" s="75" t="s">
        <v>706</v>
      </c>
      <c r="G3663" s="77">
        <v>262.0</v>
      </c>
    </row>
    <row r="3664">
      <c r="A3664" s="75" t="s">
        <v>665</v>
      </c>
      <c r="B3664" s="75" t="s">
        <v>704</v>
      </c>
      <c r="C3664" s="75" t="s">
        <v>683</v>
      </c>
      <c r="D3664" s="75" t="s">
        <v>154</v>
      </c>
      <c r="E3664" s="75" t="s">
        <v>16</v>
      </c>
      <c r="F3664" s="75" t="s">
        <v>707</v>
      </c>
      <c r="G3664" s="77">
        <v>170.0</v>
      </c>
    </row>
    <row r="3665">
      <c r="A3665" s="75" t="s">
        <v>665</v>
      </c>
      <c r="B3665" s="75" t="s">
        <v>704</v>
      </c>
      <c r="C3665" s="75" t="s">
        <v>683</v>
      </c>
      <c r="D3665" s="75" t="s">
        <v>154</v>
      </c>
      <c r="E3665" s="75" t="s">
        <v>12</v>
      </c>
      <c r="F3665" s="75" t="s">
        <v>705</v>
      </c>
      <c r="G3665" s="77">
        <v>316.0</v>
      </c>
    </row>
    <row r="3666">
      <c r="A3666" s="75" t="s">
        <v>665</v>
      </c>
      <c r="B3666" s="75" t="s">
        <v>704</v>
      </c>
      <c r="C3666" s="75" t="s">
        <v>683</v>
      </c>
      <c r="D3666" s="75" t="s">
        <v>154</v>
      </c>
      <c r="E3666" s="75" t="s">
        <v>12</v>
      </c>
      <c r="F3666" s="75" t="s">
        <v>706</v>
      </c>
      <c r="G3666" s="77">
        <v>83.0</v>
      </c>
    </row>
    <row r="3667">
      <c r="A3667" s="75" t="s">
        <v>665</v>
      </c>
      <c r="B3667" s="75" t="s">
        <v>704</v>
      </c>
      <c r="C3667" s="75" t="s">
        <v>683</v>
      </c>
      <c r="D3667" s="75" t="s">
        <v>154</v>
      </c>
      <c r="E3667" s="75" t="s">
        <v>12</v>
      </c>
      <c r="F3667" s="75" t="s">
        <v>707</v>
      </c>
      <c r="G3667" s="77">
        <v>58.0</v>
      </c>
    </row>
    <row r="3668">
      <c r="A3668" s="75" t="s">
        <v>665</v>
      </c>
      <c r="B3668" s="75" t="s">
        <v>704</v>
      </c>
      <c r="C3668" s="75" t="s">
        <v>683</v>
      </c>
      <c r="D3668" s="75" t="s">
        <v>154</v>
      </c>
      <c r="E3668" s="75" t="s">
        <v>18</v>
      </c>
      <c r="F3668" s="75" t="s">
        <v>705</v>
      </c>
      <c r="G3668" s="77">
        <v>31.0</v>
      </c>
    </row>
    <row r="3669">
      <c r="A3669" s="75" t="s">
        <v>665</v>
      </c>
      <c r="B3669" s="75" t="s">
        <v>704</v>
      </c>
      <c r="C3669" s="75" t="s">
        <v>683</v>
      </c>
      <c r="D3669" s="75" t="s">
        <v>154</v>
      </c>
      <c r="E3669" s="75" t="s">
        <v>18</v>
      </c>
      <c r="F3669" s="75" t="s">
        <v>706</v>
      </c>
      <c r="G3669" s="77">
        <v>3.0</v>
      </c>
    </row>
    <row r="3670">
      <c r="A3670" s="75" t="s">
        <v>665</v>
      </c>
      <c r="B3670" s="75" t="s">
        <v>704</v>
      </c>
      <c r="C3670" s="75" t="s">
        <v>683</v>
      </c>
      <c r="D3670" s="75" t="s">
        <v>154</v>
      </c>
      <c r="E3670" s="75" t="s">
        <v>18</v>
      </c>
      <c r="F3670" s="75" t="s">
        <v>707</v>
      </c>
      <c r="G3670" s="77">
        <v>3.0</v>
      </c>
    </row>
    <row r="3671">
      <c r="A3671" s="75" t="s">
        <v>665</v>
      </c>
      <c r="B3671" s="75" t="s">
        <v>704</v>
      </c>
      <c r="C3671" s="75" t="s">
        <v>683</v>
      </c>
      <c r="D3671" s="75" t="s">
        <v>126</v>
      </c>
      <c r="E3671" s="75" t="s">
        <v>17</v>
      </c>
      <c r="F3671" s="75" t="s">
        <v>705</v>
      </c>
      <c r="G3671" s="77">
        <v>79.0</v>
      </c>
    </row>
    <row r="3672">
      <c r="A3672" s="75" t="s">
        <v>665</v>
      </c>
      <c r="B3672" s="75" t="s">
        <v>704</v>
      </c>
      <c r="C3672" s="75" t="s">
        <v>683</v>
      </c>
      <c r="D3672" s="75" t="s">
        <v>126</v>
      </c>
      <c r="E3672" s="75" t="s">
        <v>17</v>
      </c>
      <c r="F3672" s="75" t="s">
        <v>706</v>
      </c>
      <c r="G3672" s="77">
        <v>20.0</v>
      </c>
    </row>
    <row r="3673">
      <c r="A3673" s="75" t="s">
        <v>665</v>
      </c>
      <c r="B3673" s="75" t="s">
        <v>704</v>
      </c>
      <c r="C3673" s="75" t="s">
        <v>683</v>
      </c>
      <c r="D3673" s="75" t="s">
        <v>126</v>
      </c>
      <c r="E3673" s="75" t="s">
        <v>17</v>
      </c>
      <c r="F3673" s="75" t="s">
        <v>707</v>
      </c>
      <c r="G3673" s="77">
        <v>16.0</v>
      </c>
    </row>
    <row r="3674">
      <c r="A3674" s="75" t="s">
        <v>665</v>
      </c>
      <c r="B3674" s="75" t="s">
        <v>704</v>
      </c>
      <c r="C3674" s="75" t="s">
        <v>683</v>
      </c>
      <c r="D3674" s="75" t="s">
        <v>126</v>
      </c>
      <c r="E3674" s="75" t="s">
        <v>14</v>
      </c>
      <c r="F3674" s="75" t="s">
        <v>705</v>
      </c>
      <c r="G3674" s="77">
        <v>159.0</v>
      </c>
    </row>
    <row r="3675">
      <c r="A3675" s="75" t="s">
        <v>665</v>
      </c>
      <c r="B3675" s="75" t="s">
        <v>704</v>
      </c>
      <c r="C3675" s="75" t="s">
        <v>683</v>
      </c>
      <c r="D3675" s="75" t="s">
        <v>126</v>
      </c>
      <c r="E3675" s="75" t="s">
        <v>14</v>
      </c>
      <c r="F3675" s="75" t="s">
        <v>706</v>
      </c>
      <c r="G3675" s="77">
        <v>0.0</v>
      </c>
    </row>
    <row r="3676">
      <c r="A3676" s="75" t="s">
        <v>665</v>
      </c>
      <c r="B3676" s="75" t="s">
        <v>704</v>
      </c>
      <c r="C3676" s="75" t="s">
        <v>683</v>
      </c>
      <c r="D3676" s="75" t="s">
        <v>126</v>
      </c>
      <c r="E3676" s="75" t="s">
        <v>14</v>
      </c>
      <c r="F3676" s="75" t="s">
        <v>707</v>
      </c>
      <c r="G3676" s="77">
        <v>0.0</v>
      </c>
    </row>
    <row r="3677">
      <c r="A3677" s="75" t="s">
        <v>665</v>
      </c>
      <c r="B3677" s="75" t="s">
        <v>704</v>
      </c>
      <c r="C3677" s="75" t="s">
        <v>683</v>
      </c>
      <c r="D3677" s="75" t="s">
        <v>126</v>
      </c>
      <c r="E3677" s="75" t="s">
        <v>11</v>
      </c>
      <c r="F3677" s="75" t="s">
        <v>705</v>
      </c>
      <c r="G3677" s="77">
        <v>4395.0</v>
      </c>
    </row>
    <row r="3678">
      <c r="A3678" s="75" t="s">
        <v>665</v>
      </c>
      <c r="B3678" s="75" t="s">
        <v>704</v>
      </c>
      <c r="C3678" s="75" t="s">
        <v>683</v>
      </c>
      <c r="D3678" s="75" t="s">
        <v>126</v>
      </c>
      <c r="E3678" s="75" t="s">
        <v>11</v>
      </c>
      <c r="F3678" s="75" t="s">
        <v>706</v>
      </c>
      <c r="G3678" s="77">
        <v>1088.0</v>
      </c>
    </row>
    <row r="3679">
      <c r="A3679" s="75" t="s">
        <v>665</v>
      </c>
      <c r="B3679" s="75" t="s">
        <v>704</v>
      </c>
      <c r="C3679" s="75" t="s">
        <v>683</v>
      </c>
      <c r="D3679" s="75" t="s">
        <v>126</v>
      </c>
      <c r="E3679" s="75" t="s">
        <v>11</v>
      </c>
      <c r="F3679" s="75" t="s">
        <v>707</v>
      </c>
      <c r="G3679" s="77">
        <v>973.0</v>
      </c>
    </row>
    <row r="3680">
      <c r="A3680" s="75" t="s">
        <v>665</v>
      </c>
      <c r="B3680" s="75" t="s">
        <v>704</v>
      </c>
      <c r="C3680" s="75" t="s">
        <v>683</v>
      </c>
      <c r="D3680" s="75" t="s">
        <v>126</v>
      </c>
      <c r="E3680" s="75" t="s">
        <v>20</v>
      </c>
      <c r="F3680" s="75" t="s">
        <v>705</v>
      </c>
      <c r="G3680" s="77">
        <v>98.0</v>
      </c>
    </row>
    <row r="3681">
      <c r="A3681" s="75" t="s">
        <v>665</v>
      </c>
      <c r="B3681" s="75" t="s">
        <v>704</v>
      </c>
      <c r="C3681" s="75" t="s">
        <v>683</v>
      </c>
      <c r="D3681" s="75" t="s">
        <v>126</v>
      </c>
      <c r="E3681" s="75" t="s">
        <v>20</v>
      </c>
      <c r="F3681" s="75" t="s">
        <v>706</v>
      </c>
      <c r="G3681" s="77">
        <v>14.0</v>
      </c>
    </row>
    <row r="3682">
      <c r="A3682" s="75" t="s">
        <v>665</v>
      </c>
      <c r="B3682" s="75" t="s">
        <v>704</v>
      </c>
      <c r="C3682" s="75" t="s">
        <v>683</v>
      </c>
      <c r="D3682" s="75" t="s">
        <v>126</v>
      </c>
      <c r="E3682" s="75" t="s">
        <v>20</v>
      </c>
      <c r="F3682" s="75" t="s">
        <v>707</v>
      </c>
      <c r="G3682" s="77">
        <v>14.0</v>
      </c>
    </row>
    <row r="3683">
      <c r="A3683" s="75" t="s">
        <v>665</v>
      </c>
      <c r="B3683" s="75" t="s">
        <v>704</v>
      </c>
      <c r="C3683" s="75" t="s">
        <v>683</v>
      </c>
      <c r="D3683" s="75" t="s">
        <v>126</v>
      </c>
      <c r="E3683" s="75" t="s">
        <v>15</v>
      </c>
      <c r="F3683" s="75" t="s">
        <v>705</v>
      </c>
      <c r="G3683" s="77">
        <v>290.0</v>
      </c>
    </row>
    <row r="3684">
      <c r="A3684" s="75" t="s">
        <v>665</v>
      </c>
      <c r="B3684" s="75" t="s">
        <v>704</v>
      </c>
      <c r="C3684" s="75" t="s">
        <v>683</v>
      </c>
      <c r="D3684" s="75" t="s">
        <v>126</v>
      </c>
      <c r="E3684" s="75" t="s">
        <v>15</v>
      </c>
      <c r="F3684" s="75" t="s">
        <v>706</v>
      </c>
      <c r="G3684" s="77">
        <v>5.0</v>
      </c>
    </row>
    <row r="3685">
      <c r="A3685" s="75" t="s">
        <v>665</v>
      </c>
      <c r="B3685" s="75" t="s">
        <v>704</v>
      </c>
      <c r="C3685" s="75" t="s">
        <v>683</v>
      </c>
      <c r="D3685" s="75" t="s">
        <v>126</v>
      </c>
      <c r="E3685" s="75" t="s">
        <v>15</v>
      </c>
      <c r="F3685" s="75" t="s">
        <v>707</v>
      </c>
      <c r="G3685" s="77">
        <v>5.0</v>
      </c>
    </row>
    <row r="3686">
      <c r="A3686" s="75" t="s">
        <v>665</v>
      </c>
      <c r="B3686" s="75" t="s">
        <v>704</v>
      </c>
      <c r="C3686" s="75" t="s">
        <v>683</v>
      </c>
      <c r="D3686" s="75" t="s">
        <v>126</v>
      </c>
      <c r="E3686" s="75" t="s">
        <v>19</v>
      </c>
      <c r="F3686" s="75" t="s">
        <v>705</v>
      </c>
      <c r="G3686" s="77">
        <v>44.0</v>
      </c>
    </row>
    <row r="3687">
      <c r="A3687" s="75" t="s">
        <v>665</v>
      </c>
      <c r="B3687" s="75" t="s">
        <v>704</v>
      </c>
      <c r="C3687" s="75" t="s">
        <v>683</v>
      </c>
      <c r="D3687" s="75" t="s">
        <v>126</v>
      </c>
      <c r="E3687" s="75" t="s">
        <v>19</v>
      </c>
      <c r="F3687" s="75" t="s">
        <v>706</v>
      </c>
      <c r="G3687" s="77">
        <v>19.0</v>
      </c>
    </row>
    <row r="3688">
      <c r="A3688" s="75" t="s">
        <v>665</v>
      </c>
      <c r="B3688" s="75" t="s">
        <v>704</v>
      </c>
      <c r="C3688" s="75" t="s">
        <v>683</v>
      </c>
      <c r="D3688" s="75" t="s">
        <v>126</v>
      </c>
      <c r="E3688" s="75" t="s">
        <v>19</v>
      </c>
      <c r="F3688" s="75" t="s">
        <v>707</v>
      </c>
      <c r="G3688" s="77">
        <v>19.0</v>
      </c>
    </row>
    <row r="3689">
      <c r="A3689" s="75" t="s">
        <v>665</v>
      </c>
      <c r="B3689" s="75" t="s">
        <v>704</v>
      </c>
      <c r="C3689" s="75" t="s">
        <v>683</v>
      </c>
      <c r="D3689" s="75" t="s">
        <v>126</v>
      </c>
      <c r="E3689" s="75" t="s">
        <v>13</v>
      </c>
      <c r="F3689" s="75" t="s">
        <v>705</v>
      </c>
      <c r="G3689" s="77">
        <v>91.0</v>
      </c>
    </row>
    <row r="3690">
      <c r="A3690" s="75" t="s">
        <v>665</v>
      </c>
      <c r="B3690" s="75" t="s">
        <v>704</v>
      </c>
      <c r="C3690" s="75" t="s">
        <v>683</v>
      </c>
      <c r="D3690" s="75" t="s">
        <v>126</v>
      </c>
      <c r="E3690" s="75" t="s">
        <v>13</v>
      </c>
      <c r="F3690" s="75" t="s">
        <v>706</v>
      </c>
      <c r="G3690" s="77">
        <v>5.0</v>
      </c>
    </row>
    <row r="3691">
      <c r="A3691" s="75" t="s">
        <v>665</v>
      </c>
      <c r="B3691" s="75" t="s">
        <v>704</v>
      </c>
      <c r="C3691" s="75" t="s">
        <v>683</v>
      </c>
      <c r="D3691" s="75" t="s">
        <v>126</v>
      </c>
      <c r="E3691" s="75" t="s">
        <v>13</v>
      </c>
      <c r="F3691" s="75" t="s">
        <v>707</v>
      </c>
      <c r="G3691" s="77">
        <v>5.0</v>
      </c>
    </row>
    <row r="3692">
      <c r="A3692" s="75" t="s">
        <v>665</v>
      </c>
      <c r="B3692" s="75" t="s">
        <v>704</v>
      </c>
      <c r="C3692" s="75" t="s">
        <v>683</v>
      </c>
      <c r="D3692" s="75" t="s">
        <v>126</v>
      </c>
      <c r="E3692" s="75" t="s">
        <v>10</v>
      </c>
      <c r="F3692" s="75" t="s">
        <v>705</v>
      </c>
      <c r="G3692" s="77">
        <v>4282.0</v>
      </c>
    </row>
    <row r="3693">
      <c r="A3693" s="75" t="s">
        <v>665</v>
      </c>
      <c r="B3693" s="75" t="s">
        <v>704</v>
      </c>
      <c r="C3693" s="75" t="s">
        <v>683</v>
      </c>
      <c r="D3693" s="75" t="s">
        <v>126</v>
      </c>
      <c r="E3693" s="75" t="s">
        <v>10</v>
      </c>
      <c r="F3693" s="75" t="s">
        <v>706</v>
      </c>
      <c r="G3693" s="77">
        <v>2410.0</v>
      </c>
    </row>
    <row r="3694">
      <c r="A3694" s="75" t="s">
        <v>665</v>
      </c>
      <c r="B3694" s="75" t="s">
        <v>704</v>
      </c>
      <c r="C3694" s="75" t="s">
        <v>683</v>
      </c>
      <c r="D3694" s="75" t="s">
        <v>126</v>
      </c>
      <c r="E3694" s="75" t="s">
        <v>10</v>
      </c>
      <c r="F3694" s="75" t="s">
        <v>707</v>
      </c>
      <c r="G3694" s="77">
        <v>1836.0</v>
      </c>
    </row>
    <row r="3695">
      <c r="A3695" s="75" t="s">
        <v>665</v>
      </c>
      <c r="B3695" s="75" t="s">
        <v>704</v>
      </c>
      <c r="C3695" s="75" t="s">
        <v>683</v>
      </c>
      <c r="D3695" s="75" t="s">
        <v>126</v>
      </c>
      <c r="E3695" s="75" t="s">
        <v>16</v>
      </c>
      <c r="F3695" s="75" t="s">
        <v>705</v>
      </c>
      <c r="G3695" s="77">
        <v>5354.0</v>
      </c>
    </row>
    <row r="3696">
      <c r="A3696" s="75" t="s">
        <v>665</v>
      </c>
      <c r="B3696" s="75" t="s">
        <v>704</v>
      </c>
      <c r="C3696" s="75" t="s">
        <v>683</v>
      </c>
      <c r="D3696" s="75" t="s">
        <v>126</v>
      </c>
      <c r="E3696" s="75" t="s">
        <v>16</v>
      </c>
      <c r="F3696" s="75" t="s">
        <v>706</v>
      </c>
      <c r="G3696" s="77">
        <v>4791.0</v>
      </c>
    </row>
    <row r="3697">
      <c r="A3697" s="75" t="s">
        <v>665</v>
      </c>
      <c r="B3697" s="75" t="s">
        <v>704</v>
      </c>
      <c r="C3697" s="75" t="s">
        <v>683</v>
      </c>
      <c r="D3697" s="75" t="s">
        <v>126</v>
      </c>
      <c r="E3697" s="75" t="s">
        <v>16</v>
      </c>
      <c r="F3697" s="75" t="s">
        <v>707</v>
      </c>
      <c r="G3697" s="77">
        <v>4301.0</v>
      </c>
    </row>
    <row r="3698">
      <c r="A3698" s="75" t="s">
        <v>665</v>
      </c>
      <c r="B3698" s="75" t="s">
        <v>704</v>
      </c>
      <c r="C3698" s="75" t="s">
        <v>683</v>
      </c>
      <c r="D3698" s="75" t="s">
        <v>126</v>
      </c>
      <c r="E3698" s="75" t="s">
        <v>12</v>
      </c>
      <c r="F3698" s="75" t="s">
        <v>705</v>
      </c>
      <c r="G3698" s="77">
        <v>257.0</v>
      </c>
    </row>
    <row r="3699">
      <c r="A3699" s="75" t="s">
        <v>665</v>
      </c>
      <c r="B3699" s="75" t="s">
        <v>704</v>
      </c>
      <c r="C3699" s="75" t="s">
        <v>683</v>
      </c>
      <c r="D3699" s="75" t="s">
        <v>126</v>
      </c>
      <c r="E3699" s="75" t="s">
        <v>12</v>
      </c>
      <c r="F3699" s="75" t="s">
        <v>706</v>
      </c>
      <c r="G3699" s="77">
        <v>49.0</v>
      </c>
    </row>
    <row r="3700">
      <c r="A3700" s="75" t="s">
        <v>665</v>
      </c>
      <c r="B3700" s="75" t="s">
        <v>704</v>
      </c>
      <c r="C3700" s="75" t="s">
        <v>683</v>
      </c>
      <c r="D3700" s="75" t="s">
        <v>126</v>
      </c>
      <c r="E3700" s="75" t="s">
        <v>12</v>
      </c>
      <c r="F3700" s="75" t="s">
        <v>707</v>
      </c>
      <c r="G3700" s="77">
        <v>42.0</v>
      </c>
    </row>
    <row r="3701">
      <c r="A3701" s="75" t="s">
        <v>665</v>
      </c>
      <c r="B3701" s="75" t="s">
        <v>704</v>
      </c>
      <c r="C3701" s="75" t="s">
        <v>683</v>
      </c>
      <c r="D3701" s="75" t="s">
        <v>126</v>
      </c>
      <c r="E3701" s="75" t="s">
        <v>18</v>
      </c>
      <c r="F3701" s="75" t="s">
        <v>705</v>
      </c>
      <c r="G3701" s="77">
        <v>14.0</v>
      </c>
    </row>
    <row r="3702">
      <c r="A3702" s="75" t="s">
        <v>665</v>
      </c>
      <c r="B3702" s="75" t="s">
        <v>704</v>
      </c>
      <c r="C3702" s="75" t="s">
        <v>683</v>
      </c>
      <c r="D3702" s="75" t="s">
        <v>126</v>
      </c>
      <c r="E3702" s="75" t="s">
        <v>18</v>
      </c>
      <c r="F3702" s="75" t="s">
        <v>706</v>
      </c>
      <c r="G3702" s="77">
        <v>1.0</v>
      </c>
    </row>
    <row r="3703">
      <c r="A3703" s="75" t="s">
        <v>665</v>
      </c>
      <c r="B3703" s="75" t="s">
        <v>704</v>
      </c>
      <c r="C3703" s="75" t="s">
        <v>683</v>
      </c>
      <c r="D3703" s="75" t="s">
        <v>126</v>
      </c>
      <c r="E3703" s="75" t="s">
        <v>18</v>
      </c>
      <c r="F3703" s="75" t="s">
        <v>707</v>
      </c>
      <c r="G3703" s="77">
        <v>1.0</v>
      </c>
    </row>
    <row r="3704">
      <c r="A3704" s="75" t="s">
        <v>665</v>
      </c>
      <c r="B3704" s="75" t="s">
        <v>704</v>
      </c>
      <c r="C3704" s="75" t="s">
        <v>683</v>
      </c>
      <c r="D3704" s="75" t="s">
        <v>233</v>
      </c>
      <c r="E3704" s="75" t="s">
        <v>17</v>
      </c>
      <c r="F3704" s="75" t="s">
        <v>705</v>
      </c>
      <c r="G3704" s="77">
        <v>311.0</v>
      </c>
    </row>
    <row r="3705">
      <c r="A3705" s="75" t="s">
        <v>665</v>
      </c>
      <c r="B3705" s="75" t="s">
        <v>704</v>
      </c>
      <c r="C3705" s="75" t="s">
        <v>683</v>
      </c>
      <c r="D3705" s="75" t="s">
        <v>233</v>
      </c>
      <c r="E3705" s="75" t="s">
        <v>17</v>
      </c>
      <c r="F3705" s="75" t="s">
        <v>706</v>
      </c>
      <c r="G3705" s="77">
        <v>198.0</v>
      </c>
    </row>
    <row r="3706">
      <c r="A3706" s="75" t="s">
        <v>665</v>
      </c>
      <c r="B3706" s="75" t="s">
        <v>704</v>
      </c>
      <c r="C3706" s="75" t="s">
        <v>683</v>
      </c>
      <c r="D3706" s="75" t="s">
        <v>233</v>
      </c>
      <c r="E3706" s="75" t="s">
        <v>17</v>
      </c>
      <c r="F3706" s="75" t="s">
        <v>707</v>
      </c>
      <c r="G3706" s="77">
        <v>124.0</v>
      </c>
    </row>
    <row r="3707">
      <c r="A3707" s="75" t="s">
        <v>665</v>
      </c>
      <c r="B3707" s="75" t="s">
        <v>704</v>
      </c>
      <c r="C3707" s="75" t="s">
        <v>683</v>
      </c>
      <c r="D3707" s="75" t="s">
        <v>233</v>
      </c>
      <c r="E3707" s="75" t="s">
        <v>14</v>
      </c>
      <c r="F3707" s="75" t="s">
        <v>705</v>
      </c>
      <c r="G3707" s="77">
        <v>29.0</v>
      </c>
    </row>
    <row r="3708">
      <c r="A3708" s="75" t="s">
        <v>665</v>
      </c>
      <c r="B3708" s="75" t="s">
        <v>704</v>
      </c>
      <c r="C3708" s="75" t="s">
        <v>683</v>
      </c>
      <c r="D3708" s="75" t="s">
        <v>233</v>
      </c>
      <c r="E3708" s="75" t="s">
        <v>14</v>
      </c>
      <c r="F3708" s="75" t="s">
        <v>706</v>
      </c>
      <c r="G3708" s="77">
        <v>0.0</v>
      </c>
    </row>
    <row r="3709">
      <c r="A3709" s="75" t="s">
        <v>665</v>
      </c>
      <c r="B3709" s="75" t="s">
        <v>704</v>
      </c>
      <c r="C3709" s="75" t="s">
        <v>683</v>
      </c>
      <c r="D3709" s="75" t="s">
        <v>233</v>
      </c>
      <c r="E3709" s="75" t="s">
        <v>14</v>
      </c>
      <c r="F3709" s="75" t="s">
        <v>707</v>
      </c>
      <c r="G3709" s="77">
        <v>0.0</v>
      </c>
    </row>
    <row r="3710">
      <c r="A3710" s="75" t="s">
        <v>665</v>
      </c>
      <c r="B3710" s="75" t="s">
        <v>704</v>
      </c>
      <c r="C3710" s="75" t="s">
        <v>683</v>
      </c>
      <c r="D3710" s="75" t="s">
        <v>233</v>
      </c>
      <c r="E3710" s="75" t="s">
        <v>11</v>
      </c>
      <c r="F3710" s="75" t="s">
        <v>705</v>
      </c>
      <c r="G3710" s="77">
        <v>478.0</v>
      </c>
    </row>
    <row r="3711">
      <c r="A3711" s="75" t="s">
        <v>665</v>
      </c>
      <c r="B3711" s="75" t="s">
        <v>704</v>
      </c>
      <c r="C3711" s="75" t="s">
        <v>683</v>
      </c>
      <c r="D3711" s="75" t="s">
        <v>233</v>
      </c>
      <c r="E3711" s="75" t="s">
        <v>11</v>
      </c>
      <c r="F3711" s="75" t="s">
        <v>706</v>
      </c>
      <c r="G3711" s="77">
        <v>65.0</v>
      </c>
    </row>
    <row r="3712">
      <c r="A3712" s="75" t="s">
        <v>665</v>
      </c>
      <c r="B3712" s="75" t="s">
        <v>704</v>
      </c>
      <c r="C3712" s="75" t="s">
        <v>683</v>
      </c>
      <c r="D3712" s="75" t="s">
        <v>233</v>
      </c>
      <c r="E3712" s="75" t="s">
        <v>11</v>
      </c>
      <c r="F3712" s="75" t="s">
        <v>707</v>
      </c>
      <c r="G3712" s="77">
        <v>56.0</v>
      </c>
    </row>
    <row r="3713">
      <c r="A3713" s="75" t="s">
        <v>665</v>
      </c>
      <c r="B3713" s="75" t="s">
        <v>704</v>
      </c>
      <c r="C3713" s="75" t="s">
        <v>683</v>
      </c>
      <c r="D3713" s="75" t="s">
        <v>233</v>
      </c>
      <c r="E3713" s="75" t="s">
        <v>20</v>
      </c>
      <c r="F3713" s="75" t="s">
        <v>705</v>
      </c>
      <c r="G3713" s="77">
        <v>31.0</v>
      </c>
    </row>
    <row r="3714">
      <c r="A3714" s="75" t="s">
        <v>665</v>
      </c>
      <c r="B3714" s="75" t="s">
        <v>704</v>
      </c>
      <c r="C3714" s="75" t="s">
        <v>683</v>
      </c>
      <c r="D3714" s="75" t="s">
        <v>233</v>
      </c>
      <c r="E3714" s="75" t="s">
        <v>20</v>
      </c>
      <c r="F3714" s="75" t="s">
        <v>706</v>
      </c>
      <c r="G3714" s="77">
        <v>6.0</v>
      </c>
    </row>
    <row r="3715">
      <c r="A3715" s="75" t="s">
        <v>665</v>
      </c>
      <c r="B3715" s="75" t="s">
        <v>704</v>
      </c>
      <c r="C3715" s="75" t="s">
        <v>683</v>
      </c>
      <c r="D3715" s="75" t="s">
        <v>233</v>
      </c>
      <c r="E3715" s="75" t="s">
        <v>20</v>
      </c>
      <c r="F3715" s="75" t="s">
        <v>707</v>
      </c>
      <c r="G3715" s="77">
        <v>6.0</v>
      </c>
    </row>
    <row r="3716">
      <c r="A3716" s="75" t="s">
        <v>665</v>
      </c>
      <c r="B3716" s="75" t="s">
        <v>704</v>
      </c>
      <c r="C3716" s="75" t="s">
        <v>683</v>
      </c>
      <c r="D3716" s="75" t="s">
        <v>233</v>
      </c>
      <c r="E3716" s="75" t="s">
        <v>15</v>
      </c>
      <c r="F3716" s="75" t="s">
        <v>705</v>
      </c>
      <c r="G3716" s="77">
        <v>28.0</v>
      </c>
    </row>
    <row r="3717">
      <c r="A3717" s="75" t="s">
        <v>665</v>
      </c>
      <c r="B3717" s="75" t="s">
        <v>704</v>
      </c>
      <c r="C3717" s="75" t="s">
        <v>683</v>
      </c>
      <c r="D3717" s="75" t="s">
        <v>233</v>
      </c>
      <c r="E3717" s="75" t="s">
        <v>15</v>
      </c>
      <c r="F3717" s="75" t="s">
        <v>706</v>
      </c>
      <c r="G3717" s="77">
        <v>1.0</v>
      </c>
    </row>
    <row r="3718">
      <c r="A3718" s="75" t="s">
        <v>665</v>
      </c>
      <c r="B3718" s="75" t="s">
        <v>704</v>
      </c>
      <c r="C3718" s="75" t="s">
        <v>683</v>
      </c>
      <c r="D3718" s="75" t="s">
        <v>233</v>
      </c>
      <c r="E3718" s="75" t="s">
        <v>15</v>
      </c>
      <c r="F3718" s="75" t="s">
        <v>707</v>
      </c>
      <c r="G3718" s="77">
        <v>1.0</v>
      </c>
    </row>
    <row r="3719">
      <c r="A3719" s="75" t="s">
        <v>665</v>
      </c>
      <c r="B3719" s="75" t="s">
        <v>704</v>
      </c>
      <c r="C3719" s="75" t="s">
        <v>683</v>
      </c>
      <c r="D3719" s="75" t="s">
        <v>233</v>
      </c>
      <c r="E3719" s="75" t="s">
        <v>19</v>
      </c>
      <c r="F3719" s="75" t="s">
        <v>705</v>
      </c>
      <c r="G3719" s="77">
        <v>48.0</v>
      </c>
    </row>
    <row r="3720">
      <c r="A3720" s="75" t="s">
        <v>665</v>
      </c>
      <c r="B3720" s="75" t="s">
        <v>704</v>
      </c>
      <c r="C3720" s="75" t="s">
        <v>683</v>
      </c>
      <c r="D3720" s="75" t="s">
        <v>233</v>
      </c>
      <c r="E3720" s="75" t="s">
        <v>19</v>
      </c>
      <c r="F3720" s="75" t="s">
        <v>706</v>
      </c>
      <c r="G3720" s="77">
        <v>44.0</v>
      </c>
    </row>
    <row r="3721">
      <c r="A3721" s="75" t="s">
        <v>665</v>
      </c>
      <c r="B3721" s="75" t="s">
        <v>704</v>
      </c>
      <c r="C3721" s="75" t="s">
        <v>683</v>
      </c>
      <c r="D3721" s="75" t="s">
        <v>233</v>
      </c>
      <c r="E3721" s="75" t="s">
        <v>19</v>
      </c>
      <c r="F3721" s="75" t="s">
        <v>707</v>
      </c>
      <c r="G3721" s="77">
        <v>29.0</v>
      </c>
    </row>
    <row r="3722">
      <c r="A3722" s="75" t="s">
        <v>665</v>
      </c>
      <c r="B3722" s="75" t="s">
        <v>704</v>
      </c>
      <c r="C3722" s="75" t="s">
        <v>683</v>
      </c>
      <c r="D3722" s="75" t="s">
        <v>233</v>
      </c>
      <c r="E3722" s="75" t="s">
        <v>13</v>
      </c>
      <c r="F3722" s="75" t="s">
        <v>705</v>
      </c>
      <c r="G3722" s="77">
        <v>8.0</v>
      </c>
    </row>
    <row r="3723">
      <c r="A3723" s="75" t="s">
        <v>665</v>
      </c>
      <c r="B3723" s="75" t="s">
        <v>704</v>
      </c>
      <c r="C3723" s="75" t="s">
        <v>683</v>
      </c>
      <c r="D3723" s="75" t="s">
        <v>233</v>
      </c>
      <c r="E3723" s="75" t="s">
        <v>13</v>
      </c>
      <c r="F3723" s="75" t="s">
        <v>706</v>
      </c>
      <c r="G3723" s="77">
        <v>1.0</v>
      </c>
    </row>
    <row r="3724">
      <c r="A3724" s="75" t="s">
        <v>665</v>
      </c>
      <c r="B3724" s="75" t="s">
        <v>704</v>
      </c>
      <c r="C3724" s="75" t="s">
        <v>683</v>
      </c>
      <c r="D3724" s="75" t="s">
        <v>233</v>
      </c>
      <c r="E3724" s="75" t="s">
        <v>13</v>
      </c>
      <c r="F3724" s="75" t="s">
        <v>707</v>
      </c>
      <c r="G3724" s="77">
        <v>1.0</v>
      </c>
    </row>
    <row r="3725">
      <c r="A3725" s="75" t="s">
        <v>665</v>
      </c>
      <c r="B3725" s="75" t="s">
        <v>704</v>
      </c>
      <c r="C3725" s="75" t="s">
        <v>683</v>
      </c>
      <c r="D3725" s="75" t="s">
        <v>233</v>
      </c>
      <c r="E3725" s="75" t="s">
        <v>10</v>
      </c>
      <c r="F3725" s="75" t="s">
        <v>705</v>
      </c>
      <c r="G3725" s="77">
        <v>208.0</v>
      </c>
    </row>
    <row r="3726">
      <c r="A3726" s="75" t="s">
        <v>665</v>
      </c>
      <c r="B3726" s="75" t="s">
        <v>704</v>
      </c>
      <c r="C3726" s="75" t="s">
        <v>683</v>
      </c>
      <c r="D3726" s="75" t="s">
        <v>233</v>
      </c>
      <c r="E3726" s="75" t="s">
        <v>10</v>
      </c>
      <c r="F3726" s="75" t="s">
        <v>706</v>
      </c>
      <c r="G3726" s="77">
        <v>52.0</v>
      </c>
    </row>
    <row r="3727">
      <c r="A3727" s="75" t="s">
        <v>665</v>
      </c>
      <c r="B3727" s="75" t="s">
        <v>704</v>
      </c>
      <c r="C3727" s="75" t="s">
        <v>683</v>
      </c>
      <c r="D3727" s="75" t="s">
        <v>233</v>
      </c>
      <c r="E3727" s="75" t="s">
        <v>10</v>
      </c>
      <c r="F3727" s="75" t="s">
        <v>707</v>
      </c>
      <c r="G3727" s="77">
        <v>37.0</v>
      </c>
    </row>
    <row r="3728">
      <c r="A3728" s="75" t="s">
        <v>665</v>
      </c>
      <c r="B3728" s="75" t="s">
        <v>704</v>
      </c>
      <c r="C3728" s="75" t="s">
        <v>683</v>
      </c>
      <c r="D3728" s="75" t="s">
        <v>233</v>
      </c>
      <c r="E3728" s="75" t="s">
        <v>16</v>
      </c>
      <c r="F3728" s="75" t="s">
        <v>705</v>
      </c>
      <c r="G3728" s="77">
        <v>32.0</v>
      </c>
    </row>
    <row r="3729">
      <c r="A3729" s="75" t="s">
        <v>665</v>
      </c>
      <c r="B3729" s="75" t="s">
        <v>704</v>
      </c>
      <c r="C3729" s="75" t="s">
        <v>683</v>
      </c>
      <c r="D3729" s="75" t="s">
        <v>233</v>
      </c>
      <c r="E3729" s="75" t="s">
        <v>16</v>
      </c>
      <c r="F3729" s="75" t="s">
        <v>706</v>
      </c>
      <c r="G3729" s="77">
        <v>2.0</v>
      </c>
    </row>
    <row r="3730">
      <c r="A3730" s="75" t="s">
        <v>665</v>
      </c>
      <c r="B3730" s="75" t="s">
        <v>704</v>
      </c>
      <c r="C3730" s="75" t="s">
        <v>683</v>
      </c>
      <c r="D3730" s="75" t="s">
        <v>233</v>
      </c>
      <c r="E3730" s="75" t="s">
        <v>16</v>
      </c>
      <c r="F3730" s="75" t="s">
        <v>707</v>
      </c>
      <c r="G3730" s="77">
        <v>2.0</v>
      </c>
    </row>
    <row r="3731">
      <c r="A3731" s="75" t="s">
        <v>665</v>
      </c>
      <c r="B3731" s="75" t="s">
        <v>704</v>
      </c>
      <c r="C3731" s="75" t="s">
        <v>683</v>
      </c>
      <c r="D3731" s="75" t="s">
        <v>233</v>
      </c>
      <c r="E3731" s="75" t="s">
        <v>12</v>
      </c>
      <c r="F3731" s="75" t="s">
        <v>705</v>
      </c>
      <c r="G3731" s="77">
        <v>63.0</v>
      </c>
    </row>
    <row r="3732">
      <c r="A3732" s="75" t="s">
        <v>665</v>
      </c>
      <c r="B3732" s="75" t="s">
        <v>704</v>
      </c>
      <c r="C3732" s="75" t="s">
        <v>683</v>
      </c>
      <c r="D3732" s="75" t="s">
        <v>233</v>
      </c>
      <c r="E3732" s="75" t="s">
        <v>12</v>
      </c>
      <c r="F3732" s="75" t="s">
        <v>706</v>
      </c>
      <c r="G3732" s="77">
        <v>19.0</v>
      </c>
    </row>
    <row r="3733">
      <c r="A3733" s="75" t="s">
        <v>665</v>
      </c>
      <c r="B3733" s="75" t="s">
        <v>704</v>
      </c>
      <c r="C3733" s="75" t="s">
        <v>683</v>
      </c>
      <c r="D3733" s="75" t="s">
        <v>233</v>
      </c>
      <c r="E3733" s="75" t="s">
        <v>12</v>
      </c>
      <c r="F3733" s="75" t="s">
        <v>707</v>
      </c>
      <c r="G3733" s="77">
        <v>16.0</v>
      </c>
    </row>
    <row r="3734">
      <c r="A3734" s="75" t="s">
        <v>665</v>
      </c>
      <c r="B3734" s="75" t="s">
        <v>704</v>
      </c>
      <c r="C3734" s="75" t="s">
        <v>683</v>
      </c>
      <c r="D3734" s="75" t="s">
        <v>233</v>
      </c>
      <c r="E3734" s="75" t="s">
        <v>18</v>
      </c>
      <c r="F3734" s="75" t="s">
        <v>705</v>
      </c>
      <c r="G3734" s="77">
        <v>2.0</v>
      </c>
    </row>
    <row r="3735">
      <c r="A3735" s="75" t="s">
        <v>665</v>
      </c>
      <c r="B3735" s="75" t="s">
        <v>704</v>
      </c>
      <c r="C3735" s="75" t="s">
        <v>683</v>
      </c>
      <c r="D3735" s="75" t="s">
        <v>233</v>
      </c>
      <c r="E3735" s="75" t="s">
        <v>18</v>
      </c>
      <c r="F3735" s="75" t="s">
        <v>706</v>
      </c>
      <c r="G3735" s="77">
        <v>0.0</v>
      </c>
    </row>
    <row r="3736">
      <c r="A3736" s="75" t="s">
        <v>665</v>
      </c>
      <c r="B3736" s="75" t="s">
        <v>704</v>
      </c>
      <c r="C3736" s="75" t="s">
        <v>683</v>
      </c>
      <c r="D3736" s="75" t="s">
        <v>233</v>
      </c>
      <c r="E3736" s="75" t="s">
        <v>18</v>
      </c>
      <c r="F3736" s="75" t="s">
        <v>707</v>
      </c>
      <c r="G3736" s="77">
        <v>0.0</v>
      </c>
    </row>
    <row r="3737">
      <c r="A3737" s="75" t="s">
        <v>665</v>
      </c>
      <c r="B3737" s="75" t="s">
        <v>704</v>
      </c>
      <c r="C3737" s="75" t="s">
        <v>683</v>
      </c>
      <c r="D3737" s="75" t="s">
        <v>105</v>
      </c>
      <c r="E3737" s="75" t="s">
        <v>17</v>
      </c>
      <c r="F3737" s="75" t="s">
        <v>705</v>
      </c>
      <c r="G3737" s="77">
        <v>384.0</v>
      </c>
    </row>
    <row r="3738">
      <c r="A3738" s="75" t="s">
        <v>665</v>
      </c>
      <c r="B3738" s="75" t="s">
        <v>704</v>
      </c>
      <c r="C3738" s="75" t="s">
        <v>683</v>
      </c>
      <c r="D3738" s="75" t="s">
        <v>105</v>
      </c>
      <c r="E3738" s="75" t="s">
        <v>17</v>
      </c>
      <c r="F3738" s="75" t="s">
        <v>706</v>
      </c>
      <c r="G3738" s="77">
        <v>21.0</v>
      </c>
    </row>
    <row r="3739">
      <c r="A3739" s="75" t="s">
        <v>665</v>
      </c>
      <c r="B3739" s="75" t="s">
        <v>704</v>
      </c>
      <c r="C3739" s="75" t="s">
        <v>683</v>
      </c>
      <c r="D3739" s="75" t="s">
        <v>105</v>
      </c>
      <c r="E3739" s="75" t="s">
        <v>17</v>
      </c>
      <c r="F3739" s="75" t="s">
        <v>707</v>
      </c>
      <c r="G3739" s="77">
        <v>19.0</v>
      </c>
    </row>
    <row r="3740">
      <c r="A3740" s="75" t="s">
        <v>665</v>
      </c>
      <c r="B3740" s="75" t="s">
        <v>704</v>
      </c>
      <c r="C3740" s="75" t="s">
        <v>683</v>
      </c>
      <c r="D3740" s="75" t="s">
        <v>105</v>
      </c>
      <c r="E3740" s="75" t="s">
        <v>14</v>
      </c>
      <c r="F3740" s="75" t="s">
        <v>705</v>
      </c>
      <c r="G3740" s="77">
        <v>2800.0</v>
      </c>
    </row>
    <row r="3741">
      <c r="A3741" s="75" t="s">
        <v>665</v>
      </c>
      <c r="B3741" s="75" t="s">
        <v>704</v>
      </c>
      <c r="C3741" s="75" t="s">
        <v>683</v>
      </c>
      <c r="D3741" s="75" t="s">
        <v>105</v>
      </c>
      <c r="E3741" s="75" t="s">
        <v>14</v>
      </c>
      <c r="F3741" s="75" t="s">
        <v>706</v>
      </c>
      <c r="G3741" s="77">
        <v>0.0</v>
      </c>
    </row>
    <row r="3742">
      <c r="A3742" s="75" t="s">
        <v>665</v>
      </c>
      <c r="B3742" s="75" t="s">
        <v>704</v>
      </c>
      <c r="C3742" s="75" t="s">
        <v>683</v>
      </c>
      <c r="D3742" s="75" t="s">
        <v>105</v>
      </c>
      <c r="E3742" s="75" t="s">
        <v>14</v>
      </c>
      <c r="F3742" s="75" t="s">
        <v>707</v>
      </c>
      <c r="G3742" s="77">
        <v>0.0</v>
      </c>
    </row>
    <row r="3743">
      <c r="A3743" s="75" t="s">
        <v>665</v>
      </c>
      <c r="B3743" s="75" t="s">
        <v>704</v>
      </c>
      <c r="C3743" s="75" t="s">
        <v>683</v>
      </c>
      <c r="D3743" s="75" t="s">
        <v>105</v>
      </c>
      <c r="E3743" s="75" t="s">
        <v>11</v>
      </c>
      <c r="F3743" s="75" t="s">
        <v>705</v>
      </c>
      <c r="G3743" s="77">
        <v>41282.0</v>
      </c>
    </row>
    <row r="3744">
      <c r="A3744" s="75" t="s">
        <v>665</v>
      </c>
      <c r="B3744" s="75" t="s">
        <v>704</v>
      </c>
      <c r="C3744" s="75" t="s">
        <v>683</v>
      </c>
      <c r="D3744" s="75" t="s">
        <v>105</v>
      </c>
      <c r="E3744" s="75" t="s">
        <v>11</v>
      </c>
      <c r="F3744" s="75" t="s">
        <v>706</v>
      </c>
      <c r="G3744" s="77">
        <v>1605.0</v>
      </c>
    </row>
    <row r="3745">
      <c r="A3745" s="75" t="s">
        <v>665</v>
      </c>
      <c r="B3745" s="75" t="s">
        <v>704</v>
      </c>
      <c r="C3745" s="75" t="s">
        <v>683</v>
      </c>
      <c r="D3745" s="75" t="s">
        <v>105</v>
      </c>
      <c r="E3745" s="75" t="s">
        <v>11</v>
      </c>
      <c r="F3745" s="75" t="s">
        <v>707</v>
      </c>
      <c r="G3745" s="77">
        <v>1371.0</v>
      </c>
    </row>
    <row r="3746">
      <c r="A3746" s="75" t="s">
        <v>665</v>
      </c>
      <c r="B3746" s="75" t="s">
        <v>704</v>
      </c>
      <c r="C3746" s="75" t="s">
        <v>683</v>
      </c>
      <c r="D3746" s="75" t="s">
        <v>105</v>
      </c>
      <c r="E3746" s="75" t="s">
        <v>20</v>
      </c>
      <c r="F3746" s="75" t="s">
        <v>705</v>
      </c>
      <c r="G3746" s="77">
        <v>797.0</v>
      </c>
    </row>
    <row r="3747">
      <c r="A3747" s="75" t="s">
        <v>665</v>
      </c>
      <c r="B3747" s="75" t="s">
        <v>704</v>
      </c>
      <c r="C3747" s="75" t="s">
        <v>683</v>
      </c>
      <c r="D3747" s="75" t="s">
        <v>105</v>
      </c>
      <c r="E3747" s="75" t="s">
        <v>20</v>
      </c>
      <c r="F3747" s="75" t="s">
        <v>706</v>
      </c>
      <c r="G3747" s="77">
        <v>15.0</v>
      </c>
    </row>
    <row r="3748">
      <c r="A3748" s="75" t="s">
        <v>665</v>
      </c>
      <c r="B3748" s="75" t="s">
        <v>704</v>
      </c>
      <c r="C3748" s="75" t="s">
        <v>683</v>
      </c>
      <c r="D3748" s="75" t="s">
        <v>105</v>
      </c>
      <c r="E3748" s="75" t="s">
        <v>20</v>
      </c>
      <c r="F3748" s="75" t="s">
        <v>707</v>
      </c>
      <c r="G3748" s="77">
        <v>15.0</v>
      </c>
    </row>
    <row r="3749">
      <c r="A3749" s="75" t="s">
        <v>665</v>
      </c>
      <c r="B3749" s="75" t="s">
        <v>704</v>
      </c>
      <c r="C3749" s="75" t="s">
        <v>683</v>
      </c>
      <c r="D3749" s="75" t="s">
        <v>105</v>
      </c>
      <c r="E3749" s="75" t="s">
        <v>15</v>
      </c>
      <c r="F3749" s="75" t="s">
        <v>705</v>
      </c>
      <c r="G3749" s="77">
        <v>3704.0</v>
      </c>
    </row>
    <row r="3750">
      <c r="A3750" s="75" t="s">
        <v>665</v>
      </c>
      <c r="B3750" s="75" t="s">
        <v>704</v>
      </c>
      <c r="C3750" s="75" t="s">
        <v>683</v>
      </c>
      <c r="D3750" s="75" t="s">
        <v>105</v>
      </c>
      <c r="E3750" s="75" t="s">
        <v>15</v>
      </c>
      <c r="F3750" s="75" t="s">
        <v>706</v>
      </c>
      <c r="G3750" s="77">
        <v>50.0</v>
      </c>
    </row>
    <row r="3751">
      <c r="A3751" s="75" t="s">
        <v>665</v>
      </c>
      <c r="B3751" s="75" t="s">
        <v>704</v>
      </c>
      <c r="C3751" s="75" t="s">
        <v>683</v>
      </c>
      <c r="D3751" s="75" t="s">
        <v>105</v>
      </c>
      <c r="E3751" s="75" t="s">
        <v>15</v>
      </c>
      <c r="F3751" s="75" t="s">
        <v>707</v>
      </c>
      <c r="G3751" s="77">
        <v>49.0</v>
      </c>
    </row>
    <row r="3752">
      <c r="A3752" s="75" t="s">
        <v>665</v>
      </c>
      <c r="B3752" s="75" t="s">
        <v>704</v>
      </c>
      <c r="C3752" s="75" t="s">
        <v>683</v>
      </c>
      <c r="D3752" s="75" t="s">
        <v>105</v>
      </c>
      <c r="E3752" s="75" t="s">
        <v>19</v>
      </c>
      <c r="F3752" s="75" t="s">
        <v>705</v>
      </c>
      <c r="G3752" s="77">
        <v>611.0</v>
      </c>
    </row>
    <row r="3753">
      <c r="A3753" s="75" t="s">
        <v>665</v>
      </c>
      <c r="B3753" s="75" t="s">
        <v>704</v>
      </c>
      <c r="C3753" s="75" t="s">
        <v>683</v>
      </c>
      <c r="D3753" s="75" t="s">
        <v>105</v>
      </c>
      <c r="E3753" s="75" t="s">
        <v>19</v>
      </c>
      <c r="F3753" s="75" t="s">
        <v>706</v>
      </c>
      <c r="G3753" s="77">
        <v>186.0</v>
      </c>
    </row>
    <row r="3754">
      <c r="A3754" s="75" t="s">
        <v>665</v>
      </c>
      <c r="B3754" s="75" t="s">
        <v>704</v>
      </c>
      <c r="C3754" s="75" t="s">
        <v>683</v>
      </c>
      <c r="D3754" s="75" t="s">
        <v>105</v>
      </c>
      <c r="E3754" s="75" t="s">
        <v>19</v>
      </c>
      <c r="F3754" s="75" t="s">
        <v>707</v>
      </c>
      <c r="G3754" s="77">
        <v>153.0</v>
      </c>
    </row>
    <row r="3755">
      <c r="A3755" s="75" t="s">
        <v>665</v>
      </c>
      <c r="B3755" s="75" t="s">
        <v>704</v>
      </c>
      <c r="C3755" s="75" t="s">
        <v>683</v>
      </c>
      <c r="D3755" s="75" t="s">
        <v>105</v>
      </c>
      <c r="E3755" s="75" t="s">
        <v>13</v>
      </c>
      <c r="F3755" s="75" t="s">
        <v>705</v>
      </c>
      <c r="G3755" s="77">
        <v>677.0</v>
      </c>
    </row>
    <row r="3756">
      <c r="A3756" s="75" t="s">
        <v>665</v>
      </c>
      <c r="B3756" s="75" t="s">
        <v>704</v>
      </c>
      <c r="C3756" s="75" t="s">
        <v>683</v>
      </c>
      <c r="D3756" s="75" t="s">
        <v>105</v>
      </c>
      <c r="E3756" s="75" t="s">
        <v>13</v>
      </c>
      <c r="F3756" s="75" t="s">
        <v>706</v>
      </c>
      <c r="G3756" s="77">
        <v>57.0</v>
      </c>
    </row>
    <row r="3757">
      <c r="A3757" s="75" t="s">
        <v>665</v>
      </c>
      <c r="B3757" s="75" t="s">
        <v>704</v>
      </c>
      <c r="C3757" s="75" t="s">
        <v>683</v>
      </c>
      <c r="D3757" s="75" t="s">
        <v>105</v>
      </c>
      <c r="E3757" s="75" t="s">
        <v>13</v>
      </c>
      <c r="F3757" s="75" t="s">
        <v>707</v>
      </c>
      <c r="G3757" s="77">
        <v>56.0</v>
      </c>
    </row>
    <row r="3758">
      <c r="A3758" s="75" t="s">
        <v>665</v>
      </c>
      <c r="B3758" s="75" t="s">
        <v>704</v>
      </c>
      <c r="C3758" s="75" t="s">
        <v>683</v>
      </c>
      <c r="D3758" s="75" t="s">
        <v>105</v>
      </c>
      <c r="E3758" s="75" t="s">
        <v>10</v>
      </c>
      <c r="F3758" s="75" t="s">
        <v>705</v>
      </c>
      <c r="G3758" s="77">
        <v>35919.0</v>
      </c>
    </row>
    <row r="3759">
      <c r="A3759" s="75" t="s">
        <v>665</v>
      </c>
      <c r="B3759" s="75" t="s">
        <v>704</v>
      </c>
      <c r="C3759" s="75" t="s">
        <v>683</v>
      </c>
      <c r="D3759" s="75" t="s">
        <v>105</v>
      </c>
      <c r="E3759" s="75" t="s">
        <v>10</v>
      </c>
      <c r="F3759" s="75" t="s">
        <v>706</v>
      </c>
      <c r="G3759" s="77">
        <v>11721.0</v>
      </c>
    </row>
    <row r="3760">
      <c r="A3760" s="75" t="s">
        <v>665</v>
      </c>
      <c r="B3760" s="75" t="s">
        <v>704</v>
      </c>
      <c r="C3760" s="75" t="s">
        <v>683</v>
      </c>
      <c r="D3760" s="75" t="s">
        <v>105</v>
      </c>
      <c r="E3760" s="75" t="s">
        <v>10</v>
      </c>
      <c r="F3760" s="75" t="s">
        <v>707</v>
      </c>
      <c r="G3760" s="77">
        <v>6708.0</v>
      </c>
    </row>
    <row r="3761">
      <c r="A3761" s="75" t="s">
        <v>665</v>
      </c>
      <c r="B3761" s="75" t="s">
        <v>704</v>
      </c>
      <c r="C3761" s="75" t="s">
        <v>683</v>
      </c>
      <c r="D3761" s="75" t="s">
        <v>105</v>
      </c>
      <c r="E3761" s="75" t="s">
        <v>16</v>
      </c>
      <c r="F3761" s="75" t="s">
        <v>705</v>
      </c>
      <c r="G3761" s="77">
        <v>5457.0</v>
      </c>
    </row>
    <row r="3762">
      <c r="A3762" s="75" t="s">
        <v>665</v>
      </c>
      <c r="B3762" s="75" t="s">
        <v>704</v>
      </c>
      <c r="C3762" s="75" t="s">
        <v>683</v>
      </c>
      <c r="D3762" s="75" t="s">
        <v>105</v>
      </c>
      <c r="E3762" s="75" t="s">
        <v>16</v>
      </c>
      <c r="F3762" s="75" t="s">
        <v>706</v>
      </c>
      <c r="G3762" s="77">
        <v>942.0</v>
      </c>
    </row>
    <row r="3763">
      <c r="A3763" s="75" t="s">
        <v>665</v>
      </c>
      <c r="B3763" s="75" t="s">
        <v>704</v>
      </c>
      <c r="C3763" s="75" t="s">
        <v>683</v>
      </c>
      <c r="D3763" s="75" t="s">
        <v>105</v>
      </c>
      <c r="E3763" s="75" t="s">
        <v>16</v>
      </c>
      <c r="F3763" s="75" t="s">
        <v>707</v>
      </c>
      <c r="G3763" s="77">
        <v>712.0</v>
      </c>
    </row>
    <row r="3764">
      <c r="A3764" s="75" t="s">
        <v>665</v>
      </c>
      <c r="B3764" s="75" t="s">
        <v>704</v>
      </c>
      <c r="C3764" s="75" t="s">
        <v>683</v>
      </c>
      <c r="D3764" s="75" t="s">
        <v>105</v>
      </c>
      <c r="E3764" s="75" t="s">
        <v>12</v>
      </c>
      <c r="F3764" s="75" t="s">
        <v>705</v>
      </c>
      <c r="G3764" s="77">
        <v>3603.0</v>
      </c>
    </row>
    <row r="3765">
      <c r="A3765" s="75" t="s">
        <v>665</v>
      </c>
      <c r="B3765" s="75" t="s">
        <v>704</v>
      </c>
      <c r="C3765" s="75" t="s">
        <v>683</v>
      </c>
      <c r="D3765" s="75" t="s">
        <v>105</v>
      </c>
      <c r="E3765" s="75" t="s">
        <v>12</v>
      </c>
      <c r="F3765" s="75" t="s">
        <v>706</v>
      </c>
      <c r="G3765" s="77">
        <v>133.0</v>
      </c>
    </row>
    <row r="3766">
      <c r="A3766" s="75" t="s">
        <v>665</v>
      </c>
      <c r="B3766" s="75" t="s">
        <v>704</v>
      </c>
      <c r="C3766" s="75" t="s">
        <v>683</v>
      </c>
      <c r="D3766" s="75" t="s">
        <v>105</v>
      </c>
      <c r="E3766" s="75" t="s">
        <v>12</v>
      </c>
      <c r="F3766" s="75" t="s">
        <v>707</v>
      </c>
      <c r="G3766" s="77">
        <v>115.0</v>
      </c>
    </row>
    <row r="3767">
      <c r="A3767" s="75" t="s">
        <v>665</v>
      </c>
      <c r="B3767" s="75" t="s">
        <v>704</v>
      </c>
      <c r="C3767" s="75" t="s">
        <v>683</v>
      </c>
      <c r="D3767" s="75" t="s">
        <v>105</v>
      </c>
      <c r="E3767" s="75" t="s">
        <v>18</v>
      </c>
      <c r="F3767" s="75" t="s">
        <v>705</v>
      </c>
      <c r="G3767" s="77">
        <v>191.0</v>
      </c>
    </row>
    <row r="3768">
      <c r="A3768" s="75" t="s">
        <v>665</v>
      </c>
      <c r="B3768" s="75" t="s">
        <v>704</v>
      </c>
      <c r="C3768" s="75" t="s">
        <v>683</v>
      </c>
      <c r="D3768" s="75" t="s">
        <v>105</v>
      </c>
      <c r="E3768" s="75" t="s">
        <v>18</v>
      </c>
      <c r="F3768" s="75" t="s">
        <v>706</v>
      </c>
      <c r="G3768" s="77">
        <v>5.0</v>
      </c>
    </row>
    <row r="3769">
      <c r="A3769" s="75" t="s">
        <v>665</v>
      </c>
      <c r="B3769" s="75" t="s">
        <v>704</v>
      </c>
      <c r="C3769" s="75" t="s">
        <v>683</v>
      </c>
      <c r="D3769" s="75" t="s">
        <v>105</v>
      </c>
      <c r="E3769" s="75" t="s">
        <v>18</v>
      </c>
      <c r="F3769" s="75" t="s">
        <v>707</v>
      </c>
      <c r="G3769" s="77">
        <v>5.0</v>
      </c>
    </row>
    <row r="3770">
      <c r="A3770" s="75" t="s">
        <v>665</v>
      </c>
      <c r="B3770" s="75" t="s">
        <v>704</v>
      </c>
      <c r="C3770" s="75" t="s">
        <v>683</v>
      </c>
      <c r="D3770" s="75" t="s">
        <v>150</v>
      </c>
      <c r="E3770" s="75" t="s">
        <v>17</v>
      </c>
      <c r="F3770" s="75" t="s">
        <v>705</v>
      </c>
      <c r="G3770" s="77">
        <v>8.0</v>
      </c>
    </row>
    <row r="3771">
      <c r="A3771" s="75" t="s">
        <v>665</v>
      </c>
      <c r="B3771" s="75" t="s">
        <v>704</v>
      </c>
      <c r="C3771" s="75" t="s">
        <v>683</v>
      </c>
      <c r="D3771" s="75" t="s">
        <v>150</v>
      </c>
      <c r="E3771" s="75" t="s">
        <v>17</v>
      </c>
      <c r="F3771" s="75" t="s">
        <v>706</v>
      </c>
      <c r="G3771" s="77">
        <v>0.0</v>
      </c>
    </row>
    <row r="3772">
      <c r="A3772" s="75" t="s">
        <v>665</v>
      </c>
      <c r="B3772" s="75" t="s">
        <v>704</v>
      </c>
      <c r="C3772" s="75" t="s">
        <v>683</v>
      </c>
      <c r="D3772" s="75" t="s">
        <v>150</v>
      </c>
      <c r="E3772" s="75" t="s">
        <v>17</v>
      </c>
      <c r="F3772" s="75" t="s">
        <v>707</v>
      </c>
      <c r="G3772" s="77">
        <v>0.0</v>
      </c>
    </row>
    <row r="3773">
      <c r="A3773" s="75" t="s">
        <v>665</v>
      </c>
      <c r="B3773" s="75" t="s">
        <v>704</v>
      </c>
      <c r="C3773" s="75" t="s">
        <v>683</v>
      </c>
      <c r="D3773" s="75" t="s">
        <v>150</v>
      </c>
      <c r="E3773" s="75" t="s">
        <v>14</v>
      </c>
      <c r="F3773" s="75" t="s">
        <v>705</v>
      </c>
      <c r="G3773" s="77">
        <v>36.0</v>
      </c>
    </row>
    <row r="3774">
      <c r="A3774" s="75" t="s">
        <v>665</v>
      </c>
      <c r="B3774" s="75" t="s">
        <v>704</v>
      </c>
      <c r="C3774" s="75" t="s">
        <v>683</v>
      </c>
      <c r="D3774" s="75" t="s">
        <v>150</v>
      </c>
      <c r="E3774" s="75" t="s">
        <v>14</v>
      </c>
      <c r="F3774" s="75" t="s">
        <v>706</v>
      </c>
      <c r="G3774" s="77">
        <v>0.0</v>
      </c>
    </row>
    <row r="3775">
      <c r="A3775" s="75" t="s">
        <v>665</v>
      </c>
      <c r="B3775" s="75" t="s">
        <v>704</v>
      </c>
      <c r="C3775" s="75" t="s">
        <v>683</v>
      </c>
      <c r="D3775" s="75" t="s">
        <v>150</v>
      </c>
      <c r="E3775" s="75" t="s">
        <v>14</v>
      </c>
      <c r="F3775" s="75" t="s">
        <v>707</v>
      </c>
      <c r="G3775" s="77">
        <v>0.0</v>
      </c>
    </row>
    <row r="3776">
      <c r="A3776" s="75" t="s">
        <v>665</v>
      </c>
      <c r="B3776" s="75" t="s">
        <v>704</v>
      </c>
      <c r="C3776" s="75" t="s">
        <v>683</v>
      </c>
      <c r="D3776" s="75" t="s">
        <v>150</v>
      </c>
      <c r="E3776" s="75" t="s">
        <v>11</v>
      </c>
      <c r="F3776" s="75" t="s">
        <v>705</v>
      </c>
      <c r="G3776" s="77">
        <v>810.0</v>
      </c>
    </row>
    <row r="3777">
      <c r="A3777" s="75" t="s">
        <v>665</v>
      </c>
      <c r="B3777" s="75" t="s">
        <v>704</v>
      </c>
      <c r="C3777" s="75" t="s">
        <v>683</v>
      </c>
      <c r="D3777" s="75" t="s">
        <v>150</v>
      </c>
      <c r="E3777" s="75" t="s">
        <v>11</v>
      </c>
      <c r="F3777" s="75" t="s">
        <v>706</v>
      </c>
      <c r="G3777" s="77">
        <v>325.0</v>
      </c>
    </row>
    <row r="3778">
      <c r="A3778" s="75" t="s">
        <v>665</v>
      </c>
      <c r="B3778" s="75" t="s">
        <v>704</v>
      </c>
      <c r="C3778" s="75" t="s">
        <v>683</v>
      </c>
      <c r="D3778" s="75" t="s">
        <v>150</v>
      </c>
      <c r="E3778" s="75" t="s">
        <v>11</v>
      </c>
      <c r="F3778" s="75" t="s">
        <v>707</v>
      </c>
      <c r="G3778" s="77">
        <v>307.0</v>
      </c>
    </row>
    <row r="3779">
      <c r="A3779" s="75" t="s">
        <v>665</v>
      </c>
      <c r="B3779" s="75" t="s">
        <v>704</v>
      </c>
      <c r="C3779" s="75" t="s">
        <v>683</v>
      </c>
      <c r="D3779" s="75" t="s">
        <v>150</v>
      </c>
      <c r="E3779" s="75" t="s">
        <v>20</v>
      </c>
      <c r="F3779" s="75" t="s">
        <v>705</v>
      </c>
      <c r="G3779" s="77">
        <v>7.0</v>
      </c>
    </row>
    <row r="3780">
      <c r="A3780" s="75" t="s">
        <v>665</v>
      </c>
      <c r="B3780" s="75" t="s">
        <v>704</v>
      </c>
      <c r="C3780" s="75" t="s">
        <v>683</v>
      </c>
      <c r="D3780" s="75" t="s">
        <v>150</v>
      </c>
      <c r="E3780" s="75" t="s">
        <v>20</v>
      </c>
      <c r="F3780" s="75" t="s">
        <v>706</v>
      </c>
      <c r="G3780" s="77">
        <v>1.0</v>
      </c>
    </row>
    <row r="3781">
      <c r="A3781" s="75" t="s">
        <v>665</v>
      </c>
      <c r="B3781" s="75" t="s">
        <v>704</v>
      </c>
      <c r="C3781" s="75" t="s">
        <v>683</v>
      </c>
      <c r="D3781" s="75" t="s">
        <v>150</v>
      </c>
      <c r="E3781" s="75" t="s">
        <v>20</v>
      </c>
      <c r="F3781" s="75" t="s">
        <v>707</v>
      </c>
      <c r="G3781" s="77">
        <v>1.0</v>
      </c>
    </row>
    <row r="3782">
      <c r="A3782" s="75" t="s">
        <v>665</v>
      </c>
      <c r="B3782" s="75" t="s">
        <v>704</v>
      </c>
      <c r="C3782" s="75" t="s">
        <v>683</v>
      </c>
      <c r="D3782" s="75" t="s">
        <v>150</v>
      </c>
      <c r="E3782" s="75" t="s">
        <v>15</v>
      </c>
      <c r="F3782" s="75" t="s">
        <v>705</v>
      </c>
      <c r="G3782" s="77">
        <v>113.0</v>
      </c>
    </row>
    <row r="3783">
      <c r="A3783" s="75" t="s">
        <v>665</v>
      </c>
      <c r="B3783" s="75" t="s">
        <v>704</v>
      </c>
      <c r="C3783" s="75" t="s">
        <v>683</v>
      </c>
      <c r="D3783" s="75" t="s">
        <v>150</v>
      </c>
      <c r="E3783" s="75" t="s">
        <v>15</v>
      </c>
      <c r="F3783" s="75" t="s">
        <v>706</v>
      </c>
      <c r="G3783" s="77">
        <v>0.0</v>
      </c>
    </row>
    <row r="3784">
      <c r="A3784" s="75" t="s">
        <v>665</v>
      </c>
      <c r="B3784" s="75" t="s">
        <v>704</v>
      </c>
      <c r="C3784" s="75" t="s">
        <v>683</v>
      </c>
      <c r="D3784" s="75" t="s">
        <v>150</v>
      </c>
      <c r="E3784" s="75" t="s">
        <v>15</v>
      </c>
      <c r="F3784" s="75" t="s">
        <v>707</v>
      </c>
      <c r="G3784" s="77">
        <v>0.0</v>
      </c>
    </row>
    <row r="3785">
      <c r="A3785" s="75" t="s">
        <v>665</v>
      </c>
      <c r="B3785" s="75" t="s">
        <v>704</v>
      </c>
      <c r="C3785" s="75" t="s">
        <v>683</v>
      </c>
      <c r="D3785" s="75" t="s">
        <v>150</v>
      </c>
      <c r="E3785" s="75" t="s">
        <v>19</v>
      </c>
      <c r="F3785" s="75" t="s">
        <v>705</v>
      </c>
      <c r="G3785" s="77">
        <v>1.0</v>
      </c>
    </row>
    <row r="3786">
      <c r="A3786" s="75" t="s">
        <v>665</v>
      </c>
      <c r="B3786" s="75" t="s">
        <v>704</v>
      </c>
      <c r="C3786" s="75" t="s">
        <v>683</v>
      </c>
      <c r="D3786" s="75" t="s">
        <v>150</v>
      </c>
      <c r="E3786" s="75" t="s">
        <v>19</v>
      </c>
      <c r="F3786" s="75" t="s">
        <v>706</v>
      </c>
      <c r="G3786" s="77">
        <v>0.0</v>
      </c>
    </row>
    <row r="3787">
      <c r="A3787" s="75" t="s">
        <v>665</v>
      </c>
      <c r="B3787" s="75" t="s">
        <v>704</v>
      </c>
      <c r="C3787" s="75" t="s">
        <v>683</v>
      </c>
      <c r="D3787" s="75" t="s">
        <v>150</v>
      </c>
      <c r="E3787" s="75" t="s">
        <v>19</v>
      </c>
      <c r="F3787" s="75" t="s">
        <v>707</v>
      </c>
      <c r="G3787" s="77">
        <v>0.0</v>
      </c>
    </row>
    <row r="3788">
      <c r="A3788" s="75" t="s">
        <v>665</v>
      </c>
      <c r="B3788" s="75" t="s">
        <v>704</v>
      </c>
      <c r="C3788" s="75" t="s">
        <v>683</v>
      </c>
      <c r="D3788" s="75" t="s">
        <v>150</v>
      </c>
      <c r="E3788" s="75" t="s">
        <v>13</v>
      </c>
      <c r="F3788" s="75" t="s">
        <v>705</v>
      </c>
      <c r="G3788" s="77">
        <v>15.0</v>
      </c>
    </row>
    <row r="3789">
      <c r="A3789" s="75" t="s">
        <v>665</v>
      </c>
      <c r="B3789" s="75" t="s">
        <v>704</v>
      </c>
      <c r="C3789" s="75" t="s">
        <v>683</v>
      </c>
      <c r="D3789" s="75" t="s">
        <v>150</v>
      </c>
      <c r="E3789" s="75" t="s">
        <v>13</v>
      </c>
      <c r="F3789" s="75" t="s">
        <v>706</v>
      </c>
      <c r="G3789" s="77">
        <v>3.0</v>
      </c>
    </row>
    <row r="3790">
      <c r="A3790" s="75" t="s">
        <v>665</v>
      </c>
      <c r="B3790" s="75" t="s">
        <v>704</v>
      </c>
      <c r="C3790" s="75" t="s">
        <v>683</v>
      </c>
      <c r="D3790" s="75" t="s">
        <v>150</v>
      </c>
      <c r="E3790" s="75" t="s">
        <v>13</v>
      </c>
      <c r="F3790" s="75" t="s">
        <v>707</v>
      </c>
      <c r="G3790" s="77">
        <v>3.0</v>
      </c>
    </row>
    <row r="3791">
      <c r="A3791" s="75" t="s">
        <v>665</v>
      </c>
      <c r="B3791" s="75" t="s">
        <v>704</v>
      </c>
      <c r="C3791" s="75" t="s">
        <v>683</v>
      </c>
      <c r="D3791" s="75" t="s">
        <v>150</v>
      </c>
      <c r="E3791" s="75" t="s">
        <v>10</v>
      </c>
      <c r="F3791" s="75" t="s">
        <v>705</v>
      </c>
      <c r="G3791" s="77">
        <v>703.0</v>
      </c>
    </row>
    <row r="3792">
      <c r="A3792" s="75" t="s">
        <v>665</v>
      </c>
      <c r="B3792" s="75" t="s">
        <v>704</v>
      </c>
      <c r="C3792" s="75" t="s">
        <v>683</v>
      </c>
      <c r="D3792" s="75" t="s">
        <v>150</v>
      </c>
      <c r="E3792" s="75" t="s">
        <v>10</v>
      </c>
      <c r="F3792" s="75" t="s">
        <v>706</v>
      </c>
      <c r="G3792" s="77">
        <v>476.0</v>
      </c>
    </row>
    <row r="3793">
      <c r="A3793" s="75" t="s">
        <v>665</v>
      </c>
      <c r="B3793" s="75" t="s">
        <v>704</v>
      </c>
      <c r="C3793" s="75" t="s">
        <v>683</v>
      </c>
      <c r="D3793" s="75" t="s">
        <v>150</v>
      </c>
      <c r="E3793" s="75" t="s">
        <v>10</v>
      </c>
      <c r="F3793" s="75" t="s">
        <v>707</v>
      </c>
      <c r="G3793" s="77">
        <v>439.0</v>
      </c>
    </row>
    <row r="3794">
      <c r="A3794" s="75" t="s">
        <v>665</v>
      </c>
      <c r="B3794" s="75" t="s">
        <v>704</v>
      </c>
      <c r="C3794" s="75" t="s">
        <v>683</v>
      </c>
      <c r="D3794" s="75" t="s">
        <v>150</v>
      </c>
      <c r="E3794" s="75" t="s">
        <v>16</v>
      </c>
      <c r="F3794" s="75" t="s">
        <v>705</v>
      </c>
      <c r="G3794" s="77">
        <v>480.0</v>
      </c>
    </row>
    <row r="3795">
      <c r="A3795" s="75" t="s">
        <v>665</v>
      </c>
      <c r="B3795" s="75" t="s">
        <v>704</v>
      </c>
      <c r="C3795" s="75" t="s">
        <v>683</v>
      </c>
      <c r="D3795" s="75" t="s">
        <v>150</v>
      </c>
      <c r="E3795" s="75" t="s">
        <v>16</v>
      </c>
      <c r="F3795" s="75" t="s">
        <v>706</v>
      </c>
      <c r="G3795" s="77">
        <v>353.0</v>
      </c>
    </row>
    <row r="3796">
      <c r="A3796" s="75" t="s">
        <v>665</v>
      </c>
      <c r="B3796" s="75" t="s">
        <v>704</v>
      </c>
      <c r="C3796" s="75" t="s">
        <v>683</v>
      </c>
      <c r="D3796" s="75" t="s">
        <v>150</v>
      </c>
      <c r="E3796" s="75" t="s">
        <v>16</v>
      </c>
      <c r="F3796" s="75" t="s">
        <v>707</v>
      </c>
      <c r="G3796" s="77">
        <v>304.0</v>
      </c>
    </row>
    <row r="3797">
      <c r="A3797" s="75" t="s">
        <v>665</v>
      </c>
      <c r="B3797" s="75" t="s">
        <v>704</v>
      </c>
      <c r="C3797" s="75" t="s">
        <v>683</v>
      </c>
      <c r="D3797" s="75" t="s">
        <v>150</v>
      </c>
      <c r="E3797" s="75" t="s">
        <v>12</v>
      </c>
      <c r="F3797" s="75" t="s">
        <v>705</v>
      </c>
      <c r="G3797" s="77">
        <v>37.0</v>
      </c>
    </row>
    <row r="3798">
      <c r="A3798" s="75" t="s">
        <v>665</v>
      </c>
      <c r="B3798" s="75" t="s">
        <v>704</v>
      </c>
      <c r="C3798" s="75" t="s">
        <v>683</v>
      </c>
      <c r="D3798" s="75" t="s">
        <v>150</v>
      </c>
      <c r="E3798" s="75" t="s">
        <v>12</v>
      </c>
      <c r="F3798" s="75" t="s">
        <v>706</v>
      </c>
      <c r="G3798" s="77">
        <v>4.0</v>
      </c>
    </row>
    <row r="3799">
      <c r="A3799" s="75" t="s">
        <v>665</v>
      </c>
      <c r="B3799" s="75" t="s">
        <v>704</v>
      </c>
      <c r="C3799" s="75" t="s">
        <v>683</v>
      </c>
      <c r="D3799" s="75" t="s">
        <v>150</v>
      </c>
      <c r="E3799" s="75" t="s">
        <v>12</v>
      </c>
      <c r="F3799" s="75" t="s">
        <v>707</v>
      </c>
      <c r="G3799" s="77">
        <v>4.0</v>
      </c>
    </row>
    <row r="3800">
      <c r="A3800" s="75" t="s">
        <v>665</v>
      </c>
      <c r="B3800" s="75" t="s">
        <v>704</v>
      </c>
      <c r="C3800" s="75" t="s">
        <v>683</v>
      </c>
      <c r="D3800" s="75" t="s">
        <v>150</v>
      </c>
      <c r="E3800" s="75" t="s">
        <v>18</v>
      </c>
      <c r="F3800" s="75" t="s">
        <v>705</v>
      </c>
      <c r="G3800" s="77">
        <v>2.0</v>
      </c>
    </row>
    <row r="3801">
      <c r="A3801" s="75" t="s">
        <v>665</v>
      </c>
      <c r="B3801" s="75" t="s">
        <v>704</v>
      </c>
      <c r="C3801" s="75" t="s">
        <v>683</v>
      </c>
      <c r="D3801" s="75" t="s">
        <v>150</v>
      </c>
      <c r="E3801" s="75" t="s">
        <v>18</v>
      </c>
      <c r="F3801" s="75" t="s">
        <v>706</v>
      </c>
      <c r="G3801" s="77">
        <v>0.0</v>
      </c>
    </row>
    <row r="3802">
      <c r="A3802" s="75" t="s">
        <v>665</v>
      </c>
      <c r="B3802" s="75" t="s">
        <v>704</v>
      </c>
      <c r="C3802" s="75" t="s">
        <v>683</v>
      </c>
      <c r="D3802" s="75" t="s">
        <v>150</v>
      </c>
      <c r="E3802" s="75" t="s">
        <v>18</v>
      </c>
      <c r="F3802" s="75" t="s">
        <v>707</v>
      </c>
      <c r="G3802" s="77">
        <v>0.0</v>
      </c>
    </row>
    <row r="3803">
      <c r="A3803" s="75" t="s">
        <v>665</v>
      </c>
      <c r="B3803" s="75" t="s">
        <v>704</v>
      </c>
      <c r="C3803" s="75" t="s">
        <v>683</v>
      </c>
      <c r="D3803" s="75" t="s">
        <v>136</v>
      </c>
      <c r="E3803" s="75" t="s">
        <v>17</v>
      </c>
      <c r="F3803" s="75" t="s">
        <v>705</v>
      </c>
      <c r="G3803" s="77">
        <v>215.0</v>
      </c>
    </row>
    <row r="3804">
      <c r="A3804" s="75" t="s">
        <v>665</v>
      </c>
      <c r="B3804" s="75" t="s">
        <v>704</v>
      </c>
      <c r="C3804" s="75" t="s">
        <v>683</v>
      </c>
      <c r="D3804" s="75" t="s">
        <v>136</v>
      </c>
      <c r="E3804" s="75" t="s">
        <v>17</v>
      </c>
      <c r="F3804" s="75" t="s">
        <v>706</v>
      </c>
      <c r="G3804" s="77">
        <v>28.0</v>
      </c>
    </row>
    <row r="3805">
      <c r="A3805" s="75" t="s">
        <v>665</v>
      </c>
      <c r="B3805" s="75" t="s">
        <v>704</v>
      </c>
      <c r="C3805" s="75" t="s">
        <v>683</v>
      </c>
      <c r="D3805" s="75" t="s">
        <v>136</v>
      </c>
      <c r="E3805" s="75" t="s">
        <v>17</v>
      </c>
      <c r="F3805" s="75" t="s">
        <v>707</v>
      </c>
      <c r="G3805" s="77">
        <v>21.0</v>
      </c>
    </row>
    <row r="3806">
      <c r="A3806" s="75" t="s">
        <v>665</v>
      </c>
      <c r="B3806" s="75" t="s">
        <v>704</v>
      </c>
      <c r="C3806" s="75" t="s">
        <v>683</v>
      </c>
      <c r="D3806" s="75" t="s">
        <v>136</v>
      </c>
      <c r="E3806" s="75" t="s">
        <v>14</v>
      </c>
      <c r="F3806" s="75" t="s">
        <v>705</v>
      </c>
      <c r="G3806" s="77">
        <v>617.0</v>
      </c>
    </row>
    <row r="3807">
      <c r="A3807" s="75" t="s">
        <v>665</v>
      </c>
      <c r="B3807" s="75" t="s">
        <v>704</v>
      </c>
      <c r="C3807" s="75" t="s">
        <v>683</v>
      </c>
      <c r="D3807" s="75" t="s">
        <v>136</v>
      </c>
      <c r="E3807" s="75" t="s">
        <v>14</v>
      </c>
      <c r="F3807" s="75" t="s">
        <v>706</v>
      </c>
      <c r="G3807" s="77">
        <v>0.0</v>
      </c>
    </row>
    <row r="3808">
      <c r="A3808" s="75" t="s">
        <v>665</v>
      </c>
      <c r="B3808" s="75" t="s">
        <v>704</v>
      </c>
      <c r="C3808" s="75" t="s">
        <v>683</v>
      </c>
      <c r="D3808" s="75" t="s">
        <v>136</v>
      </c>
      <c r="E3808" s="75" t="s">
        <v>14</v>
      </c>
      <c r="F3808" s="75" t="s">
        <v>707</v>
      </c>
      <c r="G3808" s="77">
        <v>0.0</v>
      </c>
    </row>
    <row r="3809">
      <c r="A3809" s="75" t="s">
        <v>665</v>
      </c>
      <c r="B3809" s="75" t="s">
        <v>704</v>
      </c>
      <c r="C3809" s="75" t="s">
        <v>683</v>
      </c>
      <c r="D3809" s="75" t="s">
        <v>136</v>
      </c>
      <c r="E3809" s="75" t="s">
        <v>11</v>
      </c>
      <c r="F3809" s="75" t="s">
        <v>705</v>
      </c>
      <c r="G3809" s="77">
        <v>8460.0</v>
      </c>
    </row>
    <row r="3810">
      <c r="A3810" s="75" t="s">
        <v>665</v>
      </c>
      <c r="B3810" s="75" t="s">
        <v>704</v>
      </c>
      <c r="C3810" s="75" t="s">
        <v>683</v>
      </c>
      <c r="D3810" s="75" t="s">
        <v>136</v>
      </c>
      <c r="E3810" s="75" t="s">
        <v>11</v>
      </c>
      <c r="F3810" s="75" t="s">
        <v>706</v>
      </c>
      <c r="G3810" s="77">
        <v>527.0</v>
      </c>
    </row>
    <row r="3811">
      <c r="A3811" s="75" t="s">
        <v>665</v>
      </c>
      <c r="B3811" s="75" t="s">
        <v>704</v>
      </c>
      <c r="C3811" s="75" t="s">
        <v>683</v>
      </c>
      <c r="D3811" s="75" t="s">
        <v>136</v>
      </c>
      <c r="E3811" s="75" t="s">
        <v>11</v>
      </c>
      <c r="F3811" s="75" t="s">
        <v>707</v>
      </c>
      <c r="G3811" s="77">
        <v>505.0</v>
      </c>
    </row>
    <row r="3812">
      <c r="A3812" s="75" t="s">
        <v>665</v>
      </c>
      <c r="B3812" s="75" t="s">
        <v>704</v>
      </c>
      <c r="C3812" s="75" t="s">
        <v>683</v>
      </c>
      <c r="D3812" s="75" t="s">
        <v>136</v>
      </c>
      <c r="E3812" s="75" t="s">
        <v>20</v>
      </c>
      <c r="F3812" s="75" t="s">
        <v>705</v>
      </c>
      <c r="G3812" s="77">
        <v>231.0</v>
      </c>
    </row>
    <row r="3813">
      <c r="A3813" s="75" t="s">
        <v>665</v>
      </c>
      <c r="B3813" s="75" t="s">
        <v>704</v>
      </c>
      <c r="C3813" s="75" t="s">
        <v>683</v>
      </c>
      <c r="D3813" s="75" t="s">
        <v>136</v>
      </c>
      <c r="E3813" s="75" t="s">
        <v>20</v>
      </c>
      <c r="F3813" s="75" t="s">
        <v>706</v>
      </c>
      <c r="G3813" s="77">
        <v>7.0</v>
      </c>
    </row>
    <row r="3814">
      <c r="A3814" s="75" t="s">
        <v>665</v>
      </c>
      <c r="B3814" s="75" t="s">
        <v>704</v>
      </c>
      <c r="C3814" s="75" t="s">
        <v>683</v>
      </c>
      <c r="D3814" s="75" t="s">
        <v>136</v>
      </c>
      <c r="E3814" s="75" t="s">
        <v>20</v>
      </c>
      <c r="F3814" s="75" t="s">
        <v>707</v>
      </c>
      <c r="G3814" s="77">
        <v>7.0</v>
      </c>
    </row>
    <row r="3815">
      <c r="A3815" s="75" t="s">
        <v>665</v>
      </c>
      <c r="B3815" s="75" t="s">
        <v>704</v>
      </c>
      <c r="C3815" s="75" t="s">
        <v>683</v>
      </c>
      <c r="D3815" s="75" t="s">
        <v>136</v>
      </c>
      <c r="E3815" s="75" t="s">
        <v>15</v>
      </c>
      <c r="F3815" s="75" t="s">
        <v>705</v>
      </c>
      <c r="G3815" s="77">
        <v>306.0</v>
      </c>
    </row>
    <row r="3816">
      <c r="A3816" s="75" t="s">
        <v>665</v>
      </c>
      <c r="B3816" s="75" t="s">
        <v>704</v>
      </c>
      <c r="C3816" s="75" t="s">
        <v>683</v>
      </c>
      <c r="D3816" s="75" t="s">
        <v>136</v>
      </c>
      <c r="E3816" s="75" t="s">
        <v>15</v>
      </c>
      <c r="F3816" s="75" t="s">
        <v>706</v>
      </c>
      <c r="G3816" s="77">
        <v>5.0</v>
      </c>
    </row>
    <row r="3817">
      <c r="A3817" s="75" t="s">
        <v>665</v>
      </c>
      <c r="B3817" s="75" t="s">
        <v>704</v>
      </c>
      <c r="C3817" s="75" t="s">
        <v>683</v>
      </c>
      <c r="D3817" s="75" t="s">
        <v>136</v>
      </c>
      <c r="E3817" s="75" t="s">
        <v>15</v>
      </c>
      <c r="F3817" s="75" t="s">
        <v>707</v>
      </c>
      <c r="G3817" s="77">
        <v>5.0</v>
      </c>
    </row>
    <row r="3818">
      <c r="A3818" s="75" t="s">
        <v>665</v>
      </c>
      <c r="B3818" s="75" t="s">
        <v>704</v>
      </c>
      <c r="C3818" s="75" t="s">
        <v>683</v>
      </c>
      <c r="D3818" s="75" t="s">
        <v>136</v>
      </c>
      <c r="E3818" s="75" t="s">
        <v>19</v>
      </c>
      <c r="F3818" s="75" t="s">
        <v>705</v>
      </c>
      <c r="G3818" s="77">
        <v>59.0</v>
      </c>
    </row>
    <row r="3819">
      <c r="A3819" s="75" t="s">
        <v>665</v>
      </c>
      <c r="B3819" s="75" t="s">
        <v>704</v>
      </c>
      <c r="C3819" s="75" t="s">
        <v>683</v>
      </c>
      <c r="D3819" s="75" t="s">
        <v>136</v>
      </c>
      <c r="E3819" s="75" t="s">
        <v>19</v>
      </c>
      <c r="F3819" s="75" t="s">
        <v>706</v>
      </c>
      <c r="G3819" s="77">
        <v>10.0</v>
      </c>
    </row>
    <row r="3820">
      <c r="A3820" s="75" t="s">
        <v>665</v>
      </c>
      <c r="B3820" s="75" t="s">
        <v>704</v>
      </c>
      <c r="C3820" s="75" t="s">
        <v>683</v>
      </c>
      <c r="D3820" s="75" t="s">
        <v>136</v>
      </c>
      <c r="E3820" s="75" t="s">
        <v>19</v>
      </c>
      <c r="F3820" s="75" t="s">
        <v>707</v>
      </c>
      <c r="G3820" s="77">
        <v>10.0</v>
      </c>
    </row>
    <row r="3821">
      <c r="A3821" s="75" t="s">
        <v>665</v>
      </c>
      <c r="B3821" s="75" t="s">
        <v>704</v>
      </c>
      <c r="C3821" s="75" t="s">
        <v>683</v>
      </c>
      <c r="D3821" s="75" t="s">
        <v>136</v>
      </c>
      <c r="E3821" s="75" t="s">
        <v>13</v>
      </c>
      <c r="F3821" s="75" t="s">
        <v>705</v>
      </c>
      <c r="G3821" s="77">
        <v>100.0</v>
      </c>
    </row>
    <row r="3822">
      <c r="A3822" s="75" t="s">
        <v>665</v>
      </c>
      <c r="B3822" s="75" t="s">
        <v>704</v>
      </c>
      <c r="C3822" s="75" t="s">
        <v>683</v>
      </c>
      <c r="D3822" s="75" t="s">
        <v>136</v>
      </c>
      <c r="E3822" s="75" t="s">
        <v>13</v>
      </c>
      <c r="F3822" s="75" t="s">
        <v>706</v>
      </c>
      <c r="G3822" s="77">
        <v>6.0</v>
      </c>
    </row>
    <row r="3823">
      <c r="A3823" s="75" t="s">
        <v>665</v>
      </c>
      <c r="B3823" s="75" t="s">
        <v>704</v>
      </c>
      <c r="C3823" s="75" t="s">
        <v>683</v>
      </c>
      <c r="D3823" s="75" t="s">
        <v>136</v>
      </c>
      <c r="E3823" s="75" t="s">
        <v>13</v>
      </c>
      <c r="F3823" s="75" t="s">
        <v>707</v>
      </c>
      <c r="G3823" s="77">
        <v>6.0</v>
      </c>
    </row>
    <row r="3824">
      <c r="A3824" s="75" t="s">
        <v>665</v>
      </c>
      <c r="B3824" s="75" t="s">
        <v>704</v>
      </c>
      <c r="C3824" s="75" t="s">
        <v>683</v>
      </c>
      <c r="D3824" s="75" t="s">
        <v>136</v>
      </c>
      <c r="E3824" s="75" t="s">
        <v>10</v>
      </c>
      <c r="F3824" s="75" t="s">
        <v>705</v>
      </c>
      <c r="G3824" s="77">
        <v>4735.0</v>
      </c>
    </row>
    <row r="3825">
      <c r="A3825" s="75" t="s">
        <v>665</v>
      </c>
      <c r="B3825" s="75" t="s">
        <v>704</v>
      </c>
      <c r="C3825" s="75" t="s">
        <v>683</v>
      </c>
      <c r="D3825" s="75" t="s">
        <v>136</v>
      </c>
      <c r="E3825" s="75" t="s">
        <v>10</v>
      </c>
      <c r="F3825" s="75" t="s">
        <v>706</v>
      </c>
      <c r="G3825" s="77">
        <v>1573.0</v>
      </c>
    </row>
    <row r="3826">
      <c r="A3826" s="75" t="s">
        <v>665</v>
      </c>
      <c r="B3826" s="75" t="s">
        <v>704</v>
      </c>
      <c r="C3826" s="75" t="s">
        <v>683</v>
      </c>
      <c r="D3826" s="75" t="s">
        <v>136</v>
      </c>
      <c r="E3826" s="75" t="s">
        <v>10</v>
      </c>
      <c r="F3826" s="75" t="s">
        <v>707</v>
      </c>
      <c r="G3826" s="77">
        <v>1046.0</v>
      </c>
    </row>
    <row r="3827">
      <c r="A3827" s="75" t="s">
        <v>665</v>
      </c>
      <c r="B3827" s="75" t="s">
        <v>704</v>
      </c>
      <c r="C3827" s="75" t="s">
        <v>683</v>
      </c>
      <c r="D3827" s="75" t="s">
        <v>136</v>
      </c>
      <c r="E3827" s="75" t="s">
        <v>16</v>
      </c>
      <c r="F3827" s="75" t="s">
        <v>705</v>
      </c>
      <c r="G3827" s="77">
        <v>1020.0</v>
      </c>
    </row>
    <row r="3828">
      <c r="A3828" s="75" t="s">
        <v>665</v>
      </c>
      <c r="B3828" s="75" t="s">
        <v>704</v>
      </c>
      <c r="C3828" s="75" t="s">
        <v>683</v>
      </c>
      <c r="D3828" s="75" t="s">
        <v>136</v>
      </c>
      <c r="E3828" s="75" t="s">
        <v>16</v>
      </c>
      <c r="F3828" s="75" t="s">
        <v>706</v>
      </c>
      <c r="G3828" s="77">
        <v>214.0</v>
      </c>
    </row>
    <row r="3829">
      <c r="A3829" s="75" t="s">
        <v>665</v>
      </c>
      <c r="B3829" s="75" t="s">
        <v>704</v>
      </c>
      <c r="C3829" s="75" t="s">
        <v>683</v>
      </c>
      <c r="D3829" s="75" t="s">
        <v>136</v>
      </c>
      <c r="E3829" s="75" t="s">
        <v>16</v>
      </c>
      <c r="F3829" s="75" t="s">
        <v>707</v>
      </c>
      <c r="G3829" s="77">
        <v>195.0</v>
      </c>
    </row>
    <row r="3830">
      <c r="A3830" s="75" t="s">
        <v>665</v>
      </c>
      <c r="B3830" s="75" t="s">
        <v>704</v>
      </c>
      <c r="C3830" s="75" t="s">
        <v>683</v>
      </c>
      <c r="D3830" s="75" t="s">
        <v>136</v>
      </c>
      <c r="E3830" s="75" t="s">
        <v>12</v>
      </c>
      <c r="F3830" s="75" t="s">
        <v>705</v>
      </c>
      <c r="G3830" s="77">
        <v>614.0</v>
      </c>
    </row>
    <row r="3831">
      <c r="A3831" s="75" t="s">
        <v>665</v>
      </c>
      <c r="B3831" s="75" t="s">
        <v>704</v>
      </c>
      <c r="C3831" s="75" t="s">
        <v>683</v>
      </c>
      <c r="D3831" s="75" t="s">
        <v>136</v>
      </c>
      <c r="E3831" s="75" t="s">
        <v>12</v>
      </c>
      <c r="F3831" s="75" t="s">
        <v>706</v>
      </c>
      <c r="G3831" s="77">
        <v>62.0</v>
      </c>
    </row>
    <row r="3832">
      <c r="A3832" s="75" t="s">
        <v>665</v>
      </c>
      <c r="B3832" s="75" t="s">
        <v>704</v>
      </c>
      <c r="C3832" s="75" t="s">
        <v>683</v>
      </c>
      <c r="D3832" s="75" t="s">
        <v>136</v>
      </c>
      <c r="E3832" s="75" t="s">
        <v>12</v>
      </c>
      <c r="F3832" s="75" t="s">
        <v>707</v>
      </c>
      <c r="G3832" s="77">
        <v>45.0</v>
      </c>
    </row>
    <row r="3833">
      <c r="A3833" s="75" t="s">
        <v>665</v>
      </c>
      <c r="B3833" s="75" t="s">
        <v>704</v>
      </c>
      <c r="C3833" s="75" t="s">
        <v>683</v>
      </c>
      <c r="D3833" s="75" t="s">
        <v>136</v>
      </c>
      <c r="E3833" s="75" t="s">
        <v>18</v>
      </c>
      <c r="F3833" s="75" t="s">
        <v>705</v>
      </c>
      <c r="G3833" s="77">
        <v>31.0</v>
      </c>
    </row>
    <row r="3834">
      <c r="A3834" s="75" t="s">
        <v>665</v>
      </c>
      <c r="B3834" s="75" t="s">
        <v>704</v>
      </c>
      <c r="C3834" s="75" t="s">
        <v>683</v>
      </c>
      <c r="D3834" s="75" t="s">
        <v>136</v>
      </c>
      <c r="E3834" s="75" t="s">
        <v>18</v>
      </c>
      <c r="F3834" s="75" t="s">
        <v>706</v>
      </c>
      <c r="G3834" s="77">
        <v>2.0</v>
      </c>
    </row>
    <row r="3835">
      <c r="A3835" s="75" t="s">
        <v>665</v>
      </c>
      <c r="B3835" s="75" t="s">
        <v>704</v>
      </c>
      <c r="C3835" s="75" t="s">
        <v>683</v>
      </c>
      <c r="D3835" s="75" t="s">
        <v>136</v>
      </c>
      <c r="E3835" s="75" t="s">
        <v>18</v>
      </c>
      <c r="F3835" s="75" t="s">
        <v>707</v>
      </c>
      <c r="G3835" s="77">
        <v>2.0</v>
      </c>
    </row>
    <row r="3836">
      <c r="A3836" s="75" t="s">
        <v>665</v>
      </c>
      <c r="B3836" s="75" t="s">
        <v>704</v>
      </c>
      <c r="C3836" s="75" t="s">
        <v>683</v>
      </c>
      <c r="D3836" s="75" t="s">
        <v>276</v>
      </c>
      <c r="E3836" s="75" t="s">
        <v>11</v>
      </c>
      <c r="F3836" s="75" t="s">
        <v>705</v>
      </c>
      <c r="G3836" s="77">
        <v>3.0</v>
      </c>
    </row>
    <row r="3837">
      <c r="A3837" s="75" t="s">
        <v>665</v>
      </c>
      <c r="B3837" s="75" t="s">
        <v>704</v>
      </c>
      <c r="C3837" s="75" t="s">
        <v>683</v>
      </c>
      <c r="D3837" s="75" t="s">
        <v>276</v>
      </c>
      <c r="E3837" s="75" t="s">
        <v>11</v>
      </c>
      <c r="F3837" s="75" t="s">
        <v>706</v>
      </c>
      <c r="G3837" s="77">
        <v>2.0</v>
      </c>
    </row>
    <row r="3838">
      <c r="A3838" s="75" t="s">
        <v>665</v>
      </c>
      <c r="B3838" s="75" t="s">
        <v>704</v>
      </c>
      <c r="C3838" s="75" t="s">
        <v>683</v>
      </c>
      <c r="D3838" s="75" t="s">
        <v>276</v>
      </c>
      <c r="E3838" s="75" t="s">
        <v>11</v>
      </c>
      <c r="F3838" s="75" t="s">
        <v>707</v>
      </c>
      <c r="G3838" s="77">
        <v>2.0</v>
      </c>
    </row>
    <row r="3839">
      <c r="A3839" s="75" t="s">
        <v>665</v>
      </c>
      <c r="B3839" s="75" t="s">
        <v>704</v>
      </c>
      <c r="C3839" s="75" t="s">
        <v>683</v>
      </c>
      <c r="D3839" s="75" t="s">
        <v>276</v>
      </c>
      <c r="E3839" s="75" t="s">
        <v>10</v>
      </c>
      <c r="F3839" s="75" t="s">
        <v>705</v>
      </c>
      <c r="G3839" s="77">
        <v>1.0</v>
      </c>
    </row>
    <row r="3840">
      <c r="A3840" s="75" t="s">
        <v>665</v>
      </c>
      <c r="B3840" s="75" t="s">
        <v>704</v>
      </c>
      <c r="C3840" s="75" t="s">
        <v>683</v>
      </c>
      <c r="D3840" s="75" t="s">
        <v>276</v>
      </c>
      <c r="E3840" s="75" t="s">
        <v>10</v>
      </c>
      <c r="F3840" s="75" t="s">
        <v>706</v>
      </c>
      <c r="G3840" s="77">
        <v>0.0</v>
      </c>
    </row>
    <row r="3841">
      <c r="A3841" s="75" t="s">
        <v>665</v>
      </c>
      <c r="B3841" s="75" t="s">
        <v>704</v>
      </c>
      <c r="C3841" s="75" t="s">
        <v>683</v>
      </c>
      <c r="D3841" s="75" t="s">
        <v>276</v>
      </c>
      <c r="E3841" s="75" t="s">
        <v>10</v>
      </c>
      <c r="F3841" s="75" t="s">
        <v>707</v>
      </c>
      <c r="G3841" s="77">
        <v>0.0</v>
      </c>
    </row>
    <row r="3842">
      <c r="A3842" s="75" t="s">
        <v>665</v>
      </c>
      <c r="B3842" s="75" t="s">
        <v>704</v>
      </c>
      <c r="C3842" s="75" t="s">
        <v>683</v>
      </c>
      <c r="D3842" s="75" t="s">
        <v>261</v>
      </c>
      <c r="E3842" s="75" t="s">
        <v>11</v>
      </c>
      <c r="F3842" s="75" t="s">
        <v>705</v>
      </c>
      <c r="G3842" s="77">
        <v>15.0</v>
      </c>
    </row>
    <row r="3843">
      <c r="A3843" s="75" t="s">
        <v>665</v>
      </c>
      <c r="B3843" s="75" t="s">
        <v>704</v>
      </c>
      <c r="C3843" s="75" t="s">
        <v>683</v>
      </c>
      <c r="D3843" s="75" t="s">
        <v>261</v>
      </c>
      <c r="E3843" s="75" t="s">
        <v>11</v>
      </c>
      <c r="F3843" s="75" t="s">
        <v>706</v>
      </c>
      <c r="G3843" s="77">
        <v>0.0</v>
      </c>
    </row>
    <row r="3844">
      <c r="A3844" s="75" t="s">
        <v>665</v>
      </c>
      <c r="B3844" s="75" t="s">
        <v>704</v>
      </c>
      <c r="C3844" s="75" t="s">
        <v>683</v>
      </c>
      <c r="D3844" s="75" t="s">
        <v>261</v>
      </c>
      <c r="E3844" s="75" t="s">
        <v>11</v>
      </c>
      <c r="F3844" s="75" t="s">
        <v>707</v>
      </c>
      <c r="G3844" s="77">
        <v>0.0</v>
      </c>
    </row>
    <row r="3845">
      <c r="A3845" s="75" t="s">
        <v>665</v>
      </c>
      <c r="B3845" s="75" t="s">
        <v>704</v>
      </c>
      <c r="C3845" s="75" t="s">
        <v>683</v>
      </c>
      <c r="D3845" s="75" t="s">
        <v>261</v>
      </c>
      <c r="E3845" s="75" t="s">
        <v>15</v>
      </c>
      <c r="F3845" s="75" t="s">
        <v>705</v>
      </c>
      <c r="G3845" s="77">
        <v>190.0</v>
      </c>
    </row>
    <row r="3846">
      <c r="A3846" s="75" t="s">
        <v>665</v>
      </c>
      <c r="B3846" s="75" t="s">
        <v>704</v>
      </c>
      <c r="C3846" s="75" t="s">
        <v>683</v>
      </c>
      <c r="D3846" s="75" t="s">
        <v>261</v>
      </c>
      <c r="E3846" s="75" t="s">
        <v>15</v>
      </c>
      <c r="F3846" s="75" t="s">
        <v>706</v>
      </c>
      <c r="G3846" s="77">
        <v>10.0</v>
      </c>
    </row>
    <row r="3847">
      <c r="A3847" s="75" t="s">
        <v>665</v>
      </c>
      <c r="B3847" s="75" t="s">
        <v>704</v>
      </c>
      <c r="C3847" s="75" t="s">
        <v>683</v>
      </c>
      <c r="D3847" s="75" t="s">
        <v>261</v>
      </c>
      <c r="E3847" s="75" t="s">
        <v>15</v>
      </c>
      <c r="F3847" s="75" t="s">
        <v>707</v>
      </c>
      <c r="G3847" s="77">
        <v>10.0</v>
      </c>
    </row>
    <row r="3848">
      <c r="A3848" s="75" t="s">
        <v>665</v>
      </c>
      <c r="B3848" s="75" t="s">
        <v>704</v>
      </c>
      <c r="C3848" s="75" t="s">
        <v>683</v>
      </c>
      <c r="D3848" s="75" t="s">
        <v>261</v>
      </c>
      <c r="E3848" s="75" t="s">
        <v>10</v>
      </c>
      <c r="F3848" s="75" t="s">
        <v>705</v>
      </c>
      <c r="G3848" s="77">
        <v>5.0</v>
      </c>
    </row>
    <row r="3849">
      <c r="A3849" s="75" t="s">
        <v>665</v>
      </c>
      <c r="B3849" s="75" t="s">
        <v>704</v>
      </c>
      <c r="C3849" s="75" t="s">
        <v>683</v>
      </c>
      <c r="D3849" s="75" t="s">
        <v>261</v>
      </c>
      <c r="E3849" s="75" t="s">
        <v>10</v>
      </c>
      <c r="F3849" s="75" t="s">
        <v>706</v>
      </c>
      <c r="G3849" s="77">
        <v>2.0</v>
      </c>
    </row>
    <row r="3850">
      <c r="A3850" s="75" t="s">
        <v>665</v>
      </c>
      <c r="B3850" s="75" t="s">
        <v>704</v>
      </c>
      <c r="C3850" s="75" t="s">
        <v>683</v>
      </c>
      <c r="D3850" s="75" t="s">
        <v>261</v>
      </c>
      <c r="E3850" s="75" t="s">
        <v>10</v>
      </c>
      <c r="F3850" s="75" t="s">
        <v>707</v>
      </c>
      <c r="G3850" s="77">
        <v>2.0</v>
      </c>
    </row>
    <row r="3851">
      <c r="A3851" s="75" t="s">
        <v>665</v>
      </c>
      <c r="B3851" s="75" t="s">
        <v>704</v>
      </c>
      <c r="C3851" s="75" t="s">
        <v>683</v>
      </c>
      <c r="D3851" s="75" t="s">
        <v>102</v>
      </c>
      <c r="E3851" s="75" t="s">
        <v>17</v>
      </c>
      <c r="F3851" s="75" t="s">
        <v>705</v>
      </c>
      <c r="G3851" s="77">
        <v>551.0</v>
      </c>
    </row>
    <row r="3852">
      <c r="A3852" s="75" t="s">
        <v>665</v>
      </c>
      <c r="B3852" s="75" t="s">
        <v>704</v>
      </c>
      <c r="C3852" s="75" t="s">
        <v>683</v>
      </c>
      <c r="D3852" s="75" t="s">
        <v>102</v>
      </c>
      <c r="E3852" s="75" t="s">
        <v>17</v>
      </c>
      <c r="F3852" s="75" t="s">
        <v>706</v>
      </c>
      <c r="G3852" s="77">
        <v>38.0</v>
      </c>
    </row>
    <row r="3853">
      <c r="A3853" s="75" t="s">
        <v>665</v>
      </c>
      <c r="B3853" s="75" t="s">
        <v>704</v>
      </c>
      <c r="C3853" s="75" t="s">
        <v>683</v>
      </c>
      <c r="D3853" s="75" t="s">
        <v>102</v>
      </c>
      <c r="E3853" s="75" t="s">
        <v>17</v>
      </c>
      <c r="F3853" s="75" t="s">
        <v>707</v>
      </c>
      <c r="G3853" s="77">
        <v>32.0</v>
      </c>
    </row>
    <row r="3854">
      <c r="A3854" s="75" t="s">
        <v>665</v>
      </c>
      <c r="B3854" s="75" t="s">
        <v>704</v>
      </c>
      <c r="C3854" s="75" t="s">
        <v>683</v>
      </c>
      <c r="D3854" s="75" t="s">
        <v>102</v>
      </c>
      <c r="E3854" s="75" t="s">
        <v>14</v>
      </c>
      <c r="F3854" s="75" t="s">
        <v>705</v>
      </c>
      <c r="G3854" s="77">
        <v>3981.0</v>
      </c>
    </row>
    <row r="3855">
      <c r="A3855" s="75" t="s">
        <v>665</v>
      </c>
      <c r="B3855" s="75" t="s">
        <v>704</v>
      </c>
      <c r="C3855" s="75" t="s">
        <v>683</v>
      </c>
      <c r="D3855" s="75" t="s">
        <v>102</v>
      </c>
      <c r="E3855" s="75" t="s">
        <v>14</v>
      </c>
      <c r="F3855" s="75" t="s">
        <v>706</v>
      </c>
      <c r="G3855" s="77">
        <v>0.0</v>
      </c>
    </row>
    <row r="3856">
      <c r="A3856" s="75" t="s">
        <v>665</v>
      </c>
      <c r="B3856" s="75" t="s">
        <v>704</v>
      </c>
      <c r="C3856" s="75" t="s">
        <v>683</v>
      </c>
      <c r="D3856" s="75" t="s">
        <v>102</v>
      </c>
      <c r="E3856" s="75" t="s">
        <v>14</v>
      </c>
      <c r="F3856" s="75" t="s">
        <v>707</v>
      </c>
      <c r="G3856" s="77">
        <v>0.0</v>
      </c>
    </row>
    <row r="3857">
      <c r="A3857" s="75" t="s">
        <v>665</v>
      </c>
      <c r="B3857" s="75" t="s">
        <v>704</v>
      </c>
      <c r="C3857" s="75" t="s">
        <v>683</v>
      </c>
      <c r="D3857" s="75" t="s">
        <v>102</v>
      </c>
      <c r="E3857" s="75" t="s">
        <v>11</v>
      </c>
      <c r="F3857" s="75" t="s">
        <v>705</v>
      </c>
      <c r="G3857" s="77">
        <v>39715.0</v>
      </c>
    </row>
    <row r="3858">
      <c r="A3858" s="75" t="s">
        <v>665</v>
      </c>
      <c r="B3858" s="75" t="s">
        <v>704</v>
      </c>
      <c r="C3858" s="75" t="s">
        <v>683</v>
      </c>
      <c r="D3858" s="75" t="s">
        <v>102</v>
      </c>
      <c r="E3858" s="75" t="s">
        <v>11</v>
      </c>
      <c r="F3858" s="75" t="s">
        <v>706</v>
      </c>
      <c r="G3858" s="77">
        <v>1688.0</v>
      </c>
    </row>
    <row r="3859">
      <c r="A3859" s="75" t="s">
        <v>665</v>
      </c>
      <c r="B3859" s="75" t="s">
        <v>704</v>
      </c>
      <c r="C3859" s="75" t="s">
        <v>683</v>
      </c>
      <c r="D3859" s="75" t="s">
        <v>102</v>
      </c>
      <c r="E3859" s="75" t="s">
        <v>11</v>
      </c>
      <c r="F3859" s="75" t="s">
        <v>707</v>
      </c>
      <c r="G3859" s="77">
        <v>1210.0</v>
      </c>
    </row>
    <row r="3860">
      <c r="A3860" s="75" t="s">
        <v>665</v>
      </c>
      <c r="B3860" s="75" t="s">
        <v>704</v>
      </c>
      <c r="C3860" s="75" t="s">
        <v>683</v>
      </c>
      <c r="D3860" s="75" t="s">
        <v>102</v>
      </c>
      <c r="E3860" s="75" t="s">
        <v>20</v>
      </c>
      <c r="F3860" s="75" t="s">
        <v>705</v>
      </c>
      <c r="G3860" s="77">
        <v>2010.0</v>
      </c>
    </row>
    <row r="3861">
      <c r="A3861" s="75" t="s">
        <v>665</v>
      </c>
      <c r="B3861" s="75" t="s">
        <v>704</v>
      </c>
      <c r="C3861" s="75" t="s">
        <v>683</v>
      </c>
      <c r="D3861" s="75" t="s">
        <v>102</v>
      </c>
      <c r="E3861" s="75" t="s">
        <v>20</v>
      </c>
      <c r="F3861" s="75" t="s">
        <v>706</v>
      </c>
      <c r="G3861" s="77">
        <v>29.0</v>
      </c>
    </row>
    <row r="3862">
      <c r="A3862" s="75" t="s">
        <v>665</v>
      </c>
      <c r="B3862" s="75" t="s">
        <v>704</v>
      </c>
      <c r="C3862" s="75" t="s">
        <v>683</v>
      </c>
      <c r="D3862" s="75" t="s">
        <v>102</v>
      </c>
      <c r="E3862" s="75" t="s">
        <v>20</v>
      </c>
      <c r="F3862" s="75" t="s">
        <v>707</v>
      </c>
      <c r="G3862" s="77">
        <v>29.0</v>
      </c>
    </row>
    <row r="3863">
      <c r="A3863" s="75" t="s">
        <v>665</v>
      </c>
      <c r="B3863" s="75" t="s">
        <v>704</v>
      </c>
      <c r="C3863" s="75" t="s">
        <v>683</v>
      </c>
      <c r="D3863" s="75" t="s">
        <v>102</v>
      </c>
      <c r="E3863" s="75" t="s">
        <v>15</v>
      </c>
      <c r="F3863" s="75" t="s">
        <v>705</v>
      </c>
      <c r="G3863" s="77">
        <v>2285.0</v>
      </c>
    </row>
    <row r="3864">
      <c r="A3864" s="75" t="s">
        <v>665</v>
      </c>
      <c r="B3864" s="75" t="s">
        <v>704</v>
      </c>
      <c r="C3864" s="75" t="s">
        <v>683</v>
      </c>
      <c r="D3864" s="75" t="s">
        <v>102</v>
      </c>
      <c r="E3864" s="75" t="s">
        <v>15</v>
      </c>
      <c r="F3864" s="75" t="s">
        <v>706</v>
      </c>
      <c r="G3864" s="77">
        <v>19.0</v>
      </c>
    </row>
    <row r="3865">
      <c r="A3865" s="75" t="s">
        <v>665</v>
      </c>
      <c r="B3865" s="75" t="s">
        <v>704</v>
      </c>
      <c r="C3865" s="75" t="s">
        <v>683</v>
      </c>
      <c r="D3865" s="75" t="s">
        <v>102</v>
      </c>
      <c r="E3865" s="75" t="s">
        <v>15</v>
      </c>
      <c r="F3865" s="75" t="s">
        <v>707</v>
      </c>
      <c r="G3865" s="77">
        <v>19.0</v>
      </c>
    </row>
    <row r="3866">
      <c r="A3866" s="75" t="s">
        <v>665</v>
      </c>
      <c r="B3866" s="75" t="s">
        <v>704</v>
      </c>
      <c r="C3866" s="75" t="s">
        <v>683</v>
      </c>
      <c r="D3866" s="75" t="s">
        <v>102</v>
      </c>
      <c r="E3866" s="75" t="s">
        <v>19</v>
      </c>
      <c r="F3866" s="75" t="s">
        <v>705</v>
      </c>
      <c r="G3866" s="77">
        <v>505.0</v>
      </c>
    </row>
    <row r="3867">
      <c r="A3867" s="75" t="s">
        <v>665</v>
      </c>
      <c r="B3867" s="75" t="s">
        <v>704</v>
      </c>
      <c r="C3867" s="75" t="s">
        <v>683</v>
      </c>
      <c r="D3867" s="75" t="s">
        <v>102</v>
      </c>
      <c r="E3867" s="75" t="s">
        <v>19</v>
      </c>
      <c r="F3867" s="75" t="s">
        <v>706</v>
      </c>
      <c r="G3867" s="77">
        <v>78.0</v>
      </c>
    </row>
    <row r="3868">
      <c r="A3868" s="75" t="s">
        <v>665</v>
      </c>
      <c r="B3868" s="75" t="s">
        <v>704</v>
      </c>
      <c r="C3868" s="75" t="s">
        <v>683</v>
      </c>
      <c r="D3868" s="75" t="s">
        <v>102</v>
      </c>
      <c r="E3868" s="75" t="s">
        <v>19</v>
      </c>
      <c r="F3868" s="75" t="s">
        <v>707</v>
      </c>
      <c r="G3868" s="77">
        <v>69.0</v>
      </c>
    </row>
    <row r="3869">
      <c r="A3869" s="75" t="s">
        <v>665</v>
      </c>
      <c r="B3869" s="75" t="s">
        <v>704</v>
      </c>
      <c r="C3869" s="75" t="s">
        <v>683</v>
      </c>
      <c r="D3869" s="75" t="s">
        <v>102</v>
      </c>
      <c r="E3869" s="75" t="s">
        <v>13</v>
      </c>
      <c r="F3869" s="75" t="s">
        <v>705</v>
      </c>
      <c r="G3869" s="77">
        <v>756.0</v>
      </c>
    </row>
    <row r="3870">
      <c r="A3870" s="75" t="s">
        <v>665</v>
      </c>
      <c r="B3870" s="75" t="s">
        <v>704</v>
      </c>
      <c r="C3870" s="75" t="s">
        <v>683</v>
      </c>
      <c r="D3870" s="75" t="s">
        <v>102</v>
      </c>
      <c r="E3870" s="75" t="s">
        <v>13</v>
      </c>
      <c r="F3870" s="75" t="s">
        <v>706</v>
      </c>
      <c r="G3870" s="77">
        <v>12.0</v>
      </c>
    </row>
    <row r="3871">
      <c r="A3871" s="75" t="s">
        <v>665</v>
      </c>
      <c r="B3871" s="75" t="s">
        <v>704</v>
      </c>
      <c r="C3871" s="75" t="s">
        <v>683</v>
      </c>
      <c r="D3871" s="75" t="s">
        <v>102</v>
      </c>
      <c r="E3871" s="75" t="s">
        <v>13</v>
      </c>
      <c r="F3871" s="75" t="s">
        <v>707</v>
      </c>
      <c r="G3871" s="77">
        <v>12.0</v>
      </c>
    </row>
    <row r="3872">
      <c r="A3872" s="75" t="s">
        <v>665</v>
      </c>
      <c r="B3872" s="75" t="s">
        <v>704</v>
      </c>
      <c r="C3872" s="75" t="s">
        <v>683</v>
      </c>
      <c r="D3872" s="75" t="s">
        <v>102</v>
      </c>
      <c r="E3872" s="75" t="s">
        <v>10</v>
      </c>
      <c r="F3872" s="75" t="s">
        <v>705</v>
      </c>
      <c r="G3872" s="77">
        <v>42179.0</v>
      </c>
    </row>
    <row r="3873">
      <c r="A3873" s="75" t="s">
        <v>665</v>
      </c>
      <c r="B3873" s="75" t="s">
        <v>704</v>
      </c>
      <c r="C3873" s="75" t="s">
        <v>683</v>
      </c>
      <c r="D3873" s="75" t="s">
        <v>102</v>
      </c>
      <c r="E3873" s="75" t="s">
        <v>10</v>
      </c>
      <c r="F3873" s="75" t="s">
        <v>706</v>
      </c>
      <c r="G3873" s="77">
        <v>14950.0</v>
      </c>
    </row>
    <row r="3874">
      <c r="A3874" s="75" t="s">
        <v>665</v>
      </c>
      <c r="B3874" s="75" t="s">
        <v>704</v>
      </c>
      <c r="C3874" s="75" t="s">
        <v>683</v>
      </c>
      <c r="D3874" s="75" t="s">
        <v>102</v>
      </c>
      <c r="E3874" s="75" t="s">
        <v>10</v>
      </c>
      <c r="F3874" s="75" t="s">
        <v>707</v>
      </c>
      <c r="G3874" s="77">
        <v>7545.0</v>
      </c>
    </row>
    <row r="3875">
      <c r="A3875" s="75" t="s">
        <v>665</v>
      </c>
      <c r="B3875" s="75" t="s">
        <v>704</v>
      </c>
      <c r="C3875" s="75" t="s">
        <v>683</v>
      </c>
      <c r="D3875" s="75" t="s">
        <v>102</v>
      </c>
      <c r="E3875" s="75" t="s">
        <v>16</v>
      </c>
      <c r="F3875" s="75" t="s">
        <v>705</v>
      </c>
      <c r="G3875" s="77">
        <v>4711.0</v>
      </c>
    </row>
    <row r="3876">
      <c r="A3876" s="75" t="s">
        <v>665</v>
      </c>
      <c r="B3876" s="75" t="s">
        <v>704</v>
      </c>
      <c r="C3876" s="75" t="s">
        <v>683</v>
      </c>
      <c r="D3876" s="75" t="s">
        <v>102</v>
      </c>
      <c r="E3876" s="75" t="s">
        <v>16</v>
      </c>
      <c r="F3876" s="75" t="s">
        <v>706</v>
      </c>
      <c r="G3876" s="77">
        <v>239.0</v>
      </c>
    </row>
    <row r="3877">
      <c r="A3877" s="75" t="s">
        <v>665</v>
      </c>
      <c r="B3877" s="75" t="s">
        <v>704</v>
      </c>
      <c r="C3877" s="75" t="s">
        <v>683</v>
      </c>
      <c r="D3877" s="75" t="s">
        <v>102</v>
      </c>
      <c r="E3877" s="75" t="s">
        <v>16</v>
      </c>
      <c r="F3877" s="75" t="s">
        <v>707</v>
      </c>
      <c r="G3877" s="77">
        <v>204.0</v>
      </c>
    </row>
    <row r="3878">
      <c r="A3878" s="75" t="s">
        <v>665</v>
      </c>
      <c r="B3878" s="75" t="s">
        <v>704</v>
      </c>
      <c r="C3878" s="75" t="s">
        <v>683</v>
      </c>
      <c r="D3878" s="75" t="s">
        <v>102</v>
      </c>
      <c r="E3878" s="75" t="s">
        <v>12</v>
      </c>
      <c r="F3878" s="75" t="s">
        <v>705</v>
      </c>
      <c r="G3878" s="77">
        <v>4144.0</v>
      </c>
    </row>
    <row r="3879">
      <c r="A3879" s="75" t="s">
        <v>665</v>
      </c>
      <c r="B3879" s="75" t="s">
        <v>704</v>
      </c>
      <c r="C3879" s="75" t="s">
        <v>683</v>
      </c>
      <c r="D3879" s="75" t="s">
        <v>102</v>
      </c>
      <c r="E3879" s="75" t="s">
        <v>12</v>
      </c>
      <c r="F3879" s="75" t="s">
        <v>706</v>
      </c>
      <c r="G3879" s="77">
        <v>172.0</v>
      </c>
    </row>
    <row r="3880">
      <c r="A3880" s="75" t="s">
        <v>665</v>
      </c>
      <c r="B3880" s="75" t="s">
        <v>704</v>
      </c>
      <c r="C3880" s="75" t="s">
        <v>683</v>
      </c>
      <c r="D3880" s="75" t="s">
        <v>102</v>
      </c>
      <c r="E3880" s="75" t="s">
        <v>12</v>
      </c>
      <c r="F3880" s="75" t="s">
        <v>707</v>
      </c>
      <c r="G3880" s="77">
        <v>138.0</v>
      </c>
    </row>
    <row r="3881">
      <c r="A3881" s="75" t="s">
        <v>665</v>
      </c>
      <c r="B3881" s="75" t="s">
        <v>704</v>
      </c>
      <c r="C3881" s="75" t="s">
        <v>683</v>
      </c>
      <c r="D3881" s="75" t="s">
        <v>102</v>
      </c>
      <c r="E3881" s="75" t="s">
        <v>18</v>
      </c>
      <c r="F3881" s="75" t="s">
        <v>705</v>
      </c>
      <c r="G3881" s="77">
        <v>224.0</v>
      </c>
    </row>
    <row r="3882">
      <c r="A3882" s="75" t="s">
        <v>665</v>
      </c>
      <c r="B3882" s="75" t="s">
        <v>704</v>
      </c>
      <c r="C3882" s="75" t="s">
        <v>683</v>
      </c>
      <c r="D3882" s="75" t="s">
        <v>102</v>
      </c>
      <c r="E3882" s="75" t="s">
        <v>18</v>
      </c>
      <c r="F3882" s="75" t="s">
        <v>706</v>
      </c>
      <c r="G3882" s="77">
        <v>8.0</v>
      </c>
    </row>
    <row r="3883">
      <c r="A3883" s="75" t="s">
        <v>665</v>
      </c>
      <c r="B3883" s="75" t="s">
        <v>704</v>
      </c>
      <c r="C3883" s="75" t="s">
        <v>683</v>
      </c>
      <c r="D3883" s="75" t="s">
        <v>102</v>
      </c>
      <c r="E3883" s="75" t="s">
        <v>18</v>
      </c>
      <c r="F3883" s="75" t="s">
        <v>707</v>
      </c>
      <c r="G3883" s="77">
        <v>7.0</v>
      </c>
    </row>
    <row r="3884">
      <c r="A3884" s="75" t="s">
        <v>665</v>
      </c>
      <c r="B3884" s="75" t="s">
        <v>704</v>
      </c>
      <c r="C3884" s="75" t="s">
        <v>683</v>
      </c>
      <c r="D3884" s="75" t="s">
        <v>130</v>
      </c>
      <c r="E3884" s="75" t="s">
        <v>17</v>
      </c>
      <c r="F3884" s="75" t="s">
        <v>705</v>
      </c>
      <c r="G3884" s="77">
        <v>12.0</v>
      </c>
    </row>
    <row r="3885">
      <c r="A3885" s="75" t="s">
        <v>665</v>
      </c>
      <c r="B3885" s="75" t="s">
        <v>704</v>
      </c>
      <c r="C3885" s="75" t="s">
        <v>683</v>
      </c>
      <c r="D3885" s="75" t="s">
        <v>130</v>
      </c>
      <c r="E3885" s="75" t="s">
        <v>17</v>
      </c>
      <c r="F3885" s="75" t="s">
        <v>706</v>
      </c>
      <c r="G3885" s="77">
        <v>0.0</v>
      </c>
    </row>
    <row r="3886">
      <c r="A3886" s="75" t="s">
        <v>665</v>
      </c>
      <c r="B3886" s="75" t="s">
        <v>704</v>
      </c>
      <c r="C3886" s="75" t="s">
        <v>683</v>
      </c>
      <c r="D3886" s="75" t="s">
        <v>130</v>
      </c>
      <c r="E3886" s="75" t="s">
        <v>17</v>
      </c>
      <c r="F3886" s="75" t="s">
        <v>707</v>
      </c>
      <c r="G3886" s="77">
        <v>0.0</v>
      </c>
    </row>
    <row r="3887">
      <c r="A3887" s="75" t="s">
        <v>665</v>
      </c>
      <c r="B3887" s="75" t="s">
        <v>704</v>
      </c>
      <c r="C3887" s="75" t="s">
        <v>683</v>
      </c>
      <c r="D3887" s="75" t="s">
        <v>130</v>
      </c>
      <c r="E3887" s="75" t="s">
        <v>14</v>
      </c>
      <c r="F3887" s="75" t="s">
        <v>705</v>
      </c>
      <c r="G3887" s="77">
        <v>38.0</v>
      </c>
    </row>
    <row r="3888">
      <c r="A3888" s="75" t="s">
        <v>665</v>
      </c>
      <c r="B3888" s="75" t="s">
        <v>704</v>
      </c>
      <c r="C3888" s="75" t="s">
        <v>683</v>
      </c>
      <c r="D3888" s="75" t="s">
        <v>130</v>
      </c>
      <c r="E3888" s="75" t="s">
        <v>14</v>
      </c>
      <c r="F3888" s="75" t="s">
        <v>706</v>
      </c>
      <c r="G3888" s="77">
        <v>0.0</v>
      </c>
    </row>
    <row r="3889">
      <c r="A3889" s="75" t="s">
        <v>665</v>
      </c>
      <c r="B3889" s="75" t="s">
        <v>704</v>
      </c>
      <c r="C3889" s="75" t="s">
        <v>683</v>
      </c>
      <c r="D3889" s="75" t="s">
        <v>130</v>
      </c>
      <c r="E3889" s="75" t="s">
        <v>14</v>
      </c>
      <c r="F3889" s="75" t="s">
        <v>707</v>
      </c>
      <c r="G3889" s="77">
        <v>0.0</v>
      </c>
    </row>
    <row r="3890">
      <c r="A3890" s="75" t="s">
        <v>665</v>
      </c>
      <c r="B3890" s="75" t="s">
        <v>704</v>
      </c>
      <c r="C3890" s="75" t="s">
        <v>683</v>
      </c>
      <c r="D3890" s="75" t="s">
        <v>130</v>
      </c>
      <c r="E3890" s="75" t="s">
        <v>11</v>
      </c>
      <c r="F3890" s="75" t="s">
        <v>705</v>
      </c>
      <c r="G3890" s="77">
        <v>2064.0</v>
      </c>
    </row>
    <row r="3891">
      <c r="A3891" s="75" t="s">
        <v>665</v>
      </c>
      <c r="B3891" s="75" t="s">
        <v>704</v>
      </c>
      <c r="C3891" s="75" t="s">
        <v>683</v>
      </c>
      <c r="D3891" s="75" t="s">
        <v>130</v>
      </c>
      <c r="E3891" s="75" t="s">
        <v>11</v>
      </c>
      <c r="F3891" s="75" t="s">
        <v>706</v>
      </c>
      <c r="G3891" s="77">
        <v>1495.0</v>
      </c>
    </row>
    <row r="3892">
      <c r="A3892" s="75" t="s">
        <v>665</v>
      </c>
      <c r="B3892" s="75" t="s">
        <v>704</v>
      </c>
      <c r="C3892" s="75" t="s">
        <v>683</v>
      </c>
      <c r="D3892" s="75" t="s">
        <v>130</v>
      </c>
      <c r="E3892" s="75" t="s">
        <v>11</v>
      </c>
      <c r="F3892" s="75" t="s">
        <v>707</v>
      </c>
      <c r="G3892" s="77">
        <v>1384.0</v>
      </c>
    </row>
    <row r="3893">
      <c r="A3893" s="75" t="s">
        <v>665</v>
      </c>
      <c r="B3893" s="75" t="s">
        <v>704</v>
      </c>
      <c r="C3893" s="75" t="s">
        <v>683</v>
      </c>
      <c r="D3893" s="75" t="s">
        <v>130</v>
      </c>
      <c r="E3893" s="75" t="s">
        <v>20</v>
      </c>
      <c r="F3893" s="75" t="s">
        <v>705</v>
      </c>
      <c r="G3893" s="77">
        <v>11.0</v>
      </c>
    </row>
    <row r="3894">
      <c r="A3894" s="75" t="s">
        <v>665</v>
      </c>
      <c r="B3894" s="75" t="s">
        <v>704</v>
      </c>
      <c r="C3894" s="75" t="s">
        <v>683</v>
      </c>
      <c r="D3894" s="75" t="s">
        <v>130</v>
      </c>
      <c r="E3894" s="75" t="s">
        <v>20</v>
      </c>
      <c r="F3894" s="75" t="s">
        <v>706</v>
      </c>
      <c r="G3894" s="77">
        <v>0.0</v>
      </c>
    </row>
    <row r="3895">
      <c r="A3895" s="75" t="s">
        <v>665</v>
      </c>
      <c r="B3895" s="75" t="s">
        <v>704</v>
      </c>
      <c r="C3895" s="75" t="s">
        <v>683</v>
      </c>
      <c r="D3895" s="75" t="s">
        <v>130</v>
      </c>
      <c r="E3895" s="75" t="s">
        <v>20</v>
      </c>
      <c r="F3895" s="75" t="s">
        <v>707</v>
      </c>
      <c r="G3895" s="77">
        <v>0.0</v>
      </c>
    </row>
    <row r="3896">
      <c r="A3896" s="75" t="s">
        <v>665</v>
      </c>
      <c r="B3896" s="75" t="s">
        <v>704</v>
      </c>
      <c r="C3896" s="75" t="s">
        <v>683</v>
      </c>
      <c r="D3896" s="75" t="s">
        <v>130</v>
      </c>
      <c r="E3896" s="75" t="s">
        <v>15</v>
      </c>
      <c r="F3896" s="75" t="s">
        <v>705</v>
      </c>
      <c r="G3896" s="77">
        <v>81.0</v>
      </c>
    </row>
    <row r="3897">
      <c r="A3897" s="75" t="s">
        <v>665</v>
      </c>
      <c r="B3897" s="75" t="s">
        <v>704</v>
      </c>
      <c r="C3897" s="75" t="s">
        <v>683</v>
      </c>
      <c r="D3897" s="75" t="s">
        <v>130</v>
      </c>
      <c r="E3897" s="75" t="s">
        <v>15</v>
      </c>
      <c r="F3897" s="75" t="s">
        <v>706</v>
      </c>
      <c r="G3897" s="77">
        <v>1.0</v>
      </c>
    </row>
    <row r="3898">
      <c r="A3898" s="75" t="s">
        <v>665</v>
      </c>
      <c r="B3898" s="75" t="s">
        <v>704</v>
      </c>
      <c r="C3898" s="75" t="s">
        <v>683</v>
      </c>
      <c r="D3898" s="75" t="s">
        <v>130</v>
      </c>
      <c r="E3898" s="75" t="s">
        <v>15</v>
      </c>
      <c r="F3898" s="75" t="s">
        <v>707</v>
      </c>
      <c r="G3898" s="77">
        <v>1.0</v>
      </c>
    </row>
    <row r="3899">
      <c r="A3899" s="75" t="s">
        <v>665</v>
      </c>
      <c r="B3899" s="75" t="s">
        <v>704</v>
      </c>
      <c r="C3899" s="75" t="s">
        <v>683</v>
      </c>
      <c r="D3899" s="75" t="s">
        <v>130</v>
      </c>
      <c r="E3899" s="75" t="s">
        <v>19</v>
      </c>
      <c r="F3899" s="75" t="s">
        <v>705</v>
      </c>
      <c r="G3899" s="77">
        <v>6.0</v>
      </c>
    </row>
    <row r="3900">
      <c r="A3900" s="75" t="s">
        <v>665</v>
      </c>
      <c r="B3900" s="75" t="s">
        <v>704</v>
      </c>
      <c r="C3900" s="75" t="s">
        <v>683</v>
      </c>
      <c r="D3900" s="75" t="s">
        <v>130</v>
      </c>
      <c r="E3900" s="75" t="s">
        <v>19</v>
      </c>
      <c r="F3900" s="75" t="s">
        <v>706</v>
      </c>
      <c r="G3900" s="77">
        <v>0.0</v>
      </c>
    </row>
    <row r="3901">
      <c r="A3901" s="75" t="s">
        <v>665</v>
      </c>
      <c r="B3901" s="75" t="s">
        <v>704</v>
      </c>
      <c r="C3901" s="75" t="s">
        <v>683</v>
      </c>
      <c r="D3901" s="75" t="s">
        <v>130</v>
      </c>
      <c r="E3901" s="75" t="s">
        <v>19</v>
      </c>
      <c r="F3901" s="75" t="s">
        <v>707</v>
      </c>
      <c r="G3901" s="77">
        <v>0.0</v>
      </c>
    </row>
    <row r="3902">
      <c r="A3902" s="75" t="s">
        <v>665</v>
      </c>
      <c r="B3902" s="75" t="s">
        <v>704</v>
      </c>
      <c r="C3902" s="75" t="s">
        <v>683</v>
      </c>
      <c r="D3902" s="75" t="s">
        <v>130</v>
      </c>
      <c r="E3902" s="75" t="s">
        <v>13</v>
      </c>
      <c r="F3902" s="75" t="s">
        <v>705</v>
      </c>
      <c r="G3902" s="77">
        <v>8.0</v>
      </c>
    </row>
    <row r="3903">
      <c r="A3903" s="75" t="s">
        <v>665</v>
      </c>
      <c r="B3903" s="75" t="s">
        <v>704</v>
      </c>
      <c r="C3903" s="75" t="s">
        <v>683</v>
      </c>
      <c r="D3903" s="75" t="s">
        <v>130</v>
      </c>
      <c r="E3903" s="75" t="s">
        <v>13</v>
      </c>
      <c r="F3903" s="75" t="s">
        <v>706</v>
      </c>
      <c r="G3903" s="77">
        <v>0.0</v>
      </c>
    </row>
    <row r="3904">
      <c r="A3904" s="75" t="s">
        <v>665</v>
      </c>
      <c r="B3904" s="75" t="s">
        <v>704</v>
      </c>
      <c r="C3904" s="75" t="s">
        <v>683</v>
      </c>
      <c r="D3904" s="75" t="s">
        <v>130</v>
      </c>
      <c r="E3904" s="75" t="s">
        <v>13</v>
      </c>
      <c r="F3904" s="75" t="s">
        <v>707</v>
      </c>
      <c r="G3904" s="77">
        <v>0.0</v>
      </c>
    </row>
    <row r="3905">
      <c r="A3905" s="75" t="s">
        <v>665</v>
      </c>
      <c r="B3905" s="75" t="s">
        <v>704</v>
      </c>
      <c r="C3905" s="75" t="s">
        <v>683</v>
      </c>
      <c r="D3905" s="75" t="s">
        <v>130</v>
      </c>
      <c r="E3905" s="75" t="s">
        <v>10</v>
      </c>
      <c r="F3905" s="75" t="s">
        <v>705</v>
      </c>
      <c r="G3905" s="77">
        <v>1642.0</v>
      </c>
    </row>
    <row r="3906">
      <c r="A3906" s="75" t="s">
        <v>665</v>
      </c>
      <c r="B3906" s="75" t="s">
        <v>704</v>
      </c>
      <c r="C3906" s="75" t="s">
        <v>683</v>
      </c>
      <c r="D3906" s="75" t="s">
        <v>130</v>
      </c>
      <c r="E3906" s="75" t="s">
        <v>10</v>
      </c>
      <c r="F3906" s="75" t="s">
        <v>706</v>
      </c>
      <c r="G3906" s="77">
        <v>1446.0</v>
      </c>
    </row>
    <row r="3907">
      <c r="A3907" s="75" t="s">
        <v>665</v>
      </c>
      <c r="B3907" s="75" t="s">
        <v>704</v>
      </c>
      <c r="C3907" s="75" t="s">
        <v>683</v>
      </c>
      <c r="D3907" s="75" t="s">
        <v>130</v>
      </c>
      <c r="E3907" s="75" t="s">
        <v>10</v>
      </c>
      <c r="F3907" s="75" t="s">
        <v>707</v>
      </c>
      <c r="G3907" s="77">
        <v>1309.0</v>
      </c>
    </row>
    <row r="3908">
      <c r="A3908" s="75" t="s">
        <v>665</v>
      </c>
      <c r="B3908" s="75" t="s">
        <v>704</v>
      </c>
      <c r="C3908" s="75" t="s">
        <v>683</v>
      </c>
      <c r="D3908" s="75" t="s">
        <v>130</v>
      </c>
      <c r="E3908" s="75" t="s">
        <v>16</v>
      </c>
      <c r="F3908" s="75" t="s">
        <v>705</v>
      </c>
      <c r="G3908" s="77">
        <v>5252.0</v>
      </c>
    </row>
    <row r="3909">
      <c r="A3909" s="75" t="s">
        <v>665</v>
      </c>
      <c r="B3909" s="75" t="s">
        <v>704</v>
      </c>
      <c r="C3909" s="75" t="s">
        <v>683</v>
      </c>
      <c r="D3909" s="75" t="s">
        <v>130</v>
      </c>
      <c r="E3909" s="75" t="s">
        <v>16</v>
      </c>
      <c r="F3909" s="75" t="s">
        <v>706</v>
      </c>
      <c r="G3909" s="77">
        <v>5155.0</v>
      </c>
    </row>
    <row r="3910">
      <c r="A3910" s="75" t="s">
        <v>665</v>
      </c>
      <c r="B3910" s="75" t="s">
        <v>704</v>
      </c>
      <c r="C3910" s="75" t="s">
        <v>683</v>
      </c>
      <c r="D3910" s="75" t="s">
        <v>130</v>
      </c>
      <c r="E3910" s="75" t="s">
        <v>16</v>
      </c>
      <c r="F3910" s="75" t="s">
        <v>707</v>
      </c>
      <c r="G3910" s="77">
        <v>4386.0</v>
      </c>
    </row>
    <row r="3911">
      <c r="A3911" s="75" t="s">
        <v>665</v>
      </c>
      <c r="B3911" s="75" t="s">
        <v>704</v>
      </c>
      <c r="C3911" s="75" t="s">
        <v>683</v>
      </c>
      <c r="D3911" s="75" t="s">
        <v>130</v>
      </c>
      <c r="E3911" s="75" t="s">
        <v>12</v>
      </c>
      <c r="F3911" s="75" t="s">
        <v>705</v>
      </c>
      <c r="G3911" s="77">
        <v>65.0</v>
      </c>
    </row>
    <row r="3912">
      <c r="A3912" s="75" t="s">
        <v>665</v>
      </c>
      <c r="B3912" s="75" t="s">
        <v>704</v>
      </c>
      <c r="C3912" s="75" t="s">
        <v>683</v>
      </c>
      <c r="D3912" s="75" t="s">
        <v>130</v>
      </c>
      <c r="E3912" s="75" t="s">
        <v>12</v>
      </c>
      <c r="F3912" s="75" t="s">
        <v>706</v>
      </c>
      <c r="G3912" s="77">
        <v>30.0</v>
      </c>
    </row>
    <row r="3913">
      <c r="A3913" s="75" t="s">
        <v>665</v>
      </c>
      <c r="B3913" s="75" t="s">
        <v>704</v>
      </c>
      <c r="C3913" s="75" t="s">
        <v>683</v>
      </c>
      <c r="D3913" s="75" t="s">
        <v>130</v>
      </c>
      <c r="E3913" s="75" t="s">
        <v>12</v>
      </c>
      <c r="F3913" s="75" t="s">
        <v>707</v>
      </c>
      <c r="G3913" s="77">
        <v>30.0</v>
      </c>
    </row>
    <row r="3914">
      <c r="A3914" s="75" t="s">
        <v>665</v>
      </c>
      <c r="B3914" s="75" t="s">
        <v>704</v>
      </c>
      <c r="C3914" s="75" t="s">
        <v>683</v>
      </c>
      <c r="D3914" s="75" t="s">
        <v>130</v>
      </c>
      <c r="E3914" s="75" t="s">
        <v>18</v>
      </c>
      <c r="F3914" s="75" t="s">
        <v>705</v>
      </c>
      <c r="G3914" s="77">
        <v>2.0</v>
      </c>
    </row>
    <row r="3915">
      <c r="A3915" s="75" t="s">
        <v>665</v>
      </c>
      <c r="B3915" s="75" t="s">
        <v>704</v>
      </c>
      <c r="C3915" s="75" t="s">
        <v>683</v>
      </c>
      <c r="D3915" s="75" t="s">
        <v>130</v>
      </c>
      <c r="E3915" s="75" t="s">
        <v>18</v>
      </c>
      <c r="F3915" s="75" t="s">
        <v>706</v>
      </c>
      <c r="G3915" s="77">
        <v>1.0</v>
      </c>
    </row>
    <row r="3916">
      <c r="A3916" s="75" t="s">
        <v>665</v>
      </c>
      <c r="B3916" s="75" t="s">
        <v>704</v>
      </c>
      <c r="C3916" s="75" t="s">
        <v>683</v>
      </c>
      <c r="D3916" s="75" t="s">
        <v>130</v>
      </c>
      <c r="E3916" s="75" t="s">
        <v>18</v>
      </c>
      <c r="F3916" s="75" t="s">
        <v>707</v>
      </c>
      <c r="G3916" s="77">
        <v>1.0</v>
      </c>
    </row>
    <row r="3917">
      <c r="A3917" s="75" t="s">
        <v>665</v>
      </c>
      <c r="B3917" s="75" t="s">
        <v>704</v>
      </c>
      <c r="C3917" s="75" t="s">
        <v>683</v>
      </c>
      <c r="D3917" s="75" t="s">
        <v>122</v>
      </c>
      <c r="E3917" s="75" t="s">
        <v>17</v>
      </c>
      <c r="F3917" s="75" t="s">
        <v>705</v>
      </c>
      <c r="G3917" s="77">
        <v>2.0</v>
      </c>
    </row>
    <row r="3918">
      <c r="A3918" s="75" t="s">
        <v>665</v>
      </c>
      <c r="B3918" s="75" t="s">
        <v>704</v>
      </c>
      <c r="C3918" s="75" t="s">
        <v>683</v>
      </c>
      <c r="D3918" s="75" t="s">
        <v>122</v>
      </c>
      <c r="E3918" s="75" t="s">
        <v>17</v>
      </c>
      <c r="F3918" s="75" t="s">
        <v>706</v>
      </c>
      <c r="G3918" s="77">
        <v>1.0</v>
      </c>
    </row>
    <row r="3919">
      <c r="A3919" s="75" t="s">
        <v>665</v>
      </c>
      <c r="B3919" s="75" t="s">
        <v>704</v>
      </c>
      <c r="C3919" s="75" t="s">
        <v>683</v>
      </c>
      <c r="D3919" s="75" t="s">
        <v>122</v>
      </c>
      <c r="E3919" s="75" t="s">
        <v>17</v>
      </c>
      <c r="F3919" s="75" t="s">
        <v>707</v>
      </c>
      <c r="G3919" s="77">
        <v>1.0</v>
      </c>
    </row>
    <row r="3920">
      <c r="A3920" s="75" t="s">
        <v>665</v>
      </c>
      <c r="B3920" s="75" t="s">
        <v>704</v>
      </c>
      <c r="C3920" s="75" t="s">
        <v>683</v>
      </c>
      <c r="D3920" s="75" t="s">
        <v>122</v>
      </c>
      <c r="E3920" s="75" t="s">
        <v>14</v>
      </c>
      <c r="F3920" s="75" t="s">
        <v>705</v>
      </c>
      <c r="G3920" s="77">
        <v>11.0</v>
      </c>
    </row>
    <row r="3921">
      <c r="A3921" s="75" t="s">
        <v>665</v>
      </c>
      <c r="B3921" s="75" t="s">
        <v>704</v>
      </c>
      <c r="C3921" s="75" t="s">
        <v>683</v>
      </c>
      <c r="D3921" s="75" t="s">
        <v>122</v>
      </c>
      <c r="E3921" s="75" t="s">
        <v>14</v>
      </c>
      <c r="F3921" s="75" t="s">
        <v>706</v>
      </c>
      <c r="G3921" s="77">
        <v>0.0</v>
      </c>
    </row>
    <row r="3922">
      <c r="A3922" s="75" t="s">
        <v>665</v>
      </c>
      <c r="B3922" s="75" t="s">
        <v>704</v>
      </c>
      <c r="C3922" s="75" t="s">
        <v>683</v>
      </c>
      <c r="D3922" s="75" t="s">
        <v>122</v>
      </c>
      <c r="E3922" s="75" t="s">
        <v>14</v>
      </c>
      <c r="F3922" s="75" t="s">
        <v>707</v>
      </c>
      <c r="G3922" s="77">
        <v>0.0</v>
      </c>
    </row>
    <row r="3923">
      <c r="A3923" s="75" t="s">
        <v>665</v>
      </c>
      <c r="B3923" s="75" t="s">
        <v>704</v>
      </c>
      <c r="C3923" s="75" t="s">
        <v>683</v>
      </c>
      <c r="D3923" s="75" t="s">
        <v>122</v>
      </c>
      <c r="E3923" s="75" t="s">
        <v>11</v>
      </c>
      <c r="F3923" s="75" t="s">
        <v>705</v>
      </c>
      <c r="G3923" s="77">
        <v>398.0</v>
      </c>
    </row>
    <row r="3924">
      <c r="A3924" s="75" t="s">
        <v>665</v>
      </c>
      <c r="B3924" s="75" t="s">
        <v>704</v>
      </c>
      <c r="C3924" s="75" t="s">
        <v>683</v>
      </c>
      <c r="D3924" s="75" t="s">
        <v>122</v>
      </c>
      <c r="E3924" s="75" t="s">
        <v>11</v>
      </c>
      <c r="F3924" s="75" t="s">
        <v>706</v>
      </c>
      <c r="G3924" s="77">
        <v>156.0</v>
      </c>
    </row>
    <row r="3925">
      <c r="A3925" s="75" t="s">
        <v>665</v>
      </c>
      <c r="B3925" s="75" t="s">
        <v>704</v>
      </c>
      <c r="C3925" s="75" t="s">
        <v>683</v>
      </c>
      <c r="D3925" s="75" t="s">
        <v>122</v>
      </c>
      <c r="E3925" s="75" t="s">
        <v>11</v>
      </c>
      <c r="F3925" s="75" t="s">
        <v>707</v>
      </c>
      <c r="G3925" s="77">
        <v>149.0</v>
      </c>
    </row>
    <row r="3926">
      <c r="A3926" s="75" t="s">
        <v>665</v>
      </c>
      <c r="B3926" s="75" t="s">
        <v>704</v>
      </c>
      <c r="C3926" s="75" t="s">
        <v>683</v>
      </c>
      <c r="D3926" s="75" t="s">
        <v>122</v>
      </c>
      <c r="E3926" s="75" t="s">
        <v>15</v>
      </c>
      <c r="F3926" s="75" t="s">
        <v>705</v>
      </c>
      <c r="G3926" s="77">
        <v>11.0</v>
      </c>
    </row>
    <row r="3927">
      <c r="A3927" s="75" t="s">
        <v>665</v>
      </c>
      <c r="B3927" s="75" t="s">
        <v>704</v>
      </c>
      <c r="C3927" s="75" t="s">
        <v>683</v>
      </c>
      <c r="D3927" s="75" t="s">
        <v>122</v>
      </c>
      <c r="E3927" s="75" t="s">
        <v>15</v>
      </c>
      <c r="F3927" s="75" t="s">
        <v>706</v>
      </c>
      <c r="G3927" s="77">
        <v>0.0</v>
      </c>
    </row>
    <row r="3928">
      <c r="A3928" s="75" t="s">
        <v>665</v>
      </c>
      <c r="B3928" s="75" t="s">
        <v>704</v>
      </c>
      <c r="C3928" s="75" t="s">
        <v>683</v>
      </c>
      <c r="D3928" s="75" t="s">
        <v>122</v>
      </c>
      <c r="E3928" s="75" t="s">
        <v>15</v>
      </c>
      <c r="F3928" s="75" t="s">
        <v>707</v>
      </c>
      <c r="G3928" s="77">
        <v>0.0</v>
      </c>
    </row>
    <row r="3929">
      <c r="A3929" s="75" t="s">
        <v>665</v>
      </c>
      <c r="B3929" s="75" t="s">
        <v>704</v>
      </c>
      <c r="C3929" s="75" t="s">
        <v>683</v>
      </c>
      <c r="D3929" s="75" t="s">
        <v>122</v>
      </c>
      <c r="E3929" s="75" t="s">
        <v>19</v>
      </c>
      <c r="F3929" s="75" t="s">
        <v>705</v>
      </c>
      <c r="G3929" s="77">
        <v>1.0</v>
      </c>
    </row>
    <row r="3930">
      <c r="A3930" s="75" t="s">
        <v>665</v>
      </c>
      <c r="B3930" s="75" t="s">
        <v>704</v>
      </c>
      <c r="C3930" s="75" t="s">
        <v>683</v>
      </c>
      <c r="D3930" s="75" t="s">
        <v>122</v>
      </c>
      <c r="E3930" s="75" t="s">
        <v>19</v>
      </c>
      <c r="F3930" s="75" t="s">
        <v>706</v>
      </c>
      <c r="G3930" s="77">
        <v>0.0</v>
      </c>
    </row>
    <row r="3931">
      <c r="A3931" s="75" t="s">
        <v>665</v>
      </c>
      <c r="B3931" s="75" t="s">
        <v>704</v>
      </c>
      <c r="C3931" s="75" t="s">
        <v>683</v>
      </c>
      <c r="D3931" s="75" t="s">
        <v>122</v>
      </c>
      <c r="E3931" s="75" t="s">
        <v>19</v>
      </c>
      <c r="F3931" s="75" t="s">
        <v>707</v>
      </c>
      <c r="G3931" s="77">
        <v>0.0</v>
      </c>
    </row>
    <row r="3932">
      <c r="A3932" s="75" t="s">
        <v>665</v>
      </c>
      <c r="B3932" s="75" t="s">
        <v>704</v>
      </c>
      <c r="C3932" s="75" t="s">
        <v>683</v>
      </c>
      <c r="D3932" s="75" t="s">
        <v>122</v>
      </c>
      <c r="E3932" s="75" t="s">
        <v>13</v>
      </c>
      <c r="F3932" s="75" t="s">
        <v>705</v>
      </c>
      <c r="G3932" s="77">
        <v>2.0</v>
      </c>
    </row>
    <row r="3933">
      <c r="A3933" s="75" t="s">
        <v>665</v>
      </c>
      <c r="B3933" s="75" t="s">
        <v>704</v>
      </c>
      <c r="C3933" s="75" t="s">
        <v>683</v>
      </c>
      <c r="D3933" s="75" t="s">
        <v>122</v>
      </c>
      <c r="E3933" s="75" t="s">
        <v>13</v>
      </c>
      <c r="F3933" s="75" t="s">
        <v>706</v>
      </c>
      <c r="G3933" s="77">
        <v>0.0</v>
      </c>
    </row>
    <row r="3934">
      <c r="A3934" s="75" t="s">
        <v>665</v>
      </c>
      <c r="B3934" s="75" t="s">
        <v>704</v>
      </c>
      <c r="C3934" s="75" t="s">
        <v>683</v>
      </c>
      <c r="D3934" s="75" t="s">
        <v>122</v>
      </c>
      <c r="E3934" s="75" t="s">
        <v>13</v>
      </c>
      <c r="F3934" s="75" t="s">
        <v>707</v>
      </c>
      <c r="G3934" s="77">
        <v>0.0</v>
      </c>
    </row>
    <row r="3935">
      <c r="A3935" s="75" t="s">
        <v>665</v>
      </c>
      <c r="B3935" s="75" t="s">
        <v>704</v>
      </c>
      <c r="C3935" s="75" t="s">
        <v>683</v>
      </c>
      <c r="D3935" s="75" t="s">
        <v>122</v>
      </c>
      <c r="E3935" s="75" t="s">
        <v>10</v>
      </c>
      <c r="F3935" s="75" t="s">
        <v>705</v>
      </c>
      <c r="G3935" s="77">
        <v>640.0</v>
      </c>
    </row>
    <row r="3936">
      <c r="A3936" s="75" t="s">
        <v>665</v>
      </c>
      <c r="B3936" s="75" t="s">
        <v>704</v>
      </c>
      <c r="C3936" s="75" t="s">
        <v>683</v>
      </c>
      <c r="D3936" s="75" t="s">
        <v>122</v>
      </c>
      <c r="E3936" s="75" t="s">
        <v>10</v>
      </c>
      <c r="F3936" s="75" t="s">
        <v>706</v>
      </c>
      <c r="G3936" s="77">
        <v>327.0</v>
      </c>
    </row>
    <row r="3937">
      <c r="A3937" s="75" t="s">
        <v>665</v>
      </c>
      <c r="B3937" s="75" t="s">
        <v>704</v>
      </c>
      <c r="C3937" s="75" t="s">
        <v>683</v>
      </c>
      <c r="D3937" s="75" t="s">
        <v>122</v>
      </c>
      <c r="E3937" s="75" t="s">
        <v>10</v>
      </c>
      <c r="F3937" s="75" t="s">
        <v>707</v>
      </c>
      <c r="G3937" s="77">
        <v>292.0</v>
      </c>
    </row>
    <row r="3938">
      <c r="A3938" s="75" t="s">
        <v>665</v>
      </c>
      <c r="B3938" s="75" t="s">
        <v>704</v>
      </c>
      <c r="C3938" s="75" t="s">
        <v>683</v>
      </c>
      <c r="D3938" s="75" t="s">
        <v>122</v>
      </c>
      <c r="E3938" s="75" t="s">
        <v>16</v>
      </c>
      <c r="F3938" s="75" t="s">
        <v>705</v>
      </c>
      <c r="G3938" s="77">
        <v>405.0</v>
      </c>
    </row>
    <row r="3939">
      <c r="A3939" s="75" t="s">
        <v>665</v>
      </c>
      <c r="B3939" s="75" t="s">
        <v>704</v>
      </c>
      <c r="C3939" s="75" t="s">
        <v>683</v>
      </c>
      <c r="D3939" s="75" t="s">
        <v>122</v>
      </c>
      <c r="E3939" s="75" t="s">
        <v>16</v>
      </c>
      <c r="F3939" s="75" t="s">
        <v>706</v>
      </c>
      <c r="G3939" s="77">
        <v>359.0</v>
      </c>
    </row>
    <row r="3940">
      <c r="A3940" s="75" t="s">
        <v>665</v>
      </c>
      <c r="B3940" s="75" t="s">
        <v>704</v>
      </c>
      <c r="C3940" s="75" t="s">
        <v>683</v>
      </c>
      <c r="D3940" s="75" t="s">
        <v>122</v>
      </c>
      <c r="E3940" s="75" t="s">
        <v>16</v>
      </c>
      <c r="F3940" s="75" t="s">
        <v>707</v>
      </c>
      <c r="G3940" s="77">
        <v>328.0</v>
      </c>
    </row>
    <row r="3941">
      <c r="A3941" s="75" t="s">
        <v>665</v>
      </c>
      <c r="B3941" s="75" t="s">
        <v>704</v>
      </c>
      <c r="C3941" s="75" t="s">
        <v>683</v>
      </c>
      <c r="D3941" s="75" t="s">
        <v>122</v>
      </c>
      <c r="E3941" s="75" t="s">
        <v>12</v>
      </c>
      <c r="F3941" s="75" t="s">
        <v>705</v>
      </c>
      <c r="G3941" s="77">
        <v>11.0</v>
      </c>
    </row>
    <row r="3942">
      <c r="A3942" s="75" t="s">
        <v>665</v>
      </c>
      <c r="B3942" s="75" t="s">
        <v>704</v>
      </c>
      <c r="C3942" s="75" t="s">
        <v>683</v>
      </c>
      <c r="D3942" s="75" t="s">
        <v>122</v>
      </c>
      <c r="E3942" s="75" t="s">
        <v>12</v>
      </c>
      <c r="F3942" s="75" t="s">
        <v>706</v>
      </c>
      <c r="G3942" s="77">
        <v>1.0</v>
      </c>
    </row>
    <row r="3943">
      <c r="A3943" s="75" t="s">
        <v>665</v>
      </c>
      <c r="B3943" s="75" t="s">
        <v>704</v>
      </c>
      <c r="C3943" s="75" t="s">
        <v>683</v>
      </c>
      <c r="D3943" s="75" t="s">
        <v>122</v>
      </c>
      <c r="E3943" s="75" t="s">
        <v>12</v>
      </c>
      <c r="F3943" s="75" t="s">
        <v>707</v>
      </c>
      <c r="G3943" s="77">
        <v>1.0</v>
      </c>
    </row>
    <row r="3944">
      <c r="A3944" s="75" t="s">
        <v>665</v>
      </c>
      <c r="B3944" s="75" t="s">
        <v>704</v>
      </c>
      <c r="C3944" s="75" t="s">
        <v>683</v>
      </c>
      <c r="D3944" s="75" t="s">
        <v>133</v>
      </c>
      <c r="E3944" s="75" t="s">
        <v>17</v>
      </c>
      <c r="F3944" s="75" t="s">
        <v>705</v>
      </c>
      <c r="G3944" s="77">
        <v>457.0</v>
      </c>
    </row>
    <row r="3945">
      <c r="A3945" s="75" t="s">
        <v>665</v>
      </c>
      <c r="B3945" s="75" t="s">
        <v>704</v>
      </c>
      <c r="C3945" s="75" t="s">
        <v>683</v>
      </c>
      <c r="D3945" s="75" t="s">
        <v>133</v>
      </c>
      <c r="E3945" s="75" t="s">
        <v>17</v>
      </c>
      <c r="F3945" s="75" t="s">
        <v>706</v>
      </c>
      <c r="G3945" s="77">
        <v>179.0</v>
      </c>
    </row>
    <row r="3946">
      <c r="A3946" s="75" t="s">
        <v>665</v>
      </c>
      <c r="B3946" s="75" t="s">
        <v>704</v>
      </c>
      <c r="C3946" s="75" t="s">
        <v>683</v>
      </c>
      <c r="D3946" s="75" t="s">
        <v>133</v>
      </c>
      <c r="E3946" s="75" t="s">
        <v>17</v>
      </c>
      <c r="F3946" s="75" t="s">
        <v>707</v>
      </c>
      <c r="G3946" s="77">
        <v>135.0</v>
      </c>
    </row>
    <row r="3947">
      <c r="A3947" s="75" t="s">
        <v>665</v>
      </c>
      <c r="B3947" s="75" t="s">
        <v>704</v>
      </c>
      <c r="C3947" s="75" t="s">
        <v>683</v>
      </c>
      <c r="D3947" s="75" t="s">
        <v>133</v>
      </c>
      <c r="E3947" s="75" t="s">
        <v>14</v>
      </c>
      <c r="F3947" s="75" t="s">
        <v>705</v>
      </c>
      <c r="G3947" s="77">
        <v>152.0</v>
      </c>
    </row>
    <row r="3948">
      <c r="A3948" s="75" t="s">
        <v>665</v>
      </c>
      <c r="B3948" s="75" t="s">
        <v>704</v>
      </c>
      <c r="C3948" s="75" t="s">
        <v>683</v>
      </c>
      <c r="D3948" s="75" t="s">
        <v>133</v>
      </c>
      <c r="E3948" s="75" t="s">
        <v>14</v>
      </c>
      <c r="F3948" s="75" t="s">
        <v>706</v>
      </c>
      <c r="G3948" s="77">
        <v>0.0</v>
      </c>
    </row>
    <row r="3949">
      <c r="A3949" s="75" t="s">
        <v>665</v>
      </c>
      <c r="B3949" s="75" t="s">
        <v>704</v>
      </c>
      <c r="C3949" s="75" t="s">
        <v>683</v>
      </c>
      <c r="D3949" s="75" t="s">
        <v>133</v>
      </c>
      <c r="E3949" s="75" t="s">
        <v>14</v>
      </c>
      <c r="F3949" s="75" t="s">
        <v>707</v>
      </c>
      <c r="G3949" s="77">
        <v>0.0</v>
      </c>
    </row>
    <row r="3950">
      <c r="A3950" s="75" t="s">
        <v>665</v>
      </c>
      <c r="B3950" s="75" t="s">
        <v>704</v>
      </c>
      <c r="C3950" s="75" t="s">
        <v>683</v>
      </c>
      <c r="D3950" s="75" t="s">
        <v>133</v>
      </c>
      <c r="E3950" s="75" t="s">
        <v>11</v>
      </c>
      <c r="F3950" s="75" t="s">
        <v>705</v>
      </c>
      <c r="G3950" s="77">
        <v>5973.0</v>
      </c>
    </row>
    <row r="3951">
      <c r="A3951" s="75" t="s">
        <v>665</v>
      </c>
      <c r="B3951" s="75" t="s">
        <v>704</v>
      </c>
      <c r="C3951" s="75" t="s">
        <v>683</v>
      </c>
      <c r="D3951" s="75" t="s">
        <v>133</v>
      </c>
      <c r="E3951" s="75" t="s">
        <v>11</v>
      </c>
      <c r="F3951" s="75" t="s">
        <v>706</v>
      </c>
      <c r="G3951" s="77">
        <v>2102.0</v>
      </c>
    </row>
    <row r="3952">
      <c r="A3952" s="75" t="s">
        <v>665</v>
      </c>
      <c r="B3952" s="75" t="s">
        <v>704</v>
      </c>
      <c r="C3952" s="75" t="s">
        <v>683</v>
      </c>
      <c r="D3952" s="75" t="s">
        <v>133</v>
      </c>
      <c r="E3952" s="75" t="s">
        <v>11</v>
      </c>
      <c r="F3952" s="75" t="s">
        <v>707</v>
      </c>
      <c r="G3952" s="77">
        <v>1939.0</v>
      </c>
    </row>
    <row r="3953">
      <c r="A3953" s="75" t="s">
        <v>665</v>
      </c>
      <c r="B3953" s="75" t="s">
        <v>704</v>
      </c>
      <c r="C3953" s="75" t="s">
        <v>683</v>
      </c>
      <c r="D3953" s="75" t="s">
        <v>133</v>
      </c>
      <c r="E3953" s="75" t="s">
        <v>20</v>
      </c>
      <c r="F3953" s="75" t="s">
        <v>705</v>
      </c>
      <c r="G3953" s="77">
        <v>110.0</v>
      </c>
    </row>
    <row r="3954">
      <c r="A3954" s="75" t="s">
        <v>665</v>
      </c>
      <c r="B3954" s="75" t="s">
        <v>704</v>
      </c>
      <c r="C3954" s="75" t="s">
        <v>683</v>
      </c>
      <c r="D3954" s="75" t="s">
        <v>133</v>
      </c>
      <c r="E3954" s="75" t="s">
        <v>20</v>
      </c>
      <c r="F3954" s="75" t="s">
        <v>706</v>
      </c>
      <c r="G3954" s="77">
        <v>42.0</v>
      </c>
    </row>
    <row r="3955">
      <c r="A3955" s="75" t="s">
        <v>665</v>
      </c>
      <c r="B3955" s="75" t="s">
        <v>704</v>
      </c>
      <c r="C3955" s="75" t="s">
        <v>683</v>
      </c>
      <c r="D3955" s="75" t="s">
        <v>133</v>
      </c>
      <c r="E3955" s="75" t="s">
        <v>20</v>
      </c>
      <c r="F3955" s="75" t="s">
        <v>707</v>
      </c>
      <c r="G3955" s="77">
        <v>37.0</v>
      </c>
    </row>
    <row r="3956">
      <c r="A3956" s="75" t="s">
        <v>665</v>
      </c>
      <c r="B3956" s="75" t="s">
        <v>704</v>
      </c>
      <c r="C3956" s="75" t="s">
        <v>683</v>
      </c>
      <c r="D3956" s="75" t="s">
        <v>133</v>
      </c>
      <c r="E3956" s="75" t="s">
        <v>15</v>
      </c>
      <c r="F3956" s="75" t="s">
        <v>705</v>
      </c>
      <c r="G3956" s="77">
        <v>246.0</v>
      </c>
    </row>
    <row r="3957">
      <c r="A3957" s="75" t="s">
        <v>665</v>
      </c>
      <c r="B3957" s="75" t="s">
        <v>704</v>
      </c>
      <c r="C3957" s="75" t="s">
        <v>683</v>
      </c>
      <c r="D3957" s="75" t="s">
        <v>133</v>
      </c>
      <c r="E3957" s="75" t="s">
        <v>15</v>
      </c>
      <c r="F3957" s="75" t="s">
        <v>706</v>
      </c>
      <c r="G3957" s="77">
        <v>3.0</v>
      </c>
    </row>
    <row r="3958">
      <c r="A3958" s="75" t="s">
        <v>665</v>
      </c>
      <c r="B3958" s="75" t="s">
        <v>704</v>
      </c>
      <c r="C3958" s="75" t="s">
        <v>683</v>
      </c>
      <c r="D3958" s="75" t="s">
        <v>133</v>
      </c>
      <c r="E3958" s="75" t="s">
        <v>15</v>
      </c>
      <c r="F3958" s="75" t="s">
        <v>707</v>
      </c>
      <c r="G3958" s="77">
        <v>3.0</v>
      </c>
    </row>
    <row r="3959">
      <c r="A3959" s="75" t="s">
        <v>665</v>
      </c>
      <c r="B3959" s="75" t="s">
        <v>704</v>
      </c>
      <c r="C3959" s="75" t="s">
        <v>683</v>
      </c>
      <c r="D3959" s="75" t="s">
        <v>133</v>
      </c>
      <c r="E3959" s="75" t="s">
        <v>19</v>
      </c>
      <c r="F3959" s="75" t="s">
        <v>705</v>
      </c>
      <c r="G3959" s="77">
        <v>349.0</v>
      </c>
    </row>
    <row r="3960">
      <c r="A3960" s="75" t="s">
        <v>665</v>
      </c>
      <c r="B3960" s="75" t="s">
        <v>704</v>
      </c>
      <c r="C3960" s="75" t="s">
        <v>683</v>
      </c>
      <c r="D3960" s="75" t="s">
        <v>133</v>
      </c>
      <c r="E3960" s="75" t="s">
        <v>19</v>
      </c>
      <c r="F3960" s="75" t="s">
        <v>706</v>
      </c>
      <c r="G3960" s="77">
        <v>339.0</v>
      </c>
    </row>
    <row r="3961">
      <c r="A3961" s="75" t="s">
        <v>665</v>
      </c>
      <c r="B3961" s="75" t="s">
        <v>704</v>
      </c>
      <c r="C3961" s="75" t="s">
        <v>683</v>
      </c>
      <c r="D3961" s="75" t="s">
        <v>133</v>
      </c>
      <c r="E3961" s="75" t="s">
        <v>19</v>
      </c>
      <c r="F3961" s="75" t="s">
        <v>707</v>
      </c>
      <c r="G3961" s="77">
        <v>236.0</v>
      </c>
    </row>
    <row r="3962">
      <c r="A3962" s="75" t="s">
        <v>665</v>
      </c>
      <c r="B3962" s="75" t="s">
        <v>704</v>
      </c>
      <c r="C3962" s="75" t="s">
        <v>683</v>
      </c>
      <c r="D3962" s="75" t="s">
        <v>133</v>
      </c>
      <c r="E3962" s="75" t="s">
        <v>13</v>
      </c>
      <c r="F3962" s="75" t="s">
        <v>705</v>
      </c>
      <c r="G3962" s="77">
        <v>83.0</v>
      </c>
    </row>
    <row r="3963">
      <c r="A3963" s="75" t="s">
        <v>665</v>
      </c>
      <c r="B3963" s="75" t="s">
        <v>704</v>
      </c>
      <c r="C3963" s="75" t="s">
        <v>683</v>
      </c>
      <c r="D3963" s="75" t="s">
        <v>133</v>
      </c>
      <c r="E3963" s="75" t="s">
        <v>13</v>
      </c>
      <c r="F3963" s="75" t="s">
        <v>706</v>
      </c>
      <c r="G3963" s="77">
        <v>14.0</v>
      </c>
    </row>
    <row r="3964">
      <c r="A3964" s="75" t="s">
        <v>665</v>
      </c>
      <c r="B3964" s="75" t="s">
        <v>704</v>
      </c>
      <c r="C3964" s="75" t="s">
        <v>683</v>
      </c>
      <c r="D3964" s="75" t="s">
        <v>133</v>
      </c>
      <c r="E3964" s="75" t="s">
        <v>13</v>
      </c>
      <c r="F3964" s="75" t="s">
        <v>707</v>
      </c>
      <c r="G3964" s="77">
        <v>13.0</v>
      </c>
    </row>
    <row r="3965">
      <c r="A3965" s="75" t="s">
        <v>665</v>
      </c>
      <c r="B3965" s="75" t="s">
        <v>704</v>
      </c>
      <c r="C3965" s="75" t="s">
        <v>683</v>
      </c>
      <c r="D3965" s="75" t="s">
        <v>133</v>
      </c>
      <c r="E3965" s="75" t="s">
        <v>10</v>
      </c>
      <c r="F3965" s="75" t="s">
        <v>705</v>
      </c>
      <c r="G3965" s="77">
        <v>3765.0</v>
      </c>
    </row>
    <row r="3966">
      <c r="A3966" s="75" t="s">
        <v>665</v>
      </c>
      <c r="B3966" s="75" t="s">
        <v>704</v>
      </c>
      <c r="C3966" s="75" t="s">
        <v>683</v>
      </c>
      <c r="D3966" s="75" t="s">
        <v>133</v>
      </c>
      <c r="E3966" s="75" t="s">
        <v>10</v>
      </c>
      <c r="F3966" s="75" t="s">
        <v>706</v>
      </c>
      <c r="G3966" s="77">
        <v>2653.0</v>
      </c>
    </row>
    <row r="3967">
      <c r="A3967" s="75" t="s">
        <v>665</v>
      </c>
      <c r="B3967" s="75" t="s">
        <v>704</v>
      </c>
      <c r="C3967" s="75" t="s">
        <v>683</v>
      </c>
      <c r="D3967" s="75" t="s">
        <v>133</v>
      </c>
      <c r="E3967" s="75" t="s">
        <v>10</v>
      </c>
      <c r="F3967" s="75" t="s">
        <v>707</v>
      </c>
      <c r="G3967" s="77">
        <v>2190.0</v>
      </c>
    </row>
    <row r="3968">
      <c r="A3968" s="75" t="s">
        <v>665</v>
      </c>
      <c r="B3968" s="75" t="s">
        <v>704</v>
      </c>
      <c r="C3968" s="75" t="s">
        <v>683</v>
      </c>
      <c r="D3968" s="75" t="s">
        <v>133</v>
      </c>
      <c r="E3968" s="75" t="s">
        <v>16</v>
      </c>
      <c r="F3968" s="75" t="s">
        <v>705</v>
      </c>
      <c r="G3968" s="77">
        <v>8151.0</v>
      </c>
    </row>
    <row r="3969">
      <c r="A3969" s="75" t="s">
        <v>665</v>
      </c>
      <c r="B3969" s="75" t="s">
        <v>704</v>
      </c>
      <c r="C3969" s="75" t="s">
        <v>683</v>
      </c>
      <c r="D3969" s="75" t="s">
        <v>133</v>
      </c>
      <c r="E3969" s="75" t="s">
        <v>16</v>
      </c>
      <c r="F3969" s="75" t="s">
        <v>706</v>
      </c>
      <c r="G3969" s="77">
        <v>7777.0</v>
      </c>
    </row>
    <row r="3970">
      <c r="A3970" s="75" t="s">
        <v>665</v>
      </c>
      <c r="B3970" s="75" t="s">
        <v>704</v>
      </c>
      <c r="C3970" s="75" t="s">
        <v>683</v>
      </c>
      <c r="D3970" s="75" t="s">
        <v>133</v>
      </c>
      <c r="E3970" s="75" t="s">
        <v>16</v>
      </c>
      <c r="F3970" s="75" t="s">
        <v>707</v>
      </c>
      <c r="G3970" s="77">
        <v>6728.0</v>
      </c>
    </row>
    <row r="3971">
      <c r="A3971" s="75" t="s">
        <v>665</v>
      </c>
      <c r="B3971" s="75" t="s">
        <v>704</v>
      </c>
      <c r="C3971" s="75" t="s">
        <v>683</v>
      </c>
      <c r="D3971" s="75" t="s">
        <v>133</v>
      </c>
      <c r="E3971" s="75" t="s">
        <v>12</v>
      </c>
      <c r="F3971" s="75" t="s">
        <v>705</v>
      </c>
      <c r="G3971" s="77">
        <v>272.0</v>
      </c>
    </row>
    <row r="3972">
      <c r="A3972" s="75" t="s">
        <v>665</v>
      </c>
      <c r="B3972" s="75" t="s">
        <v>704</v>
      </c>
      <c r="C3972" s="75" t="s">
        <v>683</v>
      </c>
      <c r="D3972" s="75" t="s">
        <v>133</v>
      </c>
      <c r="E3972" s="75" t="s">
        <v>12</v>
      </c>
      <c r="F3972" s="75" t="s">
        <v>706</v>
      </c>
      <c r="G3972" s="77">
        <v>69.0</v>
      </c>
    </row>
    <row r="3973">
      <c r="A3973" s="75" t="s">
        <v>665</v>
      </c>
      <c r="B3973" s="75" t="s">
        <v>704</v>
      </c>
      <c r="C3973" s="75" t="s">
        <v>683</v>
      </c>
      <c r="D3973" s="75" t="s">
        <v>133</v>
      </c>
      <c r="E3973" s="75" t="s">
        <v>12</v>
      </c>
      <c r="F3973" s="75" t="s">
        <v>707</v>
      </c>
      <c r="G3973" s="77">
        <v>65.0</v>
      </c>
    </row>
    <row r="3974">
      <c r="A3974" s="75" t="s">
        <v>665</v>
      </c>
      <c r="B3974" s="75" t="s">
        <v>704</v>
      </c>
      <c r="C3974" s="75" t="s">
        <v>683</v>
      </c>
      <c r="D3974" s="75" t="s">
        <v>133</v>
      </c>
      <c r="E3974" s="75" t="s">
        <v>18</v>
      </c>
      <c r="F3974" s="75" t="s">
        <v>705</v>
      </c>
      <c r="G3974" s="77">
        <v>29.0</v>
      </c>
    </row>
    <row r="3975">
      <c r="A3975" s="75" t="s">
        <v>665</v>
      </c>
      <c r="B3975" s="75" t="s">
        <v>704</v>
      </c>
      <c r="C3975" s="75" t="s">
        <v>683</v>
      </c>
      <c r="D3975" s="75" t="s">
        <v>133</v>
      </c>
      <c r="E3975" s="75" t="s">
        <v>18</v>
      </c>
      <c r="F3975" s="75" t="s">
        <v>706</v>
      </c>
      <c r="G3975" s="77">
        <v>6.0</v>
      </c>
    </row>
    <row r="3976">
      <c r="A3976" s="75" t="s">
        <v>665</v>
      </c>
      <c r="B3976" s="75" t="s">
        <v>704</v>
      </c>
      <c r="C3976" s="75" t="s">
        <v>683</v>
      </c>
      <c r="D3976" s="75" t="s">
        <v>133</v>
      </c>
      <c r="E3976" s="75" t="s">
        <v>18</v>
      </c>
      <c r="F3976" s="75" t="s">
        <v>707</v>
      </c>
      <c r="G3976" s="77">
        <v>6.0</v>
      </c>
    </row>
    <row r="3977">
      <c r="A3977" s="75" t="s">
        <v>665</v>
      </c>
      <c r="B3977" s="75" t="s">
        <v>704</v>
      </c>
      <c r="C3977" s="75" t="s">
        <v>683</v>
      </c>
      <c r="D3977" s="75" t="s">
        <v>167</v>
      </c>
      <c r="E3977" s="75" t="s">
        <v>17</v>
      </c>
      <c r="F3977" s="75" t="s">
        <v>705</v>
      </c>
      <c r="G3977" s="77">
        <v>109.0</v>
      </c>
    </row>
    <row r="3978">
      <c r="A3978" s="75" t="s">
        <v>665</v>
      </c>
      <c r="B3978" s="75" t="s">
        <v>704</v>
      </c>
      <c r="C3978" s="75" t="s">
        <v>683</v>
      </c>
      <c r="D3978" s="75" t="s">
        <v>167</v>
      </c>
      <c r="E3978" s="75" t="s">
        <v>17</v>
      </c>
      <c r="F3978" s="75" t="s">
        <v>706</v>
      </c>
      <c r="G3978" s="77">
        <v>6.0</v>
      </c>
    </row>
    <row r="3979">
      <c r="A3979" s="75" t="s">
        <v>665</v>
      </c>
      <c r="B3979" s="75" t="s">
        <v>704</v>
      </c>
      <c r="C3979" s="75" t="s">
        <v>683</v>
      </c>
      <c r="D3979" s="75" t="s">
        <v>167</v>
      </c>
      <c r="E3979" s="75" t="s">
        <v>17</v>
      </c>
      <c r="F3979" s="75" t="s">
        <v>707</v>
      </c>
      <c r="G3979" s="77">
        <v>6.0</v>
      </c>
    </row>
    <row r="3980">
      <c r="A3980" s="75" t="s">
        <v>665</v>
      </c>
      <c r="B3980" s="75" t="s">
        <v>704</v>
      </c>
      <c r="C3980" s="75" t="s">
        <v>683</v>
      </c>
      <c r="D3980" s="75" t="s">
        <v>167</v>
      </c>
      <c r="E3980" s="75" t="s">
        <v>14</v>
      </c>
      <c r="F3980" s="75" t="s">
        <v>705</v>
      </c>
      <c r="G3980" s="77">
        <v>460.0</v>
      </c>
    </row>
    <row r="3981">
      <c r="A3981" s="75" t="s">
        <v>665</v>
      </c>
      <c r="B3981" s="75" t="s">
        <v>704</v>
      </c>
      <c r="C3981" s="75" t="s">
        <v>683</v>
      </c>
      <c r="D3981" s="75" t="s">
        <v>167</v>
      </c>
      <c r="E3981" s="75" t="s">
        <v>14</v>
      </c>
      <c r="F3981" s="75" t="s">
        <v>706</v>
      </c>
      <c r="G3981" s="77">
        <v>0.0</v>
      </c>
    </row>
    <row r="3982">
      <c r="A3982" s="75" t="s">
        <v>665</v>
      </c>
      <c r="B3982" s="75" t="s">
        <v>704</v>
      </c>
      <c r="C3982" s="75" t="s">
        <v>683</v>
      </c>
      <c r="D3982" s="75" t="s">
        <v>167</v>
      </c>
      <c r="E3982" s="75" t="s">
        <v>14</v>
      </c>
      <c r="F3982" s="75" t="s">
        <v>707</v>
      </c>
      <c r="G3982" s="77">
        <v>0.0</v>
      </c>
    </row>
    <row r="3983">
      <c r="A3983" s="75" t="s">
        <v>665</v>
      </c>
      <c r="B3983" s="75" t="s">
        <v>704</v>
      </c>
      <c r="C3983" s="75" t="s">
        <v>683</v>
      </c>
      <c r="D3983" s="75" t="s">
        <v>167</v>
      </c>
      <c r="E3983" s="75" t="s">
        <v>11</v>
      </c>
      <c r="F3983" s="75" t="s">
        <v>705</v>
      </c>
      <c r="G3983" s="77">
        <v>7083.0</v>
      </c>
    </row>
    <row r="3984">
      <c r="A3984" s="75" t="s">
        <v>665</v>
      </c>
      <c r="B3984" s="75" t="s">
        <v>704</v>
      </c>
      <c r="C3984" s="75" t="s">
        <v>683</v>
      </c>
      <c r="D3984" s="75" t="s">
        <v>167</v>
      </c>
      <c r="E3984" s="75" t="s">
        <v>11</v>
      </c>
      <c r="F3984" s="75" t="s">
        <v>706</v>
      </c>
      <c r="G3984" s="77">
        <v>374.0</v>
      </c>
    </row>
    <row r="3985">
      <c r="A3985" s="75" t="s">
        <v>665</v>
      </c>
      <c r="B3985" s="75" t="s">
        <v>704</v>
      </c>
      <c r="C3985" s="75" t="s">
        <v>683</v>
      </c>
      <c r="D3985" s="75" t="s">
        <v>167</v>
      </c>
      <c r="E3985" s="75" t="s">
        <v>11</v>
      </c>
      <c r="F3985" s="75" t="s">
        <v>707</v>
      </c>
      <c r="G3985" s="77">
        <v>328.0</v>
      </c>
    </row>
    <row r="3986">
      <c r="A3986" s="75" t="s">
        <v>665</v>
      </c>
      <c r="B3986" s="75" t="s">
        <v>704</v>
      </c>
      <c r="C3986" s="75" t="s">
        <v>683</v>
      </c>
      <c r="D3986" s="75" t="s">
        <v>167</v>
      </c>
      <c r="E3986" s="75" t="s">
        <v>20</v>
      </c>
      <c r="F3986" s="75" t="s">
        <v>705</v>
      </c>
      <c r="G3986" s="77">
        <v>134.0</v>
      </c>
    </row>
    <row r="3987">
      <c r="A3987" s="75" t="s">
        <v>665</v>
      </c>
      <c r="B3987" s="75" t="s">
        <v>704</v>
      </c>
      <c r="C3987" s="75" t="s">
        <v>683</v>
      </c>
      <c r="D3987" s="75" t="s">
        <v>167</v>
      </c>
      <c r="E3987" s="75" t="s">
        <v>20</v>
      </c>
      <c r="F3987" s="75" t="s">
        <v>706</v>
      </c>
      <c r="G3987" s="77">
        <v>5.0</v>
      </c>
    </row>
    <row r="3988">
      <c r="A3988" s="75" t="s">
        <v>665</v>
      </c>
      <c r="B3988" s="75" t="s">
        <v>704</v>
      </c>
      <c r="C3988" s="75" t="s">
        <v>683</v>
      </c>
      <c r="D3988" s="75" t="s">
        <v>167</v>
      </c>
      <c r="E3988" s="75" t="s">
        <v>20</v>
      </c>
      <c r="F3988" s="75" t="s">
        <v>707</v>
      </c>
      <c r="G3988" s="77">
        <v>5.0</v>
      </c>
    </row>
    <row r="3989">
      <c r="A3989" s="75" t="s">
        <v>665</v>
      </c>
      <c r="B3989" s="75" t="s">
        <v>704</v>
      </c>
      <c r="C3989" s="75" t="s">
        <v>683</v>
      </c>
      <c r="D3989" s="75" t="s">
        <v>167</v>
      </c>
      <c r="E3989" s="75" t="s">
        <v>15</v>
      </c>
      <c r="F3989" s="75" t="s">
        <v>705</v>
      </c>
      <c r="G3989" s="77">
        <v>500.0</v>
      </c>
    </row>
    <row r="3990">
      <c r="A3990" s="75" t="s">
        <v>665</v>
      </c>
      <c r="B3990" s="75" t="s">
        <v>704</v>
      </c>
      <c r="C3990" s="75" t="s">
        <v>683</v>
      </c>
      <c r="D3990" s="75" t="s">
        <v>167</v>
      </c>
      <c r="E3990" s="75" t="s">
        <v>15</v>
      </c>
      <c r="F3990" s="75" t="s">
        <v>706</v>
      </c>
      <c r="G3990" s="77">
        <v>10.0</v>
      </c>
    </row>
    <row r="3991">
      <c r="A3991" s="75" t="s">
        <v>665</v>
      </c>
      <c r="B3991" s="75" t="s">
        <v>704</v>
      </c>
      <c r="C3991" s="75" t="s">
        <v>683</v>
      </c>
      <c r="D3991" s="75" t="s">
        <v>167</v>
      </c>
      <c r="E3991" s="75" t="s">
        <v>15</v>
      </c>
      <c r="F3991" s="75" t="s">
        <v>707</v>
      </c>
      <c r="G3991" s="77">
        <v>9.0</v>
      </c>
    </row>
    <row r="3992">
      <c r="A3992" s="75" t="s">
        <v>665</v>
      </c>
      <c r="B3992" s="75" t="s">
        <v>704</v>
      </c>
      <c r="C3992" s="75" t="s">
        <v>683</v>
      </c>
      <c r="D3992" s="75" t="s">
        <v>167</v>
      </c>
      <c r="E3992" s="75" t="s">
        <v>19</v>
      </c>
      <c r="F3992" s="75" t="s">
        <v>705</v>
      </c>
      <c r="G3992" s="77">
        <v>179.0</v>
      </c>
    </row>
    <row r="3993">
      <c r="A3993" s="75" t="s">
        <v>665</v>
      </c>
      <c r="B3993" s="75" t="s">
        <v>704</v>
      </c>
      <c r="C3993" s="75" t="s">
        <v>683</v>
      </c>
      <c r="D3993" s="75" t="s">
        <v>167</v>
      </c>
      <c r="E3993" s="75" t="s">
        <v>19</v>
      </c>
      <c r="F3993" s="75" t="s">
        <v>706</v>
      </c>
      <c r="G3993" s="77">
        <v>133.0</v>
      </c>
    </row>
    <row r="3994">
      <c r="A3994" s="75" t="s">
        <v>665</v>
      </c>
      <c r="B3994" s="75" t="s">
        <v>704</v>
      </c>
      <c r="C3994" s="75" t="s">
        <v>683</v>
      </c>
      <c r="D3994" s="75" t="s">
        <v>167</v>
      </c>
      <c r="E3994" s="75" t="s">
        <v>19</v>
      </c>
      <c r="F3994" s="75" t="s">
        <v>707</v>
      </c>
      <c r="G3994" s="77">
        <v>97.0</v>
      </c>
    </row>
    <row r="3995">
      <c r="A3995" s="75" t="s">
        <v>665</v>
      </c>
      <c r="B3995" s="75" t="s">
        <v>704</v>
      </c>
      <c r="C3995" s="75" t="s">
        <v>683</v>
      </c>
      <c r="D3995" s="75" t="s">
        <v>167</v>
      </c>
      <c r="E3995" s="75" t="s">
        <v>13</v>
      </c>
      <c r="F3995" s="75" t="s">
        <v>705</v>
      </c>
      <c r="G3995" s="77">
        <v>85.0</v>
      </c>
    </row>
    <row r="3996">
      <c r="A3996" s="75" t="s">
        <v>665</v>
      </c>
      <c r="B3996" s="75" t="s">
        <v>704</v>
      </c>
      <c r="C3996" s="75" t="s">
        <v>683</v>
      </c>
      <c r="D3996" s="75" t="s">
        <v>167</v>
      </c>
      <c r="E3996" s="75" t="s">
        <v>13</v>
      </c>
      <c r="F3996" s="75" t="s">
        <v>706</v>
      </c>
      <c r="G3996" s="77">
        <v>5.0</v>
      </c>
    </row>
    <row r="3997">
      <c r="A3997" s="75" t="s">
        <v>665</v>
      </c>
      <c r="B3997" s="75" t="s">
        <v>704</v>
      </c>
      <c r="C3997" s="75" t="s">
        <v>683</v>
      </c>
      <c r="D3997" s="75" t="s">
        <v>167</v>
      </c>
      <c r="E3997" s="75" t="s">
        <v>13</v>
      </c>
      <c r="F3997" s="75" t="s">
        <v>707</v>
      </c>
      <c r="G3997" s="77">
        <v>3.0</v>
      </c>
    </row>
    <row r="3998">
      <c r="A3998" s="75" t="s">
        <v>665</v>
      </c>
      <c r="B3998" s="75" t="s">
        <v>704</v>
      </c>
      <c r="C3998" s="75" t="s">
        <v>683</v>
      </c>
      <c r="D3998" s="75" t="s">
        <v>167</v>
      </c>
      <c r="E3998" s="75" t="s">
        <v>10</v>
      </c>
      <c r="F3998" s="75" t="s">
        <v>705</v>
      </c>
      <c r="G3998" s="77">
        <v>6808.0</v>
      </c>
    </row>
    <row r="3999">
      <c r="A3999" s="75" t="s">
        <v>665</v>
      </c>
      <c r="B3999" s="75" t="s">
        <v>704</v>
      </c>
      <c r="C3999" s="75" t="s">
        <v>683</v>
      </c>
      <c r="D3999" s="75" t="s">
        <v>167</v>
      </c>
      <c r="E3999" s="75" t="s">
        <v>10</v>
      </c>
      <c r="F3999" s="75" t="s">
        <v>706</v>
      </c>
      <c r="G3999" s="77">
        <v>2260.0</v>
      </c>
    </row>
    <row r="4000">
      <c r="A4000" s="75" t="s">
        <v>665</v>
      </c>
      <c r="B4000" s="75" t="s">
        <v>704</v>
      </c>
      <c r="C4000" s="75" t="s">
        <v>683</v>
      </c>
      <c r="D4000" s="75" t="s">
        <v>167</v>
      </c>
      <c r="E4000" s="75" t="s">
        <v>10</v>
      </c>
      <c r="F4000" s="75" t="s">
        <v>707</v>
      </c>
      <c r="G4000" s="77">
        <v>1331.0</v>
      </c>
    </row>
    <row r="4001">
      <c r="A4001" s="75" t="s">
        <v>665</v>
      </c>
      <c r="B4001" s="75" t="s">
        <v>704</v>
      </c>
      <c r="C4001" s="75" t="s">
        <v>683</v>
      </c>
      <c r="D4001" s="75" t="s">
        <v>167</v>
      </c>
      <c r="E4001" s="75" t="s">
        <v>16</v>
      </c>
      <c r="F4001" s="75" t="s">
        <v>705</v>
      </c>
      <c r="G4001" s="77">
        <v>812.0</v>
      </c>
    </row>
    <row r="4002">
      <c r="A4002" s="75" t="s">
        <v>665</v>
      </c>
      <c r="B4002" s="75" t="s">
        <v>704</v>
      </c>
      <c r="C4002" s="75" t="s">
        <v>683</v>
      </c>
      <c r="D4002" s="75" t="s">
        <v>167</v>
      </c>
      <c r="E4002" s="75" t="s">
        <v>16</v>
      </c>
      <c r="F4002" s="75" t="s">
        <v>706</v>
      </c>
      <c r="G4002" s="77">
        <v>171.0</v>
      </c>
    </row>
    <row r="4003">
      <c r="A4003" s="75" t="s">
        <v>665</v>
      </c>
      <c r="B4003" s="75" t="s">
        <v>704</v>
      </c>
      <c r="C4003" s="75" t="s">
        <v>683</v>
      </c>
      <c r="D4003" s="75" t="s">
        <v>167</v>
      </c>
      <c r="E4003" s="75" t="s">
        <v>16</v>
      </c>
      <c r="F4003" s="75" t="s">
        <v>707</v>
      </c>
      <c r="G4003" s="77">
        <v>131.0</v>
      </c>
    </row>
    <row r="4004">
      <c r="A4004" s="75" t="s">
        <v>665</v>
      </c>
      <c r="B4004" s="75" t="s">
        <v>704</v>
      </c>
      <c r="C4004" s="75" t="s">
        <v>683</v>
      </c>
      <c r="D4004" s="75" t="s">
        <v>167</v>
      </c>
      <c r="E4004" s="75" t="s">
        <v>12</v>
      </c>
      <c r="F4004" s="75" t="s">
        <v>705</v>
      </c>
      <c r="G4004" s="77">
        <v>447.0</v>
      </c>
    </row>
    <row r="4005">
      <c r="A4005" s="75" t="s">
        <v>665</v>
      </c>
      <c r="B4005" s="75" t="s">
        <v>704</v>
      </c>
      <c r="C4005" s="75" t="s">
        <v>683</v>
      </c>
      <c r="D4005" s="75" t="s">
        <v>167</v>
      </c>
      <c r="E4005" s="75" t="s">
        <v>12</v>
      </c>
      <c r="F4005" s="75" t="s">
        <v>706</v>
      </c>
      <c r="G4005" s="77">
        <v>10.0</v>
      </c>
    </row>
    <row r="4006">
      <c r="A4006" s="75" t="s">
        <v>665</v>
      </c>
      <c r="B4006" s="75" t="s">
        <v>704</v>
      </c>
      <c r="C4006" s="75" t="s">
        <v>683</v>
      </c>
      <c r="D4006" s="75" t="s">
        <v>167</v>
      </c>
      <c r="E4006" s="75" t="s">
        <v>12</v>
      </c>
      <c r="F4006" s="75" t="s">
        <v>707</v>
      </c>
      <c r="G4006" s="77">
        <v>10.0</v>
      </c>
    </row>
    <row r="4007">
      <c r="A4007" s="75" t="s">
        <v>665</v>
      </c>
      <c r="B4007" s="75" t="s">
        <v>704</v>
      </c>
      <c r="C4007" s="75" t="s">
        <v>683</v>
      </c>
      <c r="D4007" s="75" t="s">
        <v>167</v>
      </c>
      <c r="E4007" s="75" t="s">
        <v>18</v>
      </c>
      <c r="F4007" s="75" t="s">
        <v>705</v>
      </c>
      <c r="G4007" s="77">
        <v>29.0</v>
      </c>
    </row>
    <row r="4008">
      <c r="A4008" s="75" t="s">
        <v>665</v>
      </c>
      <c r="B4008" s="75" t="s">
        <v>704</v>
      </c>
      <c r="C4008" s="75" t="s">
        <v>683</v>
      </c>
      <c r="D4008" s="75" t="s">
        <v>167</v>
      </c>
      <c r="E4008" s="75" t="s">
        <v>18</v>
      </c>
      <c r="F4008" s="75" t="s">
        <v>706</v>
      </c>
      <c r="G4008" s="77">
        <v>1.0</v>
      </c>
    </row>
    <row r="4009">
      <c r="A4009" s="75" t="s">
        <v>665</v>
      </c>
      <c r="B4009" s="75" t="s">
        <v>704</v>
      </c>
      <c r="C4009" s="75" t="s">
        <v>683</v>
      </c>
      <c r="D4009" s="75" t="s">
        <v>167</v>
      </c>
      <c r="E4009" s="75" t="s">
        <v>18</v>
      </c>
      <c r="F4009" s="75" t="s">
        <v>707</v>
      </c>
      <c r="G4009" s="77">
        <v>1.0</v>
      </c>
    </row>
    <row r="4010">
      <c r="A4010" s="75" t="s">
        <v>665</v>
      </c>
      <c r="B4010" s="75" t="s">
        <v>704</v>
      </c>
      <c r="C4010" s="75" t="s">
        <v>683</v>
      </c>
      <c r="D4010" s="75" t="s">
        <v>263</v>
      </c>
      <c r="E4010" s="75" t="s">
        <v>11</v>
      </c>
      <c r="F4010" s="75" t="s">
        <v>705</v>
      </c>
      <c r="G4010" s="77">
        <v>7.0</v>
      </c>
    </row>
    <row r="4011">
      <c r="A4011" s="75" t="s">
        <v>665</v>
      </c>
      <c r="B4011" s="75" t="s">
        <v>704</v>
      </c>
      <c r="C4011" s="75" t="s">
        <v>683</v>
      </c>
      <c r="D4011" s="75" t="s">
        <v>263</v>
      </c>
      <c r="E4011" s="75" t="s">
        <v>11</v>
      </c>
      <c r="F4011" s="75" t="s">
        <v>706</v>
      </c>
      <c r="G4011" s="77">
        <v>2.0</v>
      </c>
    </row>
    <row r="4012">
      <c r="A4012" s="75" t="s">
        <v>665</v>
      </c>
      <c r="B4012" s="75" t="s">
        <v>704</v>
      </c>
      <c r="C4012" s="75" t="s">
        <v>683</v>
      </c>
      <c r="D4012" s="75" t="s">
        <v>263</v>
      </c>
      <c r="E4012" s="75" t="s">
        <v>11</v>
      </c>
      <c r="F4012" s="75" t="s">
        <v>707</v>
      </c>
      <c r="G4012" s="77">
        <v>2.0</v>
      </c>
    </row>
    <row r="4013">
      <c r="A4013" s="75" t="s">
        <v>665</v>
      </c>
      <c r="B4013" s="75" t="s">
        <v>704</v>
      </c>
      <c r="C4013" s="75" t="s">
        <v>683</v>
      </c>
      <c r="D4013" s="75" t="s">
        <v>263</v>
      </c>
      <c r="E4013" s="75" t="s">
        <v>15</v>
      </c>
      <c r="F4013" s="75" t="s">
        <v>705</v>
      </c>
      <c r="G4013" s="77">
        <v>4.0</v>
      </c>
    </row>
    <row r="4014">
      <c r="A4014" s="75" t="s">
        <v>665</v>
      </c>
      <c r="B4014" s="75" t="s">
        <v>704</v>
      </c>
      <c r="C4014" s="75" t="s">
        <v>683</v>
      </c>
      <c r="D4014" s="75" t="s">
        <v>263</v>
      </c>
      <c r="E4014" s="75" t="s">
        <v>15</v>
      </c>
      <c r="F4014" s="75" t="s">
        <v>706</v>
      </c>
      <c r="G4014" s="77">
        <v>0.0</v>
      </c>
    </row>
    <row r="4015">
      <c r="A4015" s="75" t="s">
        <v>665</v>
      </c>
      <c r="B4015" s="75" t="s">
        <v>704</v>
      </c>
      <c r="C4015" s="75" t="s">
        <v>683</v>
      </c>
      <c r="D4015" s="75" t="s">
        <v>263</v>
      </c>
      <c r="E4015" s="75" t="s">
        <v>15</v>
      </c>
      <c r="F4015" s="75" t="s">
        <v>707</v>
      </c>
      <c r="G4015" s="77">
        <v>0.0</v>
      </c>
    </row>
    <row r="4016">
      <c r="A4016" s="75" t="s">
        <v>665</v>
      </c>
      <c r="B4016" s="75" t="s">
        <v>704</v>
      </c>
      <c r="C4016" s="75" t="s">
        <v>683</v>
      </c>
      <c r="D4016" s="75" t="s">
        <v>263</v>
      </c>
      <c r="E4016" s="75" t="s">
        <v>13</v>
      </c>
      <c r="F4016" s="75" t="s">
        <v>705</v>
      </c>
      <c r="G4016" s="77">
        <v>1.0</v>
      </c>
    </row>
    <row r="4017">
      <c r="A4017" s="75" t="s">
        <v>665</v>
      </c>
      <c r="B4017" s="75" t="s">
        <v>704</v>
      </c>
      <c r="C4017" s="75" t="s">
        <v>683</v>
      </c>
      <c r="D4017" s="75" t="s">
        <v>263</v>
      </c>
      <c r="E4017" s="75" t="s">
        <v>13</v>
      </c>
      <c r="F4017" s="75" t="s">
        <v>706</v>
      </c>
      <c r="G4017" s="77">
        <v>0.0</v>
      </c>
    </row>
    <row r="4018">
      <c r="A4018" s="75" t="s">
        <v>665</v>
      </c>
      <c r="B4018" s="75" t="s">
        <v>704</v>
      </c>
      <c r="C4018" s="75" t="s">
        <v>683</v>
      </c>
      <c r="D4018" s="75" t="s">
        <v>263</v>
      </c>
      <c r="E4018" s="75" t="s">
        <v>13</v>
      </c>
      <c r="F4018" s="75" t="s">
        <v>707</v>
      </c>
      <c r="G4018" s="77">
        <v>0.0</v>
      </c>
    </row>
    <row r="4019">
      <c r="A4019" s="75" t="s">
        <v>665</v>
      </c>
      <c r="B4019" s="75" t="s">
        <v>704</v>
      </c>
      <c r="C4019" s="75" t="s">
        <v>683</v>
      </c>
      <c r="D4019" s="75" t="s">
        <v>263</v>
      </c>
      <c r="E4019" s="75" t="s">
        <v>10</v>
      </c>
      <c r="F4019" s="75" t="s">
        <v>705</v>
      </c>
      <c r="G4019" s="77">
        <v>7.0</v>
      </c>
    </row>
    <row r="4020">
      <c r="A4020" s="75" t="s">
        <v>665</v>
      </c>
      <c r="B4020" s="75" t="s">
        <v>704</v>
      </c>
      <c r="C4020" s="75" t="s">
        <v>683</v>
      </c>
      <c r="D4020" s="75" t="s">
        <v>263</v>
      </c>
      <c r="E4020" s="75" t="s">
        <v>10</v>
      </c>
      <c r="F4020" s="75" t="s">
        <v>706</v>
      </c>
      <c r="G4020" s="77">
        <v>6.0</v>
      </c>
    </row>
    <row r="4021">
      <c r="A4021" s="75" t="s">
        <v>665</v>
      </c>
      <c r="B4021" s="75" t="s">
        <v>704</v>
      </c>
      <c r="C4021" s="75" t="s">
        <v>683</v>
      </c>
      <c r="D4021" s="75" t="s">
        <v>263</v>
      </c>
      <c r="E4021" s="75" t="s">
        <v>10</v>
      </c>
      <c r="F4021" s="75" t="s">
        <v>707</v>
      </c>
      <c r="G4021" s="77">
        <v>3.0</v>
      </c>
    </row>
    <row r="4022">
      <c r="A4022" s="75" t="s">
        <v>665</v>
      </c>
      <c r="B4022" s="75" t="s">
        <v>704</v>
      </c>
      <c r="C4022" s="75" t="s">
        <v>683</v>
      </c>
      <c r="D4022" s="75" t="s">
        <v>263</v>
      </c>
      <c r="E4022" s="75" t="s">
        <v>16</v>
      </c>
      <c r="F4022" s="75" t="s">
        <v>705</v>
      </c>
      <c r="G4022" s="77">
        <v>1.0</v>
      </c>
    </row>
    <row r="4023">
      <c r="A4023" s="75" t="s">
        <v>665</v>
      </c>
      <c r="B4023" s="75" t="s">
        <v>704</v>
      </c>
      <c r="C4023" s="75" t="s">
        <v>683</v>
      </c>
      <c r="D4023" s="75" t="s">
        <v>263</v>
      </c>
      <c r="E4023" s="75" t="s">
        <v>16</v>
      </c>
      <c r="F4023" s="75" t="s">
        <v>706</v>
      </c>
      <c r="G4023" s="77">
        <v>0.0</v>
      </c>
    </row>
    <row r="4024">
      <c r="A4024" s="75" t="s">
        <v>665</v>
      </c>
      <c r="B4024" s="75" t="s">
        <v>704</v>
      </c>
      <c r="C4024" s="75" t="s">
        <v>683</v>
      </c>
      <c r="D4024" s="75" t="s">
        <v>263</v>
      </c>
      <c r="E4024" s="75" t="s">
        <v>16</v>
      </c>
      <c r="F4024" s="75" t="s">
        <v>707</v>
      </c>
      <c r="G4024" s="77">
        <v>0.0</v>
      </c>
    </row>
    <row r="4025">
      <c r="A4025" s="75" t="s">
        <v>665</v>
      </c>
      <c r="B4025" s="75" t="s">
        <v>704</v>
      </c>
      <c r="C4025" s="75" t="s">
        <v>683</v>
      </c>
      <c r="D4025" s="75" t="s">
        <v>263</v>
      </c>
      <c r="E4025" s="75" t="s">
        <v>12</v>
      </c>
      <c r="F4025" s="75" t="s">
        <v>705</v>
      </c>
      <c r="G4025" s="77">
        <v>2.0</v>
      </c>
    </row>
    <row r="4026">
      <c r="A4026" s="75" t="s">
        <v>665</v>
      </c>
      <c r="B4026" s="75" t="s">
        <v>704</v>
      </c>
      <c r="C4026" s="75" t="s">
        <v>683</v>
      </c>
      <c r="D4026" s="75" t="s">
        <v>263</v>
      </c>
      <c r="E4026" s="75" t="s">
        <v>12</v>
      </c>
      <c r="F4026" s="75" t="s">
        <v>706</v>
      </c>
      <c r="G4026" s="77">
        <v>0.0</v>
      </c>
    </row>
    <row r="4027">
      <c r="A4027" s="75" t="s">
        <v>665</v>
      </c>
      <c r="B4027" s="75" t="s">
        <v>704</v>
      </c>
      <c r="C4027" s="75" t="s">
        <v>683</v>
      </c>
      <c r="D4027" s="75" t="s">
        <v>263</v>
      </c>
      <c r="E4027" s="75" t="s">
        <v>12</v>
      </c>
      <c r="F4027" s="75" t="s">
        <v>707</v>
      </c>
      <c r="G4027" s="77">
        <v>0.0</v>
      </c>
    </row>
    <row r="4028">
      <c r="A4028" s="75" t="s">
        <v>665</v>
      </c>
      <c r="B4028" s="75" t="s">
        <v>704</v>
      </c>
      <c r="C4028" s="75" t="s">
        <v>683</v>
      </c>
      <c r="D4028" s="75" t="s">
        <v>202</v>
      </c>
      <c r="E4028" s="75" t="s">
        <v>17</v>
      </c>
      <c r="F4028" s="75" t="s">
        <v>705</v>
      </c>
      <c r="G4028" s="77">
        <v>4.0</v>
      </c>
    </row>
    <row r="4029">
      <c r="A4029" s="75" t="s">
        <v>665</v>
      </c>
      <c r="B4029" s="75" t="s">
        <v>704</v>
      </c>
      <c r="C4029" s="75" t="s">
        <v>683</v>
      </c>
      <c r="D4029" s="75" t="s">
        <v>202</v>
      </c>
      <c r="E4029" s="75" t="s">
        <v>17</v>
      </c>
      <c r="F4029" s="75" t="s">
        <v>706</v>
      </c>
      <c r="G4029" s="77">
        <v>0.0</v>
      </c>
    </row>
    <row r="4030">
      <c r="A4030" s="75" t="s">
        <v>665</v>
      </c>
      <c r="B4030" s="75" t="s">
        <v>704</v>
      </c>
      <c r="C4030" s="75" t="s">
        <v>683</v>
      </c>
      <c r="D4030" s="75" t="s">
        <v>202</v>
      </c>
      <c r="E4030" s="75" t="s">
        <v>17</v>
      </c>
      <c r="F4030" s="75" t="s">
        <v>707</v>
      </c>
      <c r="G4030" s="77">
        <v>0.0</v>
      </c>
    </row>
    <row r="4031">
      <c r="A4031" s="75" t="s">
        <v>665</v>
      </c>
      <c r="B4031" s="75" t="s">
        <v>704</v>
      </c>
      <c r="C4031" s="75" t="s">
        <v>683</v>
      </c>
      <c r="D4031" s="75" t="s">
        <v>202</v>
      </c>
      <c r="E4031" s="75" t="s">
        <v>14</v>
      </c>
      <c r="F4031" s="75" t="s">
        <v>705</v>
      </c>
      <c r="G4031" s="77">
        <v>15.0</v>
      </c>
    </row>
    <row r="4032">
      <c r="A4032" s="75" t="s">
        <v>665</v>
      </c>
      <c r="B4032" s="75" t="s">
        <v>704</v>
      </c>
      <c r="C4032" s="75" t="s">
        <v>683</v>
      </c>
      <c r="D4032" s="75" t="s">
        <v>202</v>
      </c>
      <c r="E4032" s="75" t="s">
        <v>14</v>
      </c>
      <c r="F4032" s="75" t="s">
        <v>706</v>
      </c>
      <c r="G4032" s="77">
        <v>0.0</v>
      </c>
    </row>
    <row r="4033">
      <c r="A4033" s="75" t="s">
        <v>665</v>
      </c>
      <c r="B4033" s="75" t="s">
        <v>704</v>
      </c>
      <c r="C4033" s="75" t="s">
        <v>683</v>
      </c>
      <c r="D4033" s="75" t="s">
        <v>202</v>
      </c>
      <c r="E4033" s="75" t="s">
        <v>14</v>
      </c>
      <c r="F4033" s="75" t="s">
        <v>707</v>
      </c>
      <c r="G4033" s="77">
        <v>0.0</v>
      </c>
    </row>
    <row r="4034">
      <c r="A4034" s="75" t="s">
        <v>665</v>
      </c>
      <c r="B4034" s="75" t="s">
        <v>704</v>
      </c>
      <c r="C4034" s="75" t="s">
        <v>683</v>
      </c>
      <c r="D4034" s="75" t="s">
        <v>202</v>
      </c>
      <c r="E4034" s="75" t="s">
        <v>11</v>
      </c>
      <c r="F4034" s="75" t="s">
        <v>705</v>
      </c>
      <c r="G4034" s="77">
        <v>216.0</v>
      </c>
    </row>
    <row r="4035">
      <c r="A4035" s="75" t="s">
        <v>665</v>
      </c>
      <c r="B4035" s="75" t="s">
        <v>704</v>
      </c>
      <c r="C4035" s="75" t="s">
        <v>683</v>
      </c>
      <c r="D4035" s="75" t="s">
        <v>202</v>
      </c>
      <c r="E4035" s="75" t="s">
        <v>11</v>
      </c>
      <c r="F4035" s="75" t="s">
        <v>706</v>
      </c>
      <c r="G4035" s="77">
        <v>11.0</v>
      </c>
    </row>
    <row r="4036">
      <c r="A4036" s="75" t="s">
        <v>665</v>
      </c>
      <c r="B4036" s="75" t="s">
        <v>704</v>
      </c>
      <c r="C4036" s="75" t="s">
        <v>683</v>
      </c>
      <c r="D4036" s="75" t="s">
        <v>202</v>
      </c>
      <c r="E4036" s="75" t="s">
        <v>11</v>
      </c>
      <c r="F4036" s="75" t="s">
        <v>707</v>
      </c>
      <c r="G4036" s="77">
        <v>11.0</v>
      </c>
    </row>
    <row r="4037">
      <c r="A4037" s="75" t="s">
        <v>665</v>
      </c>
      <c r="B4037" s="75" t="s">
        <v>704</v>
      </c>
      <c r="C4037" s="75" t="s">
        <v>683</v>
      </c>
      <c r="D4037" s="75" t="s">
        <v>202</v>
      </c>
      <c r="E4037" s="75" t="s">
        <v>20</v>
      </c>
      <c r="F4037" s="75" t="s">
        <v>705</v>
      </c>
      <c r="G4037" s="77">
        <v>5.0</v>
      </c>
    </row>
    <row r="4038">
      <c r="A4038" s="75" t="s">
        <v>665</v>
      </c>
      <c r="B4038" s="75" t="s">
        <v>704</v>
      </c>
      <c r="C4038" s="75" t="s">
        <v>683</v>
      </c>
      <c r="D4038" s="75" t="s">
        <v>202</v>
      </c>
      <c r="E4038" s="75" t="s">
        <v>20</v>
      </c>
      <c r="F4038" s="75" t="s">
        <v>706</v>
      </c>
      <c r="G4038" s="77">
        <v>0.0</v>
      </c>
    </row>
    <row r="4039">
      <c r="A4039" s="75" t="s">
        <v>665</v>
      </c>
      <c r="B4039" s="75" t="s">
        <v>704</v>
      </c>
      <c r="C4039" s="75" t="s">
        <v>683</v>
      </c>
      <c r="D4039" s="75" t="s">
        <v>202</v>
      </c>
      <c r="E4039" s="75" t="s">
        <v>20</v>
      </c>
      <c r="F4039" s="75" t="s">
        <v>707</v>
      </c>
      <c r="G4039" s="77">
        <v>0.0</v>
      </c>
    </row>
    <row r="4040">
      <c r="A4040" s="75" t="s">
        <v>665</v>
      </c>
      <c r="B4040" s="75" t="s">
        <v>704</v>
      </c>
      <c r="C4040" s="75" t="s">
        <v>683</v>
      </c>
      <c r="D4040" s="75" t="s">
        <v>202</v>
      </c>
      <c r="E4040" s="75" t="s">
        <v>15</v>
      </c>
      <c r="F4040" s="75" t="s">
        <v>705</v>
      </c>
      <c r="G4040" s="77">
        <v>23.0</v>
      </c>
    </row>
    <row r="4041">
      <c r="A4041" s="75" t="s">
        <v>665</v>
      </c>
      <c r="B4041" s="75" t="s">
        <v>704</v>
      </c>
      <c r="C4041" s="75" t="s">
        <v>683</v>
      </c>
      <c r="D4041" s="75" t="s">
        <v>202</v>
      </c>
      <c r="E4041" s="75" t="s">
        <v>15</v>
      </c>
      <c r="F4041" s="75" t="s">
        <v>706</v>
      </c>
      <c r="G4041" s="77">
        <v>1.0</v>
      </c>
    </row>
    <row r="4042">
      <c r="A4042" s="75" t="s">
        <v>665</v>
      </c>
      <c r="B4042" s="75" t="s">
        <v>704</v>
      </c>
      <c r="C4042" s="75" t="s">
        <v>683</v>
      </c>
      <c r="D4042" s="75" t="s">
        <v>202</v>
      </c>
      <c r="E4042" s="75" t="s">
        <v>15</v>
      </c>
      <c r="F4042" s="75" t="s">
        <v>707</v>
      </c>
      <c r="G4042" s="77">
        <v>1.0</v>
      </c>
    </row>
    <row r="4043">
      <c r="A4043" s="75" t="s">
        <v>665</v>
      </c>
      <c r="B4043" s="75" t="s">
        <v>704</v>
      </c>
      <c r="C4043" s="75" t="s">
        <v>683</v>
      </c>
      <c r="D4043" s="75" t="s">
        <v>202</v>
      </c>
      <c r="E4043" s="75" t="s">
        <v>19</v>
      </c>
      <c r="F4043" s="75" t="s">
        <v>705</v>
      </c>
      <c r="G4043" s="77">
        <v>2.0</v>
      </c>
    </row>
    <row r="4044">
      <c r="A4044" s="75" t="s">
        <v>665</v>
      </c>
      <c r="B4044" s="75" t="s">
        <v>704</v>
      </c>
      <c r="C4044" s="75" t="s">
        <v>683</v>
      </c>
      <c r="D4044" s="75" t="s">
        <v>202</v>
      </c>
      <c r="E4044" s="75" t="s">
        <v>19</v>
      </c>
      <c r="F4044" s="75" t="s">
        <v>706</v>
      </c>
      <c r="G4044" s="77">
        <v>2.0</v>
      </c>
    </row>
    <row r="4045">
      <c r="A4045" s="75" t="s">
        <v>665</v>
      </c>
      <c r="B4045" s="75" t="s">
        <v>704</v>
      </c>
      <c r="C4045" s="75" t="s">
        <v>683</v>
      </c>
      <c r="D4045" s="75" t="s">
        <v>202</v>
      </c>
      <c r="E4045" s="75" t="s">
        <v>19</v>
      </c>
      <c r="F4045" s="75" t="s">
        <v>707</v>
      </c>
      <c r="G4045" s="77">
        <v>2.0</v>
      </c>
    </row>
    <row r="4046">
      <c r="A4046" s="75" t="s">
        <v>665</v>
      </c>
      <c r="B4046" s="75" t="s">
        <v>704</v>
      </c>
      <c r="C4046" s="75" t="s">
        <v>683</v>
      </c>
      <c r="D4046" s="75" t="s">
        <v>202</v>
      </c>
      <c r="E4046" s="75" t="s">
        <v>13</v>
      </c>
      <c r="F4046" s="75" t="s">
        <v>705</v>
      </c>
      <c r="G4046" s="77">
        <v>3.0</v>
      </c>
    </row>
    <row r="4047">
      <c r="A4047" s="75" t="s">
        <v>665</v>
      </c>
      <c r="B4047" s="75" t="s">
        <v>704</v>
      </c>
      <c r="C4047" s="75" t="s">
        <v>683</v>
      </c>
      <c r="D4047" s="75" t="s">
        <v>202</v>
      </c>
      <c r="E4047" s="75" t="s">
        <v>13</v>
      </c>
      <c r="F4047" s="75" t="s">
        <v>706</v>
      </c>
      <c r="G4047" s="77">
        <v>0.0</v>
      </c>
    </row>
    <row r="4048">
      <c r="A4048" s="75" t="s">
        <v>665</v>
      </c>
      <c r="B4048" s="75" t="s">
        <v>704</v>
      </c>
      <c r="C4048" s="75" t="s">
        <v>683</v>
      </c>
      <c r="D4048" s="75" t="s">
        <v>202</v>
      </c>
      <c r="E4048" s="75" t="s">
        <v>13</v>
      </c>
      <c r="F4048" s="75" t="s">
        <v>707</v>
      </c>
      <c r="G4048" s="77">
        <v>0.0</v>
      </c>
    </row>
    <row r="4049">
      <c r="A4049" s="75" t="s">
        <v>665</v>
      </c>
      <c r="B4049" s="75" t="s">
        <v>704</v>
      </c>
      <c r="C4049" s="75" t="s">
        <v>683</v>
      </c>
      <c r="D4049" s="75" t="s">
        <v>202</v>
      </c>
      <c r="E4049" s="75" t="s">
        <v>10</v>
      </c>
      <c r="F4049" s="75" t="s">
        <v>705</v>
      </c>
      <c r="G4049" s="77">
        <v>179.0</v>
      </c>
    </row>
    <row r="4050">
      <c r="A4050" s="75" t="s">
        <v>665</v>
      </c>
      <c r="B4050" s="75" t="s">
        <v>704</v>
      </c>
      <c r="C4050" s="75" t="s">
        <v>683</v>
      </c>
      <c r="D4050" s="75" t="s">
        <v>202</v>
      </c>
      <c r="E4050" s="75" t="s">
        <v>10</v>
      </c>
      <c r="F4050" s="75" t="s">
        <v>706</v>
      </c>
      <c r="G4050" s="77">
        <v>67.0</v>
      </c>
    </row>
    <row r="4051">
      <c r="A4051" s="75" t="s">
        <v>665</v>
      </c>
      <c r="B4051" s="75" t="s">
        <v>704</v>
      </c>
      <c r="C4051" s="75" t="s">
        <v>683</v>
      </c>
      <c r="D4051" s="75" t="s">
        <v>202</v>
      </c>
      <c r="E4051" s="75" t="s">
        <v>10</v>
      </c>
      <c r="F4051" s="75" t="s">
        <v>707</v>
      </c>
      <c r="G4051" s="77">
        <v>50.0</v>
      </c>
    </row>
    <row r="4052">
      <c r="A4052" s="75" t="s">
        <v>665</v>
      </c>
      <c r="B4052" s="75" t="s">
        <v>704</v>
      </c>
      <c r="C4052" s="75" t="s">
        <v>683</v>
      </c>
      <c r="D4052" s="75" t="s">
        <v>202</v>
      </c>
      <c r="E4052" s="75" t="s">
        <v>16</v>
      </c>
      <c r="F4052" s="75" t="s">
        <v>705</v>
      </c>
      <c r="G4052" s="77">
        <v>20.0</v>
      </c>
    </row>
    <row r="4053">
      <c r="A4053" s="75" t="s">
        <v>665</v>
      </c>
      <c r="B4053" s="75" t="s">
        <v>704</v>
      </c>
      <c r="C4053" s="75" t="s">
        <v>683</v>
      </c>
      <c r="D4053" s="75" t="s">
        <v>202</v>
      </c>
      <c r="E4053" s="75" t="s">
        <v>16</v>
      </c>
      <c r="F4053" s="75" t="s">
        <v>706</v>
      </c>
      <c r="G4053" s="77">
        <v>1.0</v>
      </c>
    </row>
    <row r="4054">
      <c r="A4054" s="75" t="s">
        <v>665</v>
      </c>
      <c r="B4054" s="75" t="s">
        <v>704</v>
      </c>
      <c r="C4054" s="75" t="s">
        <v>683</v>
      </c>
      <c r="D4054" s="75" t="s">
        <v>202</v>
      </c>
      <c r="E4054" s="75" t="s">
        <v>16</v>
      </c>
      <c r="F4054" s="75" t="s">
        <v>707</v>
      </c>
      <c r="G4054" s="77">
        <v>1.0</v>
      </c>
    </row>
    <row r="4055">
      <c r="A4055" s="75" t="s">
        <v>665</v>
      </c>
      <c r="B4055" s="75" t="s">
        <v>704</v>
      </c>
      <c r="C4055" s="75" t="s">
        <v>683</v>
      </c>
      <c r="D4055" s="75" t="s">
        <v>202</v>
      </c>
      <c r="E4055" s="75" t="s">
        <v>12</v>
      </c>
      <c r="F4055" s="75" t="s">
        <v>705</v>
      </c>
      <c r="G4055" s="77">
        <v>9.0</v>
      </c>
    </row>
    <row r="4056">
      <c r="A4056" s="75" t="s">
        <v>665</v>
      </c>
      <c r="B4056" s="75" t="s">
        <v>704</v>
      </c>
      <c r="C4056" s="75" t="s">
        <v>683</v>
      </c>
      <c r="D4056" s="75" t="s">
        <v>202</v>
      </c>
      <c r="E4056" s="75" t="s">
        <v>12</v>
      </c>
      <c r="F4056" s="75" t="s">
        <v>706</v>
      </c>
      <c r="G4056" s="77">
        <v>1.0</v>
      </c>
    </row>
    <row r="4057">
      <c r="A4057" s="75" t="s">
        <v>665</v>
      </c>
      <c r="B4057" s="75" t="s">
        <v>704</v>
      </c>
      <c r="C4057" s="75" t="s">
        <v>683</v>
      </c>
      <c r="D4057" s="75" t="s">
        <v>202</v>
      </c>
      <c r="E4057" s="75" t="s">
        <v>12</v>
      </c>
      <c r="F4057" s="75" t="s">
        <v>707</v>
      </c>
      <c r="G4057" s="77">
        <v>1.0</v>
      </c>
    </row>
    <row r="4058">
      <c r="A4058" s="75" t="s">
        <v>665</v>
      </c>
      <c r="B4058" s="75" t="s">
        <v>704</v>
      </c>
      <c r="C4058" s="75" t="s">
        <v>683</v>
      </c>
      <c r="D4058" s="75" t="s">
        <v>202</v>
      </c>
      <c r="E4058" s="75" t="s">
        <v>18</v>
      </c>
      <c r="F4058" s="75" t="s">
        <v>705</v>
      </c>
      <c r="G4058" s="77">
        <v>1.0</v>
      </c>
    </row>
    <row r="4059">
      <c r="A4059" s="75" t="s">
        <v>665</v>
      </c>
      <c r="B4059" s="75" t="s">
        <v>704</v>
      </c>
      <c r="C4059" s="75" t="s">
        <v>683</v>
      </c>
      <c r="D4059" s="75" t="s">
        <v>202</v>
      </c>
      <c r="E4059" s="75" t="s">
        <v>18</v>
      </c>
      <c r="F4059" s="75" t="s">
        <v>706</v>
      </c>
      <c r="G4059" s="77">
        <v>0.0</v>
      </c>
    </row>
    <row r="4060">
      <c r="A4060" s="75" t="s">
        <v>665</v>
      </c>
      <c r="B4060" s="75" t="s">
        <v>704</v>
      </c>
      <c r="C4060" s="75" t="s">
        <v>683</v>
      </c>
      <c r="D4060" s="75" t="s">
        <v>202</v>
      </c>
      <c r="E4060" s="75" t="s">
        <v>18</v>
      </c>
      <c r="F4060" s="75" t="s">
        <v>707</v>
      </c>
      <c r="G4060" s="77">
        <v>0.0</v>
      </c>
    </row>
    <row r="4061">
      <c r="A4061" s="75" t="s">
        <v>665</v>
      </c>
      <c r="B4061" s="75" t="s">
        <v>704</v>
      </c>
      <c r="C4061" s="75" t="s">
        <v>683</v>
      </c>
      <c r="D4061" s="75" t="s">
        <v>162</v>
      </c>
      <c r="E4061" s="75" t="s">
        <v>17</v>
      </c>
      <c r="F4061" s="75" t="s">
        <v>705</v>
      </c>
      <c r="G4061" s="77">
        <v>180.0</v>
      </c>
    </row>
    <row r="4062">
      <c r="A4062" s="75" t="s">
        <v>665</v>
      </c>
      <c r="B4062" s="75" t="s">
        <v>704</v>
      </c>
      <c r="C4062" s="75" t="s">
        <v>683</v>
      </c>
      <c r="D4062" s="75" t="s">
        <v>162</v>
      </c>
      <c r="E4062" s="75" t="s">
        <v>17</v>
      </c>
      <c r="F4062" s="75" t="s">
        <v>706</v>
      </c>
      <c r="G4062" s="77">
        <v>11.0</v>
      </c>
    </row>
    <row r="4063">
      <c r="A4063" s="75" t="s">
        <v>665</v>
      </c>
      <c r="B4063" s="75" t="s">
        <v>704</v>
      </c>
      <c r="C4063" s="75" t="s">
        <v>683</v>
      </c>
      <c r="D4063" s="75" t="s">
        <v>162</v>
      </c>
      <c r="E4063" s="75" t="s">
        <v>17</v>
      </c>
      <c r="F4063" s="75" t="s">
        <v>707</v>
      </c>
      <c r="G4063" s="77">
        <v>9.0</v>
      </c>
    </row>
    <row r="4064">
      <c r="A4064" s="75" t="s">
        <v>665</v>
      </c>
      <c r="B4064" s="75" t="s">
        <v>704</v>
      </c>
      <c r="C4064" s="75" t="s">
        <v>683</v>
      </c>
      <c r="D4064" s="75" t="s">
        <v>162</v>
      </c>
      <c r="E4064" s="75" t="s">
        <v>14</v>
      </c>
      <c r="F4064" s="75" t="s">
        <v>705</v>
      </c>
      <c r="G4064" s="77">
        <v>1372.0</v>
      </c>
    </row>
    <row r="4065">
      <c r="A4065" s="75" t="s">
        <v>665</v>
      </c>
      <c r="B4065" s="75" t="s">
        <v>704</v>
      </c>
      <c r="C4065" s="75" t="s">
        <v>683</v>
      </c>
      <c r="D4065" s="75" t="s">
        <v>162</v>
      </c>
      <c r="E4065" s="75" t="s">
        <v>14</v>
      </c>
      <c r="F4065" s="75" t="s">
        <v>706</v>
      </c>
      <c r="G4065" s="77">
        <v>0.0</v>
      </c>
    </row>
    <row r="4066">
      <c r="A4066" s="75" t="s">
        <v>665</v>
      </c>
      <c r="B4066" s="75" t="s">
        <v>704</v>
      </c>
      <c r="C4066" s="75" t="s">
        <v>683</v>
      </c>
      <c r="D4066" s="75" t="s">
        <v>162</v>
      </c>
      <c r="E4066" s="75" t="s">
        <v>14</v>
      </c>
      <c r="F4066" s="75" t="s">
        <v>707</v>
      </c>
      <c r="G4066" s="77">
        <v>0.0</v>
      </c>
    </row>
    <row r="4067">
      <c r="A4067" s="75" t="s">
        <v>665</v>
      </c>
      <c r="B4067" s="75" t="s">
        <v>704</v>
      </c>
      <c r="C4067" s="75" t="s">
        <v>683</v>
      </c>
      <c r="D4067" s="75" t="s">
        <v>162</v>
      </c>
      <c r="E4067" s="75" t="s">
        <v>11</v>
      </c>
      <c r="F4067" s="75" t="s">
        <v>705</v>
      </c>
      <c r="G4067" s="77">
        <v>15509.0</v>
      </c>
    </row>
    <row r="4068">
      <c r="A4068" s="75" t="s">
        <v>665</v>
      </c>
      <c r="B4068" s="75" t="s">
        <v>704</v>
      </c>
      <c r="C4068" s="75" t="s">
        <v>683</v>
      </c>
      <c r="D4068" s="75" t="s">
        <v>162</v>
      </c>
      <c r="E4068" s="75" t="s">
        <v>11</v>
      </c>
      <c r="F4068" s="75" t="s">
        <v>706</v>
      </c>
      <c r="G4068" s="77">
        <v>506.0</v>
      </c>
    </row>
    <row r="4069">
      <c r="A4069" s="75" t="s">
        <v>665</v>
      </c>
      <c r="B4069" s="75" t="s">
        <v>704</v>
      </c>
      <c r="C4069" s="75" t="s">
        <v>683</v>
      </c>
      <c r="D4069" s="75" t="s">
        <v>162</v>
      </c>
      <c r="E4069" s="75" t="s">
        <v>11</v>
      </c>
      <c r="F4069" s="75" t="s">
        <v>707</v>
      </c>
      <c r="G4069" s="77">
        <v>433.0</v>
      </c>
    </row>
    <row r="4070">
      <c r="A4070" s="75" t="s">
        <v>665</v>
      </c>
      <c r="B4070" s="75" t="s">
        <v>704</v>
      </c>
      <c r="C4070" s="75" t="s">
        <v>683</v>
      </c>
      <c r="D4070" s="75" t="s">
        <v>162</v>
      </c>
      <c r="E4070" s="75" t="s">
        <v>20</v>
      </c>
      <c r="F4070" s="75" t="s">
        <v>705</v>
      </c>
      <c r="G4070" s="77">
        <v>515.0</v>
      </c>
    </row>
    <row r="4071">
      <c r="A4071" s="75" t="s">
        <v>665</v>
      </c>
      <c r="B4071" s="75" t="s">
        <v>704</v>
      </c>
      <c r="C4071" s="75" t="s">
        <v>683</v>
      </c>
      <c r="D4071" s="75" t="s">
        <v>162</v>
      </c>
      <c r="E4071" s="75" t="s">
        <v>20</v>
      </c>
      <c r="F4071" s="75" t="s">
        <v>706</v>
      </c>
      <c r="G4071" s="77">
        <v>5.0</v>
      </c>
    </row>
    <row r="4072">
      <c r="A4072" s="75" t="s">
        <v>665</v>
      </c>
      <c r="B4072" s="75" t="s">
        <v>704</v>
      </c>
      <c r="C4072" s="75" t="s">
        <v>683</v>
      </c>
      <c r="D4072" s="75" t="s">
        <v>162</v>
      </c>
      <c r="E4072" s="75" t="s">
        <v>20</v>
      </c>
      <c r="F4072" s="75" t="s">
        <v>707</v>
      </c>
      <c r="G4072" s="77">
        <v>5.0</v>
      </c>
    </row>
    <row r="4073">
      <c r="A4073" s="75" t="s">
        <v>665</v>
      </c>
      <c r="B4073" s="75" t="s">
        <v>704</v>
      </c>
      <c r="C4073" s="75" t="s">
        <v>683</v>
      </c>
      <c r="D4073" s="75" t="s">
        <v>162</v>
      </c>
      <c r="E4073" s="75" t="s">
        <v>15</v>
      </c>
      <c r="F4073" s="75" t="s">
        <v>705</v>
      </c>
      <c r="G4073" s="77">
        <v>1429.0</v>
      </c>
    </row>
    <row r="4074">
      <c r="A4074" s="75" t="s">
        <v>665</v>
      </c>
      <c r="B4074" s="75" t="s">
        <v>704</v>
      </c>
      <c r="C4074" s="75" t="s">
        <v>683</v>
      </c>
      <c r="D4074" s="75" t="s">
        <v>162</v>
      </c>
      <c r="E4074" s="75" t="s">
        <v>15</v>
      </c>
      <c r="F4074" s="75" t="s">
        <v>706</v>
      </c>
      <c r="G4074" s="77">
        <v>10.0</v>
      </c>
    </row>
    <row r="4075">
      <c r="A4075" s="75" t="s">
        <v>665</v>
      </c>
      <c r="B4075" s="75" t="s">
        <v>704</v>
      </c>
      <c r="C4075" s="75" t="s">
        <v>683</v>
      </c>
      <c r="D4075" s="75" t="s">
        <v>162</v>
      </c>
      <c r="E4075" s="75" t="s">
        <v>15</v>
      </c>
      <c r="F4075" s="75" t="s">
        <v>707</v>
      </c>
      <c r="G4075" s="77">
        <v>10.0</v>
      </c>
    </row>
    <row r="4076">
      <c r="A4076" s="75" t="s">
        <v>665</v>
      </c>
      <c r="B4076" s="75" t="s">
        <v>704</v>
      </c>
      <c r="C4076" s="75" t="s">
        <v>683</v>
      </c>
      <c r="D4076" s="75" t="s">
        <v>162</v>
      </c>
      <c r="E4076" s="75" t="s">
        <v>19</v>
      </c>
      <c r="F4076" s="75" t="s">
        <v>705</v>
      </c>
      <c r="G4076" s="77">
        <v>155.0</v>
      </c>
    </row>
    <row r="4077">
      <c r="A4077" s="75" t="s">
        <v>665</v>
      </c>
      <c r="B4077" s="75" t="s">
        <v>704</v>
      </c>
      <c r="C4077" s="75" t="s">
        <v>683</v>
      </c>
      <c r="D4077" s="75" t="s">
        <v>162</v>
      </c>
      <c r="E4077" s="75" t="s">
        <v>19</v>
      </c>
      <c r="F4077" s="75" t="s">
        <v>706</v>
      </c>
      <c r="G4077" s="77">
        <v>27.0</v>
      </c>
    </row>
    <row r="4078">
      <c r="A4078" s="75" t="s">
        <v>665</v>
      </c>
      <c r="B4078" s="75" t="s">
        <v>704</v>
      </c>
      <c r="C4078" s="75" t="s">
        <v>683</v>
      </c>
      <c r="D4078" s="75" t="s">
        <v>162</v>
      </c>
      <c r="E4078" s="75" t="s">
        <v>19</v>
      </c>
      <c r="F4078" s="75" t="s">
        <v>707</v>
      </c>
      <c r="G4078" s="77">
        <v>27.0</v>
      </c>
    </row>
    <row r="4079">
      <c r="A4079" s="75" t="s">
        <v>665</v>
      </c>
      <c r="B4079" s="75" t="s">
        <v>704</v>
      </c>
      <c r="C4079" s="75" t="s">
        <v>683</v>
      </c>
      <c r="D4079" s="75" t="s">
        <v>162</v>
      </c>
      <c r="E4079" s="75" t="s">
        <v>13</v>
      </c>
      <c r="F4079" s="75" t="s">
        <v>705</v>
      </c>
      <c r="G4079" s="77">
        <v>204.0</v>
      </c>
    </row>
    <row r="4080">
      <c r="A4080" s="75" t="s">
        <v>665</v>
      </c>
      <c r="B4080" s="75" t="s">
        <v>704</v>
      </c>
      <c r="C4080" s="75" t="s">
        <v>683</v>
      </c>
      <c r="D4080" s="75" t="s">
        <v>162</v>
      </c>
      <c r="E4080" s="75" t="s">
        <v>13</v>
      </c>
      <c r="F4080" s="75" t="s">
        <v>706</v>
      </c>
      <c r="G4080" s="77">
        <v>10.0</v>
      </c>
    </row>
    <row r="4081">
      <c r="A4081" s="75" t="s">
        <v>665</v>
      </c>
      <c r="B4081" s="75" t="s">
        <v>704</v>
      </c>
      <c r="C4081" s="75" t="s">
        <v>683</v>
      </c>
      <c r="D4081" s="75" t="s">
        <v>162</v>
      </c>
      <c r="E4081" s="75" t="s">
        <v>13</v>
      </c>
      <c r="F4081" s="75" t="s">
        <v>707</v>
      </c>
      <c r="G4081" s="77">
        <v>10.0</v>
      </c>
    </row>
    <row r="4082">
      <c r="A4082" s="75" t="s">
        <v>665</v>
      </c>
      <c r="B4082" s="75" t="s">
        <v>704</v>
      </c>
      <c r="C4082" s="75" t="s">
        <v>683</v>
      </c>
      <c r="D4082" s="75" t="s">
        <v>162</v>
      </c>
      <c r="E4082" s="75" t="s">
        <v>10</v>
      </c>
      <c r="F4082" s="75" t="s">
        <v>705</v>
      </c>
      <c r="G4082" s="77">
        <v>13316.0</v>
      </c>
    </row>
    <row r="4083">
      <c r="A4083" s="75" t="s">
        <v>665</v>
      </c>
      <c r="B4083" s="75" t="s">
        <v>704</v>
      </c>
      <c r="C4083" s="75" t="s">
        <v>683</v>
      </c>
      <c r="D4083" s="75" t="s">
        <v>162</v>
      </c>
      <c r="E4083" s="75" t="s">
        <v>10</v>
      </c>
      <c r="F4083" s="75" t="s">
        <v>706</v>
      </c>
      <c r="G4083" s="77">
        <v>5208.0</v>
      </c>
    </row>
    <row r="4084">
      <c r="A4084" s="75" t="s">
        <v>665</v>
      </c>
      <c r="B4084" s="75" t="s">
        <v>704</v>
      </c>
      <c r="C4084" s="75" t="s">
        <v>683</v>
      </c>
      <c r="D4084" s="75" t="s">
        <v>162</v>
      </c>
      <c r="E4084" s="75" t="s">
        <v>10</v>
      </c>
      <c r="F4084" s="75" t="s">
        <v>707</v>
      </c>
      <c r="G4084" s="77">
        <v>2989.0</v>
      </c>
    </row>
    <row r="4085">
      <c r="A4085" s="75" t="s">
        <v>665</v>
      </c>
      <c r="B4085" s="75" t="s">
        <v>704</v>
      </c>
      <c r="C4085" s="75" t="s">
        <v>683</v>
      </c>
      <c r="D4085" s="75" t="s">
        <v>162</v>
      </c>
      <c r="E4085" s="75" t="s">
        <v>16</v>
      </c>
      <c r="F4085" s="75" t="s">
        <v>705</v>
      </c>
      <c r="G4085" s="77">
        <v>1416.0</v>
      </c>
    </row>
    <row r="4086">
      <c r="A4086" s="75" t="s">
        <v>665</v>
      </c>
      <c r="B4086" s="75" t="s">
        <v>704</v>
      </c>
      <c r="C4086" s="75" t="s">
        <v>683</v>
      </c>
      <c r="D4086" s="75" t="s">
        <v>162</v>
      </c>
      <c r="E4086" s="75" t="s">
        <v>16</v>
      </c>
      <c r="F4086" s="75" t="s">
        <v>706</v>
      </c>
      <c r="G4086" s="77">
        <v>122.0</v>
      </c>
    </row>
    <row r="4087">
      <c r="A4087" s="75" t="s">
        <v>665</v>
      </c>
      <c r="B4087" s="75" t="s">
        <v>704</v>
      </c>
      <c r="C4087" s="75" t="s">
        <v>683</v>
      </c>
      <c r="D4087" s="75" t="s">
        <v>162</v>
      </c>
      <c r="E4087" s="75" t="s">
        <v>16</v>
      </c>
      <c r="F4087" s="75" t="s">
        <v>707</v>
      </c>
      <c r="G4087" s="77">
        <v>111.0</v>
      </c>
    </row>
    <row r="4088">
      <c r="A4088" s="75" t="s">
        <v>665</v>
      </c>
      <c r="B4088" s="75" t="s">
        <v>704</v>
      </c>
      <c r="C4088" s="75" t="s">
        <v>683</v>
      </c>
      <c r="D4088" s="75" t="s">
        <v>162</v>
      </c>
      <c r="E4088" s="75" t="s">
        <v>12</v>
      </c>
      <c r="F4088" s="75" t="s">
        <v>705</v>
      </c>
      <c r="G4088" s="77">
        <v>1432.0</v>
      </c>
    </row>
    <row r="4089">
      <c r="A4089" s="75" t="s">
        <v>665</v>
      </c>
      <c r="B4089" s="75" t="s">
        <v>704</v>
      </c>
      <c r="C4089" s="75" t="s">
        <v>683</v>
      </c>
      <c r="D4089" s="75" t="s">
        <v>162</v>
      </c>
      <c r="E4089" s="75" t="s">
        <v>12</v>
      </c>
      <c r="F4089" s="75" t="s">
        <v>706</v>
      </c>
      <c r="G4089" s="77">
        <v>44.0</v>
      </c>
    </row>
    <row r="4090">
      <c r="A4090" s="75" t="s">
        <v>665</v>
      </c>
      <c r="B4090" s="75" t="s">
        <v>704</v>
      </c>
      <c r="C4090" s="75" t="s">
        <v>683</v>
      </c>
      <c r="D4090" s="75" t="s">
        <v>162</v>
      </c>
      <c r="E4090" s="75" t="s">
        <v>12</v>
      </c>
      <c r="F4090" s="75" t="s">
        <v>707</v>
      </c>
      <c r="G4090" s="77">
        <v>31.0</v>
      </c>
    </row>
    <row r="4091">
      <c r="A4091" s="75" t="s">
        <v>665</v>
      </c>
      <c r="B4091" s="75" t="s">
        <v>704</v>
      </c>
      <c r="C4091" s="75" t="s">
        <v>683</v>
      </c>
      <c r="D4091" s="75" t="s">
        <v>162</v>
      </c>
      <c r="E4091" s="75" t="s">
        <v>18</v>
      </c>
      <c r="F4091" s="75" t="s">
        <v>705</v>
      </c>
      <c r="G4091" s="77">
        <v>80.0</v>
      </c>
    </row>
    <row r="4092">
      <c r="A4092" s="75" t="s">
        <v>665</v>
      </c>
      <c r="B4092" s="75" t="s">
        <v>704</v>
      </c>
      <c r="C4092" s="75" t="s">
        <v>683</v>
      </c>
      <c r="D4092" s="75" t="s">
        <v>162</v>
      </c>
      <c r="E4092" s="75" t="s">
        <v>18</v>
      </c>
      <c r="F4092" s="75" t="s">
        <v>706</v>
      </c>
      <c r="G4092" s="77">
        <v>3.0</v>
      </c>
    </row>
    <row r="4093">
      <c r="A4093" s="75" t="s">
        <v>665</v>
      </c>
      <c r="B4093" s="75" t="s">
        <v>704</v>
      </c>
      <c r="C4093" s="75" t="s">
        <v>683</v>
      </c>
      <c r="D4093" s="75" t="s">
        <v>162</v>
      </c>
      <c r="E4093" s="75" t="s">
        <v>18</v>
      </c>
      <c r="F4093" s="75" t="s">
        <v>707</v>
      </c>
      <c r="G4093" s="77">
        <v>3.0</v>
      </c>
    </row>
    <row r="4094">
      <c r="A4094" s="75" t="s">
        <v>665</v>
      </c>
      <c r="B4094" s="75" t="s">
        <v>704</v>
      </c>
      <c r="C4094" s="75" t="s">
        <v>683</v>
      </c>
      <c r="D4094" s="75" t="s">
        <v>287</v>
      </c>
      <c r="E4094" s="75" t="s">
        <v>17</v>
      </c>
      <c r="F4094" s="75" t="s">
        <v>705</v>
      </c>
      <c r="G4094" s="77">
        <v>5.0</v>
      </c>
    </row>
    <row r="4095">
      <c r="A4095" s="75" t="s">
        <v>665</v>
      </c>
      <c r="B4095" s="75" t="s">
        <v>704</v>
      </c>
      <c r="C4095" s="75" t="s">
        <v>683</v>
      </c>
      <c r="D4095" s="75" t="s">
        <v>287</v>
      </c>
      <c r="E4095" s="75" t="s">
        <v>17</v>
      </c>
      <c r="F4095" s="75" t="s">
        <v>706</v>
      </c>
      <c r="G4095" s="77">
        <v>4.0</v>
      </c>
    </row>
    <row r="4096">
      <c r="A4096" s="75" t="s">
        <v>665</v>
      </c>
      <c r="B4096" s="75" t="s">
        <v>704</v>
      </c>
      <c r="C4096" s="75" t="s">
        <v>683</v>
      </c>
      <c r="D4096" s="75" t="s">
        <v>287</v>
      </c>
      <c r="E4096" s="75" t="s">
        <v>17</v>
      </c>
      <c r="F4096" s="75" t="s">
        <v>707</v>
      </c>
      <c r="G4096" s="77">
        <v>3.0</v>
      </c>
    </row>
    <row r="4097">
      <c r="A4097" s="75" t="s">
        <v>665</v>
      </c>
      <c r="B4097" s="75" t="s">
        <v>704</v>
      </c>
      <c r="C4097" s="75" t="s">
        <v>683</v>
      </c>
      <c r="D4097" s="75" t="s">
        <v>287</v>
      </c>
      <c r="E4097" s="75" t="s">
        <v>14</v>
      </c>
      <c r="F4097" s="75" t="s">
        <v>705</v>
      </c>
      <c r="G4097" s="77">
        <v>4.0</v>
      </c>
    </row>
    <row r="4098">
      <c r="A4098" s="75" t="s">
        <v>665</v>
      </c>
      <c r="B4098" s="75" t="s">
        <v>704</v>
      </c>
      <c r="C4098" s="75" t="s">
        <v>683</v>
      </c>
      <c r="D4098" s="75" t="s">
        <v>287</v>
      </c>
      <c r="E4098" s="75" t="s">
        <v>14</v>
      </c>
      <c r="F4098" s="75" t="s">
        <v>706</v>
      </c>
      <c r="G4098" s="77">
        <v>0.0</v>
      </c>
    </row>
    <row r="4099">
      <c r="A4099" s="75" t="s">
        <v>665</v>
      </c>
      <c r="B4099" s="75" t="s">
        <v>704</v>
      </c>
      <c r="C4099" s="75" t="s">
        <v>683</v>
      </c>
      <c r="D4099" s="75" t="s">
        <v>287</v>
      </c>
      <c r="E4099" s="75" t="s">
        <v>14</v>
      </c>
      <c r="F4099" s="75" t="s">
        <v>707</v>
      </c>
      <c r="G4099" s="77">
        <v>0.0</v>
      </c>
    </row>
    <row r="4100">
      <c r="A4100" s="75" t="s">
        <v>665</v>
      </c>
      <c r="B4100" s="75" t="s">
        <v>704</v>
      </c>
      <c r="C4100" s="75" t="s">
        <v>683</v>
      </c>
      <c r="D4100" s="75" t="s">
        <v>287</v>
      </c>
      <c r="E4100" s="75" t="s">
        <v>11</v>
      </c>
      <c r="F4100" s="75" t="s">
        <v>705</v>
      </c>
      <c r="G4100" s="77">
        <v>54.0</v>
      </c>
    </row>
    <row r="4101">
      <c r="A4101" s="75" t="s">
        <v>665</v>
      </c>
      <c r="B4101" s="75" t="s">
        <v>704</v>
      </c>
      <c r="C4101" s="75" t="s">
        <v>683</v>
      </c>
      <c r="D4101" s="75" t="s">
        <v>287</v>
      </c>
      <c r="E4101" s="75" t="s">
        <v>11</v>
      </c>
      <c r="F4101" s="75" t="s">
        <v>706</v>
      </c>
      <c r="G4101" s="77">
        <v>4.0</v>
      </c>
    </row>
    <row r="4102">
      <c r="A4102" s="75" t="s">
        <v>665</v>
      </c>
      <c r="B4102" s="75" t="s">
        <v>704</v>
      </c>
      <c r="C4102" s="75" t="s">
        <v>683</v>
      </c>
      <c r="D4102" s="75" t="s">
        <v>287</v>
      </c>
      <c r="E4102" s="75" t="s">
        <v>11</v>
      </c>
      <c r="F4102" s="75" t="s">
        <v>707</v>
      </c>
      <c r="G4102" s="77">
        <v>3.0</v>
      </c>
    </row>
    <row r="4103">
      <c r="A4103" s="75" t="s">
        <v>665</v>
      </c>
      <c r="B4103" s="75" t="s">
        <v>704</v>
      </c>
      <c r="C4103" s="75" t="s">
        <v>683</v>
      </c>
      <c r="D4103" s="75" t="s">
        <v>287</v>
      </c>
      <c r="E4103" s="75" t="s">
        <v>20</v>
      </c>
      <c r="F4103" s="75" t="s">
        <v>705</v>
      </c>
      <c r="G4103" s="77">
        <v>3.0</v>
      </c>
    </row>
    <row r="4104">
      <c r="A4104" s="75" t="s">
        <v>665</v>
      </c>
      <c r="B4104" s="75" t="s">
        <v>704</v>
      </c>
      <c r="C4104" s="75" t="s">
        <v>683</v>
      </c>
      <c r="D4104" s="75" t="s">
        <v>287</v>
      </c>
      <c r="E4104" s="75" t="s">
        <v>20</v>
      </c>
      <c r="F4104" s="75" t="s">
        <v>706</v>
      </c>
      <c r="G4104" s="77">
        <v>0.0</v>
      </c>
    </row>
    <row r="4105">
      <c r="A4105" s="75" t="s">
        <v>665</v>
      </c>
      <c r="B4105" s="75" t="s">
        <v>704</v>
      </c>
      <c r="C4105" s="75" t="s">
        <v>683</v>
      </c>
      <c r="D4105" s="75" t="s">
        <v>287</v>
      </c>
      <c r="E4105" s="75" t="s">
        <v>20</v>
      </c>
      <c r="F4105" s="75" t="s">
        <v>707</v>
      </c>
      <c r="G4105" s="77">
        <v>0.0</v>
      </c>
    </row>
    <row r="4106">
      <c r="A4106" s="75" t="s">
        <v>665</v>
      </c>
      <c r="B4106" s="75" t="s">
        <v>704</v>
      </c>
      <c r="C4106" s="75" t="s">
        <v>683</v>
      </c>
      <c r="D4106" s="75" t="s">
        <v>287</v>
      </c>
      <c r="E4106" s="75" t="s">
        <v>15</v>
      </c>
      <c r="F4106" s="75" t="s">
        <v>705</v>
      </c>
      <c r="G4106" s="77">
        <v>5.0</v>
      </c>
    </row>
    <row r="4107">
      <c r="A4107" s="75" t="s">
        <v>665</v>
      </c>
      <c r="B4107" s="75" t="s">
        <v>704</v>
      </c>
      <c r="C4107" s="75" t="s">
        <v>683</v>
      </c>
      <c r="D4107" s="75" t="s">
        <v>287</v>
      </c>
      <c r="E4107" s="75" t="s">
        <v>15</v>
      </c>
      <c r="F4107" s="75" t="s">
        <v>706</v>
      </c>
      <c r="G4107" s="77">
        <v>1.0</v>
      </c>
    </row>
    <row r="4108">
      <c r="A4108" s="75" t="s">
        <v>665</v>
      </c>
      <c r="B4108" s="75" t="s">
        <v>704</v>
      </c>
      <c r="C4108" s="75" t="s">
        <v>683</v>
      </c>
      <c r="D4108" s="75" t="s">
        <v>287</v>
      </c>
      <c r="E4108" s="75" t="s">
        <v>15</v>
      </c>
      <c r="F4108" s="75" t="s">
        <v>707</v>
      </c>
      <c r="G4108" s="77">
        <v>1.0</v>
      </c>
    </row>
    <row r="4109">
      <c r="A4109" s="75" t="s">
        <v>665</v>
      </c>
      <c r="B4109" s="75" t="s">
        <v>704</v>
      </c>
      <c r="C4109" s="75" t="s">
        <v>683</v>
      </c>
      <c r="D4109" s="75" t="s">
        <v>287</v>
      </c>
      <c r="E4109" s="75" t="s">
        <v>10</v>
      </c>
      <c r="F4109" s="75" t="s">
        <v>705</v>
      </c>
      <c r="G4109" s="77">
        <v>20.0</v>
      </c>
    </row>
    <row r="4110">
      <c r="A4110" s="75" t="s">
        <v>665</v>
      </c>
      <c r="B4110" s="75" t="s">
        <v>704</v>
      </c>
      <c r="C4110" s="75" t="s">
        <v>683</v>
      </c>
      <c r="D4110" s="75" t="s">
        <v>287</v>
      </c>
      <c r="E4110" s="75" t="s">
        <v>10</v>
      </c>
      <c r="F4110" s="75" t="s">
        <v>706</v>
      </c>
      <c r="G4110" s="77">
        <v>5.0</v>
      </c>
    </row>
    <row r="4111">
      <c r="A4111" s="75" t="s">
        <v>665</v>
      </c>
      <c r="B4111" s="75" t="s">
        <v>704</v>
      </c>
      <c r="C4111" s="75" t="s">
        <v>683</v>
      </c>
      <c r="D4111" s="75" t="s">
        <v>287</v>
      </c>
      <c r="E4111" s="75" t="s">
        <v>10</v>
      </c>
      <c r="F4111" s="75" t="s">
        <v>707</v>
      </c>
      <c r="G4111" s="77">
        <v>4.0</v>
      </c>
    </row>
    <row r="4112">
      <c r="A4112" s="75" t="s">
        <v>665</v>
      </c>
      <c r="B4112" s="75" t="s">
        <v>704</v>
      </c>
      <c r="C4112" s="75" t="s">
        <v>683</v>
      </c>
      <c r="D4112" s="75" t="s">
        <v>287</v>
      </c>
      <c r="E4112" s="75" t="s">
        <v>16</v>
      </c>
      <c r="F4112" s="75" t="s">
        <v>705</v>
      </c>
      <c r="G4112" s="77">
        <v>6.0</v>
      </c>
    </row>
    <row r="4113">
      <c r="A4113" s="75" t="s">
        <v>665</v>
      </c>
      <c r="B4113" s="75" t="s">
        <v>704</v>
      </c>
      <c r="C4113" s="75" t="s">
        <v>683</v>
      </c>
      <c r="D4113" s="75" t="s">
        <v>287</v>
      </c>
      <c r="E4113" s="75" t="s">
        <v>16</v>
      </c>
      <c r="F4113" s="75" t="s">
        <v>706</v>
      </c>
      <c r="G4113" s="77">
        <v>1.0</v>
      </c>
    </row>
    <row r="4114">
      <c r="A4114" s="75" t="s">
        <v>665</v>
      </c>
      <c r="B4114" s="75" t="s">
        <v>704</v>
      </c>
      <c r="C4114" s="75" t="s">
        <v>683</v>
      </c>
      <c r="D4114" s="75" t="s">
        <v>287</v>
      </c>
      <c r="E4114" s="75" t="s">
        <v>16</v>
      </c>
      <c r="F4114" s="75" t="s">
        <v>707</v>
      </c>
      <c r="G4114" s="77">
        <v>1.0</v>
      </c>
    </row>
    <row r="4115">
      <c r="A4115" s="75" t="s">
        <v>665</v>
      </c>
      <c r="B4115" s="75" t="s">
        <v>704</v>
      </c>
      <c r="C4115" s="75" t="s">
        <v>683</v>
      </c>
      <c r="D4115" s="75" t="s">
        <v>287</v>
      </c>
      <c r="E4115" s="75" t="s">
        <v>12</v>
      </c>
      <c r="F4115" s="75" t="s">
        <v>705</v>
      </c>
      <c r="G4115" s="77">
        <v>2.0</v>
      </c>
    </row>
    <row r="4116">
      <c r="A4116" s="75" t="s">
        <v>665</v>
      </c>
      <c r="B4116" s="75" t="s">
        <v>704</v>
      </c>
      <c r="C4116" s="75" t="s">
        <v>683</v>
      </c>
      <c r="D4116" s="75" t="s">
        <v>287</v>
      </c>
      <c r="E4116" s="75" t="s">
        <v>12</v>
      </c>
      <c r="F4116" s="75" t="s">
        <v>706</v>
      </c>
      <c r="G4116" s="77">
        <v>0.0</v>
      </c>
    </row>
    <row r="4117">
      <c r="A4117" s="75" t="s">
        <v>665</v>
      </c>
      <c r="B4117" s="75" t="s">
        <v>704</v>
      </c>
      <c r="C4117" s="75" t="s">
        <v>683</v>
      </c>
      <c r="D4117" s="75" t="s">
        <v>287</v>
      </c>
      <c r="E4117" s="75" t="s">
        <v>12</v>
      </c>
      <c r="F4117" s="75" t="s">
        <v>707</v>
      </c>
      <c r="G4117" s="77">
        <v>0.0</v>
      </c>
    </row>
    <row r="4118">
      <c r="A4118" s="75" t="s">
        <v>665</v>
      </c>
      <c r="B4118" s="75" t="s">
        <v>704</v>
      </c>
      <c r="C4118" s="75" t="s">
        <v>683</v>
      </c>
      <c r="D4118" s="75" t="s">
        <v>151</v>
      </c>
      <c r="E4118" s="75" t="s">
        <v>17</v>
      </c>
      <c r="F4118" s="75" t="s">
        <v>705</v>
      </c>
      <c r="G4118" s="77">
        <v>473.0</v>
      </c>
    </row>
    <row r="4119">
      <c r="A4119" s="75" t="s">
        <v>665</v>
      </c>
      <c r="B4119" s="75" t="s">
        <v>704</v>
      </c>
      <c r="C4119" s="75" t="s">
        <v>683</v>
      </c>
      <c r="D4119" s="75" t="s">
        <v>151</v>
      </c>
      <c r="E4119" s="75" t="s">
        <v>17</v>
      </c>
      <c r="F4119" s="75" t="s">
        <v>706</v>
      </c>
      <c r="G4119" s="77">
        <v>166.0</v>
      </c>
    </row>
    <row r="4120">
      <c r="A4120" s="75" t="s">
        <v>665</v>
      </c>
      <c r="B4120" s="75" t="s">
        <v>704</v>
      </c>
      <c r="C4120" s="75" t="s">
        <v>683</v>
      </c>
      <c r="D4120" s="75" t="s">
        <v>151</v>
      </c>
      <c r="E4120" s="75" t="s">
        <v>17</v>
      </c>
      <c r="F4120" s="75" t="s">
        <v>707</v>
      </c>
      <c r="G4120" s="77">
        <v>139.0</v>
      </c>
    </row>
    <row r="4121">
      <c r="A4121" s="75" t="s">
        <v>665</v>
      </c>
      <c r="B4121" s="75" t="s">
        <v>704</v>
      </c>
      <c r="C4121" s="75" t="s">
        <v>683</v>
      </c>
      <c r="D4121" s="75" t="s">
        <v>151</v>
      </c>
      <c r="E4121" s="75" t="s">
        <v>14</v>
      </c>
      <c r="F4121" s="75" t="s">
        <v>705</v>
      </c>
      <c r="G4121" s="77">
        <v>246.0</v>
      </c>
    </row>
    <row r="4122">
      <c r="A4122" s="75" t="s">
        <v>665</v>
      </c>
      <c r="B4122" s="75" t="s">
        <v>704</v>
      </c>
      <c r="C4122" s="75" t="s">
        <v>683</v>
      </c>
      <c r="D4122" s="75" t="s">
        <v>151</v>
      </c>
      <c r="E4122" s="75" t="s">
        <v>14</v>
      </c>
      <c r="F4122" s="75" t="s">
        <v>706</v>
      </c>
      <c r="G4122" s="77">
        <v>0.0</v>
      </c>
    </row>
    <row r="4123">
      <c r="A4123" s="75" t="s">
        <v>665</v>
      </c>
      <c r="B4123" s="75" t="s">
        <v>704</v>
      </c>
      <c r="C4123" s="75" t="s">
        <v>683</v>
      </c>
      <c r="D4123" s="75" t="s">
        <v>151</v>
      </c>
      <c r="E4123" s="75" t="s">
        <v>14</v>
      </c>
      <c r="F4123" s="75" t="s">
        <v>707</v>
      </c>
      <c r="G4123" s="77">
        <v>0.0</v>
      </c>
    </row>
    <row r="4124">
      <c r="A4124" s="75" t="s">
        <v>665</v>
      </c>
      <c r="B4124" s="75" t="s">
        <v>704</v>
      </c>
      <c r="C4124" s="75" t="s">
        <v>683</v>
      </c>
      <c r="D4124" s="75" t="s">
        <v>151</v>
      </c>
      <c r="E4124" s="75" t="s">
        <v>11</v>
      </c>
      <c r="F4124" s="75" t="s">
        <v>705</v>
      </c>
      <c r="G4124" s="77">
        <v>8150.0</v>
      </c>
    </row>
    <row r="4125">
      <c r="A4125" s="75" t="s">
        <v>665</v>
      </c>
      <c r="B4125" s="75" t="s">
        <v>704</v>
      </c>
      <c r="C4125" s="75" t="s">
        <v>683</v>
      </c>
      <c r="D4125" s="75" t="s">
        <v>151</v>
      </c>
      <c r="E4125" s="75" t="s">
        <v>11</v>
      </c>
      <c r="F4125" s="75" t="s">
        <v>706</v>
      </c>
      <c r="G4125" s="77">
        <v>2084.0</v>
      </c>
    </row>
    <row r="4126">
      <c r="A4126" s="75" t="s">
        <v>665</v>
      </c>
      <c r="B4126" s="75" t="s">
        <v>704</v>
      </c>
      <c r="C4126" s="75" t="s">
        <v>683</v>
      </c>
      <c r="D4126" s="75" t="s">
        <v>151</v>
      </c>
      <c r="E4126" s="75" t="s">
        <v>11</v>
      </c>
      <c r="F4126" s="75" t="s">
        <v>707</v>
      </c>
      <c r="G4126" s="77">
        <v>1934.0</v>
      </c>
    </row>
    <row r="4127">
      <c r="A4127" s="75" t="s">
        <v>665</v>
      </c>
      <c r="B4127" s="75" t="s">
        <v>704</v>
      </c>
      <c r="C4127" s="75" t="s">
        <v>683</v>
      </c>
      <c r="D4127" s="75" t="s">
        <v>151</v>
      </c>
      <c r="E4127" s="75" t="s">
        <v>20</v>
      </c>
      <c r="F4127" s="75" t="s">
        <v>705</v>
      </c>
      <c r="G4127" s="77">
        <v>237.0</v>
      </c>
    </row>
    <row r="4128">
      <c r="A4128" s="75" t="s">
        <v>665</v>
      </c>
      <c r="B4128" s="75" t="s">
        <v>704</v>
      </c>
      <c r="C4128" s="75" t="s">
        <v>683</v>
      </c>
      <c r="D4128" s="75" t="s">
        <v>151</v>
      </c>
      <c r="E4128" s="75" t="s">
        <v>20</v>
      </c>
      <c r="F4128" s="75" t="s">
        <v>706</v>
      </c>
      <c r="G4128" s="77">
        <v>68.0</v>
      </c>
    </row>
    <row r="4129">
      <c r="A4129" s="75" t="s">
        <v>665</v>
      </c>
      <c r="B4129" s="75" t="s">
        <v>704</v>
      </c>
      <c r="C4129" s="75" t="s">
        <v>683</v>
      </c>
      <c r="D4129" s="75" t="s">
        <v>151</v>
      </c>
      <c r="E4129" s="75" t="s">
        <v>20</v>
      </c>
      <c r="F4129" s="75" t="s">
        <v>707</v>
      </c>
      <c r="G4129" s="77">
        <v>62.0</v>
      </c>
    </row>
    <row r="4130">
      <c r="A4130" s="75" t="s">
        <v>665</v>
      </c>
      <c r="B4130" s="75" t="s">
        <v>704</v>
      </c>
      <c r="C4130" s="75" t="s">
        <v>683</v>
      </c>
      <c r="D4130" s="75" t="s">
        <v>151</v>
      </c>
      <c r="E4130" s="75" t="s">
        <v>15</v>
      </c>
      <c r="F4130" s="75" t="s">
        <v>705</v>
      </c>
      <c r="G4130" s="77">
        <v>419.0</v>
      </c>
    </row>
    <row r="4131">
      <c r="A4131" s="75" t="s">
        <v>665</v>
      </c>
      <c r="B4131" s="75" t="s">
        <v>704</v>
      </c>
      <c r="C4131" s="75" t="s">
        <v>683</v>
      </c>
      <c r="D4131" s="75" t="s">
        <v>151</v>
      </c>
      <c r="E4131" s="75" t="s">
        <v>15</v>
      </c>
      <c r="F4131" s="75" t="s">
        <v>706</v>
      </c>
      <c r="G4131" s="77">
        <v>11.0</v>
      </c>
    </row>
    <row r="4132">
      <c r="A4132" s="75" t="s">
        <v>665</v>
      </c>
      <c r="B4132" s="75" t="s">
        <v>704</v>
      </c>
      <c r="C4132" s="75" t="s">
        <v>683</v>
      </c>
      <c r="D4132" s="75" t="s">
        <v>151</v>
      </c>
      <c r="E4132" s="75" t="s">
        <v>15</v>
      </c>
      <c r="F4132" s="75" t="s">
        <v>707</v>
      </c>
      <c r="G4132" s="77">
        <v>11.0</v>
      </c>
    </row>
    <row r="4133">
      <c r="A4133" s="75" t="s">
        <v>665</v>
      </c>
      <c r="B4133" s="75" t="s">
        <v>704</v>
      </c>
      <c r="C4133" s="75" t="s">
        <v>683</v>
      </c>
      <c r="D4133" s="75" t="s">
        <v>151</v>
      </c>
      <c r="E4133" s="75" t="s">
        <v>19</v>
      </c>
      <c r="F4133" s="75" t="s">
        <v>705</v>
      </c>
      <c r="G4133" s="77">
        <v>319.0</v>
      </c>
    </row>
    <row r="4134">
      <c r="A4134" s="75" t="s">
        <v>665</v>
      </c>
      <c r="B4134" s="75" t="s">
        <v>704</v>
      </c>
      <c r="C4134" s="75" t="s">
        <v>683</v>
      </c>
      <c r="D4134" s="75" t="s">
        <v>151</v>
      </c>
      <c r="E4134" s="75" t="s">
        <v>19</v>
      </c>
      <c r="F4134" s="75" t="s">
        <v>706</v>
      </c>
      <c r="G4134" s="77">
        <v>300.0</v>
      </c>
    </row>
    <row r="4135">
      <c r="A4135" s="75" t="s">
        <v>665</v>
      </c>
      <c r="B4135" s="75" t="s">
        <v>704</v>
      </c>
      <c r="C4135" s="75" t="s">
        <v>683</v>
      </c>
      <c r="D4135" s="75" t="s">
        <v>151</v>
      </c>
      <c r="E4135" s="75" t="s">
        <v>19</v>
      </c>
      <c r="F4135" s="75" t="s">
        <v>707</v>
      </c>
      <c r="G4135" s="77">
        <v>213.0</v>
      </c>
    </row>
    <row r="4136">
      <c r="A4136" s="75" t="s">
        <v>665</v>
      </c>
      <c r="B4136" s="75" t="s">
        <v>704</v>
      </c>
      <c r="C4136" s="75" t="s">
        <v>683</v>
      </c>
      <c r="D4136" s="75" t="s">
        <v>151</v>
      </c>
      <c r="E4136" s="75" t="s">
        <v>13</v>
      </c>
      <c r="F4136" s="75" t="s">
        <v>705</v>
      </c>
      <c r="G4136" s="77">
        <v>107.0</v>
      </c>
    </row>
    <row r="4137">
      <c r="A4137" s="75" t="s">
        <v>665</v>
      </c>
      <c r="B4137" s="75" t="s">
        <v>704</v>
      </c>
      <c r="C4137" s="75" t="s">
        <v>683</v>
      </c>
      <c r="D4137" s="75" t="s">
        <v>151</v>
      </c>
      <c r="E4137" s="75" t="s">
        <v>13</v>
      </c>
      <c r="F4137" s="75" t="s">
        <v>706</v>
      </c>
      <c r="G4137" s="77">
        <v>20.0</v>
      </c>
    </row>
    <row r="4138">
      <c r="A4138" s="75" t="s">
        <v>665</v>
      </c>
      <c r="B4138" s="75" t="s">
        <v>704</v>
      </c>
      <c r="C4138" s="75" t="s">
        <v>683</v>
      </c>
      <c r="D4138" s="75" t="s">
        <v>151</v>
      </c>
      <c r="E4138" s="75" t="s">
        <v>13</v>
      </c>
      <c r="F4138" s="75" t="s">
        <v>707</v>
      </c>
      <c r="G4138" s="77">
        <v>18.0</v>
      </c>
    </row>
    <row r="4139">
      <c r="A4139" s="75" t="s">
        <v>665</v>
      </c>
      <c r="B4139" s="75" t="s">
        <v>704</v>
      </c>
      <c r="C4139" s="75" t="s">
        <v>683</v>
      </c>
      <c r="D4139" s="75" t="s">
        <v>151</v>
      </c>
      <c r="E4139" s="75" t="s">
        <v>10</v>
      </c>
      <c r="F4139" s="75" t="s">
        <v>705</v>
      </c>
      <c r="G4139" s="77">
        <v>5213.0</v>
      </c>
    </row>
    <row r="4140">
      <c r="A4140" s="75" t="s">
        <v>665</v>
      </c>
      <c r="B4140" s="75" t="s">
        <v>704</v>
      </c>
      <c r="C4140" s="75" t="s">
        <v>683</v>
      </c>
      <c r="D4140" s="75" t="s">
        <v>151</v>
      </c>
      <c r="E4140" s="75" t="s">
        <v>10</v>
      </c>
      <c r="F4140" s="75" t="s">
        <v>706</v>
      </c>
      <c r="G4140" s="77">
        <v>3799.0</v>
      </c>
    </row>
    <row r="4141">
      <c r="A4141" s="75" t="s">
        <v>665</v>
      </c>
      <c r="B4141" s="75" t="s">
        <v>704</v>
      </c>
      <c r="C4141" s="75" t="s">
        <v>683</v>
      </c>
      <c r="D4141" s="75" t="s">
        <v>151</v>
      </c>
      <c r="E4141" s="75" t="s">
        <v>10</v>
      </c>
      <c r="F4141" s="75" t="s">
        <v>707</v>
      </c>
      <c r="G4141" s="77">
        <v>3067.0</v>
      </c>
    </row>
    <row r="4142">
      <c r="A4142" s="75" t="s">
        <v>665</v>
      </c>
      <c r="B4142" s="75" t="s">
        <v>704</v>
      </c>
      <c r="C4142" s="75" t="s">
        <v>683</v>
      </c>
      <c r="D4142" s="75" t="s">
        <v>151</v>
      </c>
      <c r="E4142" s="75" t="s">
        <v>16</v>
      </c>
      <c r="F4142" s="75" t="s">
        <v>705</v>
      </c>
      <c r="G4142" s="77">
        <v>6597.0</v>
      </c>
    </row>
    <row r="4143">
      <c r="A4143" s="75" t="s">
        <v>665</v>
      </c>
      <c r="B4143" s="75" t="s">
        <v>704</v>
      </c>
      <c r="C4143" s="75" t="s">
        <v>683</v>
      </c>
      <c r="D4143" s="75" t="s">
        <v>151</v>
      </c>
      <c r="E4143" s="75" t="s">
        <v>16</v>
      </c>
      <c r="F4143" s="75" t="s">
        <v>706</v>
      </c>
      <c r="G4143" s="77">
        <v>6038.0</v>
      </c>
    </row>
    <row r="4144">
      <c r="A4144" s="75" t="s">
        <v>665</v>
      </c>
      <c r="B4144" s="75" t="s">
        <v>704</v>
      </c>
      <c r="C4144" s="75" t="s">
        <v>683</v>
      </c>
      <c r="D4144" s="75" t="s">
        <v>151</v>
      </c>
      <c r="E4144" s="75" t="s">
        <v>16</v>
      </c>
      <c r="F4144" s="75" t="s">
        <v>707</v>
      </c>
      <c r="G4144" s="77">
        <v>5057.0</v>
      </c>
    </row>
    <row r="4145">
      <c r="A4145" s="75" t="s">
        <v>665</v>
      </c>
      <c r="B4145" s="75" t="s">
        <v>704</v>
      </c>
      <c r="C4145" s="75" t="s">
        <v>683</v>
      </c>
      <c r="D4145" s="75" t="s">
        <v>151</v>
      </c>
      <c r="E4145" s="75" t="s">
        <v>12</v>
      </c>
      <c r="F4145" s="75" t="s">
        <v>705</v>
      </c>
      <c r="G4145" s="77">
        <v>428.0</v>
      </c>
    </row>
    <row r="4146">
      <c r="A4146" s="75" t="s">
        <v>665</v>
      </c>
      <c r="B4146" s="75" t="s">
        <v>704</v>
      </c>
      <c r="C4146" s="75" t="s">
        <v>683</v>
      </c>
      <c r="D4146" s="75" t="s">
        <v>151</v>
      </c>
      <c r="E4146" s="75" t="s">
        <v>12</v>
      </c>
      <c r="F4146" s="75" t="s">
        <v>706</v>
      </c>
      <c r="G4146" s="77">
        <v>99.0</v>
      </c>
    </row>
    <row r="4147">
      <c r="A4147" s="75" t="s">
        <v>665</v>
      </c>
      <c r="B4147" s="75" t="s">
        <v>704</v>
      </c>
      <c r="C4147" s="75" t="s">
        <v>683</v>
      </c>
      <c r="D4147" s="75" t="s">
        <v>151</v>
      </c>
      <c r="E4147" s="75" t="s">
        <v>12</v>
      </c>
      <c r="F4147" s="75" t="s">
        <v>707</v>
      </c>
      <c r="G4147" s="77">
        <v>83.0</v>
      </c>
    </row>
    <row r="4148">
      <c r="A4148" s="75" t="s">
        <v>665</v>
      </c>
      <c r="B4148" s="75" t="s">
        <v>704</v>
      </c>
      <c r="C4148" s="75" t="s">
        <v>683</v>
      </c>
      <c r="D4148" s="75" t="s">
        <v>151</v>
      </c>
      <c r="E4148" s="75" t="s">
        <v>18</v>
      </c>
      <c r="F4148" s="75" t="s">
        <v>705</v>
      </c>
      <c r="G4148" s="77">
        <v>39.0</v>
      </c>
    </row>
    <row r="4149">
      <c r="A4149" s="75" t="s">
        <v>665</v>
      </c>
      <c r="B4149" s="75" t="s">
        <v>704</v>
      </c>
      <c r="C4149" s="75" t="s">
        <v>683</v>
      </c>
      <c r="D4149" s="75" t="s">
        <v>151</v>
      </c>
      <c r="E4149" s="75" t="s">
        <v>18</v>
      </c>
      <c r="F4149" s="75" t="s">
        <v>706</v>
      </c>
      <c r="G4149" s="77">
        <v>2.0</v>
      </c>
    </row>
    <row r="4150">
      <c r="A4150" s="75" t="s">
        <v>665</v>
      </c>
      <c r="B4150" s="75" t="s">
        <v>704</v>
      </c>
      <c r="C4150" s="75" t="s">
        <v>683</v>
      </c>
      <c r="D4150" s="75" t="s">
        <v>151</v>
      </c>
      <c r="E4150" s="75" t="s">
        <v>18</v>
      </c>
      <c r="F4150" s="75" t="s">
        <v>707</v>
      </c>
      <c r="G4150" s="77">
        <v>2.0</v>
      </c>
    </row>
    <row r="4151">
      <c r="A4151" s="75" t="s">
        <v>665</v>
      </c>
      <c r="B4151" s="75" t="s">
        <v>704</v>
      </c>
      <c r="C4151" s="75" t="s">
        <v>683</v>
      </c>
      <c r="D4151" s="75" t="s">
        <v>190</v>
      </c>
      <c r="E4151" s="75" t="s">
        <v>17</v>
      </c>
      <c r="F4151" s="75" t="s">
        <v>705</v>
      </c>
      <c r="G4151" s="77">
        <v>126.0</v>
      </c>
    </row>
    <row r="4152">
      <c r="A4152" s="75" t="s">
        <v>665</v>
      </c>
      <c r="B4152" s="75" t="s">
        <v>704</v>
      </c>
      <c r="C4152" s="75" t="s">
        <v>683</v>
      </c>
      <c r="D4152" s="75" t="s">
        <v>190</v>
      </c>
      <c r="E4152" s="75" t="s">
        <v>17</v>
      </c>
      <c r="F4152" s="75" t="s">
        <v>706</v>
      </c>
      <c r="G4152" s="77">
        <v>64.0</v>
      </c>
    </row>
    <row r="4153">
      <c r="A4153" s="75" t="s">
        <v>665</v>
      </c>
      <c r="B4153" s="75" t="s">
        <v>704</v>
      </c>
      <c r="C4153" s="75" t="s">
        <v>683</v>
      </c>
      <c r="D4153" s="75" t="s">
        <v>190</v>
      </c>
      <c r="E4153" s="75" t="s">
        <v>17</v>
      </c>
      <c r="F4153" s="75" t="s">
        <v>707</v>
      </c>
      <c r="G4153" s="77">
        <v>51.0</v>
      </c>
    </row>
    <row r="4154">
      <c r="A4154" s="75" t="s">
        <v>665</v>
      </c>
      <c r="B4154" s="75" t="s">
        <v>704</v>
      </c>
      <c r="C4154" s="75" t="s">
        <v>683</v>
      </c>
      <c r="D4154" s="75" t="s">
        <v>190</v>
      </c>
      <c r="E4154" s="75" t="s">
        <v>14</v>
      </c>
      <c r="F4154" s="75" t="s">
        <v>705</v>
      </c>
      <c r="G4154" s="77">
        <v>115.0</v>
      </c>
    </row>
    <row r="4155">
      <c r="A4155" s="75" t="s">
        <v>665</v>
      </c>
      <c r="B4155" s="75" t="s">
        <v>704</v>
      </c>
      <c r="C4155" s="75" t="s">
        <v>683</v>
      </c>
      <c r="D4155" s="75" t="s">
        <v>190</v>
      </c>
      <c r="E4155" s="75" t="s">
        <v>14</v>
      </c>
      <c r="F4155" s="75" t="s">
        <v>706</v>
      </c>
      <c r="G4155" s="77">
        <v>0.0</v>
      </c>
    </row>
    <row r="4156">
      <c r="A4156" s="75" t="s">
        <v>665</v>
      </c>
      <c r="B4156" s="75" t="s">
        <v>704</v>
      </c>
      <c r="C4156" s="75" t="s">
        <v>683</v>
      </c>
      <c r="D4156" s="75" t="s">
        <v>190</v>
      </c>
      <c r="E4156" s="75" t="s">
        <v>14</v>
      </c>
      <c r="F4156" s="75" t="s">
        <v>707</v>
      </c>
      <c r="G4156" s="77">
        <v>0.0</v>
      </c>
    </row>
    <row r="4157">
      <c r="A4157" s="75" t="s">
        <v>665</v>
      </c>
      <c r="B4157" s="75" t="s">
        <v>704</v>
      </c>
      <c r="C4157" s="75" t="s">
        <v>683</v>
      </c>
      <c r="D4157" s="75" t="s">
        <v>190</v>
      </c>
      <c r="E4157" s="75" t="s">
        <v>11</v>
      </c>
      <c r="F4157" s="75" t="s">
        <v>705</v>
      </c>
      <c r="G4157" s="77">
        <v>2566.0</v>
      </c>
    </row>
    <row r="4158">
      <c r="A4158" s="75" t="s">
        <v>665</v>
      </c>
      <c r="B4158" s="75" t="s">
        <v>704</v>
      </c>
      <c r="C4158" s="75" t="s">
        <v>683</v>
      </c>
      <c r="D4158" s="75" t="s">
        <v>190</v>
      </c>
      <c r="E4158" s="75" t="s">
        <v>11</v>
      </c>
      <c r="F4158" s="75" t="s">
        <v>706</v>
      </c>
      <c r="G4158" s="77">
        <v>594.0</v>
      </c>
    </row>
    <row r="4159">
      <c r="A4159" s="75" t="s">
        <v>665</v>
      </c>
      <c r="B4159" s="75" t="s">
        <v>704</v>
      </c>
      <c r="C4159" s="75" t="s">
        <v>683</v>
      </c>
      <c r="D4159" s="75" t="s">
        <v>190</v>
      </c>
      <c r="E4159" s="75" t="s">
        <v>11</v>
      </c>
      <c r="F4159" s="75" t="s">
        <v>707</v>
      </c>
      <c r="G4159" s="77">
        <v>521.0</v>
      </c>
    </row>
    <row r="4160">
      <c r="A4160" s="75" t="s">
        <v>665</v>
      </c>
      <c r="B4160" s="75" t="s">
        <v>704</v>
      </c>
      <c r="C4160" s="75" t="s">
        <v>683</v>
      </c>
      <c r="D4160" s="75" t="s">
        <v>190</v>
      </c>
      <c r="E4160" s="75" t="s">
        <v>20</v>
      </c>
      <c r="F4160" s="75" t="s">
        <v>705</v>
      </c>
      <c r="G4160" s="77">
        <v>74.0</v>
      </c>
    </row>
    <row r="4161">
      <c r="A4161" s="75" t="s">
        <v>665</v>
      </c>
      <c r="B4161" s="75" t="s">
        <v>704</v>
      </c>
      <c r="C4161" s="75" t="s">
        <v>683</v>
      </c>
      <c r="D4161" s="75" t="s">
        <v>190</v>
      </c>
      <c r="E4161" s="75" t="s">
        <v>20</v>
      </c>
      <c r="F4161" s="75" t="s">
        <v>706</v>
      </c>
      <c r="G4161" s="77">
        <v>18.0</v>
      </c>
    </row>
    <row r="4162">
      <c r="A4162" s="75" t="s">
        <v>665</v>
      </c>
      <c r="B4162" s="75" t="s">
        <v>704</v>
      </c>
      <c r="C4162" s="75" t="s">
        <v>683</v>
      </c>
      <c r="D4162" s="75" t="s">
        <v>190</v>
      </c>
      <c r="E4162" s="75" t="s">
        <v>20</v>
      </c>
      <c r="F4162" s="75" t="s">
        <v>707</v>
      </c>
      <c r="G4162" s="77">
        <v>13.0</v>
      </c>
    </row>
    <row r="4163">
      <c r="A4163" s="75" t="s">
        <v>665</v>
      </c>
      <c r="B4163" s="75" t="s">
        <v>704</v>
      </c>
      <c r="C4163" s="75" t="s">
        <v>683</v>
      </c>
      <c r="D4163" s="75" t="s">
        <v>190</v>
      </c>
      <c r="E4163" s="75" t="s">
        <v>15</v>
      </c>
      <c r="F4163" s="75" t="s">
        <v>705</v>
      </c>
      <c r="G4163" s="77">
        <v>168.0</v>
      </c>
    </row>
    <row r="4164">
      <c r="A4164" s="75" t="s">
        <v>665</v>
      </c>
      <c r="B4164" s="75" t="s">
        <v>704</v>
      </c>
      <c r="C4164" s="75" t="s">
        <v>683</v>
      </c>
      <c r="D4164" s="75" t="s">
        <v>190</v>
      </c>
      <c r="E4164" s="75" t="s">
        <v>15</v>
      </c>
      <c r="F4164" s="75" t="s">
        <v>706</v>
      </c>
      <c r="G4164" s="77">
        <v>2.0</v>
      </c>
    </row>
    <row r="4165">
      <c r="A4165" s="75" t="s">
        <v>665</v>
      </c>
      <c r="B4165" s="75" t="s">
        <v>704</v>
      </c>
      <c r="C4165" s="75" t="s">
        <v>683</v>
      </c>
      <c r="D4165" s="75" t="s">
        <v>190</v>
      </c>
      <c r="E4165" s="75" t="s">
        <v>15</v>
      </c>
      <c r="F4165" s="75" t="s">
        <v>707</v>
      </c>
      <c r="G4165" s="77">
        <v>2.0</v>
      </c>
    </row>
    <row r="4166">
      <c r="A4166" s="75" t="s">
        <v>665</v>
      </c>
      <c r="B4166" s="75" t="s">
        <v>704</v>
      </c>
      <c r="C4166" s="75" t="s">
        <v>683</v>
      </c>
      <c r="D4166" s="75" t="s">
        <v>190</v>
      </c>
      <c r="E4166" s="75" t="s">
        <v>19</v>
      </c>
      <c r="F4166" s="75" t="s">
        <v>705</v>
      </c>
      <c r="G4166" s="77">
        <v>106.0</v>
      </c>
    </row>
    <row r="4167">
      <c r="A4167" s="75" t="s">
        <v>665</v>
      </c>
      <c r="B4167" s="75" t="s">
        <v>704</v>
      </c>
      <c r="C4167" s="75" t="s">
        <v>683</v>
      </c>
      <c r="D4167" s="75" t="s">
        <v>190</v>
      </c>
      <c r="E4167" s="75" t="s">
        <v>19</v>
      </c>
      <c r="F4167" s="75" t="s">
        <v>706</v>
      </c>
      <c r="G4167" s="77">
        <v>84.0</v>
      </c>
    </row>
    <row r="4168">
      <c r="A4168" s="75" t="s">
        <v>665</v>
      </c>
      <c r="B4168" s="75" t="s">
        <v>704</v>
      </c>
      <c r="C4168" s="75" t="s">
        <v>683</v>
      </c>
      <c r="D4168" s="75" t="s">
        <v>190</v>
      </c>
      <c r="E4168" s="75" t="s">
        <v>19</v>
      </c>
      <c r="F4168" s="75" t="s">
        <v>707</v>
      </c>
      <c r="G4168" s="77">
        <v>84.0</v>
      </c>
    </row>
    <row r="4169">
      <c r="A4169" s="75" t="s">
        <v>665</v>
      </c>
      <c r="B4169" s="75" t="s">
        <v>704</v>
      </c>
      <c r="C4169" s="75" t="s">
        <v>683</v>
      </c>
      <c r="D4169" s="75" t="s">
        <v>190</v>
      </c>
      <c r="E4169" s="75" t="s">
        <v>13</v>
      </c>
      <c r="F4169" s="75" t="s">
        <v>705</v>
      </c>
      <c r="G4169" s="77">
        <v>25.0</v>
      </c>
    </row>
    <row r="4170">
      <c r="A4170" s="75" t="s">
        <v>665</v>
      </c>
      <c r="B4170" s="75" t="s">
        <v>704</v>
      </c>
      <c r="C4170" s="75" t="s">
        <v>683</v>
      </c>
      <c r="D4170" s="75" t="s">
        <v>190</v>
      </c>
      <c r="E4170" s="75" t="s">
        <v>13</v>
      </c>
      <c r="F4170" s="75" t="s">
        <v>706</v>
      </c>
      <c r="G4170" s="77">
        <v>5.0</v>
      </c>
    </row>
    <row r="4171">
      <c r="A4171" s="75" t="s">
        <v>665</v>
      </c>
      <c r="B4171" s="75" t="s">
        <v>704</v>
      </c>
      <c r="C4171" s="75" t="s">
        <v>683</v>
      </c>
      <c r="D4171" s="75" t="s">
        <v>190</v>
      </c>
      <c r="E4171" s="75" t="s">
        <v>13</v>
      </c>
      <c r="F4171" s="75" t="s">
        <v>707</v>
      </c>
      <c r="G4171" s="77">
        <v>5.0</v>
      </c>
    </row>
    <row r="4172">
      <c r="A4172" s="75" t="s">
        <v>665</v>
      </c>
      <c r="B4172" s="75" t="s">
        <v>704</v>
      </c>
      <c r="C4172" s="75" t="s">
        <v>683</v>
      </c>
      <c r="D4172" s="75" t="s">
        <v>190</v>
      </c>
      <c r="E4172" s="75" t="s">
        <v>10</v>
      </c>
      <c r="F4172" s="75" t="s">
        <v>705</v>
      </c>
      <c r="G4172" s="77">
        <v>1831.0</v>
      </c>
    </row>
    <row r="4173">
      <c r="A4173" s="75" t="s">
        <v>665</v>
      </c>
      <c r="B4173" s="75" t="s">
        <v>704</v>
      </c>
      <c r="C4173" s="75" t="s">
        <v>683</v>
      </c>
      <c r="D4173" s="75" t="s">
        <v>190</v>
      </c>
      <c r="E4173" s="75" t="s">
        <v>10</v>
      </c>
      <c r="F4173" s="75" t="s">
        <v>706</v>
      </c>
      <c r="G4173" s="77">
        <v>1140.0</v>
      </c>
    </row>
    <row r="4174">
      <c r="A4174" s="75" t="s">
        <v>665</v>
      </c>
      <c r="B4174" s="75" t="s">
        <v>704</v>
      </c>
      <c r="C4174" s="75" t="s">
        <v>683</v>
      </c>
      <c r="D4174" s="75" t="s">
        <v>190</v>
      </c>
      <c r="E4174" s="75" t="s">
        <v>10</v>
      </c>
      <c r="F4174" s="75" t="s">
        <v>707</v>
      </c>
      <c r="G4174" s="77">
        <v>859.0</v>
      </c>
    </row>
    <row r="4175">
      <c r="A4175" s="75" t="s">
        <v>665</v>
      </c>
      <c r="B4175" s="75" t="s">
        <v>704</v>
      </c>
      <c r="C4175" s="75" t="s">
        <v>683</v>
      </c>
      <c r="D4175" s="75" t="s">
        <v>190</v>
      </c>
      <c r="E4175" s="75" t="s">
        <v>16</v>
      </c>
      <c r="F4175" s="75" t="s">
        <v>705</v>
      </c>
      <c r="G4175" s="77">
        <v>1422.0</v>
      </c>
    </row>
    <row r="4176">
      <c r="A4176" s="75" t="s">
        <v>665</v>
      </c>
      <c r="B4176" s="75" t="s">
        <v>704</v>
      </c>
      <c r="C4176" s="75" t="s">
        <v>683</v>
      </c>
      <c r="D4176" s="75" t="s">
        <v>190</v>
      </c>
      <c r="E4176" s="75" t="s">
        <v>16</v>
      </c>
      <c r="F4176" s="75" t="s">
        <v>706</v>
      </c>
      <c r="G4176" s="77">
        <v>1265.0</v>
      </c>
    </row>
    <row r="4177">
      <c r="A4177" s="75" t="s">
        <v>665</v>
      </c>
      <c r="B4177" s="75" t="s">
        <v>704</v>
      </c>
      <c r="C4177" s="75" t="s">
        <v>683</v>
      </c>
      <c r="D4177" s="75" t="s">
        <v>190</v>
      </c>
      <c r="E4177" s="75" t="s">
        <v>16</v>
      </c>
      <c r="F4177" s="75" t="s">
        <v>707</v>
      </c>
      <c r="G4177" s="77">
        <v>1091.0</v>
      </c>
    </row>
    <row r="4178">
      <c r="A4178" s="75" t="s">
        <v>665</v>
      </c>
      <c r="B4178" s="75" t="s">
        <v>704</v>
      </c>
      <c r="C4178" s="75" t="s">
        <v>683</v>
      </c>
      <c r="D4178" s="75" t="s">
        <v>190</v>
      </c>
      <c r="E4178" s="75" t="s">
        <v>12</v>
      </c>
      <c r="F4178" s="75" t="s">
        <v>705</v>
      </c>
      <c r="G4178" s="77">
        <v>159.0</v>
      </c>
    </row>
    <row r="4179">
      <c r="A4179" s="75" t="s">
        <v>665</v>
      </c>
      <c r="B4179" s="75" t="s">
        <v>704</v>
      </c>
      <c r="C4179" s="75" t="s">
        <v>683</v>
      </c>
      <c r="D4179" s="75" t="s">
        <v>190</v>
      </c>
      <c r="E4179" s="75" t="s">
        <v>12</v>
      </c>
      <c r="F4179" s="75" t="s">
        <v>706</v>
      </c>
      <c r="G4179" s="77">
        <v>35.0</v>
      </c>
    </row>
    <row r="4180">
      <c r="A4180" s="75" t="s">
        <v>665</v>
      </c>
      <c r="B4180" s="75" t="s">
        <v>704</v>
      </c>
      <c r="C4180" s="75" t="s">
        <v>683</v>
      </c>
      <c r="D4180" s="75" t="s">
        <v>190</v>
      </c>
      <c r="E4180" s="75" t="s">
        <v>12</v>
      </c>
      <c r="F4180" s="75" t="s">
        <v>707</v>
      </c>
      <c r="G4180" s="77">
        <v>27.0</v>
      </c>
    </row>
    <row r="4181">
      <c r="A4181" s="75" t="s">
        <v>665</v>
      </c>
      <c r="B4181" s="75" t="s">
        <v>704</v>
      </c>
      <c r="C4181" s="75" t="s">
        <v>683</v>
      </c>
      <c r="D4181" s="75" t="s">
        <v>190</v>
      </c>
      <c r="E4181" s="75" t="s">
        <v>18</v>
      </c>
      <c r="F4181" s="75" t="s">
        <v>705</v>
      </c>
      <c r="G4181" s="77">
        <v>21.0</v>
      </c>
    </row>
    <row r="4182">
      <c r="A4182" s="75" t="s">
        <v>665</v>
      </c>
      <c r="B4182" s="75" t="s">
        <v>704</v>
      </c>
      <c r="C4182" s="75" t="s">
        <v>683</v>
      </c>
      <c r="D4182" s="75" t="s">
        <v>190</v>
      </c>
      <c r="E4182" s="75" t="s">
        <v>18</v>
      </c>
      <c r="F4182" s="75" t="s">
        <v>706</v>
      </c>
      <c r="G4182" s="77">
        <v>4.0</v>
      </c>
    </row>
    <row r="4183">
      <c r="A4183" s="75" t="s">
        <v>665</v>
      </c>
      <c r="B4183" s="75" t="s">
        <v>704</v>
      </c>
      <c r="C4183" s="75" t="s">
        <v>683</v>
      </c>
      <c r="D4183" s="75" t="s">
        <v>190</v>
      </c>
      <c r="E4183" s="75" t="s">
        <v>18</v>
      </c>
      <c r="F4183" s="75" t="s">
        <v>707</v>
      </c>
      <c r="G4183" s="77">
        <v>4.0</v>
      </c>
    </row>
    <row r="4184">
      <c r="A4184" s="75" t="s">
        <v>665</v>
      </c>
      <c r="B4184" s="75" t="s">
        <v>704</v>
      </c>
      <c r="C4184" s="75" t="s">
        <v>683</v>
      </c>
      <c r="D4184" s="75" t="s">
        <v>240</v>
      </c>
      <c r="E4184" s="75" t="s">
        <v>14</v>
      </c>
      <c r="F4184" s="75" t="s">
        <v>705</v>
      </c>
      <c r="G4184" s="77">
        <v>2.0</v>
      </c>
    </row>
    <row r="4185">
      <c r="A4185" s="75" t="s">
        <v>665</v>
      </c>
      <c r="B4185" s="75" t="s">
        <v>704</v>
      </c>
      <c r="C4185" s="75" t="s">
        <v>683</v>
      </c>
      <c r="D4185" s="75" t="s">
        <v>240</v>
      </c>
      <c r="E4185" s="75" t="s">
        <v>14</v>
      </c>
      <c r="F4185" s="75" t="s">
        <v>706</v>
      </c>
      <c r="G4185" s="77">
        <v>0.0</v>
      </c>
    </row>
    <row r="4186">
      <c r="A4186" s="75" t="s">
        <v>665</v>
      </c>
      <c r="B4186" s="75" t="s">
        <v>704</v>
      </c>
      <c r="C4186" s="75" t="s">
        <v>683</v>
      </c>
      <c r="D4186" s="75" t="s">
        <v>240</v>
      </c>
      <c r="E4186" s="75" t="s">
        <v>14</v>
      </c>
      <c r="F4186" s="75" t="s">
        <v>707</v>
      </c>
      <c r="G4186" s="77">
        <v>0.0</v>
      </c>
    </row>
    <row r="4187">
      <c r="A4187" s="75" t="s">
        <v>665</v>
      </c>
      <c r="B4187" s="75" t="s">
        <v>704</v>
      </c>
      <c r="C4187" s="75" t="s">
        <v>683</v>
      </c>
      <c r="D4187" s="75" t="s">
        <v>240</v>
      </c>
      <c r="E4187" s="75" t="s">
        <v>11</v>
      </c>
      <c r="F4187" s="75" t="s">
        <v>705</v>
      </c>
      <c r="G4187" s="77">
        <v>32.0</v>
      </c>
    </row>
    <row r="4188">
      <c r="A4188" s="75" t="s">
        <v>665</v>
      </c>
      <c r="B4188" s="75" t="s">
        <v>704</v>
      </c>
      <c r="C4188" s="75" t="s">
        <v>683</v>
      </c>
      <c r="D4188" s="75" t="s">
        <v>240</v>
      </c>
      <c r="E4188" s="75" t="s">
        <v>11</v>
      </c>
      <c r="F4188" s="75" t="s">
        <v>706</v>
      </c>
      <c r="G4188" s="77">
        <v>17.0</v>
      </c>
    </row>
    <row r="4189">
      <c r="A4189" s="75" t="s">
        <v>665</v>
      </c>
      <c r="B4189" s="75" t="s">
        <v>704</v>
      </c>
      <c r="C4189" s="75" t="s">
        <v>683</v>
      </c>
      <c r="D4189" s="75" t="s">
        <v>240</v>
      </c>
      <c r="E4189" s="75" t="s">
        <v>11</v>
      </c>
      <c r="F4189" s="75" t="s">
        <v>707</v>
      </c>
      <c r="G4189" s="77">
        <v>16.0</v>
      </c>
    </row>
    <row r="4190">
      <c r="A4190" s="75" t="s">
        <v>665</v>
      </c>
      <c r="B4190" s="75" t="s">
        <v>704</v>
      </c>
      <c r="C4190" s="75" t="s">
        <v>683</v>
      </c>
      <c r="D4190" s="75" t="s">
        <v>240</v>
      </c>
      <c r="E4190" s="75" t="s">
        <v>20</v>
      </c>
      <c r="F4190" s="75" t="s">
        <v>705</v>
      </c>
      <c r="G4190" s="77">
        <v>1.0</v>
      </c>
    </row>
    <row r="4191">
      <c r="A4191" s="75" t="s">
        <v>665</v>
      </c>
      <c r="B4191" s="75" t="s">
        <v>704</v>
      </c>
      <c r="C4191" s="75" t="s">
        <v>683</v>
      </c>
      <c r="D4191" s="75" t="s">
        <v>240</v>
      </c>
      <c r="E4191" s="75" t="s">
        <v>20</v>
      </c>
      <c r="F4191" s="75" t="s">
        <v>706</v>
      </c>
      <c r="G4191" s="77">
        <v>0.0</v>
      </c>
    </row>
    <row r="4192">
      <c r="A4192" s="75" t="s">
        <v>665</v>
      </c>
      <c r="B4192" s="75" t="s">
        <v>704</v>
      </c>
      <c r="C4192" s="75" t="s">
        <v>683</v>
      </c>
      <c r="D4192" s="75" t="s">
        <v>240</v>
      </c>
      <c r="E4192" s="75" t="s">
        <v>20</v>
      </c>
      <c r="F4192" s="75" t="s">
        <v>707</v>
      </c>
      <c r="G4192" s="77">
        <v>0.0</v>
      </c>
    </row>
    <row r="4193">
      <c r="A4193" s="75" t="s">
        <v>665</v>
      </c>
      <c r="B4193" s="75" t="s">
        <v>704</v>
      </c>
      <c r="C4193" s="75" t="s">
        <v>683</v>
      </c>
      <c r="D4193" s="75" t="s">
        <v>240</v>
      </c>
      <c r="E4193" s="75" t="s">
        <v>15</v>
      </c>
      <c r="F4193" s="75" t="s">
        <v>705</v>
      </c>
      <c r="G4193" s="77">
        <v>1.0</v>
      </c>
    </row>
    <row r="4194">
      <c r="A4194" s="75" t="s">
        <v>665</v>
      </c>
      <c r="B4194" s="75" t="s">
        <v>704</v>
      </c>
      <c r="C4194" s="75" t="s">
        <v>683</v>
      </c>
      <c r="D4194" s="75" t="s">
        <v>240</v>
      </c>
      <c r="E4194" s="75" t="s">
        <v>15</v>
      </c>
      <c r="F4194" s="75" t="s">
        <v>706</v>
      </c>
      <c r="G4194" s="77">
        <v>0.0</v>
      </c>
    </row>
    <row r="4195">
      <c r="A4195" s="75" t="s">
        <v>665</v>
      </c>
      <c r="B4195" s="75" t="s">
        <v>704</v>
      </c>
      <c r="C4195" s="75" t="s">
        <v>683</v>
      </c>
      <c r="D4195" s="75" t="s">
        <v>240</v>
      </c>
      <c r="E4195" s="75" t="s">
        <v>15</v>
      </c>
      <c r="F4195" s="75" t="s">
        <v>707</v>
      </c>
      <c r="G4195" s="77">
        <v>0.0</v>
      </c>
    </row>
    <row r="4196">
      <c r="A4196" s="75" t="s">
        <v>665</v>
      </c>
      <c r="B4196" s="75" t="s">
        <v>704</v>
      </c>
      <c r="C4196" s="75" t="s">
        <v>683</v>
      </c>
      <c r="D4196" s="75" t="s">
        <v>240</v>
      </c>
      <c r="E4196" s="75" t="s">
        <v>10</v>
      </c>
      <c r="F4196" s="75" t="s">
        <v>705</v>
      </c>
      <c r="G4196" s="77">
        <v>36.0</v>
      </c>
    </row>
    <row r="4197">
      <c r="A4197" s="75" t="s">
        <v>665</v>
      </c>
      <c r="B4197" s="75" t="s">
        <v>704</v>
      </c>
      <c r="C4197" s="75" t="s">
        <v>683</v>
      </c>
      <c r="D4197" s="75" t="s">
        <v>240</v>
      </c>
      <c r="E4197" s="75" t="s">
        <v>10</v>
      </c>
      <c r="F4197" s="75" t="s">
        <v>706</v>
      </c>
      <c r="G4197" s="77">
        <v>30.0</v>
      </c>
    </row>
    <row r="4198">
      <c r="A4198" s="75" t="s">
        <v>665</v>
      </c>
      <c r="B4198" s="75" t="s">
        <v>704</v>
      </c>
      <c r="C4198" s="75" t="s">
        <v>683</v>
      </c>
      <c r="D4198" s="75" t="s">
        <v>240</v>
      </c>
      <c r="E4198" s="75" t="s">
        <v>10</v>
      </c>
      <c r="F4198" s="75" t="s">
        <v>707</v>
      </c>
      <c r="G4198" s="77">
        <v>18.0</v>
      </c>
    </row>
    <row r="4199">
      <c r="A4199" s="75" t="s">
        <v>665</v>
      </c>
      <c r="B4199" s="75" t="s">
        <v>704</v>
      </c>
      <c r="C4199" s="75" t="s">
        <v>683</v>
      </c>
      <c r="D4199" s="75" t="s">
        <v>240</v>
      </c>
      <c r="E4199" s="75" t="s">
        <v>16</v>
      </c>
      <c r="F4199" s="75" t="s">
        <v>705</v>
      </c>
      <c r="G4199" s="77">
        <v>12.0</v>
      </c>
    </row>
    <row r="4200">
      <c r="A4200" s="75" t="s">
        <v>665</v>
      </c>
      <c r="B4200" s="75" t="s">
        <v>704</v>
      </c>
      <c r="C4200" s="75" t="s">
        <v>683</v>
      </c>
      <c r="D4200" s="75" t="s">
        <v>240</v>
      </c>
      <c r="E4200" s="75" t="s">
        <v>16</v>
      </c>
      <c r="F4200" s="75" t="s">
        <v>706</v>
      </c>
      <c r="G4200" s="77">
        <v>11.0</v>
      </c>
    </row>
    <row r="4201">
      <c r="A4201" s="75" t="s">
        <v>665</v>
      </c>
      <c r="B4201" s="75" t="s">
        <v>704</v>
      </c>
      <c r="C4201" s="75" t="s">
        <v>683</v>
      </c>
      <c r="D4201" s="75" t="s">
        <v>240</v>
      </c>
      <c r="E4201" s="75" t="s">
        <v>16</v>
      </c>
      <c r="F4201" s="75" t="s">
        <v>707</v>
      </c>
      <c r="G4201" s="77">
        <v>11.0</v>
      </c>
    </row>
    <row r="4202">
      <c r="A4202" s="75" t="s">
        <v>665</v>
      </c>
      <c r="B4202" s="75" t="s">
        <v>704</v>
      </c>
      <c r="C4202" s="75" t="s">
        <v>683</v>
      </c>
      <c r="D4202" s="75" t="s">
        <v>240</v>
      </c>
      <c r="E4202" s="75" t="s">
        <v>12</v>
      </c>
      <c r="F4202" s="75" t="s">
        <v>705</v>
      </c>
      <c r="G4202" s="77">
        <v>2.0</v>
      </c>
    </row>
    <row r="4203">
      <c r="A4203" s="75" t="s">
        <v>665</v>
      </c>
      <c r="B4203" s="75" t="s">
        <v>704</v>
      </c>
      <c r="C4203" s="75" t="s">
        <v>683</v>
      </c>
      <c r="D4203" s="75" t="s">
        <v>240</v>
      </c>
      <c r="E4203" s="75" t="s">
        <v>12</v>
      </c>
      <c r="F4203" s="75" t="s">
        <v>706</v>
      </c>
      <c r="G4203" s="77">
        <v>0.0</v>
      </c>
    </row>
    <row r="4204">
      <c r="A4204" s="75" t="s">
        <v>665</v>
      </c>
      <c r="B4204" s="75" t="s">
        <v>704</v>
      </c>
      <c r="C4204" s="75" t="s">
        <v>683</v>
      </c>
      <c r="D4204" s="75" t="s">
        <v>240</v>
      </c>
      <c r="E4204" s="75" t="s">
        <v>12</v>
      </c>
      <c r="F4204" s="75" t="s">
        <v>707</v>
      </c>
      <c r="G4204" s="77">
        <v>0.0</v>
      </c>
    </row>
    <row r="4205">
      <c r="A4205" s="75" t="s">
        <v>665</v>
      </c>
      <c r="B4205" s="75" t="s">
        <v>704</v>
      </c>
      <c r="C4205" s="75" t="s">
        <v>683</v>
      </c>
      <c r="D4205" s="75" t="s">
        <v>197</v>
      </c>
      <c r="E4205" s="75" t="s">
        <v>17</v>
      </c>
      <c r="F4205" s="75" t="s">
        <v>705</v>
      </c>
      <c r="G4205" s="77">
        <v>40.0</v>
      </c>
    </row>
    <row r="4206">
      <c r="A4206" s="75" t="s">
        <v>665</v>
      </c>
      <c r="B4206" s="75" t="s">
        <v>704</v>
      </c>
      <c r="C4206" s="75" t="s">
        <v>683</v>
      </c>
      <c r="D4206" s="75" t="s">
        <v>197</v>
      </c>
      <c r="E4206" s="75" t="s">
        <v>17</v>
      </c>
      <c r="F4206" s="75" t="s">
        <v>706</v>
      </c>
      <c r="G4206" s="77">
        <v>5.0</v>
      </c>
    </row>
    <row r="4207">
      <c r="A4207" s="75" t="s">
        <v>665</v>
      </c>
      <c r="B4207" s="75" t="s">
        <v>704</v>
      </c>
      <c r="C4207" s="75" t="s">
        <v>683</v>
      </c>
      <c r="D4207" s="75" t="s">
        <v>197</v>
      </c>
      <c r="E4207" s="75" t="s">
        <v>17</v>
      </c>
      <c r="F4207" s="75" t="s">
        <v>707</v>
      </c>
      <c r="G4207" s="77">
        <v>4.0</v>
      </c>
    </row>
    <row r="4208">
      <c r="A4208" s="75" t="s">
        <v>665</v>
      </c>
      <c r="B4208" s="75" t="s">
        <v>704</v>
      </c>
      <c r="C4208" s="75" t="s">
        <v>683</v>
      </c>
      <c r="D4208" s="75" t="s">
        <v>197</v>
      </c>
      <c r="E4208" s="75" t="s">
        <v>14</v>
      </c>
      <c r="F4208" s="75" t="s">
        <v>705</v>
      </c>
      <c r="G4208" s="77">
        <v>108.0</v>
      </c>
    </row>
    <row r="4209">
      <c r="A4209" s="75" t="s">
        <v>665</v>
      </c>
      <c r="B4209" s="75" t="s">
        <v>704</v>
      </c>
      <c r="C4209" s="75" t="s">
        <v>683</v>
      </c>
      <c r="D4209" s="75" t="s">
        <v>197</v>
      </c>
      <c r="E4209" s="75" t="s">
        <v>14</v>
      </c>
      <c r="F4209" s="75" t="s">
        <v>706</v>
      </c>
      <c r="G4209" s="77">
        <v>0.0</v>
      </c>
    </row>
    <row r="4210">
      <c r="A4210" s="75" t="s">
        <v>665</v>
      </c>
      <c r="B4210" s="75" t="s">
        <v>704</v>
      </c>
      <c r="C4210" s="75" t="s">
        <v>683</v>
      </c>
      <c r="D4210" s="75" t="s">
        <v>197</v>
      </c>
      <c r="E4210" s="75" t="s">
        <v>14</v>
      </c>
      <c r="F4210" s="75" t="s">
        <v>707</v>
      </c>
      <c r="G4210" s="77">
        <v>0.0</v>
      </c>
    </row>
    <row r="4211">
      <c r="A4211" s="75" t="s">
        <v>665</v>
      </c>
      <c r="B4211" s="75" t="s">
        <v>704</v>
      </c>
      <c r="C4211" s="75" t="s">
        <v>683</v>
      </c>
      <c r="D4211" s="75" t="s">
        <v>197</v>
      </c>
      <c r="E4211" s="75" t="s">
        <v>11</v>
      </c>
      <c r="F4211" s="75" t="s">
        <v>705</v>
      </c>
      <c r="G4211" s="77">
        <v>3818.0</v>
      </c>
    </row>
    <row r="4212">
      <c r="A4212" s="75" t="s">
        <v>665</v>
      </c>
      <c r="B4212" s="75" t="s">
        <v>704</v>
      </c>
      <c r="C4212" s="75" t="s">
        <v>683</v>
      </c>
      <c r="D4212" s="75" t="s">
        <v>197</v>
      </c>
      <c r="E4212" s="75" t="s">
        <v>11</v>
      </c>
      <c r="F4212" s="75" t="s">
        <v>706</v>
      </c>
      <c r="G4212" s="77">
        <v>416.0</v>
      </c>
    </row>
    <row r="4213">
      <c r="A4213" s="75" t="s">
        <v>665</v>
      </c>
      <c r="B4213" s="75" t="s">
        <v>704</v>
      </c>
      <c r="C4213" s="75" t="s">
        <v>683</v>
      </c>
      <c r="D4213" s="75" t="s">
        <v>197</v>
      </c>
      <c r="E4213" s="75" t="s">
        <v>11</v>
      </c>
      <c r="F4213" s="75" t="s">
        <v>707</v>
      </c>
      <c r="G4213" s="77">
        <v>362.0</v>
      </c>
    </row>
    <row r="4214">
      <c r="A4214" s="75" t="s">
        <v>665</v>
      </c>
      <c r="B4214" s="75" t="s">
        <v>704</v>
      </c>
      <c r="C4214" s="75" t="s">
        <v>683</v>
      </c>
      <c r="D4214" s="75" t="s">
        <v>197</v>
      </c>
      <c r="E4214" s="75" t="s">
        <v>20</v>
      </c>
      <c r="F4214" s="75" t="s">
        <v>705</v>
      </c>
      <c r="G4214" s="77">
        <v>49.0</v>
      </c>
    </row>
    <row r="4215">
      <c r="A4215" s="75" t="s">
        <v>665</v>
      </c>
      <c r="B4215" s="75" t="s">
        <v>704</v>
      </c>
      <c r="C4215" s="75" t="s">
        <v>683</v>
      </c>
      <c r="D4215" s="75" t="s">
        <v>197</v>
      </c>
      <c r="E4215" s="75" t="s">
        <v>20</v>
      </c>
      <c r="F4215" s="75" t="s">
        <v>706</v>
      </c>
      <c r="G4215" s="77">
        <v>8.0</v>
      </c>
    </row>
    <row r="4216">
      <c r="A4216" s="75" t="s">
        <v>665</v>
      </c>
      <c r="B4216" s="75" t="s">
        <v>704</v>
      </c>
      <c r="C4216" s="75" t="s">
        <v>683</v>
      </c>
      <c r="D4216" s="75" t="s">
        <v>197</v>
      </c>
      <c r="E4216" s="75" t="s">
        <v>20</v>
      </c>
      <c r="F4216" s="75" t="s">
        <v>707</v>
      </c>
      <c r="G4216" s="77">
        <v>6.0</v>
      </c>
    </row>
    <row r="4217">
      <c r="A4217" s="75" t="s">
        <v>665</v>
      </c>
      <c r="B4217" s="75" t="s">
        <v>704</v>
      </c>
      <c r="C4217" s="75" t="s">
        <v>683</v>
      </c>
      <c r="D4217" s="75" t="s">
        <v>197</v>
      </c>
      <c r="E4217" s="75" t="s">
        <v>15</v>
      </c>
      <c r="F4217" s="75" t="s">
        <v>705</v>
      </c>
      <c r="G4217" s="77">
        <v>413.0</v>
      </c>
    </row>
    <row r="4218">
      <c r="A4218" s="75" t="s">
        <v>665</v>
      </c>
      <c r="B4218" s="75" t="s">
        <v>704</v>
      </c>
      <c r="C4218" s="75" t="s">
        <v>683</v>
      </c>
      <c r="D4218" s="75" t="s">
        <v>197</v>
      </c>
      <c r="E4218" s="75" t="s">
        <v>15</v>
      </c>
      <c r="F4218" s="75" t="s">
        <v>706</v>
      </c>
      <c r="G4218" s="77">
        <v>26.0</v>
      </c>
    </row>
    <row r="4219">
      <c r="A4219" s="75" t="s">
        <v>665</v>
      </c>
      <c r="B4219" s="75" t="s">
        <v>704</v>
      </c>
      <c r="C4219" s="75" t="s">
        <v>683</v>
      </c>
      <c r="D4219" s="75" t="s">
        <v>197</v>
      </c>
      <c r="E4219" s="75" t="s">
        <v>15</v>
      </c>
      <c r="F4219" s="75" t="s">
        <v>707</v>
      </c>
      <c r="G4219" s="77">
        <v>26.0</v>
      </c>
    </row>
    <row r="4220">
      <c r="A4220" s="75" t="s">
        <v>665</v>
      </c>
      <c r="B4220" s="75" t="s">
        <v>704</v>
      </c>
      <c r="C4220" s="75" t="s">
        <v>683</v>
      </c>
      <c r="D4220" s="75" t="s">
        <v>197</v>
      </c>
      <c r="E4220" s="75" t="s">
        <v>19</v>
      </c>
      <c r="F4220" s="75" t="s">
        <v>705</v>
      </c>
      <c r="G4220" s="77">
        <v>25.0</v>
      </c>
    </row>
    <row r="4221">
      <c r="A4221" s="75" t="s">
        <v>665</v>
      </c>
      <c r="B4221" s="75" t="s">
        <v>704</v>
      </c>
      <c r="C4221" s="75" t="s">
        <v>683</v>
      </c>
      <c r="D4221" s="75" t="s">
        <v>197</v>
      </c>
      <c r="E4221" s="75" t="s">
        <v>19</v>
      </c>
      <c r="F4221" s="75" t="s">
        <v>706</v>
      </c>
      <c r="G4221" s="77">
        <v>21.0</v>
      </c>
    </row>
    <row r="4222">
      <c r="A4222" s="75" t="s">
        <v>665</v>
      </c>
      <c r="B4222" s="75" t="s">
        <v>704</v>
      </c>
      <c r="C4222" s="75" t="s">
        <v>683</v>
      </c>
      <c r="D4222" s="75" t="s">
        <v>197</v>
      </c>
      <c r="E4222" s="75" t="s">
        <v>19</v>
      </c>
      <c r="F4222" s="75" t="s">
        <v>707</v>
      </c>
      <c r="G4222" s="77">
        <v>20.0</v>
      </c>
    </row>
    <row r="4223">
      <c r="A4223" s="75" t="s">
        <v>665</v>
      </c>
      <c r="B4223" s="75" t="s">
        <v>704</v>
      </c>
      <c r="C4223" s="75" t="s">
        <v>683</v>
      </c>
      <c r="D4223" s="75" t="s">
        <v>197</v>
      </c>
      <c r="E4223" s="75" t="s">
        <v>13</v>
      </c>
      <c r="F4223" s="75" t="s">
        <v>705</v>
      </c>
      <c r="G4223" s="77">
        <v>32.0</v>
      </c>
    </row>
    <row r="4224">
      <c r="A4224" s="75" t="s">
        <v>665</v>
      </c>
      <c r="B4224" s="75" t="s">
        <v>704</v>
      </c>
      <c r="C4224" s="75" t="s">
        <v>683</v>
      </c>
      <c r="D4224" s="75" t="s">
        <v>197</v>
      </c>
      <c r="E4224" s="75" t="s">
        <v>13</v>
      </c>
      <c r="F4224" s="75" t="s">
        <v>706</v>
      </c>
      <c r="G4224" s="77">
        <v>5.0</v>
      </c>
    </row>
    <row r="4225">
      <c r="A4225" s="75" t="s">
        <v>665</v>
      </c>
      <c r="B4225" s="75" t="s">
        <v>704</v>
      </c>
      <c r="C4225" s="75" t="s">
        <v>683</v>
      </c>
      <c r="D4225" s="75" t="s">
        <v>197</v>
      </c>
      <c r="E4225" s="75" t="s">
        <v>13</v>
      </c>
      <c r="F4225" s="75" t="s">
        <v>707</v>
      </c>
      <c r="G4225" s="77">
        <v>4.0</v>
      </c>
    </row>
    <row r="4226">
      <c r="A4226" s="75" t="s">
        <v>665</v>
      </c>
      <c r="B4226" s="75" t="s">
        <v>704</v>
      </c>
      <c r="C4226" s="75" t="s">
        <v>683</v>
      </c>
      <c r="D4226" s="75" t="s">
        <v>197</v>
      </c>
      <c r="E4226" s="75" t="s">
        <v>10</v>
      </c>
      <c r="F4226" s="75" t="s">
        <v>705</v>
      </c>
      <c r="G4226" s="77">
        <v>2253.0</v>
      </c>
    </row>
    <row r="4227">
      <c r="A4227" s="75" t="s">
        <v>665</v>
      </c>
      <c r="B4227" s="75" t="s">
        <v>704</v>
      </c>
      <c r="C4227" s="75" t="s">
        <v>683</v>
      </c>
      <c r="D4227" s="75" t="s">
        <v>197</v>
      </c>
      <c r="E4227" s="75" t="s">
        <v>10</v>
      </c>
      <c r="F4227" s="75" t="s">
        <v>706</v>
      </c>
      <c r="G4227" s="77">
        <v>1530.0</v>
      </c>
    </row>
    <row r="4228">
      <c r="A4228" s="75" t="s">
        <v>665</v>
      </c>
      <c r="B4228" s="75" t="s">
        <v>704</v>
      </c>
      <c r="C4228" s="75" t="s">
        <v>683</v>
      </c>
      <c r="D4228" s="75" t="s">
        <v>197</v>
      </c>
      <c r="E4228" s="75" t="s">
        <v>10</v>
      </c>
      <c r="F4228" s="75" t="s">
        <v>707</v>
      </c>
      <c r="G4228" s="77">
        <v>940.0</v>
      </c>
    </row>
    <row r="4229">
      <c r="A4229" s="75" t="s">
        <v>665</v>
      </c>
      <c r="B4229" s="75" t="s">
        <v>704</v>
      </c>
      <c r="C4229" s="75" t="s">
        <v>683</v>
      </c>
      <c r="D4229" s="75" t="s">
        <v>197</v>
      </c>
      <c r="E4229" s="75" t="s">
        <v>16</v>
      </c>
      <c r="F4229" s="75" t="s">
        <v>705</v>
      </c>
      <c r="G4229" s="77">
        <v>481.0</v>
      </c>
    </row>
    <row r="4230">
      <c r="A4230" s="75" t="s">
        <v>665</v>
      </c>
      <c r="B4230" s="75" t="s">
        <v>704</v>
      </c>
      <c r="C4230" s="75" t="s">
        <v>683</v>
      </c>
      <c r="D4230" s="75" t="s">
        <v>197</v>
      </c>
      <c r="E4230" s="75" t="s">
        <v>16</v>
      </c>
      <c r="F4230" s="75" t="s">
        <v>706</v>
      </c>
      <c r="G4230" s="77">
        <v>114.0</v>
      </c>
    </row>
    <row r="4231">
      <c r="A4231" s="75" t="s">
        <v>665</v>
      </c>
      <c r="B4231" s="75" t="s">
        <v>704</v>
      </c>
      <c r="C4231" s="75" t="s">
        <v>683</v>
      </c>
      <c r="D4231" s="75" t="s">
        <v>197</v>
      </c>
      <c r="E4231" s="75" t="s">
        <v>16</v>
      </c>
      <c r="F4231" s="75" t="s">
        <v>707</v>
      </c>
      <c r="G4231" s="77">
        <v>96.0</v>
      </c>
    </row>
    <row r="4232">
      <c r="A4232" s="75" t="s">
        <v>665</v>
      </c>
      <c r="B4232" s="75" t="s">
        <v>704</v>
      </c>
      <c r="C4232" s="75" t="s">
        <v>683</v>
      </c>
      <c r="D4232" s="75" t="s">
        <v>197</v>
      </c>
      <c r="E4232" s="75" t="s">
        <v>12</v>
      </c>
      <c r="F4232" s="75" t="s">
        <v>705</v>
      </c>
      <c r="G4232" s="77">
        <v>135.0</v>
      </c>
    </row>
    <row r="4233">
      <c r="A4233" s="75" t="s">
        <v>665</v>
      </c>
      <c r="B4233" s="75" t="s">
        <v>704</v>
      </c>
      <c r="C4233" s="75" t="s">
        <v>683</v>
      </c>
      <c r="D4233" s="75" t="s">
        <v>197</v>
      </c>
      <c r="E4233" s="75" t="s">
        <v>12</v>
      </c>
      <c r="F4233" s="75" t="s">
        <v>706</v>
      </c>
      <c r="G4233" s="77">
        <v>23.0</v>
      </c>
    </row>
    <row r="4234">
      <c r="A4234" s="75" t="s">
        <v>665</v>
      </c>
      <c r="B4234" s="75" t="s">
        <v>704</v>
      </c>
      <c r="C4234" s="75" t="s">
        <v>683</v>
      </c>
      <c r="D4234" s="75" t="s">
        <v>197</v>
      </c>
      <c r="E4234" s="75" t="s">
        <v>12</v>
      </c>
      <c r="F4234" s="75" t="s">
        <v>707</v>
      </c>
      <c r="G4234" s="77">
        <v>22.0</v>
      </c>
    </row>
    <row r="4235">
      <c r="A4235" s="75" t="s">
        <v>665</v>
      </c>
      <c r="B4235" s="75" t="s">
        <v>704</v>
      </c>
      <c r="C4235" s="75" t="s">
        <v>683</v>
      </c>
      <c r="D4235" s="75" t="s">
        <v>197</v>
      </c>
      <c r="E4235" s="75" t="s">
        <v>18</v>
      </c>
      <c r="F4235" s="75" t="s">
        <v>705</v>
      </c>
      <c r="G4235" s="77">
        <v>23.0</v>
      </c>
    </row>
    <row r="4236">
      <c r="A4236" s="75" t="s">
        <v>665</v>
      </c>
      <c r="B4236" s="75" t="s">
        <v>704</v>
      </c>
      <c r="C4236" s="75" t="s">
        <v>683</v>
      </c>
      <c r="D4236" s="75" t="s">
        <v>197</v>
      </c>
      <c r="E4236" s="75" t="s">
        <v>18</v>
      </c>
      <c r="F4236" s="75" t="s">
        <v>706</v>
      </c>
      <c r="G4236" s="77">
        <v>0.0</v>
      </c>
    </row>
    <row r="4237">
      <c r="A4237" s="75" t="s">
        <v>665</v>
      </c>
      <c r="B4237" s="75" t="s">
        <v>704</v>
      </c>
      <c r="C4237" s="75" t="s">
        <v>683</v>
      </c>
      <c r="D4237" s="75" t="s">
        <v>197</v>
      </c>
      <c r="E4237" s="75" t="s">
        <v>18</v>
      </c>
      <c r="F4237" s="75" t="s">
        <v>707</v>
      </c>
      <c r="G4237" s="77">
        <v>0.0</v>
      </c>
    </row>
    <row r="4238">
      <c r="A4238" s="75" t="s">
        <v>665</v>
      </c>
      <c r="B4238" s="75" t="s">
        <v>704</v>
      </c>
      <c r="C4238" s="75" t="s">
        <v>683</v>
      </c>
      <c r="D4238" s="75" t="s">
        <v>256</v>
      </c>
      <c r="E4238" s="75" t="s">
        <v>17</v>
      </c>
      <c r="F4238" s="75" t="s">
        <v>705</v>
      </c>
      <c r="G4238" s="77">
        <v>2.0</v>
      </c>
    </row>
    <row r="4239">
      <c r="A4239" s="75" t="s">
        <v>665</v>
      </c>
      <c r="B4239" s="75" t="s">
        <v>704</v>
      </c>
      <c r="C4239" s="75" t="s">
        <v>683</v>
      </c>
      <c r="D4239" s="75" t="s">
        <v>256</v>
      </c>
      <c r="E4239" s="75" t="s">
        <v>17</v>
      </c>
      <c r="F4239" s="75" t="s">
        <v>706</v>
      </c>
      <c r="G4239" s="77">
        <v>1.0</v>
      </c>
    </row>
    <row r="4240">
      <c r="A4240" s="75" t="s">
        <v>665</v>
      </c>
      <c r="B4240" s="75" t="s">
        <v>704</v>
      </c>
      <c r="C4240" s="75" t="s">
        <v>683</v>
      </c>
      <c r="D4240" s="75" t="s">
        <v>256</v>
      </c>
      <c r="E4240" s="75" t="s">
        <v>17</v>
      </c>
      <c r="F4240" s="75" t="s">
        <v>707</v>
      </c>
      <c r="G4240" s="77">
        <v>1.0</v>
      </c>
    </row>
    <row r="4241">
      <c r="A4241" s="75" t="s">
        <v>665</v>
      </c>
      <c r="B4241" s="75" t="s">
        <v>704</v>
      </c>
      <c r="C4241" s="75" t="s">
        <v>683</v>
      </c>
      <c r="D4241" s="75" t="s">
        <v>256</v>
      </c>
      <c r="E4241" s="75" t="s">
        <v>14</v>
      </c>
      <c r="F4241" s="75" t="s">
        <v>705</v>
      </c>
      <c r="G4241" s="77">
        <v>5.0</v>
      </c>
    </row>
    <row r="4242">
      <c r="A4242" s="75" t="s">
        <v>665</v>
      </c>
      <c r="B4242" s="75" t="s">
        <v>704</v>
      </c>
      <c r="C4242" s="75" t="s">
        <v>683</v>
      </c>
      <c r="D4242" s="75" t="s">
        <v>256</v>
      </c>
      <c r="E4242" s="75" t="s">
        <v>14</v>
      </c>
      <c r="F4242" s="75" t="s">
        <v>706</v>
      </c>
      <c r="G4242" s="77">
        <v>0.0</v>
      </c>
    </row>
    <row r="4243">
      <c r="A4243" s="75" t="s">
        <v>665</v>
      </c>
      <c r="B4243" s="75" t="s">
        <v>704</v>
      </c>
      <c r="C4243" s="75" t="s">
        <v>683</v>
      </c>
      <c r="D4243" s="75" t="s">
        <v>256</v>
      </c>
      <c r="E4243" s="75" t="s">
        <v>14</v>
      </c>
      <c r="F4243" s="75" t="s">
        <v>707</v>
      </c>
      <c r="G4243" s="77">
        <v>0.0</v>
      </c>
    </row>
    <row r="4244">
      <c r="A4244" s="75" t="s">
        <v>665</v>
      </c>
      <c r="B4244" s="75" t="s">
        <v>704</v>
      </c>
      <c r="C4244" s="75" t="s">
        <v>683</v>
      </c>
      <c r="D4244" s="75" t="s">
        <v>256</v>
      </c>
      <c r="E4244" s="75" t="s">
        <v>11</v>
      </c>
      <c r="F4244" s="75" t="s">
        <v>705</v>
      </c>
      <c r="G4244" s="77">
        <v>161.0</v>
      </c>
    </row>
    <row r="4245">
      <c r="A4245" s="75" t="s">
        <v>665</v>
      </c>
      <c r="B4245" s="75" t="s">
        <v>704</v>
      </c>
      <c r="C4245" s="75" t="s">
        <v>683</v>
      </c>
      <c r="D4245" s="75" t="s">
        <v>256</v>
      </c>
      <c r="E4245" s="75" t="s">
        <v>11</v>
      </c>
      <c r="F4245" s="75" t="s">
        <v>706</v>
      </c>
      <c r="G4245" s="77">
        <v>67.0</v>
      </c>
    </row>
    <row r="4246">
      <c r="A4246" s="75" t="s">
        <v>665</v>
      </c>
      <c r="B4246" s="75" t="s">
        <v>704</v>
      </c>
      <c r="C4246" s="75" t="s">
        <v>683</v>
      </c>
      <c r="D4246" s="75" t="s">
        <v>256</v>
      </c>
      <c r="E4246" s="75" t="s">
        <v>11</v>
      </c>
      <c r="F4246" s="75" t="s">
        <v>707</v>
      </c>
      <c r="G4246" s="77">
        <v>64.0</v>
      </c>
    </row>
    <row r="4247">
      <c r="A4247" s="75" t="s">
        <v>665</v>
      </c>
      <c r="B4247" s="75" t="s">
        <v>704</v>
      </c>
      <c r="C4247" s="75" t="s">
        <v>683</v>
      </c>
      <c r="D4247" s="75" t="s">
        <v>256</v>
      </c>
      <c r="E4247" s="75" t="s">
        <v>20</v>
      </c>
      <c r="F4247" s="75" t="s">
        <v>705</v>
      </c>
      <c r="G4247" s="77">
        <v>2.0</v>
      </c>
    </row>
    <row r="4248">
      <c r="A4248" s="75" t="s">
        <v>665</v>
      </c>
      <c r="B4248" s="75" t="s">
        <v>704</v>
      </c>
      <c r="C4248" s="75" t="s">
        <v>683</v>
      </c>
      <c r="D4248" s="75" t="s">
        <v>256</v>
      </c>
      <c r="E4248" s="75" t="s">
        <v>20</v>
      </c>
      <c r="F4248" s="75" t="s">
        <v>706</v>
      </c>
      <c r="G4248" s="77">
        <v>0.0</v>
      </c>
    </row>
    <row r="4249">
      <c r="A4249" s="75" t="s">
        <v>665</v>
      </c>
      <c r="B4249" s="75" t="s">
        <v>704</v>
      </c>
      <c r="C4249" s="75" t="s">
        <v>683</v>
      </c>
      <c r="D4249" s="75" t="s">
        <v>256</v>
      </c>
      <c r="E4249" s="75" t="s">
        <v>20</v>
      </c>
      <c r="F4249" s="75" t="s">
        <v>707</v>
      </c>
      <c r="G4249" s="77">
        <v>0.0</v>
      </c>
    </row>
    <row r="4250">
      <c r="A4250" s="75" t="s">
        <v>665</v>
      </c>
      <c r="B4250" s="75" t="s">
        <v>704</v>
      </c>
      <c r="C4250" s="75" t="s">
        <v>683</v>
      </c>
      <c r="D4250" s="75" t="s">
        <v>256</v>
      </c>
      <c r="E4250" s="75" t="s">
        <v>15</v>
      </c>
      <c r="F4250" s="75" t="s">
        <v>705</v>
      </c>
      <c r="G4250" s="77">
        <v>26.0</v>
      </c>
    </row>
    <row r="4251">
      <c r="A4251" s="75" t="s">
        <v>665</v>
      </c>
      <c r="B4251" s="75" t="s">
        <v>704</v>
      </c>
      <c r="C4251" s="75" t="s">
        <v>683</v>
      </c>
      <c r="D4251" s="75" t="s">
        <v>256</v>
      </c>
      <c r="E4251" s="75" t="s">
        <v>15</v>
      </c>
      <c r="F4251" s="75" t="s">
        <v>706</v>
      </c>
      <c r="G4251" s="77">
        <v>1.0</v>
      </c>
    </row>
    <row r="4252">
      <c r="A4252" s="75" t="s">
        <v>665</v>
      </c>
      <c r="B4252" s="75" t="s">
        <v>704</v>
      </c>
      <c r="C4252" s="75" t="s">
        <v>683</v>
      </c>
      <c r="D4252" s="75" t="s">
        <v>256</v>
      </c>
      <c r="E4252" s="75" t="s">
        <v>15</v>
      </c>
      <c r="F4252" s="75" t="s">
        <v>707</v>
      </c>
      <c r="G4252" s="77">
        <v>1.0</v>
      </c>
    </row>
    <row r="4253">
      <c r="A4253" s="75" t="s">
        <v>665</v>
      </c>
      <c r="B4253" s="75" t="s">
        <v>704</v>
      </c>
      <c r="C4253" s="75" t="s">
        <v>683</v>
      </c>
      <c r="D4253" s="75" t="s">
        <v>256</v>
      </c>
      <c r="E4253" s="75" t="s">
        <v>19</v>
      </c>
      <c r="F4253" s="75" t="s">
        <v>705</v>
      </c>
      <c r="G4253" s="77">
        <v>2.0</v>
      </c>
    </row>
    <row r="4254">
      <c r="A4254" s="75" t="s">
        <v>665</v>
      </c>
      <c r="B4254" s="75" t="s">
        <v>704</v>
      </c>
      <c r="C4254" s="75" t="s">
        <v>683</v>
      </c>
      <c r="D4254" s="75" t="s">
        <v>256</v>
      </c>
      <c r="E4254" s="75" t="s">
        <v>19</v>
      </c>
      <c r="F4254" s="75" t="s">
        <v>706</v>
      </c>
      <c r="G4254" s="77">
        <v>0.0</v>
      </c>
    </row>
    <row r="4255">
      <c r="A4255" s="75" t="s">
        <v>665</v>
      </c>
      <c r="B4255" s="75" t="s">
        <v>704</v>
      </c>
      <c r="C4255" s="75" t="s">
        <v>683</v>
      </c>
      <c r="D4255" s="75" t="s">
        <v>256</v>
      </c>
      <c r="E4255" s="75" t="s">
        <v>19</v>
      </c>
      <c r="F4255" s="75" t="s">
        <v>707</v>
      </c>
      <c r="G4255" s="77">
        <v>0.0</v>
      </c>
    </row>
    <row r="4256">
      <c r="A4256" s="75" t="s">
        <v>665</v>
      </c>
      <c r="B4256" s="75" t="s">
        <v>704</v>
      </c>
      <c r="C4256" s="75" t="s">
        <v>683</v>
      </c>
      <c r="D4256" s="75" t="s">
        <v>256</v>
      </c>
      <c r="E4256" s="75" t="s">
        <v>13</v>
      </c>
      <c r="F4256" s="75" t="s">
        <v>705</v>
      </c>
      <c r="G4256" s="77">
        <v>1.0</v>
      </c>
    </row>
    <row r="4257">
      <c r="A4257" s="75" t="s">
        <v>665</v>
      </c>
      <c r="B4257" s="75" t="s">
        <v>704</v>
      </c>
      <c r="C4257" s="75" t="s">
        <v>683</v>
      </c>
      <c r="D4257" s="75" t="s">
        <v>256</v>
      </c>
      <c r="E4257" s="75" t="s">
        <v>13</v>
      </c>
      <c r="F4257" s="75" t="s">
        <v>706</v>
      </c>
      <c r="G4257" s="77">
        <v>0.0</v>
      </c>
    </row>
    <row r="4258">
      <c r="A4258" s="75" t="s">
        <v>665</v>
      </c>
      <c r="B4258" s="75" t="s">
        <v>704</v>
      </c>
      <c r="C4258" s="75" t="s">
        <v>683</v>
      </c>
      <c r="D4258" s="75" t="s">
        <v>256</v>
      </c>
      <c r="E4258" s="75" t="s">
        <v>13</v>
      </c>
      <c r="F4258" s="75" t="s">
        <v>707</v>
      </c>
      <c r="G4258" s="77">
        <v>0.0</v>
      </c>
    </row>
    <row r="4259">
      <c r="A4259" s="75" t="s">
        <v>665</v>
      </c>
      <c r="B4259" s="75" t="s">
        <v>704</v>
      </c>
      <c r="C4259" s="75" t="s">
        <v>683</v>
      </c>
      <c r="D4259" s="75" t="s">
        <v>256</v>
      </c>
      <c r="E4259" s="75" t="s">
        <v>10</v>
      </c>
      <c r="F4259" s="75" t="s">
        <v>705</v>
      </c>
      <c r="G4259" s="77">
        <v>130.0</v>
      </c>
    </row>
    <row r="4260">
      <c r="A4260" s="75" t="s">
        <v>665</v>
      </c>
      <c r="B4260" s="75" t="s">
        <v>704</v>
      </c>
      <c r="C4260" s="75" t="s">
        <v>683</v>
      </c>
      <c r="D4260" s="75" t="s">
        <v>256</v>
      </c>
      <c r="E4260" s="75" t="s">
        <v>10</v>
      </c>
      <c r="F4260" s="75" t="s">
        <v>706</v>
      </c>
      <c r="G4260" s="77">
        <v>90.0</v>
      </c>
    </row>
    <row r="4261">
      <c r="A4261" s="75" t="s">
        <v>665</v>
      </c>
      <c r="B4261" s="75" t="s">
        <v>704</v>
      </c>
      <c r="C4261" s="75" t="s">
        <v>683</v>
      </c>
      <c r="D4261" s="75" t="s">
        <v>256</v>
      </c>
      <c r="E4261" s="75" t="s">
        <v>10</v>
      </c>
      <c r="F4261" s="75" t="s">
        <v>707</v>
      </c>
      <c r="G4261" s="77">
        <v>69.0</v>
      </c>
    </row>
    <row r="4262">
      <c r="A4262" s="75" t="s">
        <v>665</v>
      </c>
      <c r="B4262" s="75" t="s">
        <v>704</v>
      </c>
      <c r="C4262" s="75" t="s">
        <v>683</v>
      </c>
      <c r="D4262" s="75" t="s">
        <v>256</v>
      </c>
      <c r="E4262" s="75" t="s">
        <v>16</v>
      </c>
      <c r="F4262" s="75" t="s">
        <v>705</v>
      </c>
      <c r="G4262" s="77">
        <v>45.0</v>
      </c>
    </row>
    <row r="4263">
      <c r="A4263" s="75" t="s">
        <v>665</v>
      </c>
      <c r="B4263" s="75" t="s">
        <v>704</v>
      </c>
      <c r="C4263" s="75" t="s">
        <v>683</v>
      </c>
      <c r="D4263" s="75" t="s">
        <v>256</v>
      </c>
      <c r="E4263" s="75" t="s">
        <v>16</v>
      </c>
      <c r="F4263" s="75" t="s">
        <v>706</v>
      </c>
      <c r="G4263" s="77">
        <v>41.0</v>
      </c>
    </row>
    <row r="4264">
      <c r="A4264" s="75" t="s">
        <v>665</v>
      </c>
      <c r="B4264" s="75" t="s">
        <v>704</v>
      </c>
      <c r="C4264" s="75" t="s">
        <v>683</v>
      </c>
      <c r="D4264" s="75" t="s">
        <v>256</v>
      </c>
      <c r="E4264" s="75" t="s">
        <v>16</v>
      </c>
      <c r="F4264" s="75" t="s">
        <v>707</v>
      </c>
      <c r="G4264" s="77">
        <v>40.0</v>
      </c>
    </row>
    <row r="4265">
      <c r="A4265" s="75" t="s">
        <v>665</v>
      </c>
      <c r="B4265" s="75" t="s">
        <v>704</v>
      </c>
      <c r="C4265" s="75" t="s">
        <v>683</v>
      </c>
      <c r="D4265" s="75" t="s">
        <v>256</v>
      </c>
      <c r="E4265" s="75" t="s">
        <v>12</v>
      </c>
      <c r="F4265" s="75" t="s">
        <v>705</v>
      </c>
      <c r="G4265" s="77">
        <v>15.0</v>
      </c>
    </row>
    <row r="4266">
      <c r="A4266" s="75" t="s">
        <v>665</v>
      </c>
      <c r="B4266" s="75" t="s">
        <v>704</v>
      </c>
      <c r="C4266" s="75" t="s">
        <v>683</v>
      </c>
      <c r="D4266" s="75" t="s">
        <v>256</v>
      </c>
      <c r="E4266" s="75" t="s">
        <v>12</v>
      </c>
      <c r="F4266" s="75" t="s">
        <v>706</v>
      </c>
      <c r="G4266" s="77">
        <v>0.0</v>
      </c>
    </row>
    <row r="4267">
      <c r="A4267" s="75" t="s">
        <v>665</v>
      </c>
      <c r="B4267" s="75" t="s">
        <v>704</v>
      </c>
      <c r="C4267" s="75" t="s">
        <v>683</v>
      </c>
      <c r="D4267" s="75" t="s">
        <v>256</v>
      </c>
      <c r="E4267" s="75" t="s">
        <v>12</v>
      </c>
      <c r="F4267" s="75" t="s">
        <v>707</v>
      </c>
      <c r="G4267" s="77">
        <v>0.0</v>
      </c>
    </row>
    <row r="4268">
      <c r="A4268" s="75" t="s">
        <v>665</v>
      </c>
      <c r="B4268" s="75" t="s">
        <v>704</v>
      </c>
      <c r="C4268" s="75" t="s">
        <v>683</v>
      </c>
      <c r="D4268" s="75" t="s">
        <v>251</v>
      </c>
      <c r="E4268" s="75" t="s">
        <v>17</v>
      </c>
      <c r="F4268" s="75" t="s">
        <v>705</v>
      </c>
      <c r="G4268" s="77">
        <v>2.0</v>
      </c>
    </row>
    <row r="4269">
      <c r="A4269" s="75" t="s">
        <v>665</v>
      </c>
      <c r="B4269" s="75" t="s">
        <v>704</v>
      </c>
      <c r="C4269" s="75" t="s">
        <v>683</v>
      </c>
      <c r="D4269" s="75" t="s">
        <v>251</v>
      </c>
      <c r="E4269" s="75" t="s">
        <v>17</v>
      </c>
      <c r="F4269" s="75" t="s">
        <v>706</v>
      </c>
      <c r="G4269" s="77">
        <v>0.0</v>
      </c>
    </row>
    <row r="4270">
      <c r="A4270" s="75" t="s">
        <v>665</v>
      </c>
      <c r="B4270" s="75" t="s">
        <v>704</v>
      </c>
      <c r="C4270" s="75" t="s">
        <v>683</v>
      </c>
      <c r="D4270" s="75" t="s">
        <v>251</v>
      </c>
      <c r="E4270" s="75" t="s">
        <v>17</v>
      </c>
      <c r="F4270" s="75" t="s">
        <v>707</v>
      </c>
      <c r="G4270" s="77">
        <v>0.0</v>
      </c>
    </row>
    <row r="4271">
      <c r="A4271" s="75" t="s">
        <v>665</v>
      </c>
      <c r="B4271" s="75" t="s">
        <v>704</v>
      </c>
      <c r="C4271" s="75" t="s">
        <v>683</v>
      </c>
      <c r="D4271" s="75" t="s">
        <v>251</v>
      </c>
      <c r="E4271" s="75" t="s">
        <v>14</v>
      </c>
      <c r="F4271" s="75" t="s">
        <v>705</v>
      </c>
      <c r="G4271" s="77">
        <v>3.0</v>
      </c>
    </row>
    <row r="4272">
      <c r="A4272" s="75" t="s">
        <v>665</v>
      </c>
      <c r="B4272" s="75" t="s">
        <v>704</v>
      </c>
      <c r="C4272" s="75" t="s">
        <v>683</v>
      </c>
      <c r="D4272" s="75" t="s">
        <v>251</v>
      </c>
      <c r="E4272" s="75" t="s">
        <v>14</v>
      </c>
      <c r="F4272" s="75" t="s">
        <v>706</v>
      </c>
      <c r="G4272" s="77">
        <v>0.0</v>
      </c>
    </row>
    <row r="4273">
      <c r="A4273" s="75" t="s">
        <v>665</v>
      </c>
      <c r="B4273" s="75" t="s">
        <v>704</v>
      </c>
      <c r="C4273" s="75" t="s">
        <v>683</v>
      </c>
      <c r="D4273" s="75" t="s">
        <v>251</v>
      </c>
      <c r="E4273" s="75" t="s">
        <v>14</v>
      </c>
      <c r="F4273" s="75" t="s">
        <v>707</v>
      </c>
      <c r="G4273" s="77">
        <v>0.0</v>
      </c>
    </row>
    <row r="4274">
      <c r="A4274" s="75" t="s">
        <v>665</v>
      </c>
      <c r="B4274" s="75" t="s">
        <v>704</v>
      </c>
      <c r="C4274" s="75" t="s">
        <v>683</v>
      </c>
      <c r="D4274" s="75" t="s">
        <v>251</v>
      </c>
      <c r="E4274" s="75" t="s">
        <v>11</v>
      </c>
      <c r="F4274" s="75" t="s">
        <v>705</v>
      </c>
      <c r="G4274" s="77">
        <v>103.0</v>
      </c>
    </row>
    <row r="4275">
      <c r="A4275" s="75" t="s">
        <v>665</v>
      </c>
      <c r="B4275" s="75" t="s">
        <v>704</v>
      </c>
      <c r="C4275" s="75" t="s">
        <v>683</v>
      </c>
      <c r="D4275" s="75" t="s">
        <v>251</v>
      </c>
      <c r="E4275" s="75" t="s">
        <v>11</v>
      </c>
      <c r="F4275" s="75" t="s">
        <v>706</v>
      </c>
      <c r="G4275" s="77">
        <v>11.0</v>
      </c>
    </row>
    <row r="4276">
      <c r="A4276" s="75" t="s">
        <v>665</v>
      </c>
      <c r="B4276" s="75" t="s">
        <v>704</v>
      </c>
      <c r="C4276" s="75" t="s">
        <v>683</v>
      </c>
      <c r="D4276" s="75" t="s">
        <v>251</v>
      </c>
      <c r="E4276" s="75" t="s">
        <v>11</v>
      </c>
      <c r="F4276" s="75" t="s">
        <v>707</v>
      </c>
      <c r="G4276" s="77">
        <v>9.0</v>
      </c>
    </row>
    <row r="4277">
      <c r="A4277" s="75" t="s">
        <v>665</v>
      </c>
      <c r="B4277" s="75" t="s">
        <v>704</v>
      </c>
      <c r="C4277" s="75" t="s">
        <v>683</v>
      </c>
      <c r="D4277" s="75" t="s">
        <v>251</v>
      </c>
      <c r="E4277" s="75" t="s">
        <v>20</v>
      </c>
      <c r="F4277" s="75" t="s">
        <v>705</v>
      </c>
      <c r="G4277" s="77">
        <v>3.0</v>
      </c>
    </row>
    <row r="4278">
      <c r="A4278" s="75" t="s">
        <v>665</v>
      </c>
      <c r="B4278" s="75" t="s">
        <v>704</v>
      </c>
      <c r="C4278" s="75" t="s">
        <v>683</v>
      </c>
      <c r="D4278" s="75" t="s">
        <v>251</v>
      </c>
      <c r="E4278" s="75" t="s">
        <v>20</v>
      </c>
      <c r="F4278" s="75" t="s">
        <v>706</v>
      </c>
      <c r="G4278" s="77">
        <v>0.0</v>
      </c>
    </row>
    <row r="4279">
      <c r="A4279" s="75" t="s">
        <v>665</v>
      </c>
      <c r="B4279" s="75" t="s">
        <v>704</v>
      </c>
      <c r="C4279" s="75" t="s">
        <v>683</v>
      </c>
      <c r="D4279" s="75" t="s">
        <v>251</v>
      </c>
      <c r="E4279" s="75" t="s">
        <v>20</v>
      </c>
      <c r="F4279" s="75" t="s">
        <v>707</v>
      </c>
      <c r="G4279" s="77">
        <v>0.0</v>
      </c>
    </row>
    <row r="4280">
      <c r="A4280" s="75" t="s">
        <v>665</v>
      </c>
      <c r="B4280" s="75" t="s">
        <v>704</v>
      </c>
      <c r="C4280" s="75" t="s">
        <v>683</v>
      </c>
      <c r="D4280" s="75" t="s">
        <v>251</v>
      </c>
      <c r="E4280" s="75" t="s">
        <v>15</v>
      </c>
      <c r="F4280" s="75" t="s">
        <v>705</v>
      </c>
      <c r="G4280" s="77">
        <v>15.0</v>
      </c>
    </row>
    <row r="4281">
      <c r="A4281" s="75" t="s">
        <v>665</v>
      </c>
      <c r="B4281" s="75" t="s">
        <v>704</v>
      </c>
      <c r="C4281" s="75" t="s">
        <v>683</v>
      </c>
      <c r="D4281" s="75" t="s">
        <v>251</v>
      </c>
      <c r="E4281" s="75" t="s">
        <v>15</v>
      </c>
      <c r="F4281" s="75" t="s">
        <v>706</v>
      </c>
      <c r="G4281" s="77">
        <v>0.0</v>
      </c>
    </row>
    <row r="4282">
      <c r="A4282" s="75" t="s">
        <v>665</v>
      </c>
      <c r="B4282" s="75" t="s">
        <v>704</v>
      </c>
      <c r="C4282" s="75" t="s">
        <v>683</v>
      </c>
      <c r="D4282" s="75" t="s">
        <v>251</v>
      </c>
      <c r="E4282" s="75" t="s">
        <v>15</v>
      </c>
      <c r="F4282" s="75" t="s">
        <v>707</v>
      </c>
      <c r="G4282" s="77">
        <v>0.0</v>
      </c>
    </row>
    <row r="4283">
      <c r="A4283" s="75" t="s">
        <v>665</v>
      </c>
      <c r="B4283" s="75" t="s">
        <v>704</v>
      </c>
      <c r="C4283" s="75" t="s">
        <v>683</v>
      </c>
      <c r="D4283" s="75" t="s">
        <v>251</v>
      </c>
      <c r="E4283" s="75" t="s">
        <v>13</v>
      </c>
      <c r="F4283" s="75" t="s">
        <v>705</v>
      </c>
      <c r="G4283" s="77">
        <v>1.0</v>
      </c>
    </row>
    <row r="4284">
      <c r="A4284" s="75" t="s">
        <v>665</v>
      </c>
      <c r="B4284" s="75" t="s">
        <v>704</v>
      </c>
      <c r="C4284" s="75" t="s">
        <v>683</v>
      </c>
      <c r="D4284" s="75" t="s">
        <v>251</v>
      </c>
      <c r="E4284" s="75" t="s">
        <v>13</v>
      </c>
      <c r="F4284" s="75" t="s">
        <v>706</v>
      </c>
      <c r="G4284" s="77">
        <v>0.0</v>
      </c>
    </row>
    <row r="4285">
      <c r="A4285" s="75" t="s">
        <v>665</v>
      </c>
      <c r="B4285" s="75" t="s">
        <v>704</v>
      </c>
      <c r="C4285" s="75" t="s">
        <v>683</v>
      </c>
      <c r="D4285" s="75" t="s">
        <v>251</v>
      </c>
      <c r="E4285" s="75" t="s">
        <v>13</v>
      </c>
      <c r="F4285" s="75" t="s">
        <v>707</v>
      </c>
      <c r="G4285" s="77">
        <v>0.0</v>
      </c>
    </row>
    <row r="4286">
      <c r="A4286" s="75" t="s">
        <v>665</v>
      </c>
      <c r="B4286" s="75" t="s">
        <v>704</v>
      </c>
      <c r="C4286" s="75" t="s">
        <v>683</v>
      </c>
      <c r="D4286" s="75" t="s">
        <v>251</v>
      </c>
      <c r="E4286" s="75" t="s">
        <v>10</v>
      </c>
      <c r="F4286" s="75" t="s">
        <v>705</v>
      </c>
      <c r="G4286" s="77">
        <v>81.0</v>
      </c>
    </row>
    <row r="4287">
      <c r="A4287" s="75" t="s">
        <v>665</v>
      </c>
      <c r="B4287" s="75" t="s">
        <v>704</v>
      </c>
      <c r="C4287" s="75" t="s">
        <v>683</v>
      </c>
      <c r="D4287" s="75" t="s">
        <v>251</v>
      </c>
      <c r="E4287" s="75" t="s">
        <v>10</v>
      </c>
      <c r="F4287" s="75" t="s">
        <v>706</v>
      </c>
      <c r="G4287" s="77">
        <v>30.0</v>
      </c>
    </row>
    <row r="4288">
      <c r="A4288" s="75" t="s">
        <v>665</v>
      </c>
      <c r="B4288" s="75" t="s">
        <v>704</v>
      </c>
      <c r="C4288" s="75" t="s">
        <v>683</v>
      </c>
      <c r="D4288" s="75" t="s">
        <v>251</v>
      </c>
      <c r="E4288" s="75" t="s">
        <v>10</v>
      </c>
      <c r="F4288" s="75" t="s">
        <v>707</v>
      </c>
      <c r="G4288" s="77">
        <v>19.0</v>
      </c>
    </row>
    <row r="4289">
      <c r="A4289" s="75" t="s">
        <v>665</v>
      </c>
      <c r="B4289" s="75" t="s">
        <v>704</v>
      </c>
      <c r="C4289" s="75" t="s">
        <v>683</v>
      </c>
      <c r="D4289" s="75" t="s">
        <v>251</v>
      </c>
      <c r="E4289" s="75" t="s">
        <v>16</v>
      </c>
      <c r="F4289" s="75" t="s">
        <v>705</v>
      </c>
      <c r="G4289" s="77">
        <v>13.0</v>
      </c>
    </row>
    <row r="4290">
      <c r="A4290" s="75" t="s">
        <v>665</v>
      </c>
      <c r="B4290" s="75" t="s">
        <v>704</v>
      </c>
      <c r="C4290" s="75" t="s">
        <v>683</v>
      </c>
      <c r="D4290" s="75" t="s">
        <v>251</v>
      </c>
      <c r="E4290" s="75" t="s">
        <v>16</v>
      </c>
      <c r="F4290" s="75" t="s">
        <v>706</v>
      </c>
      <c r="G4290" s="77">
        <v>3.0</v>
      </c>
    </row>
    <row r="4291">
      <c r="A4291" s="75" t="s">
        <v>665</v>
      </c>
      <c r="B4291" s="75" t="s">
        <v>704</v>
      </c>
      <c r="C4291" s="75" t="s">
        <v>683</v>
      </c>
      <c r="D4291" s="75" t="s">
        <v>251</v>
      </c>
      <c r="E4291" s="75" t="s">
        <v>16</v>
      </c>
      <c r="F4291" s="75" t="s">
        <v>707</v>
      </c>
      <c r="G4291" s="77">
        <v>3.0</v>
      </c>
    </row>
    <row r="4292">
      <c r="A4292" s="75" t="s">
        <v>665</v>
      </c>
      <c r="B4292" s="75" t="s">
        <v>704</v>
      </c>
      <c r="C4292" s="75" t="s">
        <v>683</v>
      </c>
      <c r="D4292" s="75" t="s">
        <v>251</v>
      </c>
      <c r="E4292" s="75" t="s">
        <v>12</v>
      </c>
      <c r="F4292" s="75" t="s">
        <v>705</v>
      </c>
      <c r="G4292" s="77">
        <v>7.0</v>
      </c>
    </row>
    <row r="4293">
      <c r="A4293" s="75" t="s">
        <v>665</v>
      </c>
      <c r="B4293" s="75" t="s">
        <v>704</v>
      </c>
      <c r="C4293" s="75" t="s">
        <v>683</v>
      </c>
      <c r="D4293" s="75" t="s">
        <v>251</v>
      </c>
      <c r="E4293" s="75" t="s">
        <v>12</v>
      </c>
      <c r="F4293" s="75" t="s">
        <v>706</v>
      </c>
      <c r="G4293" s="77">
        <v>0.0</v>
      </c>
    </row>
    <row r="4294">
      <c r="A4294" s="75" t="s">
        <v>665</v>
      </c>
      <c r="B4294" s="75" t="s">
        <v>704</v>
      </c>
      <c r="C4294" s="75" t="s">
        <v>683</v>
      </c>
      <c r="D4294" s="75" t="s">
        <v>251</v>
      </c>
      <c r="E4294" s="75" t="s">
        <v>12</v>
      </c>
      <c r="F4294" s="75" t="s">
        <v>707</v>
      </c>
      <c r="G4294" s="77">
        <v>0.0</v>
      </c>
    </row>
    <row r="4295">
      <c r="A4295" s="75" t="s">
        <v>665</v>
      </c>
      <c r="B4295" s="75" t="s">
        <v>704</v>
      </c>
      <c r="C4295" s="75" t="s">
        <v>683</v>
      </c>
      <c r="D4295" s="75" t="s">
        <v>159</v>
      </c>
      <c r="E4295" s="75" t="s">
        <v>17</v>
      </c>
      <c r="F4295" s="75" t="s">
        <v>705</v>
      </c>
      <c r="G4295" s="77">
        <v>52.0</v>
      </c>
    </row>
    <row r="4296">
      <c r="A4296" s="75" t="s">
        <v>665</v>
      </c>
      <c r="B4296" s="75" t="s">
        <v>704</v>
      </c>
      <c r="C4296" s="75" t="s">
        <v>683</v>
      </c>
      <c r="D4296" s="75" t="s">
        <v>159</v>
      </c>
      <c r="E4296" s="75" t="s">
        <v>17</v>
      </c>
      <c r="F4296" s="75" t="s">
        <v>706</v>
      </c>
      <c r="G4296" s="77">
        <v>5.0</v>
      </c>
    </row>
    <row r="4297">
      <c r="A4297" s="75" t="s">
        <v>665</v>
      </c>
      <c r="B4297" s="75" t="s">
        <v>704</v>
      </c>
      <c r="C4297" s="75" t="s">
        <v>683</v>
      </c>
      <c r="D4297" s="75" t="s">
        <v>159</v>
      </c>
      <c r="E4297" s="75" t="s">
        <v>17</v>
      </c>
      <c r="F4297" s="75" t="s">
        <v>707</v>
      </c>
      <c r="G4297" s="77">
        <v>5.0</v>
      </c>
    </row>
    <row r="4298">
      <c r="A4298" s="75" t="s">
        <v>665</v>
      </c>
      <c r="B4298" s="75" t="s">
        <v>704</v>
      </c>
      <c r="C4298" s="75" t="s">
        <v>683</v>
      </c>
      <c r="D4298" s="75" t="s">
        <v>159</v>
      </c>
      <c r="E4298" s="75" t="s">
        <v>14</v>
      </c>
      <c r="F4298" s="75" t="s">
        <v>705</v>
      </c>
      <c r="G4298" s="77">
        <v>221.0</v>
      </c>
    </row>
    <row r="4299">
      <c r="A4299" s="75" t="s">
        <v>665</v>
      </c>
      <c r="B4299" s="75" t="s">
        <v>704</v>
      </c>
      <c r="C4299" s="75" t="s">
        <v>683</v>
      </c>
      <c r="D4299" s="75" t="s">
        <v>159</v>
      </c>
      <c r="E4299" s="75" t="s">
        <v>14</v>
      </c>
      <c r="F4299" s="75" t="s">
        <v>706</v>
      </c>
      <c r="G4299" s="77">
        <v>0.0</v>
      </c>
    </row>
    <row r="4300">
      <c r="A4300" s="75" t="s">
        <v>665</v>
      </c>
      <c r="B4300" s="75" t="s">
        <v>704</v>
      </c>
      <c r="C4300" s="75" t="s">
        <v>683</v>
      </c>
      <c r="D4300" s="75" t="s">
        <v>159</v>
      </c>
      <c r="E4300" s="75" t="s">
        <v>14</v>
      </c>
      <c r="F4300" s="75" t="s">
        <v>707</v>
      </c>
      <c r="G4300" s="77">
        <v>0.0</v>
      </c>
    </row>
    <row r="4301">
      <c r="A4301" s="75" t="s">
        <v>665</v>
      </c>
      <c r="B4301" s="75" t="s">
        <v>704</v>
      </c>
      <c r="C4301" s="75" t="s">
        <v>683</v>
      </c>
      <c r="D4301" s="75" t="s">
        <v>159</v>
      </c>
      <c r="E4301" s="75" t="s">
        <v>11</v>
      </c>
      <c r="F4301" s="75" t="s">
        <v>705</v>
      </c>
      <c r="G4301" s="77">
        <v>6011.0</v>
      </c>
    </row>
    <row r="4302">
      <c r="A4302" s="75" t="s">
        <v>665</v>
      </c>
      <c r="B4302" s="75" t="s">
        <v>704</v>
      </c>
      <c r="C4302" s="75" t="s">
        <v>683</v>
      </c>
      <c r="D4302" s="75" t="s">
        <v>159</v>
      </c>
      <c r="E4302" s="75" t="s">
        <v>11</v>
      </c>
      <c r="F4302" s="75" t="s">
        <v>706</v>
      </c>
      <c r="G4302" s="77">
        <v>2188.0</v>
      </c>
    </row>
    <row r="4303">
      <c r="A4303" s="75" t="s">
        <v>665</v>
      </c>
      <c r="B4303" s="75" t="s">
        <v>704</v>
      </c>
      <c r="C4303" s="75" t="s">
        <v>683</v>
      </c>
      <c r="D4303" s="75" t="s">
        <v>159</v>
      </c>
      <c r="E4303" s="75" t="s">
        <v>11</v>
      </c>
      <c r="F4303" s="75" t="s">
        <v>707</v>
      </c>
      <c r="G4303" s="77">
        <v>2023.0</v>
      </c>
    </row>
    <row r="4304">
      <c r="A4304" s="75" t="s">
        <v>665</v>
      </c>
      <c r="B4304" s="75" t="s">
        <v>704</v>
      </c>
      <c r="C4304" s="75" t="s">
        <v>683</v>
      </c>
      <c r="D4304" s="75" t="s">
        <v>159</v>
      </c>
      <c r="E4304" s="75" t="s">
        <v>20</v>
      </c>
      <c r="F4304" s="75" t="s">
        <v>705</v>
      </c>
      <c r="G4304" s="77">
        <v>127.0</v>
      </c>
    </row>
    <row r="4305">
      <c r="A4305" s="75" t="s">
        <v>665</v>
      </c>
      <c r="B4305" s="75" t="s">
        <v>704</v>
      </c>
      <c r="C4305" s="75" t="s">
        <v>683</v>
      </c>
      <c r="D4305" s="75" t="s">
        <v>159</v>
      </c>
      <c r="E4305" s="75" t="s">
        <v>20</v>
      </c>
      <c r="F4305" s="75" t="s">
        <v>706</v>
      </c>
      <c r="G4305" s="77">
        <v>6.0</v>
      </c>
    </row>
    <row r="4306">
      <c r="A4306" s="75" t="s">
        <v>665</v>
      </c>
      <c r="B4306" s="75" t="s">
        <v>704</v>
      </c>
      <c r="C4306" s="75" t="s">
        <v>683</v>
      </c>
      <c r="D4306" s="75" t="s">
        <v>159</v>
      </c>
      <c r="E4306" s="75" t="s">
        <v>20</v>
      </c>
      <c r="F4306" s="75" t="s">
        <v>707</v>
      </c>
      <c r="G4306" s="77">
        <v>5.0</v>
      </c>
    </row>
    <row r="4307">
      <c r="A4307" s="75" t="s">
        <v>665</v>
      </c>
      <c r="B4307" s="75" t="s">
        <v>704</v>
      </c>
      <c r="C4307" s="75" t="s">
        <v>683</v>
      </c>
      <c r="D4307" s="75" t="s">
        <v>159</v>
      </c>
      <c r="E4307" s="75" t="s">
        <v>15</v>
      </c>
      <c r="F4307" s="75" t="s">
        <v>705</v>
      </c>
      <c r="G4307" s="77">
        <v>431.0</v>
      </c>
    </row>
    <row r="4308">
      <c r="A4308" s="75" t="s">
        <v>665</v>
      </c>
      <c r="B4308" s="75" t="s">
        <v>704</v>
      </c>
      <c r="C4308" s="75" t="s">
        <v>683</v>
      </c>
      <c r="D4308" s="75" t="s">
        <v>159</v>
      </c>
      <c r="E4308" s="75" t="s">
        <v>15</v>
      </c>
      <c r="F4308" s="75" t="s">
        <v>706</v>
      </c>
      <c r="G4308" s="77">
        <v>10.0</v>
      </c>
    </row>
    <row r="4309">
      <c r="A4309" s="75" t="s">
        <v>665</v>
      </c>
      <c r="B4309" s="75" t="s">
        <v>704</v>
      </c>
      <c r="C4309" s="75" t="s">
        <v>683</v>
      </c>
      <c r="D4309" s="75" t="s">
        <v>159</v>
      </c>
      <c r="E4309" s="75" t="s">
        <v>15</v>
      </c>
      <c r="F4309" s="75" t="s">
        <v>707</v>
      </c>
      <c r="G4309" s="77">
        <v>10.0</v>
      </c>
    </row>
    <row r="4310">
      <c r="A4310" s="75" t="s">
        <v>665</v>
      </c>
      <c r="B4310" s="75" t="s">
        <v>704</v>
      </c>
      <c r="C4310" s="75" t="s">
        <v>683</v>
      </c>
      <c r="D4310" s="75" t="s">
        <v>159</v>
      </c>
      <c r="E4310" s="75" t="s">
        <v>19</v>
      </c>
      <c r="F4310" s="75" t="s">
        <v>705</v>
      </c>
      <c r="G4310" s="77">
        <v>32.0</v>
      </c>
    </row>
    <row r="4311">
      <c r="A4311" s="75" t="s">
        <v>665</v>
      </c>
      <c r="B4311" s="75" t="s">
        <v>704</v>
      </c>
      <c r="C4311" s="75" t="s">
        <v>683</v>
      </c>
      <c r="D4311" s="75" t="s">
        <v>159</v>
      </c>
      <c r="E4311" s="75" t="s">
        <v>19</v>
      </c>
      <c r="F4311" s="75" t="s">
        <v>706</v>
      </c>
      <c r="G4311" s="77">
        <v>9.0</v>
      </c>
    </row>
    <row r="4312">
      <c r="A4312" s="75" t="s">
        <v>665</v>
      </c>
      <c r="B4312" s="75" t="s">
        <v>704</v>
      </c>
      <c r="C4312" s="75" t="s">
        <v>683</v>
      </c>
      <c r="D4312" s="75" t="s">
        <v>159</v>
      </c>
      <c r="E4312" s="75" t="s">
        <v>19</v>
      </c>
      <c r="F4312" s="75" t="s">
        <v>707</v>
      </c>
      <c r="G4312" s="77">
        <v>6.0</v>
      </c>
    </row>
    <row r="4313">
      <c r="A4313" s="75" t="s">
        <v>665</v>
      </c>
      <c r="B4313" s="75" t="s">
        <v>704</v>
      </c>
      <c r="C4313" s="75" t="s">
        <v>683</v>
      </c>
      <c r="D4313" s="75" t="s">
        <v>159</v>
      </c>
      <c r="E4313" s="75" t="s">
        <v>13</v>
      </c>
      <c r="F4313" s="75" t="s">
        <v>705</v>
      </c>
      <c r="G4313" s="77">
        <v>70.0</v>
      </c>
    </row>
    <row r="4314">
      <c r="A4314" s="75" t="s">
        <v>665</v>
      </c>
      <c r="B4314" s="75" t="s">
        <v>704</v>
      </c>
      <c r="C4314" s="75" t="s">
        <v>683</v>
      </c>
      <c r="D4314" s="75" t="s">
        <v>159</v>
      </c>
      <c r="E4314" s="75" t="s">
        <v>13</v>
      </c>
      <c r="F4314" s="75" t="s">
        <v>706</v>
      </c>
      <c r="G4314" s="77">
        <v>20.0</v>
      </c>
    </row>
    <row r="4315">
      <c r="A4315" s="75" t="s">
        <v>665</v>
      </c>
      <c r="B4315" s="75" t="s">
        <v>704</v>
      </c>
      <c r="C4315" s="75" t="s">
        <v>683</v>
      </c>
      <c r="D4315" s="75" t="s">
        <v>159</v>
      </c>
      <c r="E4315" s="75" t="s">
        <v>13</v>
      </c>
      <c r="F4315" s="75" t="s">
        <v>707</v>
      </c>
      <c r="G4315" s="77">
        <v>18.0</v>
      </c>
    </row>
    <row r="4316">
      <c r="A4316" s="75" t="s">
        <v>665</v>
      </c>
      <c r="B4316" s="75" t="s">
        <v>704</v>
      </c>
      <c r="C4316" s="75" t="s">
        <v>683</v>
      </c>
      <c r="D4316" s="75" t="s">
        <v>159</v>
      </c>
      <c r="E4316" s="75" t="s">
        <v>10</v>
      </c>
      <c r="F4316" s="75" t="s">
        <v>705</v>
      </c>
      <c r="G4316" s="77">
        <v>5398.0</v>
      </c>
    </row>
    <row r="4317">
      <c r="A4317" s="75" t="s">
        <v>665</v>
      </c>
      <c r="B4317" s="75" t="s">
        <v>704</v>
      </c>
      <c r="C4317" s="75" t="s">
        <v>683</v>
      </c>
      <c r="D4317" s="75" t="s">
        <v>159</v>
      </c>
      <c r="E4317" s="75" t="s">
        <v>10</v>
      </c>
      <c r="F4317" s="75" t="s">
        <v>706</v>
      </c>
      <c r="G4317" s="77">
        <v>3934.0</v>
      </c>
    </row>
    <row r="4318">
      <c r="A4318" s="75" t="s">
        <v>665</v>
      </c>
      <c r="B4318" s="75" t="s">
        <v>704</v>
      </c>
      <c r="C4318" s="75" t="s">
        <v>683</v>
      </c>
      <c r="D4318" s="75" t="s">
        <v>159</v>
      </c>
      <c r="E4318" s="75" t="s">
        <v>10</v>
      </c>
      <c r="F4318" s="75" t="s">
        <v>707</v>
      </c>
      <c r="G4318" s="77">
        <v>2999.0</v>
      </c>
    </row>
    <row r="4319">
      <c r="A4319" s="75" t="s">
        <v>665</v>
      </c>
      <c r="B4319" s="75" t="s">
        <v>704</v>
      </c>
      <c r="C4319" s="75" t="s">
        <v>683</v>
      </c>
      <c r="D4319" s="75" t="s">
        <v>159</v>
      </c>
      <c r="E4319" s="75" t="s">
        <v>16</v>
      </c>
      <c r="F4319" s="75" t="s">
        <v>705</v>
      </c>
      <c r="G4319" s="77">
        <v>4385.0</v>
      </c>
    </row>
    <row r="4320">
      <c r="A4320" s="75" t="s">
        <v>665</v>
      </c>
      <c r="B4320" s="75" t="s">
        <v>704</v>
      </c>
      <c r="C4320" s="75" t="s">
        <v>683</v>
      </c>
      <c r="D4320" s="75" t="s">
        <v>159</v>
      </c>
      <c r="E4320" s="75" t="s">
        <v>16</v>
      </c>
      <c r="F4320" s="75" t="s">
        <v>706</v>
      </c>
      <c r="G4320" s="77">
        <v>4059.0</v>
      </c>
    </row>
    <row r="4321">
      <c r="A4321" s="75" t="s">
        <v>665</v>
      </c>
      <c r="B4321" s="75" t="s">
        <v>704</v>
      </c>
      <c r="C4321" s="75" t="s">
        <v>683</v>
      </c>
      <c r="D4321" s="75" t="s">
        <v>159</v>
      </c>
      <c r="E4321" s="75" t="s">
        <v>16</v>
      </c>
      <c r="F4321" s="75" t="s">
        <v>707</v>
      </c>
      <c r="G4321" s="77">
        <v>3573.0</v>
      </c>
    </row>
    <row r="4322">
      <c r="A4322" s="75" t="s">
        <v>665</v>
      </c>
      <c r="B4322" s="75" t="s">
        <v>704</v>
      </c>
      <c r="C4322" s="75" t="s">
        <v>683</v>
      </c>
      <c r="D4322" s="75" t="s">
        <v>159</v>
      </c>
      <c r="E4322" s="75" t="s">
        <v>12</v>
      </c>
      <c r="F4322" s="75" t="s">
        <v>705</v>
      </c>
      <c r="G4322" s="77">
        <v>320.0</v>
      </c>
    </row>
    <row r="4323">
      <c r="A4323" s="75" t="s">
        <v>665</v>
      </c>
      <c r="B4323" s="75" t="s">
        <v>704</v>
      </c>
      <c r="C4323" s="75" t="s">
        <v>683</v>
      </c>
      <c r="D4323" s="75" t="s">
        <v>159</v>
      </c>
      <c r="E4323" s="75" t="s">
        <v>12</v>
      </c>
      <c r="F4323" s="75" t="s">
        <v>706</v>
      </c>
      <c r="G4323" s="77">
        <v>44.0</v>
      </c>
    </row>
    <row r="4324">
      <c r="A4324" s="75" t="s">
        <v>665</v>
      </c>
      <c r="B4324" s="75" t="s">
        <v>704</v>
      </c>
      <c r="C4324" s="75" t="s">
        <v>683</v>
      </c>
      <c r="D4324" s="75" t="s">
        <v>159</v>
      </c>
      <c r="E4324" s="75" t="s">
        <v>12</v>
      </c>
      <c r="F4324" s="75" t="s">
        <v>707</v>
      </c>
      <c r="G4324" s="77">
        <v>40.0</v>
      </c>
    </row>
    <row r="4325">
      <c r="A4325" s="75" t="s">
        <v>665</v>
      </c>
      <c r="B4325" s="75" t="s">
        <v>704</v>
      </c>
      <c r="C4325" s="75" t="s">
        <v>683</v>
      </c>
      <c r="D4325" s="75" t="s">
        <v>159</v>
      </c>
      <c r="E4325" s="75" t="s">
        <v>18</v>
      </c>
      <c r="F4325" s="75" t="s">
        <v>705</v>
      </c>
      <c r="G4325" s="77">
        <v>9.0</v>
      </c>
    </row>
    <row r="4326">
      <c r="A4326" s="75" t="s">
        <v>665</v>
      </c>
      <c r="B4326" s="75" t="s">
        <v>704</v>
      </c>
      <c r="C4326" s="75" t="s">
        <v>683</v>
      </c>
      <c r="D4326" s="75" t="s">
        <v>159</v>
      </c>
      <c r="E4326" s="75" t="s">
        <v>18</v>
      </c>
      <c r="F4326" s="75" t="s">
        <v>706</v>
      </c>
      <c r="G4326" s="77">
        <v>0.0</v>
      </c>
    </row>
    <row r="4327">
      <c r="A4327" s="75" t="s">
        <v>665</v>
      </c>
      <c r="B4327" s="75" t="s">
        <v>704</v>
      </c>
      <c r="C4327" s="75" t="s">
        <v>683</v>
      </c>
      <c r="D4327" s="75" t="s">
        <v>159</v>
      </c>
      <c r="E4327" s="75" t="s">
        <v>18</v>
      </c>
      <c r="F4327" s="75" t="s">
        <v>707</v>
      </c>
      <c r="G4327" s="77">
        <v>0.0</v>
      </c>
    </row>
    <row r="4328">
      <c r="A4328" s="75" t="s">
        <v>665</v>
      </c>
      <c r="B4328" s="75" t="s">
        <v>704</v>
      </c>
      <c r="C4328" s="75" t="s">
        <v>683</v>
      </c>
      <c r="D4328" s="75" t="s">
        <v>175</v>
      </c>
      <c r="E4328" s="75" t="s">
        <v>17</v>
      </c>
      <c r="F4328" s="75" t="s">
        <v>705</v>
      </c>
      <c r="G4328" s="77">
        <v>43.0</v>
      </c>
    </row>
    <row r="4329">
      <c r="A4329" s="75" t="s">
        <v>665</v>
      </c>
      <c r="B4329" s="75" t="s">
        <v>704</v>
      </c>
      <c r="C4329" s="75" t="s">
        <v>683</v>
      </c>
      <c r="D4329" s="75" t="s">
        <v>175</v>
      </c>
      <c r="E4329" s="75" t="s">
        <v>17</v>
      </c>
      <c r="F4329" s="75" t="s">
        <v>706</v>
      </c>
      <c r="G4329" s="77">
        <v>0.0</v>
      </c>
    </row>
    <row r="4330">
      <c r="A4330" s="75" t="s">
        <v>665</v>
      </c>
      <c r="B4330" s="75" t="s">
        <v>704</v>
      </c>
      <c r="C4330" s="75" t="s">
        <v>683</v>
      </c>
      <c r="D4330" s="75" t="s">
        <v>175</v>
      </c>
      <c r="E4330" s="75" t="s">
        <v>17</v>
      </c>
      <c r="F4330" s="75" t="s">
        <v>707</v>
      </c>
      <c r="G4330" s="77">
        <v>0.0</v>
      </c>
    </row>
    <row r="4331">
      <c r="A4331" s="75" t="s">
        <v>665</v>
      </c>
      <c r="B4331" s="75" t="s">
        <v>704</v>
      </c>
      <c r="C4331" s="75" t="s">
        <v>683</v>
      </c>
      <c r="D4331" s="75" t="s">
        <v>175</v>
      </c>
      <c r="E4331" s="75" t="s">
        <v>14</v>
      </c>
      <c r="F4331" s="75" t="s">
        <v>705</v>
      </c>
      <c r="G4331" s="77">
        <v>125.0</v>
      </c>
    </row>
    <row r="4332">
      <c r="A4332" s="75" t="s">
        <v>665</v>
      </c>
      <c r="B4332" s="75" t="s">
        <v>704</v>
      </c>
      <c r="C4332" s="75" t="s">
        <v>683</v>
      </c>
      <c r="D4332" s="75" t="s">
        <v>175</v>
      </c>
      <c r="E4332" s="75" t="s">
        <v>14</v>
      </c>
      <c r="F4332" s="75" t="s">
        <v>706</v>
      </c>
      <c r="G4332" s="77">
        <v>0.0</v>
      </c>
    </row>
    <row r="4333">
      <c r="A4333" s="75" t="s">
        <v>665</v>
      </c>
      <c r="B4333" s="75" t="s">
        <v>704</v>
      </c>
      <c r="C4333" s="75" t="s">
        <v>683</v>
      </c>
      <c r="D4333" s="75" t="s">
        <v>175</v>
      </c>
      <c r="E4333" s="75" t="s">
        <v>14</v>
      </c>
      <c r="F4333" s="75" t="s">
        <v>707</v>
      </c>
      <c r="G4333" s="77">
        <v>0.0</v>
      </c>
    </row>
    <row r="4334">
      <c r="A4334" s="75" t="s">
        <v>665</v>
      </c>
      <c r="B4334" s="75" t="s">
        <v>704</v>
      </c>
      <c r="C4334" s="75" t="s">
        <v>683</v>
      </c>
      <c r="D4334" s="75" t="s">
        <v>175</v>
      </c>
      <c r="E4334" s="75" t="s">
        <v>11</v>
      </c>
      <c r="F4334" s="75" t="s">
        <v>705</v>
      </c>
      <c r="G4334" s="77">
        <v>1752.0</v>
      </c>
    </row>
    <row r="4335">
      <c r="A4335" s="75" t="s">
        <v>665</v>
      </c>
      <c r="B4335" s="75" t="s">
        <v>704</v>
      </c>
      <c r="C4335" s="75" t="s">
        <v>683</v>
      </c>
      <c r="D4335" s="75" t="s">
        <v>175</v>
      </c>
      <c r="E4335" s="75" t="s">
        <v>11</v>
      </c>
      <c r="F4335" s="75" t="s">
        <v>706</v>
      </c>
      <c r="G4335" s="77">
        <v>294.0</v>
      </c>
    </row>
    <row r="4336">
      <c r="A4336" s="75" t="s">
        <v>665</v>
      </c>
      <c r="B4336" s="75" t="s">
        <v>704</v>
      </c>
      <c r="C4336" s="75" t="s">
        <v>683</v>
      </c>
      <c r="D4336" s="75" t="s">
        <v>175</v>
      </c>
      <c r="E4336" s="75" t="s">
        <v>11</v>
      </c>
      <c r="F4336" s="75" t="s">
        <v>707</v>
      </c>
      <c r="G4336" s="77">
        <v>252.0</v>
      </c>
    </row>
    <row r="4337">
      <c r="A4337" s="75" t="s">
        <v>665</v>
      </c>
      <c r="B4337" s="75" t="s">
        <v>704</v>
      </c>
      <c r="C4337" s="75" t="s">
        <v>683</v>
      </c>
      <c r="D4337" s="75" t="s">
        <v>175</v>
      </c>
      <c r="E4337" s="75" t="s">
        <v>20</v>
      </c>
      <c r="F4337" s="75" t="s">
        <v>705</v>
      </c>
      <c r="G4337" s="77">
        <v>51.0</v>
      </c>
    </row>
    <row r="4338">
      <c r="A4338" s="75" t="s">
        <v>665</v>
      </c>
      <c r="B4338" s="75" t="s">
        <v>704</v>
      </c>
      <c r="C4338" s="75" t="s">
        <v>683</v>
      </c>
      <c r="D4338" s="75" t="s">
        <v>175</v>
      </c>
      <c r="E4338" s="75" t="s">
        <v>20</v>
      </c>
      <c r="F4338" s="75" t="s">
        <v>706</v>
      </c>
      <c r="G4338" s="77">
        <v>2.0</v>
      </c>
    </row>
    <row r="4339">
      <c r="A4339" s="75" t="s">
        <v>665</v>
      </c>
      <c r="B4339" s="75" t="s">
        <v>704</v>
      </c>
      <c r="C4339" s="75" t="s">
        <v>683</v>
      </c>
      <c r="D4339" s="75" t="s">
        <v>175</v>
      </c>
      <c r="E4339" s="75" t="s">
        <v>20</v>
      </c>
      <c r="F4339" s="75" t="s">
        <v>707</v>
      </c>
      <c r="G4339" s="77">
        <v>1.0</v>
      </c>
    </row>
    <row r="4340">
      <c r="A4340" s="75" t="s">
        <v>665</v>
      </c>
      <c r="B4340" s="75" t="s">
        <v>704</v>
      </c>
      <c r="C4340" s="75" t="s">
        <v>683</v>
      </c>
      <c r="D4340" s="75" t="s">
        <v>175</v>
      </c>
      <c r="E4340" s="75" t="s">
        <v>15</v>
      </c>
      <c r="F4340" s="75" t="s">
        <v>705</v>
      </c>
      <c r="G4340" s="77">
        <v>138.0</v>
      </c>
    </row>
    <row r="4341">
      <c r="A4341" s="75" t="s">
        <v>665</v>
      </c>
      <c r="B4341" s="75" t="s">
        <v>704</v>
      </c>
      <c r="C4341" s="75" t="s">
        <v>683</v>
      </c>
      <c r="D4341" s="75" t="s">
        <v>175</v>
      </c>
      <c r="E4341" s="75" t="s">
        <v>15</v>
      </c>
      <c r="F4341" s="75" t="s">
        <v>706</v>
      </c>
      <c r="G4341" s="77">
        <v>4.0</v>
      </c>
    </row>
    <row r="4342">
      <c r="A4342" s="75" t="s">
        <v>665</v>
      </c>
      <c r="B4342" s="75" t="s">
        <v>704</v>
      </c>
      <c r="C4342" s="75" t="s">
        <v>683</v>
      </c>
      <c r="D4342" s="75" t="s">
        <v>175</v>
      </c>
      <c r="E4342" s="75" t="s">
        <v>15</v>
      </c>
      <c r="F4342" s="75" t="s">
        <v>707</v>
      </c>
      <c r="G4342" s="77">
        <v>4.0</v>
      </c>
    </row>
    <row r="4343">
      <c r="A4343" s="75" t="s">
        <v>665</v>
      </c>
      <c r="B4343" s="75" t="s">
        <v>704</v>
      </c>
      <c r="C4343" s="75" t="s">
        <v>683</v>
      </c>
      <c r="D4343" s="75" t="s">
        <v>175</v>
      </c>
      <c r="E4343" s="75" t="s">
        <v>19</v>
      </c>
      <c r="F4343" s="75" t="s">
        <v>705</v>
      </c>
      <c r="G4343" s="77">
        <v>26.0</v>
      </c>
    </row>
    <row r="4344">
      <c r="A4344" s="75" t="s">
        <v>665</v>
      </c>
      <c r="B4344" s="75" t="s">
        <v>704</v>
      </c>
      <c r="C4344" s="75" t="s">
        <v>683</v>
      </c>
      <c r="D4344" s="75" t="s">
        <v>175</v>
      </c>
      <c r="E4344" s="75" t="s">
        <v>19</v>
      </c>
      <c r="F4344" s="75" t="s">
        <v>706</v>
      </c>
      <c r="G4344" s="77">
        <v>1.0</v>
      </c>
    </row>
    <row r="4345">
      <c r="A4345" s="75" t="s">
        <v>665</v>
      </c>
      <c r="B4345" s="75" t="s">
        <v>704</v>
      </c>
      <c r="C4345" s="75" t="s">
        <v>683</v>
      </c>
      <c r="D4345" s="75" t="s">
        <v>175</v>
      </c>
      <c r="E4345" s="75" t="s">
        <v>19</v>
      </c>
      <c r="F4345" s="75" t="s">
        <v>707</v>
      </c>
      <c r="G4345" s="77">
        <v>1.0</v>
      </c>
    </row>
    <row r="4346">
      <c r="A4346" s="75" t="s">
        <v>665</v>
      </c>
      <c r="B4346" s="75" t="s">
        <v>704</v>
      </c>
      <c r="C4346" s="75" t="s">
        <v>683</v>
      </c>
      <c r="D4346" s="75" t="s">
        <v>175</v>
      </c>
      <c r="E4346" s="75" t="s">
        <v>13</v>
      </c>
      <c r="F4346" s="75" t="s">
        <v>705</v>
      </c>
      <c r="G4346" s="77">
        <v>30.0</v>
      </c>
    </row>
    <row r="4347">
      <c r="A4347" s="75" t="s">
        <v>665</v>
      </c>
      <c r="B4347" s="75" t="s">
        <v>704</v>
      </c>
      <c r="C4347" s="75" t="s">
        <v>683</v>
      </c>
      <c r="D4347" s="75" t="s">
        <v>175</v>
      </c>
      <c r="E4347" s="75" t="s">
        <v>13</v>
      </c>
      <c r="F4347" s="75" t="s">
        <v>706</v>
      </c>
      <c r="G4347" s="77">
        <v>0.0</v>
      </c>
    </row>
    <row r="4348">
      <c r="A4348" s="75" t="s">
        <v>665</v>
      </c>
      <c r="B4348" s="75" t="s">
        <v>704</v>
      </c>
      <c r="C4348" s="75" t="s">
        <v>683</v>
      </c>
      <c r="D4348" s="75" t="s">
        <v>175</v>
      </c>
      <c r="E4348" s="75" t="s">
        <v>13</v>
      </c>
      <c r="F4348" s="75" t="s">
        <v>707</v>
      </c>
      <c r="G4348" s="77">
        <v>0.0</v>
      </c>
    </row>
    <row r="4349">
      <c r="A4349" s="75" t="s">
        <v>665</v>
      </c>
      <c r="B4349" s="75" t="s">
        <v>704</v>
      </c>
      <c r="C4349" s="75" t="s">
        <v>683</v>
      </c>
      <c r="D4349" s="75" t="s">
        <v>175</v>
      </c>
      <c r="E4349" s="75" t="s">
        <v>10</v>
      </c>
      <c r="F4349" s="75" t="s">
        <v>705</v>
      </c>
      <c r="G4349" s="77">
        <v>1700.0</v>
      </c>
    </row>
    <row r="4350">
      <c r="A4350" s="75" t="s">
        <v>665</v>
      </c>
      <c r="B4350" s="75" t="s">
        <v>704</v>
      </c>
      <c r="C4350" s="75" t="s">
        <v>683</v>
      </c>
      <c r="D4350" s="75" t="s">
        <v>175</v>
      </c>
      <c r="E4350" s="75" t="s">
        <v>10</v>
      </c>
      <c r="F4350" s="75" t="s">
        <v>706</v>
      </c>
      <c r="G4350" s="77">
        <v>857.0</v>
      </c>
    </row>
    <row r="4351">
      <c r="A4351" s="75" t="s">
        <v>665</v>
      </c>
      <c r="B4351" s="75" t="s">
        <v>704</v>
      </c>
      <c r="C4351" s="75" t="s">
        <v>683</v>
      </c>
      <c r="D4351" s="75" t="s">
        <v>175</v>
      </c>
      <c r="E4351" s="75" t="s">
        <v>10</v>
      </c>
      <c r="F4351" s="75" t="s">
        <v>707</v>
      </c>
      <c r="G4351" s="77">
        <v>582.0</v>
      </c>
    </row>
    <row r="4352">
      <c r="A4352" s="75" t="s">
        <v>665</v>
      </c>
      <c r="B4352" s="75" t="s">
        <v>704</v>
      </c>
      <c r="C4352" s="75" t="s">
        <v>683</v>
      </c>
      <c r="D4352" s="75" t="s">
        <v>175</v>
      </c>
      <c r="E4352" s="75" t="s">
        <v>16</v>
      </c>
      <c r="F4352" s="75" t="s">
        <v>705</v>
      </c>
      <c r="G4352" s="77">
        <v>267.0</v>
      </c>
    </row>
    <row r="4353">
      <c r="A4353" s="75" t="s">
        <v>665</v>
      </c>
      <c r="B4353" s="75" t="s">
        <v>704</v>
      </c>
      <c r="C4353" s="75" t="s">
        <v>683</v>
      </c>
      <c r="D4353" s="75" t="s">
        <v>175</v>
      </c>
      <c r="E4353" s="75" t="s">
        <v>16</v>
      </c>
      <c r="F4353" s="75" t="s">
        <v>706</v>
      </c>
      <c r="G4353" s="77">
        <v>48.0</v>
      </c>
    </row>
    <row r="4354">
      <c r="A4354" s="75" t="s">
        <v>665</v>
      </c>
      <c r="B4354" s="75" t="s">
        <v>704</v>
      </c>
      <c r="C4354" s="75" t="s">
        <v>683</v>
      </c>
      <c r="D4354" s="75" t="s">
        <v>175</v>
      </c>
      <c r="E4354" s="75" t="s">
        <v>16</v>
      </c>
      <c r="F4354" s="75" t="s">
        <v>707</v>
      </c>
      <c r="G4354" s="77">
        <v>46.0</v>
      </c>
    </row>
    <row r="4355">
      <c r="A4355" s="75" t="s">
        <v>665</v>
      </c>
      <c r="B4355" s="75" t="s">
        <v>704</v>
      </c>
      <c r="C4355" s="75" t="s">
        <v>683</v>
      </c>
      <c r="D4355" s="75" t="s">
        <v>175</v>
      </c>
      <c r="E4355" s="75" t="s">
        <v>12</v>
      </c>
      <c r="F4355" s="75" t="s">
        <v>705</v>
      </c>
      <c r="G4355" s="77">
        <v>157.0</v>
      </c>
    </row>
    <row r="4356">
      <c r="A4356" s="75" t="s">
        <v>665</v>
      </c>
      <c r="B4356" s="75" t="s">
        <v>704</v>
      </c>
      <c r="C4356" s="75" t="s">
        <v>683</v>
      </c>
      <c r="D4356" s="75" t="s">
        <v>175</v>
      </c>
      <c r="E4356" s="75" t="s">
        <v>12</v>
      </c>
      <c r="F4356" s="75" t="s">
        <v>706</v>
      </c>
      <c r="G4356" s="77">
        <v>7.0</v>
      </c>
    </row>
    <row r="4357">
      <c r="A4357" s="75" t="s">
        <v>665</v>
      </c>
      <c r="B4357" s="75" t="s">
        <v>704</v>
      </c>
      <c r="C4357" s="75" t="s">
        <v>683</v>
      </c>
      <c r="D4357" s="75" t="s">
        <v>175</v>
      </c>
      <c r="E4357" s="75" t="s">
        <v>12</v>
      </c>
      <c r="F4357" s="75" t="s">
        <v>707</v>
      </c>
      <c r="G4357" s="77">
        <v>7.0</v>
      </c>
    </row>
    <row r="4358">
      <c r="A4358" s="75" t="s">
        <v>665</v>
      </c>
      <c r="B4358" s="75" t="s">
        <v>704</v>
      </c>
      <c r="C4358" s="75" t="s">
        <v>683</v>
      </c>
      <c r="D4358" s="75" t="s">
        <v>175</v>
      </c>
      <c r="E4358" s="75" t="s">
        <v>18</v>
      </c>
      <c r="F4358" s="75" t="s">
        <v>705</v>
      </c>
      <c r="G4358" s="77">
        <v>5.0</v>
      </c>
    </row>
    <row r="4359">
      <c r="A4359" s="75" t="s">
        <v>665</v>
      </c>
      <c r="B4359" s="75" t="s">
        <v>704</v>
      </c>
      <c r="C4359" s="75" t="s">
        <v>683</v>
      </c>
      <c r="D4359" s="75" t="s">
        <v>175</v>
      </c>
      <c r="E4359" s="75" t="s">
        <v>18</v>
      </c>
      <c r="F4359" s="75" t="s">
        <v>706</v>
      </c>
      <c r="G4359" s="77">
        <v>0.0</v>
      </c>
    </row>
    <row r="4360">
      <c r="A4360" s="75" t="s">
        <v>665</v>
      </c>
      <c r="B4360" s="75" t="s">
        <v>704</v>
      </c>
      <c r="C4360" s="75" t="s">
        <v>683</v>
      </c>
      <c r="D4360" s="75" t="s">
        <v>175</v>
      </c>
      <c r="E4360" s="75" t="s">
        <v>18</v>
      </c>
      <c r="F4360" s="75" t="s">
        <v>707</v>
      </c>
      <c r="G4360" s="77">
        <v>0.0</v>
      </c>
    </row>
    <row r="4361">
      <c r="A4361" s="75" t="s">
        <v>665</v>
      </c>
      <c r="B4361" s="75" t="s">
        <v>704</v>
      </c>
      <c r="C4361" s="75" t="s">
        <v>683</v>
      </c>
      <c r="D4361" s="75" t="s">
        <v>134</v>
      </c>
      <c r="E4361" s="75" t="s">
        <v>17</v>
      </c>
      <c r="F4361" s="75" t="s">
        <v>705</v>
      </c>
      <c r="G4361" s="77">
        <v>61.0</v>
      </c>
    </row>
    <row r="4362">
      <c r="A4362" s="75" t="s">
        <v>665</v>
      </c>
      <c r="B4362" s="75" t="s">
        <v>704</v>
      </c>
      <c r="C4362" s="75" t="s">
        <v>683</v>
      </c>
      <c r="D4362" s="75" t="s">
        <v>134</v>
      </c>
      <c r="E4362" s="75" t="s">
        <v>17</v>
      </c>
      <c r="F4362" s="75" t="s">
        <v>706</v>
      </c>
      <c r="G4362" s="77">
        <v>12.0</v>
      </c>
    </row>
    <row r="4363">
      <c r="A4363" s="75" t="s">
        <v>665</v>
      </c>
      <c r="B4363" s="75" t="s">
        <v>704</v>
      </c>
      <c r="C4363" s="75" t="s">
        <v>683</v>
      </c>
      <c r="D4363" s="75" t="s">
        <v>134</v>
      </c>
      <c r="E4363" s="75" t="s">
        <v>17</v>
      </c>
      <c r="F4363" s="75" t="s">
        <v>707</v>
      </c>
      <c r="G4363" s="77">
        <v>11.0</v>
      </c>
    </row>
    <row r="4364">
      <c r="A4364" s="75" t="s">
        <v>665</v>
      </c>
      <c r="B4364" s="75" t="s">
        <v>704</v>
      </c>
      <c r="C4364" s="75" t="s">
        <v>683</v>
      </c>
      <c r="D4364" s="75" t="s">
        <v>134</v>
      </c>
      <c r="E4364" s="75" t="s">
        <v>14</v>
      </c>
      <c r="F4364" s="75" t="s">
        <v>705</v>
      </c>
      <c r="G4364" s="77">
        <v>384.0</v>
      </c>
    </row>
    <row r="4365">
      <c r="A4365" s="75" t="s">
        <v>665</v>
      </c>
      <c r="B4365" s="75" t="s">
        <v>704</v>
      </c>
      <c r="C4365" s="75" t="s">
        <v>683</v>
      </c>
      <c r="D4365" s="75" t="s">
        <v>134</v>
      </c>
      <c r="E4365" s="75" t="s">
        <v>14</v>
      </c>
      <c r="F4365" s="75" t="s">
        <v>706</v>
      </c>
      <c r="G4365" s="77">
        <v>0.0</v>
      </c>
    </row>
    <row r="4366">
      <c r="A4366" s="75" t="s">
        <v>665</v>
      </c>
      <c r="B4366" s="75" t="s">
        <v>704</v>
      </c>
      <c r="C4366" s="75" t="s">
        <v>683</v>
      </c>
      <c r="D4366" s="75" t="s">
        <v>134</v>
      </c>
      <c r="E4366" s="75" t="s">
        <v>14</v>
      </c>
      <c r="F4366" s="75" t="s">
        <v>707</v>
      </c>
      <c r="G4366" s="77">
        <v>0.0</v>
      </c>
    </row>
    <row r="4367">
      <c r="A4367" s="75" t="s">
        <v>665</v>
      </c>
      <c r="B4367" s="75" t="s">
        <v>704</v>
      </c>
      <c r="C4367" s="75" t="s">
        <v>683</v>
      </c>
      <c r="D4367" s="75" t="s">
        <v>134</v>
      </c>
      <c r="E4367" s="75" t="s">
        <v>11</v>
      </c>
      <c r="F4367" s="75" t="s">
        <v>705</v>
      </c>
      <c r="G4367" s="77">
        <v>5555.0</v>
      </c>
    </row>
    <row r="4368">
      <c r="A4368" s="75" t="s">
        <v>665</v>
      </c>
      <c r="B4368" s="75" t="s">
        <v>704</v>
      </c>
      <c r="C4368" s="75" t="s">
        <v>683</v>
      </c>
      <c r="D4368" s="75" t="s">
        <v>134</v>
      </c>
      <c r="E4368" s="75" t="s">
        <v>11</v>
      </c>
      <c r="F4368" s="75" t="s">
        <v>706</v>
      </c>
      <c r="G4368" s="77">
        <v>93.0</v>
      </c>
    </row>
    <row r="4369">
      <c r="A4369" s="75" t="s">
        <v>665</v>
      </c>
      <c r="B4369" s="75" t="s">
        <v>704</v>
      </c>
      <c r="C4369" s="75" t="s">
        <v>683</v>
      </c>
      <c r="D4369" s="75" t="s">
        <v>134</v>
      </c>
      <c r="E4369" s="75" t="s">
        <v>11</v>
      </c>
      <c r="F4369" s="75" t="s">
        <v>707</v>
      </c>
      <c r="G4369" s="77">
        <v>83.0</v>
      </c>
    </row>
    <row r="4370">
      <c r="A4370" s="75" t="s">
        <v>665</v>
      </c>
      <c r="B4370" s="75" t="s">
        <v>704</v>
      </c>
      <c r="C4370" s="75" t="s">
        <v>683</v>
      </c>
      <c r="D4370" s="75" t="s">
        <v>134</v>
      </c>
      <c r="E4370" s="75" t="s">
        <v>20</v>
      </c>
      <c r="F4370" s="75" t="s">
        <v>705</v>
      </c>
      <c r="G4370" s="77">
        <v>57.0</v>
      </c>
    </row>
    <row r="4371">
      <c r="A4371" s="75" t="s">
        <v>665</v>
      </c>
      <c r="B4371" s="75" t="s">
        <v>704</v>
      </c>
      <c r="C4371" s="75" t="s">
        <v>683</v>
      </c>
      <c r="D4371" s="75" t="s">
        <v>134</v>
      </c>
      <c r="E4371" s="75" t="s">
        <v>20</v>
      </c>
      <c r="F4371" s="75" t="s">
        <v>706</v>
      </c>
      <c r="G4371" s="77">
        <v>2.0</v>
      </c>
    </row>
    <row r="4372">
      <c r="A4372" s="75" t="s">
        <v>665</v>
      </c>
      <c r="B4372" s="75" t="s">
        <v>704</v>
      </c>
      <c r="C4372" s="75" t="s">
        <v>683</v>
      </c>
      <c r="D4372" s="75" t="s">
        <v>134</v>
      </c>
      <c r="E4372" s="75" t="s">
        <v>20</v>
      </c>
      <c r="F4372" s="75" t="s">
        <v>707</v>
      </c>
      <c r="G4372" s="77">
        <v>2.0</v>
      </c>
    </row>
    <row r="4373">
      <c r="A4373" s="75" t="s">
        <v>665</v>
      </c>
      <c r="B4373" s="75" t="s">
        <v>704</v>
      </c>
      <c r="C4373" s="75" t="s">
        <v>683</v>
      </c>
      <c r="D4373" s="75" t="s">
        <v>134</v>
      </c>
      <c r="E4373" s="75" t="s">
        <v>15</v>
      </c>
      <c r="F4373" s="75" t="s">
        <v>705</v>
      </c>
      <c r="G4373" s="77">
        <v>302.0</v>
      </c>
    </row>
    <row r="4374">
      <c r="A4374" s="75" t="s">
        <v>665</v>
      </c>
      <c r="B4374" s="75" t="s">
        <v>704</v>
      </c>
      <c r="C4374" s="75" t="s">
        <v>683</v>
      </c>
      <c r="D4374" s="75" t="s">
        <v>134</v>
      </c>
      <c r="E4374" s="75" t="s">
        <v>15</v>
      </c>
      <c r="F4374" s="75" t="s">
        <v>706</v>
      </c>
      <c r="G4374" s="77">
        <v>2.0</v>
      </c>
    </row>
    <row r="4375">
      <c r="A4375" s="75" t="s">
        <v>665</v>
      </c>
      <c r="B4375" s="75" t="s">
        <v>704</v>
      </c>
      <c r="C4375" s="75" t="s">
        <v>683</v>
      </c>
      <c r="D4375" s="75" t="s">
        <v>134</v>
      </c>
      <c r="E4375" s="75" t="s">
        <v>15</v>
      </c>
      <c r="F4375" s="75" t="s">
        <v>707</v>
      </c>
      <c r="G4375" s="77">
        <v>2.0</v>
      </c>
    </row>
    <row r="4376">
      <c r="A4376" s="75" t="s">
        <v>665</v>
      </c>
      <c r="B4376" s="75" t="s">
        <v>704</v>
      </c>
      <c r="C4376" s="75" t="s">
        <v>683</v>
      </c>
      <c r="D4376" s="75" t="s">
        <v>134</v>
      </c>
      <c r="E4376" s="75" t="s">
        <v>19</v>
      </c>
      <c r="F4376" s="75" t="s">
        <v>705</v>
      </c>
      <c r="G4376" s="77">
        <v>105.0</v>
      </c>
    </row>
    <row r="4377">
      <c r="A4377" s="75" t="s">
        <v>665</v>
      </c>
      <c r="B4377" s="75" t="s">
        <v>704</v>
      </c>
      <c r="C4377" s="75" t="s">
        <v>683</v>
      </c>
      <c r="D4377" s="75" t="s">
        <v>134</v>
      </c>
      <c r="E4377" s="75" t="s">
        <v>19</v>
      </c>
      <c r="F4377" s="75" t="s">
        <v>706</v>
      </c>
      <c r="G4377" s="77">
        <v>11.0</v>
      </c>
    </row>
    <row r="4378">
      <c r="A4378" s="75" t="s">
        <v>665</v>
      </c>
      <c r="B4378" s="75" t="s">
        <v>704</v>
      </c>
      <c r="C4378" s="75" t="s">
        <v>683</v>
      </c>
      <c r="D4378" s="75" t="s">
        <v>134</v>
      </c>
      <c r="E4378" s="75" t="s">
        <v>19</v>
      </c>
      <c r="F4378" s="75" t="s">
        <v>707</v>
      </c>
      <c r="G4378" s="77">
        <v>11.0</v>
      </c>
    </row>
    <row r="4379">
      <c r="A4379" s="75" t="s">
        <v>665</v>
      </c>
      <c r="B4379" s="75" t="s">
        <v>704</v>
      </c>
      <c r="C4379" s="75" t="s">
        <v>683</v>
      </c>
      <c r="D4379" s="75" t="s">
        <v>134</v>
      </c>
      <c r="E4379" s="75" t="s">
        <v>13</v>
      </c>
      <c r="F4379" s="75" t="s">
        <v>705</v>
      </c>
      <c r="G4379" s="77">
        <v>51.0</v>
      </c>
    </row>
    <row r="4380">
      <c r="A4380" s="75" t="s">
        <v>665</v>
      </c>
      <c r="B4380" s="75" t="s">
        <v>704</v>
      </c>
      <c r="C4380" s="75" t="s">
        <v>683</v>
      </c>
      <c r="D4380" s="75" t="s">
        <v>134</v>
      </c>
      <c r="E4380" s="75" t="s">
        <v>13</v>
      </c>
      <c r="F4380" s="75" t="s">
        <v>706</v>
      </c>
      <c r="G4380" s="77">
        <v>0.0</v>
      </c>
    </row>
    <row r="4381">
      <c r="A4381" s="75" t="s">
        <v>665</v>
      </c>
      <c r="B4381" s="75" t="s">
        <v>704</v>
      </c>
      <c r="C4381" s="75" t="s">
        <v>683</v>
      </c>
      <c r="D4381" s="75" t="s">
        <v>134</v>
      </c>
      <c r="E4381" s="75" t="s">
        <v>13</v>
      </c>
      <c r="F4381" s="75" t="s">
        <v>707</v>
      </c>
      <c r="G4381" s="77">
        <v>0.0</v>
      </c>
    </row>
    <row r="4382">
      <c r="A4382" s="75" t="s">
        <v>665</v>
      </c>
      <c r="B4382" s="75" t="s">
        <v>704</v>
      </c>
      <c r="C4382" s="75" t="s">
        <v>683</v>
      </c>
      <c r="D4382" s="75" t="s">
        <v>134</v>
      </c>
      <c r="E4382" s="75" t="s">
        <v>10</v>
      </c>
      <c r="F4382" s="75" t="s">
        <v>705</v>
      </c>
      <c r="G4382" s="77">
        <v>2446.0</v>
      </c>
    </row>
    <row r="4383">
      <c r="A4383" s="75" t="s">
        <v>665</v>
      </c>
      <c r="B4383" s="75" t="s">
        <v>704</v>
      </c>
      <c r="C4383" s="75" t="s">
        <v>683</v>
      </c>
      <c r="D4383" s="75" t="s">
        <v>134</v>
      </c>
      <c r="E4383" s="75" t="s">
        <v>10</v>
      </c>
      <c r="F4383" s="75" t="s">
        <v>706</v>
      </c>
      <c r="G4383" s="77">
        <v>970.0</v>
      </c>
    </row>
    <row r="4384">
      <c r="A4384" s="75" t="s">
        <v>665</v>
      </c>
      <c r="B4384" s="75" t="s">
        <v>704</v>
      </c>
      <c r="C4384" s="75" t="s">
        <v>683</v>
      </c>
      <c r="D4384" s="75" t="s">
        <v>134</v>
      </c>
      <c r="E4384" s="75" t="s">
        <v>10</v>
      </c>
      <c r="F4384" s="75" t="s">
        <v>707</v>
      </c>
      <c r="G4384" s="77">
        <v>570.0</v>
      </c>
    </row>
    <row r="4385">
      <c r="A4385" s="75" t="s">
        <v>665</v>
      </c>
      <c r="B4385" s="75" t="s">
        <v>704</v>
      </c>
      <c r="C4385" s="75" t="s">
        <v>683</v>
      </c>
      <c r="D4385" s="75" t="s">
        <v>134</v>
      </c>
      <c r="E4385" s="75" t="s">
        <v>16</v>
      </c>
      <c r="F4385" s="75" t="s">
        <v>705</v>
      </c>
      <c r="G4385" s="77">
        <v>300.0</v>
      </c>
    </row>
    <row r="4386">
      <c r="A4386" s="75" t="s">
        <v>665</v>
      </c>
      <c r="B4386" s="75" t="s">
        <v>704</v>
      </c>
      <c r="C4386" s="75" t="s">
        <v>683</v>
      </c>
      <c r="D4386" s="75" t="s">
        <v>134</v>
      </c>
      <c r="E4386" s="75" t="s">
        <v>16</v>
      </c>
      <c r="F4386" s="75" t="s">
        <v>706</v>
      </c>
      <c r="G4386" s="77">
        <v>93.0</v>
      </c>
    </row>
    <row r="4387">
      <c r="A4387" s="75" t="s">
        <v>665</v>
      </c>
      <c r="B4387" s="75" t="s">
        <v>704</v>
      </c>
      <c r="C4387" s="75" t="s">
        <v>683</v>
      </c>
      <c r="D4387" s="75" t="s">
        <v>134</v>
      </c>
      <c r="E4387" s="75" t="s">
        <v>16</v>
      </c>
      <c r="F4387" s="75" t="s">
        <v>707</v>
      </c>
      <c r="G4387" s="77">
        <v>40.0</v>
      </c>
    </row>
    <row r="4388">
      <c r="A4388" s="75" t="s">
        <v>665</v>
      </c>
      <c r="B4388" s="75" t="s">
        <v>704</v>
      </c>
      <c r="C4388" s="75" t="s">
        <v>683</v>
      </c>
      <c r="D4388" s="75" t="s">
        <v>134</v>
      </c>
      <c r="E4388" s="75" t="s">
        <v>12</v>
      </c>
      <c r="F4388" s="75" t="s">
        <v>705</v>
      </c>
      <c r="G4388" s="77">
        <v>326.0</v>
      </c>
    </row>
    <row r="4389">
      <c r="A4389" s="75" t="s">
        <v>665</v>
      </c>
      <c r="B4389" s="75" t="s">
        <v>704</v>
      </c>
      <c r="C4389" s="75" t="s">
        <v>683</v>
      </c>
      <c r="D4389" s="75" t="s">
        <v>134</v>
      </c>
      <c r="E4389" s="75" t="s">
        <v>12</v>
      </c>
      <c r="F4389" s="75" t="s">
        <v>706</v>
      </c>
      <c r="G4389" s="77">
        <v>11.0</v>
      </c>
    </row>
    <row r="4390">
      <c r="A4390" s="75" t="s">
        <v>665</v>
      </c>
      <c r="B4390" s="75" t="s">
        <v>704</v>
      </c>
      <c r="C4390" s="75" t="s">
        <v>683</v>
      </c>
      <c r="D4390" s="75" t="s">
        <v>134</v>
      </c>
      <c r="E4390" s="75" t="s">
        <v>12</v>
      </c>
      <c r="F4390" s="75" t="s">
        <v>707</v>
      </c>
      <c r="G4390" s="77">
        <v>11.0</v>
      </c>
    </row>
    <row r="4391">
      <c r="A4391" s="75" t="s">
        <v>665</v>
      </c>
      <c r="B4391" s="75" t="s">
        <v>704</v>
      </c>
      <c r="C4391" s="75" t="s">
        <v>683</v>
      </c>
      <c r="D4391" s="75" t="s">
        <v>134</v>
      </c>
      <c r="E4391" s="75" t="s">
        <v>18</v>
      </c>
      <c r="F4391" s="75" t="s">
        <v>705</v>
      </c>
      <c r="G4391" s="77">
        <v>16.0</v>
      </c>
    </row>
    <row r="4392">
      <c r="A4392" s="75" t="s">
        <v>665</v>
      </c>
      <c r="B4392" s="75" t="s">
        <v>704</v>
      </c>
      <c r="C4392" s="75" t="s">
        <v>683</v>
      </c>
      <c r="D4392" s="75" t="s">
        <v>134</v>
      </c>
      <c r="E4392" s="75" t="s">
        <v>18</v>
      </c>
      <c r="F4392" s="75" t="s">
        <v>706</v>
      </c>
      <c r="G4392" s="77">
        <v>1.0</v>
      </c>
    </row>
    <row r="4393">
      <c r="A4393" s="75" t="s">
        <v>665</v>
      </c>
      <c r="B4393" s="75" t="s">
        <v>704</v>
      </c>
      <c r="C4393" s="75" t="s">
        <v>683</v>
      </c>
      <c r="D4393" s="75" t="s">
        <v>134</v>
      </c>
      <c r="E4393" s="75" t="s">
        <v>18</v>
      </c>
      <c r="F4393" s="75" t="s">
        <v>707</v>
      </c>
      <c r="G4393" s="77">
        <v>1.0</v>
      </c>
    </row>
    <row r="4394">
      <c r="A4394" s="75" t="s">
        <v>665</v>
      </c>
      <c r="B4394" s="75" t="s">
        <v>704</v>
      </c>
      <c r="C4394" s="75" t="s">
        <v>683</v>
      </c>
      <c r="D4394" s="75" t="s">
        <v>194</v>
      </c>
      <c r="E4394" s="75" t="s">
        <v>17</v>
      </c>
      <c r="F4394" s="75" t="s">
        <v>705</v>
      </c>
      <c r="G4394" s="77">
        <v>16.0</v>
      </c>
    </row>
    <row r="4395">
      <c r="A4395" s="75" t="s">
        <v>665</v>
      </c>
      <c r="B4395" s="75" t="s">
        <v>704</v>
      </c>
      <c r="C4395" s="75" t="s">
        <v>683</v>
      </c>
      <c r="D4395" s="75" t="s">
        <v>194</v>
      </c>
      <c r="E4395" s="75" t="s">
        <v>17</v>
      </c>
      <c r="F4395" s="75" t="s">
        <v>706</v>
      </c>
      <c r="G4395" s="77">
        <v>2.0</v>
      </c>
    </row>
    <row r="4396">
      <c r="A4396" s="75" t="s">
        <v>665</v>
      </c>
      <c r="B4396" s="75" t="s">
        <v>704</v>
      </c>
      <c r="C4396" s="75" t="s">
        <v>683</v>
      </c>
      <c r="D4396" s="75" t="s">
        <v>194</v>
      </c>
      <c r="E4396" s="75" t="s">
        <v>17</v>
      </c>
      <c r="F4396" s="75" t="s">
        <v>707</v>
      </c>
      <c r="G4396" s="77">
        <v>2.0</v>
      </c>
    </row>
    <row r="4397">
      <c r="A4397" s="75" t="s">
        <v>665</v>
      </c>
      <c r="B4397" s="75" t="s">
        <v>704</v>
      </c>
      <c r="C4397" s="75" t="s">
        <v>683</v>
      </c>
      <c r="D4397" s="75" t="s">
        <v>194</v>
      </c>
      <c r="E4397" s="75" t="s">
        <v>14</v>
      </c>
      <c r="F4397" s="75" t="s">
        <v>705</v>
      </c>
      <c r="G4397" s="77">
        <v>21.0</v>
      </c>
    </row>
    <row r="4398">
      <c r="A4398" s="75" t="s">
        <v>665</v>
      </c>
      <c r="B4398" s="75" t="s">
        <v>704</v>
      </c>
      <c r="C4398" s="75" t="s">
        <v>683</v>
      </c>
      <c r="D4398" s="75" t="s">
        <v>194</v>
      </c>
      <c r="E4398" s="75" t="s">
        <v>14</v>
      </c>
      <c r="F4398" s="75" t="s">
        <v>706</v>
      </c>
      <c r="G4398" s="77">
        <v>0.0</v>
      </c>
    </row>
    <row r="4399">
      <c r="A4399" s="75" t="s">
        <v>665</v>
      </c>
      <c r="B4399" s="75" t="s">
        <v>704</v>
      </c>
      <c r="C4399" s="75" t="s">
        <v>683</v>
      </c>
      <c r="D4399" s="75" t="s">
        <v>194</v>
      </c>
      <c r="E4399" s="75" t="s">
        <v>14</v>
      </c>
      <c r="F4399" s="75" t="s">
        <v>707</v>
      </c>
      <c r="G4399" s="77">
        <v>0.0</v>
      </c>
    </row>
    <row r="4400">
      <c r="A4400" s="75" t="s">
        <v>665</v>
      </c>
      <c r="B4400" s="75" t="s">
        <v>704</v>
      </c>
      <c r="C4400" s="75" t="s">
        <v>683</v>
      </c>
      <c r="D4400" s="75" t="s">
        <v>194</v>
      </c>
      <c r="E4400" s="75" t="s">
        <v>11</v>
      </c>
      <c r="F4400" s="75" t="s">
        <v>705</v>
      </c>
      <c r="G4400" s="77">
        <v>436.0</v>
      </c>
    </row>
    <row r="4401">
      <c r="A4401" s="75" t="s">
        <v>665</v>
      </c>
      <c r="B4401" s="75" t="s">
        <v>704</v>
      </c>
      <c r="C4401" s="75" t="s">
        <v>683</v>
      </c>
      <c r="D4401" s="75" t="s">
        <v>194</v>
      </c>
      <c r="E4401" s="75" t="s">
        <v>11</v>
      </c>
      <c r="F4401" s="75" t="s">
        <v>706</v>
      </c>
      <c r="G4401" s="77">
        <v>72.0</v>
      </c>
    </row>
    <row r="4402">
      <c r="A4402" s="75" t="s">
        <v>665</v>
      </c>
      <c r="B4402" s="75" t="s">
        <v>704</v>
      </c>
      <c r="C4402" s="75" t="s">
        <v>683</v>
      </c>
      <c r="D4402" s="75" t="s">
        <v>194</v>
      </c>
      <c r="E4402" s="75" t="s">
        <v>11</v>
      </c>
      <c r="F4402" s="75" t="s">
        <v>707</v>
      </c>
      <c r="G4402" s="77">
        <v>67.0</v>
      </c>
    </row>
    <row r="4403">
      <c r="A4403" s="75" t="s">
        <v>665</v>
      </c>
      <c r="B4403" s="75" t="s">
        <v>704</v>
      </c>
      <c r="C4403" s="75" t="s">
        <v>683</v>
      </c>
      <c r="D4403" s="75" t="s">
        <v>194</v>
      </c>
      <c r="E4403" s="75" t="s">
        <v>20</v>
      </c>
      <c r="F4403" s="75" t="s">
        <v>705</v>
      </c>
      <c r="G4403" s="77">
        <v>7.0</v>
      </c>
    </row>
    <row r="4404">
      <c r="A4404" s="75" t="s">
        <v>665</v>
      </c>
      <c r="B4404" s="75" t="s">
        <v>704</v>
      </c>
      <c r="C4404" s="75" t="s">
        <v>683</v>
      </c>
      <c r="D4404" s="75" t="s">
        <v>194</v>
      </c>
      <c r="E4404" s="75" t="s">
        <v>20</v>
      </c>
      <c r="F4404" s="75" t="s">
        <v>706</v>
      </c>
      <c r="G4404" s="77">
        <v>0.0</v>
      </c>
    </row>
    <row r="4405">
      <c r="A4405" s="75" t="s">
        <v>665</v>
      </c>
      <c r="B4405" s="75" t="s">
        <v>704</v>
      </c>
      <c r="C4405" s="75" t="s">
        <v>683</v>
      </c>
      <c r="D4405" s="75" t="s">
        <v>194</v>
      </c>
      <c r="E4405" s="75" t="s">
        <v>20</v>
      </c>
      <c r="F4405" s="75" t="s">
        <v>707</v>
      </c>
      <c r="G4405" s="77">
        <v>0.0</v>
      </c>
    </row>
    <row r="4406">
      <c r="A4406" s="75" t="s">
        <v>665</v>
      </c>
      <c r="B4406" s="75" t="s">
        <v>704</v>
      </c>
      <c r="C4406" s="75" t="s">
        <v>683</v>
      </c>
      <c r="D4406" s="75" t="s">
        <v>194</v>
      </c>
      <c r="E4406" s="75" t="s">
        <v>15</v>
      </c>
      <c r="F4406" s="75" t="s">
        <v>705</v>
      </c>
      <c r="G4406" s="77">
        <v>37.0</v>
      </c>
    </row>
    <row r="4407">
      <c r="A4407" s="75" t="s">
        <v>665</v>
      </c>
      <c r="B4407" s="75" t="s">
        <v>704</v>
      </c>
      <c r="C4407" s="75" t="s">
        <v>683</v>
      </c>
      <c r="D4407" s="75" t="s">
        <v>194</v>
      </c>
      <c r="E4407" s="75" t="s">
        <v>15</v>
      </c>
      <c r="F4407" s="75" t="s">
        <v>706</v>
      </c>
      <c r="G4407" s="77">
        <v>1.0</v>
      </c>
    </row>
    <row r="4408">
      <c r="A4408" s="75" t="s">
        <v>665</v>
      </c>
      <c r="B4408" s="75" t="s">
        <v>704</v>
      </c>
      <c r="C4408" s="75" t="s">
        <v>683</v>
      </c>
      <c r="D4408" s="75" t="s">
        <v>194</v>
      </c>
      <c r="E4408" s="75" t="s">
        <v>15</v>
      </c>
      <c r="F4408" s="75" t="s">
        <v>707</v>
      </c>
      <c r="G4408" s="77">
        <v>1.0</v>
      </c>
    </row>
    <row r="4409">
      <c r="A4409" s="75" t="s">
        <v>665</v>
      </c>
      <c r="B4409" s="75" t="s">
        <v>704</v>
      </c>
      <c r="C4409" s="75" t="s">
        <v>683</v>
      </c>
      <c r="D4409" s="75" t="s">
        <v>194</v>
      </c>
      <c r="E4409" s="75" t="s">
        <v>19</v>
      </c>
      <c r="F4409" s="75" t="s">
        <v>705</v>
      </c>
      <c r="G4409" s="77">
        <v>5.0</v>
      </c>
    </row>
    <row r="4410">
      <c r="A4410" s="75" t="s">
        <v>665</v>
      </c>
      <c r="B4410" s="75" t="s">
        <v>704</v>
      </c>
      <c r="C4410" s="75" t="s">
        <v>683</v>
      </c>
      <c r="D4410" s="75" t="s">
        <v>194</v>
      </c>
      <c r="E4410" s="75" t="s">
        <v>19</v>
      </c>
      <c r="F4410" s="75" t="s">
        <v>706</v>
      </c>
      <c r="G4410" s="77">
        <v>3.0</v>
      </c>
    </row>
    <row r="4411">
      <c r="A4411" s="75" t="s">
        <v>665</v>
      </c>
      <c r="B4411" s="75" t="s">
        <v>704</v>
      </c>
      <c r="C4411" s="75" t="s">
        <v>683</v>
      </c>
      <c r="D4411" s="75" t="s">
        <v>194</v>
      </c>
      <c r="E4411" s="75" t="s">
        <v>19</v>
      </c>
      <c r="F4411" s="75" t="s">
        <v>707</v>
      </c>
      <c r="G4411" s="77">
        <v>1.0</v>
      </c>
    </row>
    <row r="4412">
      <c r="A4412" s="75" t="s">
        <v>665</v>
      </c>
      <c r="B4412" s="75" t="s">
        <v>704</v>
      </c>
      <c r="C4412" s="75" t="s">
        <v>683</v>
      </c>
      <c r="D4412" s="75" t="s">
        <v>194</v>
      </c>
      <c r="E4412" s="75" t="s">
        <v>13</v>
      </c>
      <c r="F4412" s="75" t="s">
        <v>705</v>
      </c>
      <c r="G4412" s="77">
        <v>6.0</v>
      </c>
    </row>
    <row r="4413">
      <c r="A4413" s="75" t="s">
        <v>665</v>
      </c>
      <c r="B4413" s="75" t="s">
        <v>704</v>
      </c>
      <c r="C4413" s="75" t="s">
        <v>683</v>
      </c>
      <c r="D4413" s="75" t="s">
        <v>194</v>
      </c>
      <c r="E4413" s="75" t="s">
        <v>13</v>
      </c>
      <c r="F4413" s="75" t="s">
        <v>706</v>
      </c>
      <c r="G4413" s="77">
        <v>1.0</v>
      </c>
    </row>
    <row r="4414">
      <c r="A4414" s="75" t="s">
        <v>665</v>
      </c>
      <c r="B4414" s="75" t="s">
        <v>704</v>
      </c>
      <c r="C4414" s="75" t="s">
        <v>683</v>
      </c>
      <c r="D4414" s="75" t="s">
        <v>194</v>
      </c>
      <c r="E4414" s="75" t="s">
        <v>13</v>
      </c>
      <c r="F4414" s="75" t="s">
        <v>707</v>
      </c>
      <c r="G4414" s="77">
        <v>1.0</v>
      </c>
    </row>
    <row r="4415">
      <c r="A4415" s="75" t="s">
        <v>665</v>
      </c>
      <c r="B4415" s="75" t="s">
        <v>704</v>
      </c>
      <c r="C4415" s="75" t="s">
        <v>683</v>
      </c>
      <c r="D4415" s="75" t="s">
        <v>194</v>
      </c>
      <c r="E4415" s="75" t="s">
        <v>10</v>
      </c>
      <c r="F4415" s="75" t="s">
        <v>705</v>
      </c>
      <c r="G4415" s="77">
        <v>380.0</v>
      </c>
    </row>
    <row r="4416">
      <c r="A4416" s="75" t="s">
        <v>665</v>
      </c>
      <c r="B4416" s="75" t="s">
        <v>704</v>
      </c>
      <c r="C4416" s="75" t="s">
        <v>683</v>
      </c>
      <c r="D4416" s="75" t="s">
        <v>194</v>
      </c>
      <c r="E4416" s="75" t="s">
        <v>10</v>
      </c>
      <c r="F4416" s="75" t="s">
        <v>706</v>
      </c>
      <c r="G4416" s="77">
        <v>262.0</v>
      </c>
    </row>
    <row r="4417">
      <c r="A4417" s="75" t="s">
        <v>665</v>
      </c>
      <c r="B4417" s="75" t="s">
        <v>704</v>
      </c>
      <c r="C4417" s="75" t="s">
        <v>683</v>
      </c>
      <c r="D4417" s="75" t="s">
        <v>194</v>
      </c>
      <c r="E4417" s="75" t="s">
        <v>10</v>
      </c>
      <c r="F4417" s="75" t="s">
        <v>707</v>
      </c>
      <c r="G4417" s="77">
        <v>169.0</v>
      </c>
    </row>
    <row r="4418">
      <c r="A4418" s="75" t="s">
        <v>665</v>
      </c>
      <c r="B4418" s="75" t="s">
        <v>704</v>
      </c>
      <c r="C4418" s="75" t="s">
        <v>683</v>
      </c>
      <c r="D4418" s="75" t="s">
        <v>194</v>
      </c>
      <c r="E4418" s="75" t="s">
        <v>16</v>
      </c>
      <c r="F4418" s="75" t="s">
        <v>705</v>
      </c>
      <c r="G4418" s="77">
        <v>166.0</v>
      </c>
    </row>
    <row r="4419">
      <c r="A4419" s="75" t="s">
        <v>665</v>
      </c>
      <c r="B4419" s="75" t="s">
        <v>704</v>
      </c>
      <c r="C4419" s="75" t="s">
        <v>683</v>
      </c>
      <c r="D4419" s="75" t="s">
        <v>194</v>
      </c>
      <c r="E4419" s="75" t="s">
        <v>16</v>
      </c>
      <c r="F4419" s="75" t="s">
        <v>706</v>
      </c>
      <c r="G4419" s="77">
        <v>45.0</v>
      </c>
    </row>
    <row r="4420">
      <c r="A4420" s="75" t="s">
        <v>665</v>
      </c>
      <c r="B4420" s="75" t="s">
        <v>704</v>
      </c>
      <c r="C4420" s="75" t="s">
        <v>683</v>
      </c>
      <c r="D4420" s="75" t="s">
        <v>194</v>
      </c>
      <c r="E4420" s="75" t="s">
        <v>16</v>
      </c>
      <c r="F4420" s="75" t="s">
        <v>707</v>
      </c>
      <c r="G4420" s="77">
        <v>29.0</v>
      </c>
    </row>
    <row r="4421">
      <c r="A4421" s="75" t="s">
        <v>665</v>
      </c>
      <c r="B4421" s="75" t="s">
        <v>704</v>
      </c>
      <c r="C4421" s="75" t="s">
        <v>683</v>
      </c>
      <c r="D4421" s="75" t="s">
        <v>194</v>
      </c>
      <c r="E4421" s="75" t="s">
        <v>12</v>
      </c>
      <c r="F4421" s="75" t="s">
        <v>705</v>
      </c>
      <c r="G4421" s="77">
        <v>34.0</v>
      </c>
    </row>
    <row r="4422">
      <c r="A4422" s="75" t="s">
        <v>665</v>
      </c>
      <c r="B4422" s="75" t="s">
        <v>704</v>
      </c>
      <c r="C4422" s="75" t="s">
        <v>683</v>
      </c>
      <c r="D4422" s="75" t="s">
        <v>194</v>
      </c>
      <c r="E4422" s="75" t="s">
        <v>12</v>
      </c>
      <c r="F4422" s="75" t="s">
        <v>706</v>
      </c>
      <c r="G4422" s="77">
        <v>5.0</v>
      </c>
    </row>
    <row r="4423">
      <c r="A4423" s="75" t="s">
        <v>665</v>
      </c>
      <c r="B4423" s="75" t="s">
        <v>704</v>
      </c>
      <c r="C4423" s="75" t="s">
        <v>683</v>
      </c>
      <c r="D4423" s="75" t="s">
        <v>194</v>
      </c>
      <c r="E4423" s="75" t="s">
        <v>12</v>
      </c>
      <c r="F4423" s="75" t="s">
        <v>707</v>
      </c>
      <c r="G4423" s="77">
        <v>5.0</v>
      </c>
    </row>
    <row r="4424">
      <c r="A4424" s="75" t="s">
        <v>665</v>
      </c>
      <c r="B4424" s="75" t="s">
        <v>704</v>
      </c>
      <c r="C4424" s="75" t="s">
        <v>683</v>
      </c>
      <c r="D4424" s="75" t="s">
        <v>194</v>
      </c>
      <c r="E4424" s="75" t="s">
        <v>18</v>
      </c>
      <c r="F4424" s="75" t="s">
        <v>705</v>
      </c>
      <c r="G4424" s="77">
        <v>5.0</v>
      </c>
    </row>
    <row r="4425">
      <c r="A4425" s="75" t="s">
        <v>665</v>
      </c>
      <c r="B4425" s="75" t="s">
        <v>704</v>
      </c>
      <c r="C4425" s="75" t="s">
        <v>683</v>
      </c>
      <c r="D4425" s="75" t="s">
        <v>194</v>
      </c>
      <c r="E4425" s="75" t="s">
        <v>18</v>
      </c>
      <c r="F4425" s="75" t="s">
        <v>706</v>
      </c>
      <c r="G4425" s="77">
        <v>1.0</v>
      </c>
    </row>
    <row r="4426">
      <c r="A4426" s="75" t="s">
        <v>665</v>
      </c>
      <c r="B4426" s="75" t="s">
        <v>704</v>
      </c>
      <c r="C4426" s="75" t="s">
        <v>683</v>
      </c>
      <c r="D4426" s="75" t="s">
        <v>194</v>
      </c>
      <c r="E4426" s="75" t="s">
        <v>18</v>
      </c>
      <c r="F4426" s="75" t="s">
        <v>707</v>
      </c>
      <c r="G4426" s="77">
        <v>1.0</v>
      </c>
    </row>
    <row r="4427">
      <c r="A4427" s="75" t="s">
        <v>665</v>
      </c>
      <c r="B4427" s="75" t="s">
        <v>704</v>
      </c>
      <c r="C4427" s="75" t="s">
        <v>683</v>
      </c>
      <c r="D4427" s="75" t="s">
        <v>288</v>
      </c>
      <c r="E4427" s="75" t="s">
        <v>17</v>
      </c>
      <c r="F4427" s="75" t="s">
        <v>705</v>
      </c>
      <c r="G4427" s="77">
        <v>2.0</v>
      </c>
    </row>
    <row r="4428">
      <c r="A4428" s="75" t="s">
        <v>665</v>
      </c>
      <c r="B4428" s="75" t="s">
        <v>704</v>
      </c>
      <c r="C4428" s="75" t="s">
        <v>683</v>
      </c>
      <c r="D4428" s="75" t="s">
        <v>288</v>
      </c>
      <c r="E4428" s="75" t="s">
        <v>17</v>
      </c>
      <c r="F4428" s="75" t="s">
        <v>706</v>
      </c>
      <c r="G4428" s="77">
        <v>1.0</v>
      </c>
    </row>
    <row r="4429">
      <c r="A4429" s="75" t="s">
        <v>665</v>
      </c>
      <c r="B4429" s="75" t="s">
        <v>704</v>
      </c>
      <c r="C4429" s="75" t="s">
        <v>683</v>
      </c>
      <c r="D4429" s="75" t="s">
        <v>288</v>
      </c>
      <c r="E4429" s="75" t="s">
        <v>17</v>
      </c>
      <c r="F4429" s="75" t="s">
        <v>707</v>
      </c>
      <c r="G4429" s="77">
        <v>1.0</v>
      </c>
    </row>
    <row r="4430">
      <c r="A4430" s="75" t="s">
        <v>665</v>
      </c>
      <c r="B4430" s="75" t="s">
        <v>704</v>
      </c>
      <c r="C4430" s="75" t="s">
        <v>683</v>
      </c>
      <c r="D4430" s="75" t="s">
        <v>288</v>
      </c>
      <c r="E4430" s="75" t="s">
        <v>14</v>
      </c>
      <c r="F4430" s="75" t="s">
        <v>705</v>
      </c>
      <c r="G4430" s="77">
        <v>1.0</v>
      </c>
    </row>
    <row r="4431">
      <c r="A4431" s="75" t="s">
        <v>665</v>
      </c>
      <c r="B4431" s="75" t="s">
        <v>704</v>
      </c>
      <c r="C4431" s="75" t="s">
        <v>683</v>
      </c>
      <c r="D4431" s="75" t="s">
        <v>288</v>
      </c>
      <c r="E4431" s="75" t="s">
        <v>14</v>
      </c>
      <c r="F4431" s="75" t="s">
        <v>706</v>
      </c>
      <c r="G4431" s="77">
        <v>0.0</v>
      </c>
    </row>
    <row r="4432">
      <c r="A4432" s="75" t="s">
        <v>665</v>
      </c>
      <c r="B4432" s="75" t="s">
        <v>704</v>
      </c>
      <c r="C4432" s="75" t="s">
        <v>683</v>
      </c>
      <c r="D4432" s="75" t="s">
        <v>288</v>
      </c>
      <c r="E4432" s="75" t="s">
        <v>14</v>
      </c>
      <c r="F4432" s="75" t="s">
        <v>707</v>
      </c>
      <c r="G4432" s="77">
        <v>0.0</v>
      </c>
    </row>
    <row r="4433">
      <c r="A4433" s="75" t="s">
        <v>665</v>
      </c>
      <c r="B4433" s="75" t="s">
        <v>704</v>
      </c>
      <c r="C4433" s="75" t="s">
        <v>683</v>
      </c>
      <c r="D4433" s="75" t="s">
        <v>288</v>
      </c>
      <c r="E4433" s="75" t="s">
        <v>11</v>
      </c>
      <c r="F4433" s="75" t="s">
        <v>705</v>
      </c>
      <c r="G4433" s="77">
        <v>19.0</v>
      </c>
    </row>
    <row r="4434">
      <c r="A4434" s="75" t="s">
        <v>665</v>
      </c>
      <c r="B4434" s="75" t="s">
        <v>704</v>
      </c>
      <c r="C4434" s="75" t="s">
        <v>683</v>
      </c>
      <c r="D4434" s="75" t="s">
        <v>288</v>
      </c>
      <c r="E4434" s="75" t="s">
        <v>11</v>
      </c>
      <c r="F4434" s="75" t="s">
        <v>706</v>
      </c>
      <c r="G4434" s="77">
        <v>2.0</v>
      </c>
    </row>
    <row r="4435">
      <c r="A4435" s="75" t="s">
        <v>665</v>
      </c>
      <c r="B4435" s="75" t="s">
        <v>704</v>
      </c>
      <c r="C4435" s="75" t="s">
        <v>683</v>
      </c>
      <c r="D4435" s="75" t="s">
        <v>288</v>
      </c>
      <c r="E4435" s="75" t="s">
        <v>11</v>
      </c>
      <c r="F4435" s="75" t="s">
        <v>707</v>
      </c>
      <c r="G4435" s="77">
        <v>2.0</v>
      </c>
    </row>
    <row r="4436">
      <c r="A4436" s="75" t="s">
        <v>665</v>
      </c>
      <c r="B4436" s="75" t="s">
        <v>704</v>
      </c>
      <c r="C4436" s="75" t="s">
        <v>683</v>
      </c>
      <c r="D4436" s="75" t="s">
        <v>288</v>
      </c>
      <c r="E4436" s="75" t="s">
        <v>15</v>
      </c>
      <c r="F4436" s="75" t="s">
        <v>705</v>
      </c>
      <c r="G4436" s="77">
        <v>4.0</v>
      </c>
    </row>
    <row r="4437">
      <c r="A4437" s="75" t="s">
        <v>665</v>
      </c>
      <c r="B4437" s="75" t="s">
        <v>704</v>
      </c>
      <c r="C4437" s="75" t="s">
        <v>683</v>
      </c>
      <c r="D4437" s="75" t="s">
        <v>288</v>
      </c>
      <c r="E4437" s="75" t="s">
        <v>15</v>
      </c>
      <c r="F4437" s="75" t="s">
        <v>706</v>
      </c>
      <c r="G4437" s="77">
        <v>1.0</v>
      </c>
    </row>
    <row r="4438">
      <c r="A4438" s="75" t="s">
        <v>665</v>
      </c>
      <c r="B4438" s="75" t="s">
        <v>704</v>
      </c>
      <c r="C4438" s="75" t="s">
        <v>683</v>
      </c>
      <c r="D4438" s="75" t="s">
        <v>288</v>
      </c>
      <c r="E4438" s="75" t="s">
        <v>15</v>
      </c>
      <c r="F4438" s="75" t="s">
        <v>707</v>
      </c>
      <c r="G4438" s="77">
        <v>1.0</v>
      </c>
    </row>
    <row r="4439">
      <c r="A4439" s="75" t="s">
        <v>665</v>
      </c>
      <c r="B4439" s="75" t="s">
        <v>704</v>
      </c>
      <c r="C4439" s="75" t="s">
        <v>683</v>
      </c>
      <c r="D4439" s="75" t="s">
        <v>288</v>
      </c>
      <c r="E4439" s="75" t="s">
        <v>13</v>
      </c>
      <c r="F4439" s="75" t="s">
        <v>705</v>
      </c>
      <c r="G4439" s="77">
        <v>1.0</v>
      </c>
    </row>
    <row r="4440">
      <c r="A4440" s="75" t="s">
        <v>665</v>
      </c>
      <c r="B4440" s="75" t="s">
        <v>704</v>
      </c>
      <c r="C4440" s="75" t="s">
        <v>683</v>
      </c>
      <c r="D4440" s="75" t="s">
        <v>288</v>
      </c>
      <c r="E4440" s="75" t="s">
        <v>13</v>
      </c>
      <c r="F4440" s="75" t="s">
        <v>706</v>
      </c>
      <c r="G4440" s="77">
        <v>0.0</v>
      </c>
    </row>
    <row r="4441">
      <c r="A4441" s="75" t="s">
        <v>665</v>
      </c>
      <c r="B4441" s="75" t="s">
        <v>704</v>
      </c>
      <c r="C4441" s="75" t="s">
        <v>683</v>
      </c>
      <c r="D4441" s="75" t="s">
        <v>288</v>
      </c>
      <c r="E4441" s="75" t="s">
        <v>13</v>
      </c>
      <c r="F4441" s="75" t="s">
        <v>707</v>
      </c>
      <c r="G4441" s="77">
        <v>0.0</v>
      </c>
    </row>
    <row r="4442">
      <c r="A4442" s="75" t="s">
        <v>665</v>
      </c>
      <c r="B4442" s="75" t="s">
        <v>704</v>
      </c>
      <c r="C4442" s="75" t="s">
        <v>683</v>
      </c>
      <c r="D4442" s="75" t="s">
        <v>288</v>
      </c>
      <c r="E4442" s="75" t="s">
        <v>10</v>
      </c>
      <c r="F4442" s="75" t="s">
        <v>705</v>
      </c>
      <c r="G4442" s="77">
        <v>11.0</v>
      </c>
    </row>
    <row r="4443">
      <c r="A4443" s="75" t="s">
        <v>665</v>
      </c>
      <c r="B4443" s="75" t="s">
        <v>704</v>
      </c>
      <c r="C4443" s="75" t="s">
        <v>683</v>
      </c>
      <c r="D4443" s="75" t="s">
        <v>288</v>
      </c>
      <c r="E4443" s="75" t="s">
        <v>10</v>
      </c>
      <c r="F4443" s="75" t="s">
        <v>706</v>
      </c>
      <c r="G4443" s="77">
        <v>3.0</v>
      </c>
    </row>
    <row r="4444">
      <c r="A4444" s="75" t="s">
        <v>665</v>
      </c>
      <c r="B4444" s="75" t="s">
        <v>704</v>
      </c>
      <c r="C4444" s="75" t="s">
        <v>683</v>
      </c>
      <c r="D4444" s="75" t="s">
        <v>288</v>
      </c>
      <c r="E4444" s="75" t="s">
        <v>10</v>
      </c>
      <c r="F4444" s="75" t="s">
        <v>707</v>
      </c>
      <c r="G4444" s="77">
        <v>3.0</v>
      </c>
    </row>
    <row r="4445">
      <c r="A4445" s="75" t="s">
        <v>665</v>
      </c>
      <c r="B4445" s="75" t="s">
        <v>704</v>
      </c>
      <c r="C4445" s="75" t="s">
        <v>683</v>
      </c>
      <c r="D4445" s="75" t="s">
        <v>288</v>
      </c>
      <c r="E4445" s="75" t="s">
        <v>16</v>
      </c>
      <c r="F4445" s="75" t="s">
        <v>705</v>
      </c>
      <c r="G4445" s="77">
        <v>2.0</v>
      </c>
    </row>
    <row r="4446">
      <c r="A4446" s="75" t="s">
        <v>665</v>
      </c>
      <c r="B4446" s="75" t="s">
        <v>704</v>
      </c>
      <c r="C4446" s="75" t="s">
        <v>683</v>
      </c>
      <c r="D4446" s="75" t="s">
        <v>288</v>
      </c>
      <c r="E4446" s="75" t="s">
        <v>16</v>
      </c>
      <c r="F4446" s="75" t="s">
        <v>706</v>
      </c>
      <c r="G4446" s="77">
        <v>1.0</v>
      </c>
    </row>
    <row r="4447">
      <c r="A4447" s="75" t="s">
        <v>665</v>
      </c>
      <c r="B4447" s="75" t="s">
        <v>704</v>
      </c>
      <c r="C4447" s="75" t="s">
        <v>683</v>
      </c>
      <c r="D4447" s="75" t="s">
        <v>288</v>
      </c>
      <c r="E4447" s="75" t="s">
        <v>16</v>
      </c>
      <c r="F4447" s="75" t="s">
        <v>707</v>
      </c>
      <c r="G4447" s="77">
        <v>1.0</v>
      </c>
    </row>
    <row r="4448">
      <c r="A4448" s="75" t="s">
        <v>665</v>
      </c>
      <c r="B4448" s="75" t="s">
        <v>704</v>
      </c>
      <c r="C4448" s="75" t="s">
        <v>683</v>
      </c>
      <c r="D4448" s="75" t="s">
        <v>288</v>
      </c>
      <c r="E4448" s="75" t="s">
        <v>12</v>
      </c>
      <c r="F4448" s="75" t="s">
        <v>705</v>
      </c>
      <c r="G4448" s="77">
        <v>4.0</v>
      </c>
    </row>
    <row r="4449">
      <c r="A4449" s="75" t="s">
        <v>665</v>
      </c>
      <c r="B4449" s="75" t="s">
        <v>704</v>
      </c>
      <c r="C4449" s="75" t="s">
        <v>683</v>
      </c>
      <c r="D4449" s="75" t="s">
        <v>288</v>
      </c>
      <c r="E4449" s="75" t="s">
        <v>12</v>
      </c>
      <c r="F4449" s="75" t="s">
        <v>706</v>
      </c>
      <c r="G4449" s="77">
        <v>0.0</v>
      </c>
    </row>
    <row r="4450">
      <c r="A4450" s="75" t="s">
        <v>665</v>
      </c>
      <c r="B4450" s="75" t="s">
        <v>704</v>
      </c>
      <c r="C4450" s="75" t="s">
        <v>683</v>
      </c>
      <c r="D4450" s="75" t="s">
        <v>288</v>
      </c>
      <c r="E4450" s="75" t="s">
        <v>12</v>
      </c>
      <c r="F4450" s="75" t="s">
        <v>707</v>
      </c>
      <c r="G4450" s="77">
        <v>0.0</v>
      </c>
    </row>
    <row r="4451">
      <c r="A4451" s="75" t="s">
        <v>665</v>
      </c>
      <c r="B4451" s="75" t="s">
        <v>704</v>
      </c>
      <c r="C4451" s="75" t="s">
        <v>683</v>
      </c>
      <c r="D4451" s="75" t="s">
        <v>192</v>
      </c>
      <c r="E4451" s="75" t="s">
        <v>17</v>
      </c>
      <c r="F4451" s="75" t="s">
        <v>705</v>
      </c>
      <c r="G4451" s="77">
        <v>90.0</v>
      </c>
    </row>
    <row r="4452">
      <c r="A4452" s="75" t="s">
        <v>665</v>
      </c>
      <c r="B4452" s="75" t="s">
        <v>704</v>
      </c>
      <c r="C4452" s="75" t="s">
        <v>683</v>
      </c>
      <c r="D4452" s="75" t="s">
        <v>192</v>
      </c>
      <c r="E4452" s="75" t="s">
        <v>17</v>
      </c>
      <c r="F4452" s="75" t="s">
        <v>706</v>
      </c>
      <c r="G4452" s="77">
        <v>14.0</v>
      </c>
    </row>
    <row r="4453">
      <c r="A4453" s="75" t="s">
        <v>665</v>
      </c>
      <c r="B4453" s="75" t="s">
        <v>704</v>
      </c>
      <c r="C4453" s="75" t="s">
        <v>683</v>
      </c>
      <c r="D4453" s="75" t="s">
        <v>192</v>
      </c>
      <c r="E4453" s="75" t="s">
        <v>17</v>
      </c>
      <c r="F4453" s="75" t="s">
        <v>707</v>
      </c>
      <c r="G4453" s="77">
        <v>12.0</v>
      </c>
    </row>
    <row r="4454">
      <c r="A4454" s="75" t="s">
        <v>665</v>
      </c>
      <c r="B4454" s="75" t="s">
        <v>704</v>
      </c>
      <c r="C4454" s="75" t="s">
        <v>683</v>
      </c>
      <c r="D4454" s="75" t="s">
        <v>192</v>
      </c>
      <c r="E4454" s="75" t="s">
        <v>14</v>
      </c>
      <c r="F4454" s="75" t="s">
        <v>705</v>
      </c>
      <c r="G4454" s="77">
        <v>105.0</v>
      </c>
    </row>
    <row r="4455">
      <c r="A4455" s="75" t="s">
        <v>665</v>
      </c>
      <c r="B4455" s="75" t="s">
        <v>704</v>
      </c>
      <c r="C4455" s="75" t="s">
        <v>683</v>
      </c>
      <c r="D4455" s="75" t="s">
        <v>192</v>
      </c>
      <c r="E4455" s="75" t="s">
        <v>14</v>
      </c>
      <c r="F4455" s="75" t="s">
        <v>706</v>
      </c>
      <c r="G4455" s="77">
        <v>0.0</v>
      </c>
    </row>
    <row r="4456">
      <c r="A4456" s="75" t="s">
        <v>665</v>
      </c>
      <c r="B4456" s="75" t="s">
        <v>704</v>
      </c>
      <c r="C4456" s="75" t="s">
        <v>683</v>
      </c>
      <c r="D4456" s="75" t="s">
        <v>192</v>
      </c>
      <c r="E4456" s="75" t="s">
        <v>14</v>
      </c>
      <c r="F4456" s="75" t="s">
        <v>707</v>
      </c>
      <c r="G4456" s="77">
        <v>0.0</v>
      </c>
    </row>
    <row r="4457">
      <c r="A4457" s="75" t="s">
        <v>665</v>
      </c>
      <c r="B4457" s="75" t="s">
        <v>704</v>
      </c>
      <c r="C4457" s="75" t="s">
        <v>683</v>
      </c>
      <c r="D4457" s="75" t="s">
        <v>192</v>
      </c>
      <c r="E4457" s="75" t="s">
        <v>11</v>
      </c>
      <c r="F4457" s="75" t="s">
        <v>705</v>
      </c>
      <c r="G4457" s="77">
        <v>1682.0</v>
      </c>
    </row>
    <row r="4458">
      <c r="A4458" s="75" t="s">
        <v>665</v>
      </c>
      <c r="B4458" s="75" t="s">
        <v>704</v>
      </c>
      <c r="C4458" s="75" t="s">
        <v>683</v>
      </c>
      <c r="D4458" s="75" t="s">
        <v>192</v>
      </c>
      <c r="E4458" s="75" t="s">
        <v>11</v>
      </c>
      <c r="F4458" s="75" t="s">
        <v>706</v>
      </c>
      <c r="G4458" s="77">
        <v>100.0</v>
      </c>
    </row>
    <row r="4459">
      <c r="A4459" s="75" t="s">
        <v>665</v>
      </c>
      <c r="B4459" s="75" t="s">
        <v>704</v>
      </c>
      <c r="C4459" s="75" t="s">
        <v>683</v>
      </c>
      <c r="D4459" s="75" t="s">
        <v>192</v>
      </c>
      <c r="E4459" s="75" t="s">
        <v>11</v>
      </c>
      <c r="F4459" s="75" t="s">
        <v>707</v>
      </c>
      <c r="G4459" s="77">
        <v>84.0</v>
      </c>
    </row>
    <row r="4460">
      <c r="A4460" s="75" t="s">
        <v>665</v>
      </c>
      <c r="B4460" s="75" t="s">
        <v>704</v>
      </c>
      <c r="C4460" s="75" t="s">
        <v>683</v>
      </c>
      <c r="D4460" s="75" t="s">
        <v>192</v>
      </c>
      <c r="E4460" s="75" t="s">
        <v>20</v>
      </c>
      <c r="F4460" s="75" t="s">
        <v>705</v>
      </c>
      <c r="G4460" s="77">
        <v>52.0</v>
      </c>
    </row>
    <row r="4461">
      <c r="A4461" s="75" t="s">
        <v>665</v>
      </c>
      <c r="B4461" s="75" t="s">
        <v>704</v>
      </c>
      <c r="C4461" s="75" t="s">
        <v>683</v>
      </c>
      <c r="D4461" s="75" t="s">
        <v>192</v>
      </c>
      <c r="E4461" s="75" t="s">
        <v>20</v>
      </c>
      <c r="F4461" s="75" t="s">
        <v>706</v>
      </c>
      <c r="G4461" s="77">
        <v>8.0</v>
      </c>
    </row>
    <row r="4462">
      <c r="A4462" s="75" t="s">
        <v>665</v>
      </c>
      <c r="B4462" s="75" t="s">
        <v>704</v>
      </c>
      <c r="C4462" s="75" t="s">
        <v>683</v>
      </c>
      <c r="D4462" s="75" t="s">
        <v>192</v>
      </c>
      <c r="E4462" s="75" t="s">
        <v>20</v>
      </c>
      <c r="F4462" s="75" t="s">
        <v>707</v>
      </c>
      <c r="G4462" s="77">
        <v>7.0</v>
      </c>
    </row>
    <row r="4463">
      <c r="A4463" s="75" t="s">
        <v>665</v>
      </c>
      <c r="B4463" s="75" t="s">
        <v>704</v>
      </c>
      <c r="C4463" s="75" t="s">
        <v>683</v>
      </c>
      <c r="D4463" s="75" t="s">
        <v>192</v>
      </c>
      <c r="E4463" s="75" t="s">
        <v>15</v>
      </c>
      <c r="F4463" s="75" t="s">
        <v>705</v>
      </c>
      <c r="G4463" s="77">
        <v>173.0</v>
      </c>
    </row>
    <row r="4464">
      <c r="A4464" s="75" t="s">
        <v>665</v>
      </c>
      <c r="B4464" s="75" t="s">
        <v>704</v>
      </c>
      <c r="C4464" s="75" t="s">
        <v>683</v>
      </c>
      <c r="D4464" s="75" t="s">
        <v>192</v>
      </c>
      <c r="E4464" s="75" t="s">
        <v>15</v>
      </c>
      <c r="F4464" s="75" t="s">
        <v>706</v>
      </c>
      <c r="G4464" s="77">
        <v>2.0</v>
      </c>
    </row>
    <row r="4465">
      <c r="A4465" s="75" t="s">
        <v>665</v>
      </c>
      <c r="B4465" s="75" t="s">
        <v>704</v>
      </c>
      <c r="C4465" s="75" t="s">
        <v>683</v>
      </c>
      <c r="D4465" s="75" t="s">
        <v>192</v>
      </c>
      <c r="E4465" s="75" t="s">
        <v>15</v>
      </c>
      <c r="F4465" s="75" t="s">
        <v>707</v>
      </c>
      <c r="G4465" s="77">
        <v>2.0</v>
      </c>
    </row>
    <row r="4466">
      <c r="A4466" s="75" t="s">
        <v>665</v>
      </c>
      <c r="B4466" s="75" t="s">
        <v>704</v>
      </c>
      <c r="C4466" s="75" t="s">
        <v>683</v>
      </c>
      <c r="D4466" s="75" t="s">
        <v>192</v>
      </c>
      <c r="E4466" s="75" t="s">
        <v>19</v>
      </c>
      <c r="F4466" s="75" t="s">
        <v>705</v>
      </c>
      <c r="G4466" s="77">
        <v>49.0</v>
      </c>
    </row>
    <row r="4467">
      <c r="A4467" s="75" t="s">
        <v>665</v>
      </c>
      <c r="B4467" s="75" t="s">
        <v>704</v>
      </c>
      <c r="C4467" s="75" t="s">
        <v>683</v>
      </c>
      <c r="D4467" s="75" t="s">
        <v>192</v>
      </c>
      <c r="E4467" s="75" t="s">
        <v>19</v>
      </c>
      <c r="F4467" s="75" t="s">
        <v>706</v>
      </c>
      <c r="G4467" s="77">
        <v>26.0</v>
      </c>
    </row>
    <row r="4468">
      <c r="A4468" s="75" t="s">
        <v>665</v>
      </c>
      <c r="B4468" s="75" t="s">
        <v>704</v>
      </c>
      <c r="C4468" s="75" t="s">
        <v>683</v>
      </c>
      <c r="D4468" s="75" t="s">
        <v>192</v>
      </c>
      <c r="E4468" s="75" t="s">
        <v>19</v>
      </c>
      <c r="F4468" s="75" t="s">
        <v>707</v>
      </c>
      <c r="G4468" s="77">
        <v>21.0</v>
      </c>
    </row>
    <row r="4469">
      <c r="A4469" s="75" t="s">
        <v>665</v>
      </c>
      <c r="B4469" s="75" t="s">
        <v>704</v>
      </c>
      <c r="C4469" s="75" t="s">
        <v>683</v>
      </c>
      <c r="D4469" s="75" t="s">
        <v>192</v>
      </c>
      <c r="E4469" s="75" t="s">
        <v>13</v>
      </c>
      <c r="F4469" s="75" t="s">
        <v>705</v>
      </c>
      <c r="G4469" s="77">
        <v>18.0</v>
      </c>
    </row>
    <row r="4470">
      <c r="A4470" s="75" t="s">
        <v>665</v>
      </c>
      <c r="B4470" s="75" t="s">
        <v>704</v>
      </c>
      <c r="C4470" s="75" t="s">
        <v>683</v>
      </c>
      <c r="D4470" s="75" t="s">
        <v>192</v>
      </c>
      <c r="E4470" s="75" t="s">
        <v>13</v>
      </c>
      <c r="F4470" s="75" t="s">
        <v>706</v>
      </c>
      <c r="G4470" s="77">
        <v>1.0</v>
      </c>
    </row>
    <row r="4471">
      <c r="A4471" s="75" t="s">
        <v>665</v>
      </c>
      <c r="B4471" s="75" t="s">
        <v>704</v>
      </c>
      <c r="C4471" s="75" t="s">
        <v>683</v>
      </c>
      <c r="D4471" s="75" t="s">
        <v>192</v>
      </c>
      <c r="E4471" s="75" t="s">
        <v>13</v>
      </c>
      <c r="F4471" s="75" t="s">
        <v>707</v>
      </c>
      <c r="G4471" s="77">
        <v>1.0</v>
      </c>
    </row>
    <row r="4472">
      <c r="A4472" s="75" t="s">
        <v>665</v>
      </c>
      <c r="B4472" s="75" t="s">
        <v>704</v>
      </c>
      <c r="C4472" s="75" t="s">
        <v>683</v>
      </c>
      <c r="D4472" s="75" t="s">
        <v>192</v>
      </c>
      <c r="E4472" s="75" t="s">
        <v>10</v>
      </c>
      <c r="F4472" s="75" t="s">
        <v>705</v>
      </c>
      <c r="G4472" s="77">
        <v>1926.0</v>
      </c>
    </row>
    <row r="4473">
      <c r="A4473" s="75" t="s">
        <v>665</v>
      </c>
      <c r="B4473" s="75" t="s">
        <v>704</v>
      </c>
      <c r="C4473" s="75" t="s">
        <v>683</v>
      </c>
      <c r="D4473" s="75" t="s">
        <v>192</v>
      </c>
      <c r="E4473" s="75" t="s">
        <v>10</v>
      </c>
      <c r="F4473" s="75" t="s">
        <v>706</v>
      </c>
      <c r="G4473" s="77">
        <v>1233.0</v>
      </c>
    </row>
    <row r="4474">
      <c r="A4474" s="75" t="s">
        <v>665</v>
      </c>
      <c r="B4474" s="75" t="s">
        <v>704</v>
      </c>
      <c r="C4474" s="75" t="s">
        <v>683</v>
      </c>
      <c r="D4474" s="75" t="s">
        <v>192</v>
      </c>
      <c r="E4474" s="75" t="s">
        <v>10</v>
      </c>
      <c r="F4474" s="75" t="s">
        <v>707</v>
      </c>
      <c r="G4474" s="77">
        <v>699.0</v>
      </c>
    </row>
    <row r="4475">
      <c r="A4475" s="75" t="s">
        <v>665</v>
      </c>
      <c r="B4475" s="75" t="s">
        <v>704</v>
      </c>
      <c r="C4475" s="75" t="s">
        <v>683</v>
      </c>
      <c r="D4475" s="75" t="s">
        <v>192</v>
      </c>
      <c r="E4475" s="75" t="s">
        <v>16</v>
      </c>
      <c r="F4475" s="75" t="s">
        <v>705</v>
      </c>
      <c r="G4475" s="77">
        <v>104.0</v>
      </c>
    </row>
    <row r="4476">
      <c r="A4476" s="75" t="s">
        <v>665</v>
      </c>
      <c r="B4476" s="75" t="s">
        <v>704</v>
      </c>
      <c r="C4476" s="75" t="s">
        <v>683</v>
      </c>
      <c r="D4476" s="75" t="s">
        <v>192</v>
      </c>
      <c r="E4476" s="75" t="s">
        <v>16</v>
      </c>
      <c r="F4476" s="75" t="s">
        <v>706</v>
      </c>
      <c r="G4476" s="77">
        <v>35.0</v>
      </c>
    </row>
    <row r="4477">
      <c r="A4477" s="75" t="s">
        <v>665</v>
      </c>
      <c r="B4477" s="75" t="s">
        <v>704</v>
      </c>
      <c r="C4477" s="75" t="s">
        <v>683</v>
      </c>
      <c r="D4477" s="75" t="s">
        <v>192</v>
      </c>
      <c r="E4477" s="75" t="s">
        <v>16</v>
      </c>
      <c r="F4477" s="75" t="s">
        <v>707</v>
      </c>
      <c r="G4477" s="77">
        <v>29.0</v>
      </c>
    </row>
    <row r="4478">
      <c r="A4478" s="75" t="s">
        <v>665</v>
      </c>
      <c r="B4478" s="75" t="s">
        <v>704</v>
      </c>
      <c r="C4478" s="75" t="s">
        <v>683</v>
      </c>
      <c r="D4478" s="75" t="s">
        <v>192</v>
      </c>
      <c r="E4478" s="75" t="s">
        <v>12</v>
      </c>
      <c r="F4478" s="75" t="s">
        <v>705</v>
      </c>
      <c r="G4478" s="77">
        <v>185.0</v>
      </c>
    </row>
    <row r="4479">
      <c r="A4479" s="75" t="s">
        <v>665</v>
      </c>
      <c r="B4479" s="75" t="s">
        <v>704</v>
      </c>
      <c r="C4479" s="75" t="s">
        <v>683</v>
      </c>
      <c r="D4479" s="75" t="s">
        <v>192</v>
      </c>
      <c r="E4479" s="75" t="s">
        <v>12</v>
      </c>
      <c r="F4479" s="75" t="s">
        <v>706</v>
      </c>
      <c r="G4479" s="77">
        <v>57.0</v>
      </c>
    </row>
    <row r="4480">
      <c r="A4480" s="75" t="s">
        <v>665</v>
      </c>
      <c r="B4480" s="75" t="s">
        <v>704</v>
      </c>
      <c r="C4480" s="75" t="s">
        <v>683</v>
      </c>
      <c r="D4480" s="75" t="s">
        <v>192</v>
      </c>
      <c r="E4480" s="75" t="s">
        <v>12</v>
      </c>
      <c r="F4480" s="75" t="s">
        <v>707</v>
      </c>
      <c r="G4480" s="77">
        <v>48.0</v>
      </c>
    </row>
    <row r="4481">
      <c r="A4481" s="75" t="s">
        <v>665</v>
      </c>
      <c r="B4481" s="75" t="s">
        <v>704</v>
      </c>
      <c r="C4481" s="75" t="s">
        <v>683</v>
      </c>
      <c r="D4481" s="75" t="s">
        <v>192</v>
      </c>
      <c r="E4481" s="75" t="s">
        <v>18</v>
      </c>
      <c r="F4481" s="75" t="s">
        <v>705</v>
      </c>
      <c r="G4481" s="77">
        <v>33.0</v>
      </c>
    </row>
    <row r="4482">
      <c r="A4482" s="75" t="s">
        <v>665</v>
      </c>
      <c r="B4482" s="75" t="s">
        <v>704</v>
      </c>
      <c r="C4482" s="75" t="s">
        <v>683</v>
      </c>
      <c r="D4482" s="75" t="s">
        <v>192</v>
      </c>
      <c r="E4482" s="75" t="s">
        <v>18</v>
      </c>
      <c r="F4482" s="75" t="s">
        <v>706</v>
      </c>
      <c r="G4482" s="77">
        <v>4.0</v>
      </c>
    </row>
    <row r="4483">
      <c r="A4483" s="75" t="s">
        <v>665</v>
      </c>
      <c r="B4483" s="75" t="s">
        <v>704</v>
      </c>
      <c r="C4483" s="75" t="s">
        <v>683</v>
      </c>
      <c r="D4483" s="75" t="s">
        <v>192</v>
      </c>
      <c r="E4483" s="75" t="s">
        <v>18</v>
      </c>
      <c r="F4483" s="75" t="s">
        <v>707</v>
      </c>
      <c r="G4483" s="77">
        <v>4.0</v>
      </c>
    </row>
    <row r="4484">
      <c r="A4484" s="75" t="s">
        <v>665</v>
      </c>
      <c r="B4484" s="75" t="s">
        <v>704</v>
      </c>
      <c r="C4484" s="75" t="s">
        <v>683</v>
      </c>
      <c r="D4484" s="75" t="s">
        <v>181</v>
      </c>
      <c r="E4484" s="75" t="s">
        <v>17</v>
      </c>
      <c r="F4484" s="75" t="s">
        <v>705</v>
      </c>
      <c r="G4484" s="77">
        <v>67.0</v>
      </c>
    </row>
    <row r="4485">
      <c r="A4485" s="75" t="s">
        <v>665</v>
      </c>
      <c r="B4485" s="75" t="s">
        <v>704</v>
      </c>
      <c r="C4485" s="75" t="s">
        <v>683</v>
      </c>
      <c r="D4485" s="75" t="s">
        <v>181</v>
      </c>
      <c r="E4485" s="75" t="s">
        <v>17</v>
      </c>
      <c r="F4485" s="75" t="s">
        <v>706</v>
      </c>
      <c r="G4485" s="77">
        <v>2.0</v>
      </c>
    </row>
    <row r="4486">
      <c r="A4486" s="75" t="s">
        <v>665</v>
      </c>
      <c r="B4486" s="75" t="s">
        <v>704</v>
      </c>
      <c r="C4486" s="75" t="s">
        <v>683</v>
      </c>
      <c r="D4486" s="75" t="s">
        <v>181</v>
      </c>
      <c r="E4486" s="75" t="s">
        <v>17</v>
      </c>
      <c r="F4486" s="75" t="s">
        <v>707</v>
      </c>
      <c r="G4486" s="77">
        <v>2.0</v>
      </c>
    </row>
    <row r="4487">
      <c r="A4487" s="75" t="s">
        <v>665</v>
      </c>
      <c r="B4487" s="75" t="s">
        <v>704</v>
      </c>
      <c r="C4487" s="75" t="s">
        <v>683</v>
      </c>
      <c r="D4487" s="75" t="s">
        <v>181</v>
      </c>
      <c r="E4487" s="75" t="s">
        <v>14</v>
      </c>
      <c r="F4487" s="75" t="s">
        <v>705</v>
      </c>
      <c r="G4487" s="77">
        <v>763.0</v>
      </c>
    </row>
    <row r="4488">
      <c r="A4488" s="75" t="s">
        <v>665</v>
      </c>
      <c r="B4488" s="75" t="s">
        <v>704</v>
      </c>
      <c r="C4488" s="75" t="s">
        <v>683</v>
      </c>
      <c r="D4488" s="75" t="s">
        <v>181</v>
      </c>
      <c r="E4488" s="75" t="s">
        <v>14</v>
      </c>
      <c r="F4488" s="75" t="s">
        <v>706</v>
      </c>
      <c r="G4488" s="77">
        <v>0.0</v>
      </c>
    </row>
    <row r="4489">
      <c r="A4489" s="75" t="s">
        <v>665</v>
      </c>
      <c r="B4489" s="75" t="s">
        <v>704</v>
      </c>
      <c r="C4489" s="75" t="s">
        <v>683</v>
      </c>
      <c r="D4489" s="75" t="s">
        <v>181</v>
      </c>
      <c r="E4489" s="75" t="s">
        <v>14</v>
      </c>
      <c r="F4489" s="75" t="s">
        <v>707</v>
      </c>
      <c r="G4489" s="77">
        <v>0.0</v>
      </c>
    </row>
    <row r="4490">
      <c r="A4490" s="75" t="s">
        <v>665</v>
      </c>
      <c r="B4490" s="75" t="s">
        <v>704</v>
      </c>
      <c r="C4490" s="75" t="s">
        <v>683</v>
      </c>
      <c r="D4490" s="75" t="s">
        <v>181</v>
      </c>
      <c r="E4490" s="75" t="s">
        <v>11</v>
      </c>
      <c r="F4490" s="75" t="s">
        <v>705</v>
      </c>
      <c r="G4490" s="77">
        <v>8827.0</v>
      </c>
    </row>
    <row r="4491">
      <c r="A4491" s="75" t="s">
        <v>665</v>
      </c>
      <c r="B4491" s="75" t="s">
        <v>704</v>
      </c>
      <c r="C4491" s="75" t="s">
        <v>683</v>
      </c>
      <c r="D4491" s="75" t="s">
        <v>181</v>
      </c>
      <c r="E4491" s="75" t="s">
        <v>11</v>
      </c>
      <c r="F4491" s="75" t="s">
        <v>706</v>
      </c>
      <c r="G4491" s="77">
        <v>91.0</v>
      </c>
    </row>
    <row r="4492">
      <c r="A4492" s="75" t="s">
        <v>665</v>
      </c>
      <c r="B4492" s="75" t="s">
        <v>704</v>
      </c>
      <c r="C4492" s="75" t="s">
        <v>683</v>
      </c>
      <c r="D4492" s="75" t="s">
        <v>181</v>
      </c>
      <c r="E4492" s="75" t="s">
        <v>11</v>
      </c>
      <c r="F4492" s="75" t="s">
        <v>707</v>
      </c>
      <c r="G4492" s="77">
        <v>85.0</v>
      </c>
    </row>
    <row r="4493">
      <c r="A4493" s="75" t="s">
        <v>665</v>
      </c>
      <c r="B4493" s="75" t="s">
        <v>704</v>
      </c>
      <c r="C4493" s="75" t="s">
        <v>683</v>
      </c>
      <c r="D4493" s="75" t="s">
        <v>181</v>
      </c>
      <c r="E4493" s="75" t="s">
        <v>20</v>
      </c>
      <c r="F4493" s="75" t="s">
        <v>705</v>
      </c>
      <c r="G4493" s="77">
        <v>164.0</v>
      </c>
    </row>
    <row r="4494">
      <c r="A4494" s="75" t="s">
        <v>665</v>
      </c>
      <c r="B4494" s="75" t="s">
        <v>704</v>
      </c>
      <c r="C4494" s="75" t="s">
        <v>683</v>
      </c>
      <c r="D4494" s="75" t="s">
        <v>181</v>
      </c>
      <c r="E4494" s="75" t="s">
        <v>20</v>
      </c>
      <c r="F4494" s="75" t="s">
        <v>706</v>
      </c>
      <c r="G4494" s="77">
        <v>3.0</v>
      </c>
    </row>
    <row r="4495">
      <c r="A4495" s="75" t="s">
        <v>665</v>
      </c>
      <c r="B4495" s="75" t="s">
        <v>704</v>
      </c>
      <c r="C4495" s="75" t="s">
        <v>683</v>
      </c>
      <c r="D4495" s="75" t="s">
        <v>181</v>
      </c>
      <c r="E4495" s="75" t="s">
        <v>20</v>
      </c>
      <c r="F4495" s="75" t="s">
        <v>707</v>
      </c>
      <c r="G4495" s="77">
        <v>3.0</v>
      </c>
    </row>
    <row r="4496">
      <c r="A4496" s="75" t="s">
        <v>665</v>
      </c>
      <c r="B4496" s="75" t="s">
        <v>704</v>
      </c>
      <c r="C4496" s="75" t="s">
        <v>683</v>
      </c>
      <c r="D4496" s="75" t="s">
        <v>181</v>
      </c>
      <c r="E4496" s="75" t="s">
        <v>15</v>
      </c>
      <c r="F4496" s="75" t="s">
        <v>705</v>
      </c>
      <c r="G4496" s="77">
        <v>356.0</v>
      </c>
    </row>
    <row r="4497">
      <c r="A4497" s="75" t="s">
        <v>665</v>
      </c>
      <c r="B4497" s="75" t="s">
        <v>704</v>
      </c>
      <c r="C4497" s="75" t="s">
        <v>683</v>
      </c>
      <c r="D4497" s="75" t="s">
        <v>181</v>
      </c>
      <c r="E4497" s="75" t="s">
        <v>15</v>
      </c>
      <c r="F4497" s="75" t="s">
        <v>706</v>
      </c>
      <c r="G4497" s="77">
        <v>3.0</v>
      </c>
    </row>
    <row r="4498">
      <c r="A4498" s="75" t="s">
        <v>665</v>
      </c>
      <c r="B4498" s="75" t="s">
        <v>704</v>
      </c>
      <c r="C4498" s="75" t="s">
        <v>683</v>
      </c>
      <c r="D4498" s="75" t="s">
        <v>181</v>
      </c>
      <c r="E4498" s="75" t="s">
        <v>15</v>
      </c>
      <c r="F4498" s="75" t="s">
        <v>707</v>
      </c>
      <c r="G4498" s="77">
        <v>3.0</v>
      </c>
    </row>
    <row r="4499">
      <c r="A4499" s="75" t="s">
        <v>665</v>
      </c>
      <c r="B4499" s="75" t="s">
        <v>704</v>
      </c>
      <c r="C4499" s="75" t="s">
        <v>683</v>
      </c>
      <c r="D4499" s="75" t="s">
        <v>181</v>
      </c>
      <c r="E4499" s="75" t="s">
        <v>19</v>
      </c>
      <c r="F4499" s="75" t="s">
        <v>705</v>
      </c>
      <c r="G4499" s="77">
        <v>53.0</v>
      </c>
    </row>
    <row r="4500">
      <c r="A4500" s="75" t="s">
        <v>665</v>
      </c>
      <c r="B4500" s="75" t="s">
        <v>704</v>
      </c>
      <c r="C4500" s="75" t="s">
        <v>683</v>
      </c>
      <c r="D4500" s="75" t="s">
        <v>181</v>
      </c>
      <c r="E4500" s="75" t="s">
        <v>19</v>
      </c>
      <c r="F4500" s="75" t="s">
        <v>706</v>
      </c>
      <c r="G4500" s="77">
        <v>11.0</v>
      </c>
    </row>
    <row r="4501">
      <c r="A4501" s="75" t="s">
        <v>665</v>
      </c>
      <c r="B4501" s="75" t="s">
        <v>704</v>
      </c>
      <c r="C4501" s="75" t="s">
        <v>683</v>
      </c>
      <c r="D4501" s="75" t="s">
        <v>181</v>
      </c>
      <c r="E4501" s="75" t="s">
        <v>19</v>
      </c>
      <c r="F4501" s="75" t="s">
        <v>707</v>
      </c>
      <c r="G4501" s="77">
        <v>11.0</v>
      </c>
    </row>
    <row r="4502">
      <c r="A4502" s="75" t="s">
        <v>665</v>
      </c>
      <c r="B4502" s="75" t="s">
        <v>704</v>
      </c>
      <c r="C4502" s="75" t="s">
        <v>683</v>
      </c>
      <c r="D4502" s="75" t="s">
        <v>181</v>
      </c>
      <c r="E4502" s="75" t="s">
        <v>13</v>
      </c>
      <c r="F4502" s="75" t="s">
        <v>705</v>
      </c>
      <c r="G4502" s="77">
        <v>114.0</v>
      </c>
    </row>
    <row r="4503">
      <c r="A4503" s="75" t="s">
        <v>665</v>
      </c>
      <c r="B4503" s="75" t="s">
        <v>704</v>
      </c>
      <c r="C4503" s="75" t="s">
        <v>683</v>
      </c>
      <c r="D4503" s="75" t="s">
        <v>181</v>
      </c>
      <c r="E4503" s="75" t="s">
        <v>13</v>
      </c>
      <c r="F4503" s="75" t="s">
        <v>706</v>
      </c>
      <c r="G4503" s="77">
        <v>7.0</v>
      </c>
    </row>
    <row r="4504">
      <c r="A4504" s="75" t="s">
        <v>665</v>
      </c>
      <c r="B4504" s="75" t="s">
        <v>704</v>
      </c>
      <c r="C4504" s="75" t="s">
        <v>683</v>
      </c>
      <c r="D4504" s="75" t="s">
        <v>181</v>
      </c>
      <c r="E4504" s="75" t="s">
        <v>13</v>
      </c>
      <c r="F4504" s="75" t="s">
        <v>707</v>
      </c>
      <c r="G4504" s="77">
        <v>6.0</v>
      </c>
    </row>
    <row r="4505">
      <c r="A4505" s="75" t="s">
        <v>665</v>
      </c>
      <c r="B4505" s="75" t="s">
        <v>704</v>
      </c>
      <c r="C4505" s="75" t="s">
        <v>683</v>
      </c>
      <c r="D4505" s="75" t="s">
        <v>181</v>
      </c>
      <c r="E4505" s="75" t="s">
        <v>10</v>
      </c>
      <c r="F4505" s="75" t="s">
        <v>705</v>
      </c>
      <c r="G4505" s="77">
        <v>3407.0</v>
      </c>
    </row>
    <row r="4506">
      <c r="A4506" s="75" t="s">
        <v>665</v>
      </c>
      <c r="B4506" s="75" t="s">
        <v>704</v>
      </c>
      <c r="C4506" s="75" t="s">
        <v>683</v>
      </c>
      <c r="D4506" s="75" t="s">
        <v>181</v>
      </c>
      <c r="E4506" s="75" t="s">
        <v>10</v>
      </c>
      <c r="F4506" s="75" t="s">
        <v>706</v>
      </c>
      <c r="G4506" s="77">
        <v>480.0</v>
      </c>
    </row>
    <row r="4507">
      <c r="A4507" s="75" t="s">
        <v>665</v>
      </c>
      <c r="B4507" s="75" t="s">
        <v>704</v>
      </c>
      <c r="C4507" s="75" t="s">
        <v>683</v>
      </c>
      <c r="D4507" s="75" t="s">
        <v>181</v>
      </c>
      <c r="E4507" s="75" t="s">
        <v>10</v>
      </c>
      <c r="F4507" s="75" t="s">
        <v>707</v>
      </c>
      <c r="G4507" s="77">
        <v>292.0</v>
      </c>
    </row>
    <row r="4508">
      <c r="A4508" s="75" t="s">
        <v>665</v>
      </c>
      <c r="B4508" s="75" t="s">
        <v>704</v>
      </c>
      <c r="C4508" s="75" t="s">
        <v>683</v>
      </c>
      <c r="D4508" s="75" t="s">
        <v>181</v>
      </c>
      <c r="E4508" s="75" t="s">
        <v>16</v>
      </c>
      <c r="F4508" s="75" t="s">
        <v>705</v>
      </c>
      <c r="G4508" s="77">
        <v>612.0</v>
      </c>
    </row>
    <row r="4509">
      <c r="A4509" s="75" t="s">
        <v>665</v>
      </c>
      <c r="B4509" s="75" t="s">
        <v>704</v>
      </c>
      <c r="C4509" s="75" t="s">
        <v>683</v>
      </c>
      <c r="D4509" s="75" t="s">
        <v>181</v>
      </c>
      <c r="E4509" s="75" t="s">
        <v>16</v>
      </c>
      <c r="F4509" s="75" t="s">
        <v>706</v>
      </c>
      <c r="G4509" s="77">
        <v>12.0</v>
      </c>
    </row>
    <row r="4510">
      <c r="A4510" s="75" t="s">
        <v>665</v>
      </c>
      <c r="B4510" s="75" t="s">
        <v>704</v>
      </c>
      <c r="C4510" s="75" t="s">
        <v>683</v>
      </c>
      <c r="D4510" s="75" t="s">
        <v>181</v>
      </c>
      <c r="E4510" s="75" t="s">
        <v>16</v>
      </c>
      <c r="F4510" s="75" t="s">
        <v>707</v>
      </c>
      <c r="G4510" s="77">
        <v>12.0</v>
      </c>
    </row>
    <row r="4511">
      <c r="A4511" s="75" t="s">
        <v>665</v>
      </c>
      <c r="B4511" s="75" t="s">
        <v>704</v>
      </c>
      <c r="C4511" s="75" t="s">
        <v>683</v>
      </c>
      <c r="D4511" s="75" t="s">
        <v>181</v>
      </c>
      <c r="E4511" s="75" t="s">
        <v>12</v>
      </c>
      <c r="F4511" s="75" t="s">
        <v>705</v>
      </c>
      <c r="G4511" s="77">
        <v>600.0</v>
      </c>
    </row>
    <row r="4512">
      <c r="A4512" s="75" t="s">
        <v>665</v>
      </c>
      <c r="B4512" s="75" t="s">
        <v>704</v>
      </c>
      <c r="C4512" s="75" t="s">
        <v>683</v>
      </c>
      <c r="D4512" s="75" t="s">
        <v>181</v>
      </c>
      <c r="E4512" s="75" t="s">
        <v>12</v>
      </c>
      <c r="F4512" s="75" t="s">
        <v>706</v>
      </c>
      <c r="G4512" s="77">
        <v>117.0</v>
      </c>
    </row>
    <row r="4513">
      <c r="A4513" s="75" t="s">
        <v>665</v>
      </c>
      <c r="B4513" s="75" t="s">
        <v>704</v>
      </c>
      <c r="C4513" s="75" t="s">
        <v>683</v>
      </c>
      <c r="D4513" s="75" t="s">
        <v>181</v>
      </c>
      <c r="E4513" s="75" t="s">
        <v>12</v>
      </c>
      <c r="F4513" s="75" t="s">
        <v>707</v>
      </c>
      <c r="G4513" s="77">
        <v>83.0</v>
      </c>
    </row>
    <row r="4514">
      <c r="A4514" s="75" t="s">
        <v>665</v>
      </c>
      <c r="B4514" s="75" t="s">
        <v>704</v>
      </c>
      <c r="C4514" s="75" t="s">
        <v>683</v>
      </c>
      <c r="D4514" s="75" t="s">
        <v>181</v>
      </c>
      <c r="E4514" s="75" t="s">
        <v>18</v>
      </c>
      <c r="F4514" s="75" t="s">
        <v>705</v>
      </c>
      <c r="G4514" s="77">
        <v>23.0</v>
      </c>
    </row>
    <row r="4515">
      <c r="A4515" s="75" t="s">
        <v>665</v>
      </c>
      <c r="B4515" s="75" t="s">
        <v>704</v>
      </c>
      <c r="C4515" s="75" t="s">
        <v>683</v>
      </c>
      <c r="D4515" s="75" t="s">
        <v>181</v>
      </c>
      <c r="E4515" s="75" t="s">
        <v>18</v>
      </c>
      <c r="F4515" s="75" t="s">
        <v>706</v>
      </c>
      <c r="G4515" s="77">
        <v>0.0</v>
      </c>
    </row>
    <row r="4516">
      <c r="A4516" s="75" t="s">
        <v>665</v>
      </c>
      <c r="B4516" s="75" t="s">
        <v>704</v>
      </c>
      <c r="C4516" s="75" t="s">
        <v>683</v>
      </c>
      <c r="D4516" s="75" t="s">
        <v>181</v>
      </c>
      <c r="E4516" s="75" t="s">
        <v>18</v>
      </c>
      <c r="F4516" s="75" t="s">
        <v>707</v>
      </c>
      <c r="G4516" s="77">
        <v>0.0</v>
      </c>
    </row>
    <row r="4517">
      <c r="A4517" s="75" t="s">
        <v>665</v>
      </c>
      <c r="B4517" s="75" t="s">
        <v>704</v>
      </c>
      <c r="C4517" s="75" t="s">
        <v>683</v>
      </c>
      <c r="D4517" s="75" t="s">
        <v>152</v>
      </c>
      <c r="E4517" s="75" t="s">
        <v>17</v>
      </c>
      <c r="F4517" s="75" t="s">
        <v>705</v>
      </c>
      <c r="G4517" s="77">
        <v>116.0</v>
      </c>
    </row>
    <row r="4518">
      <c r="A4518" s="75" t="s">
        <v>665</v>
      </c>
      <c r="B4518" s="75" t="s">
        <v>704</v>
      </c>
      <c r="C4518" s="75" t="s">
        <v>683</v>
      </c>
      <c r="D4518" s="75" t="s">
        <v>152</v>
      </c>
      <c r="E4518" s="75" t="s">
        <v>17</v>
      </c>
      <c r="F4518" s="75" t="s">
        <v>706</v>
      </c>
      <c r="G4518" s="77">
        <v>62.0</v>
      </c>
    </row>
    <row r="4519">
      <c r="A4519" s="75" t="s">
        <v>665</v>
      </c>
      <c r="B4519" s="75" t="s">
        <v>704</v>
      </c>
      <c r="C4519" s="75" t="s">
        <v>683</v>
      </c>
      <c r="D4519" s="75" t="s">
        <v>152</v>
      </c>
      <c r="E4519" s="75" t="s">
        <v>17</v>
      </c>
      <c r="F4519" s="75" t="s">
        <v>707</v>
      </c>
      <c r="G4519" s="77">
        <v>51.0</v>
      </c>
    </row>
    <row r="4520">
      <c r="A4520" s="75" t="s">
        <v>665</v>
      </c>
      <c r="B4520" s="75" t="s">
        <v>704</v>
      </c>
      <c r="C4520" s="75" t="s">
        <v>683</v>
      </c>
      <c r="D4520" s="75" t="s">
        <v>152</v>
      </c>
      <c r="E4520" s="75" t="s">
        <v>14</v>
      </c>
      <c r="F4520" s="75" t="s">
        <v>705</v>
      </c>
      <c r="G4520" s="77">
        <v>82.0</v>
      </c>
    </row>
    <row r="4521">
      <c r="A4521" s="75" t="s">
        <v>665</v>
      </c>
      <c r="B4521" s="75" t="s">
        <v>704</v>
      </c>
      <c r="C4521" s="75" t="s">
        <v>683</v>
      </c>
      <c r="D4521" s="75" t="s">
        <v>152</v>
      </c>
      <c r="E4521" s="75" t="s">
        <v>14</v>
      </c>
      <c r="F4521" s="75" t="s">
        <v>706</v>
      </c>
      <c r="G4521" s="77">
        <v>0.0</v>
      </c>
    </row>
    <row r="4522">
      <c r="A4522" s="75" t="s">
        <v>665</v>
      </c>
      <c r="B4522" s="75" t="s">
        <v>704</v>
      </c>
      <c r="C4522" s="75" t="s">
        <v>683</v>
      </c>
      <c r="D4522" s="75" t="s">
        <v>152</v>
      </c>
      <c r="E4522" s="75" t="s">
        <v>14</v>
      </c>
      <c r="F4522" s="75" t="s">
        <v>707</v>
      </c>
      <c r="G4522" s="77">
        <v>0.0</v>
      </c>
    </row>
    <row r="4523">
      <c r="A4523" s="75" t="s">
        <v>665</v>
      </c>
      <c r="B4523" s="75" t="s">
        <v>704</v>
      </c>
      <c r="C4523" s="75" t="s">
        <v>683</v>
      </c>
      <c r="D4523" s="75" t="s">
        <v>152</v>
      </c>
      <c r="E4523" s="75" t="s">
        <v>11</v>
      </c>
      <c r="F4523" s="75" t="s">
        <v>705</v>
      </c>
      <c r="G4523" s="77">
        <v>1271.0</v>
      </c>
    </row>
    <row r="4524">
      <c r="A4524" s="75" t="s">
        <v>665</v>
      </c>
      <c r="B4524" s="75" t="s">
        <v>704</v>
      </c>
      <c r="C4524" s="75" t="s">
        <v>683</v>
      </c>
      <c r="D4524" s="75" t="s">
        <v>152</v>
      </c>
      <c r="E4524" s="75" t="s">
        <v>11</v>
      </c>
      <c r="F4524" s="75" t="s">
        <v>706</v>
      </c>
      <c r="G4524" s="77">
        <v>127.0</v>
      </c>
    </row>
    <row r="4525">
      <c r="A4525" s="75" t="s">
        <v>665</v>
      </c>
      <c r="B4525" s="75" t="s">
        <v>704</v>
      </c>
      <c r="C4525" s="75" t="s">
        <v>683</v>
      </c>
      <c r="D4525" s="75" t="s">
        <v>152</v>
      </c>
      <c r="E4525" s="75" t="s">
        <v>11</v>
      </c>
      <c r="F4525" s="75" t="s">
        <v>707</v>
      </c>
      <c r="G4525" s="77">
        <v>104.0</v>
      </c>
    </row>
    <row r="4526">
      <c r="A4526" s="75" t="s">
        <v>665</v>
      </c>
      <c r="B4526" s="75" t="s">
        <v>704</v>
      </c>
      <c r="C4526" s="75" t="s">
        <v>683</v>
      </c>
      <c r="D4526" s="75" t="s">
        <v>152</v>
      </c>
      <c r="E4526" s="75" t="s">
        <v>20</v>
      </c>
      <c r="F4526" s="75" t="s">
        <v>705</v>
      </c>
      <c r="G4526" s="77">
        <v>27.0</v>
      </c>
    </row>
    <row r="4527">
      <c r="A4527" s="75" t="s">
        <v>665</v>
      </c>
      <c r="B4527" s="75" t="s">
        <v>704</v>
      </c>
      <c r="C4527" s="75" t="s">
        <v>683</v>
      </c>
      <c r="D4527" s="75" t="s">
        <v>152</v>
      </c>
      <c r="E4527" s="75" t="s">
        <v>20</v>
      </c>
      <c r="F4527" s="75" t="s">
        <v>706</v>
      </c>
      <c r="G4527" s="77">
        <v>2.0</v>
      </c>
    </row>
    <row r="4528">
      <c r="A4528" s="75" t="s">
        <v>665</v>
      </c>
      <c r="B4528" s="75" t="s">
        <v>704</v>
      </c>
      <c r="C4528" s="75" t="s">
        <v>683</v>
      </c>
      <c r="D4528" s="75" t="s">
        <v>152</v>
      </c>
      <c r="E4528" s="75" t="s">
        <v>20</v>
      </c>
      <c r="F4528" s="75" t="s">
        <v>707</v>
      </c>
      <c r="G4528" s="77">
        <v>2.0</v>
      </c>
    </row>
    <row r="4529">
      <c r="A4529" s="75" t="s">
        <v>665</v>
      </c>
      <c r="B4529" s="75" t="s">
        <v>704</v>
      </c>
      <c r="C4529" s="75" t="s">
        <v>683</v>
      </c>
      <c r="D4529" s="75" t="s">
        <v>152</v>
      </c>
      <c r="E4529" s="75" t="s">
        <v>15</v>
      </c>
      <c r="F4529" s="75" t="s">
        <v>705</v>
      </c>
      <c r="G4529" s="77">
        <v>157.0</v>
      </c>
    </row>
    <row r="4530">
      <c r="A4530" s="75" t="s">
        <v>665</v>
      </c>
      <c r="B4530" s="75" t="s">
        <v>704</v>
      </c>
      <c r="C4530" s="75" t="s">
        <v>683</v>
      </c>
      <c r="D4530" s="75" t="s">
        <v>152</v>
      </c>
      <c r="E4530" s="75" t="s">
        <v>15</v>
      </c>
      <c r="F4530" s="75" t="s">
        <v>706</v>
      </c>
      <c r="G4530" s="77">
        <v>3.0</v>
      </c>
    </row>
    <row r="4531">
      <c r="A4531" s="75" t="s">
        <v>665</v>
      </c>
      <c r="B4531" s="75" t="s">
        <v>704</v>
      </c>
      <c r="C4531" s="75" t="s">
        <v>683</v>
      </c>
      <c r="D4531" s="75" t="s">
        <v>152</v>
      </c>
      <c r="E4531" s="75" t="s">
        <v>15</v>
      </c>
      <c r="F4531" s="75" t="s">
        <v>707</v>
      </c>
      <c r="G4531" s="77">
        <v>3.0</v>
      </c>
    </row>
    <row r="4532">
      <c r="A4532" s="75" t="s">
        <v>665</v>
      </c>
      <c r="B4532" s="75" t="s">
        <v>704</v>
      </c>
      <c r="C4532" s="75" t="s">
        <v>683</v>
      </c>
      <c r="D4532" s="75" t="s">
        <v>152</v>
      </c>
      <c r="E4532" s="75" t="s">
        <v>19</v>
      </c>
      <c r="F4532" s="75" t="s">
        <v>705</v>
      </c>
      <c r="G4532" s="77">
        <v>19.0</v>
      </c>
    </row>
    <row r="4533">
      <c r="A4533" s="75" t="s">
        <v>665</v>
      </c>
      <c r="B4533" s="75" t="s">
        <v>704</v>
      </c>
      <c r="C4533" s="75" t="s">
        <v>683</v>
      </c>
      <c r="D4533" s="75" t="s">
        <v>152</v>
      </c>
      <c r="E4533" s="75" t="s">
        <v>19</v>
      </c>
      <c r="F4533" s="75" t="s">
        <v>706</v>
      </c>
      <c r="G4533" s="77">
        <v>9.0</v>
      </c>
    </row>
    <row r="4534">
      <c r="A4534" s="75" t="s">
        <v>665</v>
      </c>
      <c r="B4534" s="75" t="s">
        <v>704</v>
      </c>
      <c r="C4534" s="75" t="s">
        <v>683</v>
      </c>
      <c r="D4534" s="75" t="s">
        <v>152</v>
      </c>
      <c r="E4534" s="75" t="s">
        <v>19</v>
      </c>
      <c r="F4534" s="75" t="s">
        <v>707</v>
      </c>
      <c r="G4534" s="77">
        <v>9.0</v>
      </c>
    </row>
    <row r="4535">
      <c r="A4535" s="75" t="s">
        <v>665</v>
      </c>
      <c r="B4535" s="75" t="s">
        <v>704</v>
      </c>
      <c r="C4535" s="75" t="s">
        <v>683</v>
      </c>
      <c r="D4535" s="75" t="s">
        <v>152</v>
      </c>
      <c r="E4535" s="75" t="s">
        <v>13</v>
      </c>
      <c r="F4535" s="75" t="s">
        <v>705</v>
      </c>
      <c r="G4535" s="77">
        <v>18.0</v>
      </c>
    </row>
    <row r="4536">
      <c r="A4536" s="75" t="s">
        <v>665</v>
      </c>
      <c r="B4536" s="75" t="s">
        <v>704</v>
      </c>
      <c r="C4536" s="75" t="s">
        <v>683</v>
      </c>
      <c r="D4536" s="75" t="s">
        <v>152</v>
      </c>
      <c r="E4536" s="75" t="s">
        <v>13</v>
      </c>
      <c r="F4536" s="75" t="s">
        <v>706</v>
      </c>
      <c r="G4536" s="77">
        <v>3.0</v>
      </c>
    </row>
    <row r="4537">
      <c r="A4537" s="75" t="s">
        <v>665</v>
      </c>
      <c r="B4537" s="75" t="s">
        <v>704</v>
      </c>
      <c r="C4537" s="75" t="s">
        <v>683</v>
      </c>
      <c r="D4537" s="75" t="s">
        <v>152</v>
      </c>
      <c r="E4537" s="75" t="s">
        <v>13</v>
      </c>
      <c r="F4537" s="75" t="s">
        <v>707</v>
      </c>
      <c r="G4537" s="77">
        <v>3.0</v>
      </c>
    </row>
    <row r="4538">
      <c r="A4538" s="75" t="s">
        <v>665</v>
      </c>
      <c r="B4538" s="75" t="s">
        <v>704</v>
      </c>
      <c r="C4538" s="75" t="s">
        <v>683</v>
      </c>
      <c r="D4538" s="75" t="s">
        <v>152</v>
      </c>
      <c r="E4538" s="75" t="s">
        <v>10</v>
      </c>
      <c r="F4538" s="75" t="s">
        <v>705</v>
      </c>
      <c r="G4538" s="77">
        <v>1016.0</v>
      </c>
    </row>
    <row r="4539">
      <c r="A4539" s="75" t="s">
        <v>665</v>
      </c>
      <c r="B4539" s="75" t="s">
        <v>704</v>
      </c>
      <c r="C4539" s="75" t="s">
        <v>683</v>
      </c>
      <c r="D4539" s="75" t="s">
        <v>152</v>
      </c>
      <c r="E4539" s="75" t="s">
        <v>10</v>
      </c>
      <c r="F4539" s="75" t="s">
        <v>706</v>
      </c>
      <c r="G4539" s="77">
        <v>464.0</v>
      </c>
    </row>
    <row r="4540">
      <c r="A4540" s="75" t="s">
        <v>665</v>
      </c>
      <c r="B4540" s="75" t="s">
        <v>704</v>
      </c>
      <c r="C4540" s="75" t="s">
        <v>683</v>
      </c>
      <c r="D4540" s="75" t="s">
        <v>152</v>
      </c>
      <c r="E4540" s="75" t="s">
        <v>10</v>
      </c>
      <c r="F4540" s="75" t="s">
        <v>707</v>
      </c>
      <c r="G4540" s="77">
        <v>303.0</v>
      </c>
    </row>
    <row r="4541">
      <c r="A4541" s="75" t="s">
        <v>665</v>
      </c>
      <c r="B4541" s="75" t="s">
        <v>704</v>
      </c>
      <c r="C4541" s="75" t="s">
        <v>683</v>
      </c>
      <c r="D4541" s="75" t="s">
        <v>152</v>
      </c>
      <c r="E4541" s="75" t="s">
        <v>16</v>
      </c>
      <c r="F4541" s="75" t="s">
        <v>705</v>
      </c>
      <c r="G4541" s="77">
        <v>623.0</v>
      </c>
    </row>
    <row r="4542">
      <c r="A4542" s="75" t="s">
        <v>665</v>
      </c>
      <c r="B4542" s="75" t="s">
        <v>704</v>
      </c>
      <c r="C4542" s="75" t="s">
        <v>683</v>
      </c>
      <c r="D4542" s="75" t="s">
        <v>152</v>
      </c>
      <c r="E4542" s="75" t="s">
        <v>16</v>
      </c>
      <c r="F4542" s="75" t="s">
        <v>706</v>
      </c>
      <c r="G4542" s="77">
        <v>517.0</v>
      </c>
    </row>
    <row r="4543">
      <c r="A4543" s="75" t="s">
        <v>665</v>
      </c>
      <c r="B4543" s="75" t="s">
        <v>704</v>
      </c>
      <c r="C4543" s="75" t="s">
        <v>683</v>
      </c>
      <c r="D4543" s="75" t="s">
        <v>152</v>
      </c>
      <c r="E4543" s="75" t="s">
        <v>16</v>
      </c>
      <c r="F4543" s="75" t="s">
        <v>707</v>
      </c>
      <c r="G4543" s="77">
        <v>429.0</v>
      </c>
    </row>
    <row r="4544">
      <c r="A4544" s="75" t="s">
        <v>665</v>
      </c>
      <c r="B4544" s="75" t="s">
        <v>704</v>
      </c>
      <c r="C4544" s="75" t="s">
        <v>683</v>
      </c>
      <c r="D4544" s="75" t="s">
        <v>152</v>
      </c>
      <c r="E4544" s="75" t="s">
        <v>12</v>
      </c>
      <c r="F4544" s="75" t="s">
        <v>705</v>
      </c>
      <c r="G4544" s="77">
        <v>85.0</v>
      </c>
    </row>
    <row r="4545">
      <c r="A4545" s="75" t="s">
        <v>665</v>
      </c>
      <c r="B4545" s="75" t="s">
        <v>704</v>
      </c>
      <c r="C4545" s="75" t="s">
        <v>683</v>
      </c>
      <c r="D4545" s="75" t="s">
        <v>152</v>
      </c>
      <c r="E4545" s="75" t="s">
        <v>12</v>
      </c>
      <c r="F4545" s="75" t="s">
        <v>706</v>
      </c>
      <c r="G4545" s="77">
        <v>6.0</v>
      </c>
    </row>
    <row r="4546">
      <c r="A4546" s="75" t="s">
        <v>665</v>
      </c>
      <c r="B4546" s="75" t="s">
        <v>704</v>
      </c>
      <c r="C4546" s="75" t="s">
        <v>683</v>
      </c>
      <c r="D4546" s="75" t="s">
        <v>152</v>
      </c>
      <c r="E4546" s="75" t="s">
        <v>12</v>
      </c>
      <c r="F4546" s="75" t="s">
        <v>707</v>
      </c>
      <c r="G4546" s="77">
        <v>5.0</v>
      </c>
    </row>
    <row r="4547">
      <c r="A4547" s="75" t="s">
        <v>665</v>
      </c>
      <c r="B4547" s="75" t="s">
        <v>704</v>
      </c>
      <c r="C4547" s="75" t="s">
        <v>683</v>
      </c>
      <c r="D4547" s="75" t="s">
        <v>152</v>
      </c>
      <c r="E4547" s="75" t="s">
        <v>18</v>
      </c>
      <c r="F4547" s="75" t="s">
        <v>705</v>
      </c>
      <c r="G4547" s="77">
        <v>19.0</v>
      </c>
    </row>
    <row r="4548">
      <c r="A4548" s="75" t="s">
        <v>665</v>
      </c>
      <c r="B4548" s="75" t="s">
        <v>704</v>
      </c>
      <c r="C4548" s="75" t="s">
        <v>683</v>
      </c>
      <c r="D4548" s="75" t="s">
        <v>152</v>
      </c>
      <c r="E4548" s="75" t="s">
        <v>18</v>
      </c>
      <c r="F4548" s="75" t="s">
        <v>706</v>
      </c>
      <c r="G4548" s="77">
        <v>8.0</v>
      </c>
    </row>
    <row r="4549">
      <c r="A4549" s="75" t="s">
        <v>665</v>
      </c>
      <c r="B4549" s="75" t="s">
        <v>704</v>
      </c>
      <c r="C4549" s="75" t="s">
        <v>683</v>
      </c>
      <c r="D4549" s="75" t="s">
        <v>152</v>
      </c>
      <c r="E4549" s="75" t="s">
        <v>18</v>
      </c>
      <c r="F4549" s="75" t="s">
        <v>707</v>
      </c>
      <c r="G4549" s="77">
        <v>6.0</v>
      </c>
    </row>
    <row r="4550">
      <c r="A4550" s="75" t="s">
        <v>665</v>
      </c>
      <c r="B4550" s="75" t="s">
        <v>704</v>
      </c>
      <c r="C4550" s="75" t="s">
        <v>683</v>
      </c>
      <c r="D4550" s="75" t="s">
        <v>203</v>
      </c>
      <c r="E4550" s="75" t="s">
        <v>17</v>
      </c>
      <c r="F4550" s="75" t="s">
        <v>705</v>
      </c>
      <c r="G4550" s="77">
        <v>15.0</v>
      </c>
    </row>
    <row r="4551">
      <c r="A4551" s="75" t="s">
        <v>665</v>
      </c>
      <c r="B4551" s="75" t="s">
        <v>704</v>
      </c>
      <c r="C4551" s="75" t="s">
        <v>683</v>
      </c>
      <c r="D4551" s="75" t="s">
        <v>203</v>
      </c>
      <c r="E4551" s="75" t="s">
        <v>17</v>
      </c>
      <c r="F4551" s="75" t="s">
        <v>706</v>
      </c>
      <c r="G4551" s="77">
        <v>3.0</v>
      </c>
    </row>
    <row r="4552">
      <c r="A4552" s="75" t="s">
        <v>665</v>
      </c>
      <c r="B4552" s="75" t="s">
        <v>704</v>
      </c>
      <c r="C4552" s="75" t="s">
        <v>683</v>
      </c>
      <c r="D4552" s="75" t="s">
        <v>203</v>
      </c>
      <c r="E4552" s="75" t="s">
        <v>17</v>
      </c>
      <c r="F4552" s="75" t="s">
        <v>707</v>
      </c>
      <c r="G4552" s="77">
        <v>3.0</v>
      </c>
    </row>
    <row r="4553">
      <c r="A4553" s="75" t="s">
        <v>665</v>
      </c>
      <c r="B4553" s="75" t="s">
        <v>704</v>
      </c>
      <c r="C4553" s="75" t="s">
        <v>683</v>
      </c>
      <c r="D4553" s="75" t="s">
        <v>203</v>
      </c>
      <c r="E4553" s="75" t="s">
        <v>14</v>
      </c>
      <c r="F4553" s="75" t="s">
        <v>705</v>
      </c>
      <c r="G4553" s="77">
        <v>84.0</v>
      </c>
    </row>
    <row r="4554">
      <c r="A4554" s="75" t="s">
        <v>665</v>
      </c>
      <c r="B4554" s="75" t="s">
        <v>704</v>
      </c>
      <c r="C4554" s="75" t="s">
        <v>683</v>
      </c>
      <c r="D4554" s="75" t="s">
        <v>203</v>
      </c>
      <c r="E4554" s="75" t="s">
        <v>14</v>
      </c>
      <c r="F4554" s="75" t="s">
        <v>706</v>
      </c>
      <c r="G4554" s="77">
        <v>0.0</v>
      </c>
    </row>
    <row r="4555">
      <c r="A4555" s="75" t="s">
        <v>665</v>
      </c>
      <c r="B4555" s="75" t="s">
        <v>704</v>
      </c>
      <c r="C4555" s="75" t="s">
        <v>683</v>
      </c>
      <c r="D4555" s="75" t="s">
        <v>203</v>
      </c>
      <c r="E4555" s="75" t="s">
        <v>14</v>
      </c>
      <c r="F4555" s="75" t="s">
        <v>707</v>
      </c>
      <c r="G4555" s="77">
        <v>0.0</v>
      </c>
    </row>
    <row r="4556">
      <c r="A4556" s="75" t="s">
        <v>665</v>
      </c>
      <c r="B4556" s="75" t="s">
        <v>704</v>
      </c>
      <c r="C4556" s="75" t="s">
        <v>683</v>
      </c>
      <c r="D4556" s="75" t="s">
        <v>203</v>
      </c>
      <c r="E4556" s="75" t="s">
        <v>11</v>
      </c>
      <c r="F4556" s="75" t="s">
        <v>705</v>
      </c>
      <c r="G4556" s="77">
        <v>1027.0</v>
      </c>
    </row>
    <row r="4557">
      <c r="A4557" s="75" t="s">
        <v>665</v>
      </c>
      <c r="B4557" s="75" t="s">
        <v>704</v>
      </c>
      <c r="C4557" s="75" t="s">
        <v>683</v>
      </c>
      <c r="D4557" s="75" t="s">
        <v>203</v>
      </c>
      <c r="E4557" s="75" t="s">
        <v>11</v>
      </c>
      <c r="F4557" s="75" t="s">
        <v>706</v>
      </c>
      <c r="G4557" s="77">
        <v>41.0</v>
      </c>
    </row>
    <row r="4558">
      <c r="A4558" s="75" t="s">
        <v>665</v>
      </c>
      <c r="B4558" s="75" t="s">
        <v>704</v>
      </c>
      <c r="C4558" s="75" t="s">
        <v>683</v>
      </c>
      <c r="D4558" s="75" t="s">
        <v>203</v>
      </c>
      <c r="E4558" s="75" t="s">
        <v>11</v>
      </c>
      <c r="F4558" s="75" t="s">
        <v>707</v>
      </c>
      <c r="G4558" s="77">
        <v>39.0</v>
      </c>
    </row>
    <row r="4559">
      <c r="A4559" s="75" t="s">
        <v>665</v>
      </c>
      <c r="B4559" s="75" t="s">
        <v>704</v>
      </c>
      <c r="C4559" s="75" t="s">
        <v>683</v>
      </c>
      <c r="D4559" s="75" t="s">
        <v>203</v>
      </c>
      <c r="E4559" s="75" t="s">
        <v>20</v>
      </c>
      <c r="F4559" s="75" t="s">
        <v>705</v>
      </c>
      <c r="G4559" s="77">
        <v>21.0</v>
      </c>
    </row>
    <row r="4560">
      <c r="A4560" s="75" t="s">
        <v>665</v>
      </c>
      <c r="B4560" s="75" t="s">
        <v>704</v>
      </c>
      <c r="C4560" s="75" t="s">
        <v>683</v>
      </c>
      <c r="D4560" s="75" t="s">
        <v>203</v>
      </c>
      <c r="E4560" s="75" t="s">
        <v>20</v>
      </c>
      <c r="F4560" s="75" t="s">
        <v>706</v>
      </c>
      <c r="G4560" s="77">
        <v>2.0</v>
      </c>
    </row>
    <row r="4561">
      <c r="A4561" s="75" t="s">
        <v>665</v>
      </c>
      <c r="B4561" s="75" t="s">
        <v>704</v>
      </c>
      <c r="C4561" s="75" t="s">
        <v>683</v>
      </c>
      <c r="D4561" s="75" t="s">
        <v>203</v>
      </c>
      <c r="E4561" s="75" t="s">
        <v>20</v>
      </c>
      <c r="F4561" s="75" t="s">
        <v>707</v>
      </c>
      <c r="G4561" s="77">
        <v>1.0</v>
      </c>
    </row>
    <row r="4562">
      <c r="A4562" s="75" t="s">
        <v>665</v>
      </c>
      <c r="B4562" s="75" t="s">
        <v>704</v>
      </c>
      <c r="C4562" s="75" t="s">
        <v>683</v>
      </c>
      <c r="D4562" s="75" t="s">
        <v>203</v>
      </c>
      <c r="E4562" s="75" t="s">
        <v>15</v>
      </c>
      <c r="F4562" s="75" t="s">
        <v>705</v>
      </c>
      <c r="G4562" s="77">
        <v>106.0</v>
      </c>
    </row>
    <row r="4563">
      <c r="A4563" s="75" t="s">
        <v>665</v>
      </c>
      <c r="B4563" s="75" t="s">
        <v>704</v>
      </c>
      <c r="C4563" s="75" t="s">
        <v>683</v>
      </c>
      <c r="D4563" s="75" t="s">
        <v>203</v>
      </c>
      <c r="E4563" s="75" t="s">
        <v>15</v>
      </c>
      <c r="F4563" s="75" t="s">
        <v>706</v>
      </c>
      <c r="G4563" s="77">
        <v>2.0</v>
      </c>
    </row>
    <row r="4564">
      <c r="A4564" s="75" t="s">
        <v>665</v>
      </c>
      <c r="B4564" s="75" t="s">
        <v>704</v>
      </c>
      <c r="C4564" s="75" t="s">
        <v>683</v>
      </c>
      <c r="D4564" s="75" t="s">
        <v>203</v>
      </c>
      <c r="E4564" s="75" t="s">
        <v>15</v>
      </c>
      <c r="F4564" s="75" t="s">
        <v>707</v>
      </c>
      <c r="G4564" s="77">
        <v>2.0</v>
      </c>
    </row>
    <row r="4565">
      <c r="A4565" s="75" t="s">
        <v>665</v>
      </c>
      <c r="B4565" s="75" t="s">
        <v>704</v>
      </c>
      <c r="C4565" s="75" t="s">
        <v>683</v>
      </c>
      <c r="D4565" s="75" t="s">
        <v>203</v>
      </c>
      <c r="E4565" s="75" t="s">
        <v>19</v>
      </c>
      <c r="F4565" s="75" t="s">
        <v>705</v>
      </c>
      <c r="G4565" s="77">
        <v>13.0</v>
      </c>
    </row>
    <row r="4566">
      <c r="A4566" s="75" t="s">
        <v>665</v>
      </c>
      <c r="B4566" s="75" t="s">
        <v>704</v>
      </c>
      <c r="C4566" s="75" t="s">
        <v>683</v>
      </c>
      <c r="D4566" s="75" t="s">
        <v>203</v>
      </c>
      <c r="E4566" s="75" t="s">
        <v>19</v>
      </c>
      <c r="F4566" s="75" t="s">
        <v>706</v>
      </c>
      <c r="G4566" s="77">
        <v>7.0</v>
      </c>
    </row>
    <row r="4567">
      <c r="A4567" s="75" t="s">
        <v>665</v>
      </c>
      <c r="B4567" s="75" t="s">
        <v>704</v>
      </c>
      <c r="C4567" s="75" t="s">
        <v>683</v>
      </c>
      <c r="D4567" s="75" t="s">
        <v>203</v>
      </c>
      <c r="E4567" s="75" t="s">
        <v>19</v>
      </c>
      <c r="F4567" s="75" t="s">
        <v>707</v>
      </c>
      <c r="G4567" s="77">
        <v>7.0</v>
      </c>
    </row>
    <row r="4568">
      <c r="A4568" s="75" t="s">
        <v>665</v>
      </c>
      <c r="B4568" s="75" t="s">
        <v>704</v>
      </c>
      <c r="C4568" s="75" t="s">
        <v>683</v>
      </c>
      <c r="D4568" s="75" t="s">
        <v>203</v>
      </c>
      <c r="E4568" s="75" t="s">
        <v>13</v>
      </c>
      <c r="F4568" s="75" t="s">
        <v>705</v>
      </c>
      <c r="G4568" s="77">
        <v>11.0</v>
      </c>
    </row>
    <row r="4569">
      <c r="A4569" s="75" t="s">
        <v>665</v>
      </c>
      <c r="B4569" s="75" t="s">
        <v>704</v>
      </c>
      <c r="C4569" s="75" t="s">
        <v>683</v>
      </c>
      <c r="D4569" s="75" t="s">
        <v>203</v>
      </c>
      <c r="E4569" s="75" t="s">
        <v>13</v>
      </c>
      <c r="F4569" s="75" t="s">
        <v>706</v>
      </c>
      <c r="G4569" s="77">
        <v>0.0</v>
      </c>
    </row>
    <row r="4570">
      <c r="A4570" s="75" t="s">
        <v>665</v>
      </c>
      <c r="B4570" s="75" t="s">
        <v>704</v>
      </c>
      <c r="C4570" s="75" t="s">
        <v>683</v>
      </c>
      <c r="D4570" s="75" t="s">
        <v>203</v>
      </c>
      <c r="E4570" s="75" t="s">
        <v>13</v>
      </c>
      <c r="F4570" s="75" t="s">
        <v>707</v>
      </c>
      <c r="G4570" s="77">
        <v>0.0</v>
      </c>
    </row>
    <row r="4571">
      <c r="A4571" s="75" t="s">
        <v>665</v>
      </c>
      <c r="B4571" s="75" t="s">
        <v>704</v>
      </c>
      <c r="C4571" s="75" t="s">
        <v>683</v>
      </c>
      <c r="D4571" s="75" t="s">
        <v>203</v>
      </c>
      <c r="E4571" s="75" t="s">
        <v>10</v>
      </c>
      <c r="F4571" s="75" t="s">
        <v>705</v>
      </c>
      <c r="G4571" s="77">
        <v>673.0</v>
      </c>
    </row>
    <row r="4572">
      <c r="A4572" s="75" t="s">
        <v>665</v>
      </c>
      <c r="B4572" s="75" t="s">
        <v>704</v>
      </c>
      <c r="C4572" s="75" t="s">
        <v>683</v>
      </c>
      <c r="D4572" s="75" t="s">
        <v>203</v>
      </c>
      <c r="E4572" s="75" t="s">
        <v>10</v>
      </c>
      <c r="F4572" s="75" t="s">
        <v>706</v>
      </c>
      <c r="G4572" s="77">
        <v>348.0</v>
      </c>
    </row>
    <row r="4573">
      <c r="A4573" s="75" t="s">
        <v>665</v>
      </c>
      <c r="B4573" s="75" t="s">
        <v>704</v>
      </c>
      <c r="C4573" s="75" t="s">
        <v>683</v>
      </c>
      <c r="D4573" s="75" t="s">
        <v>203</v>
      </c>
      <c r="E4573" s="75" t="s">
        <v>10</v>
      </c>
      <c r="F4573" s="75" t="s">
        <v>707</v>
      </c>
      <c r="G4573" s="77">
        <v>176.0</v>
      </c>
    </row>
    <row r="4574">
      <c r="A4574" s="75" t="s">
        <v>665</v>
      </c>
      <c r="B4574" s="75" t="s">
        <v>704</v>
      </c>
      <c r="C4574" s="75" t="s">
        <v>683</v>
      </c>
      <c r="D4574" s="75" t="s">
        <v>203</v>
      </c>
      <c r="E4574" s="75" t="s">
        <v>16</v>
      </c>
      <c r="F4574" s="75" t="s">
        <v>705</v>
      </c>
      <c r="G4574" s="77">
        <v>47.0</v>
      </c>
    </row>
    <row r="4575">
      <c r="A4575" s="75" t="s">
        <v>665</v>
      </c>
      <c r="B4575" s="75" t="s">
        <v>704</v>
      </c>
      <c r="C4575" s="75" t="s">
        <v>683</v>
      </c>
      <c r="D4575" s="75" t="s">
        <v>203</v>
      </c>
      <c r="E4575" s="75" t="s">
        <v>16</v>
      </c>
      <c r="F4575" s="75" t="s">
        <v>706</v>
      </c>
      <c r="G4575" s="77">
        <v>8.0</v>
      </c>
    </row>
    <row r="4576">
      <c r="A4576" s="75" t="s">
        <v>665</v>
      </c>
      <c r="B4576" s="75" t="s">
        <v>704</v>
      </c>
      <c r="C4576" s="75" t="s">
        <v>683</v>
      </c>
      <c r="D4576" s="75" t="s">
        <v>203</v>
      </c>
      <c r="E4576" s="75" t="s">
        <v>16</v>
      </c>
      <c r="F4576" s="75" t="s">
        <v>707</v>
      </c>
      <c r="G4576" s="77">
        <v>6.0</v>
      </c>
    </row>
    <row r="4577">
      <c r="A4577" s="75" t="s">
        <v>665</v>
      </c>
      <c r="B4577" s="75" t="s">
        <v>704</v>
      </c>
      <c r="C4577" s="75" t="s">
        <v>683</v>
      </c>
      <c r="D4577" s="75" t="s">
        <v>203</v>
      </c>
      <c r="E4577" s="75" t="s">
        <v>12</v>
      </c>
      <c r="F4577" s="75" t="s">
        <v>705</v>
      </c>
      <c r="G4577" s="77">
        <v>122.0</v>
      </c>
    </row>
    <row r="4578">
      <c r="A4578" s="75" t="s">
        <v>665</v>
      </c>
      <c r="B4578" s="75" t="s">
        <v>704</v>
      </c>
      <c r="C4578" s="75" t="s">
        <v>683</v>
      </c>
      <c r="D4578" s="75" t="s">
        <v>203</v>
      </c>
      <c r="E4578" s="75" t="s">
        <v>12</v>
      </c>
      <c r="F4578" s="75" t="s">
        <v>706</v>
      </c>
      <c r="G4578" s="77">
        <v>29.0</v>
      </c>
    </row>
    <row r="4579">
      <c r="A4579" s="75" t="s">
        <v>665</v>
      </c>
      <c r="B4579" s="75" t="s">
        <v>704</v>
      </c>
      <c r="C4579" s="75" t="s">
        <v>683</v>
      </c>
      <c r="D4579" s="75" t="s">
        <v>203</v>
      </c>
      <c r="E4579" s="75" t="s">
        <v>12</v>
      </c>
      <c r="F4579" s="75" t="s">
        <v>707</v>
      </c>
      <c r="G4579" s="77">
        <v>20.0</v>
      </c>
    </row>
    <row r="4580">
      <c r="A4580" s="75" t="s">
        <v>665</v>
      </c>
      <c r="B4580" s="75" t="s">
        <v>704</v>
      </c>
      <c r="C4580" s="75" t="s">
        <v>683</v>
      </c>
      <c r="D4580" s="75" t="s">
        <v>203</v>
      </c>
      <c r="E4580" s="75" t="s">
        <v>18</v>
      </c>
      <c r="F4580" s="75" t="s">
        <v>705</v>
      </c>
      <c r="G4580" s="77">
        <v>9.0</v>
      </c>
    </row>
    <row r="4581">
      <c r="A4581" s="75" t="s">
        <v>665</v>
      </c>
      <c r="B4581" s="75" t="s">
        <v>704</v>
      </c>
      <c r="C4581" s="75" t="s">
        <v>683</v>
      </c>
      <c r="D4581" s="75" t="s">
        <v>203</v>
      </c>
      <c r="E4581" s="75" t="s">
        <v>18</v>
      </c>
      <c r="F4581" s="75" t="s">
        <v>706</v>
      </c>
      <c r="G4581" s="77">
        <v>4.0</v>
      </c>
    </row>
    <row r="4582">
      <c r="A4582" s="75" t="s">
        <v>665</v>
      </c>
      <c r="B4582" s="75" t="s">
        <v>704</v>
      </c>
      <c r="C4582" s="75" t="s">
        <v>683</v>
      </c>
      <c r="D4582" s="75" t="s">
        <v>203</v>
      </c>
      <c r="E4582" s="75" t="s">
        <v>18</v>
      </c>
      <c r="F4582" s="75" t="s">
        <v>707</v>
      </c>
      <c r="G4582" s="77">
        <v>3.0</v>
      </c>
    </row>
    <row r="4583">
      <c r="A4583" s="75" t="s">
        <v>665</v>
      </c>
      <c r="B4583" s="75" t="s">
        <v>704</v>
      </c>
      <c r="C4583" s="75" t="s">
        <v>683</v>
      </c>
      <c r="D4583" s="75" t="s">
        <v>92</v>
      </c>
      <c r="E4583" s="75" t="s">
        <v>17</v>
      </c>
      <c r="F4583" s="75" t="s">
        <v>705</v>
      </c>
      <c r="G4583" s="77">
        <v>386.0</v>
      </c>
    </row>
    <row r="4584">
      <c r="A4584" s="75" t="s">
        <v>665</v>
      </c>
      <c r="B4584" s="75" t="s">
        <v>704</v>
      </c>
      <c r="C4584" s="75" t="s">
        <v>683</v>
      </c>
      <c r="D4584" s="75" t="s">
        <v>92</v>
      </c>
      <c r="E4584" s="75" t="s">
        <v>17</v>
      </c>
      <c r="F4584" s="75" t="s">
        <v>706</v>
      </c>
      <c r="G4584" s="77">
        <v>90.0</v>
      </c>
    </row>
    <row r="4585">
      <c r="A4585" s="75" t="s">
        <v>665</v>
      </c>
      <c r="B4585" s="75" t="s">
        <v>704</v>
      </c>
      <c r="C4585" s="75" t="s">
        <v>683</v>
      </c>
      <c r="D4585" s="75" t="s">
        <v>92</v>
      </c>
      <c r="E4585" s="75" t="s">
        <v>17</v>
      </c>
      <c r="F4585" s="75" t="s">
        <v>707</v>
      </c>
      <c r="G4585" s="77">
        <v>72.0</v>
      </c>
    </row>
    <row r="4586">
      <c r="A4586" s="75" t="s">
        <v>665</v>
      </c>
      <c r="B4586" s="75" t="s">
        <v>704</v>
      </c>
      <c r="C4586" s="75" t="s">
        <v>683</v>
      </c>
      <c r="D4586" s="75" t="s">
        <v>92</v>
      </c>
      <c r="E4586" s="75" t="s">
        <v>14</v>
      </c>
      <c r="F4586" s="75" t="s">
        <v>705</v>
      </c>
      <c r="G4586" s="77">
        <v>679.0</v>
      </c>
    </row>
    <row r="4587">
      <c r="A4587" s="75" t="s">
        <v>665</v>
      </c>
      <c r="B4587" s="75" t="s">
        <v>704</v>
      </c>
      <c r="C4587" s="75" t="s">
        <v>683</v>
      </c>
      <c r="D4587" s="75" t="s">
        <v>92</v>
      </c>
      <c r="E4587" s="75" t="s">
        <v>14</v>
      </c>
      <c r="F4587" s="75" t="s">
        <v>706</v>
      </c>
      <c r="G4587" s="77">
        <v>0.0</v>
      </c>
    </row>
    <row r="4588">
      <c r="A4588" s="75" t="s">
        <v>665</v>
      </c>
      <c r="B4588" s="75" t="s">
        <v>704</v>
      </c>
      <c r="C4588" s="75" t="s">
        <v>683</v>
      </c>
      <c r="D4588" s="75" t="s">
        <v>92</v>
      </c>
      <c r="E4588" s="75" t="s">
        <v>14</v>
      </c>
      <c r="F4588" s="75" t="s">
        <v>707</v>
      </c>
      <c r="G4588" s="77">
        <v>0.0</v>
      </c>
    </row>
    <row r="4589">
      <c r="A4589" s="75" t="s">
        <v>665</v>
      </c>
      <c r="B4589" s="75" t="s">
        <v>704</v>
      </c>
      <c r="C4589" s="75" t="s">
        <v>683</v>
      </c>
      <c r="D4589" s="75" t="s">
        <v>92</v>
      </c>
      <c r="E4589" s="75" t="s">
        <v>11</v>
      </c>
      <c r="F4589" s="75" t="s">
        <v>705</v>
      </c>
      <c r="G4589" s="77">
        <v>12526.0</v>
      </c>
    </row>
    <row r="4590">
      <c r="A4590" s="75" t="s">
        <v>665</v>
      </c>
      <c r="B4590" s="75" t="s">
        <v>704</v>
      </c>
      <c r="C4590" s="75" t="s">
        <v>683</v>
      </c>
      <c r="D4590" s="75" t="s">
        <v>92</v>
      </c>
      <c r="E4590" s="75" t="s">
        <v>11</v>
      </c>
      <c r="F4590" s="75" t="s">
        <v>706</v>
      </c>
      <c r="G4590" s="77">
        <v>2774.0</v>
      </c>
    </row>
    <row r="4591">
      <c r="A4591" s="75" t="s">
        <v>665</v>
      </c>
      <c r="B4591" s="75" t="s">
        <v>704</v>
      </c>
      <c r="C4591" s="75" t="s">
        <v>683</v>
      </c>
      <c r="D4591" s="75" t="s">
        <v>92</v>
      </c>
      <c r="E4591" s="75" t="s">
        <v>11</v>
      </c>
      <c r="F4591" s="75" t="s">
        <v>707</v>
      </c>
      <c r="G4591" s="77">
        <v>2403.0</v>
      </c>
    </row>
    <row r="4592">
      <c r="A4592" s="75" t="s">
        <v>665</v>
      </c>
      <c r="B4592" s="75" t="s">
        <v>704</v>
      </c>
      <c r="C4592" s="75" t="s">
        <v>683</v>
      </c>
      <c r="D4592" s="75" t="s">
        <v>92</v>
      </c>
      <c r="E4592" s="75" t="s">
        <v>20</v>
      </c>
      <c r="F4592" s="75" t="s">
        <v>705</v>
      </c>
      <c r="G4592" s="77">
        <v>246.0</v>
      </c>
    </row>
    <row r="4593">
      <c r="A4593" s="75" t="s">
        <v>665</v>
      </c>
      <c r="B4593" s="75" t="s">
        <v>704</v>
      </c>
      <c r="C4593" s="75" t="s">
        <v>683</v>
      </c>
      <c r="D4593" s="75" t="s">
        <v>92</v>
      </c>
      <c r="E4593" s="75" t="s">
        <v>20</v>
      </c>
      <c r="F4593" s="75" t="s">
        <v>706</v>
      </c>
      <c r="G4593" s="77">
        <v>31.0</v>
      </c>
    </row>
    <row r="4594">
      <c r="A4594" s="75" t="s">
        <v>665</v>
      </c>
      <c r="B4594" s="75" t="s">
        <v>704</v>
      </c>
      <c r="C4594" s="75" t="s">
        <v>683</v>
      </c>
      <c r="D4594" s="75" t="s">
        <v>92</v>
      </c>
      <c r="E4594" s="75" t="s">
        <v>20</v>
      </c>
      <c r="F4594" s="75" t="s">
        <v>707</v>
      </c>
      <c r="G4594" s="77">
        <v>28.0</v>
      </c>
    </row>
    <row r="4595">
      <c r="A4595" s="75" t="s">
        <v>665</v>
      </c>
      <c r="B4595" s="75" t="s">
        <v>704</v>
      </c>
      <c r="C4595" s="75" t="s">
        <v>683</v>
      </c>
      <c r="D4595" s="75" t="s">
        <v>92</v>
      </c>
      <c r="E4595" s="75" t="s">
        <v>15</v>
      </c>
      <c r="F4595" s="75" t="s">
        <v>705</v>
      </c>
      <c r="G4595" s="77">
        <v>3563.0</v>
      </c>
    </row>
    <row r="4596">
      <c r="A4596" s="75" t="s">
        <v>665</v>
      </c>
      <c r="B4596" s="75" t="s">
        <v>704</v>
      </c>
      <c r="C4596" s="75" t="s">
        <v>683</v>
      </c>
      <c r="D4596" s="75" t="s">
        <v>92</v>
      </c>
      <c r="E4596" s="75" t="s">
        <v>15</v>
      </c>
      <c r="F4596" s="75" t="s">
        <v>706</v>
      </c>
      <c r="G4596" s="77">
        <v>47.0</v>
      </c>
    </row>
    <row r="4597">
      <c r="A4597" s="75" t="s">
        <v>665</v>
      </c>
      <c r="B4597" s="75" t="s">
        <v>704</v>
      </c>
      <c r="C4597" s="75" t="s">
        <v>683</v>
      </c>
      <c r="D4597" s="75" t="s">
        <v>92</v>
      </c>
      <c r="E4597" s="75" t="s">
        <v>15</v>
      </c>
      <c r="F4597" s="75" t="s">
        <v>707</v>
      </c>
      <c r="G4597" s="77">
        <v>47.0</v>
      </c>
    </row>
    <row r="4598">
      <c r="A4598" s="75" t="s">
        <v>665</v>
      </c>
      <c r="B4598" s="75" t="s">
        <v>704</v>
      </c>
      <c r="C4598" s="75" t="s">
        <v>683</v>
      </c>
      <c r="D4598" s="75" t="s">
        <v>92</v>
      </c>
      <c r="E4598" s="75" t="s">
        <v>19</v>
      </c>
      <c r="F4598" s="75" t="s">
        <v>705</v>
      </c>
      <c r="G4598" s="77">
        <v>144.0</v>
      </c>
    </row>
    <row r="4599">
      <c r="A4599" s="75" t="s">
        <v>665</v>
      </c>
      <c r="B4599" s="75" t="s">
        <v>704</v>
      </c>
      <c r="C4599" s="75" t="s">
        <v>683</v>
      </c>
      <c r="D4599" s="75" t="s">
        <v>92</v>
      </c>
      <c r="E4599" s="75" t="s">
        <v>19</v>
      </c>
      <c r="F4599" s="75" t="s">
        <v>706</v>
      </c>
      <c r="G4599" s="77">
        <v>58.0</v>
      </c>
    </row>
    <row r="4600">
      <c r="A4600" s="75" t="s">
        <v>665</v>
      </c>
      <c r="B4600" s="75" t="s">
        <v>704</v>
      </c>
      <c r="C4600" s="75" t="s">
        <v>683</v>
      </c>
      <c r="D4600" s="75" t="s">
        <v>92</v>
      </c>
      <c r="E4600" s="75" t="s">
        <v>19</v>
      </c>
      <c r="F4600" s="75" t="s">
        <v>707</v>
      </c>
      <c r="G4600" s="77">
        <v>53.0</v>
      </c>
    </row>
    <row r="4601">
      <c r="A4601" s="75" t="s">
        <v>665</v>
      </c>
      <c r="B4601" s="75" t="s">
        <v>704</v>
      </c>
      <c r="C4601" s="75" t="s">
        <v>683</v>
      </c>
      <c r="D4601" s="75" t="s">
        <v>92</v>
      </c>
      <c r="E4601" s="75" t="s">
        <v>13</v>
      </c>
      <c r="F4601" s="75" t="s">
        <v>705</v>
      </c>
      <c r="G4601" s="77">
        <v>159.0</v>
      </c>
    </row>
    <row r="4602">
      <c r="A4602" s="75" t="s">
        <v>665</v>
      </c>
      <c r="B4602" s="75" t="s">
        <v>704</v>
      </c>
      <c r="C4602" s="75" t="s">
        <v>683</v>
      </c>
      <c r="D4602" s="75" t="s">
        <v>92</v>
      </c>
      <c r="E4602" s="75" t="s">
        <v>13</v>
      </c>
      <c r="F4602" s="75" t="s">
        <v>706</v>
      </c>
      <c r="G4602" s="77">
        <v>16.0</v>
      </c>
    </row>
    <row r="4603">
      <c r="A4603" s="75" t="s">
        <v>665</v>
      </c>
      <c r="B4603" s="75" t="s">
        <v>704</v>
      </c>
      <c r="C4603" s="75" t="s">
        <v>683</v>
      </c>
      <c r="D4603" s="75" t="s">
        <v>92</v>
      </c>
      <c r="E4603" s="75" t="s">
        <v>13</v>
      </c>
      <c r="F4603" s="75" t="s">
        <v>707</v>
      </c>
      <c r="G4603" s="77">
        <v>16.0</v>
      </c>
    </row>
    <row r="4604">
      <c r="A4604" s="75" t="s">
        <v>665</v>
      </c>
      <c r="B4604" s="75" t="s">
        <v>704</v>
      </c>
      <c r="C4604" s="75" t="s">
        <v>683</v>
      </c>
      <c r="D4604" s="75" t="s">
        <v>92</v>
      </c>
      <c r="E4604" s="75" t="s">
        <v>10</v>
      </c>
      <c r="F4604" s="75" t="s">
        <v>705</v>
      </c>
      <c r="G4604" s="77">
        <v>15750.0</v>
      </c>
    </row>
    <row r="4605">
      <c r="A4605" s="75" t="s">
        <v>665</v>
      </c>
      <c r="B4605" s="75" t="s">
        <v>704</v>
      </c>
      <c r="C4605" s="75" t="s">
        <v>683</v>
      </c>
      <c r="D4605" s="75" t="s">
        <v>92</v>
      </c>
      <c r="E4605" s="75" t="s">
        <v>10</v>
      </c>
      <c r="F4605" s="75" t="s">
        <v>706</v>
      </c>
      <c r="G4605" s="77">
        <v>10620.0</v>
      </c>
    </row>
    <row r="4606">
      <c r="A4606" s="75" t="s">
        <v>665</v>
      </c>
      <c r="B4606" s="75" t="s">
        <v>704</v>
      </c>
      <c r="C4606" s="75" t="s">
        <v>683</v>
      </c>
      <c r="D4606" s="75" t="s">
        <v>92</v>
      </c>
      <c r="E4606" s="75" t="s">
        <v>10</v>
      </c>
      <c r="F4606" s="75" t="s">
        <v>707</v>
      </c>
      <c r="G4606" s="77">
        <v>6444.0</v>
      </c>
    </row>
    <row r="4607">
      <c r="A4607" s="75" t="s">
        <v>665</v>
      </c>
      <c r="B4607" s="75" t="s">
        <v>704</v>
      </c>
      <c r="C4607" s="75" t="s">
        <v>683</v>
      </c>
      <c r="D4607" s="75" t="s">
        <v>92</v>
      </c>
      <c r="E4607" s="75" t="s">
        <v>16</v>
      </c>
      <c r="F4607" s="75" t="s">
        <v>705</v>
      </c>
      <c r="G4607" s="77">
        <v>2616.0</v>
      </c>
    </row>
    <row r="4608">
      <c r="A4608" s="75" t="s">
        <v>665</v>
      </c>
      <c r="B4608" s="75" t="s">
        <v>704</v>
      </c>
      <c r="C4608" s="75" t="s">
        <v>683</v>
      </c>
      <c r="D4608" s="75" t="s">
        <v>92</v>
      </c>
      <c r="E4608" s="75" t="s">
        <v>16</v>
      </c>
      <c r="F4608" s="75" t="s">
        <v>706</v>
      </c>
      <c r="G4608" s="77">
        <v>1780.0</v>
      </c>
    </row>
    <row r="4609">
      <c r="A4609" s="75" t="s">
        <v>665</v>
      </c>
      <c r="B4609" s="75" t="s">
        <v>704</v>
      </c>
      <c r="C4609" s="75" t="s">
        <v>683</v>
      </c>
      <c r="D4609" s="75" t="s">
        <v>92</v>
      </c>
      <c r="E4609" s="75" t="s">
        <v>16</v>
      </c>
      <c r="F4609" s="75" t="s">
        <v>707</v>
      </c>
      <c r="G4609" s="77">
        <v>1617.0</v>
      </c>
    </row>
    <row r="4610">
      <c r="A4610" s="75" t="s">
        <v>665</v>
      </c>
      <c r="B4610" s="75" t="s">
        <v>704</v>
      </c>
      <c r="C4610" s="75" t="s">
        <v>683</v>
      </c>
      <c r="D4610" s="75" t="s">
        <v>92</v>
      </c>
      <c r="E4610" s="75" t="s">
        <v>12</v>
      </c>
      <c r="F4610" s="75" t="s">
        <v>705</v>
      </c>
      <c r="G4610" s="77">
        <v>890.0</v>
      </c>
    </row>
    <row r="4611">
      <c r="A4611" s="75" t="s">
        <v>665</v>
      </c>
      <c r="B4611" s="75" t="s">
        <v>704</v>
      </c>
      <c r="C4611" s="75" t="s">
        <v>683</v>
      </c>
      <c r="D4611" s="75" t="s">
        <v>92</v>
      </c>
      <c r="E4611" s="75" t="s">
        <v>12</v>
      </c>
      <c r="F4611" s="75" t="s">
        <v>706</v>
      </c>
      <c r="G4611" s="77">
        <v>178.0</v>
      </c>
    </row>
    <row r="4612">
      <c r="A4612" s="75" t="s">
        <v>665</v>
      </c>
      <c r="B4612" s="75" t="s">
        <v>704</v>
      </c>
      <c r="C4612" s="75" t="s">
        <v>683</v>
      </c>
      <c r="D4612" s="75" t="s">
        <v>92</v>
      </c>
      <c r="E4612" s="75" t="s">
        <v>12</v>
      </c>
      <c r="F4612" s="75" t="s">
        <v>707</v>
      </c>
      <c r="G4612" s="77">
        <v>141.0</v>
      </c>
    </row>
    <row r="4613">
      <c r="A4613" s="75" t="s">
        <v>665</v>
      </c>
      <c r="B4613" s="75" t="s">
        <v>704</v>
      </c>
      <c r="C4613" s="75" t="s">
        <v>683</v>
      </c>
      <c r="D4613" s="75" t="s">
        <v>92</v>
      </c>
      <c r="E4613" s="75" t="s">
        <v>18</v>
      </c>
      <c r="F4613" s="75" t="s">
        <v>705</v>
      </c>
      <c r="G4613" s="77">
        <v>78.0</v>
      </c>
    </row>
    <row r="4614">
      <c r="A4614" s="75" t="s">
        <v>665</v>
      </c>
      <c r="B4614" s="75" t="s">
        <v>704</v>
      </c>
      <c r="C4614" s="75" t="s">
        <v>683</v>
      </c>
      <c r="D4614" s="75" t="s">
        <v>92</v>
      </c>
      <c r="E4614" s="75" t="s">
        <v>18</v>
      </c>
      <c r="F4614" s="75" t="s">
        <v>706</v>
      </c>
      <c r="G4614" s="77">
        <v>5.0</v>
      </c>
    </row>
    <row r="4615">
      <c r="A4615" s="75" t="s">
        <v>665</v>
      </c>
      <c r="B4615" s="75" t="s">
        <v>704</v>
      </c>
      <c r="C4615" s="75" t="s">
        <v>683</v>
      </c>
      <c r="D4615" s="75" t="s">
        <v>92</v>
      </c>
      <c r="E4615" s="75" t="s">
        <v>18</v>
      </c>
      <c r="F4615" s="75" t="s">
        <v>707</v>
      </c>
      <c r="G4615" s="77">
        <v>5.0</v>
      </c>
    </row>
    <row r="4616">
      <c r="A4616" s="75" t="s">
        <v>665</v>
      </c>
      <c r="B4616" s="75" t="s">
        <v>704</v>
      </c>
      <c r="C4616" s="75" t="s">
        <v>683</v>
      </c>
      <c r="D4616" s="75" t="s">
        <v>289</v>
      </c>
      <c r="E4616" s="75" t="s">
        <v>11</v>
      </c>
      <c r="F4616" s="75" t="s">
        <v>705</v>
      </c>
      <c r="G4616" s="77">
        <v>12.0</v>
      </c>
    </row>
    <row r="4617">
      <c r="A4617" s="75" t="s">
        <v>665</v>
      </c>
      <c r="B4617" s="75" t="s">
        <v>704</v>
      </c>
      <c r="C4617" s="75" t="s">
        <v>683</v>
      </c>
      <c r="D4617" s="75" t="s">
        <v>289</v>
      </c>
      <c r="E4617" s="75" t="s">
        <v>11</v>
      </c>
      <c r="F4617" s="75" t="s">
        <v>706</v>
      </c>
      <c r="G4617" s="77">
        <v>1.0</v>
      </c>
    </row>
    <row r="4618">
      <c r="A4618" s="75" t="s">
        <v>665</v>
      </c>
      <c r="B4618" s="75" t="s">
        <v>704</v>
      </c>
      <c r="C4618" s="75" t="s">
        <v>683</v>
      </c>
      <c r="D4618" s="75" t="s">
        <v>289</v>
      </c>
      <c r="E4618" s="75" t="s">
        <v>11</v>
      </c>
      <c r="F4618" s="75" t="s">
        <v>707</v>
      </c>
      <c r="G4618" s="77">
        <v>1.0</v>
      </c>
    </row>
    <row r="4619">
      <c r="A4619" s="75" t="s">
        <v>665</v>
      </c>
      <c r="B4619" s="75" t="s">
        <v>704</v>
      </c>
      <c r="C4619" s="75" t="s">
        <v>683</v>
      </c>
      <c r="D4619" s="75" t="s">
        <v>289</v>
      </c>
      <c r="E4619" s="75" t="s">
        <v>15</v>
      </c>
      <c r="F4619" s="75" t="s">
        <v>705</v>
      </c>
      <c r="G4619" s="77">
        <v>9.0</v>
      </c>
    </row>
    <row r="4620">
      <c r="A4620" s="75" t="s">
        <v>665</v>
      </c>
      <c r="B4620" s="75" t="s">
        <v>704</v>
      </c>
      <c r="C4620" s="75" t="s">
        <v>683</v>
      </c>
      <c r="D4620" s="75" t="s">
        <v>289</v>
      </c>
      <c r="E4620" s="75" t="s">
        <v>15</v>
      </c>
      <c r="F4620" s="75" t="s">
        <v>706</v>
      </c>
      <c r="G4620" s="77">
        <v>1.0</v>
      </c>
    </row>
    <row r="4621">
      <c r="A4621" s="75" t="s">
        <v>665</v>
      </c>
      <c r="B4621" s="75" t="s">
        <v>704</v>
      </c>
      <c r="C4621" s="75" t="s">
        <v>683</v>
      </c>
      <c r="D4621" s="75" t="s">
        <v>289</v>
      </c>
      <c r="E4621" s="75" t="s">
        <v>15</v>
      </c>
      <c r="F4621" s="75" t="s">
        <v>707</v>
      </c>
      <c r="G4621" s="77">
        <v>1.0</v>
      </c>
    </row>
    <row r="4622">
      <c r="A4622" s="75" t="s">
        <v>665</v>
      </c>
      <c r="B4622" s="75" t="s">
        <v>704</v>
      </c>
      <c r="C4622" s="75" t="s">
        <v>683</v>
      </c>
      <c r="D4622" s="75" t="s">
        <v>289</v>
      </c>
      <c r="E4622" s="75" t="s">
        <v>10</v>
      </c>
      <c r="F4622" s="75" t="s">
        <v>705</v>
      </c>
      <c r="G4622" s="77">
        <v>8.0</v>
      </c>
    </row>
    <row r="4623">
      <c r="A4623" s="75" t="s">
        <v>665</v>
      </c>
      <c r="B4623" s="75" t="s">
        <v>704</v>
      </c>
      <c r="C4623" s="75" t="s">
        <v>683</v>
      </c>
      <c r="D4623" s="75" t="s">
        <v>289</v>
      </c>
      <c r="E4623" s="75" t="s">
        <v>10</v>
      </c>
      <c r="F4623" s="75" t="s">
        <v>706</v>
      </c>
      <c r="G4623" s="77">
        <v>1.0</v>
      </c>
    </row>
    <row r="4624">
      <c r="A4624" s="75" t="s">
        <v>665</v>
      </c>
      <c r="B4624" s="75" t="s">
        <v>704</v>
      </c>
      <c r="C4624" s="75" t="s">
        <v>683</v>
      </c>
      <c r="D4624" s="75" t="s">
        <v>289</v>
      </c>
      <c r="E4624" s="75" t="s">
        <v>10</v>
      </c>
      <c r="F4624" s="75" t="s">
        <v>707</v>
      </c>
      <c r="G4624" s="77">
        <v>1.0</v>
      </c>
    </row>
    <row r="4625">
      <c r="A4625" s="75" t="s">
        <v>665</v>
      </c>
      <c r="B4625" s="75" t="s">
        <v>704</v>
      </c>
      <c r="C4625" s="75" t="s">
        <v>683</v>
      </c>
      <c r="D4625" s="75" t="s">
        <v>289</v>
      </c>
      <c r="E4625" s="75" t="s">
        <v>16</v>
      </c>
      <c r="F4625" s="75" t="s">
        <v>705</v>
      </c>
      <c r="G4625" s="77">
        <v>2.0</v>
      </c>
    </row>
    <row r="4626">
      <c r="A4626" s="75" t="s">
        <v>665</v>
      </c>
      <c r="B4626" s="75" t="s">
        <v>704</v>
      </c>
      <c r="C4626" s="75" t="s">
        <v>683</v>
      </c>
      <c r="D4626" s="75" t="s">
        <v>289</v>
      </c>
      <c r="E4626" s="75" t="s">
        <v>16</v>
      </c>
      <c r="F4626" s="75" t="s">
        <v>706</v>
      </c>
      <c r="G4626" s="77">
        <v>1.0</v>
      </c>
    </row>
    <row r="4627">
      <c r="A4627" s="75" t="s">
        <v>665</v>
      </c>
      <c r="B4627" s="75" t="s">
        <v>704</v>
      </c>
      <c r="C4627" s="75" t="s">
        <v>683</v>
      </c>
      <c r="D4627" s="75" t="s">
        <v>289</v>
      </c>
      <c r="E4627" s="75" t="s">
        <v>16</v>
      </c>
      <c r="F4627" s="75" t="s">
        <v>707</v>
      </c>
      <c r="G4627" s="77">
        <v>1.0</v>
      </c>
    </row>
    <row r="4628">
      <c r="A4628" s="75" t="s">
        <v>665</v>
      </c>
      <c r="B4628" s="75" t="s">
        <v>704</v>
      </c>
      <c r="C4628" s="75" t="s">
        <v>683</v>
      </c>
      <c r="D4628" s="75" t="s">
        <v>205</v>
      </c>
      <c r="E4628" s="75" t="s">
        <v>17</v>
      </c>
      <c r="F4628" s="75" t="s">
        <v>705</v>
      </c>
      <c r="G4628" s="77">
        <v>11.0</v>
      </c>
    </row>
    <row r="4629">
      <c r="A4629" s="75" t="s">
        <v>665</v>
      </c>
      <c r="B4629" s="75" t="s">
        <v>704</v>
      </c>
      <c r="C4629" s="75" t="s">
        <v>683</v>
      </c>
      <c r="D4629" s="75" t="s">
        <v>205</v>
      </c>
      <c r="E4629" s="75" t="s">
        <v>17</v>
      </c>
      <c r="F4629" s="75" t="s">
        <v>706</v>
      </c>
      <c r="G4629" s="77">
        <v>0.0</v>
      </c>
    </row>
    <row r="4630">
      <c r="A4630" s="75" t="s">
        <v>665</v>
      </c>
      <c r="B4630" s="75" t="s">
        <v>704</v>
      </c>
      <c r="C4630" s="75" t="s">
        <v>683</v>
      </c>
      <c r="D4630" s="75" t="s">
        <v>205</v>
      </c>
      <c r="E4630" s="75" t="s">
        <v>17</v>
      </c>
      <c r="F4630" s="75" t="s">
        <v>707</v>
      </c>
      <c r="G4630" s="77">
        <v>0.0</v>
      </c>
    </row>
    <row r="4631">
      <c r="A4631" s="75" t="s">
        <v>665</v>
      </c>
      <c r="B4631" s="75" t="s">
        <v>704</v>
      </c>
      <c r="C4631" s="75" t="s">
        <v>683</v>
      </c>
      <c r="D4631" s="75" t="s">
        <v>205</v>
      </c>
      <c r="E4631" s="75" t="s">
        <v>14</v>
      </c>
      <c r="F4631" s="75" t="s">
        <v>705</v>
      </c>
      <c r="G4631" s="77">
        <v>25.0</v>
      </c>
    </row>
    <row r="4632">
      <c r="A4632" s="75" t="s">
        <v>665</v>
      </c>
      <c r="B4632" s="75" t="s">
        <v>704</v>
      </c>
      <c r="C4632" s="75" t="s">
        <v>683</v>
      </c>
      <c r="D4632" s="75" t="s">
        <v>205</v>
      </c>
      <c r="E4632" s="75" t="s">
        <v>14</v>
      </c>
      <c r="F4632" s="75" t="s">
        <v>706</v>
      </c>
      <c r="G4632" s="77">
        <v>0.0</v>
      </c>
    </row>
    <row r="4633">
      <c r="A4633" s="75" t="s">
        <v>665</v>
      </c>
      <c r="B4633" s="75" t="s">
        <v>704</v>
      </c>
      <c r="C4633" s="75" t="s">
        <v>683</v>
      </c>
      <c r="D4633" s="75" t="s">
        <v>205</v>
      </c>
      <c r="E4633" s="75" t="s">
        <v>14</v>
      </c>
      <c r="F4633" s="75" t="s">
        <v>707</v>
      </c>
      <c r="G4633" s="77">
        <v>0.0</v>
      </c>
    </row>
    <row r="4634">
      <c r="A4634" s="75" t="s">
        <v>665</v>
      </c>
      <c r="B4634" s="75" t="s">
        <v>704</v>
      </c>
      <c r="C4634" s="75" t="s">
        <v>683</v>
      </c>
      <c r="D4634" s="75" t="s">
        <v>205</v>
      </c>
      <c r="E4634" s="75" t="s">
        <v>11</v>
      </c>
      <c r="F4634" s="75" t="s">
        <v>705</v>
      </c>
      <c r="G4634" s="77">
        <v>758.0</v>
      </c>
    </row>
    <row r="4635">
      <c r="A4635" s="75" t="s">
        <v>665</v>
      </c>
      <c r="B4635" s="75" t="s">
        <v>704</v>
      </c>
      <c r="C4635" s="75" t="s">
        <v>683</v>
      </c>
      <c r="D4635" s="75" t="s">
        <v>205</v>
      </c>
      <c r="E4635" s="75" t="s">
        <v>11</v>
      </c>
      <c r="F4635" s="75" t="s">
        <v>706</v>
      </c>
      <c r="G4635" s="77">
        <v>177.0</v>
      </c>
    </row>
    <row r="4636">
      <c r="A4636" s="75" t="s">
        <v>665</v>
      </c>
      <c r="B4636" s="75" t="s">
        <v>704</v>
      </c>
      <c r="C4636" s="75" t="s">
        <v>683</v>
      </c>
      <c r="D4636" s="75" t="s">
        <v>205</v>
      </c>
      <c r="E4636" s="75" t="s">
        <v>11</v>
      </c>
      <c r="F4636" s="75" t="s">
        <v>707</v>
      </c>
      <c r="G4636" s="77">
        <v>161.0</v>
      </c>
    </row>
    <row r="4637">
      <c r="A4637" s="75" t="s">
        <v>665</v>
      </c>
      <c r="B4637" s="75" t="s">
        <v>704</v>
      </c>
      <c r="C4637" s="75" t="s">
        <v>683</v>
      </c>
      <c r="D4637" s="75" t="s">
        <v>205</v>
      </c>
      <c r="E4637" s="75" t="s">
        <v>20</v>
      </c>
      <c r="F4637" s="75" t="s">
        <v>705</v>
      </c>
      <c r="G4637" s="77">
        <v>12.0</v>
      </c>
    </row>
    <row r="4638">
      <c r="A4638" s="75" t="s">
        <v>665</v>
      </c>
      <c r="B4638" s="75" t="s">
        <v>704</v>
      </c>
      <c r="C4638" s="75" t="s">
        <v>683</v>
      </c>
      <c r="D4638" s="75" t="s">
        <v>205</v>
      </c>
      <c r="E4638" s="75" t="s">
        <v>20</v>
      </c>
      <c r="F4638" s="75" t="s">
        <v>706</v>
      </c>
      <c r="G4638" s="77">
        <v>0.0</v>
      </c>
    </row>
    <row r="4639">
      <c r="A4639" s="75" t="s">
        <v>665</v>
      </c>
      <c r="B4639" s="75" t="s">
        <v>704</v>
      </c>
      <c r="C4639" s="75" t="s">
        <v>683</v>
      </c>
      <c r="D4639" s="75" t="s">
        <v>205</v>
      </c>
      <c r="E4639" s="75" t="s">
        <v>20</v>
      </c>
      <c r="F4639" s="75" t="s">
        <v>707</v>
      </c>
      <c r="G4639" s="77">
        <v>0.0</v>
      </c>
    </row>
    <row r="4640">
      <c r="A4640" s="75" t="s">
        <v>665</v>
      </c>
      <c r="B4640" s="75" t="s">
        <v>704</v>
      </c>
      <c r="C4640" s="75" t="s">
        <v>683</v>
      </c>
      <c r="D4640" s="75" t="s">
        <v>205</v>
      </c>
      <c r="E4640" s="75" t="s">
        <v>15</v>
      </c>
      <c r="F4640" s="75" t="s">
        <v>705</v>
      </c>
      <c r="G4640" s="77">
        <v>56.0</v>
      </c>
    </row>
    <row r="4641">
      <c r="A4641" s="75" t="s">
        <v>665</v>
      </c>
      <c r="B4641" s="75" t="s">
        <v>704</v>
      </c>
      <c r="C4641" s="75" t="s">
        <v>683</v>
      </c>
      <c r="D4641" s="75" t="s">
        <v>205</v>
      </c>
      <c r="E4641" s="75" t="s">
        <v>15</v>
      </c>
      <c r="F4641" s="75" t="s">
        <v>706</v>
      </c>
      <c r="G4641" s="77">
        <v>1.0</v>
      </c>
    </row>
    <row r="4642">
      <c r="A4642" s="75" t="s">
        <v>665</v>
      </c>
      <c r="B4642" s="75" t="s">
        <v>704</v>
      </c>
      <c r="C4642" s="75" t="s">
        <v>683</v>
      </c>
      <c r="D4642" s="75" t="s">
        <v>205</v>
      </c>
      <c r="E4642" s="75" t="s">
        <v>15</v>
      </c>
      <c r="F4642" s="75" t="s">
        <v>707</v>
      </c>
      <c r="G4642" s="77">
        <v>1.0</v>
      </c>
    </row>
    <row r="4643">
      <c r="A4643" s="75" t="s">
        <v>665</v>
      </c>
      <c r="B4643" s="75" t="s">
        <v>704</v>
      </c>
      <c r="C4643" s="75" t="s">
        <v>683</v>
      </c>
      <c r="D4643" s="75" t="s">
        <v>205</v>
      </c>
      <c r="E4643" s="75" t="s">
        <v>19</v>
      </c>
      <c r="F4643" s="75" t="s">
        <v>705</v>
      </c>
      <c r="G4643" s="77">
        <v>4.0</v>
      </c>
    </row>
    <row r="4644">
      <c r="A4644" s="75" t="s">
        <v>665</v>
      </c>
      <c r="B4644" s="75" t="s">
        <v>704</v>
      </c>
      <c r="C4644" s="75" t="s">
        <v>683</v>
      </c>
      <c r="D4644" s="75" t="s">
        <v>205</v>
      </c>
      <c r="E4644" s="75" t="s">
        <v>19</v>
      </c>
      <c r="F4644" s="75" t="s">
        <v>706</v>
      </c>
      <c r="G4644" s="77">
        <v>2.0</v>
      </c>
    </row>
    <row r="4645">
      <c r="A4645" s="75" t="s">
        <v>665</v>
      </c>
      <c r="B4645" s="75" t="s">
        <v>704</v>
      </c>
      <c r="C4645" s="75" t="s">
        <v>683</v>
      </c>
      <c r="D4645" s="75" t="s">
        <v>205</v>
      </c>
      <c r="E4645" s="75" t="s">
        <v>19</v>
      </c>
      <c r="F4645" s="75" t="s">
        <v>707</v>
      </c>
      <c r="G4645" s="77">
        <v>2.0</v>
      </c>
    </row>
    <row r="4646">
      <c r="A4646" s="75" t="s">
        <v>665</v>
      </c>
      <c r="B4646" s="75" t="s">
        <v>704</v>
      </c>
      <c r="C4646" s="75" t="s">
        <v>683</v>
      </c>
      <c r="D4646" s="75" t="s">
        <v>205</v>
      </c>
      <c r="E4646" s="75" t="s">
        <v>13</v>
      </c>
      <c r="F4646" s="75" t="s">
        <v>705</v>
      </c>
      <c r="G4646" s="77">
        <v>7.0</v>
      </c>
    </row>
    <row r="4647">
      <c r="A4647" s="75" t="s">
        <v>665</v>
      </c>
      <c r="B4647" s="75" t="s">
        <v>704</v>
      </c>
      <c r="C4647" s="75" t="s">
        <v>683</v>
      </c>
      <c r="D4647" s="75" t="s">
        <v>205</v>
      </c>
      <c r="E4647" s="75" t="s">
        <v>13</v>
      </c>
      <c r="F4647" s="75" t="s">
        <v>706</v>
      </c>
      <c r="G4647" s="77">
        <v>0.0</v>
      </c>
    </row>
    <row r="4648">
      <c r="A4648" s="75" t="s">
        <v>665</v>
      </c>
      <c r="B4648" s="75" t="s">
        <v>704</v>
      </c>
      <c r="C4648" s="75" t="s">
        <v>683</v>
      </c>
      <c r="D4648" s="75" t="s">
        <v>205</v>
      </c>
      <c r="E4648" s="75" t="s">
        <v>13</v>
      </c>
      <c r="F4648" s="75" t="s">
        <v>707</v>
      </c>
      <c r="G4648" s="77">
        <v>0.0</v>
      </c>
    </row>
    <row r="4649">
      <c r="A4649" s="75" t="s">
        <v>665</v>
      </c>
      <c r="B4649" s="75" t="s">
        <v>704</v>
      </c>
      <c r="C4649" s="75" t="s">
        <v>683</v>
      </c>
      <c r="D4649" s="75" t="s">
        <v>205</v>
      </c>
      <c r="E4649" s="75" t="s">
        <v>10</v>
      </c>
      <c r="F4649" s="75" t="s">
        <v>705</v>
      </c>
      <c r="G4649" s="77">
        <v>727.0</v>
      </c>
    </row>
    <row r="4650">
      <c r="A4650" s="75" t="s">
        <v>665</v>
      </c>
      <c r="B4650" s="75" t="s">
        <v>704</v>
      </c>
      <c r="C4650" s="75" t="s">
        <v>683</v>
      </c>
      <c r="D4650" s="75" t="s">
        <v>205</v>
      </c>
      <c r="E4650" s="75" t="s">
        <v>10</v>
      </c>
      <c r="F4650" s="75" t="s">
        <v>706</v>
      </c>
      <c r="G4650" s="77">
        <v>395.0</v>
      </c>
    </row>
    <row r="4651">
      <c r="A4651" s="75" t="s">
        <v>665</v>
      </c>
      <c r="B4651" s="75" t="s">
        <v>704</v>
      </c>
      <c r="C4651" s="75" t="s">
        <v>683</v>
      </c>
      <c r="D4651" s="75" t="s">
        <v>205</v>
      </c>
      <c r="E4651" s="75" t="s">
        <v>10</v>
      </c>
      <c r="F4651" s="75" t="s">
        <v>707</v>
      </c>
      <c r="G4651" s="77">
        <v>235.0</v>
      </c>
    </row>
    <row r="4652">
      <c r="A4652" s="75" t="s">
        <v>665</v>
      </c>
      <c r="B4652" s="75" t="s">
        <v>704</v>
      </c>
      <c r="C4652" s="75" t="s">
        <v>683</v>
      </c>
      <c r="D4652" s="75" t="s">
        <v>205</v>
      </c>
      <c r="E4652" s="75" t="s">
        <v>16</v>
      </c>
      <c r="F4652" s="75" t="s">
        <v>705</v>
      </c>
      <c r="G4652" s="77">
        <v>368.0</v>
      </c>
    </row>
    <row r="4653">
      <c r="A4653" s="75" t="s">
        <v>665</v>
      </c>
      <c r="B4653" s="75" t="s">
        <v>704</v>
      </c>
      <c r="C4653" s="75" t="s">
        <v>683</v>
      </c>
      <c r="D4653" s="75" t="s">
        <v>205</v>
      </c>
      <c r="E4653" s="75" t="s">
        <v>16</v>
      </c>
      <c r="F4653" s="75" t="s">
        <v>706</v>
      </c>
      <c r="G4653" s="77">
        <v>254.0</v>
      </c>
    </row>
    <row r="4654">
      <c r="A4654" s="75" t="s">
        <v>665</v>
      </c>
      <c r="B4654" s="75" t="s">
        <v>704</v>
      </c>
      <c r="C4654" s="75" t="s">
        <v>683</v>
      </c>
      <c r="D4654" s="75" t="s">
        <v>205</v>
      </c>
      <c r="E4654" s="75" t="s">
        <v>16</v>
      </c>
      <c r="F4654" s="75" t="s">
        <v>707</v>
      </c>
      <c r="G4654" s="77">
        <v>204.0</v>
      </c>
    </row>
    <row r="4655">
      <c r="A4655" s="75" t="s">
        <v>665</v>
      </c>
      <c r="B4655" s="75" t="s">
        <v>704</v>
      </c>
      <c r="C4655" s="75" t="s">
        <v>683</v>
      </c>
      <c r="D4655" s="75" t="s">
        <v>205</v>
      </c>
      <c r="E4655" s="75" t="s">
        <v>12</v>
      </c>
      <c r="F4655" s="75" t="s">
        <v>705</v>
      </c>
      <c r="G4655" s="77">
        <v>31.0</v>
      </c>
    </row>
    <row r="4656">
      <c r="A4656" s="75" t="s">
        <v>665</v>
      </c>
      <c r="B4656" s="75" t="s">
        <v>704</v>
      </c>
      <c r="C4656" s="75" t="s">
        <v>683</v>
      </c>
      <c r="D4656" s="75" t="s">
        <v>205</v>
      </c>
      <c r="E4656" s="75" t="s">
        <v>12</v>
      </c>
      <c r="F4656" s="75" t="s">
        <v>706</v>
      </c>
      <c r="G4656" s="77">
        <v>5.0</v>
      </c>
    </row>
    <row r="4657">
      <c r="A4657" s="75" t="s">
        <v>665</v>
      </c>
      <c r="B4657" s="75" t="s">
        <v>704</v>
      </c>
      <c r="C4657" s="75" t="s">
        <v>683</v>
      </c>
      <c r="D4657" s="75" t="s">
        <v>205</v>
      </c>
      <c r="E4657" s="75" t="s">
        <v>12</v>
      </c>
      <c r="F4657" s="75" t="s">
        <v>707</v>
      </c>
      <c r="G4657" s="77">
        <v>5.0</v>
      </c>
    </row>
    <row r="4658">
      <c r="A4658" s="75" t="s">
        <v>665</v>
      </c>
      <c r="B4658" s="75" t="s">
        <v>704</v>
      </c>
      <c r="C4658" s="75" t="s">
        <v>683</v>
      </c>
      <c r="D4658" s="75" t="s">
        <v>205</v>
      </c>
      <c r="E4658" s="75" t="s">
        <v>18</v>
      </c>
      <c r="F4658" s="75" t="s">
        <v>705</v>
      </c>
      <c r="G4658" s="77">
        <v>4.0</v>
      </c>
    </row>
    <row r="4659">
      <c r="A4659" s="75" t="s">
        <v>665</v>
      </c>
      <c r="B4659" s="75" t="s">
        <v>704</v>
      </c>
      <c r="C4659" s="75" t="s">
        <v>683</v>
      </c>
      <c r="D4659" s="75" t="s">
        <v>205</v>
      </c>
      <c r="E4659" s="75" t="s">
        <v>18</v>
      </c>
      <c r="F4659" s="75" t="s">
        <v>706</v>
      </c>
      <c r="G4659" s="77">
        <v>0.0</v>
      </c>
    </row>
    <row r="4660">
      <c r="A4660" s="75" t="s">
        <v>665</v>
      </c>
      <c r="B4660" s="75" t="s">
        <v>704</v>
      </c>
      <c r="C4660" s="75" t="s">
        <v>683</v>
      </c>
      <c r="D4660" s="75" t="s">
        <v>205</v>
      </c>
      <c r="E4660" s="75" t="s">
        <v>18</v>
      </c>
      <c r="F4660" s="75" t="s">
        <v>707</v>
      </c>
      <c r="G4660" s="77">
        <v>0.0</v>
      </c>
    </row>
    <row r="4661">
      <c r="A4661" s="75" t="s">
        <v>665</v>
      </c>
      <c r="B4661" s="75" t="s">
        <v>704</v>
      </c>
      <c r="C4661" s="75" t="s">
        <v>683</v>
      </c>
      <c r="D4661" s="75" t="s">
        <v>250</v>
      </c>
      <c r="E4661" s="75" t="s">
        <v>17</v>
      </c>
      <c r="F4661" s="75" t="s">
        <v>705</v>
      </c>
      <c r="G4661" s="77">
        <v>10.0</v>
      </c>
    </row>
    <row r="4662">
      <c r="A4662" s="75" t="s">
        <v>665</v>
      </c>
      <c r="B4662" s="75" t="s">
        <v>704</v>
      </c>
      <c r="C4662" s="75" t="s">
        <v>683</v>
      </c>
      <c r="D4662" s="75" t="s">
        <v>250</v>
      </c>
      <c r="E4662" s="75" t="s">
        <v>17</v>
      </c>
      <c r="F4662" s="75" t="s">
        <v>706</v>
      </c>
      <c r="G4662" s="77">
        <v>3.0</v>
      </c>
    </row>
    <row r="4663">
      <c r="A4663" s="75" t="s">
        <v>665</v>
      </c>
      <c r="B4663" s="75" t="s">
        <v>704</v>
      </c>
      <c r="C4663" s="75" t="s">
        <v>683</v>
      </c>
      <c r="D4663" s="75" t="s">
        <v>250</v>
      </c>
      <c r="E4663" s="75" t="s">
        <v>17</v>
      </c>
      <c r="F4663" s="75" t="s">
        <v>707</v>
      </c>
      <c r="G4663" s="77">
        <v>2.0</v>
      </c>
    </row>
    <row r="4664">
      <c r="A4664" s="75" t="s">
        <v>665</v>
      </c>
      <c r="B4664" s="75" t="s">
        <v>704</v>
      </c>
      <c r="C4664" s="75" t="s">
        <v>683</v>
      </c>
      <c r="D4664" s="75" t="s">
        <v>250</v>
      </c>
      <c r="E4664" s="75" t="s">
        <v>14</v>
      </c>
      <c r="F4664" s="75" t="s">
        <v>705</v>
      </c>
      <c r="G4664" s="77">
        <v>50.0</v>
      </c>
    </row>
    <row r="4665">
      <c r="A4665" s="75" t="s">
        <v>665</v>
      </c>
      <c r="B4665" s="75" t="s">
        <v>704</v>
      </c>
      <c r="C4665" s="75" t="s">
        <v>683</v>
      </c>
      <c r="D4665" s="75" t="s">
        <v>250</v>
      </c>
      <c r="E4665" s="75" t="s">
        <v>14</v>
      </c>
      <c r="F4665" s="75" t="s">
        <v>706</v>
      </c>
      <c r="G4665" s="77">
        <v>0.0</v>
      </c>
    </row>
    <row r="4666">
      <c r="A4666" s="75" t="s">
        <v>665</v>
      </c>
      <c r="B4666" s="75" t="s">
        <v>704</v>
      </c>
      <c r="C4666" s="75" t="s">
        <v>683</v>
      </c>
      <c r="D4666" s="75" t="s">
        <v>250</v>
      </c>
      <c r="E4666" s="75" t="s">
        <v>14</v>
      </c>
      <c r="F4666" s="75" t="s">
        <v>707</v>
      </c>
      <c r="G4666" s="77">
        <v>0.0</v>
      </c>
    </row>
    <row r="4667">
      <c r="A4667" s="75" t="s">
        <v>665</v>
      </c>
      <c r="B4667" s="75" t="s">
        <v>704</v>
      </c>
      <c r="C4667" s="75" t="s">
        <v>683</v>
      </c>
      <c r="D4667" s="75" t="s">
        <v>250</v>
      </c>
      <c r="E4667" s="75" t="s">
        <v>11</v>
      </c>
      <c r="F4667" s="75" t="s">
        <v>705</v>
      </c>
      <c r="G4667" s="77">
        <v>218.0</v>
      </c>
    </row>
    <row r="4668">
      <c r="A4668" s="75" t="s">
        <v>665</v>
      </c>
      <c r="B4668" s="75" t="s">
        <v>704</v>
      </c>
      <c r="C4668" s="75" t="s">
        <v>683</v>
      </c>
      <c r="D4668" s="75" t="s">
        <v>250</v>
      </c>
      <c r="E4668" s="75" t="s">
        <v>11</v>
      </c>
      <c r="F4668" s="75" t="s">
        <v>706</v>
      </c>
      <c r="G4668" s="77">
        <v>9.0</v>
      </c>
    </row>
    <row r="4669">
      <c r="A4669" s="75" t="s">
        <v>665</v>
      </c>
      <c r="B4669" s="75" t="s">
        <v>704</v>
      </c>
      <c r="C4669" s="75" t="s">
        <v>683</v>
      </c>
      <c r="D4669" s="75" t="s">
        <v>250</v>
      </c>
      <c r="E4669" s="75" t="s">
        <v>11</v>
      </c>
      <c r="F4669" s="75" t="s">
        <v>707</v>
      </c>
      <c r="G4669" s="77">
        <v>7.0</v>
      </c>
    </row>
    <row r="4670">
      <c r="A4670" s="75" t="s">
        <v>665</v>
      </c>
      <c r="B4670" s="75" t="s">
        <v>704</v>
      </c>
      <c r="C4670" s="75" t="s">
        <v>683</v>
      </c>
      <c r="D4670" s="75" t="s">
        <v>250</v>
      </c>
      <c r="E4670" s="75" t="s">
        <v>20</v>
      </c>
      <c r="F4670" s="75" t="s">
        <v>705</v>
      </c>
      <c r="G4670" s="77">
        <v>17.0</v>
      </c>
    </row>
    <row r="4671">
      <c r="A4671" s="75" t="s">
        <v>665</v>
      </c>
      <c r="B4671" s="75" t="s">
        <v>704</v>
      </c>
      <c r="C4671" s="75" t="s">
        <v>683</v>
      </c>
      <c r="D4671" s="75" t="s">
        <v>250</v>
      </c>
      <c r="E4671" s="75" t="s">
        <v>20</v>
      </c>
      <c r="F4671" s="75" t="s">
        <v>706</v>
      </c>
      <c r="G4671" s="77">
        <v>0.0</v>
      </c>
    </row>
    <row r="4672">
      <c r="A4672" s="75" t="s">
        <v>665</v>
      </c>
      <c r="B4672" s="75" t="s">
        <v>704</v>
      </c>
      <c r="C4672" s="75" t="s">
        <v>683</v>
      </c>
      <c r="D4672" s="75" t="s">
        <v>250</v>
      </c>
      <c r="E4672" s="75" t="s">
        <v>20</v>
      </c>
      <c r="F4672" s="75" t="s">
        <v>707</v>
      </c>
      <c r="G4672" s="77">
        <v>0.0</v>
      </c>
    </row>
    <row r="4673">
      <c r="A4673" s="75" t="s">
        <v>665</v>
      </c>
      <c r="B4673" s="75" t="s">
        <v>704</v>
      </c>
      <c r="C4673" s="75" t="s">
        <v>683</v>
      </c>
      <c r="D4673" s="75" t="s">
        <v>250</v>
      </c>
      <c r="E4673" s="75" t="s">
        <v>15</v>
      </c>
      <c r="F4673" s="75" t="s">
        <v>705</v>
      </c>
      <c r="G4673" s="77">
        <v>10.0</v>
      </c>
    </row>
    <row r="4674">
      <c r="A4674" s="75" t="s">
        <v>665</v>
      </c>
      <c r="B4674" s="75" t="s">
        <v>704</v>
      </c>
      <c r="C4674" s="75" t="s">
        <v>683</v>
      </c>
      <c r="D4674" s="75" t="s">
        <v>250</v>
      </c>
      <c r="E4674" s="75" t="s">
        <v>15</v>
      </c>
      <c r="F4674" s="75" t="s">
        <v>706</v>
      </c>
      <c r="G4674" s="77">
        <v>0.0</v>
      </c>
    </row>
    <row r="4675">
      <c r="A4675" s="75" t="s">
        <v>665</v>
      </c>
      <c r="B4675" s="75" t="s">
        <v>704</v>
      </c>
      <c r="C4675" s="75" t="s">
        <v>683</v>
      </c>
      <c r="D4675" s="75" t="s">
        <v>250</v>
      </c>
      <c r="E4675" s="75" t="s">
        <v>15</v>
      </c>
      <c r="F4675" s="75" t="s">
        <v>707</v>
      </c>
      <c r="G4675" s="77">
        <v>0.0</v>
      </c>
    </row>
    <row r="4676">
      <c r="A4676" s="75" t="s">
        <v>665</v>
      </c>
      <c r="B4676" s="75" t="s">
        <v>704</v>
      </c>
      <c r="C4676" s="75" t="s">
        <v>683</v>
      </c>
      <c r="D4676" s="75" t="s">
        <v>250</v>
      </c>
      <c r="E4676" s="75" t="s">
        <v>19</v>
      </c>
      <c r="F4676" s="75" t="s">
        <v>705</v>
      </c>
      <c r="G4676" s="77">
        <v>11.0</v>
      </c>
    </row>
    <row r="4677">
      <c r="A4677" s="75" t="s">
        <v>665</v>
      </c>
      <c r="B4677" s="75" t="s">
        <v>704</v>
      </c>
      <c r="C4677" s="75" t="s">
        <v>683</v>
      </c>
      <c r="D4677" s="75" t="s">
        <v>250</v>
      </c>
      <c r="E4677" s="75" t="s">
        <v>19</v>
      </c>
      <c r="F4677" s="75" t="s">
        <v>706</v>
      </c>
      <c r="G4677" s="77">
        <v>0.0</v>
      </c>
    </row>
    <row r="4678">
      <c r="A4678" s="75" t="s">
        <v>665</v>
      </c>
      <c r="B4678" s="75" t="s">
        <v>704</v>
      </c>
      <c r="C4678" s="75" t="s">
        <v>683</v>
      </c>
      <c r="D4678" s="75" t="s">
        <v>250</v>
      </c>
      <c r="E4678" s="75" t="s">
        <v>19</v>
      </c>
      <c r="F4678" s="75" t="s">
        <v>707</v>
      </c>
      <c r="G4678" s="77">
        <v>0.0</v>
      </c>
    </row>
    <row r="4679">
      <c r="A4679" s="75" t="s">
        <v>665</v>
      </c>
      <c r="B4679" s="75" t="s">
        <v>704</v>
      </c>
      <c r="C4679" s="75" t="s">
        <v>683</v>
      </c>
      <c r="D4679" s="75" t="s">
        <v>250</v>
      </c>
      <c r="E4679" s="75" t="s">
        <v>13</v>
      </c>
      <c r="F4679" s="75" t="s">
        <v>705</v>
      </c>
      <c r="G4679" s="77">
        <v>9.0</v>
      </c>
    </row>
    <row r="4680">
      <c r="A4680" s="75" t="s">
        <v>665</v>
      </c>
      <c r="B4680" s="75" t="s">
        <v>704</v>
      </c>
      <c r="C4680" s="75" t="s">
        <v>683</v>
      </c>
      <c r="D4680" s="75" t="s">
        <v>250</v>
      </c>
      <c r="E4680" s="75" t="s">
        <v>13</v>
      </c>
      <c r="F4680" s="75" t="s">
        <v>706</v>
      </c>
      <c r="G4680" s="77">
        <v>0.0</v>
      </c>
    </row>
    <row r="4681">
      <c r="A4681" s="75" t="s">
        <v>665</v>
      </c>
      <c r="B4681" s="75" t="s">
        <v>704</v>
      </c>
      <c r="C4681" s="75" t="s">
        <v>683</v>
      </c>
      <c r="D4681" s="75" t="s">
        <v>250</v>
      </c>
      <c r="E4681" s="75" t="s">
        <v>13</v>
      </c>
      <c r="F4681" s="75" t="s">
        <v>707</v>
      </c>
      <c r="G4681" s="77">
        <v>0.0</v>
      </c>
    </row>
    <row r="4682">
      <c r="A4682" s="75" t="s">
        <v>665</v>
      </c>
      <c r="B4682" s="75" t="s">
        <v>704</v>
      </c>
      <c r="C4682" s="75" t="s">
        <v>683</v>
      </c>
      <c r="D4682" s="75" t="s">
        <v>250</v>
      </c>
      <c r="E4682" s="75" t="s">
        <v>10</v>
      </c>
      <c r="F4682" s="75" t="s">
        <v>705</v>
      </c>
      <c r="G4682" s="77">
        <v>137.0</v>
      </c>
    </row>
    <row r="4683">
      <c r="A4683" s="75" t="s">
        <v>665</v>
      </c>
      <c r="B4683" s="75" t="s">
        <v>704</v>
      </c>
      <c r="C4683" s="75" t="s">
        <v>683</v>
      </c>
      <c r="D4683" s="75" t="s">
        <v>250</v>
      </c>
      <c r="E4683" s="75" t="s">
        <v>10</v>
      </c>
      <c r="F4683" s="75" t="s">
        <v>706</v>
      </c>
      <c r="G4683" s="77">
        <v>7.0</v>
      </c>
    </row>
    <row r="4684">
      <c r="A4684" s="75" t="s">
        <v>665</v>
      </c>
      <c r="B4684" s="75" t="s">
        <v>704</v>
      </c>
      <c r="C4684" s="75" t="s">
        <v>683</v>
      </c>
      <c r="D4684" s="75" t="s">
        <v>250</v>
      </c>
      <c r="E4684" s="75" t="s">
        <v>10</v>
      </c>
      <c r="F4684" s="75" t="s">
        <v>707</v>
      </c>
      <c r="G4684" s="77">
        <v>6.0</v>
      </c>
    </row>
    <row r="4685">
      <c r="A4685" s="75" t="s">
        <v>665</v>
      </c>
      <c r="B4685" s="75" t="s">
        <v>704</v>
      </c>
      <c r="C4685" s="75" t="s">
        <v>683</v>
      </c>
      <c r="D4685" s="75" t="s">
        <v>250</v>
      </c>
      <c r="E4685" s="75" t="s">
        <v>16</v>
      </c>
      <c r="F4685" s="75" t="s">
        <v>705</v>
      </c>
      <c r="G4685" s="77">
        <v>40.0</v>
      </c>
    </row>
    <row r="4686">
      <c r="A4686" s="75" t="s">
        <v>665</v>
      </c>
      <c r="B4686" s="75" t="s">
        <v>704</v>
      </c>
      <c r="C4686" s="75" t="s">
        <v>683</v>
      </c>
      <c r="D4686" s="75" t="s">
        <v>250</v>
      </c>
      <c r="E4686" s="75" t="s">
        <v>16</v>
      </c>
      <c r="F4686" s="75" t="s">
        <v>706</v>
      </c>
      <c r="G4686" s="77">
        <v>0.0</v>
      </c>
    </row>
    <row r="4687">
      <c r="A4687" s="75" t="s">
        <v>665</v>
      </c>
      <c r="B4687" s="75" t="s">
        <v>704</v>
      </c>
      <c r="C4687" s="75" t="s">
        <v>683</v>
      </c>
      <c r="D4687" s="75" t="s">
        <v>250</v>
      </c>
      <c r="E4687" s="75" t="s">
        <v>16</v>
      </c>
      <c r="F4687" s="75" t="s">
        <v>707</v>
      </c>
      <c r="G4687" s="77">
        <v>0.0</v>
      </c>
    </row>
    <row r="4688">
      <c r="A4688" s="75" t="s">
        <v>665</v>
      </c>
      <c r="B4688" s="75" t="s">
        <v>704</v>
      </c>
      <c r="C4688" s="75" t="s">
        <v>683</v>
      </c>
      <c r="D4688" s="75" t="s">
        <v>250</v>
      </c>
      <c r="E4688" s="75" t="s">
        <v>12</v>
      </c>
      <c r="F4688" s="75" t="s">
        <v>705</v>
      </c>
      <c r="G4688" s="77">
        <v>32.0</v>
      </c>
    </row>
    <row r="4689">
      <c r="A4689" s="75" t="s">
        <v>665</v>
      </c>
      <c r="B4689" s="75" t="s">
        <v>704</v>
      </c>
      <c r="C4689" s="75" t="s">
        <v>683</v>
      </c>
      <c r="D4689" s="75" t="s">
        <v>250</v>
      </c>
      <c r="E4689" s="75" t="s">
        <v>12</v>
      </c>
      <c r="F4689" s="75" t="s">
        <v>706</v>
      </c>
      <c r="G4689" s="77">
        <v>0.0</v>
      </c>
    </row>
    <row r="4690">
      <c r="A4690" s="75" t="s">
        <v>665</v>
      </c>
      <c r="B4690" s="75" t="s">
        <v>704</v>
      </c>
      <c r="C4690" s="75" t="s">
        <v>683</v>
      </c>
      <c r="D4690" s="75" t="s">
        <v>250</v>
      </c>
      <c r="E4690" s="75" t="s">
        <v>12</v>
      </c>
      <c r="F4690" s="75" t="s">
        <v>707</v>
      </c>
      <c r="G4690" s="77">
        <v>0.0</v>
      </c>
    </row>
    <row r="4691">
      <c r="A4691" s="75" t="s">
        <v>665</v>
      </c>
      <c r="B4691" s="75" t="s">
        <v>704</v>
      </c>
      <c r="C4691" s="75" t="s">
        <v>683</v>
      </c>
      <c r="D4691" s="75" t="s">
        <v>250</v>
      </c>
      <c r="E4691" s="75" t="s">
        <v>18</v>
      </c>
      <c r="F4691" s="75" t="s">
        <v>705</v>
      </c>
      <c r="G4691" s="77">
        <v>4.0</v>
      </c>
    </row>
    <row r="4692">
      <c r="A4692" s="75" t="s">
        <v>665</v>
      </c>
      <c r="B4692" s="75" t="s">
        <v>704</v>
      </c>
      <c r="C4692" s="75" t="s">
        <v>683</v>
      </c>
      <c r="D4692" s="75" t="s">
        <v>250</v>
      </c>
      <c r="E4692" s="75" t="s">
        <v>18</v>
      </c>
      <c r="F4692" s="75" t="s">
        <v>706</v>
      </c>
      <c r="G4692" s="77">
        <v>0.0</v>
      </c>
    </row>
    <row r="4693">
      <c r="A4693" s="75" t="s">
        <v>665</v>
      </c>
      <c r="B4693" s="75" t="s">
        <v>704</v>
      </c>
      <c r="C4693" s="75" t="s">
        <v>683</v>
      </c>
      <c r="D4693" s="75" t="s">
        <v>250</v>
      </c>
      <c r="E4693" s="75" t="s">
        <v>18</v>
      </c>
      <c r="F4693" s="75" t="s">
        <v>707</v>
      </c>
      <c r="G4693" s="77">
        <v>0.0</v>
      </c>
    </row>
    <row r="4694">
      <c r="A4694" s="75" t="s">
        <v>665</v>
      </c>
      <c r="B4694" s="75" t="s">
        <v>704</v>
      </c>
      <c r="C4694" s="75" t="s">
        <v>683</v>
      </c>
      <c r="D4694" s="75" t="s">
        <v>280</v>
      </c>
      <c r="E4694" s="75" t="s">
        <v>17</v>
      </c>
      <c r="F4694" s="75" t="s">
        <v>705</v>
      </c>
      <c r="G4694" s="77">
        <v>1.0</v>
      </c>
    </row>
    <row r="4695">
      <c r="A4695" s="75" t="s">
        <v>665</v>
      </c>
      <c r="B4695" s="75" t="s">
        <v>704</v>
      </c>
      <c r="C4695" s="75" t="s">
        <v>683</v>
      </c>
      <c r="D4695" s="75" t="s">
        <v>280</v>
      </c>
      <c r="E4695" s="75" t="s">
        <v>17</v>
      </c>
      <c r="F4695" s="75" t="s">
        <v>706</v>
      </c>
      <c r="G4695" s="77">
        <v>0.0</v>
      </c>
    </row>
    <row r="4696">
      <c r="A4696" s="75" t="s">
        <v>665</v>
      </c>
      <c r="B4696" s="75" t="s">
        <v>704</v>
      </c>
      <c r="C4696" s="75" t="s">
        <v>683</v>
      </c>
      <c r="D4696" s="75" t="s">
        <v>280</v>
      </c>
      <c r="E4696" s="75" t="s">
        <v>17</v>
      </c>
      <c r="F4696" s="75" t="s">
        <v>707</v>
      </c>
      <c r="G4696" s="77">
        <v>0.0</v>
      </c>
    </row>
    <row r="4697">
      <c r="A4697" s="75" t="s">
        <v>665</v>
      </c>
      <c r="B4697" s="75" t="s">
        <v>704</v>
      </c>
      <c r="C4697" s="75" t="s">
        <v>683</v>
      </c>
      <c r="D4697" s="75" t="s">
        <v>280</v>
      </c>
      <c r="E4697" s="75" t="s">
        <v>14</v>
      </c>
      <c r="F4697" s="75" t="s">
        <v>705</v>
      </c>
      <c r="G4697" s="77">
        <v>3.0</v>
      </c>
    </row>
    <row r="4698">
      <c r="A4698" s="75" t="s">
        <v>665</v>
      </c>
      <c r="B4698" s="75" t="s">
        <v>704</v>
      </c>
      <c r="C4698" s="75" t="s">
        <v>683</v>
      </c>
      <c r="D4698" s="75" t="s">
        <v>280</v>
      </c>
      <c r="E4698" s="75" t="s">
        <v>14</v>
      </c>
      <c r="F4698" s="75" t="s">
        <v>706</v>
      </c>
      <c r="G4698" s="77">
        <v>0.0</v>
      </c>
    </row>
    <row r="4699">
      <c r="A4699" s="75" t="s">
        <v>665</v>
      </c>
      <c r="B4699" s="75" t="s">
        <v>704</v>
      </c>
      <c r="C4699" s="75" t="s">
        <v>683</v>
      </c>
      <c r="D4699" s="75" t="s">
        <v>280</v>
      </c>
      <c r="E4699" s="75" t="s">
        <v>14</v>
      </c>
      <c r="F4699" s="75" t="s">
        <v>707</v>
      </c>
      <c r="G4699" s="77">
        <v>0.0</v>
      </c>
    </row>
    <row r="4700">
      <c r="A4700" s="75" t="s">
        <v>665</v>
      </c>
      <c r="B4700" s="75" t="s">
        <v>704</v>
      </c>
      <c r="C4700" s="75" t="s">
        <v>683</v>
      </c>
      <c r="D4700" s="75" t="s">
        <v>280</v>
      </c>
      <c r="E4700" s="75" t="s">
        <v>11</v>
      </c>
      <c r="F4700" s="75" t="s">
        <v>705</v>
      </c>
      <c r="G4700" s="77">
        <v>341.0</v>
      </c>
    </row>
    <row r="4701">
      <c r="A4701" s="75" t="s">
        <v>665</v>
      </c>
      <c r="B4701" s="75" t="s">
        <v>704</v>
      </c>
      <c r="C4701" s="75" t="s">
        <v>683</v>
      </c>
      <c r="D4701" s="75" t="s">
        <v>280</v>
      </c>
      <c r="E4701" s="75" t="s">
        <v>11</v>
      </c>
      <c r="F4701" s="75" t="s">
        <v>706</v>
      </c>
      <c r="G4701" s="77">
        <v>235.0</v>
      </c>
    </row>
    <row r="4702">
      <c r="A4702" s="75" t="s">
        <v>665</v>
      </c>
      <c r="B4702" s="75" t="s">
        <v>704</v>
      </c>
      <c r="C4702" s="75" t="s">
        <v>683</v>
      </c>
      <c r="D4702" s="75" t="s">
        <v>280</v>
      </c>
      <c r="E4702" s="75" t="s">
        <v>11</v>
      </c>
      <c r="F4702" s="75" t="s">
        <v>707</v>
      </c>
      <c r="G4702" s="77">
        <v>221.0</v>
      </c>
    </row>
    <row r="4703">
      <c r="A4703" s="75" t="s">
        <v>665</v>
      </c>
      <c r="B4703" s="75" t="s">
        <v>704</v>
      </c>
      <c r="C4703" s="75" t="s">
        <v>683</v>
      </c>
      <c r="D4703" s="75" t="s">
        <v>280</v>
      </c>
      <c r="E4703" s="75" t="s">
        <v>20</v>
      </c>
      <c r="F4703" s="75" t="s">
        <v>705</v>
      </c>
      <c r="G4703" s="77">
        <v>3.0</v>
      </c>
    </row>
    <row r="4704">
      <c r="A4704" s="75" t="s">
        <v>665</v>
      </c>
      <c r="B4704" s="75" t="s">
        <v>704</v>
      </c>
      <c r="C4704" s="75" t="s">
        <v>683</v>
      </c>
      <c r="D4704" s="75" t="s">
        <v>280</v>
      </c>
      <c r="E4704" s="75" t="s">
        <v>20</v>
      </c>
      <c r="F4704" s="75" t="s">
        <v>706</v>
      </c>
      <c r="G4704" s="77">
        <v>3.0</v>
      </c>
    </row>
    <row r="4705">
      <c r="A4705" s="75" t="s">
        <v>665</v>
      </c>
      <c r="B4705" s="75" t="s">
        <v>704</v>
      </c>
      <c r="C4705" s="75" t="s">
        <v>683</v>
      </c>
      <c r="D4705" s="75" t="s">
        <v>280</v>
      </c>
      <c r="E4705" s="75" t="s">
        <v>20</v>
      </c>
      <c r="F4705" s="75" t="s">
        <v>707</v>
      </c>
      <c r="G4705" s="77">
        <v>2.0</v>
      </c>
    </row>
    <row r="4706">
      <c r="A4706" s="75" t="s">
        <v>665</v>
      </c>
      <c r="B4706" s="75" t="s">
        <v>704</v>
      </c>
      <c r="C4706" s="75" t="s">
        <v>683</v>
      </c>
      <c r="D4706" s="75" t="s">
        <v>280</v>
      </c>
      <c r="E4706" s="75" t="s">
        <v>15</v>
      </c>
      <c r="F4706" s="75" t="s">
        <v>705</v>
      </c>
      <c r="G4706" s="77">
        <v>24.0</v>
      </c>
    </row>
    <row r="4707">
      <c r="A4707" s="75" t="s">
        <v>665</v>
      </c>
      <c r="B4707" s="75" t="s">
        <v>704</v>
      </c>
      <c r="C4707" s="75" t="s">
        <v>683</v>
      </c>
      <c r="D4707" s="75" t="s">
        <v>280</v>
      </c>
      <c r="E4707" s="75" t="s">
        <v>15</v>
      </c>
      <c r="F4707" s="75" t="s">
        <v>706</v>
      </c>
      <c r="G4707" s="77">
        <v>0.0</v>
      </c>
    </row>
    <row r="4708">
      <c r="A4708" s="75" t="s">
        <v>665</v>
      </c>
      <c r="B4708" s="75" t="s">
        <v>704</v>
      </c>
      <c r="C4708" s="75" t="s">
        <v>683</v>
      </c>
      <c r="D4708" s="75" t="s">
        <v>280</v>
      </c>
      <c r="E4708" s="75" t="s">
        <v>15</v>
      </c>
      <c r="F4708" s="75" t="s">
        <v>707</v>
      </c>
      <c r="G4708" s="77">
        <v>0.0</v>
      </c>
    </row>
    <row r="4709">
      <c r="A4709" s="75" t="s">
        <v>665</v>
      </c>
      <c r="B4709" s="75" t="s">
        <v>704</v>
      </c>
      <c r="C4709" s="75" t="s">
        <v>683</v>
      </c>
      <c r="D4709" s="75" t="s">
        <v>280</v>
      </c>
      <c r="E4709" s="75" t="s">
        <v>19</v>
      </c>
      <c r="F4709" s="75" t="s">
        <v>705</v>
      </c>
      <c r="G4709" s="77">
        <v>2.0</v>
      </c>
    </row>
    <row r="4710">
      <c r="A4710" s="75" t="s">
        <v>665</v>
      </c>
      <c r="B4710" s="75" t="s">
        <v>704</v>
      </c>
      <c r="C4710" s="75" t="s">
        <v>683</v>
      </c>
      <c r="D4710" s="75" t="s">
        <v>280</v>
      </c>
      <c r="E4710" s="75" t="s">
        <v>19</v>
      </c>
      <c r="F4710" s="75" t="s">
        <v>706</v>
      </c>
      <c r="G4710" s="77">
        <v>1.0</v>
      </c>
    </row>
    <row r="4711">
      <c r="A4711" s="75" t="s">
        <v>665</v>
      </c>
      <c r="B4711" s="75" t="s">
        <v>704</v>
      </c>
      <c r="C4711" s="75" t="s">
        <v>683</v>
      </c>
      <c r="D4711" s="75" t="s">
        <v>280</v>
      </c>
      <c r="E4711" s="75" t="s">
        <v>19</v>
      </c>
      <c r="F4711" s="75" t="s">
        <v>707</v>
      </c>
      <c r="G4711" s="77">
        <v>1.0</v>
      </c>
    </row>
    <row r="4712">
      <c r="A4712" s="75" t="s">
        <v>665</v>
      </c>
      <c r="B4712" s="75" t="s">
        <v>704</v>
      </c>
      <c r="C4712" s="75" t="s">
        <v>683</v>
      </c>
      <c r="D4712" s="75" t="s">
        <v>280</v>
      </c>
      <c r="E4712" s="75" t="s">
        <v>13</v>
      </c>
      <c r="F4712" s="75" t="s">
        <v>705</v>
      </c>
      <c r="G4712" s="77">
        <v>9.0</v>
      </c>
    </row>
    <row r="4713">
      <c r="A4713" s="75" t="s">
        <v>665</v>
      </c>
      <c r="B4713" s="75" t="s">
        <v>704</v>
      </c>
      <c r="C4713" s="75" t="s">
        <v>683</v>
      </c>
      <c r="D4713" s="75" t="s">
        <v>280</v>
      </c>
      <c r="E4713" s="75" t="s">
        <v>13</v>
      </c>
      <c r="F4713" s="75" t="s">
        <v>706</v>
      </c>
      <c r="G4713" s="77">
        <v>1.0</v>
      </c>
    </row>
    <row r="4714">
      <c r="A4714" s="75" t="s">
        <v>665</v>
      </c>
      <c r="B4714" s="75" t="s">
        <v>704</v>
      </c>
      <c r="C4714" s="75" t="s">
        <v>683</v>
      </c>
      <c r="D4714" s="75" t="s">
        <v>280</v>
      </c>
      <c r="E4714" s="75" t="s">
        <v>13</v>
      </c>
      <c r="F4714" s="75" t="s">
        <v>707</v>
      </c>
      <c r="G4714" s="77">
        <v>1.0</v>
      </c>
    </row>
    <row r="4715">
      <c r="A4715" s="75" t="s">
        <v>665</v>
      </c>
      <c r="B4715" s="75" t="s">
        <v>704</v>
      </c>
      <c r="C4715" s="75" t="s">
        <v>683</v>
      </c>
      <c r="D4715" s="75" t="s">
        <v>280</v>
      </c>
      <c r="E4715" s="75" t="s">
        <v>10</v>
      </c>
      <c r="F4715" s="75" t="s">
        <v>705</v>
      </c>
      <c r="G4715" s="77">
        <v>253.0</v>
      </c>
    </row>
    <row r="4716">
      <c r="A4716" s="75" t="s">
        <v>665</v>
      </c>
      <c r="B4716" s="75" t="s">
        <v>704</v>
      </c>
      <c r="C4716" s="75" t="s">
        <v>683</v>
      </c>
      <c r="D4716" s="75" t="s">
        <v>280</v>
      </c>
      <c r="E4716" s="75" t="s">
        <v>10</v>
      </c>
      <c r="F4716" s="75" t="s">
        <v>706</v>
      </c>
      <c r="G4716" s="77">
        <v>218.0</v>
      </c>
    </row>
    <row r="4717">
      <c r="A4717" s="75" t="s">
        <v>665</v>
      </c>
      <c r="B4717" s="75" t="s">
        <v>704</v>
      </c>
      <c r="C4717" s="75" t="s">
        <v>683</v>
      </c>
      <c r="D4717" s="75" t="s">
        <v>280</v>
      </c>
      <c r="E4717" s="75" t="s">
        <v>10</v>
      </c>
      <c r="F4717" s="75" t="s">
        <v>707</v>
      </c>
      <c r="G4717" s="77">
        <v>200.0</v>
      </c>
    </row>
    <row r="4718">
      <c r="A4718" s="75" t="s">
        <v>665</v>
      </c>
      <c r="B4718" s="75" t="s">
        <v>704</v>
      </c>
      <c r="C4718" s="75" t="s">
        <v>683</v>
      </c>
      <c r="D4718" s="75" t="s">
        <v>280</v>
      </c>
      <c r="E4718" s="75" t="s">
        <v>16</v>
      </c>
      <c r="F4718" s="75" t="s">
        <v>705</v>
      </c>
      <c r="G4718" s="77">
        <v>135.0</v>
      </c>
    </row>
    <row r="4719">
      <c r="A4719" s="75" t="s">
        <v>665</v>
      </c>
      <c r="B4719" s="75" t="s">
        <v>704</v>
      </c>
      <c r="C4719" s="75" t="s">
        <v>683</v>
      </c>
      <c r="D4719" s="75" t="s">
        <v>280</v>
      </c>
      <c r="E4719" s="75" t="s">
        <v>16</v>
      </c>
      <c r="F4719" s="75" t="s">
        <v>706</v>
      </c>
      <c r="G4719" s="77">
        <v>111.0</v>
      </c>
    </row>
    <row r="4720">
      <c r="A4720" s="75" t="s">
        <v>665</v>
      </c>
      <c r="B4720" s="75" t="s">
        <v>704</v>
      </c>
      <c r="C4720" s="75" t="s">
        <v>683</v>
      </c>
      <c r="D4720" s="75" t="s">
        <v>280</v>
      </c>
      <c r="E4720" s="75" t="s">
        <v>16</v>
      </c>
      <c r="F4720" s="75" t="s">
        <v>707</v>
      </c>
      <c r="G4720" s="77">
        <v>100.0</v>
      </c>
    </row>
    <row r="4721">
      <c r="A4721" s="75" t="s">
        <v>665</v>
      </c>
      <c r="B4721" s="75" t="s">
        <v>704</v>
      </c>
      <c r="C4721" s="75" t="s">
        <v>683</v>
      </c>
      <c r="D4721" s="75" t="s">
        <v>280</v>
      </c>
      <c r="E4721" s="75" t="s">
        <v>12</v>
      </c>
      <c r="F4721" s="75" t="s">
        <v>705</v>
      </c>
      <c r="G4721" s="77">
        <v>7.0</v>
      </c>
    </row>
    <row r="4722">
      <c r="A4722" s="75" t="s">
        <v>665</v>
      </c>
      <c r="B4722" s="75" t="s">
        <v>704</v>
      </c>
      <c r="C4722" s="75" t="s">
        <v>683</v>
      </c>
      <c r="D4722" s="75" t="s">
        <v>280</v>
      </c>
      <c r="E4722" s="75" t="s">
        <v>12</v>
      </c>
      <c r="F4722" s="75" t="s">
        <v>706</v>
      </c>
      <c r="G4722" s="77">
        <v>1.0</v>
      </c>
    </row>
    <row r="4723">
      <c r="A4723" s="75" t="s">
        <v>665</v>
      </c>
      <c r="B4723" s="75" t="s">
        <v>704</v>
      </c>
      <c r="C4723" s="75" t="s">
        <v>683</v>
      </c>
      <c r="D4723" s="75" t="s">
        <v>280</v>
      </c>
      <c r="E4723" s="75" t="s">
        <v>12</v>
      </c>
      <c r="F4723" s="75" t="s">
        <v>707</v>
      </c>
      <c r="G4723" s="77">
        <v>1.0</v>
      </c>
    </row>
    <row r="4724">
      <c r="A4724" s="75" t="s">
        <v>665</v>
      </c>
      <c r="B4724" s="75" t="s">
        <v>704</v>
      </c>
      <c r="C4724" s="75" t="s">
        <v>683</v>
      </c>
      <c r="D4724" s="75" t="s">
        <v>280</v>
      </c>
      <c r="E4724" s="75" t="s">
        <v>18</v>
      </c>
      <c r="F4724" s="75" t="s">
        <v>705</v>
      </c>
      <c r="G4724" s="77">
        <v>4.0</v>
      </c>
    </row>
    <row r="4725">
      <c r="A4725" s="75" t="s">
        <v>665</v>
      </c>
      <c r="B4725" s="75" t="s">
        <v>704</v>
      </c>
      <c r="C4725" s="75" t="s">
        <v>683</v>
      </c>
      <c r="D4725" s="75" t="s">
        <v>280</v>
      </c>
      <c r="E4725" s="75" t="s">
        <v>18</v>
      </c>
      <c r="F4725" s="75" t="s">
        <v>706</v>
      </c>
      <c r="G4725" s="77">
        <v>0.0</v>
      </c>
    </row>
    <row r="4726">
      <c r="A4726" s="75" t="s">
        <v>665</v>
      </c>
      <c r="B4726" s="75" t="s">
        <v>704</v>
      </c>
      <c r="C4726" s="75" t="s">
        <v>683</v>
      </c>
      <c r="D4726" s="75" t="s">
        <v>280</v>
      </c>
      <c r="E4726" s="75" t="s">
        <v>18</v>
      </c>
      <c r="F4726" s="75" t="s">
        <v>707</v>
      </c>
      <c r="G4726" s="77">
        <v>0.0</v>
      </c>
    </row>
    <row r="4727">
      <c r="A4727" s="75" t="s">
        <v>665</v>
      </c>
      <c r="B4727" s="75" t="s">
        <v>704</v>
      </c>
      <c r="C4727" s="75" t="s">
        <v>683</v>
      </c>
      <c r="D4727" s="75" t="s">
        <v>173</v>
      </c>
      <c r="E4727" s="75" t="s">
        <v>17</v>
      </c>
      <c r="F4727" s="75" t="s">
        <v>705</v>
      </c>
      <c r="G4727" s="77">
        <v>17.0</v>
      </c>
    </row>
    <row r="4728">
      <c r="A4728" s="75" t="s">
        <v>665</v>
      </c>
      <c r="B4728" s="75" t="s">
        <v>704</v>
      </c>
      <c r="C4728" s="75" t="s">
        <v>683</v>
      </c>
      <c r="D4728" s="75" t="s">
        <v>173</v>
      </c>
      <c r="E4728" s="75" t="s">
        <v>17</v>
      </c>
      <c r="F4728" s="75" t="s">
        <v>706</v>
      </c>
      <c r="G4728" s="77">
        <v>1.0</v>
      </c>
    </row>
    <row r="4729">
      <c r="A4729" s="75" t="s">
        <v>665</v>
      </c>
      <c r="B4729" s="75" t="s">
        <v>704</v>
      </c>
      <c r="C4729" s="75" t="s">
        <v>683</v>
      </c>
      <c r="D4729" s="75" t="s">
        <v>173</v>
      </c>
      <c r="E4729" s="75" t="s">
        <v>17</v>
      </c>
      <c r="F4729" s="75" t="s">
        <v>707</v>
      </c>
      <c r="G4729" s="77">
        <v>1.0</v>
      </c>
    </row>
    <row r="4730">
      <c r="A4730" s="75" t="s">
        <v>665</v>
      </c>
      <c r="B4730" s="75" t="s">
        <v>704</v>
      </c>
      <c r="C4730" s="75" t="s">
        <v>683</v>
      </c>
      <c r="D4730" s="75" t="s">
        <v>173</v>
      </c>
      <c r="E4730" s="75" t="s">
        <v>14</v>
      </c>
      <c r="F4730" s="75" t="s">
        <v>705</v>
      </c>
      <c r="G4730" s="77">
        <v>43.0</v>
      </c>
    </row>
    <row r="4731">
      <c r="A4731" s="75" t="s">
        <v>665</v>
      </c>
      <c r="B4731" s="75" t="s">
        <v>704</v>
      </c>
      <c r="C4731" s="75" t="s">
        <v>683</v>
      </c>
      <c r="D4731" s="75" t="s">
        <v>173</v>
      </c>
      <c r="E4731" s="75" t="s">
        <v>14</v>
      </c>
      <c r="F4731" s="75" t="s">
        <v>706</v>
      </c>
      <c r="G4731" s="77">
        <v>0.0</v>
      </c>
    </row>
    <row r="4732">
      <c r="A4732" s="75" t="s">
        <v>665</v>
      </c>
      <c r="B4732" s="75" t="s">
        <v>704</v>
      </c>
      <c r="C4732" s="75" t="s">
        <v>683</v>
      </c>
      <c r="D4732" s="75" t="s">
        <v>173</v>
      </c>
      <c r="E4732" s="75" t="s">
        <v>14</v>
      </c>
      <c r="F4732" s="75" t="s">
        <v>707</v>
      </c>
      <c r="G4732" s="77">
        <v>0.0</v>
      </c>
    </row>
    <row r="4733">
      <c r="A4733" s="75" t="s">
        <v>665</v>
      </c>
      <c r="B4733" s="75" t="s">
        <v>704</v>
      </c>
      <c r="C4733" s="75" t="s">
        <v>683</v>
      </c>
      <c r="D4733" s="75" t="s">
        <v>173</v>
      </c>
      <c r="E4733" s="75" t="s">
        <v>11</v>
      </c>
      <c r="F4733" s="75" t="s">
        <v>705</v>
      </c>
      <c r="G4733" s="77">
        <v>1458.0</v>
      </c>
    </row>
    <row r="4734">
      <c r="A4734" s="75" t="s">
        <v>665</v>
      </c>
      <c r="B4734" s="75" t="s">
        <v>704</v>
      </c>
      <c r="C4734" s="75" t="s">
        <v>683</v>
      </c>
      <c r="D4734" s="75" t="s">
        <v>173</v>
      </c>
      <c r="E4734" s="75" t="s">
        <v>11</v>
      </c>
      <c r="F4734" s="75" t="s">
        <v>706</v>
      </c>
      <c r="G4734" s="77">
        <v>160.0</v>
      </c>
    </row>
    <row r="4735">
      <c r="A4735" s="75" t="s">
        <v>665</v>
      </c>
      <c r="B4735" s="75" t="s">
        <v>704</v>
      </c>
      <c r="C4735" s="75" t="s">
        <v>683</v>
      </c>
      <c r="D4735" s="75" t="s">
        <v>173</v>
      </c>
      <c r="E4735" s="75" t="s">
        <v>11</v>
      </c>
      <c r="F4735" s="75" t="s">
        <v>707</v>
      </c>
      <c r="G4735" s="77">
        <v>140.0</v>
      </c>
    </row>
    <row r="4736">
      <c r="A4736" s="75" t="s">
        <v>665</v>
      </c>
      <c r="B4736" s="75" t="s">
        <v>704</v>
      </c>
      <c r="C4736" s="75" t="s">
        <v>683</v>
      </c>
      <c r="D4736" s="75" t="s">
        <v>173</v>
      </c>
      <c r="E4736" s="75" t="s">
        <v>20</v>
      </c>
      <c r="F4736" s="75" t="s">
        <v>705</v>
      </c>
      <c r="G4736" s="77">
        <v>23.0</v>
      </c>
    </row>
    <row r="4737">
      <c r="A4737" s="75" t="s">
        <v>665</v>
      </c>
      <c r="B4737" s="75" t="s">
        <v>704</v>
      </c>
      <c r="C4737" s="75" t="s">
        <v>683</v>
      </c>
      <c r="D4737" s="75" t="s">
        <v>173</v>
      </c>
      <c r="E4737" s="75" t="s">
        <v>20</v>
      </c>
      <c r="F4737" s="75" t="s">
        <v>706</v>
      </c>
      <c r="G4737" s="77">
        <v>3.0</v>
      </c>
    </row>
    <row r="4738">
      <c r="A4738" s="75" t="s">
        <v>665</v>
      </c>
      <c r="B4738" s="75" t="s">
        <v>704</v>
      </c>
      <c r="C4738" s="75" t="s">
        <v>683</v>
      </c>
      <c r="D4738" s="75" t="s">
        <v>173</v>
      </c>
      <c r="E4738" s="75" t="s">
        <v>20</v>
      </c>
      <c r="F4738" s="75" t="s">
        <v>707</v>
      </c>
      <c r="G4738" s="77">
        <v>3.0</v>
      </c>
    </row>
    <row r="4739">
      <c r="A4739" s="75" t="s">
        <v>665</v>
      </c>
      <c r="B4739" s="75" t="s">
        <v>704</v>
      </c>
      <c r="C4739" s="75" t="s">
        <v>683</v>
      </c>
      <c r="D4739" s="75" t="s">
        <v>173</v>
      </c>
      <c r="E4739" s="75" t="s">
        <v>15</v>
      </c>
      <c r="F4739" s="75" t="s">
        <v>705</v>
      </c>
      <c r="G4739" s="77">
        <v>109.0</v>
      </c>
    </row>
    <row r="4740">
      <c r="A4740" s="75" t="s">
        <v>665</v>
      </c>
      <c r="B4740" s="75" t="s">
        <v>704</v>
      </c>
      <c r="C4740" s="75" t="s">
        <v>683</v>
      </c>
      <c r="D4740" s="75" t="s">
        <v>173</v>
      </c>
      <c r="E4740" s="75" t="s">
        <v>15</v>
      </c>
      <c r="F4740" s="75" t="s">
        <v>706</v>
      </c>
      <c r="G4740" s="77">
        <v>1.0</v>
      </c>
    </row>
    <row r="4741">
      <c r="A4741" s="75" t="s">
        <v>665</v>
      </c>
      <c r="B4741" s="75" t="s">
        <v>704</v>
      </c>
      <c r="C4741" s="75" t="s">
        <v>683</v>
      </c>
      <c r="D4741" s="75" t="s">
        <v>173</v>
      </c>
      <c r="E4741" s="75" t="s">
        <v>15</v>
      </c>
      <c r="F4741" s="75" t="s">
        <v>707</v>
      </c>
      <c r="G4741" s="77">
        <v>1.0</v>
      </c>
    </row>
    <row r="4742">
      <c r="A4742" s="75" t="s">
        <v>665</v>
      </c>
      <c r="B4742" s="75" t="s">
        <v>704</v>
      </c>
      <c r="C4742" s="75" t="s">
        <v>683</v>
      </c>
      <c r="D4742" s="75" t="s">
        <v>173</v>
      </c>
      <c r="E4742" s="75" t="s">
        <v>19</v>
      </c>
      <c r="F4742" s="75" t="s">
        <v>705</v>
      </c>
      <c r="G4742" s="77">
        <v>5.0</v>
      </c>
    </row>
    <row r="4743">
      <c r="A4743" s="75" t="s">
        <v>665</v>
      </c>
      <c r="B4743" s="75" t="s">
        <v>704</v>
      </c>
      <c r="C4743" s="75" t="s">
        <v>683</v>
      </c>
      <c r="D4743" s="75" t="s">
        <v>173</v>
      </c>
      <c r="E4743" s="75" t="s">
        <v>19</v>
      </c>
      <c r="F4743" s="75" t="s">
        <v>706</v>
      </c>
      <c r="G4743" s="77">
        <v>1.0</v>
      </c>
    </row>
    <row r="4744">
      <c r="A4744" s="75" t="s">
        <v>665</v>
      </c>
      <c r="B4744" s="75" t="s">
        <v>704</v>
      </c>
      <c r="C4744" s="75" t="s">
        <v>683</v>
      </c>
      <c r="D4744" s="75" t="s">
        <v>173</v>
      </c>
      <c r="E4744" s="75" t="s">
        <v>19</v>
      </c>
      <c r="F4744" s="75" t="s">
        <v>707</v>
      </c>
      <c r="G4744" s="77">
        <v>1.0</v>
      </c>
    </row>
    <row r="4745">
      <c r="A4745" s="75" t="s">
        <v>665</v>
      </c>
      <c r="B4745" s="75" t="s">
        <v>704</v>
      </c>
      <c r="C4745" s="75" t="s">
        <v>683</v>
      </c>
      <c r="D4745" s="75" t="s">
        <v>173</v>
      </c>
      <c r="E4745" s="75" t="s">
        <v>13</v>
      </c>
      <c r="F4745" s="75" t="s">
        <v>705</v>
      </c>
      <c r="G4745" s="77">
        <v>9.0</v>
      </c>
    </row>
    <row r="4746">
      <c r="A4746" s="75" t="s">
        <v>665</v>
      </c>
      <c r="B4746" s="75" t="s">
        <v>704</v>
      </c>
      <c r="C4746" s="75" t="s">
        <v>683</v>
      </c>
      <c r="D4746" s="75" t="s">
        <v>173</v>
      </c>
      <c r="E4746" s="75" t="s">
        <v>13</v>
      </c>
      <c r="F4746" s="75" t="s">
        <v>706</v>
      </c>
      <c r="G4746" s="77">
        <v>2.0</v>
      </c>
    </row>
    <row r="4747">
      <c r="A4747" s="75" t="s">
        <v>665</v>
      </c>
      <c r="B4747" s="75" t="s">
        <v>704</v>
      </c>
      <c r="C4747" s="75" t="s">
        <v>683</v>
      </c>
      <c r="D4747" s="75" t="s">
        <v>173</v>
      </c>
      <c r="E4747" s="75" t="s">
        <v>13</v>
      </c>
      <c r="F4747" s="75" t="s">
        <v>707</v>
      </c>
      <c r="G4747" s="77">
        <v>2.0</v>
      </c>
    </row>
    <row r="4748">
      <c r="A4748" s="75" t="s">
        <v>665</v>
      </c>
      <c r="B4748" s="75" t="s">
        <v>704</v>
      </c>
      <c r="C4748" s="75" t="s">
        <v>683</v>
      </c>
      <c r="D4748" s="75" t="s">
        <v>173</v>
      </c>
      <c r="E4748" s="75" t="s">
        <v>10</v>
      </c>
      <c r="F4748" s="75" t="s">
        <v>705</v>
      </c>
      <c r="G4748" s="77">
        <v>615.0</v>
      </c>
    </row>
    <row r="4749">
      <c r="A4749" s="75" t="s">
        <v>665</v>
      </c>
      <c r="B4749" s="75" t="s">
        <v>704</v>
      </c>
      <c r="C4749" s="75" t="s">
        <v>683</v>
      </c>
      <c r="D4749" s="75" t="s">
        <v>173</v>
      </c>
      <c r="E4749" s="75" t="s">
        <v>10</v>
      </c>
      <c r="F4749" s="75" t="s">
        <v>706</v>
      </c>
      <c r="G4749" s="77">
        <v>336.0</v>
      </c>
    </row>
    <row r="4750">
      <c r="A4750" s="75" t="s">
        <v>665</v>
      </c>
      <c r="B4750" s="75" t="s">
        <v>704</v>
      </c>
      <c r="C4750" s="75" t="s">
        <v>683</v>
      </c>
      <c r="D4750" s="75" t="s">
        <v>173</v>
      </c>
      <c r="E4750" s="75" t="s">
        <v>10</v>
      </c>
      <c r="F4750" s="75" t="s">
        <v>707</v>
      </c>
      <c r="G4750" s="77">
        <v>228.0</v>
      </c>
    </row>
    <row r="4751">
      <c r="A4751" s="75" t="s">
        <v>665</v>
      </c>
      <c r="B4751" s="75" t="s">
        <v>704</v>
      </c>
      <c r="C4751" s="75" t="s">
        <v>683</v>
      </c>
      <c r="D4751" s="75" t="s">
        <v>173</v>
      </c>
      <c r="E4751" s="75" t="s">
        <v>16</v>
      </c>
      <c r="F4751" s="75" t="s">
        <v>705</v>
      </c>
      <c r="G4751" s="77">
        <v>176.0</v>
      </c>
    </row>
    <row r="4752">
      <c r="A4752" s="75" t="s">
        <v>665</v>
      </c>
      <c r="B4752" s="75" t="s">
        <v>704</v>
      </c>
      <c r="C4752" s="75" t="s">
        <v>683</v>
      </c>
      <c r="D4752" s="75" t="s">
        <v>173</v>
      </c>
      <c r="E4752" s="75" t="s">
        <v>16</v>
      </c>
      <c r="F4752" s="75" t="s">
        <v>706</v>
      </c>
      <c r="G4752" s="77">
        <v>47.0</v>
      </c>
    </row>
    <row r="4753">
      <c r="A4753" s="75" t="s">
        <v>665</v>
      </c>
      <c r="B4753" s="75" t="s">
        <v>704</v>
      </c>
      <c r="C4753" s="75" t="s">
        <v>683</v>
      </c>
      <c r="D4753" s="75" t="s">
        <v>173</v>
      </c>
      <c r="E4753" s="75" t="s">
        <v>16</v>
      </c>
      <c r="F4753" s="75" t="s">
        <v>707</v>
      </c>
      <c r="G4753" s="77">
        <v>40.0</v>
      </c>
    </row>
    <row r="4754">
      <c r="A4754" s="75" t="s">
        <v>665</v>
      </c>
      <c r="B4754" s="75" t="s">
        <v>704</v>
      </c>
      <c r="C4754" s="75" t="s">
        <v>683</v>
      </c>
      <c r="D4754" s="75" t="s">
        <v>173</v>
      </c>
      <c r="E4754" s="75" t="s">
        <v>12</v>
      </c>
      <c r="F4754" s="75" t="s">
        <v>705</v>
      </c>
      <c r="G4754" s="77">
        <v>45.0</v>
      </c>
    </row>
    <row r="4755">
      <c r="A4755" s="75" t="s">
        <v>665</v>
      </c>
      <c r="B4755" s="75" t="s">
        <v>704</v>
      </c>
      <c r="C4755" s="75" t="s">
        <v>683</v>
      </c>
      <c r="D4755" s="75" t="s">
        <v>173</v>
      </c>
      <c r="E4755" s="75" t="s">
        <v>12</v>
      </c>
      <c r="F4755" s="75" t="s">
        <v>706</v>
      </c>
      <c r="G4755" s="77">
        <v>8.0</v>
      </c>
    </row>
    <row r="4756">
      <c r="A4756" s="75" t="s">
        <v>665</v>
      </c>
      <c r="B4756" s="75" t="s">
        <v>704</v>
      </c>
      <c r="C4756" s="75" t="s">
        <v>683</v>
      </c>
      <c r="D4756" s="75" t="s">
        <v>173</v>
      </c>
      <c r="E4756" s="75" t="s">
        <v>12</v>
      </c>
      <c r="F4756" s="75" t="s">
        <v>707</v>
      </c>
      <c r="G4756" s="77">
        <v>8.0</v>
      </c>
    </row>
    <row r="4757">
      <c r="A4757" s="75" t="s">
        <v>665</v>
      </c>
      <c r="B4757" s="75" t="s">
        <v>704</v>
      </c>
      <c r="C4757" s="75" t="s">
        <v>683</v>
      </c>
      <c r="D4757" s="75" t="s">
        <v>173</v>
      </c>
      <c r="E4757" s="75" t="s">
        <v>18</v>
      </c>
      <c r="F4757" s="75" t="s">
        <v>705</v>
      </c>
      <c r="G4757" s="77">
        <v>9.0</v>
      </c>
    </row>
    <row r="4758">
      <c r="A4758" s="75" t="s">
        <v>665</v>
      </c>
      <c r="B4758" s="75" t="s">
        <v>704</v>
      </c>
      <c r="C4758" s="75" t="s">
        <v>683</v>
      </c>
      <c r="D4758" s="75" t="s">
        <v>173</v>
      </c>
      <c r="E4758" s="75" t="s">
        <v>18</v>
      </c>
      <c r="F4758" s="75" t="s">
        <v>706</v>
      </c>
      <c r="G4758" s="77">
        <v>0.0</v>
      </c>
    </row>
    <row r="4759">
      <c r="A4759" s="75" t="s">
        <v>665</v>
      </c>
      <c r="B4759" s="75" t="s">
        <v>704</v>
      </c>
      <c r="C4759" s="75" t="s">
        <v>683</v>
      </c>
      <c r="D4759" s="75" t="s">
        <v>173</v>
      </c>
      <c r="E4759" s="75" t="s">
        <v>18</v>
      </c>
      <c r="F4759" s="75" t="s">
        <v>707</v>
      </c>
      <c r="G4759" s="77">
        <v>0.0</v>
      </c>
    </row>
    <row r="4760">
      <c r="A4760" s="75" t="s">
        <v>665</v>
      </c>
      <c r="B4760" s="75" t="s">
        <v>704</v>
      </c>
      <c r="C4760" s="75" t="s">
        <v>683</v>
      </c>
      <c r="D4760" s="75" t="s">
        <v>291</v>
      </c>
      <c r="E4760" s="75" t="s">
        <v>17</v>
      </c>
      <c r="F4760" s="75" t="s">
        <v>705</v>
      </c>
      <c r="G4760" s="77">
        <v>1.0</v>
      </c>
    </row>
    <row r="4761">
      <c r="A4761" s="75" t="s">
        <v>665</v>
      </c>
      <c r="B4761" s="75" t="s">
        <v>704</v>
      </c>
      <c r="C4761" s="75" t="s">
        <v>683</v>
      </c>
      <c r="D4761" s="75" t="s">
        <v>291</v>
      </c>
      <c r="E4761" s="75" t="s">
        <v>17</v>
      </c>
      <c r="F4761" s="75" t="s">
        <v>706</v>
      </c>
      <c r="G4761" s="77">
        <v>0.0</v>
      </c>
    </row>
    <row r="4762">
      <c r="A4762" s="75" t="s">
        <v>665</v>
      </c>
      <c r="B4762" s="75" t="s">
        <v>704</v>
      </c>
      <c r="C4762" s="75" t="s">
        <v>683</v>
      </c>
      <c r="D4762" s="75" t="s">
        <v>291</v>
      </c>
      <c r="E4762" s="75" t="s">
        <v>17</v>
      </c>
      <c r="F4762" s="75" t="s">
        <v>707</v>
      </c>
      <c r="G4762" s="77">
        <v>0.0</v>
      </c>
    </row>
    <row r="4763">
      <c r="A4763" s="75" t="s">
        <v>665</v>
      </c>
      <c r="B4763" s="75" t="s">
        <v>704</v>
      </c>
      <c r="C4763" s="75" t="s">
        <v>683</v>
      </c>
      <c r="D4763" s="75" t="s">
        <v>291</v>
      </c>
      <c r="E4763" s="75" t="s">
        <v>14</v>
      </c>
      <c r="F4763" s="75" t="s">
        <v>705</v>
      </c>
      <c r="G4763" s="77">
        <v>1.0</v>
      </c>
    </row>
    <row r="4764">
      <c r="A4764" s="75" t="s">
        <v>665</v>
      </c>
      <c r="B4764" s="75" t="s">
        <v>704</v>
      </c>
      <c r="C4764" s="75" t="s">
        <v>683</v>
      </c>
      <c r="D4764" s="75" t="s">
        <v>291</v>
      </c>
      <c r="E4764" s="75" t="s">
        <v>14</v>
      </c>
      <c r="F4764" s="75" t="s">
        <v>706</v>
      </c>
      <c r="G4764" s="77">
        <v>0.0</v>
      </c>
    </row>
    <row r="4765">
      <c r="A4765" s="75" t="s">
        <v>665</v>
      </c>
      <c r="B4765" s="75" t="s">
        <v>704</v>
      </c>
      <c r="C4765" s="75" t="s">
        <v>683</v>
      </c>
      <c r="D4765" s="75" t="s">
        <v>291</v>
      </c>
      <c r="E4765" s="75" t="s">
        <v>14</v>
      </c>
      <c r="F4765" s="75" t="s">
        <v>707</v>
      </c>
      <c r="G4765" s="77">
        <v>0.0</v>
      </c>
    </row>
    <row r="4766">
      <c r="A4766" s="75" t="s">
        <v>665</v>
      </c>
      <c r="B4766" s="75" t="s">
        <v>704</v>
      </c>
      <c r="C4766" s="75" t="s">
        <v>683</v>
      </c>
      <c r="D4766" s="75" t="s">
        <v>291</v>
      </c>
      <c r="E4766" s="75" t="s">
        <v>11</v>
      </c>
      <c r="F4766" s="75" t="s">
        <v>705</v>
      </c>
      <c r="G4766" s="77">
        <v>16.0</v>
      </c>
    </row>
    <row r="4767">
      <c r="A4767" s="75" t="s">
        <v>665</v>
      </c>
      <c r="B4767" s="75" t="s">
        <v>704</v>
      </c>
      <c r="C4767" s="75" t="s">
        <v>683</v>
      </c>
      <c r="D4767" s="75" t="s">
        <v>291</v>
      </c>
      <c r="E4767" s="75" t="s">
        <v>11</v>
      </c>
      <c r="F4767" s="75" t="s">
        <v>706</v>
      </c>
      <c r="G4767" s="77">
        <v>2.0</v>
      </c>
    </row>
    <row r="4768">
      <c r="A4768" s="75" t="s">
        <v>665</v>
      </c>
      <c r="B4768" s="75" t="s">
        <v>704</v>
      </c>
      <c r="C4768" s="75" t="s">
        <v>683</v>
      </c>
      <c r="D4768" s="75" t="s">
        <v>291</v>
      </c>
      <c r="E4768" s="75" t="s">
        <v>11</v>
      </c>
      <c r="F4768" s="75" t="s">
        <v>707</v>
      </c>
      <c r="G4768" s="77">
        <v>2.0</v>
      </c>
    </row>
    <row r="4769">
      <c r="A4769" s="75" t="s">
        <v>665</v>
      </c>
      <c r="B4769" s="75" t="s">
        <v>704</v>
      </c>
      <c r="C4769" s="75" t="s">
        <v>683</v>
      </c>
      <c r="D4769" s="75" t="s">
        <v>291</v>
      </c>
      <c r="E4769" s="75" t="s">
        <v>20</v>
      </c>
      <c r="F4769" s="75" t="s">
        <v>705</v>
      </c>
      <c r="G4769" s="77">
        <v>1.0</v>
      </c>
    </row>
    <row r="4770">
      <c r="A4770" s="75" t="s">
        <v>665</v>
      </c>
      <c r="B4770" s="75" t="s">
        <v>704</v>
      </c>
      <c r="C4770" s="75" t="s">
        <v>683</v>
      </c>
      <c r="D4770" s="75" t="s">
        <v>291</v>
      </c>
      <c r="E4770" s="75" t="s">
        <v>20</v>
      </c>
      <c r="F4770" s="75" t="s">
        <v>706</v>
      </c>
      <c r="G4770" s="77">
        <v>0.0</v>
      </c>
    </row>
    <row r="4771">
      <c r="A4771" s="75" t="s">
        <v>665</v>
      </c>
      <c r="B4771" s="75" t="s">
        <v>704</v>
      </c>
      <c r="C4771" s="75" t="s">
        <v>683</v>
      </c>
      <c r="D4771" s="75" t="s">
        <v>291</v>
      </c>
      <c r="E4771" s="75" t="s">
        <v>20</v>
      </c>
      <c r="F4771" s="75" t="s">
        <v>707</v>
      </c>
      <c r="G4771" s="77">
        <v>0.0</v>
      </c>
    </row>
    <row r="4772">
      <c r="A4772" s="75" t="s">
        <v>665</v>
      </c>
      <c r="B4772" s="75" t="s">
        <v>704</v>
      </c>
      <c r="C4772" s="75" t="s">
        <v>683</v>
      </c>
      <c r="D4772" s="75" t="s">
        <v>291</v>
      </c>
      <c r="E4772" s="75" t="s">
        <v>10</v>
      </c>
      <c r="F4772" s="75" t="s">
        <v>705</v>
      </c>
      <c r="G4772" s="77">
        <v>6.0</v>
      </c>
    </row>
    <row r="4773">
      <c r="A4773" s="75" t="s">
        <v>665</v>
      </c>
      <c r="B4773" s="75" t="s">
        <v>704</v>
      </c>
      <c r="C4773" s="75" t="s">
        <v>683</v>
      </c>
      <c r="D4773" s="75" t="s">
        <v>291</v>
      </c>
      <c r="E4773" s="75" t="s">
        <v>10</v>
      </c>
      <c r="F4773" s="75" t="s">
        <v>706</v>
      </c>
      <c r="G4773" s="77">
        <v>1.0</v>
      </c>
    </row>
    <row r="4774">
      <c r="A4774" s="75" t="s">
        <v>665</v>
      </c>
      <c r="B4774" s="75" t="s">
        <v>704</v>
      </c>
      <c r="C4774" s="75" t="s">
        <v>683</v>
      </c>
      <c r="D4774" s="75" t="s">
        <v>291</v>
      </c>
      <c r="E4774" s="75" t="s">
        <v>10</v>
      </c>
      <c r="F4774" s="75" t="s">
        <v>707</v>
      </c>
      <c r="G4774" s="77">
        <v>1.0</v>
      </c>
    </row>
    <row r="4775">
      <c r="A4775" s="75" t="s">
        <v>665</v>
      </c>
      <c r="B4775" s="75" t="s">
        <v>704</v>
      </c>
      <c r="C4775" s="75" t="s">
        <v>683</v>
      </c>
      <c r="D4775" s="75" t="s">
        <v>116</v>
      </c>
      <c r="E4775" s="75" t="s">
        <v>17</v>
      </c>
      <c r="F4775" s="75" t="s">
        <v>705</v>
      </c>
      <c r="G4775" s="77">
        <v>697.0</v>
      </c>
    </row>
    <row r="4776">
      <c r="A4776" s="75" t="s">
        <v>665</v>
      </c>
      <c r="B4776" s="75" t="s">
        <v>704</v>
      </c>
      <c r="C4776" s="75" t="s">
        <v>683</v>
      </c>
      <c r="D4776" s="75" t="s">
        <v>116</v>
      </c>
      <c r="E4776" s="75" t="s">
        <v>17</v>
      </c>
      <c r="F4776" s="75" t="s">
        <v>706</v>
      </c>
      <c r="G4776" s="77">
        <v>103.0</v>
      </c>
    </row>
    <row r="4777">
      <c r="A4777" s="75" t="s">
        <v>665</v>
      </c>
      <c r="B4777" s="75" t="s">
        <v>704</v>
      </c>
      <c r="C4777" s="75" t="s">
        <v>683</v>
      </c>
      <c r="D4777" s="75" t="s">
        <v>116</v>
      </c>
      <c r="E4777" s="75" t="s">
        <v>17</v>
      </c>
      <c r="F4777" s="75" t="s">
        <v>707</v>
      </c>
      <c r="G4777" s="77">
        <v>87.0</v>
      </c>
    </row>
    <row r="4778">
      <c r="A4778" s="75" t="s">
        <v>665</v>
      </c>
      <c r="B4778" s="75" t="s">
        <v>704</v>
      </c>
      <c r="C4778" s="75" t="s">
        <v>683</v>
      </c>
      <c r="D4778" s="75" t="s">
        <v>116</v>
      </c>
      <c r="E4778" s="75" t="s">
        <v>14</v>
      </c>
      <c r="F4778" s="75" t="s">
        <v>705</v>
      </c>
      <c r="G4778" s="77">
        <v>4424.0</v>
      </c>
    </row>
    <row r="4779">
      <c r="A4779" s="75" t="s">
        <v>665</v>
      </c>
      <c r="B4779" s="75" t="s">
        <v>704</v>
      </c>
      <c r="C4779" s="75" t="s">
        <v>683</v>
      </c>
      <c r="D4779" s="75" t="s">
        <v>116</v>
      </c>
      <c r="E4779" s="75" t="s">
        <v>14</v>
      </c>
      <c r="F4779" s="75" t="s">
        <v>706</v>
      </c>
      <c r="G4779" s="77">
        <v>1.0</v>
      </c>
    </row>
    <row r="4780">
      <c r="A4780" s="75" t="s">
        <v>665</v>
      </c>
      <c r="B4780" s="75" t="s">
        <v>704</v>
      </c>
      <c r="C4780" s="75" t="s">
        <v>683</v>
      </c>
      <c r="D4780" s="75" t="s">
        <v>116</v>
      </c>
      <c r="E4780" s="75" t="s">
        <v>14</v>
      </c>
      <c r="F4780" s="75" t="s">
        <v>707</v>
      </c>
      <c r="G4780" s="77">
        <v>1.0</v>
      </c>
    </row>
    <row r="4781">
      <c r="A4781" s="75" t="s">
        <v>665</v>
      </c>
      <c r="B4781" s="75" t="s">
        <v>704</v>
      </c>
      <c r="C4781" s="75" t="s">
        <v>683</v>
      </c>
      <c r="D4781" s="75" t="s">
        <v>116</v>
      </c>
      <c r="E4781" s="75" t="s">
        <v>11</v>
      </c>
      <c r="F4781" s="75" t="s">
        <v>705</v>
      </c>
      <c r="G4781" s="77">
        <v>48353.0</v>
      </c>
    </row>
    <row r="4782">
      <c r="A4782" s="75" t="s">
        <v>665</v>
      </c>
      <c r="B4782" s="75" t="s">
        <v>704</v>
      </c>
      <c r="C4782" s="75" t="s">
        <v>683</v>
      </c>
      <c r="D4782" s="75" t="s">
        <v>116</v>
      </c>
      <c r="E4782" s="75" t="s">
        <v>11</v>
      </c>
      <c r="F4782" s="75" t="s">
        <v>706</v>
      </c>
      <c r="G4782" s="77">
        <v>2954.0</v>
      </c>
    </row>
    <row r="4783">
      <c r="A4783" s="75" t="s">
        <v>665</v>
      </c>
      <c r="B4783" s="75" t="s">
        <v>704</v>
      </c>
      <c r="C4783" s="75" t="s">
        <v>683</v>
      </c>
      <c r="D4783" s="75" t="s">
        <v>116</v>
      </c>
      <c r="E4783" s="75" t="s">
        <v>11</v>
      </c>
      <c r="F4783" s="75" t="s">
        <v>707</v>
      </c>
      <c r="G4783" s="77">
        <v>2633.0</v>
      </c>
    </row>
    <row r="4784">
      <c r="A4784" s="75" t="s">
        <v>665</v>
      </c>
      <c r="B4784" s="75" t="s">
        <v>704</v>
      </c>
      <c r="C4784" s="75" t="s">
        <v>683</v>
      </c>
      <c r="D4784" s="75" t="s">
        <v>116</v>
      </c>
      <c r="E4784" s="75" t="s">
        <v>20</v>
      </c>
      <c r="F4784" s="75" t="s">
        <v>705</v>
      </c>
      <c r="G4784" s="77">
        <v>940.0</v>
      </c>
    </row>
    <row r="4785">
      <c r="A4785" s="75" t="s">
        <v>665</v>
      </c>
      <c r="B4785" s="75" t="s">
        <v>704</v>
      </c>
      <c r="C4785" s="75" t="s">
        <v>683</v>
      </c>
      <c r="D4785" s="75" t="s">
        <v>116</v>
      </c>
      <c r="E4785" s="75" t="s">
        <v>20</v>
      </c>
      <c r="F4785" s="75" t="s">
        <v>706</v>
      </c>
      <c r="G4785" s="77">
        <v>35.0</v>
      </c>
    </row>
    <row r="4786">
      <c r="A4786" s="75" t="s">
        <v>665</v>
      </c>
      <c r="B4786" s="75" t="s">
        <v>704</v>
      </c>
      <c r="C4786" s="75" t="s">
        <v>683</v>
      </c>
      <c r="D4786" s="75" t="s">
        <v>116</v>
      </c>
      <c r="E4786" s="75" t="s">
        <v>20</v>
      </c>
      <c r="F4786" s="75" t="s">
        <v>707</v>
      </c>
      <c r="G4786" s="77">
        <v>31.0</v>
      </c>
    </row>
    <row r="4787">
      <c r="A4787" s="75" t="s">
        <v>665</v>
      </c>
      <c r="B4787" s="75" t="s">
        <v>704</v>
      </c>
      <c r="C4787" s="75" t="s">
        <v>683</v>
      </c>
      <c r="D4787" s="75" t="s">
        <v>116</v>
      </c>
      <c r="E4787" s="75" t="s">
        <v>15</v>
      </c>
      <c r="F4787" s="75" t="s">
        <v>705</v>
      </c>
      <c r="G4787" s="77">
        <v>5643.0</v>
      </c>
    </row>
    <row r="4788">
      <c r="A4788" s="75" t="s">
        <v>665</v>
      </c>
      <c r="B4788" s="75" t="s">
        <v>704</v>
      </c>
      <c r="C4788" s="75" t="s">
        <v>683</v>
      </c>
      <c r="D4788" s="75" t="s">
        <v>116</v>
      </c>
      <c r="E4788" s="75" t="s">
        <v>15</v>
      </c>
      <c r="F4788" s="75" t="s">
        <v>706</v>
      </c>
      <c r="G4788" s="77">
        <v>16.0</v>
      </c>
    </row>
    <row r="4789">
      <c r="A4789" s="75" t="s">
        <v>665</v>
      </c>
      <c r="B4789" s="75" t="s">
        <v>704</v>
      </c>
      <c r="C4789" s="75" t="s">
        <v>683</v>
      </c>
      <c r="D4789" s="75" t="s">
        <v>116</v>
      </c>
      <c r="E4789" s="75" t="s">
        <v>15</v>
      </c>
      <c r="F4789" s="75" t="s">
        <v>707</v>
      </c>
      <c r="G4789" s="77">
        <v>16.0</v>
      </c>
    </row>
    <row r="4790">
      <c r="A4790" s="75" t="s">
        <v>665</v>
      </c>
      <c r="B4790" s="75" t="s">
        <v>704</v>
      </c>
      <c r="C4790" s="75" t="s">
        <v>683</v>
      </c>
      <c r="D4790" s="75" t="s">
        <v>116</v>
      </c>
      <c r="E4790" s="75" t="s">
        <v>19</v>
      </c>
      <c r="F4790" s="75" t="s">
        <v>705</v>
      </c>
      <c r="G4790" s="77">
        <v>1345.0</v>
      </c>
    </row>
    <row r="4791">
      <c r="A4791" s="75" t="s">
        <v>665</v>
      </c>
      <c r="B4791" s="75" t="s">
        <v>704</v>
      </c>
      <c r="C4791" s="75" t="s">
        <v>683</v>
      </c>
      <c r="D4791" s="75" t="s">
        <v>116</v>
      </c>
      <c r="E4791" s="75" t="s">
        <v>19</v>
      </c>
      <c r="F4791" s="75" t="s">
        <v>706</v>
      </c>
      <c r="G4791" s="77">
        <v>139.0</v>
      </c>
    </row>
    <row r="4792">
      <c r="A4792" s="75" t="s">
        <v>665</v>
      </c>
      <c r="B4792" s="75" t="s">
        <v>704</v>
      </c>
      <c r="C4792" s="75" t="s">
        <v>683</v>
      </c>
      <c r="D4792" s="75" t="s">
        <v>116</v>
      </c>
      <c r="E4792" s="75" t="s">
        <v>19</v>
      </c>
      <c r="F4792" s="75" t="s">
        <v>707</v>
      </c>
      <c r="G4792" s="77">
        <v>109.0</v>
      </c>
    </row>
    <row r="4793">
      <c r="A4793" s="75" t="s">
        <v>665</v>
      </c>
      <c r="B4793" s="75" t="s">
        <v>704</v>
      </c>
      <c r="C4793" s="75" t="s">
        <v>683</v>
      </c>
      <c r="D4793" s="75" t="s">
        <v>116</v>
      </c>
      <c r="E4793" s="75" t="s">
        <v>13</v>
      </c>
      <c r="F4793" s="75" t="s">
        <v>705</v>
      </c>
      <c r="G4793" s="77">
        <v>446.0</v>
      </c>
    </row>
    <row r="4794">
      <c r="A4794" s="75" t="s">
        <v>665</v>
      </c>
      <c r="B4794" s="75" t="s">
        <v>704</v>
      </c>
      <c r="C4794" s="75" t="s">
        <v>683</v>
      </c>
      <c r="D4794" s="75" t="s">
        <v>116</v>
      </c>
      <c r="E4794" s="75" t="s">
        <v>13</v>
      </c>
      <c r="F4794" s="75" t="s">
        <v>706</v>
      </c>
      <c r="G4794" s="77">
        <v>11.0</v>
      </c>
    </row>
    <row r="4795">
      <c r="A4795" s="75" t="s">
        <v>665</v>
      </c>
      <c r="B4795" s="75" t="s">
        <v>704</v>
      </c>
      <c r="C4795" s="75" t="s">
        <v>683</v>
      </c>
      <c r="D4795" s="75" t="s">
        <v>116</v>
      </c>
      <c r="E4795" s="75" t="s">
        <v>13</v>
      </c>
      <c r="F4795" s="75" t="s">
        <v>707</v>
      </c>
      <c r="G4795" s="77">
        <v>11.0</v>
      </c>
    </row>
    <row r="4796">
      <c r="A4796" s="75" t="s">
        <v>665</v>
      </c>
      <c r="B4796" s="75" t="s">
        <v>704</v>
      </c>
      <c r="C4796" s="75" t="s">
        <v>683</v>
      </c>
      <c r="D4796" s="75" t="s">
        <v>116</v>
      </c>
      <c r="E4796" s="75" t="s">
        <v>10</v>
      </c>
      <c r="F4796" s="75" t="s">
        <v>705</v>
      </c>
      <c r="G4796" s="77">
        <v>37292.0</v>
      </c>
    </row>
    <row r="4797">
      <c r="A4797" s="75" t="s">
        <v>665</v>
      </c>
      <c r="B4797" s="75" t="s">
        <v>704</v>
      </c>
      <c r="C4797" s="75" t="s">
        <v>683</v>
      </c>
      <c r="D4797" s="75" t="s">
        <v>116</v>
      </c>
      <c r="E4797" s="75" t="s">
        <v>10</v>
      </c>
      <c r="F4797" s="75" t="s">
        <v>706</v>
      </c>
      <c r="G4797" s="77">
        <v>14458.0</v>
      </c>
    </row>
    <row r="4798">
      <c r="A4798" s="75" t="s">
        <v>665</v>
      </c>
      <c r="B4798" s="75" t="s">
        <v>704</v>
      </c>
      <c r="C4798" s="75" t="s">
        <v>683</v>
      </c>
      <c r="D4798" s="75" t="s">
        <v>116</v>
      </c>
      <c r="E4798" s="75" t="s">
        <v>10</v>
      </c>
      <c r="F4798" s="75" t="s">
        <v>707</v>
      </c>
      <c r="G4798" s="77">
        <v>8450.0</v>
      </c>
    </row>
    <row r="4799">
      <c r="A4799" s="75" t="s">
        <v>665</v>
      </c>
      <c r="B4799" s="75" t="s">
        <v>704</v>
      </c>
      <c r="C4799" s="75" t="s">
        <v>683</v>
      </c>
      <c r="D4799" s="75" t="s">
        <v>116</v>
      </c>
      <c r="E4799" s="75" t="s">
        <v>16</v>
      </c>
      <c r="F4799" s="75" t="s">
        <v>705</v>
      </c>
      <c r="G4799" s="77">
        <v>8035.0</v>
      </c>
    </row>
    <row r="4800">
      <c r="A4800" s="75" t="s">
        <v>665</v>
      </c>
      <c r="B4800" s="75" t="s">
        <v>704</v>
      </c>
      <c r="C4800" s="75" t="s">
        <v>683</v>
      </c>
      <c r="D4800" s="75" t="s">
        <v>116</v>
      </c>
      <c r="E4800" s="75" t="s">
        <v>16</v>
      </c>
      <c r="F4800" s="75" t="s">
        <v>706</v>
      </c>
      <c r="G4800" s="77">
        <v>4506.0</v>
      </c>
    </row>
    <row r="4801">
      <c r="A4801" s="75" t="s">
        <v>665</v>
      </c>
      <c r="B4801" s="75" t="s">
        <v>704</v>
      </c>
      <c r="C4801" s="75" t="s">
        <v>683</v>
      </c>
      <c r="D4801" s="75" t="s">
        <v>116</v>
      </c>
      <c r="E4801" s="75" t="s">
        <v>16</v>
      </c>
      <c r="F4801" s="75" t="s">
        <v>707</v>
      </c>
      <c r="G4801" s="77">
        <v>3446.0</v>
      </c>
    </row>
    <row r="4802">
      <c r="A4802" s="75" t="s">
        <v>665</v>
      </c>
      <c r="B4802" s="75" t="s">
        <v>704</v>
      </c>
      <c r="C4802" s="75" t="s">
        <v>683</v>
      </c>
      <c r="D4802" s="75" t="s">
        <v>116</v>
      </c>
      <c r="E4802" s="75" t="s">
        <v>12</v>
      </c>
      <c r="F4802" s="75" t="s">
        <v>705</v>
      </c>
      <c r="G4802" s="77">
        <v>3928.0</v>
      </c>
    </row>
    <row r="4803">
      <c r="A4803" s="75" t="s">
        <v>665</v>
      </c>
      <c r="B4803" s="75" t="s">
        <v>704</v>
      </c>
      <c r="C4803" s="75" t="s">
        <v>683</v>
      </c>
      <c r="D4803" s="75" t="s">
        <v>116</v>
      </c>
      <c r="E4803" s="75" t="s">
        <v>12</v>
      </c>
      <c r="F4803" s="75" t="s">
        <v>706</v>
      </c>
      <c r="G4803" s="77">
        <v>144.0</v>
      </c>
    </row>
    <row r="4804">
      <c r="A4804" s="75" t="s">
        <v>665</v>
      </c>
      <c r="B4804" s="75" t="s">
        <v>704</v>
      </c>
      <c r="C4804" s="75" t="s">
        <v>683</v>
      </c>
      <c r="D4804" s="75" t="s">
        <v>116</v>
      </c>
      <c r="E4804" s="75" t="s">
        <v>12</v>
      </c>
      <c r="F4804" s="75" t="s">
        <v>707</v>
      </c>
      <c r="G4804" s="77">
        <v>120.0</v>
      </c>
    </row>
    <row r="4805">
      <c r="A4805" s="75" t="s">
        <v>665</v>
      </c>
      <c r="B4805" s="75" t="s">
        <v>704</v>
      </c>
      <c r="C4805" s="75" t="s">
        <v>683</v>
      </c>
      <c r="D4805" s="75" t="s">
        <v>116</v>
      </c>
      <c r="E4805" s="75" t="s">
        <v>18</v>
      </c>
      <c r="F4805" s="75" t="s">
        <v>705</v>
      </c>
      <c r="G4805" s="77">
        <v>151.0</v>
      </c>
    </row>
    <row r="4806">
      <c r="A4806" s="75" t="s">
        <v>665</v>
      </c>
      <c r="B4806" s="75" t="s">
        <v>704</v>
      </c>
      <c r="C4806" s="75" t="s">
        <v>683</v>
      </c>
      <c r="D4806" s="75" t="s">
        <v>116</v>
      </c>
      <c r="E4806" s="75" t="s">
        <v>18</v>
      </c>
      <c r="F4806" s="75" t="s">
        <v>706</v>
      </c>
      <c r="G4806" s="77">
        <v>6.0</v>
      </c>
    </row>
    <row r="4807">
      <c r="A4807" s="75" t="s">
        <v>665</v>
      </c>
      <c r="B4807" s="75" t="s">
        <v>704</v>
      </c>
      <c r="C4807" s="75" t="s">
        <v>683</v>
      </c>
      <c r="D4807" s="75" t="s">
        <v>116</v>
      </c>
      <c r="E4807" s="75" t="s">
        <v>18</v>
      </c>
      <c r="F4807" s="75" t="s">
        <v>707</v>
      </c>
      <c r="G4807" s="77">
        <v>4.0</v>
      </c>
    </row>
    <row r="4808">
      <c r="A4808" s="75" t="s">
        <v>665</v>
      </c>
      <c r="B4808" s="75" t="s">
        <v>704</v>
      </c>
      <c r="C4808" s="75" t="s">
        <v>683</v>
      </c>
      <c r="D4808" s="75" t="s">
        <v>225</v>
      </c>
      <c r="E4808" s="75" t="s">
        <v>17</v>
      </c>
      <c r="F4808" s="75" t="s">
        <v>705</v>
      </c>
      <c r="G4808" s="77">
        <v>3.0</v>
      </c>
    </row>
    <row r="4809">
      <c r="A4809" s="75" t="s">
        <v>665</v>
      </c>
      <c r="B4809" s="75" t="s">
        <v>704</v>
      </c>
      <c r="C4809" s="75" t="s">
        <v>683</v>
      </c>
      <c r="D4809" s="75" t="s">
        <v>225</v>
      </c>
      <c r="E4809" s="75" t="s">
        <v>17</v>
      </c>
      <c r="F4809" s="75" t="s">
        <v>706</v>
      </c>
      <c r="G4809" s="77">
        <v>1.0</v>
      </c>
    </row>
    <row r="4810">
      <c r="A4810" s="75" t="s">
        <v>665</v>
      </c>
      <c r="B4810" s="75" t="s">
        <v>704</v>
      </c>
      <c r="C4810" s="75" t="s">
        <v>683</v>
      </c>
      <c r="D4810" s="75" t="s">
        <v>225</v>
      </c>
      <c r="E4810" s="75" t="s">
        <v>17</v>
      </c>
      <c r="F4810" s="75" t="s">
        <v>707</v>
      </c>
      <c r="G4810" s="77">
        <v>1.0</v>
      </c>
    </row>
    <row r="4811">
      <c r="A4811" s="75" t="s">
        <v>665</v>
      </c>
      <c r="B4811" s="75" t="s">
        <v>704</v>
      </c>
      <c r="C4811" s="75" t="s">
        <v>683</v>
      </c>
      <c r="D4811" s="75" t="s">
        <v>225</v>
      </c>
      <c r="E4811" s="75" t="s">
        <v>14</v>
      </c>
      <c r="F4811" s="75" t="s">
        <v>705</v>
      </c>
      <c r="G4811" s="77">
        <v>8.0</v>
      </c>
    </row>
    <row r="4812">
      <c r="A4812" s="75" t="s">
        <v>665</v>
      </c>
      <c r="B4812" s="75" t="s">
        <v>704</v>
      </c>
      <c r="C4812" s="75" t="s">
        <v>683</v>
      </c>
      <c r="D4812" s="75" t="s">
        <v>225</v>
      </c>
      <c r="E4812" s="75" t="s">
        <v>14</v>
      </c>
      <c r="F4812" s="75" t="s">
        <v>706</v>
      </c>
      <c r="G4812" s="77">
        <v>0.0</v>
      </c>
    </row>
    <row r="4813">
      <c r="A4813" s="75" t="s">
        <v>665</v>
      </c>
      <c r="B4813" s="75" t="s">
        <v>704</v>
      </c>
      <c r="C4813" s="75" t="s">
        <v>683</v>
      </c>
      <c r="D4813" s="75" t="s">
        <v>225</v>
      </c>
      <c r="E4813" s="75" t="s">
        <v>14</v>
      </c>
      <c r="F4813" s="75" t="s">
        <v>707</v>
      </c>
      <c r="G4813" s="77">
        <v>0.0</v>
      </c>
    </row>
    <row r="4814">
      <c r="A4814" s="75" t="s">
        <v>665</v>
      </c>
      <c r="B4814" s="75" t="s">
        <v>704</v>
      </c>
      <c r="C4814" s="75" t="s">
        <v>683</v>
      </c>
      <c r="D4814" s="75" t="s">
        <v>225</v>
      </c>
      <c r="E4814" s="75" t="s">
        <v>11</v>
      </c>
      <c r="F4814" s="75" t="s">
        <v>705</v>
      </c>
      <c r="G4814" s="77">
        <v>182.0</v>
      </c>
    </row>
    <row r="4815">
      <c r="A4815" s="75" t="s">
        <v>665</v>
      </c>
      <c r="B4815" s="75" t="s">
        <v>704</v>
      </c>
      <c r="C4815" s="75" t="s">
        <v>683</v>
      </c>
      <c r="D4815" s="75" t="s">
        <v>225</v>
      </c>
      <c r="E4815" s="75" t="s">
        <v>11</v>
      </c>
      <c r="F4815" s="75" t="s">
        <v>706</v>
      </c>
      <c r="G4815" s="77">
        <v>29.0</v>
      </c>
    </row>
    <row r="4816">
      <c r="A4816" s="75" t="s">
        <v>665</v>
      </c>
      <c r="B4816" s="75" t="s">
        <v>704</v>
      </c>
      <c r="C4816" s="75" t="s">
        <v>683</v>
      </c>
      <c r="D4816" s="75" t="s">
        <v>225</v>
      </c>
      <c r="E4816" s="75" t="s">
        <v>11</v>
      </c>
      <c r="F4816" s="75" t="s">
        <v>707</v>
      </c>
      <c r="G4816" s="77">
        <v>27.0</v>
      </c>
    </row>
    <row r="4817">
      <c r="A4817" s="75" t="s">
        <v>665</v>
      </c>
      <c r="B4817" s="75" t="s">
        <v>704</v>
      </c>
      <c r="C4817" s="75" t="s">
        <v>683</v>
      </c>
      <c r="D4817" s="75" t="s">
        <v>225</v>
      </c>
      <c r="E4817" s="75" t="s">
        <v>20</v>
      </c>
      <c r="F4817" s="75" t="s">
        <v>705</v>
      </c>
      <c r="G4817" s="77">
        <v>6.0</v>
      </c>
    </row>
    <row r="4818">
      <c r="A4818" s="75" t="s">
        <v>665</v>
      </c>
      <c r="B4818" s="75" t="s">
        <v>704</v>
      </c>
      <c r="C4818" s="75" t="s">
        <v>683</v>
      </c>
      <c r="D4818" s="75" t="s">
        <v>225</v>
      </c>
      <c r="E4818" s="75" t="s">
        <v>20</v>
      </c>
      <c r="F4818" s="75" t="s">
        <v>706</v>
      </c>
      <c r="G4818" s="77">
        <v>0.0</v>
      </c>
    </row>
    <row r="4819">
      <c r="A4819" s="75" t="s">
        <v>665</v>
      </c>
      <c r="B4819" s="75" t="s">
        <v>704</v>
      </c>
      <c r="C4819" s="75" t="s">
        <v>683</v>
      </c>
      <c r="D4819" s="75" t="s">
        <v>225</v>
      </c>
      <c r="E4819" s="75" t="s">
        <v>20</v>
      </c>
      <c r="F4819" s="75" t="s">
        <v>707</v>
      </c>
      <c r="G4819" s="77">
        <v>0.0</v>
      </c>
    </row>
    <row r="4820">
      <c r="A4820" s="75" t="s">
        <v>665</v>
      </c>
      <c r="B4820" s="75" t="s">
        <v>704</v>
      </c>
      <c r="C4820" s="75" t="s">
        <v>683</v>
      </c>
      <c r="D4820" s="75" t="s">
        <v>225</v>
      </c>
      <c r="E4820" s="75" t="s">
        <v>15</v>
      </c>
      <c r="F4820" s="75" t="s">
        <v>705</v>
      </c>
      <c r="G4820" s="77">
        <v>14.0</v>
      </c>
    </row>
    <row r="4821">
      <c r="A4821" s="75" t="s">
        <v>665</v>
      </c>
      <c r="B4821" s="75" t="s">
        <v>704</v>
      </c>
      <c r="C4821" s="75" t="s">
        <v>683</v>
      </c>
      <c r="D4821" s="75" t="s">
        <v>225</v>
      </c>
      <c r="E4821" s="75" t="s">
        <v>15</v>
      </c>
      <c r="F4821" s="75" t="s">
        <v>706</v>
      </c>
      <c r="G4821" s="77">
        <v>1.0</v>
      </c>
    </row>
    <row r="4822">
      <c r="A4822" s="75" t="s">
        <v>665</v>
      </c>
      <c r="B4822" s="75" t="s">
        <v>704</v>
      </c>
      <c r="C4822" s="75" t="s">
        <v>683</v>
      </c>
      <c r="D4822" s="75" t="s">
        <v>225</v>
      </c>
      <c r="E4822" s="75" t="s">
        <v>15</v>
      </c>
      <c r="F4822" s="75" t="s">
        <v>707</v>
      </c>
      <c r="G4822" s="77">
        <v>1.0</v>
      </c>
    </row>
    <row r="4823">
      <c r="A4823" s="75" t="s">
        <v>665</v>
      </c>
      <c r="B4823" s="75" t="s">
        <v>704</v>
      </c>
      <c r="C4823" s="75" t="s">
        <v>683</v>
      </c>
      <c r="D4823" s="75" t="s">
        <v>225</v>
      </c>
      <c r="E4823" s="75" t="s">
        <v>13</v>
      </c>
      <c r="F4823" s="75" t="s">
        <v>705</v>
      </c>
      <c r="G4823" s="77">
        <v>1.0</v>
      </c>
    </row>
    <row r="4824">
      <c r="A4824" s="75" t="s">
        <v>665</v>
      </c>
      <c r="B4824" s="75" t="s">
        <v>704</v>
      </c>
      <c r="C4824" s="75" t="s">
        <v>683</v>
      </c>
      <c r="D4824" s="75" t="s">
        <v>225</v>
      </c>
      <c r="E4824" s="75" t="s">
        <v>13</v>
      </c>
      <c r="F4824" s="75" t="s">
        <v>706</v>
      </c>
      <c r="G4824" s="77">
        <v>0.0</v>
      </c>
    </row>
    <row r="4825">
      <c r="A4825" s="75" t="s">
        <v>665</v>
      </c>
      <c r="B4825" s="75" t="s">
        <v>704</v>
      </c>
      <c r="C4825" s="75" t="s">
        <v>683</v>
      </c>
      <c r="D4825" s="75" t="s">
        <v>225</v>
      </c>
      <c r="E4825" s="75" t="s">
        <v>13</v>
      </c>
      <c r="F4825" s="75" t="s">
        <v>707</v>
      </c>
      <c r="G4825" s="77">
        <v>0.0</v>
      </c>
    </row>
    <row r="4826">
      <c r="A4826" s="75" t="s">
        <v>665</v>
      </c>
      <c r="B4826" s="75" t="s">
        <v>704</v>
      </c>
      <c r="C4826" s="75" t="s">
        <v>683</v>
      </c>
      <c r="D4826" s="75" t="s">
        <v>225</v>
      </c>
      <c r="E4826" s="75" t="s">
        <v>10</v>
      </c>
      <c r="F4826" s="75" t="s">
        <v>705</v>
      </c>
      <c r="G4826" s="77">
        <v>115.0</v>
      </c>
    </row>
    <row r="4827">
      <c r="A4827" s="75" t="s">
        <v>665</v>
      </c>
      <c r="B4827" s="75" t="s">
        <v>704</v>
      </c>
      <c r="C4827" s="75" t="s">
        <v>683</v>
      </c>
      <c r="D4827" s="75" t="s">
        <v>225</v>
      </c>
      <c r="E4827" s="75" t="s">
        <v>10</v>
      </c>
      <c r="F4827" s="75" t="s">
        <v>706</v>
      </c>
      <c r="G4827" s="77">
        <v>40.0</v>
      </c>
    </row>
    <row r="4828">
      <c r="A4828" s="75" t="s">
        <v>665</v>
      </c>
      <c r="B4828" s="75" t="s">
        <v>704</v>
      </c>
      <c r="C4828" s="75" t="s">
        <v>683</v>
      </c>
      <c r="D4828" s="75" t="s">
        <v>225</v>
      </c>
      <c r="E4828" s="75" t="s">
        <v>10</v>
      </c>
      <c r="F4828" s="75" t="s">
        <v>707</v>
      </c>
      <c r="G4828" s="77">
        <v>35.0</v>
      </c>
    </row>
    <row r="4829">
      <c r="A4829" s="75" t="s">
        <v>665</v>
      </c>
      <c r="B4829" s="75" t="s">
        <v>704</v>
      </c>
      <c r="C4829" s="75" t="s">
        <v>683</v>
      </c>
      <c r="D4829" s="75" t="s">
        <v>225</v>
      </c>
      <c r="E4829" s="75" t="s">
        <v>16</v>
      </c>
      <c r="F4829" s="75" t="s">
        <v>705</v>
      </c>
      <c r="G4829" s="77">
        <v>27.0</v>
      </c>
    </row>
    <row r="4830">
      <c r="A4830" s="75" t="s">
        <v>665</v>
      </c>
      <c r="B4830" s="75" t="s">
        <v>704</v>
      </c>
      <c r="C4830" s="75" t="s">
        <v>683</v>
      </c>
      <c r="D4830" s="75" t="s">
        <v>225</v>
      </c>
      <c r="E4830" s="75" t="s">
        <v>16</v>
      </c>
      <c r="F4830" s="75" t="s">
        <v>706</v>
      </c>
      <c r="G4830" s="77">
        <v>10.0</v>
      </c>
    </row>
    <row r="4831">
      <c r="A4831" s="75" t="s">
        <v>665</v>
      </c>
      <c r="B4831" s="75" t="s">
        <v>704</v>
      </c>
      <c r="C4831" s="75" t="s">
        <v>683</v>
      </c>
      <c r="D4831" s="75" t="s">
        <v>225</v>
      </c>
      <c r="E4831" s="75" t="s">
        <v>16</v>
      </c>
      <c r="F4831" s="75" t="s">
        <v>707</v>
      </c>
      <c r="G4831" s="77">
        <v>10.0</v>
      </c>
    </row>
    <row r="4832">
      <c r="A4832" s="75" t="s">
        <v>665</v>
      </c>
      <c r="B4832" s="75" t="s">
        <v>704</v>
      </c>
      <c r="C4832" s="75" t="s">
        <v>683</v>
      </c>
      <c r="D4832" s="75" t="s">
        <v>225</v>
      </c>
      <c r="E4832" s="75" t="s">
        <v>12</v>
      </c>
      <c r="F4832" s="75" t="s">
        <v>705</v>
      </c>
      <c r="G4832" s="77">
        <v>8.0</v>
      </c>
    </row>
    <row r="4833">
      <c r="A4833" s="75" t="s">
        <v>665</v>
      </c>
      <c r="B4833" s="75" t="s">
        <v>704</v>
      </c>
      <c r="C4833" s="75" t="s">
        <v>683</v>
      </c>
      <c r="D4833" s="75" t="s">
        <v>225</v>
      </c>
      <c r="E4833" s="75" t="s">
        <v>12</v>
      </c>
      <c r="F4833" s="75" t="s">
        <v>706</v>
      </c>
      <c r="G4833" s="77">
        <v>2.0</v>
      </c>
    </row>
    <row r="4834">
      <c r="A4834" s="75" t="s">
        <v>665</v>
      </c>
      <c r="B4834" s="75" t="s">
        <v>704</v>
      </c>
      <c r="C4834" s="75" t="s">
        <v>683</v>
      </c>
      <c r="D4834" s="75" t="s">
        <v>225</v>
      </c>
      <c r="E4834" s="75" t="s">
        <v>12</v>
      </c>
      <c r="F4834" s="75" t="s">
        <v>707</v>
      </c>
      <c r="G4834" s="77">
        <v>2.0</v>
      </c>
    </row>
    <row r="4835">
      <c r="A4835" s="75" t="s">
        <v>665</v>
      </c>
      <c r="B4835" s="75" t="s">
        <v>704</v>
      </c>
      <c r="C4835" s="75" t="s">
        <v>683</v>
      </c>
      <c r="D4835" s="75" t="s">
        <v>225</v>
      </c>
      <c r="E4835" s="75" t="s">
        <v>18</v>
      </c>
      <c r="F4835" s="75" t="s">
        <v>705</v>
      </c>
      <c r="G4835" s="77">
        <v>2.0</v>
      </c>
    </row>
    <row r="4836">
      <c r="A4836" s="75" t="s">
        <v>665</v>
      </c>
      <c r="B4836" s="75" t="s">
        <v>704</v>
      </c>
      <c r="C4836" s="75" t="s">
        <v>683</v>
      </c>
      <c r="D4836" s="75" t="s">
        <v>225</v>
      </c>
      <c r="E4836" s="75" t="s">
        <v>18</v>
      </c>
      <c r="F4836" s="75" t="s">
        <v>706</v>
      </c>
      <c r="G4836" s="77">
        <v>0.0</v>
      </c>
    </row>
    <row r="4837">
      <c r="A4837" s="75" t="s">
        <v>665</v>
      </c>
      <c r="B4837" s="75" t="s">
        <v>704</v>
      </c>
      <c r="C4837" s="75" t="s">
        <v>683</v>
      </c>
      <c r="D4837" s="75" t="s">
        <v>225</v>
      </c>
      <c r="E4837" s="75" t="s">
        <v>18</v>
      </c>
      <c r="F4837" s="75" t="s">
        <v>707</v>
      </c>
      <c r="G4837" s="77">
        <v>0.0</v>
      </c>
    </row>
    <row r="4838">
      <c r="A4838" s="75" t="s">
        <v>665</v>
      </c>
      <c r="B4838" s="75" t="s">
        <v>704</v>
      </c>
      <c r="C4838" s="75" t="s">
        <v>683</v>
      </c>
      <c r="D4838" s="75" t="s">
        <v>214</v>
      </c>
      <c r="E4838" s="75" t="s">
        <v>17</v>
      </c>
      <c r="F4838" s="75" t="s">
        <v>705</v>
      </c>
      <c r="G4838" s="77">
        <v>13.0</v>
      </c>
    </row>
    <row r="4839">
      <c r="A4839" s="75" t="s">
        <v>665</v>
      </c>
      <c r="B4839" s="75" t="s">
        <v>704</v>
      </c>
      <c r="C4839" s="75" t="s">
        <v>683</v>
      </c>
      <c r="D4839" s="75" t="s">
        <v>214</v>
      </c>
      <c r="E4839" s="75" t="s">
        <v>17</v>
      </c>
      <c r="F4839" s="75" t="s">
        <v>706</v>
      </c>
      <c r="G4839" s="77">
        <v>5.0</v>
      </c>
    </row>
    <row r="4840">
      <c r="A4840" s="75" t="s">
        <v>665</v>
      </c>
      <c r="B4840" s="75" t="s">
        <v>704</v>
      </c>
      <c r="C4840" s="75" t="s">
        <v>683</v>
      </c>
      <c r="D4840" s="75" t="s">
        <v>214</v>
      </c>
      <c r="E4840" s="75" t="s">
        <v>17</v>
      </c>
      <c r="F4840" s="75" t="s">
        <v>707</v>
      </c>
      <c r="G4840" s="77">
        <v>4.0</v>
      </c>
    </row>
    <row r="4841">
      <c r="A4841" s="75" t="s">
        <v>665</v>
      </c>
      <c r="B4841" s="75" t="s">
        <v>704</v>
      </c>
      <c r="C4841" s="75" t="s">
        <v>683</v>
      </c>
      <c r="D4841" s="75" t="s">
        <v>214</v>
      </c>
      <c r="E4841" s="75" t="s">
        <v>14</v>
      </c>
      <c r="F4841" s="75" t="s">
        <v>705</v>
      </c>
      <c r="G4841" s="77">
        <v>19.0</v>
      </c>
    </row>
    <row r="4842">
      <c r="A4842" s="75" t="s">
        <v>665</v>
      </c>
      <c r="B4842" s="75" t="s">
        <v>704</v>
      </c>
      <c r="C4842" s="75" t="s">
        <v>683</v>
      </c>
      <c r="D4842" s="75" t="s">
        <v>214</v>
      </c>
      <c r="E4842" s="75" t="s">
        <v>14</v>
      </c>
      <c r="F4842" s="75" t="s">
        <v>706</v>
      </c>
      <c r="G4842" s="77">
        <v>0.0</v>
      </c>
    </row>
    <row r="4843">
      <c r="A4843" s="75" t="s">
        <v>665</v>
      </c>
      <c r="B4843" s="75" t="s">
        <v>704</v>
      </c>
      <c r="C4843" s="75" t="s">
        <v>683</v>
      </c>
      <c r="D4843" s="75" t="s">
        <v>214</v>
      </c>
      <c r="E4843" s="75" t="s">
        <v>14</v>
      </c>
      <c r="F4843" s="75" t="s">
        <v>707</v>
      </c>
      <c r="G4843" s="77">
        <v>0.0</v>
      </c>
    </row>
    <row r="4844">
      <c r="A4844" s="75" t="s">
        <v>665</v>
      </c>
      <c r="B4844" s="75" t="s">
        <v>704</v>
      </c>
      <c r="C4844" s="75" t="s">
        <v>683</v>
      </c>
      <c r="D4844" s="75" t="s">
        <v>214</v>
      </c>
      <c r="E4844" s="75" t="s">
        <v>11</v>
      </c>
      <c r="F4844" s="75" t="s">
        <v>705</v>
      </c>
      <c r="G4844" s="77">
        <v>542.0</v>
      </c>
    </row>
    <row r="4845">
      <c r="A4845" s="75" t="s">
        <v>665</v>
      </c>
      <c r="B4845" s="75" t="s">
        <v>704</v>
      </c>
      <c r="C4845" s="75" t="s">
        <v>683</v>
      </c>
      <c r="D4845" s="75" t="s">
        <v>214</v>
      </c>
      <c r="E4845" s="75" t="s">
        <v>11</v>
      </c>
      <c r="F4845" s="75" t="s">
        <v>706</v>
      </c>
      <c r="G4845" s="77">
        <v>123.0</v>
      </c>
    </row>
    <row r="4846">
      <c r="A4846" s="75" t="s">
        <v>665</v>
      </c>
      <c r="B4846" s="75" t="s">
        <v>704</v>
      </c>
      <c r="C4846" s="75" t="s">
        <v>683</v>
      </c>
      <c r="D4846" s="75" t="s">
        <v>214</v>
      </c>
      <c r="E4846" s="75" t="s">
        <v>11</v>
      </c>
      <c r="F4846" s="75" t="s">
        <v>707</v>
      </c>
      <c r="G4846" s="77">
        <v>118.0</v>
      </c>
    </row>
    <row r="4847">
      <c r="A4847" s="75" t="s">
        <v>665</v>
      </c>
      <c r="B4847" s="75" t="s">
        <v>704</v>
      </c>
      <c r="C4847" s="75" t="s">
        <v>683</v>
      </c>
      <c r="D4847" s="75" t="s">
        <v>214</v>
      </c>
      <c r="E4847" s="75" t="s">
        <v>20</v>
      </c>
      <c r="F4847" s="75" t="s">
        <v>705</v>
      </c>
      <c r="G4847" s="77">
        <v>9.0</v>
      </c>
    </row>
    <row r="4848">
      <c r="A4848" s="75" t="s">
        <v>665</v>
      </c>
      <c r="B4848" s="75" t="s">
        <v>704</v>
      </c>
      <c r="C4848" s="75" t="s">
        <v>683</v>
      </c>
      <c r="D4848" s="75" t="s">
        <v>214</v>
      </c>
      <c r="E4848" s="75" t="s">
        <v>20</v>
      </c>
      <c r="F4848" s="75" t="s">
        <v>706</v>
      </c>
      <c r="G4848" s="77">
        <v>1.0</v>
      </c>
    </row>
    <row r="4849">
      <c r="A4849" s="75" t="s">
        <v>665</v>
      </c>
      <c r="B4849" s="75" t="s">
        <v>704</v>
      </c>
      <c r="C4849" s="75" t="s">
        <v>683</v>
      </c>
      <c r="D4849" s="75" t="s">
        <v>214</v>
      </c>
      <c r="E4849" s="75" t="s">
        <v>20</v>
      </c>
      <c r="F4849" s="75" t="s">
        <v>707</v>
      </c>
      <c r="G4849" s="77">
        <v>1.0</v>
      </c>
    </row>
    <row r="4850">
      <c r="A4850" s="75" t="s">
        <v>665</v>
      </c>
      <c r="B4850" s="75" t="s">
        <v>704</v>
      </c>
      <c r="C4850" s="75" t="s">
        <v>683</v>
      </c>
      <c r="D4850" s="75" t="s">
        <v>214</v>
      </c>
      <c r="E4850" s="75" t="s">
        <v>15</v>
      </c>
      <c r="F4850" s="75" t="s">
        <v>705</v>
      </c>
      <c r="G4850" s="77">
        <v>63.0</v>
      </c>
    </row>
    <row r="4851">
      <c r="A4851" s="75" t="s">
        <v>665</v>
      </c>
      <c r="B4851" s="75" t="s">
        <v>704</v>
      </c>
      <c r="C4851" s="75" t="s">
        <v>683</v>
      </c>
      <c r="D4851" s="75" t="s">
        <v>214</v>
      </c>
      <c r="E4851" s="75" t="s">
        <v>15</v>
      </c>
      <c r="F4851" s="75" t="s">
        <v>706</v>
      </c>
      <c r="G4851" s="77">
        <v>0.0</v>
      </c>
    </row>
    <row r="4852">
      <c r="A4852" s="75" t="s">
        <v>665</v>
      </c>
      <c r="B4852" s="75" t="s">
        <v>704</v>
      </c>
      <c r="C4852" s="75" t="s">
        <v>683</v>
      </c>
      <c r="D4852" s="75" t="s">
        <v>214</v>
      </c>
      <c r="E4852" s="75" t="s">
        <v>15</v>
      </c>
      <c r="F4852" s="75" t="s">
        <v>707</v>
      </c>
      <c r="G4852" s="77">
        <v>0.0</v>
      </c>
    </row>
    <row r="4853">
      <c r="A4853" s="75" t="s">
        <v>665</v>
      </c>
      <c r="B4853" s="75" t="s">
        <v>704</v>
      </c>
      <c r="C4853" s="75" t="s">
        <v>683</v>
      </c>
      <c r="D4853" s="75" t="s">
        <v>214</v>
      </c>
      <c r="E4853" s="75" t="s">
        <v>19</v>
      </c>
      <c r="F4853" s="75" t="s">
        <v>705</v>
      </c>
      <c r="G4853" s="77">
        <v>5.0</v>
      </c>
    </row>
    <row r="4854">
      <c r="A4854" s="75" t="s">
        <v>665</v>
      </c>
      <c r="B4854" s="75" t="s">
        <v>704</v>
      </c>
      <c r="C4854" s="75" t="s">
        <v>683</v>
      </c>
      <c r="D4854" s="75" t="s">
        <v>214</v>
      </c>
      <c r="E4854" s="75" t="s">
        <v>19</v>
      </c>
      <c r="F4854" s="75" t="s">
        <v>706</v>
      </c>
      <c r="G4854" s="77">
        <v>0.0</v>
      </c>
    </row>
    <row r="4855">
      <c r="A4855" s="75" t="s">
        <v>665</v>
      </c>
      <c r="B4855" s="75" t="s">
        <v>704</v>
      </c>
      <c r="C4855" s="75" t="s">
        <v>683</v>
      </c>
      <c r="D4855" s="75" t="s">
        <v>214</v>
      </c>
      <c r="E4855" s="75" t="s">
        <v>19</v>
      </c>
      <c r="F4855" s="75" t="s">
        <v>707</v>
      </c>
      <c r="G4855" s="77">
        <v>0.0</v>
      </c>
    </row>
    <row r="4856">
      <c r="A4856" s="75" t="s">
        <v>665</v>
      </c>
      <c r="B4856" s="75" t="s">
        <v>704</v>
      </c>
      <c r="C4856" s="75" t="s">
        <v>683</v>
      </c>
      <c r="D4856" s="75" t="s">
        <v>214</v>
      </c>
      <c r="E4856" s="75" t="s">
        <v>13</v>
      </c>
      <c r="F4856" s="75" t="s">
        <v>705</v>
      </c>
      <c r="G4856" s="77">
        <v>20.0</v>
      </c>
    </row>
    <row r="4857">
      <c r="A4857" s="75" t="s">
        <v>665</v>
      </c>
      <c r="B4857" s="75" t="s">
        <v>704</v>
      </c>
      <c r="C4857" s="75" t="s">
        <v>683</v>
      </c>
      <c r="D4857" s="75" t="s">
        <v>214</v>
      </c>
      <c r="E4857" s="75" t="s">
        <v>13</v>
      </c>
      <c r="F4857" s="75" t="s">
        <v>706</v>
      </c>
      <c r="G4857" s="77">
        <v>5.0</v>
      </c>
    </row>
    <row r="4858">
      <c r="A4858" s="75" t="s">
        <v>665</v>
      </c>
      <c r="B4858" s="75" t="s">
        <v>704</v>
      </c>
      <c r="C4858" s="75" t="s">
        <v>683</v>
      </c>
      <c r="D4858" s="75" t="s">
        <v>214</v>
      </c>
      <c r="E4858" s="75" t="s">
        <v>13</v>
      </c>
      <c r="F4858" s="75" t="s">
        <v>707</v>
      </c>
      <c r="G4858" s="77">
        <v>5.0</v>
      </c>
    </row>
    <row r="4859">
      <c r="A4859" s="75" t="s">
        <v>665</v>
      </c>
      <c r="B4859" s="75" t="s">
        <v>704</v>
      </c>
      <c r="C4859" s="75" t="s">
        <v>683</v>
      </c>
      <c r="D4859" s="75" t="s">
        <v>214</v>
      </c>
      <c r="E4859" s="75" t="s">
        <v>10</v>
      </c>
      <c r="F4859" s="75" t="s">
        <v>705</v>
      </c>
      <c r="G4859" s="77">
        <v>371.0</v>
      </c>
    </row>
    <row r="4860">
      <c r="A4860" s="75" t="s">
        <v>665</v>
      </c>
      <c r="B4860" s="75" t="s">
        <v>704</v>
      </c>
      <c r="C4860" s="75" t="s">
        <v>683</v>
      </c>
      <c r="D4860" s="75" t="s">
        <v>214</v>
      </c>
      <c r="E4860" s="75" t="s">
        <v>10</v>
      </c>
      <c r="F4860" s="75" t="s">
        <v>706</v>
      </c>
      <c r="G4860" s="77">
        <v>200.0</v>
      </c>
    </row>
    <row r="4861">
      <c r="A4861" s="75" t="s">
        <v>665</v>
      </c>
      <c r="B4861" s="75" t="s">
        <v>704</v>
      </c>
      <c r="C4861" s="75" t="s">
        <v>683</v>
      </c>
      <c r="D4861" s="75" t="s">
        <v>214</v>
      </c>
      <c r="E4861" s="75" t="s">
        <v>10</v>
      </c>
      <c r="F4861" s="75" t="s">
        <v>707</v>
      </c>
      <c r="G4861" s="77">
        <v>191.0</v>
      </c>
    </row>
    <row r="4862">
      <c r="A4862" s="75" t="s">
        <v>665</v>
      </c>
      <c r="B4862" s="75" t="s">
        <v>704</v>
      </c>
      <c r="C4862" s="75" t="s">
        <v>683</v>
      </c>
      <c r="D4862" s="75" t="s">
        <v>214</v>
      </c>
      <c r="E4862" s="75" t="s">
        <v>16</v>
      </c>
      <c r="F4862" s="75" t="s">
        <v>705</v>
      </c>
      <c r="G4862" s="77">
        <v>146.0</v>
      </c>
    </row>
    <row r="4863">
      <c r="A4863" s="75" t="s">
        <v>665</v>
      </c>
      <c r="B4863" s="75" t="s">
        <v>704</v>
      </c>
      <c r="C4863" s="75" t="s">
        <v>683</v>
      </c>
      <c r="D4863" s="75" t="s">
        <v>214</v>
      </c>
      <c r="E4863" s="75" t="s">
        <v>16</v>
      </c>
      <c r="F4863" s="75" t="s">
        <v>706</v>
      </c>
      <c r="G4863" s="77">
        <v>89.0</v>
      </c>
    </row>
    <row r="4864">
      <c r="A4864" s="75" t="s">
        <v>665</v>
      </c>
      <c r="B4864" s="75" t="s">
        <v>704</v>
      </c>
      <c r="C4864" s="75" t="s">
        <v>683</v>
      </c>
      <c r="D4864" s="75" t="s">
        <v>214</v>
      </c>
      <c r="E4864" s="75" t="s">
        <v>16</v>
      </c>
      <c r="F4864" s="75" t="s">
        <v>707</v>
      </c>
      <c r="G4864" s="77">
        <v>86.0</v>
      </c>
    </row>
    <row r="4865">
      <c r="A4865" s="75" t="s">
        <v>665</v>
      </c>
      <c r="B4865" s="75" t="s">
        <v>704</v>
      </c>
      <c r="C4865" s="75" t="s">
        <v>683</v>
      </c>
      <c r="D4865" s="75" t="s">
        <v>214</v>
      </c>
      <c r="E4865" s="75" t="s">
        <v>12</v>
      </c>
      <c r="F4865" s="75" t="s">
        <v>705</v>
      </c>
      <c r="G4865" s="77">
        <v>22.0</v>
      </c>
    </row>
    <row r="4866">
      <c r="A4866" s="75" t="s">
        <v>665</v>
      </c>
      <c r="B4866" s="75" t="s">
        <v>704</v>
      </c>
      <c r="C4866" s="75" t="s">
        <v>683</v>
      </c>
      <c r="D4866" s="75" t="s">
        <v>214</v>
      </c>
      <c r="E4866" s="75" t="s">
        <v>12</v>
      </c>
      <c r="F4866" s="75" t="s">
        <v>706</v>
      </c>
      <c r="G4866" s="77">
        <v>6.0</v>
      </c>
    </row>
    <row r="4867">
      <c r="A4867" s="75" t="s">
        <v>665</v>
      </c>
      <c r="B4867" s="75" t="s">
        <v>704</v>
      </c>
      <c r="C4867" s="75" t="s">
        <v>683</v>
      </c>
      <c r="D4867" s="75" t="s">
        <v>214</v>
      </c>
      <c r="E4867" s="75" t="s">
        <v>12</v>
      </c>
      <c r="F4867" s="75" t="s">
        <v>707</v>
      </c>
      <c r="G4867" s="77">
        <v>6.0</v>
      </c>
    </row>
    <row r="4868">
      <c r="A4868" s="75" t="s">
        <v>665</v>
      </c>
      <c r="B4868" s="75" t="s">
        <v>704</v>
      </c>
      <c r="C4868" s="75" t="s">
        <v>683</v>
      </c>
      <c r="D4868" s="75" t="s">
        <v>214</v>
      </c>
      <c r="E4868" s="75" t="s">
        <v>18</v>
      </c>
      <c r="F4868" s="75" t="s">
        <v>705</v>
      </c>
      <c r="G4868" s="77">
        <v>7.0</v>
      </c>
    </row>
    <row r="4869">
      <c r="A4869" s="75" t="s">
        <v>665</v>
      </c>
      <c r="B4869" s="75" t="s">
        <v>704</v>
      </c>
      <c r="C4869" s="75" t="s">
        <v>683</v>
      </c>
      <c r="D4869" s="75" t="s">
        <v>214</v>
      </c>
      <c r="E4869" s="75" t="s">
        <v>18</v>
      </c>
      <c r="F4869" s="75" t="s">
        <v>706</v>
      </c>
      <c r="G4869" s="77">
        <v>0.0</v>
      </c>
    </row>
    <row r="4870">
      <c r="A4870" s="75" t="s">
        <v>665</v>
      </c>
      <c r="B4870" s="75" t="s">
        <v>704</v>
      </c>
      <c r="C4870" s="75" t="s">
        <v>683</v>
      </c>
      <c r="D4870" s="75" t="s">
        <v>214</v>
      </c>
      <c r="E4870" s="75" t="s">
        <v>18</v>
      </c>
      <c r="F4870" s="75" t="s">
        <v>707</v>
      </c>
      <c r="G4870" s="77">
        <v>0.0</v>
      </c>
    </row>
    <row r="4871">
      <c r="A4871" s="75" t="s">
        <v>665</v>
      </c>
      <c r="B4871" s="75" t="s">
        <v>704</v>
      </c>
      <c r="C4871" s="75" t="s">
        <v>683</v>
      </c>
      <c r="D4871" s="75" t="s">
        <v>234</v>
      </c>
      <c r="E4871" s="75" t="s">
        <v>17</v>
      </c>
      <c r="F4871" s="75" t="s">
        <v>705</v>
      </c>
      <c r="G4871" s="77">
        <v>4.0</v>
      </c>
    </row>
    <row r="4872">
      <c r="A4872" s="75" t="s">
        <v>665</v>
      </c>
      <c r="B4872" s="75" t="s">
        <v>704</v>
      </c>
      <c r="C4872" s="75" t="s">
        <v>683</v>
      </c>
      <c r="D4872" s="75" t="s">
        <v>234</v>
      </c>
      <c r="E4872" s="75" t="s">
        <v>17</v>
      </c>
      <c r="F4872" s="75" t="s">
        <v>706</v>
      </c>
      <c r="G4872" s="77">
        <v>0.0</v>
      </c>
    </row>
    <row r="4873">
      <c r="A4873" s="75" t="s">
        <v>665</v>
      </c>
      <c r="B4873" s="75" t="s">
        <v>704</v>
      </c>
      <c r="C4873" s="75" t="s">
        <v>683</v>
      </c>
      <c r="D4873" s="75" t="s">
        <v>234</v>
      </c>
      <c r="E4873" s="75" t="s">
        <v>17</v>
      </c>
      <c r="F4873" s="75" t="s">
        <v>707</v>
      </c>
      <c r="G4873" s="77">
        <v>0.0</v>
      </c>
    </row>
    <row r="4874">
      <c r="A4874" s="75" t="s">
        <v>665</v>
      </c>
      <c r="B4874" s="75" t="s">
        <v>704</v>
      </c>
      <c r="C4874" s="75" t="s">
        <v>683</v>
      </c>
      <c r="D4874" s="75" t="s">
        <v>234</v>
      </c>
      <c r="E4874" s="75" t="s">
        <v>14</v>
      </c>
      <c r="F4874" s="75" t="s">
        <v>705</v>
      </c>
      <c r="G4874" s="77">
        <v>10.0</v>
      </c>
    </row>
    <row r="4875">
      <c r="A4875" s="75" t="s">
        <v>665</v>
      </c>
      <c r="B4875" s="75" t="s">
        <v>704</v>
      </c>
      <c r="C4875" s="75" t="s">
        <v>683</v>
      </c>
      <c r="D4875" s="75" t="s">
        <v>234</v>
      </c>
      <c r="E4875" s="75" t="s">
        <v>14</v>
      </c>
      <c r="F4875" s="75" t="s">
        <v>706</v>
      </c>
      <c r="G4875" s="77">
        <v>0.0</v>
      </c>
    </row>
    <row r="4876">
      <c r="A4876" s="75" t="s">
        <v>665</v>
      </c>
      <c r="B4876" s="75" t="s">
        <v>704</v>
      </c>
      <c r="C4876" s="75" t="s">
        <v>683</v>
      </c>
      <c r="D4876" s="75" t="s">
        <v>234</v>
      </c>
      <c r="E4876" s="75" t="s">
        <v>14</v>
      </c>
      <c r="F4876" s="75" t="s">
        <v>707</v>
      </c>
      <c r="G4876" s="77">
        <v>0.0</v>
      </c>
    </row>
    <row r="4877">
      <c r="A4877" s="75" t="s">
        <v>665</v>
      </c>
      <c r="B4877" s="75" t="s">
        <v>704</v>
      </c>
      <c r="C4877" s="75" t="s">
        <v>683</v>
      </c>
      <c r="D4877" s="75" t="s">
        <v>234</v>
      </c>
      <c r="E4877" s="75" t="s">
        <v>11</v>
      </c>
      <c r="F4877" s="75" t="s">
        <v>705</v>
      </c>
      <c r="G4877" s="77">
        <v>145.0</v>
      </c>
    </row>
    <row r="4878">
      <c r="A4878" s="75" t="s">
        <v>665</v>
      </c>
      <c r="B4878" s="75" t="s">
        <v>704</v>
      </c>
      <c r="C4878" s="75" t="s">
        <v>683</v>
      </c>
      <c r="D4878" s="75" t="s">
        <v>234</v>
      </c>
      <c r="E4878" s="75" t="s">
        <v>11</v>
      </c>
      <c r="F4878" s="75" t="s">
        <v>706</v>
      </c>
      <c r="G4878" s="77">
        <v>33.0</v>
      </c>
    </row>
    <row r="4879">
      <c r="A4879" s="75" t="s">
        <v>665</v>
      </c>
      <c r="B4879" s="75" t="s">
        <v>704</v>
      </c>
      <c r="C4879" s="75" t="s">
        <v>683</v>
      </c>
      <c r="D4879" s="75" t="s">
        <v>234</v>
      </c>
      <c r="E4879" s="75" t="s">
        <v>11</v>
      </c>
      <c r="F4879" s="75" t="s">
        <v>707</v>
      </c>
      <c r="G4879" s="77">
        <v>33.0</v>
      </c>
    </row>
    <row r="4880">
      <c r="A4880" s="75" t="s">
        <v>665</v>
      </c>
      <c r="B4880" s="75" t="s">
        <v>704</v>
      </c>
      <c r="C4880" s="75" t="s">
        <v>683</v>
      </c>
      <c r="D4880" s="75" t="s">
        <v>234</v>
      </c>
      <c r="E4880" s="75" t="s">
        <v>20</v>
      </c>
      <c r="F4880" s="75" t="s">
        <v>705</v>
      </c>
      <c r="G4880" s="77">
        <v>5.0</v>
      </c>
    </row>
    <row r="4881">
      <c r="A4881" s="75" t="s">
        <v>665</v>
      </c>
      <c r="B4881" s="75" t="s">
        <v>704</v>
      </c>
      <c r="C4881" s="75" t="s">
        <v>683</v>
      </c>
      <c r="D4881" s="75" t="s">
        <v>234</v>
      </c>
      <c r="E4881" s="75" t="s">
        <v>20</v>
      </c>
      <c r="F4881" s="75" t="s">
        <v>706</v>
      </c>
      <c r="G4881" s="77">
        <v>1.0</v>
      </c>
    </row>
    <row r="4882">
      <c r="A4882" s="75" t="s">
        <v>665</v>
      </c>
      <c r="B4882" s="75" t="s">
        <v>704</v>
      </c>
      <c r="C4882" s="75" t="s">
        <v>683</v>
      </c>
      <c r="D4882" s="75" t="s">
        <v>234</v>
      </c>
      <c r="E4882" s="75" t="s">
        <v>20</v>
      </c>
      <c r="F4882" s="75" t="s">
        <v>707</v>
      </c>
      <c r="G4882" s="77">
        <v>1.0</v>
      </c>
    </row>
    <row r="4883">
      <c r="A4883" s="75" t="s">
        <v>665</v>
      </c>
      <c r="B4883" s="75" t="s">
        <v>704</v>
      </c>
      <c r="C4883" s="75" t="s">
        <v>683</v>
      </c>
      <c r="D4883" s="75" t="s">
        <v>234</v>
      </c>
      <c r="E4883" s="75" t="s">
        <v>15</v>
      </c>
      <c r="F4883" s="75" t="s">
        <v>705</v>
      </c>
      <c r="G4883" s="77">
        <v>24.0</v>
      </c>
    </row>
    <row r="4884">
      <c r="A4884" s="75" t="s">
        <v>665</v>
      </c>
      <c r="B4884" s="75" t="s">
        <v>704</v>
      </c>
      <c r="C4884" s="75" t="s">
        <v>683</v>
      </c>
      <c r="D4884" s="75" t="s">
        <v>234</v>
      </c>
      <c r="E4884" s="75" t="s">
        <v>15</v>
      </c>
      <c r="F4884" s="75" t="s">
        <v>706</v>
      </c>
      <c r="G4884" s="77">
        <v>0.0</v>
      </c>
    </row>
    <row r="4885">
      <c r="A4885" s="75" t="s">
        <v>665</v>
      </c>
      <c r="B4885" s="75" t="s">
        <v>704</v>
      </c>
      <c r="C4885" s="75" t="s">
        <v>683</v>
      </c>
      <c r="D4885" s="75" t="s">
        <v>234</v>
      </c>
      <c r="E4885" s="75" t="s">
        <v>15</v>
      </c>
      <c r="F4885" s="75" t="s">
        <v>707</v>
      </c>
      <c r="G4885" s="77">
        <v>0.0</v>
      </c>
    </row>
    <row r="4886">
      <c r="A4886" s="75" t="s">
        <v>665</v>
      </c>
      <c r="B4886" s="75" t="s">
        <v>704</v>
      </c>
      <c r="C4886" s="75" t="s">
        <v>683</v>
      </c>
      <c r="D4886" s="75" t="s">
        <v>234</v>
      </c>
      <c r="E4886" s="75" t="s">
        <v>19</v>
      </c>
      <c r="F4886" s="75" t="s">
        <v>705</v>
      </c>
      <c r="G4886" s="77">
        <v>3.0</v>
      </c>
    </row>
    <row r="4887">
      <c r="A4887" s="75" t="s">
        <v>665</v>
      </c>
      <c r="B4887" s="75" t="s">
        <v>704</v>
      </c>
      <c r="C4887" s="75" t="s">
        <v>683</v>
      </c>
      <c r="D4887" s="75" t="s">
        <v>234</v>
      </c>
      <c r="E4887" s="75" t="s">
        <v>19</v>
      </c>
      <c r="F4887" s="75" t="s">
        <v>706</v>
      </c>
      <c r="G4887" s="77">
        <v>0.0</v>
      </c>
    </row>
    <row r="4888">
      <c r="A4888" s="75" t="s">
        <v>665</v>
      </c>
      <c r="B4888" s="75" t="s">
        <v>704</v>
      </c>
      <c r="C4888" s="75" t="s">
        <v>683</v>
      </c>
      <c r="D4888" s="75" t="s">
        <v>234</v>
      </c>
      <c r="E4888" s="75" t="s">
        <v>19</v>
      </c>
      <c r="F4888" s="75" t="s">
        <v>707</v>
      </c>
      <c r="G4888" s="77">
        <v>0.0</v>
      </c>
    </row>
    <row r="4889">
      <c r="A4889" s="75" t="s">
        <v>665</v>
      </c>
      <c r="B4889" s="75" t="s">
        <v>704</v>
      </c>
      <c r="C4889" s="75" t="s">
        <v>683</v>
      </c>
      <c r="D4889" s="75" t="s">
        <v>234</v>
      </c>
      <c r="E4889" s="75" t="s">
        <v>13</v>
      </c>
      <c r="F4889" s="75" t="s">
        <v>705</v>
      </c>
      <c r="G4889" s="77">
        <v>4.0</v>
      </c>
    </row>
    <row r="4890">
      <c r="A4890" s="75" t="s">
        <v>665</v>
      </c>
      <c r="B4890" s="75" t="s">
        <v>704</v>
      </c>
      <c r="C4890" s="75" t="s">
        <v>683</v>
      </c>
      <c r="D4890" s="75" t="s">
        <v>234</v>
      </c>
      <c r="E4890" s="75" t="s">
        <v>13</v>
      </c>
      <c r="F4890" s="75" t="s">
        <v>706</v>
      </c>
      <c r="G4890" s="77">
        <v>0.0</v>
      </c>
    </row>
    <row r="4891">
      <c r="A4891" s="75" t="s">
        <v>665</v>
      </c>
      <c r="B4891" s="75" t="s">
        <v>704</v>
      </c>
      <c r="C4891" s="75" t="s">
        <v>683</v>
      </c>
      <c r="D4891" s="75" t="s">
        <v>234</v>
      </c>
      <c r="E4891" s="75" t="s">
        <v>13</v>
      </c>
      <c r="F4891" s="75" t="s">
        <v>707</v>
      </c>
      <c r="G4891" s="77">
        <v>0.0</v>
      </c>
    </row>
    <row r="4892">
      <c r="A4892" s="75" t="s">
        <v>665</v>
      </c>
      <c r="B4892" s="75" t="s">
        <v>704</v>
      </c>
      <c r="C4892" s="75" t="s">
        <v>683</v>
      </c>
      <c r="D4892" s="75" t="s">
        <v>234</v>
      </c>
      <c r="E4892" s="75" t="s">
        <v>10</v>
      </c>
      <c r="F4892" s="75" t="s">
        <v>705</v>
      </c>
      <c r="G4892" s="77">
        <v>131.0</v>
      </c>
    </row>
    <row r="4893">
      <c r="A4893" s="75" t="s">
        <v>665</v>
      </c>
      <c r="B4893" s="75" t="s">
        <v>704</v>
      </c>
      <c r="C4893" s="75" t="s">
        <v>683</v>
      </c>
      <c r="D4893" s="75" t="s">
        <v>234</v>
      </c>
      <c r="E4893" s="75" t="s">
        <v>10</v>
      </c>
      <c r="F4893" s="75" t="s">
        <v>706</v>
      </c>
      <c r="G4893" s="77">
        <v>66.0</v>
      </c>
    </row>
    <row r="4894">
      <c r="A4894" s="75" t="s">
        <v>665</v>
      </c>
      <c r="B4894" s="75" t="s">
        <v>704</v>
      </c>
      <c r="C4894" s="75" t="s">
        <v>683</v>
      </c>
      <c r="D4894" s="75" t="s">
        <v>234</v>
      </c>
      <c r="E4894" s="75" t="s">
        <v>10</v>
      </c>
      <c r="F4894" s="75" t="s">
        <v>707</v>
      </c>
      <c r="G4894" s="77">
        <v>49.0</v>
      </c>
    </row>
    <row r="4895">
      <c r="A4895" s="75" t="s">
        <v>665</v>
      </c>
      <c r="B4895" s="75" t="s">
        <v>704</v>
      </c>
      <c r="C4895" s="75" t="s">
        <v>683</v>
      </c>
      <c r="D4895" s="75" t="s">
        <v>234</v>
      </c>
      <c r="E4895" s="75" t="s">
        <v>16</v>
      </c>
      <c r="F4895" s="75" t="s">
        <v>705</v>
      </c>
      <c r="G4895" s="77">
        <v>40.0</v>
      </c>
    </row>
    <row r="4896">
      <c r="A4896" s="75" t="s">
        <v>665</v>
      </c>
      <c r="B4896" s="75" t="s">
        <v>704</v>
      </c>
      <c r="C4896" s="75" t="s">
        <v>683</v>
      </c>
      <c r="D4896" s="75" t="s">
        <v>234</v>
      </c>
      <c r="E4896" s="75" t="s">
        <v>16</v>
      </c>
      <c r="F4896" s="75" t="s">
        <v>706</v>
      </c>
      <c r="G4896" s="77">
        <v>22.0</v>
      </c>
    </row>
    <row r="4897">
      <c r="A4897" s="75" t="s">
        <v>665</v>
      </c>
      <c r="B4897" s="75" t="s">
        <v>704</v>
      </c>
      <c r="C4897" s="75" t="s">
        <v>683</v>
      </c>
      <c r="D4897" s="75" t="s">
        <v>234</v>
      </c>
      <c r="E4897" s="75" t="s">
        <v>16</v>
      </c>
      <c r="F4897" s="75" t="s">
        <v>707</v>
      </c>
      <c r="G4897" s="77">
        <v>21.0</v>
      </c>
    </row>
    <row r="4898">
      <c r="A4898" s="75" t="s">
        <v>665</v>
      </c>
      <c r="B4898" s="75" t="s">
        <v>704</v>
      </c>
      <c r="C4898" s="75" t="s">
        <v>683</v>
      </c>
      <c r="D4898" s="75" t="s">
        <v>234</v>
      </c>
      <c r="E4898" s="75" t="s">
        <v>12</v>
      </c>
      <c r="F4898" s="75" t="s">
        <v>705</v>
      </c>
      <c r="G4898" s="77">
        <v>12.0</v>
      </c>
    </row>
    <row r="4899">
      <c r="A4899" s="75" t="s">
        <v>665</v>
      </c>
      <c r="B4899" s="75" t="s">
        <v>704</v>
      </c>
      <c r="C4899" s="75" t="s">
        <v>683</v>
      </c>
      <c r="D4899" s="75" t="s">
        <v>234</v>
      </c>
      <c r="E4899" s="75" t="s">
        <v>12</v>
      </c>
      <c r="F4899" s="75" t="s">
        <v>706</v>
      </c>
      <c r="G4899" s="77">
        <v>3.0</v>
      </c>
    </row>
    <row r="4900">
      <c r="A4900" s="75" t="s">
        <v>665</v>
      </c>
      <c r="B4900" s="75" t="s">
        <v>704</v>
      </c>
      <c r="C4900" s="75" t="s">
        <v>683</v>
      </c>
      <c r="D4900" s="75" t="s">
        <v>234</v>
      </c>
      <c r="E4900" s="75" t="s">
        <v>12</v>
      </c>
      <c r="F4900" s="75" t="s">
        <v>707</v>
      </c>
      <c r="G4900" s="77">
        <v>3.0</v>
      </c>
    </row>
    <row r="4901">
      <c r="A4901" s="75" t="s">
        <v>665</v>
      </c>
      <c r="B4901" s="75" t="s">
        <v>704</v>
      </c>
      <c r="C4901" s="75" t="s">
        <v>683</v>
      </c>
      <c r="D4901" s="75" t="s">
        <v>285</v>
      </c>
      <c r="E4901" s="75" t="s">
        <v>10</v>
      </c>
      <c r="F4901" s="75" t="s">
        <v>705</v>
      </c>
      <c r="G4901" s="77">
        <v>1.0</v>
      </c>
    </row>
    <row r="4902">
      <c r="A4902" s="75" t="s">
        <v>665</v>
      </c>
      <c r="B4902" s="75" t="s">
        <v>704</v>
      </c>
      <c r="C4902" s="75" t="s">
        <v>683</v>
      </c>
      <c r="D4902" s="75" t="s">
        <v>285</v>
      </c>
      <c r="E4902" s="75" t="s">
        <v>10</v>
      </c>
      <c r="F4902" s="75" t="s">
        <v>706</v>
      </c>
      <c r="G4902" s="77">
        <v>0.0</v>
      </c>
    </row>
    <row r="4903">
      <c r="A4903" s="75" t="s">
        <v>665</v>
      </c>
      <c r="B4903" s="75" t="s">
        <v>704</v>
      </c>
      <c r="C4903" s="75" t="s">
        <v>683</v>
      </c>
      <c r="D4903" s="75" t="s">
        <v>285</v>
      </c>
      <c r="E4903" s="75" t="s">
        <v>10</v>
      </c>
      <c r="F4903" s="75" t="s">
        <v>707</v>
      </c>
      <c r="G4903" s="77">
        <v>0.0</v>
      </c>
    </row>
    <row r="4904">
      <c r="A4904" s="75" t="s">
        <v>665</v>
      </c>
      <c r="B4904" s="75" t="s">
        <v>704</v>
      </c>
      <c r="C4904" s="75" t="s">
        <v>683</v>
      </c>
      <c r="D4904" s="75" t="s">
        <v>285</v>
      </c>
      <c r="E4904" s="75" t="s">
        <v>16</v>
      </c>
      <c r="F4904" s="75" t="s">
        <v>705</v>
      </c>
      <c r="G4904" s="77">
        <v>1.0</v>
      </c>
    </row>
    <row r="4905">
      <c r="A4905" s="75" t="s">
        <v>665</v>
      </c>
      <c r="B4905" s="75" t="s">
        <v>704</v>
      </c>
      <c r="C4905" s="75" t="s">
        <v>683</v>
      </c>
      <c r="D4905" s="75" t="s">
        <v>285</v>
      </c>
      <c r="E4905" s="75" t="s">
        <v>16</v>
      </c>
      <c r="F4905" s="75" t="s">
        <v>706</v>
      </c>
      <c r="G4905" s="77">
        <v>1.0</v>
      </c>
    </row>
    <row r="4906">
      <c r="A4906" s="75" t="s">
        <v>665</v>
      </c>
      <c r="B4906" s="75" t="s">
        <v>704</v>
      </c>
      <c r="C4906" s="75" t="s">
        <v>683</v>
      </c>
      <c r="D4906" s="75" t="s">
        <v>285</v>
      </c>
      <c r="E4906" s="75" t="s">
        <v>16</v>
      </c>
      <c r="F4906" s="75" t="s">
        <v>707</v>
      </c>
      <c r="G4906" s="77">
        <v>1.0</v>
      </c>
    </row>
    <row r="4907">
      <c r="A4907" s="75" t="s">
        <v>665</v>
      </c>
      <c r="B4907" s="75" t="s">
        <v>704</v>
      </c>
      <c r="C4907" s="75" t="s">
        <v>683</v>
      </c>
      <c r="D4907" s="75" t="s">
        <v>155</v>
      </c>
      <c r="E4907" s="75" t="s">
        <v>17</v>
      </c>
      <c r="F4907" s="75" t="s">
        <v>705</v>
      </c>
      <c r="G4907" s="77">
        <v>132.0</v>
      </c>
    </row>
    <row r="4908">
      <c r="A4908" s="75" t="s">
        <v>665</v>
      </c>
      <c r="B4908" s="75" t="s">
        <v>704</v>
      </c>
      <c r="C4908" s="75" t="s">
        <v>683</v>
      </c>
      <c r="D4908" s="75" t="s">
        <v>155</v>
      </c>
      <c r="E4908" s="75" t="s">
        <v>17</v>
      </c>
      <c r="F4908" s="75" t="s">
        <v>706</v>
      </c>
      <c r="G4908" s="77">
        <v>2.0</v>
      </c>
    </row>
    <row r="4909">
      <c r="A4909" s="75" t="s">
        <v>665</v>
      </c>
      <c r="B4909" s="75" t="s">
        <v>704</v>
      </c>
      <c r="C4909" s="75" t="s">
        <v>683</v>
      </c>
      <c r="D4909" s="75" t="s">
        <v>155</v>
      </c>
      <c r="E4909" s="75" t="s">
        <v>17</v>
      </c>
      <c r="F4909" s="75" t="s">
        <v>707</v>
      </c>
      <c r="G4909" s="77">
        <v>2.0</v>
      </c>
    </row>
    <row r="4910">
      <c r="A4910" s="75" t="s">
        <v>665</v>
      </c>
      <c r="B4910" s="75" t="s">
        <v>704</v>
      </c>
      <c r="C4910" s="75" t="s">
        <v>683</v>
      </c>
      <c r="D4910" s="75" t="s">
        <v>155</v>
      </c>
      <c r="E4910" s="75" t="s">
        <v>14</v>
      </c>
      <c r="F4910" s="75" t="s">
        <v>705</v>
      </c>
      <c r="G4910" s="77">
        <v>314.0</v>
      </c>
    </row>
    <row r="4911">
      <c r="A4911" s="75" t="s">
        <v>665</v>
      </c>
      <c r="B4911" s="75" t="s">
        <v>704</v>
      </c>
      <c r="C4911" s="75" t="s">
        <v>683</v>
      </c>
      <c r="D4911" s="75" t="s">
        <v>155</v>
      </c>
      <c r="E4911" s="75" t="s">
        <v>14</v>
      </c>
      <c r="F4911" s="75" t="s">
        <v>706</v>
      </c>
      <c r="G4911" s="77">
        <v>0.0</v>
      </c>
    </row>
    <row r="4912">
      <c r="A4912" s="75" t="s">
        <v>665</v>
      </c>
      <c r="B4912" s="75" t="s">
        <v>704</v>
      </c>
      <c r="C4912" s="75" t="s">
        <v>683</v>
      </c>
      <c r="D4912" s="75" t="s">
        <v>155</v>
      </c>
      <c r="E4912" s="75" t="s">
        <v>14</v>
      </c>
      <c r="F4912" s="75" t="s">
        <v>707</v>
      </c>
      <c r="G4912" s="77">
        <v>0.0</v>
      </c>
    </row>
    <row r="4913">
      <c r="A4913" s="75" t="s">
        <v>665</v>
      </c>
      <c r="B4913" s="75" t="s">
        <v>704</v>
      </c>
      <c r="C4913" s="75" t="s">
        <v>683</v>
      </c>
      <c r="D4913" s="75" t="s">
        <v>155</v>
      </c>
      <c r="E4913" s="75" t="s">
        <v>11</v>
      </c>
      <c r="F4913" s="75" t="s">
        <v>705</v>
      </c>
      <c r="G4913" s="77">
        <v>4706.0</v>
      </c>
    </row>
    <row r="4914">
      <c r="A4914" s="75" t="s">
        <v>665</v>
      </c>
      <c r="B4914" s="75" t="s">
        <v>704</v>
      </c>
      <c r="C4914" s="75" t="s">
        <v>683</v>
      </c>
      <c r="D4914" s="75" t="s">
        <v>155</v>
      </c>
      <c r="E4914" s="75" t="s">
        <v>11</v>
      </c>
      <c r="F4914" s="75" t="s">
        <v>706</v>
      </c>
      <c r="G4914" s="77">
        <v>634.0</v>
      </c>
    </row>
    <row r="4915">
      <c r="A4915" s="75" t="s">
        <v>665</v>
      </c>
      <c r="B4915" s="75" t="s">
        <v>704</v>
      </c>
      <c r="C4915" s="75" t="s">
        <v>683</v>
      </c>
      <c r="D4915" s="75" t="s">
        <v>155</v>
      </c>
      <c r="E4915" s="75" t="s">
        <v>11</v>
      </c>
      <c r="F4915" s="75" t="s">
        <v>707</v>
      </c>
      <c r="G4915" s="77">
        <v>563.0</v>
      </c>
    </row>
    <row r="4916">
      <c r="A4916" s="75" t="s">
        <v>665</v>
      </c>
      <c r="B4916" s="75" t="s">
        <v>704</v>
      </c>
      <c r="C4916" s="75" t="s">
        <v>683</v>
      </c>
      <c r="D4916" s="75" t="s">
        <v>155</v>
      </c>
      <c r="E4916" s="75" t="s">
        <v>20</v>
      </c>
      <c r="F4916" s="75" t="s">
        <v>705</v>
      </c>
      <c r="G4916" s="77">
        <v>140.0</v>
      </c>
    </row>
    <row r="4917">
      <c r="A4917" s="75" t="s">
        <v>665</v>
      </c>
      <c r="B4917" s="75" t="s">
        <v>704</v>
      </c>
      <c r="C4917" s="75" t="s">
        <v>683</v>
      </c>
      <c r="D4917" s="75" t="s">
        <v>155</v>
      </c>
      <c r="E4917" s="75" t="s">
        <v>20</v>
      </c>
      <c r="F4917" s="75" t="s">
        <v>706</v>
      </c>
      <c r="G4917" s="77">
        <v>4.0</v>
      </c>
    </row>
    <row r="4918">
      <c r="A4918" s="75" t="s">
        <v>665</v>
      </c>
      <c r="B4918" s="75" t="s">
        <v>704</v>
      </c>
      <c r="C4918" s="75" t="s">
        <v>683</v>
      </c>
      <c r="D4918" s="75" t="s">
        <v>155</v>
      </c>
      <c r="E4918" s="75" t="s">
        <v>20</v>
      </c>
      <c r="F4918" s="75" t="s">
        <v>707</v>
      </c>
      <c r="G4918" s="77">
        <v>4.0</v>
      </c>
    </row>
    <row r="4919">
      <c r="A4919" s="75" t="s">
        <v>665</v>
      </c>
      <c r="B4919" s="75" t="s">
        <v>704</v>
      </c>
      <c r="C4919" s="75" t="s">
        <v>683</v>
      </c>
      <c r="D4919" s="75" t="s">
        <v>155</v>
      </c>
      <c r="E4919" s="75" t="s">
        <v>15</v>
      </c>
      <c r="F4919" s="75" t="s">
        <v>705</v>
      </c>
      <c r="G4919" s="77">
        <v>334.0</v>
      </c>
    </row>
    <row r="4920">
      <c r="A4920" s="75" t="s">
        <v>665</v>
      </c>
      <c r="B4920" s="75" t="s">
        <v>704</v>
      </c>
      <c r="C4920" s="75" t="s">
        <v>683</v>
      </c>
      <c r="D4920" s="75" t="s">
        <v>155</v>
      </c>
      <c r="E4920" s="75" t="s">
        <v>15</v>
      </c>
      <c r="F4920" s="75" t="s">
        <v>706</v>
      </c>
      <c r="G4920" s="77">
        <v>13.0</v>
      </c>
    </row>
    <row r="4921">
      <c r="A4921" s="75" t="s">
        <v>665</v>
      </c>
      <c r="B4921" s="75" t="s">
        <v>704</v>
      </c>
      <c r="C4921" s="75" t="s">
        <v>683</v>
      </c>
      <c r="D4921" s="75" t="s">
        <v>155</v>
      </c>
      <c r="E4921" s="75" t="s">
        <v>15</v>
      </c>
      <c r="F4921" s="75" t="s">
        <v>707</v>
      </c>
      <c r="G4921" s="77">
        <v>13.0</v>
      </c>
    </row>
    <row r="4922">
      <c r="A4922" s="75" t="s">
        <v>665</v>
      </c>
      <c r="B4922" s="75" t="s">
        <v>704</v>
      </c>
      <c r="C4922" s="75" t="s">
        <v>683</v>
      </c>
      <c r="D4922" s="75" t="s">
        <v>155</v>
      </c>
      <c r="E4922" s="75" t="s">
        <v>19</v>
      </c>
      <c r="F4922" s="75" t="s">
        <v>705</v>
      </c>
      <c r="G4922" s="77">
        <v>10.0</v>
      </c>
    </row>
    <row r="4923">
      <c r="A4923" s="75" t="s">
        <v>665</v>
      </c>
      <c r="B4923" s="75" t="s">
        <v>704</v>
      </c>
      <c r="C4923" s="75" t="s">
        <v>683</v>
      </c>
      <c r="D4923" s="75" t="s">
        <v>155</v>
      </c>
      <c r="E4923" s="75" t="s">
        <v>19</v>
      </c>
      <c r="F4923" s="75" t="s">
        <v>706</v>
      </c>
      <c r="G4923" s="77">
        <v>2.0</v>
      </c>
    </row>
    <row r="4924">
      <c r="A4924" s="75" t="s">
        <v>665</v>
      </c>
      <c r="B4924" s="75" t="s">
        <v>704</v>
      </c>
      <c r="C4924" s="75" t="s">
        <v>683</v>
      </c>
      <c r="D4924" s="75" t="s">
        <v>155</v>
      </c>
      <c r="E4924" s="75" t="s">
        <v>19</v>
      </c>
      <c r="F4924" s="75" t="s">
        <v>707</v>
      </c>
      <c r="G4924" s="77">
        <v>2.0</v>
      </c>
    </row>
    <row r="4925">
      <c r="A4925" s="75" t="s">
        <v>665</v>
      </c>
      <c r="B4925" s="75" t="s">
        <v>704</v>
      </c>
      <c r="C4925" s="75" t="s">
        <v>683</v>
      </c>
      <c r="D4925" s="75" t="s">
        <v>155</v>
      </c>
      <c r="E4925" s="75" t="s">
        <v>13</v>
      </c>
      <c r="F4925" s="75" t="s">
        <v>705</v>
      </c>
      <c r="G4925" s="77">
        <v>99.0</v>
      </c>
    </row>
    <row r="4926">
      <c r="A4926" s="75" t="s">
        <v>665</v>
      </c>
      <c r="B4926" s="75" t="s">
        <v>704</v>
      </c>
      <c r="C4926" s="75" t="s">
        <v>683</v>
      </c>
      <c r="D4926" s="75" t="s">
        <v>155</v>
      </c>
      <c r="E4926" s="75" t="s">
        <v>13</v>
      </c>
      <c r="F4926" s="75" t="s">
        <v>706</v>
      </c>
      <c r="G4926" s="77">
        <v>8.0</v>
      </c>
    </row>
    <row r="4927">
      <c r="A4927" s="75" t="s">
        <v>665</v>
      </c>
      <c r="B4927" s="75" t="s">
        <v>704</v>
      </c>
      <c r="C4927" s="75" t="s">
        <v>683</v>
      </c>
      <c r="D4927" s="75" t="s">
        <v>155</v>
      </c>
      <c r="E4927" s="75" t="s">
        <v>13</v>
      </c>
      <c r="F4927" s="75" t="s">
        <v>707</v>
      </c>
      <c r="G4927" s="77">
        <v>8.0</v>
      </c>
    </row>
    <row r="4928">
      <c r="A4928" s="75" t="s">
        <v>665</v>
      </c>
      <c r="B4928" s="75" t="s">
        <v>704</v>
      </c>
      <c r="C4928" s="75" t="s">
        <v>683</v>
      </c>
      <c r="D4928" s="75" t="s">
        <v>155</v>
      </c>
      <c r="E4928" s="75" t="s">
        <v>10</v>
      </c>
      <c r="F4928" s="75" t="s">
        <v>705</v>
      </c>
      <c r="G4928" s="77">
        <v>2811.0</v>
      </c>
    </row>
    <row r="4929">
      <c r="A4929" s="75" t="s">
        <v>665</v>
      </c>
      <c r="B4929" s="75" t="s">
        <v>704</v>
      </c>
      <c r="C4929" s="75" t="s">
        <v>683</v>
      </c>
      <c r="D4929" s="75" t="s">
        <v>155</v>
      </c>
      <c r="E4929" s="75" t="s">
        <v>10</v>
      </c>
      <c r="F4929" s="75" t="s">
        <v>706</v>
      </c>
      <c r="G4929" s="77">
        <v>1365.0</v>
      </c>
    </row>
    <row r="4930">
      <c r="A4930" s="75" t="s">
        <v>665</v>
      </c>
      <c r="B4930" s="75" t="s">
        <v>704</v>
      </c>
      <c r="C4930" s="75" t="s">
        <v>683</v>
      </c>
      <c r="D4930" s="75" t="s">
        <v>155</v>
      </c>
      <c r="E4930" s="75" t="s">
        <v>10</v>
      </c>
      <c r="F4930" s="75" t="s">
        <v>707</v>
      </c>
      <c r="G4930" s="77">
        <v>1012.0</v>
      </c>
    </row>
    <row r="4931">
      <c r="A4931" s="75" t="s">
        <v>665</v>
      </c>
      <c r="B4931" s="75" t="s">
        <v>704</v>
      </c>
      <c r="C4931" s="75" t="s">
        <v>683</v>
      </c>
      <c r="D4931" s="75" t="s">
        <v>155</v>
      </c>
      <c r="E4931" s="75" t="s">
        <v>16</v>
      </c>
      <c r="F4931" s="75" t="s">
        <v>705</v>
      </c>
      <c r="G4931" s="77">
        <v>715.0</v>
      </c>
    </row>
    <row r="4932">
      <c r="A4932" s="75" t="s">
        <v>665</v>
      </c>
      <c r="B4932" s="75" t="s">
        <v>704</v>
      </c>
      <c r="C4932" s="75" t="s">
        <v>683</v>
      </c>
      <c r="D4932" s="75" t="s">
        <v>155</v>
      </c>
      <c r="E4932" s="75" t="s">
        <v>16</v>
      </c>
      <c r="F4932" s="75" t="s">
        <v>706</v>
      </c>
      <c r="G4932" s="77">
        <v>177.0</v>
      </c>
    </row>
    <row r="4933">
      <c r="A4933" s="75" t="s">
        <v>665</v>
      </c>
      <c r="B4933" s="75" t="s">
        <v>704</v>
      </c>
      <c r="C4933" s="75" t="s">
        <v>683</v>
      </c>
      <c r="D4933" s="75" t="s">
        <v>155</v>
      </c>
      <c r="E4933" s="75" t="s">
        <v>16</v>
      </c>
      <c r="F4933" s="75" t="s">
        <v>707</v>
      </c>
      <c r="G4933" s="77">
        <v>168.0</v>
      </c>
    </row>
    <row r="4934">
      <c r="A4934" s="75" t="s">
        <v>665</v>
      </c>
      <c r="B4934" s="75" t="s">
        <v>704</v>
      </c>
      <c r="C4934" s="75" t="s">
        <v>683</v>
      </c>
      <c r="D4934" s="75" t="s">
        <v>155</v>
      </c>
      <c r="E4934" s="75" t="s">
        <v>12</v>
      </c>
      <c r="F4934" s="75" t="s">
        <v>705</v>
      </c>
      <c r="G4934" s="77">
        <v>388.0</v>
      </c>
    </row>
    <row r="4935">
      <c r="A4935" s="75" t="s">
        <v>665</v>
      </c>
      <c r="B4935" s="75" t="s">
        <v>704</v>
      </c>
      <c r="C4935" s="75" t="s">
        <v>683</v>
      </c>
      <c r="D4935" s="75" t="s">
        <v>155</v>
      </c>
      <c r="E4935" s="75" t="s">
        <v>12</v>
      </c>
      <c r="F4935" s="75" t="s">
        <v>706</v>
      </c>
      <c r="G4935" s="77">
        <v>15.0</v>
      </c>
    </row>
    <row r="4936">
      <c r="A4936" s="75" t="s">
        <v>665</v>
      </c>
      <c r="B4936" s="75" t="s">
        <v>704</v>
      </c>
      <c r="C4936" s="75" t="s">
        <v>683</v>
      </c>
      <c r="D4936" s="75" t="s">
        <v>155</v>
      </c>
      <c r="E4936" s="75" t="s">
        <v>12</v>
      </c>
      <c r="F4936" s="75" t="s">
        <v>707</v>
      </c>
      <c r="G4936" s="77">
        <v>15.0</v>
      </c>
    </row>
    <row r="4937">
      <c r="A4937" s="75" t="s">
        <v>665</v>
      </c>
      <c r="B4937" s="75" t="s">
        <v>704</v>
      </c>
      <c r="C4937" s="75" t="s">
        <v>683</v>
      </c>
      <c r="D4937" s="75" t="s">
        <v>155</v>
      </c>
      <c r="E4937" s="75" t="s">
        <v>18</v>
      </c>
      <c r="F4937" s="75" t="s">
        <v>705</v>
      </c>
      <c r="G4937" s="77">
        <v>28.0</v>
      </c>
    </row>
    <row r="4938">
      <c r="A4938" s="75" t="s">
        <v>665</v>
      </c>
      <c r="B4938" s="75" t="s">
        <v>704</v>
      </c>
      <c r="C4938" s="75" t="s">
        <v>683</v>
      </c>
      <c r="D4938" s="75" t="s">
        <v>155</v>
      </c>
      <c r="E4938" s="75" t="s">
        <v>18</v>
      </c>
      <c r="F4938" s="75" t="s">
        <v>706</v>
      </c>
      <c r="G4938" s="77">
        <v>0.0</v>
      </c>
    </row>
    <row r="4939">
      <c r="A4939" s="75" t="s">
        <v>665</v>
      </c>
      <c r="B4939" s="75" t="s">
        <v>704</v>
      </c>
      <c r="C4939" s="75" t="s">
        <v>683</v>
      </c>
      <c r="D4939" s="75" t="s">
        <v>155</v>
      </c>
      <c r="E4939" s="75" t="s">
        <v>18</v>
      </c>
      <c r="F4939" s="75" t="s">
        <v>707</v>
      </c>
      <c r="G4939" s="77">
        <v>0.0</v>
      </c>
    </row>
    <row r="4940">
      <c r="A4940" s="75" t="s">
        <v>665</v>
      </c>
      <c r="B4940" s="75" t="s">
        <v>704</v>
      </c>
      <c r="C4940" s="75" t="s">
        <v>683</v>
      </c>
      <c r="D4940" s="75" t="s">
        <v>64</v>
      </c>
      <c r="E4940" s="75" t="s">
        <v>17</v>
      </c>
      <c r="F4940" s="75" t="s">
        <v>705</v>
      </c>
      <c r="G4940" s="77">
        <v>6837.0</v>
      </c>
    </row>
    <row r="4941">
      <c r="A4941" s="75" t="s">
        <v>665</v>
      </c>
      <c r="B4941" s="75" t="s">
        <v>704</v>
      </c>
      <c r="C4941" s="75" t="s">
        <v>683</v>
      </c>
      <c r="D4941" s="75" t="s">
        <v>64</v>
      </c>
      <c r="E4941" s="75" t="s">
        <v>17</v>
      </c>
      <c r="F4941" s="75" t="s">
        <v>706</v>
      </c>
      <c r="G4941" s="77">
        <v>4207.0</v>
      </c>
    </row>
    <row r="4942">
      <c r="A4942" s="75" t="s">
        <v>665</v>
      </c>
      <c r="B4942" s="75" t="s">
        <v>704</v>
      </c>
      <c r="C4942" s="75" t="s">
        <v>683</v>
      </c>
      <c r="D4942" s="75" t="s">
        <v>64</v>
      </c>
      <c r="E4942" s="75" t="s">
        <v>17</v>
      </c>
      <c r="F4942" s="75" t="s">
        <v>707</v>
      </c>
      <c r="G4942" s="77">
        <v>3033.0</v>
      </c>
    </row>
    <row r="4943">
      <c r="A4943" s="75" t="s">
        <v>665</v>
      </c>
      <c r="B4943" s="75" t="s">
        <v>704</v>
      </c>
      <c r="C4943" s="75" t="s">
        <v>683</v>
      </c>
      <c r="D4943" s="75" t="s">
        <v>64</v>
      </c>
      <c r="E4943" s="75" t="s">
        <v>14</v>
      </c>
      <c r="F4943" s="75" t="s">
        <v>705</v>
      </c>
      <c r="G4943" s="77">
        <v>4410.0</v>
      </c>
    </row>
    <row r="4944">
      <c r="A4944" s="75" t="s">
        <v>665</v>
      </c>
      <c r="B4944" s="75" t="s">
        <v>704</v>
      </c>
      <c r="C4944" s="75" t="s">
        <v>683</v>
      </c>
      <c r="D4944" s="75" t="s">
        <v>64</v>
      </c>
      <c r="E4944" s="75" t="s">
        <v>14</v>
      </c>
      <c r="F4944" s="75" t="s">
        <v>706</v>
      </c>
      <c r="G4944" s="77">
        <v>1.0</v>
      </c>
    </row>
    <row r="4945">
      <c r="A4945" s="75" t="s">
        <v>665</v>
      </c>
      <c r="B4945" s="75" t="s">
        <v>704</v>
      </c>
      <c r="C4945" s="75" t="s">
        <v>683</v>
      </c>
      <c r="D4945" s="75" t="s">
        <v>64</v>
      </c>
      <c r="E4945" s="75" t="s">
        <v>14</v>
      </c>
      <c r="F4945" s="75" t="s">
        <v>707</v>
      </c>
      <c r="G4945" s="77">
        <v>1.0</v>
      </c>
    </row>
    <row r="4946">
      <c r="A4946" s="75" t="s">
        <v>665</v>
      </c>
      <c r="B4946" s="75" t="s">
        <v>704</v>
      </c>
      <c r="C4946" s="75" t="s">
        <v>683</v>
      </c>
      <c r="D4946" s="75" t="s">
        <v>64</v>
      </c>
      <c r="E4946" s="75" t="s">
        <v>11</v>
      </c>
      <c r="F4946" s="75" t="s">
        <v>705</v>
      </c>
      <c r="G4946" s="77">
        <v>128362.0</v>
      </c>
    </row>
    <row r="4947">
      <c r="A4947" s="75" t="s">
        <v>665</v>
      </c>
      <c r="B4947" s="75" t="s">
        <v>704</v>
      </c>
      <c r="C4947" s="75" t="s">
        <v>683</v>
      </c>
      <c r="D4947" s="75" t="s">
        <v>64</v>
      </c>
      <c r="E4947" s="75" t="s">
        <v>11</v>
      </c>
      <c r="F4947" s="75" t="s">
        <v>706</v>
      </c>
      <c r="G4947" s="77">
        <v>50079.0</v>
      </c>
    </row>
    <row r="4948">
      <c r="A4948" s="75" t="s">
        <v>665</v>
      </c>
      <c r="B4948" s="75" t="s">
        <v>704</v>
      </c>
      <c r="C4948" s="75" t="s">
        <v>683</v>
      </c>
      <c r="D4948" s="75" t="s">
        <v>64</v>
      </c>
      <c r="E4948" s="75" t="s">
        <v>11</v>
      </c>
      <c r="F4948" s="75" t="s">
        <v>707</v>
      </c>
      <c r="G4948" s="77">
        <v>43432.0</v>
      </c>
    </row>
    <row r="4949">
      <c r="A4949" s="75" t="s">
        <v>665</v>
      </c>
      <c r="B4949" s="75" t="s">
        <v>704</v>
      </c>
      <c r="C4949" s="75" t="s">
        <v>683</v>
      </c>
      <c r="D4949" s="75" t="s">
        <v>64</v>
      </c>
      <c r="E4949" s="75" t="s">
        <v>20</v>
      </c>
      <c r="F4949" s="75" t="s">
        <v>705</v>
      </c>
      <c r="G4949" s="77">
        <v>3113.0</v>
      </c>
    </row>
    <row r="4950">
      <c r="A4950" s="75" t="s">
        <v>665</v>
      </c>
      <c r="B4950" s="75" t="s">
        <v>704</v>
      </c>
      <c r="C4950" s="75" t="s">
        <v>683</v>
      </c>
      <c r="D4950" s="75" t="s">
        <v>64</v>
      </c>
      <c r="E4950" s="75" t="s">
        <v>20</v>
      </c>
      <c r="F4950" s="75" t="s">
        <v>706</v>
      </c>
      <c r="G4950" s="77">
        <v>660.0</v>
      </c>
    </row>
    <row r="4951">
      <c r="A4951" s="75" t="s">
        <v>665</v>
      </c>
      <c r="B4951" s="75" t="s">
        <v>704</v>
      </c>
      <c r="C4951" s="75" t="s">
        <v>683</v>
      </c>
      <c r="D4951" s="75" t="s">
        <v>64</v>
      </c>
      <c r="E4951" s="75" t="s">
        <v>20</v>
      </c>
      <c r="F4951" s="75" t="s">
        <v>707</v>
      </c>
      <c r="G4951" s="77">
        <v>589.0</v>
      </c>
    </row>
    <row r="4952">
      <c r="A4952" s="75" t="s">
        <v>665</v>
      </c>
      <c r="B4952" s="75" t="s">
        <v>704</v>
      </c>
      <c r="C4952" s="75" t="s">
        <v>683</v>
      </c>
      <c r="D4952" s="75" t="s">
        <v>64</v>
      </c>
      <c r="E4952" s="75" t="s">
        <v>15</v>
      </c>
      <c r="F4952" s="75" t="s">
        <v>705</v>
      </c>
      <c r="G4952" s="77">
        <v>8093.0</v>
      </c>
    </row>
    <row r="4953">
      <c r="A4953" s="75" t="s">
        <v>665</v>
      </c>
      <c r="B4953" s="75" t="s">
        <v>704</v>
      </c>
      <c r="C4953" s="75" t="s">
        <v>683</v>
      </c>
      <c r="D4953" s="75" t="s">
        <v>64</v>
      </c>
      <c r="E4953" s="75" t="s">
        <v>15</v>
      </c>
      <c r="F4953" s="75" t="s">
        <v>706</v>
      </c>
      <c r="G4953" s="77">
        <v>320.0</v>
      </c>
    </row>
    <row r="4954">
      <c r="A4954" s="75" t="s">
        <v>665</v>
      </c>
      <c r="B4954" s="75" t="s">
        <v>704</v>
      </c>
      <c r="C4954" s="75" t="s">
        <v>683</v>
      </c>
      <c r="D4954" s="75" t="s">
        <v>64</v>
      </c>
      <c r="E4954" s="75" t="s">
        <v>15</v>
      </c>
      <c r="F4954" s="75" t="s">
        <v>707</v>
      </c>
      <c r="G4954" s="77">
        <v>317.0</v>
      </c>
    </row>
    <row r="4955">
      <c r="A4955" s="75" t="s">
        <v>665</v>
      </c>
      <c r="B4955" s="75" t="s">
        <v>704</v>
      </c>
      <c r="C4955" s="75" t="s">
        <v>683</v>
      </c>
      <c r="D4955" s="75" t="s">
        <v>64</v>
      </c>
      <c r="E4955" s="75" t="s">
        <v>19</v>
      </c>
      <c r="F4955" s="75" t="s">
        <v>705</v>
      </c>
      <c r="G4955" s="77">
        <v>8405.0</v>
      </c>
    </row>
    <row r="4956">
      <c r="A4956" s="75" t="s">
        <v>665</v>
      </c>
      <c r="B4956" s="75" t="s">
        <v>704</v>
      </c>
      <c r="C4956" s="75" t="s">
        <v>683</v>
      </c>
      <c r="D4956" s="75" t="s">
        <v>64</v>
      </c>
      <c r="E4956" s="75" t="s">
        <v>19</v>
      </c>
      <c r="F4956" s="75" t="s">
        <v>706</v>
      </c>
      <c r="G4956" s="77">
        <v>6680.0</v>
      </c>
    </row>
    <row r="4957">
      <c r="A4957" s="75" t="s">
        <v>665</v>
      </c>
      <c r="B4957" s="75" t="s">
        <v>704</v>
      </c>
      <c r="C4957" s="75" t="s">
        <v>683</v>
      </c>
      <c r="D4957" s="75" t="s">
        <v>64</v>
      </c>
      <c r="E4957" s="75" t="s">
        <v>19</v>
      </c>
      <c r="F4957" s="75" t="s">
        <v>707</v>
      </c>
      <c r="G4957" s="77">
        <v>4534.0</v>
      </c>
    </row>
    <row r="4958">
      <c r="A4958" s="75" t="s">
        <v>665</v>
      </c>
      <c r="B4958" s="75" t="s">
        <v>704</v>
      </c>
      <c r="C4958" s="75" t="s">
        <v>683</v>
      </c>
      <c r="D4958" s="75" t="s">
        <v>64</v>
      </c>
      <c r="E4958" s="75" t="s">
        <v>13</v>
      </c>
      <c r="F4958" s="75" t="s">
        <v>705</v>
      </c>
      <c r="G4958" s="77">
        <v>929.0</v>
      </c>
    </row>
    <row r="4959">
      <c r="A4959" s="75" t="s">
        <v>665</v>
      </c>
      <c r="B4959" s="75" t="s">
        <v>704</v>
      </c>
      <c r="C4959" s="75" t="s">
        <v>683</v>
      </c>
      <c r="D4959" s="75" t="s">
        <v>64</v>
      </c>
      <c r="E4959" s="75" t="s">
        <v>13</v>
      </c>
      <c r="F4959" s="75" t="s">
        <v>706</v>
      </c>
      <c r="G4959" s="77">
        <v>110.0</v>
      </c>
    </row>
    <row r="4960">
      <c r="A4960" s="75" t="s">
        <v>665</v>
      </c>
      <c r="B4960" s="75" t="s">
        <v>704</v>
      </c>
      <c r="C4960" s="75" t="s">
        <v>683</v>
      </c>
      <c r="D4960" s="75" t="s">
        <v>64</v>
      </c>
      <c r="E4960" s="75" t="s">
        <v>13</v>
      </c>
      <c r="F4960" s="75" t="s">
        <v>707</v>
      </c>
      <c r="G4960" s="77">
        <v>97.0</v>
      </c>
    </row>
    <row r="4961">
      <c r="A4961" s="75" t="s">
        <v>665</v>
      </c>
      <c r="B4961" s="75" t="s">
        <v>704</v>
      </c>
      <c r="C4961" s="75" t="s">
        <v>683</v>
      </c>
      <c r="D4961" s="75" t="s">
        <v>64</v>
      </c>
      <c r="E4961" s="75" t="s">
        <v>10</v>
      </c>
      <c r="F4961" s="75" t="s">
        <v>705</v>
      </c>
      <c r="G4961" s="77">
        <v>82315.0</v>
      </c>
    </row>
    <row r="4962">
      <c r="A4962" s="75" t="s">
        <v>665</v>
      </c>
      <c r="B4962" s="75" t="s">
        <v>704</v>
      </c>
      <c r="C4962" s="75" t="s">
        <v>683</v>
      </c>
      <c r="D4962" s="75" t="s">
        <v>64</v>
      </c>
      <c r="E4962" s="75" t="s">
        <v>10</v>
      </c>
      <c r="F4962" s="75" t="s">
        <v>706</v>
      </c>
      <c r="G4962" s="77">
        <v>59520.0</v>
      </c>
    </row>
    <row r="4963">
      <c r="A4963" s="75" t="s">
        <v>665</v>
      </c>
      <c r="B4963" s="75" t="s">
        <v>704</v>
      </c>
      <c r="C4963" s="75" t="s">
        <v>683</v>
      </c>
      <c r="D4963" s="75" t="s">
        <v>64</v>
      </c>
      <c r="E4963" s="75" t="s">
        <v>10</v>
      </c>
      <c r="F4963" s="75" t="s">
        <v>707</v>
      </c>
      <c r="G4963" s="77">
        <v>45987.0</v>
      </c>
    </row>
    <row r="4964">
      <c r="A4964" s="75" t="s">
        <v>665</v>
      </c>
      <c r="B4964" s="75" t="s">
        <v>704</v>
      </c>
      <c r="C4964" s="75" t="s">
        <v>683</v>
      </c>
      <c r="D4964" s="75" t="s">
        <v>64</v>
      </c>
      <c r="E4964" s="75" t="s">
        <v>16</v>
      </c>
      <c r="F4964" s="75" t="s">
        <v>705</v>
      </c>
      <c r="G4964" s="77">
        <v>130536.0</v>
      </c>
    </row>
    <row r="4965">
      <c r="A4965" s="75" t="s">
        <v>665</v>
      </c>
      <c r="B4965" s="75" t="s">
        <v>704</v>
      </c>
      <c r="C4965" s="75" t="s">
        <v>683</v>
      </c>
      <c r="D4965" s="75" t="s">
        <v>64</v>
      </c>
      <c r="E4965" s="75" t="s">
        <v>16</v>
      </c>
      <c r="F4965" s="75" t="s">
        <v>706</v>
      </c>
      <c r="G4965" s="77">
        <v>124080.0</v>
      </c>
    </row>
    <row r="4966">
      <c r="A4966" s="75" t="s">
        <v>665</v>
      </c>
      <c r="B4966" s="75" t="s">
        <v>704</v>
      </c>
      <c r="C4966" s="75" t="s">
        <v>683</v>
      </c>
      <c r="D4966" s="75" t="s">
        <v>64</v>
      </c>
      <c r="E4966" s="75" t="s">
        <v>16</v>
      </c>
      <c r="F4966" s="75" t="s">
        <v>707</v>
      </c>
      <c r="G4966" s="77">
        <v>89816.0</v>
      </c>
    </row>
    <row r="4967">
      <c r="A4967" s="75" t="s">
        <v>665</v>
      </c>
      <c r="B4967" s="75" t="s">
        <v>704</v>
      </c>
      <c r="C4967" s="75" t="s">
        <v>683</v>
      </c>
      <c r="D4967" s="75" t="s">
        <v>64</v>
      </c>
      <c r="E4967" s="75" t="s">
        <v>12</v>
      </c>
      <c r="F4967" s="75" t="s">
        <v>705</v>
      </c>
      <c r="G4967" s="77">
        <v>7447.0</v>
      </c>
    </row>
    <row r="4968">
      <c r="A4968" s="75" t="s">
        <v>665</v>
      </c>
      <c r="B4968" s="75" t="s">
        <v>704</v>
      </c>
      <c r="C4968" s="75" t="s">
        <v>683</v>
      </c>
      <c r="D4968" s="75" t="s">
        <v>64</v>
      </c>
      <c r="E4968" s="75" t="s">
        <v>12</v>
      </c>
      <c r="F4968" s="75" t="s">
        <v>706</v>
      </c>
      <c r="G4968" s="77">
        <v>2822.0</v>
      </c>
    </row>
    <row r="4969">
      <c r="A4969" s="75" t="s">
        <v>665</v>
      </c>
      <c r="B4969" s="75" t="s">
        <v>704</v>
      </c>
      <c r="C4969" s="75" t="s">
        <v>683</v>
      </c>
      <c r="D4969" s="75" t="s">
        <v>64</v>
      </c>
      <c r="E4969" s="75" t="s">
        <v>12</v>
      </c>
      <c r="F4969" s="75" t="s">
        <v>707</v>
      </c>
      <c r="G4969" s="77">
        <v>2206.0</v>
      </c>
    </row>
    <row r="4970">
      <c r="A4970" s="75" t="s">
        <v>665</v>
      </c>
      <c r="B4970" s="75" t="s">
        <v>704</v>
      </c>
      <c r="C4970" s="75" t="s">
        <v>683</v>
      </c>
      <c r="D4970" s="75" t="s">
        <v>64</v>
      </c>
      <c r="E4970" s="75" t="s">
        <v>18</v>
      </c>
      <c r="F4970" s="75" t="s">
        <v>705</v>
      </c>
      <c r="G4970" s="77">
        <v>771.0</v>
      </c>
    </row>
    <row r="4971">
      <c r="A4971" s="75" t="s">
        <v>665</v>
      </c>
      <c r="B4971" s="75" t="s">
        <v>704</v>
      </c>
      <c r="C4971" s="75" t="s">
        <v>683</v>
      </c>
      <c r="D4971" s="75" t="s">
        <v>64</v>
      </c>
      <c r="E4971" s="75" t="s">
        <v>18</v>
      </c>
      <c r="F4971" s="75" t="s">
        <v>706</v>
      </c>
      <c r="G4971" s="77">
        <v>174.0</v>
      </c>
    </row>
    <row r="4972">
      <c r="A4972" s="75" t="s">
        <v>665</v>
      </c>
      <c r="B4972" s="75" t="s">
        <v>704</v>
      </c>
      <c r="C4972" s="75" t="s">
        <v>683</v>
      </c>
      <c r="D4972" s="75" t="s">
        <v>64</v>
      </c>
      <c r="E4972" s="75" t="s">
        <v>18</v>
      </c>
      <c r="F4972" s="75" t="s">
        <v>707</v>
      </c>
      <c r="G4972" s="77">
        <v>150.0</v>
      </c>
    </row>
    <row r="4973">
      <c r="A4973" s="75" t="s">
        <v>665</v>
      </c>
      <c r="B4973" s="75" t="s">
        <v>704</v>
      </c>
      <c r="C4973" s="75" t="s">
        <v>683</v>
      </c>
      <c r="D4973" s="75" t="s">
        <v>147</v>
      </c>
      <c r="E4973" s="75" t="s">
        <v>17</v>
      </c>
      <c r="F4973" s="75" t="s">
        <v>705</v>
      </c>
      <c r="G4973" s="77">
        <v>8.0</v>
      </c>
    </row>
    <row r="4974">
      <c r="A4974" s="75" t="s">
        <v>665</v>
      </c>
      <c r="B4974" s="75" t="s">
        <v>704</v>
      </c>
      <c r="C4974" s="75" t="s">
        <v>683</v>
      </c>
      <c r="D4974" s="75" t="s">
        <v>147</v>
      </c>
      <c r="E4974" s="75" t="s">
        <v>17</v>
      </c>
      <c r="F4974" s="75" t="s">
        <v>706</v>
      </c>
      <c r="G4974" s="77">
        <v>2.0</v>
      </c>
    </row>
    <row r="4975">
      <c r="A4975" s="75" t="s">
        <v>665</v>
      </c>
      <c r="B4975" s="75" t="s">
        <v>704</v>
      </c>
      <c r="C4975" s="75" t="s">
        <v>683</v>
      </c>
      <c r="D4975" s="75" t="s">
        <v>147</v>
      </c>
      <c r="E4975" s="75" t="s">
        <v>17</v>
      </c>
      <c r="F4975" s="75" t="s">
        <v>707</v>
      </c>
      <c r="G4975" s="77">
        <v>2.0</v>
      </c>
    </row>
    <row r="4976">
      <c r="A4976" s="75" t="s">
        <v>665</v>
      </c>
      <c r="B4976" s="75" t="s">
        <v>704</v>
      </c>
      <c r="C4976" s="75" t="s">
        <v>683</v>
      </c>
      <c r="D4976" s="75" t="s">
        <v>147</v>
      </c>
      <c r="E4976" s="75" t="s">
        <v>14</v>
      </c>
      <c r="F4976" s="75" t="s">
        <v>705</v>
      </c>
      <c r="G4976" s="77">
        <v>18.0</v>
      </c>
    </row>
    <row r="4977">
      <c r="A4977" s="75" t="s">
        <v>665</v>
      </c>
      <c r="B4977" s="75" t="s">
        <v>704</v>
      </c>
      <c r="C4977" s="75" t="s">
        <v>683</v>
      </c>
      <c r="D4977" s="75" t="s">
        <v>147</v>
      </c>
      <c r="E4977" s="75" t="s">
        <v>14</v>
      </c>
      <c r="F4977" s="75" t="s">
        <v>706</v>
      </c>
      <c r="G4977" s="77">
        <v>0.0</v>
      </c>
    </row>
    <row r="4978">
      <c r="A4978" s="75" t="s">
        <v>665</v>
      </c>
      <c r="B4978" s="75" t="s">
        <v>704</v>
      </c>
      <c r="C4978" s="75" t="s">
        <v>683</v>
      </c>
      <c r="D4978" s="75" t="s">
        <v>147</v>
      </c>
      <c r="E4978" s="75" t="s">
        <v>14</v>
      </c>
      <c r="F4978" s="75" t="s">
        <v>707</v>
      </c>
      <c r="G4978" s="77">
        <v>0.0</v>
      </c>
    </row>
    <row r="4979">
      <c r="A4979" s="75" t="s">
        <v>665</v>
      </c>
      <c r="B4979" s="75" t="s">
        <v>704</v>
      </c>
      <c r="C4979" s="75" t="s">
        <v>683</v>
      </c>
      <c r="D4979" s="75" t="s">
        <v>147</v>
      </c>
      <c r="E4979" s="75" t="s">
        <v>11</v>
      </c>
      <c r="F4979" s="75" t="s">
        <v>705</v>
      </c>
      <c r="G4979" s="77">
        <v>212.0</v>
      </c>
    </row>
    <row r="4980">
      <c r="A4980" s="75" t="s">
        <v>665</v>
      </c>
      <c r="B4980" s="75" t="s">
        <v>704</v>
      </c>
      <c r="C4980" s="75" t="s">
        <v>683</v>
      </c>
      <c r="D4980" s="75" t="s">
        <v>147</v>
      </c>
      <c r="E4980" s="75" t="s">
        <v>11</v>
      </c>
      <c r="F4980" s="75" t="s">
        <v>706</v>
      </c>
      <c r="G4980" s="77">
        <v>54.0</v>
      </c>
    </row>
    <row r="4981">
      <c r="A4981" s="75" t="s">
        <v>665</v>
      </c>
      <c r="B4981" s="75" t="s">
        <v>704</v>
      </c>
      <c r="C4981" s="75" t="s">
        <v>683</v>
      </c>
      <c r="D4981" s="75" t="s">
        <v>147</v>
      </c>
      <c r="E4981" s="75" t="s">
        <v>11</v>
      </c>
      <c r="F4981" s="75" t="s">
        <v>707</v>
      </c>
      <c r="G4981" s="77">
        <v>47.0</v>
      </c>
    </row>
    <row r="4982">
      <c r="A4982" s="75" t="s">
        <v>665</v>
      </c>
      <c r="B4982" s="75" t="s">
        <v>704</v>
      </c>
      <c r="C4982" s="75" t="s">
        <v>683</v>
      </c>
      <c r="D4982" s="75" t="s">
        <v>147</v>
      </c>
      <c r="E4982" s="75" t="s">
        <v>20</v>
      </c>
      <c r="F4982" s="75" t="s">
        <v>705</v>
      </c>
      <c r="G4982" s="77">
        <v>6.0</v>
      </c>
    </row>
    <row r="4983">
      <c r="A4983" s="75" t="s">
        <v>665</v>
      </c>
      <c r="B4983" s="75" t="s">
        <v>704</v>
      </c>
      <c r="C4983" s="75" t="s">
        <v>683</v>
      </c>
      <c r="D4983" s="75" t="s">
        <v>147</v>
      </c>
      <c r="E4983" s="75" t="s">
        <v>20</v>
      </c>
      <c r="F4983" s="75" t="s">
        <v>706</v>
      </c>
      <c r="G4983" s="77">
        <v>0.0</v>
      </c>
    </row>
    <row r="4984">
      <c r="A4984" s="75" t="s">
        <v>665</v>
      </c>
      <c r="B4984" s="75" t="s">
        <v>704</v>
      </c>
      <c r="C4984" s="75" t="s">
        <v>683</v>
      </c>
      <c r="D4984" s="75" t="s">
        <v>147</v>
      </c>
      <c r="E4984" s="75" t="s">
        <v>20</v>
      </c>
      <c r="F4984" s="75" t="s">
        <v>707</v>
      </c>
      <c r="G4984" s="77">
        <v>0.0</v>
      </c>
    </row>
    <row r="4985">
      <c r="A4985" s="75" t="s">
        <v>665</v>
      </c>
      <c r="B4985" s="75" t="s">
        <v>704</v>
      </c>
      <c r="C4985" s="75" t="s">
        <v>683</v>
      </c>
      <c r="D4985" s="75" t="s">
        <v>147</v>
      </c>
      <c r="E4985" s="75" t="s">
        <v>15</v>
      </c>
      <c r="F4985" s="75" t="s">
        <v>705</v>
      </c>
      <c r="G4985" s="77">
        <v>63.0</v>
      </c>
    </row>
    <row r="4986">
      <c r="A4986" s="75" t="s">
        <v>665</v>
      </c>
      <c r="B4986" s="75" t="s">
        <v>704</v>
      </c>
      <c r="C4986" s="75" t="s">
        <v>683</v>
      </c>
      <c r="D4986" s="75" t="s">
        <v>147</v>
      </c>
      <c r="E4986" s="75" t="s">
        <v>15</v>
      </c>
      <c r="F4986" s="75" t="s">
        <v>706</v>
      </c>
      <c r="G4986" s="77">
        <v>1.0</v>
      </c>
    </row>
    <row r="4987">
      <c r="A4987" s="75" t="s">
        <v>665</v>
      </c>
      <c r="B4987" s="75" t="s">
        <v>704</v>
      </c>
      <c r="C4987" s="75" t="s">
        <v>683</v>
      </c>
      <c r="D4987" s="75" t="s">
        <v>147</v>
      </c>
      <c r="E4987" s="75" t="s">
        <v>15</v>
      </c>
      <c r="F4987" s="75" t="s">
        <v>707</v>
      </c>
      <c r="G4987" s="77">
        <v>1.0</v>
      </c>
    </row>
    <row r="4988">
      <c r="A4988" s="75" t="s">
        <v>665</v>
      </c>
      <c r="B4988" s="75" t="s">
        <v>704</v>
      </c>
      <c r="C4988" s="75" t="s">
        <v>683</v>
      </c>
      <c r="D4988" s="75" t="s">
        <v>147</v>
      </c>
      <c r="E4988" s="75" t="s">
        <v>19</v>
      </c>
      <c r="F4988" s="75" t="s">
        <v>705</v>
      </c>
      <c r="G4988" s="77">
        <v>1.0</v>
      </c>
    </row>
    <row r="4989">
      <c r="A4989" s="75" t="s">
        <v>665</v>
      </c>
      <c r="B4989" s="75" t="s">
        <v>704</v>
      </c>
      <c r="C4989" s="75" t="s">
        <v>683</v>
      </c>
      <c r="D4989" s="75" t="s">
        <v>147</v>
      </c>
      <c r="E4989" s="75" t="s">
        <v>19</v>
      </c>
      <c r="F4989" s="75" t="s">
        <v>706</v>
      </c>
      <c r="G4989" s="77">
        <v>0.0</v>
      </c>
    </row>
    <row r="4990">
      <c r="A4990" s="75" t="s">
        <v>665</v>
      </c>
      <c r="B4990" s="75" t="s">
        <v>704</v>
      </c>
      <c r="C4990" s="75" t="s">
        <v>683</v>
      </c>
      <c r="D4990" s="75" t="s">
        <v>147</v>
      </c>
      <c r="E4990" s="75" t="s">
        <v>19</v>
      </c>
      <c r="F4990" s="75" t="s">
        <v>707</v>
      </c>
      <c r="G4990" s="77">
        <v>0.0</v>
      </c>
    </row>
    <row r="4991">
      <c r="A4991" s="75" t="s">
        <v>665</v>
      </c>
      <c r="B4991" s="75" t="s">
        <v>704</v>
      </c>
      <c r="C4991" s="75" t="s">
        <v>683</v>
      </c>
      <c r="D4991" s="75" t="s">
        <v>147</v>
      </c>
      <c r="E4991" s="75" t="s">
        <v>13</v>
      </c>
      <c r="F4991" s="75" t="s">
        <v>705</v>
      </c>
      <c r="G4991" s="77">
        <v>3.0</v>
      </c>
    </row>
    <row r="4992">
      <c r="A4992" s="75" t="s">
        <v>665</v>
      </c>
      <c r="B4992" s="75" t="s">
        <v>704</v>
      </c>
      <c r="C4992" s="75" t="s">
        <v>683</v>
      </c>
      <c r="D4992" s="75" t="s">
        <v>147</v>
      </c>
      <c r="E4992" s="75" t="s">
        <v>13</v>
      </c>
      <c r="F4992" s="75" t="s">
        <v>706</v>
      </c>
      <c r="G4992" s="77">
        <v>1.0</v>
      </c>
    </row>
    <row r="4993">
      <c r="A4993" s="75" t="s">
        <v>665</v>
      </c>
      <c r="B4993" s="75" t="s">
        <v>704</v>
      </c>
      <c r="C4993" s="75" t="s">
        <v>683</v>
      </c>
      <c r="D4993" s="75" t="s">
        <v>147</v>
      </c>
      <c r="E4993" s="75" t="s">
        <v>13</v>
      </c>
      <c r="F4993" s="75" t="s">
        <v>707</v>
      </c>
      <c r="G4993" s="77">
        <v>1.0</v>
      </c>
    </row>
    <row r="4994">
      <c r="A4994" s="75" t="s">
        <v>665</v>
      </c>
      <c r="B4994" s="75" t="s">
        <v>704</v>
      </c>
      <c r="C4994" s="75" t="s">
        <v>683</v>
      </c>
      <c r="D4994" s="75" t="s">
        <v>147</v>
      </c>
      <c r="E4994" s="75" t="s">
        <v>10</v>
      </c>
      <c r="F4994" s="75" t="s">
        <v>705</v>
      </c>
      <c r="G4994" s="77">
        <v>132.0</v>
      </c>
    </row>
    <row r="4995">
      <c r="A4995" s="75" t="s">
        <v>665</v>
      </c>
      <c r="B4995" s="75" t="s">
        <v>704</v>
      </c>
      <c r="C4995" s="75" t="s">
        <v>683</v>
      </c>
      <c r="D4995" s="75" t="s">
        <v>147</v>
      </c>
      <c r="E4995" s="75" t="s">
        <v>10</v>
      </c>
      <c r="F4995" s="75" t="s">
        <v>706</v>
      </c>
      <c r="G4995" s="77">
        <v>75.0</v>
      </c>
    </row>
    <row r="4996">
      <c r="A4996" s="75" t="s">
        <v>665</v>
      </c>
      <c r="B4996" s="75" t="s">
        <v>704</v>
      </c>
      <c r="C4996" s="75" t="s">
        <v>683</v>
      </c>
      <c r="D4996" s="75" t="s">
        <v>147</v>
      </c>
      <c r="E4996" s="75" t="s">
        <v>10</v>
      </c>
      <c r="F4996" s="75" t="s">
        <v>707</v>
      </c>
      <c r="G4996" s="77">
        <v>60.0</v>
      </c>
    </row>
    <row r="4997">
      <c r="A4997" s="75" t="s">
        <v>665</v>
      </c>
      <c r="B4997" s="75" t="s">
        <v>704</v>
      </c>
      <c r="C4997" s="75" t="s">
        <v>683</v>
      </c>
      <c r="D4997" s="75" t="s">
        <v>147</v>
      </c>
      <c r="E4997" s="75" t="s">
        <v>16</v>
      </c>
      <c r="F4997" s="75" t="s">
        <v>705</v>
      </c>
      <c r="G4997" s="77">
        <v>45.0</v>
      </c>
    </row>
    <row r="4998">
      <c r="A4998" s="75" t="s">
        <v>665</v>
      </c>
      <c r="B4998" s="75" t="s">
        <v>704</v>
      </c>
      <c r="C4998" s="75" t="s">
        <v>683</v>
      </c>
      <c r="D4998" s="75" t="s">
        <v>147</v>
      </c>
      <c r="E4998" s="75" t="s">
        <v>16</v>
      </c>
      <c r="F4998" s="75" t="s">
        <v>706</v>
      </c>
      <c r="G4998" s="77">
        <v>35.0</v>
      </c>
    </row>
    <row r="4999">
      <c r="A4999" s="75" t="s">
        <v>665</v>
      </c>
      <c r="B4999" s="75" t="s">
        <v>704</v>
      </c>
      <c r="C4999" s="75" t="s">
        <v>683</v>
      </c>
      <c r="D4999" s="75" t="s">
        <v>147</v>
      </c>
      <c r="E4999" s="75" t="s">
        <v>16</v>
      </c>
      <c r="F4999" s="75" t="s">
        <v>707</v>
      </c>
      <c r="G4999" s="77">
        <v>23.0</v>
      </c>
    </row>
    <row r="5000">
      <c r="A5000" s="75" t="s">
        <v>665</v>
      </c>
      <c r="B5000" s="75" t="s">
        <v>704</v>
      </c>
      <c r="C5000" s="75" t="s">
        <v>683</v>
      </c>
      <c r="D5000" s="75" t="s">
        <v>147</v>
      </c>
      <c r="E5000" s="75" t="s">
        <v>12</v>
      </c>
      <c r="F5000" s="75" t="s">
        <v>705</v>
      </c>
      <c r="G5000" s="77">
        <v>21.0</v>
      </c>
    </row>
    <row r="5001">
      <c r="A5001" s="75" t="s">
        <v>665</v>
      </c>
      <c r="B5001" s="75" t="s">
        <v>704</v>
      </c>
      <c r="C5001" s="75" t="s">
        <v>683</v>
      </c>
      <c r="D5001" s="75" t="s">
        <v>147</v>
      </c>
      <c r="E5001" s="75" t="s">
        <v>12</v>
      </c>
      <c r="F5001" s="75" t="s">
        <v>706</v>
      </c>
      <c r="G5001" s="77">
        <v>3.0</v>
      </c>
    </row>
    <row r="5002">
      <c r="A5002" s="75" t="s">
        <v>665</v>
      </c>
      <c r="B5002" s="75" t="s">
        <v>704</v>
      </c>
      <c r="C5002" s="75" t="s">
        <v>683</v>
      </c>
      <c r="D5002" s="75" t="s">
        <v>147</v>
      </c>
      <c r="E5002" s="75" t="s">
        <v>12</v>
      </c>
      <c r="F5002" s="75" t="s">
        <v>707</v>
      </c>
      <c r="G5002" s="77">
        <v>3.0</v>
      </c>
    </row>
    <row r="5003">
      <c r="A5003" s="75" t="s">
        <v>665</v>
      </c>
      <c r="B5003" s="75" t="s">
        <v>704</v>
      </c>
      <c r="C5003" s="75" t="s">
        <v>683</v>
      </c>
      <c r="D5003" s="75" t="s">
        <v>147</v>
      </c>
      <c r="E5003" s="75" t="s">
        <v>18</v>
      </c>
      <c r="F5003" s="75" t="s">
        <v>705</v>
      </c>
      <c r="G5003" s="77">
        <v>3.0</v>
      </c>
    </row>
    <row r="5004">
      <c r="A5004" s="75" t="s">
        <v>665</v>
      </c>
      <c r="B5004" s="75" t="s">
        <v>704</v>
      </c>
      <c r="C5004" s="75" t="s">
        <v>683</v>
      </c>
      <c r="D5004" s="75" t="s">
        <v>147</v>
      </c>
      <c r="E5004" s="75" t="s">
        <v>18</v>
      </c>
      <c r="F5004" s="75" t="s">
        <v>706</v>
      </c>
      <c r="G5004" s="77">
        <v>0.0</v>
      </c>
    </row>
    <row r="5005">
      <c r="A5005" s="75" t="s">
        <v>665</v>
      </c>
      <c r="B5005" s="75" t="s">
        <v>704</v>
      </c>
      <c r="C5005" s="75" t="s">
        <v>683</v>
      </c>
      <c r="D5005" s="75" t="s">
        <v>147</v>
      </c>
      <c r="E5005" s="75" t="s">
        <v>18</v>
      </c>
      <c r="F5005" s="75" t="s">
        <v>707</v>
      </c>
      <c r="G5005" s="77">
        <v>0.0</v>
      </c>
    </row>
    <row r="5006">
      <c r="A5006" s="75" t="s">
        <v>665</v>
      </c>
      <c r="B5006" s="75" t="s">
        <v>704</v>
      </c>
      <c r="C5006" s="75" t="s">
        <v>683</v>
      </c>
      <c r="D5006" s="75" t="s">
        <v>50</v>
      </c>
      <c r="E5006" s="75" t="s">
        <v>17</v>
      </c>
      <c r="F5006" s="75" t="s">
        <v>705</v>
      </c>
      <c r="G5006" s="77">
        <v>2119.0</v>
      </c>
    </row>
    <row r="5007">
      <c r="A5007" s="75" t="s">
        <v>665</v>
      </c>
      <c r="B5007" s="75" t="s">
        <v>704</v>
      </c>
      <c r="C5007" s="75" t="s">
        <v>683</v>
      </c>
      <c r="D5007" s="75" t="s">
        <v>50</v>
      </c>
      <c r="E5007" s="75" t="s">
        <v>17</v>
      </c>
      <c r="F5007" s="75" t="s">
        <v>706</v>
      </c>
      <c r="G5007" s="77">
        <v>817.0</v>
      </c>
    </row>
    <row r="5008">
      <c r="A5008" s="75" t="s">
        <v>665</v>
      </c>
      <c r="B5008" s="75" t="s">
        <v>704</v>
      </c>
      <c r="C5008" s="75" t="s">
        <v>683</v>
      </c>
      <c r="D5008" s="75" t="s">
        <v>50</v>
      </c>
      <c r="E5008" s="75" t="s">
        <v>17</v>
      </c>
      <c r="F5008" s="75" t="s">
        <v>707</v>
      </c>
      <c r="G5008" s="77">
        <v>648.0</v>
      </c>
    </row>
    <row r="5009">
      <c r="A5009" s="75" t="s">
        <v>665</v>
      </c>
      <c r="B5009" s="75" t="s">
        <v>704</v>
      </c>
      <c r="C5009" s="75" t="s">
        <v>683</v>
      </c>
      <c r="D5009" s="75" t="s">
        <v>50</v>
      </c>
      <c r="E5009" s="75" t="s">
        <v>14</v>
      </c>
      <c r="F5009" s="75" t="s">
        <v>705</v>
      </c>
      <c r="G5009" s="77">
        <v>620.0</v>
      </c>
    </row>
    <row r="5010">
      <c r="A5010" s="75" t="s">
        <v>665</v>
      </c>
      <c r="B5010" s="75" t="s">
        <v>704</v>
      </c>
      <c r="C5010" s="75" t="s">
        <v>683</v>
      </c>
      <c r="D5010" s="75" t="s">
        <v>50</v>
      </c>
      <c r="E5010" s="75" t="s">
        <v>14</v>
      </c>
      <c r="F5010" s="75" t="s">
        <v>706</v>
      </c>
      <c r="G5010" s="77">
        <v>1.0</v>
      </c>
    </row>
    <row r="5011">
      <c r="A5011" s="75" t="s">
        <v>665</v>
      </c>
      <c r="B5011" s="75" t="s">
        <v>704</v>
      </c>
      <c r="C5011" s="75" t="s">
        <v>683</v>
      </c>
      <c r="D5011" s="75" t="s">
        <v>50</v>
      </c>
      <c r="E5011" s="75" t="s">
        <v>14</v>
      </c>
      <c r="F5011" s="75" t="s">
        <v>707</v>
      </c>
      <c r="G5011" s="77">
        <v>1.0</v>
      </c>
    </row>
    <row r="5012">
      <c r="A5012" s="75" t="s">
        <v>665</v>
      </c>
      <c r="B5012" s="75" t="s">
        <v>704</v>
      </c>
      <c r="C5012" s="75" t="s">
        <v>683</v>
      </c>
      <c r="D5012" s="75" t="s">
        <v>50</v>
      </c>
      <c r="E5012" s="75" t="s">
        <v>11</v>
      </c>
      <c r="F5012" s="75" t="s">
        <v>705</v>
      </c>
      <c r="G5012" s="77">
        <v>17169.0</v>
      </c>
    </row>
    <row r="5013">
      <c r="A5013" s="75" t="s">
        <v>665</v>
      </c>
      <c r="B5013" s="75" t="s">
        <v>704</v>
      </c>
      <c r="C5013" s="75" t="s">
        <v>683</v>
      </c>
      <c r="D5013" s="75" t="s">
        <v>50</v>
      </c>
      <c r="E5013" s="75" t="s">
        <v>11</v>
      </c>
      <c r="F5013" s="75" t="s">
        <v>706</v>
      </c>
      <c r="G5013" s="77">
        <v>2898.0</v>
      </c>
    </row>
    <row r="5014">
      <c r="A5014" s="75" t="s">
        <v>665</v>
      </c>
      <c r="B5014" s="75" t="s">
        <v>704</v>
      </c>
      <c r="C5014" s="75" t="s">
        <v>683</v>
      </c>
      <c r="D5014" s="75" t="s">
        <v>50</v>
      </c>
      <c r="E5014" s="75" t="s">
        <v>11</v>
      </c>
      <c r="F5014" s="75" t="s">
        <v>707</v>
      </c>
      <c r="G5014" s="77">
        <v>2621.0</v>
      </c>
    </row>
    <row r="5015">
      <c r="A5015" s="75" t="s">
        <v>665</v>
      </c>
      <c r="B5015" s="75" t="s">
        <v>704</v>
      </c>
      <c r="C5015" s="75" t="s">
        <v>683</v>
      </c>
      <c r="D5015" s="75" t="s">
        <v>50</v>
      </c>
      <c r="E5015" s="75" t="s">
        <v>20</v>
      </c>
      <c r="F5015" s="75" t="s">
        <v>705</v>
      </c>
      <c r="G5015" s="77">
        <v>814.0</v>
      </c>
    </row>
    <row r="5016">
      <c r="A5016" s="75" t="s">
        <v>665</v>
      </c>
      <c r="B5016" s="75" t="s">
        <v>704</v>
      </c>
      <c r="C5016" s="75" t="s">
        <v>683</v>
      </c>
      <c r="D5016" s="75" t="s">
        <v>50</v>
      </c>
      <c r="E5016" s="75" t="s">
        <v>20</v>
      </c>
      <c r="F5016" s="75" t="s">
        <v>706</v>
      </c>
      <c r="G5016" s="77">
        <v>250.0</v>
      </c>
    </row>
    <row r="5017">
      <c r="A5017" s="75" t="s">
        <v>665</v>
      </c>
      <c r="B5017" s="75" t="s">
        <v>704</v>
      </c>
      <c r="C5017" s="75" t="s">
        <v>683</v>
      </c>
      <c r="D5017" s="75" t="s">
        <v>50</v>
      </c>
      <c r="E5017" s="75" t="s">
        <v>20</v>
      </c>
      <c r="F5017" s="75" t="s">
        <v>707</v>
      </c>
      <c r="G5017" s="77">
        <v>229.0</v>
      </c>
    </row>
    <row r="5018">
      <c r="A5018" s="75" t="s">
        <v>665</v>
      </c>
      <c r="B5018" s="75" t="s">
        <v>704</v>
      </c>
      <c r="C5018" s="75" t="s">
        <v>683</v>
      </c>
      <c r="D5018" s="75" t="s">
        <v>50</v>
      </c>
      <c r="E5018" s="75" t="s">
        <v>15</v>
      </c>
      <c r="F5018" s="75" t="s">
        <v>705</v>
      </c>
      <c r="G5018" s="77">
        <v>1474.0</v>
      </c>
    </row>
    <row r="5019">
      <c r="A5019" s="75" t="s">
        <v>665</v>
      </c>
      <c r="B5019" s="75" t="s">
        <v>704</v>
      </c>
      <c r="C5019" s="75" t="s">
        <v>683</v>
      </c>
      <c r="D5019" s="75" t="s">
        <v>50</v>
      </c>
      <c r="E5019" s="75" t="s">
        <v>15</v>
      </c>
      <c r="F5019" s="75" t="s">
        <v>706</v>
      </c>
      <c r="G5019" s="77">
        <v>53.0</v>
      </c>
    </row>
    <row r="5020">
      <c r="A5020" s="75" t="s">
        <v>665</v>
      </c>
      <c r="B5020" s="75" t="s">
        <v>704</v>
      </c>
      <c r="C5020" s="75" t="s">
        <v>683</v>
      </c>
      <c r="D5020" s="75" t="s">
        <v>50</v>
      </c>
      <c r="E5020" s="75" t="s">
        <v>15</v>
      </c>
      <c r="F5020" s="75" t="s">
        <v>707</v>
      </c>
      <c r="G5020" s="77">
        <v>53.0</v>
      </c>
    </row>
    <row r="5021">
      <c r="A5021" s="75" t="s">
        <v>665</v>
      </c>
      <c r="B5021" s="75" t="s">
        <v>704</v>
      </c>
      <c r="C5021" s="75" t="s">
        <v>683</v>
      </c>
      <c r="D5021" s="75" t="s">
        <v>50</v>
      </c>
      <c r="E5021" s="75" t="s">
        <v>19</v>
      </c>
      <c r="F5021" s="75" t="s">
        <v>705</v>
      </c>
      <c r="G5021" s="77">
        <v>167.0</v>
      </c>
    </row>
    <row r="5022">
      <c r="A5022" s="75" t="s">
        <v>665</v>
      </c>
      <c r="B5022" s="75" t="s">
        <v>704</v>
      </c>
      <c r="C5022" s="75" t="s">
        <v>683</v>
      </c>
      <c r="D5022" s="75" t="s">
        <v>50</v>
      </c>
      <c r="E5022" s="75" t="s">
        <v>19</v>
      </c>
      <c r="F5022" s="75" t="s">
        <v>706</v>
      </c>
      <c r="G5022" s="77">
        <v>127.0</v>
      </c>
    </row>
    <row r="5023">
      <c r="A5023" s="75" t="s">
        <v>665</v>
      </c>
      <c r="B5023" s="75" t="s">
        <v>704</v>
      </c>
      <c r="C5023" s="75" t="s">
        <v>683</v>
      </c>
      <c r="D5023" s="75" t="s">
        <v>50</v>
      </c>
      <c r="E5023" s="75" t="s">
        <v>19</v>
      </c>
      <c r="F5023" s="75" t="s">
        <v>707</v>
      </c>
      <c r="G5023" s="77">
        <v>115.0</v>
      </c>
    </row>
    <row r="5024">
      <c r="A5024" s="75" t="s">
        <v>665</v>
      </c>
      <c r="B5024" s="75" t="s">
        <v>704</v>
      </c>
      <c r="C5024" s="75" t="s">
        <v>683</v>
      </c>
      <c r="D5024" s="75" t="s">
        <v>50</v>
      </c>
      <c r="E5024" s="75" t="s">
        <v>13</v>
      </c>
      <c r="F5024" s="75" t="s">
        <v>705</v>
      </c>
      <c r="G5024" s="77">
        <v>346.0</v>
      </c>
    </row>
    <row r="5025">
      <c r="A5025" s="75" t="s">
        <v>665</v>
      </c>
      <c r="B5025" s="75" t="s">
        <v>704</v>
      </c>
      <c r="C5025" s="75" t="s">
        <v>683</v>
      </c>
      <c r="D5025" s="75" t="s">
        <v>50</v>
      </c>
      <c r="E5025" s="75" t="s">
        <v>13</v>
      </c>
      <c r="F5025" s="75" t="s">
        <v>706</v>
      </c>
      <c r="G5025" s="77">
        <v>88.0</v>
      </c>
    </row>
    <row r="5026">
      <c r="A5026" s="75" t="s">
        <v>665</v>
      </c>
      <c r="B5026" s="75" t="s">
        <v>704</v>
      </c>
      <c r="C5026" s="75" t="s">
        <v>683</v>
      </c>
      <c r="D5026" s="75" t="s">
        <v>50</v>
      </c>
      <c r="E5026" s="75" t="s">
        <v>13</v>
      </c>
      <c r="F5026" s="75" t="s">
        <v>707</v>
      </c>
      <c r="G5026" s="77">
        <v>80.0</v>
      </c>
    </row>
    <row r="5027">
      <c r="A5027" s="75" t="s">
        <v>665</v>
      </c>
      <c r="B5027" s="75" t="s">
        <v>704</v>
      </c>
      <c r="C5027" s="75" t="s">
        <v>683</v>
      </c>
      <c r="D5027" s="75" t="s">
        <v>50</v>
      </c>
      <c r="E5027" s="75" t="s">
        <v>10</v>
      </c>
      <c r="F5027" s="75" t="s">
        <v>705</v>
      </c>
      <c r="G5027" s="77">
        <v>9743.0</v>
      </c>
    </row>
    <row r="5028">
      <c r="A5028" s="75" t="s">
        <v>665</v>
      </c>
      <c r="B5028" s="75" t="s">
        <v>704</v>
      </c>
      <c r="C5028" s="75" t="s">
        <v>683</v>
      </c>
      <c r="D5028" s="75" t="s">
        <v>50</v>
      </c>
      <c r="E5028" s="75" t="s">
        <v>10</v>
      </c>
      <c r="F5028" s="75" t="s">
        <v>706</v>
      </c>
      <c r="G5028" s="77">
        <v>5386.0</v>
      </c>
    </row>
    <row r="5029">
      <c r="A5029" s="75" t="s">
        <v>665</v>
      </c>
      <c r="B5029" s="75" t="s">
        <v>704</v>
      </c>
      <c r="C5029" s="75" t="s">
        <v>683</v>
      </c>
      <c r="D5029" s="75" t="s">
        <v>50</v>
      </c>
      <c r="E5029" s="75" t="s">
        <v>10</v>
      </c>
      <c r="F5029" s="75" t="s">
        <v>707</v>
      </c>
      <c r="G5029" s="77">
        <v>3610.0</v>
      </c>
    </row>
    <row r="5030">
      <c r="A5030" s="75" t="s">
        <v>665</v>
      </c>
      <c r="B5030" s="75" t="s">
        <v>704</v>
      </c>
      <c r="C5030" s="75" t="s">
        <v>683</v>
      </c>
      <c r="D5030" s="75" t="s">
        <v>50</v>
      </c>
      <c r="E5030" s="75" t="s">
        <v>16</v>
      </c>
      <c r="F5030" s="75" t="s">
        <v>705</v>
      </c>
      <c r="G5030" s="77">
        <v>2745.0</v>
      </c>
    </row>
    <row r="5031">
      <c r="A5031" s="75" t="s">
        <v>665</v>
      </c>
      <c r="B5031" s="75" t="s">
        <v>704</v>
      </c>
      <c r="C5031" s="75" t="s">
        <v>683</v>
      </c>
      <c r="D5031" s="75" t="s">
        <v>50</v>
      </c>
      <c r="E5031" s="75" t="s">
        <v>16</v>
      </c>
      <c r="F5031" s="75" t="s">
        <v>706</v>
      </c>
      <c r="G5031" s="77">
        <v>1773.0</v>
      </c>
    </row>
    <row r="5032">
      <c r="A5032" s="75" t="s">
        <v>665</v>
      </c>
      <c r="B5032" s="75" t="s">
        <v>704</v>
      </c>
      <c r="C5032" s="75" t="s">
        <v>683</v>
      </c>
      <c r="D5032" s="75" t="s">
        <v>50</v>
      </c>
      <c r="E5032" s="75" t="s">
        <v>16</v>
      </c>
      <c r="F5032" s="75" t="s">
        <v>707</v>
      </c>
      <c r="G5032" s="77">
        <v>1556.0</v>
      </c>
    </row>
    <row r="5033">
      <c r="A5033" s="75" t="s">
        <v>665</v>
      </c>
      <c r="B5033" s="75" t="s">
        <v>704</v>
      </c>
      <c r="C5033" s="75" t="s">
        <v>683</v>
      </c>
      <c r="D5033" s="75" t="s">
        <v>50</v>
      </c>
      <c r="E5033" s="75" t="s">
        <v>12</v>
      </c>
      <c r="F5033" s="75" t="s">
        <v>705</v>
      </c>
      <c r="G5033" s="77">
        <v>1734.0</v>
      </c>
    </row>
    <row r="5034">
      <c r="A5034" s="75" t="s">
        <v>665</v>
      </c>
      <c r="B5034" s="75" t="s">
        <v>704</v>
      </c>
      <c r="C5034" s="75" t="s">
        <v>683</v>
      </c>
      <c r="D5034" s="75" t="s">
        <v>50</v>
      </c>
      <c r="E5034" s="75" t="s">
        <v>12</v>
      </c>
      <c r="F5034" s="75" t="s">
        <v>706</v>
      </c>
      <c r="G5034" s="77">
        <v>290.0</v>
      </c>
    </row>
    <row r="5035">
      <c r="A5035" s="75" t="s">
        <v>665</v>
      </c>
      <c r="B5035" s="75" t="s">
        <v>704</v>
      </c>
      <c r="C5035" s="75" t="s">
        <v>683</v>
      </c>
      <c r="D5035" s="75" t="s">
        <v>50</v>
      </c>
      <c r="E5035" s="75" t="s">
        <v>12</v>
      </c>
      <c r="F5035" s="75" t="s">
        <v>707</v>
      </c>
      <c r="G5035" s="77">
        <v>238.0</v>
      </c>
    </row>
    <row r="5036">
      <c r="A5036" s="75" t="s">
        <v>665</v>
      </c>
      <c r="B5036" s="75" t="s">
        <v>704</v>
      </c>
      <c r="C5036" s="75" t="s">
        <v>683</v>
      </c>
      <c r="D5036" s="75" t="s">
        <v>50</v>
      </c>
      <c r="E5036" s="75" t="s">
        <v>18</v>
      </c>
      <c r="F5036" s="75" t="s">
        <v>705</v>
      </c>
      <c r="G5036" s="77">
        <v>118.0</v>
      </c>
    </row>
    <row r="5037">
      <c r="A5037" s="75" t="s">
        <v>665</v>
      </c>
      <c r="B5037" s="75" t="s">
        <v>704</v>
      </c>
      <c r="C5037" s="75" t="s">
        <v>683</v>
      </c>
      <c r="D5037" s="75" t="s">
        <v>50</v>
      </c>
      <c r="E5037" s="75" t="s">
        <v>18</v>
      </c>
      <c r="F5037" s="75" t="s">
        <v>706</v>
      </c>
      <c r="G5037" s="77">
        <v>24.0</v>
      </c>
    </row>
    <row r="5038">
      <c r="A5038" s="75" t="s">
        <v>665</v>
      </c>
      <c r="B5038" s="75" t="s">
        <v>704</v>
      </c>
      <c r="C5038" s="75" t="s">
        <v>683</v>
      </c>
      <c r="D5038" s="75" t="s">
        <v>50</v>
      </c>
      <c r="E5038" s="75" t="s">
        <v>18</v>
      </c>
      <c r="F5038" s="75" t="s">
        <v>707</v>
      </c>
      <c r="G5038" s="77">
        <v>16.0</v>
      </c>
    </row>
    <row r="5039">
      <c r="A5039" s="75" t="s">
        <v>665</v>
      </c>
      <c r="B5039" s="75" t="s">
        <v>704</v>
      </c>
      <c r="C5039" s="75" t="s">
        <v>683</v>
      </c>
      <c r="D5039" s="75" t="s">
        <v>140</v>
      </c>
      <c r="E5039" s="75" t="s">
        <v>17</v>
      </c>
      <c r="F5039" s="75" t="s">
        <v>705</v>
      </c>
      <c r="G5039" s="77">
        <v>3.0</v>
      </c>
    </row>
    <row r="5040">
      <c r="A5040" s="75" t="s">
        <v>665</v>
      </c>
      <c r="B5040" s="75" t="s">
        <v>704</v>
      </c>
      <c r="C5040" s="75" t="s">
        <v>683</v>
      </c>
      <c r="D5040" s="75" t="s">
        <v>140</v>
      </c>
      <c r="E5040" s="75" t="s">
        <v>17</v>
      </c>
      <c r="F5040" s="75" t="s">
        <v>706</v>
      </c>
      <c r="G5040" s="77">
        <v>0.0</v>
      </c>
    </row>
    <row r="5041">
      <c r="A5041" s="75" t="s">
        <v>665</v>
      </c>
      <c r="B5041" s="75" t="s">
        <v>704</v>
      </c>
      <c r="C5041" s="75" t="s">
        <v>683</v>
      </c>
      <c r="D5041" s="75" t="s">
        <v>140</v>
      </c>
      <c r="E5041" s="75" t="s">
        <v>17</v>
      </c>
      <c r="F5041" s="75" t="s">
        <v>707</v>
      </c>
      <c r="G5041" s="77">
        <v>0.0</v>
      </c>
    </row>
    <row r="5042">
      <c r="A5042" s="75" t="s">
        <v>665</v>
      </c>
      <c r="B5042" s="75" t="s">
        <v>704</v>
      </c>
      <c r="C5042" s="75" t="s">
        <v>683</v>
      </c>
      <c r="D5042" s="75" t="s">
        <v>140</v>
      </c>
      <c r="E5042" s="75" t="s">
        <v>14</v>
      </c>
      <c r="F5042" s="75" t="s">
        <v>705</v>
      </c>
      <c r="G5042" s="77">
        <v>29.0</v>
      </c>
    </row>
    <row r="5043">
      <c r="A5043" s="75" t="s">
        <v>665</v>
      </c>
      <c r="B5043" s="75" t="s">
        <v>704</v>
      </c>
      <c r="C5043" s="75" t="s">
        <v>683</v>
      </c>
      <c r="D5043" s="75" t="s">
        <v>140</v>
      </c>
      <c r="E5043" s="75" t="s">
        <v>14</v>
      </c>
      <c r="F5043" s="75" t="s">
        <v>706</v>
      </c>
      <c r="G5043" s="77">
        <v>0.0</v>
      </c>
    </row>
    <row r="5044">
      <c r="A5044" s="75" t="s">
        <v>665</v>
      </c>
      <c r="B5044" s="75" t="s">
        <v>704</v>
      </c>
      <c r="C5044" s="75" t="s">
        <v>683</v>
      </c>
      <c r="D5044" s="75" t="s">
        <v>140</v>
      </c>
      <c r="E5044" s="75" t="s">
        <v>14</v>
      </c>
      <c r="F5044" s="75" t="s">
        <v>707</v>
      </c>
      <c r="G5044" s="77">
        <v>0.0</v>
      </c>
    </row>
    <row r="5045">
      <c r="A5045" s="75" t="s">
        <v>665</v>
      </c>
      <c r="B5045" s="75" t="s">
        <v>704</v>
      </c>
      <c r="C5045" s="75" t="s">
        <v>683</v>
      </c>
      <c r="D5045" s="75" t="s">
        <v>140</v>
      </c>
      <c r="E5045" s="75" t="s">
        <v>11</v>
      </c>
      <c r="F5045" s="75" t="s">
        <v>705</v>
      </c>
      <c r="G5045" s="77">
        <v>515.0</v>
      </c>
    </row>
    <row r="5046">
      <c r="A5046" s="75" t="s">
        <v>665</v>
      </c>
      <c r="B5046" s="75" t="s">
        <v>704</v>
      </c>
      <c r="C5046" s="75" t="s">
        <v>683</v>
      </c>
      <c r="D5046" s="75" t="s">
        <v>140</v>
      </c>
      <c r="E5046" s="75" t="s">
        <v>11</v>
      </c>
      <c r="F5046" s="75" t="s">
        <v>706</v>
      </c>
      <c r="G5046" s="77">
        <v>92.0</v>
      </c>
    </row>
    <row r="5047">
      <c r="A5047" s="75" t="s">
        <v>665</v>
      </c>
      <c r="B5047" s="75" t="s">
        <v>704</v>
      </c>
      <c r="C5047" s="75" t="s">
        <v>683</v>
      </c>
      <c r="D5047" s="75" t="s">
        <v>140</v>
      </c>
      <c r="E5047" s="75" t="s">
        <v>11</v>
      </c>
      <c r="F5047" s="75" t="s">
        <v>707</v>
      </c>
      <c r="G5047" s="77">
        <v>87.0</v>
      </c>
    </row>
    <row r="5048">
      <c r="A5048" s="75" t="s">
        <v>665</v>
      </c>
      <c r="B5048" s="75" t="s">
        <v>704</v>
      </c>
      <c r="C5048" s="75" t="s">
        <v>683</v>
      </c>
      <c r="D5048" s="75" t="s">
        <v>140</v>
      </c>
      <c r="E5048" s="75" t="s">
        <v>20</v>
      </c>
      <c r="F5048" s="75" t="s">
        <v>705</v>
      </c>
      <c r="G5048" s="77">
        <v>4.0</v>
      </c>
    </row>
    <row r="5049">
      <c r="A5049" s="75" t="s">
        <v>665</v>
      </c>
      <c r="B5049" s="75" t="s">
        <v>704</v>
      </c>
      <c r="C5049" s="75" t="s">
        <v>683</v>
      </c>
      <c r="D5049" s="75" t="s">
        <v>140</v>
      </c>
      <c r="E5049" s="75" t="s">
        <v>20</v>
      </c>
      <c r="F5049" s="75" t="s">
        <v>706</v>
      </c>
      <c r="G5049" s="77">
        <v>0.0</v>
      </c>
    </row>
    <row r="5050">
      <c r="A5050" s="75" t="s">
        <v>665</v>
      </c>
      <c r="B5050" s="75" t="s">
        <v>704</v>
      </c>
      <c r="C5050" s="75" t="s">
        <v>683</v>
      </c>
      <c r="D5050" s="75" t="s">
        <v>140</v>
      </c>
      <c r="E5050" s="75" t="s">
        <v>20</v>
      </c>
      <c r="F5050" s="75" t="s">
        <v>707</v>
      </c>
      <c r="G5050" s="77">
        <v>0.0</v>
      </c>
    </row>
    <row r="5051">
      <c r="A5051" s="75" t="s">
        <v>665</v>
      </c>
      <c r="B5051" s="75" t="s">
        <v>704</v>
      </c>
      <c r="C5051" s="75" t="s">
        <v>683</v>
      </c>
      <c r="D5051" s="75" t="s">
        <v>140</v>
      </c>
      <c r="E5051" s="75" t="s">
        <v>15</v>
      </c>
      <c r="F5051" s="75" t="s">
        <v>705</v>
      </c>
      <c r="G5051" s="77">
        <v>137.0</v>
      </c>
    </row>
    <row r="5052">
      <c r="A5052" s="75" t="s">
        <v>665</v>
      </c>
      <c r="B5052" s="75" t="s">
        <v>704</v>
      </c>
      <c r="C5052" s="75" t="s">
        <v>683</v>
      </c>
      <c r="D5052" s="75" t="s">
        <v>140</v>
      </c>
      <c r="E5052" s="75" t="s">
        <v>15</v>
      </c>
      <c r="F5052" s="75" t="s">
        <v>706</v>
      </c>
      <c r="G5052" s="77">
        <v>1.0</v>
      </c>
    </row>
    <row r="5053">
      <c r="A5053" s="75" t="s">
        <v>665</v>
      </c>
      <c r="B5053" s="75" t="s">
        <v>704</v>
      </c>
      <c r="C5053" s="75" t="s">
        <v>683</v>
      </c>
      <c r="D5053" s="75" t="s">
        <v>140</v>
      </c>
      <c r="E5053" s="75" t="s">
        <v>15</v>
      </c>
      <c r="F5053" s="75" t="s">
        <v>707</v>
      </c>
      <c r="G5053" s="77">
        <v>1.0</v>
      </c>
    </row>
    <row r="5054">
      <c r="A5054" s="75" t="s">
        <v>665</v>
      </c>
      <c r="B5054" s="75" t="s">
        <v>704</v>
      </c>
      <c r="C5054" s="75" t="s">
        <v>683</v>
      </c>
      <c r="D5054" s="75" t="s">
        <v>140</v>
      </c>
      <c r="E5054" s="75" t="s">
        <v>19</v>
      </c>
      <c r="F5054" s="75" t="s">
        <v>705</v>
      </c>
      <c r="G5054" s="77">
        <v>1.0</v>
      </c>
    </row>
    <row r="5055">
      <c r="A5055" s="75" t="s">
        <v>665</v>
      </c>
      <c r="B5055" s="75" t="s">
        <v>704</v>
      </c>
      <c r="C5055" s="75" t="s">
        <v>683</v>
      </c>
      <c r="D5055" s="75" t="s">
        <v>140</v>
      </c>
      <c r="E5055" s="75" t="s">
        <v>19</v>
      </c>
      <c r="F5055" s="75" t="s">
        <v>706</v>
      </c>
      <c r="G5055" s="77">
        <v>1.0</v>
      </c>
    </row>
    <row r="5056">
      <c r="A5056" s="75" t="s">
        <v>665</v>
      </c>
      <c r="B5056" s="75" t="s">
        <v>704</v>
      </c>
      <c r="C5056" s="75" t="s">
        <v>683</v>
      </c>
      <c r="D5056" s="75" t="s">
        <v>140</v>
      </c>
      <c r="E5056" s="75" t="s">
        <v>19</v>
      </c>
      <c r="F5056" s="75" t="s">
        <v>707</v>
      </c>
      <c r="G5056" s="77">
        <v>1.0</v>
      </c>
    </row>
    <row r="5057">
      <c r="A5057" s="75" t="s">
        <v>665</v>
      </c>
      <c r="B5057" s="75" t="s">
        <v>704</v>
      </c>
      <c r="C5057" s="75" t="s">
        <v>683</v>
      </c>
      <c r="D5057" s="75" t="s">
        <v>140</v>
      </c>
      <c r="E5057" s="75" t="s">
        <v>13</v>
      </c>
      <c r="F5057" s="75" t="s">
        <v>705</v>
      </c>
      <c r="G5057" s="77">
        <v>2.0</v>
      </c>
    </row>
    <row r="5058">
      <c r="A5058" s="75" t="s">
        <v>665</v>
      </c>
      <c r="B5058" s="75" t="s">
        <v>704</v>
      </c>
      <c r="C5058" s="75" t="s">
        <v>683</v>
      </c>
      <c r="D5058" s="75" t="s">
        <v>140</v>
      </c>
      <c r="E5058" s="75" t="s">
        <v>13</v>
      </c>
      <c r="F5058" s="75" t="s">
        <v>706</v>
      </c>
      <c r="G5058" s="77">
        <v>0.0</v>
      </c>
    </row>
    <row r="5059">
      <c r="A5059" s="75" t="s">
        <v>665</v>
      </c>
      <c r="B5059" s="75" t="s">
        <v>704</v>
      </c>
      <c r="C5059" s="75" t="s">
        <v>683</v>
      </c>
      <c r="D5059" s="75" t="s">
        <v>140</v>
      </c>
      <c r="E5059" s="75" t="s">
        <v>13</v>
      </c>
      <c r="F5059" s="75" t="s">
        <v>707</v>
      </c>
      <c r="G5059" s="77">
        <v>0.0</v>
      </c>
    </row>
    <row r="5060">
      <c r="A5060" s="75" t="s">
        <v>665</v>
      </c>
      <c r="B5060" s="75" t="s">
        <v>704</v>
      </c>
      <c r="C5060" s="75" t="s">
        <v>683</v>
      </c>
      <c r="D5060" s="75" t="s">
        <v>140</v>
      </c>
      <c r="E5060" s="75" t="s">
        <v>10</v>
      </c>
      <c r="F5060" s="75" t="s">
        <v>705</v>
      </c>
      <c r="G5060" s="77">
        <v>466.0</v>
      </c>
    </row>
    <row r="5061">
      <c r="A5061" s="75" t="s">
        <v>665</v>
      </c>
      <c r="B5061" s="75" t="s">
        <v>704</v>
      </c>
      <c r="C5061" s="75" t="s">
        <v>683</v>
      </c>
      <c r="D5061" s="75" t="s">
        <v>140</v>
      </c>
      <c r="E5061" s="75" t="s">
        <v>10</v>
      </c>
      <c r="F5061" s="75" t="s">
        <v>706</v>
      </c>
      <c r="G5061" s="77">
        <v>288.0</v>
      </c>
    </row>
    <row r="5062">
      <c r="A5062" s="75" t="s">
        <v>665</v>
      </c>
      <c r="B5062" s="75" t="s">
        <v>704</v>
      </c>
      <c r="C5062" s="75" t="s">
        <v>683</v>
      </c>
      <c r="D5062" s="75" t="s">
        <v>140</v>
      </c>
      <c r="E5062" s="75" t="s">
        <v>10</v>
      </c>
      <c r="F5062" s="75" t="s">
        <v>707</v>
      </c>
      <c r="G5062" s="77">
        <v>186.0</v>
      </c>
    </row>
    <row r="5063">
      <c r="A5063" s="75" t="s">
        <v>665</v>
      </c>
      <c r="B5063" s="75" t="s">
        <v>704</v>
      </c>
      <c r="C5063" s="75" t="s">
        <v>683</v>
      </c>
      <c r="D5063" s="75" t="s">
        <v>140</v>
      </c>
      <c r="E5063" s="75" t="s">
        <v>16</v>
      </c>
      <c r="F5063" s="75" t="s">
        <v>705</v>
      </c>
      <c r="G5063" s="77">
        <v>55.0</v>
      </c>
    </row>
    <row r="5064">
      <c r="A5064" s="75" t="s">
        <v>665</v>
      </c>
      <c r="B5064" s="75" t="s">
        <v>704</v>
      </c>
      <c r="C5064" s="75" t="s">
        <v>683</v>
      </c>
      <c r="D5064" s="75" t="s">
        <v>140</v>
      </c>
      <c r="E5064" s="75" t="s">
        <v>16</v>
      </c>
      <c r="F5064" s="75" t="s">
        <v>706</v>
      </c>
      <c r="G5064" s="77">
        <v>23.0</v>
      </c>
    </row>
    <row r="5065">
      <c r="A5065" s="75" t="s">
        <v>665</v>
      </c>
      <c r="B5065" s="75" t="s">
        <v>704</v>
      </c>
      <c r="C5065" s="75" t="s">
        <v>683</v>
      </c>
      <c r="D5065" s="75" t="s">
        <v>140</v>
      </c>
      <c r="E5065" s="75" t="s">
        <v>16</v>
      </c>
      <c r="F5065" s="75" t="s">
        <v>707</v>
      </c>
      <c r="G5065" s="77">
        <v>23.0</v>
      </c>
    </row>
    <row r="5066">
      <c r="A5066" s="75" t="s">
        <v>665</v>
      </c>
      <c r="B5066" s="75" t="s">
        <v>704</v>
      </c>
      <c r="C5066" s="75" t="s">
        <v>683</v>
      </c>
      <c r="D5066" s="75" t="s">
        <v>140</v>
      </c>
      <c r="E5066" s="75" t="s">
        <v>12</v>
      </c>
      <c r="F5066" s="75" t="s">
        <v>705</v>
      </c>
      <c r="G5066" s="77">
        <v>23.0</v>
      </c>
    </row>
    <row r="5067">
      <c r="A5067" s="75" t="s">
        <v>665</v>
      </c>
      <c r="B5067" s="75" t="s">
        <v>704</v>
      </c>
      <c r="C5067" s="75" t="s">
        <v>683</v>
      </c>
      <c r="D5067" s="75" t="s">
        <v>140</v>
      </c>
      <c r="E5067" s="75" t="s">
        <v>12</v>
      </c>
      <c r="F5067" s="75" t="s">
        <v>706</v>
      </c>
      <c r="G5067" s="77">
        <v>4.0</v>
      </c>
    </row>
    <row r="5068">
      <c r="A5068" s="75" t="s">
        <v>665</v>
      </c>
      <c r="B5068" s="75" t="s">
        <v>704</v>
      </c>
      <c r="C5068" s="75" t="s">
        <v>683</v>
      </c>
      <c r="D5068" s="75" t="s">
        <v>140</v>
      </c>
      <c r="E5068" s="75" t="s">
        <v>12</v>
      </c>
      <c r="F5068" s="75" t="s">
        <v>707</v>
      </c>
      <c r="G5068" s="77">
        <v>4.0</v>
      </c>
    </row>
    <row r="5069">
      <c r="A5069" s="75" t="s">
        <v>665</v>
      </c>
      <c r="B5069" s="75" t="s">
        <v>704</v>
      </c>
      <c r="C5069" s="75" t="s">
        <v>683</v>
      </c>
      <c r="D5069" s="75" t="s">
        <v>140</v>
      </c>
      <c r="E5069" s="75" t="s">
        <v>18</v>
      </c>
      <c r="F5069" s="75" t="s">
        <v>705</v>
      </c>
      <c r="G5069" s="77">
        <v>3.0</v>
      </c>
    </row>
    <row r="5070">
      <c r="A5070" s="75" t="s">
        <v>665</v>
      </c>
      <c r="B5070" s="75" t="s">
        <v>704</v>
      </c>
      <c r="C5070" s="75" t="s">
        <v>683</v>
      </c>
      <c r="D5070" s="75" t="s">
        <v>140</v>
      </c>
      <c r="E5070" s="75" t="s">
        <v>18</v>
      </c>
      <c r="F5070" s="75" t="s">
        <v>706</v>
      </c>
      <c r="G5070" s="77">
        <v>0.0</v>
      </c>
    </row>
    <row r="5071">
      <c r="A5071" s="75" t="s">
        <v>665</v>
      </c>
      <c r="B5071" s="75" t="s">
        <v>704</v>
      </c>
      <c r="C5071" s="75" t="s">
        <v>683</v>
      </c>
      <c r="D5071" s="75" t="s">
        <v>140</v>
      </c>
      <c r="E5071" s="75" t="s">
        <v>18</v>
      </c>
      <c r="F5071" s="75" t="s">
        <v>707</v>
      </c>
      <c r="G5071" s="77">
        <v>0.0</v>
      </c>
    </row>
    <row r="5072">
      <c r="A5072" s="75" t="s">
        <v>665</v>
      </c>
      <c r="B5072" s="75" t="s">
        <v>704</v>
      </c>
      <c r="C5072" s="75" t="s">
        <v>683</v>
      </c>
      <c r="D5072" s="75" t="s">
        <v>178</v>
      </c>
      <c r="E5072" s="75" t="s">
        <v>17</v>
      </c>
      <c r="F5072" s="75" t="s">
        <v>705</v>
      </c>
      <c r="G5072" s="77">
        <v>15.0</v>
      </c>
    </row>
    <row r="5073">
      <c r="A5073" s="75" t="s">
        <v>665</v>
      </c>
      <c r="B5073" s="75" t="s">
        <v>704</v>
      </c>
      <c r="C5073" s="75" t="s">
        <v>683</v>
      </c>
      <c r="D5073" s="75" t="s">
        <v>178</v>
      </c>
      <c r="E5073" s="75" t="s">
        <v>17</v>
      </c>
      <c r="F5073" s="75" t="s">
        <v>706</v>
      </c>
      <c r="G5073" s="77">
        <v>4.0</v>
      </c>
    </row>
    <row r="5074">
      <c r="A5074" s="75" t="s">
        <v>665</v>
      </c>
      <c r="B5074" s="75" t="s">
        <v>704</v>
      </c>
      <c r="C5074" s="75" t="s">
        <v>683</v>
      </c>
      <c r="D5074" s="75" t="s">
        <v>178</v>
      </c>
      <c r="E5074" s="75" t="s">
        <v>17</v>
      </c>
      <c r="F5074" s="75" t="s">
        <v>707</v>
      </c>
      <c r="G5074" s="77">
        <v>4.0</v>
      </c>
    </row>
    <row r="5075">
      <c r="A5075" s="75" t="s">
        <v>665</v>
      </c>
      <c r="B5075" s="75" t="s">
        <v>704</v>
      </c>
      <c r="C5075" s="75" t="s">
        <v>683</v>
      </c>
      <c r="D5075" s="75" t="s">
        <v>178</v>
      </c>
      <c r="E5075" s="75" t="s">
        <v>14</v>
      </c>
      <c r="F5075" s="75" t="s">
        <v>705</v>
      </c>
      <c r="G5075" s="77">
        <v>102.0</v>
      </c>
    </row>
    <row r="5076">
      <c r="A5076" s="75" t="s">
        <v>665</v>
      </c>
      <c r="B5076" s="75" t="s">
        <v>704</v>
      </c>
      <c r="C5076" s="75" t="s">
        <v>683</v>
      </c>
      <c r="D5076" s="75" t="s">
        <v>178</v>
      </c>
      <c r="E5076" s="75" t="s">
        <v>14</v>
      </c>
      <c r="F5076" s="75" t="s">
        <v>706</v>
      </c>
      <c r="G5076" s="77">
        <v>0.0</v>
      </c>
    </row>
    <row r="5077">
      <c r="A5077" s="75" t="s">
        <v>665</v>
      </c>
      <c r="B5077" s="75" t="s">
        <v>704</v>
      </c>
      <c r="C5077" s="75" t="s">
        <v>683</v>
      </c>
      <c r="D5077" s="75" t="s">
        <v>178</v>
      </c>
      <c r="E5077" s="75" t="s">
        <v>14</v>
      </c>
      <c r="F5077" s="75" t="s">
        <v>707</v>
      </c>
      <c r="G5077" s="77">
        <v>0.0</v>
      </c>
    </row>
    <row r="5078">
      <c r="A5078" s="75" t="s">
        <v>665</v>
      </c>
      <c r="B5078" s="75" t="s">
        <v>704</v>
      </c>
      <c r="C5078" s="75" t="s">
        <v>683</v>
      </c>
      <c r="D5078" s="75" t="s">
        <v>178</v>
      </c>
      <c r="E5078" s="75" t="s">
        <v>11</v>
      </c>
      <c r="F5078" s="75" t="s">
        <v>705</v>
      </c>
      <c r="G5078" s="77">
        <v>1509.0</v>
      </c>
    </row>
    <row r="5079">
      <c r="A5079" s="75" t="s">
        <v>665</v>
      </c>
      <c r="B5079" s="75" t="s">
        <v>704</v>
      </c>
      <c r="C5079" s="75" t="s">
        <v>683</v>
      </c>
      <c r="D5079" s="75" t="s">
        <v>178</v>
      </c>
      <c r="E5079" s="75" t="s">
        <v>11</v>
      </c>
      <c r="F5079" s="75" t="s">
        <v>706</v>
      </c>
      <c r="G5079" s="77">
        <v>33.0</v>
      </c>
    </row>
    <row r="5080">
      <c r="A5080" s="75" t="s">
        <v>665</v>
      </c>
      <c r="B5080" s="75" t="s">
        <v>704</v>
      </c>
      <c r="C5080" s="75" t="s">
        <v>683</v>
      </c>
      <c r="D5080" s="75" t="s">
        <v>178</v>
      </c>
      <c r="E5080" s="75" t="s">
        <v>11</v>
      </c>
      <c r="F5080" s="75" t="s">
        <v>707</v>
      </c>
      <c r="G5080" s="77">
        <v>32.0</v>
      </c>
    </row>
    <row r="5081">
      <c r="A5081" s="75" t="s">
        <v>665</v>
      </c>
      <c r="B5081" s="75" t="s">
        <v>704</v>
      </c>
      <c r="C5081" s="75" t="s">
        <v>683</v>
      </c>
      <c r="D5081" s="75" t="s">
        <v>178</v>
      </c>
      <c r="E5081" s="75" t="s">
        <v>20</v>
      </c>
      <c r="F5081" s="75" t="s">
        <v>705</v>
      </c>
      <c r="G5081" s="77">
        <v>16.0</v>
      </c>
    </row>
    <row r="5082">
      <c r="A5082" s="75" t="s">
        <v>665</v>
      </c>
      <c r="B5082" s="75" t="s">
        <v>704</v>
      </c>
      <c r="C5082" s="75" t="s">
        <v>683</v>
      </c>
      <c r="D5082" s="75" t="s">
        <v>178</v>
      </c>
      <c r="E5082" s="75" t="s">
        <v>20</v>
      </c>
      <c r="F5082" s="75" t="s">
        <v>706</v>
      </c>
      <c r="G5082" s="77">
        <v>0.0</v>
      </c>
    </row>
    <row r="5083">
      <c r="A5083" s="75" t="s">
        <v>665</v>
      </c>
      <c r="B5083" s="75" t="s">
        <v>704</v>
      </c>
      <c r="C5083" s="75" t="s">
        <v>683</v>
      </c>
      <c r="D5083" s="75" t="s">
        <v>178</v>
      </c>
      <c r="E5083" s="75" t="s">
        <v>20</v>
      </c>
      <c r="F5083" s="75" t="s">
        <v>707</v>
      </c>
      <c r="G5083" s="77">
        <v>0.0</v>
      </c>
    </row>
    <row r="5084">
      <c r="A5084" s="75" t="s">
        <v>665</v>
      </c>
      <c r="B5084" s="75" t="s">
        <v>704</v>
      </c>
      <c r="C5084" s="75" t="s">
        <v>683</v>
      </c>
      <c r="D5084" s="75" t="s">
        <v>178</v>
      </c>
      <c r="E5084" s="75" t="s">
        <v>15</v>
      </c>
      <c r="F5084" s="75" t="s">
        <v>705</v>
      </c>
      <c r="G5084" s="77">
        <v>118.0</v>
      </c>
    </row>
    <row r="5085">
      <c r="A5085" s="75" t="s">
        <v>665</v>
      </c>
      <c r="B5085" s="75" t="s">
        <v>704</v>
      </c>
      <c r="C5085" s="75" t="s">
        <v>683</v>
      </c>
      <c r="D5085" s="75" t="s">
        <v>178</v>
      </c>
      <c r="E5085" s="75" t="s">
        <v>15</v>
      </c>
      <c r="F5085" s="75" t="s">
        <v>706</v>
      </c>
      <c r="G5085" s="77">
        <v>1.0</v>
      </c>
    </row>
    <row r="5086">
      <c r="A5086" s="75" t="s">
        <v>665</v>
      </c>
      <c r="B5086" s="75" t="s">
        <v>704</v>
      </c>
      <c r="C5086" s="75" t="s">
        <v>683</v>
      </c>
      <c r="D5086" s="75" t="s">
        <v>178</v>
      </c>
      <c r="E5086" s="75" t="s">
        <v>15</v>
      </c>
      <c r="F5086" s="75" t="s">
        <v>707</v>
      </c>
      <c r="G5086" s="77">
        <v>1.0</v>
      </c>
    </row>
    <row r="5087">
      <c r="A5087" s="75" t="s">
        <v>665</v>
      </c>
      <c r="B5087" s="75" t="s">
        <v>704</v>
      </c>
      <c r="C5087" s="75" t="s">
        <v>683</v>
      </c>
      <c r="D5087" s="75" t="s">
        <v>178</v>
      </c>
      <c r="E5087" s="75" t="s">
        <v>19</v>
      </c>
      <c r="F5087" s="75" t="s">
        <v>705</v>
      </c>
      <c r="G5087" s="77">
        <v>8.0</v>
      </c>
    </row>
    <row r="5088">
      <c r="A5088" s="75" t="s">
        <v>665</v>
      </c>
      <c r="B5088" s="75" t="s">
        <v>704</v>
      </c>
      <c r="C5088" s="75" t="s">
        <v>683</v>
      </c>
      <c r="D5088" s="75" t="s">
        <v>178</v>
      </c>
      <c r="E5088" s="75" t="s">
        <v>19</v>
      </c>
      <c r="F5088" s="75" t="s">
        <v>706</v>
      </c>
      <c r="G5088" s="77">
        <v>0.0</v>
      </c>
    </row>
    <row r="5089">
      <c r="A5089" s="75" t="s">
        <v>665</v>
      </c>
      <c r="B5089" s="75" t="s">
        <v>704</v>
      </c>
      <c r="C5089" s="75" t="s">
        <v>683</v>
      </c>
      <c r="D5089" s="75" t="s">
        <v>178</v>
      </c>
      <c r="E5089" s="75" t="s">
        <v>19</v>
      </c>
      <c r="F5089" s="75" t="s">
        <v>707</v>
      </c>
      <c r="G5089" s="77">
        <v>0.0</v>
      </c>
    </row>
    <row r="5090">
      <c r="A5090" s="75" t="s">
        <v>665</v>
      </c>
      <c r="B5090" s="75" t="s">
        <v>704</v>
      </c>
      <c r="C5090" s="75" t="s">
        <v>683</v>
      </c>
      <c r="D5090" s="75" t="s">
        <v>178</v>
      </c>
      <c r="E5090" s="75" t="s">
        <v>13</v>
      </c>
      <c r="F5090" s="75" t="s">
        <v>705</v>
      </c>
      <c r="G5090" s="77">
        <v>14.0</v>
      </c>
    </row>
    <row r="5091">
      <c r="A5091" s="75" t="s">
        <v>665</v>
      </c>
      <c r="B5091" s="75" t="s">
        <v>704</v>
      </c>
      <c r="C5091" s="75" t="s">
        <v>683</v>
      </c>
      <c r="D5091" s="75" t="s">
        <v>178</v>
      </c>
      <c r="E5091" s="75" t="s">
        <v>13</v>
      </c>
      <c r="F5091" s="75" t="s">
        <v>706</v>
      </c>
      <c r="G5091" s="77">
        <v>0.0</v>
      </c>
    </row>
    <row r="5092">
      <c r="A5092" s="75" t="s">
        <v>665</v>
      </c>
      <c r="B5092" s="75" t="s">
        <v>704</v>
      </c>
      <c r="C5092" s="75" t="s">
        <v>683</v>
      </c>
      <c r="D5092" s="75" t="s">
        <v>178</v>
      </c>
      <c r="E5092" s="75" t="s">
        <v>13</v>
      </c>
      <c r="F5092" s="75" t="s">
        <v>707</v>
      </c>
      <c r="G5092" s="77">
        <v>0.0</v>
      </c>
    </row>
    <row r="5093">
      <c r="A5093" s="75" t="s">
        <v>665</v>
      </c>
      <c r="B5093" s="75" t="s">
        <v>704</v>
      </c>
      <c r="C5093" s="75" t="s">
        <v>683</v>
      </c>
      <c r="D5093" s="75" t="s">
        <v>178</v>
      </c>
      <c r="E5093" s="75" t="s">
        <v>10</v>
      </c>
      <c r="F5093" s="75" t="s">
        <v>705</v>
      </c>
      <c r="G5093" s="77">
        <v>811.0</v>
      </c>
    </row>
    <row r="5094">
      <c r="A5094" s="75" t="s">
        <v>665</v>
      </c>
      <c r="B5094" s="75" t="s">
        <v>704</v>
      </c>
      <c r="C5094" s="75" t="s">
        <v>683</v>
      </c>
      <c r="D5094" s="75" t="s">
        <v>178</v>
      </c>
      <c r="E5094" s="75" t="s">
        <v>10</v>
      </c>
      <c r="F5094" s="75" t="s">
        <v>706</v>
      </c>
      <c r="G5094" s="77">
        <v>306.0</v>
      </c>
    </row>
    <row r="5095">
      <c r="A5095" s="75" t="s">
        <v>665</v>
      </c>
      <c r="B5095" s="75" t="s">
        <v>704</v>
      </c>
      <c r="C5095" s="75" t="s">
        <v>683</v>
      </c>
      <c r="D5095" s="75" t="s">
        <v>178</v>
      </c>
      <c r="E5095" s="75" t="s">
        <v>10</v>
      </c>
      <c r="F5095" s="75" t="s">
        <v>707</v>
      </c>
      <c r="G5095" s="77">
        <v>178.0</v>
      </c>
    </row>
    <row r="5096">
      <c r="A5096" s="75" t="s">
        <v>665</v>
      </c>
      <c r="B5096" s="75" t="s">
        <v>704</v>
      </c>
      <c r="C5096" s="75" t="s">
        <v>683</v>
      </c>
      <c r="D5096" s="75" t="s">
        <v>178</v>
      </c>
      <c r="E5096" s="75" t="s">
        <v>16</v>
      </c>
      <c r="F5096" s="75" t="s">
        <v>705</v>
      </c>
      <c r="G5096" s="77">
        <v>83.0</v>
      </c>
    </row>
    <row r="5097">
      <c r="A5097" s="75" t="s">
        <v>665</v>
      </c>
      <c r="B5097" s="75" t="s">
        <v>704</v>
      </c>
      <c r="C5097" s="75" t="s">
        <v>683</v>
      </c>
      <c r="D5097" s="75" t="s">
        <v>178</v>
      </c>
      <c r="E5097" s="75" t="s">
        <v>16</v>
      </c>
      <c r="F5097" s="75" t="s">
        <v>706</v>
      </c>
      <c r="G5097" s="77">
        <v>27.0</v>
      </c>
    </row>
    <row r="5098">
      <c r="A5098" s="75" t="s">
        <v>665</v>
      </c>
      <c r="B5098" s="75" t="s">
        <v>704</v>
      </c>
      <c r="C5098" s="75" t="s">
        <v>683</v>
      </c>
      <c r="D5098" s="75" t="s">
        <v>178</v>
      </c>
      <c r="E5098" s="75" t="s">
        <v>16</v>
      </c>
      <c r="F5098" s="75" t="s">
        <v>707</v>
      </c>
      <c r="G5098" s="77">
        <v>22.0</v>
      </c>
    </row>
    <row r="5099">
      <c r="A5099" s="75" t="s">
        <v>665</v>
      </c>
      <c r="B5099" s="75" t="s">
        <v>704</v>
      </c>
      <c r="C5099" s="75" t="s">
        <v>683</v>
      </c>
      <c r="D5099" s="75" t="s">
        <v>178</v>
      </c>
      <c r="E5099" s="75" t="s">
        <v>12</v>
      </c>
      <c r="F5099" s="75" t="s">
        <v>705</v>
      </c>
      <c r="G5099" s="77">
        <v>141.0</v>
      </c>
    </row>
    <row r="5100">
      <c r="A5100" s="75" t="s">
        <v>665</v>
      </c>
      <c r="B5100" s="75" t="s">
        <v>704</v>
      </c>
      <c r="C5100" s="75" t="s">
        <v>683</v>
      </c>
      <c r="D5100" s="75" t="s">
        <v>178</v>
      </c>
      <c r="E5100" s="75" t="s">
        <v>12</v>
      </c>
      <c r="F5100" s="75" t="s">
        <v>706</v>
      </c>
      <c r="G5100" s="77">
        <v>14.0</v>
      </c>
    </row>
    <row r="5101">
      <c r="A5101" s="75" t="s">
        <v>665</v>
      </c>
      <c r="B5101" s="75" t="s">
        <v>704</v>
      </c>
      <c r="C5101" s="75" t="s">
        <v>683</v>
      </c>
      <c r="D5101" s="75" t="s">
        <v>178</v>
      </c>
      <c r="E5101" s="75" t="s">
        <v>12</v>
      </c>
      <c r="F5101" s="75" t="s">
        <v>707</v>
      </c>
      <c r="G5101" s="77">
        <v>10.0</v>
      </c>
    </row>
    <row r="5102">
      <c r="A5102" s="75" t="s">
        <v>665</v>
      </c>
      <c r="B5102" s="75" t="s">
        <v>704</v>
      </c>
      <c r="C5102" s="75" t="s">
        <v>683</v>
      </c>
      <c r="D5102" s="75" t="s">
        <v>178</v>
      </c>
      <c r="E5102" s="75" t="s">
        <v>18</v>
      </c>
      <c r="F5102" s="75" t="s">
        <v>705</v>
      </c>
      <c r="G5102" s="77">
        <v>5.0</v>
      </c>
    </row>
    <row r="5103">
      <c r="A5103" s="75" t="s">
        <v>665</v>
      </c>
      <c r="B5103" s="75" t="s">
        <v>704</v>
      </c>
      <c r="C5103" s="75" t="s">
        <v>683</v>
      </c>
      <c r="D5103" s="75" t="s">
        <v>178</v>
      </c>
      <c r="E5103" s="75" t="s">
        <v>18</v>
      </c>
      <c r="F5103" s="75" t="s">
        <v>706</v>
      </c>
      <c r="G5103" s="77">
        <v>0.0</v>
      </c>
    </row>
    <row r="5104">
      <c r="A5104" s="75" t="s">
        <v>665</v>
      </c>
      <c r="B5104" s="75" t="s">
        <v>704</v>
      </c>
      <c r="C5104" s="75" t="s">
        <v>683</v>
      </c>
      <c r="D5104" s="75" t="s">
        <v>178</v>
      </c>
      <c r="E5104" s="75" t="s">
        <v>18</v>
      </c>
      <c r="F5104" s="75" t="s">
        <v>707</v>
      </c>
      <c r="G5104" s="77">
        <v>0.0</v>
      </c>
    </row>
    <row r="5105">
      <c r="A5105" s="75" t="s">
        <v>665</v>
      </c>
      <c r="B5105" s="75" t="s">
        <v>704</v>
      </c>
      <c r="C5105" s="75" t="s">
        <v>683</v>
      </c>
      <c r="D5105" s="75" t="s">
        <v>71</v>
      </c>
      <c r="E5105" s="75" t="s">
        <v>17</v>
      </c>
      <c r="F5105" s="75" t="s">
        <v>705</v>
      </c>
      <c r="G5105" s="77">
        <v>4270.0</v>
      </c>
    </row>
    <row r="5106">
      <c r="A5106" s="75" t="s">
        <v>665</v>
      </c>
      <c r="B5106" s="75" t="s">
        <v>704</v>
      </c>
      <c r="C5106" s="75" t="s">
        <v>683</v>
      </c>
      <c r="D5106" s="75" t="s">
        <v>71</v>
      </c>
      <c r="E5106" s="75" t="s">
        <v>17</v>
      </c>
      <c r="F5106" s="75" t="s">
        <v>706</v>
      </c>
      <c r="G5106" s="77">
        <v>1140.0</v>
      </c>
    </row>
    <row r="5107">
      <c r="A5107" s="75" t="s">
        <v>665</v>
      </c>
      <c r="B5107" s="75" t="s">
        <v>704</v>
      </c>
      <c r="C5107" s="75" t="s">
        <v>683</v>
      </c>
      <c r="D5107" s="75" t="s">
        <v>71</v>
      </c>
      <c r="E5107" s="75" t="s">
        <v>17</v>
      </c>
      <c r="F5107" s="75" t="s">
        <v>707</v>
      </c>
      <c r="G5107" s="77">
        <v>951.0</v>
      </c>
    </row>
    <row r="5108">
      <c r="A5108" s="75" t="s">
        <v>665</v>
      </c>
      <c r="B5108" s="75" t="s">
        <v>704</v>
      </c>
      <c r="C5108" s="75" t="s">
        <v>683</v>
      </c>
      <c r="D5108" s="75" t="s">
        <v>71</v>
      </c>
      <c r="E5108" s="75" t="s">
        <v>14</v>
      </c>
      <c r="F5108" s="75" t="s">
        <v>705</v>
      </c>
      <c r="G5108" s="77">
        <v>10054.0</v>
      </c>
    </row>
    <row r="5109">
      <c r="A5109" s="75" t="s">
        <v>665</v>
      </c>
      <c r="B5109" s="75" t="s">
        <v>704</v>
      </c>
      <c r="C5109" s="75" t="s">
        <v>683</v>
      </c>
      <c r="D5109" s="75" t="s">
        <v>71</v>
      </c>
      <c r="E5109" s="75" t="s">
        <v>14</v>
      </c>
      <c r="F5109" s="75" t="s">
        <v>706</v>
      </c>
      <c r="G5109" s="77">
        <v>1.0</v>
      </c>
    </row>
    <row r="5110">
      <c r="A5110" s="75" t="s">
        <v>665</v>
      </c>
      <c r="B5110" s="75" t="s">
        <v>704</v>
      </c>
      <c r="C5110" s="75" t="s">
        <v>683</v>
      </c>
      <c r="D5110" s="75" t="s">
        <v>71</v>
      </c>
      <c r="E5110" s="75" t="s">
        <v>14</v>
      </c>
      <c r="F5110" s="75" t="s">
        <v>707</v>
      </c>
      <c r="G5110" s="77">
        <v>1.0</v>
      </c>
    </row>
    <row r="5111">
      <c r="A5111" s="75" t="s">
        <v>665</v>
      </c>
      <c r="B5111" s="75" t="s">
        <v>704</v>
      </c>
      <c r="C5111" s="75" t="s">
        <v>683</v>
      </c>
      <c r="D5111" s="75" t="s">
        <v>71</v>
      </c>
      <c r="E5111" s="75" t="s">
        <v>11</v>
      </c>
      <c r="F5111" s="75" t="s">
        <v>705</v>
      </c>
      <c r="G5111" s="77">
        <v>188274.0</v>
      </c>
    </row>
    <row r="5112">
      <c r="A5112" s="75" t="s">
        <v>665</v>
      </c>
      <c r="B5112" s="75" t="s">
        <v>704</v>
      </c>
      <c r="C5112" s="75" t="s">
        <v>683</v>
      </c>
      <c r="D5112" s="75" t="s">
        <v>71</v>
      </c>
      <c r="E5112" s="75" t="s">
        <v>11</v>
      </c>
      <c r="F5112" s="75" t="s">
        <v>706</v>
      </c>
      <c r="G5112" s="77">
        <v>16440.0</v>
      </c>
    </row>
    <row r="5113">
      <c r="A5113" s="75" t="s">
        <v>665</v>
      </c>
      <c r="B5113" s="75" t="s">
        <v>704</v>
      </c>
      <c r="C5113" s="75" t="s">
        <v>683</v>
      </c>
      <c r="D5113" s="75" t="s">
        <v>71</v>
      </c>
      <c r="E5113" s="75" t="s">
        <v>11</v>
      </c>
      <c r="F5113" s="75" t="s">
        <v>707</v>
      </c>
      <c r="G5113" s="77">
        <v>14524.0</v>
      </c>
    </row>
    <row r="5114">
      <c r="A5114" s="75" t="s">
        <v>665</v>
      </c>
      <c r="B5114" s="75" t="s">
        <v>704</v>
      </c>
      <c r="C5114" s="75" t="s">
        <v>683</v>
      </c>
      <c r="D5114" s="75" t="s">
        <v>71</v>
      </c>
      <c r="E5114" s="75" t="s">
        <v>20</v>
      </c>
      <c r="F5114" s="75" t="s">
        <v>705</v>
      </c>
      <c r="G5114" s="77">
        <v>2464.0</v>
      </c>
    </row>
    <row r="5115">
      <c r="A5115" s="75" t="s">
        <v>665</v>
      </c>
      <c r="B5115" s="75" t="s">
        <v>704</v>
      </c>
      <c r="C5115" s="75" t="s">
        <v>683</v>
      </c>
      <c r="D5115" s="75" t="s">
        <v>71</v>
      </c>
      <c r="E5115" s="75" t="s">
        <v>20</v>
      </c>
      <c r="F5115" s="75" t="s">
        <v>706</v>
      </c>
      <c r="G5115" s="77">
        <v>84.0</v>
      </c>
    </row>
    <row r="5116">
      <c r="A5116" s="75" t="s">
        <v>665</v>
      </c>
      <c r="B5116" s="75" t="s">
        <v>704</v>
      </c>
      <c r="C5116" s="75" t="s">
        <v>683</v>
      </c>
      <c r="D5116" s="75" t="s">
        <v>71</v>
      </c>
      <c r="E5116" s="75" t="s">
        <v>20</v>
      </c>
      <c r="F5116" s="75" t="s">
        <v>707</v>
      </c>
      <c r="G5116" s="77">
        <v>83.0</v>
      </c>
    </row>
    <row r="5117">
      <c r="A5117" s="75" t="s">
        <v>665</v>
      </c>
      <c r="B5117" s="75" t="s">
        <v>704</v>
      </c>
      <c r="C5117" s="75" t="s">
        <v>683</v>
      </c>
      <c r="D5117" s="75" t="s">
        <v>71</v>
      </c>
      <c r="E5117" s="75" t="s">
        <v>15</v>
      </c>
      <c r="F5117" s="75" t="s">
        <v>705</v>
      </c>
      <c r="G5117" s="77">
        <v>31312.0</v>
      </c>
    </row>
    <row r="5118">
      <c r="A5118" s="75" t="s">
        <v>665</v>
      </c>
      <c r="B5118" s="75" t="s">
        <v>704</v>
      </c>
      <c r="C5118" s="75" t="s">
        <v>683</v>
      </c>
      <c r="D5118" s="75" t="s">
        <v>71</v>
      </c>
      <c r="E5118" s="75" t="s">
        <v>15</v>
      </c>
      <c r="F5118" s="75" t="s">
        <v>706</v>
      </c>
      <c r="G5118" s="77">
        <v>239.0</v>
      </c>
    </row>
    <row r="5119">
      <c r="A5119" s="75" t="s">
        <v>665</v>
      </c>
      <c r="B5119" s="75" t="s">
        <v>704</v>
      </c>
      <c r="C5119" s="75" t="s">
        <v>683</v>
      </c>
      <c r="D5119" s="75" t="s">
        <v>71</v>
      </c>
      <c r="E5119" s="75" t="s">
        <v>15</v>
      </c>
      <c r="F5119" s="75" t="s">
        <v>707</v>
      </c>
      <c r="G5119" s="77">
        <v>235.0</v>
      </c>
    </row>
    <row r="5120">
      <c r="A5120" s="75" t="s">
        <v>665</v>
      </c>
      <c r="B5120" s="75" t="s">
        <v>704</v>
      </c>
      <c r="C5120" s="75" t="s">
        <v>683</v>
      </c>
      <c r="D5120" s="75" t="s">
        <v>71</v>
      </c>
      <c r="E5120" s="75" t="s">
        <v>19</v>
      </c>
      <c r="F5120" s="75" t="s">
        <v>705</v>
      </c>
      <c r="G5120" s="77">
        <v>2197.0</v>
      </c>
    </row>
    <row r="5121">
      <c r="A5121" s="75" t="s">
        <v>665</v>
      </c>
      <c r="B5121" s="75" t="s">
        <v>704</v>
      </c>
      <c r="C5121" s="75" t="s">
        <v>683</v>
      </c>
      <c r="D5121" s="75" t="s">
        <v>71</v>
      </c>
      <c r="E5121" s="75" t="s">
        <v>19</v>
      </c>
      <c r="F5121" s="75" t="s">
        <v>706</v>
      </c>
      <c r="G5121" s="77">
        <v>560.0</v>
      </c>
    </row>
    <row r="5122">
      <c r="A5122" s="75" t="s">
        <v>665</v>
      </c>
      <c r="B5122" s="75" t="s">
        <v>704</v>
      </c>
      <c r="C5122" s="75" t="s">
        <v>683</v>
      </c>
      <c r="D5122" s="75" t="s">
        <v>71</v>
      </c>
      <c r="E5122" s="75" t="s">
        <v>19</v>
      </c>
      <c r="F5122" s="75" t="s">
        <v>707</v>
      </c>
      <c r="G5122" s="77">
        <v>472.0</v>
      </c>
    </row>
    <row r="5123">
      <c r="A5123" s="75" t="s">
        <v>665</v>
      </c>
      <c r="B5123" s="75" t="s">
        <v>704</v>
      </c>
      <c r="C5123" s="75" t="s">
        <v>683</v>
      </c>
      <c r="D5123" s="75" t="s">
        <v>71</v>
      </c>
      <c r="E5123" s="75" t="s">
        <v>13</v>
      </c>
      <c r="F5123" s="75" t="s">
        <v>705</v>
      </c>
      <c r="G5123" s="77">
        <v>1059.0</v>
      </c>
    </row>
    <row r="5124">
      <c r="A5124" s="75" t="s">
        <v>665</v>
      </c>
      <c r="B5124" s="75" t="s">
        <v>704</v>
      </c>
      <c r="C5124" s="75" t="s">
        <v>683</v>
      </c>
      <c r="D5124" s="75" t="s">
        <v>71</v>
      </c>
      <c r="E5124" s="75" t="s">
        <v>13</v>
      </c>
      <c r="F5124" s="75" t="s">
        <v>706</v>
      </c>
      <c r="G5124" s="77">
        <v>83.0</v>
      </c>
    </row>
    <row r="5125">
      <c r="A5125" s="75" t="s">
        <v>665</v>
      </c>
      <c r="B5125" s="75" t="s">
        <v>704</v>
      </c>
      <c r="C5125" s="75" t="s">
        <v>683</v>
      </c>
      <c r="D5125" s="75" t="s">
        <v>71</v>
      </c>
      <c r="E5125" s="75" t="s">
        <v>13</v>
      </c>
      <c r="F5125" s="75" t="s">
        <v>707</v>
      </c>
      <c r="G5125" s="77">
        <v>77.0</v>
      </c>
    </row>
    <row r="5126">
      <c r="A5126" s="75" t="s">
        <v>665</v>
      </c>
      <c r="B5126" s="75" t="s">
        <v>704</v>
      </c>
      <c r="C5126" s="75" t="s">
        <v>683</v>
      </c>
      <c r="D5126" s="75" t="s">
        <v>71</v>
      </c>
      <c r="E5126" s="75" t="s">
        <v>10</v>
      </c>
      <c r="F5126" s="75" t="s">
        <v>705</v>
      </c>
      <c r="G5126" s="77">
        <v>363485.0</v>
      </c>
    </row>
    <row r="5127">
      <c r="A5127" s="75" t="s">
        <v>665</v>
      </c>
      <c r="B5127" s="75" t="s">
        <v>704</v>
      </c>
      <c r="C5127" s="75" t="s">
        <v>683</v>
      </c>
      <c r="D5127" s="75" t="s">
        <v>71</v>
      </c>
      <c r="E5127" s="75" t="s">
        <v>10</v>
      </c>
      <c r="F5127" s="75" t="s">
        <v>706</v>
      </c>
      <c r="G5127" s="77">
        <v>293523.0</v>
      </c>
    </row>
    <row r="5128">
      <c r="A5128" s="75" t="s">
        <v>665</v>
      </c>
      <c r="B5128" s="75" t="s">
        <v>704</v>
      </c>
      <c r="C5128" s="75" t="s">
        <v>683</v>
      </c>
      <c r="D5128" s="75" t="s">
        <v>71</v>
      </c>
      <c r="E5128" s="75" t="s">
        <v>10</v>
      </c>
      <c r="F5128" s="75" t="s">
        <v>707</v>
      </c>
      <c r="G5128" s="77">
        <v>163173.0</v>
      </c>
    </row>
    <row r="5129">
      <c r="A5129" s="75" t="s">
        <v>665</v>
      </c>
      <c r="B5129" s="75" t="s">
        <v>704</v>
      </c>
      <c r="C5129" s="75" t="s">
        <v>683</v>
      </c>
      <c r="D5129" s="75" t="s">
        <v>71</v>
      </c>
      <c r="E5129" s="75" t="s">
        <v>16</v>
      </c>
      <c r="F5129" s="75" t="s">
        <v>705</v>
      </c>
      <c r="G5129" s="77">
        <v>120639.0</v>
      </c>
    </row>
    <row r="5130">
      <c r="A5130" s="75" t="s">
        <v>665</v>
      </c>
      <c r="B5130" s="75" t="s">
        <v>704</v>
      </c>
      <c r="C5130" s="75" t="s">
        <v>683</v>
      </c>
      <c r="D5130" s="75" t="s">
        <v>71</v>
      </c>
      <c r="E5130" s="75" t="s">
        <v>16</v>
      </c>
      <c r="F5130" s="75" t="s">
        <v>706</v>
      </c>
      <c r="G5130" s="77">
        <v>97381.0</v>
      </c>
    </row>
    <row r="5131">
      <c r="A5131" s="75" t="s">
        <v>665</v>
      </c>
      <c r="B5131" s="75" t="s">
        <v>704</v>
      </c>
      <c r="C5131" s="75" t="s">
        <v>683</v>
      </c>
      <c r="D5131" s="75" t="s">
        <v>71</v>
      </c>
      <c r="E5131" s="75" t="s">
        <v>16</v>
      </c>
      <c r="F5131" s="75" t="s">
        <v>707</v>
      </c>
      <c r="G5131" s="77">
        <v>49325.0</v>
      </c>
    </row>
    <row r="5132">
      <c r="A5132" s="75" t="s">
        <v>665</v>
      </c>
      <c r="B5132" s="75" t="s">
        <v>704</v>
      </c>
      <c r="C5132" s="75" t="s">
        <v>683</v>
      </c>
      <c r="D5132" s="75" t="s">
        <v>71</v>
      </c>
      <c r="E5132" s="75" t="s">
        <v>12</v>
      </c>
      <c r="F5132" s="75" t="s">
        <v>705</v>
      </c>
      <c r="G5132" s="77">
        <v>9524.0</v>
      </c>
    </row>
    <row r="5133">
      <c r="A5133" s="75" t="s">
        <v>665</v>
      </c>
      <c r="B5133" s="75" t="s">
        <v>704</v>
      </c>
      <c r="C5133" s="75" t="s">
        <v>683</v>
      </c>
      <c r="D5133" s="75" t="s">
        <v>71</v>
      </c>
      <c r="E5133" s="75" t="s">
        <v>12</v>
      </c>
      <c r="F5133" s="75" t="s">
        <v>706</v>
      </c>
      <c r="G5133" s="77">
        <v>620.0</v>
      </c>
    </row>
    <row r="5134">
      <c r="A5134" s="75" t="s">
        <v>665</v>
      </c>
      <c r="B5134" s="75" t="s">
        <v>704</v>
      </c>
      <c r="C5134" s="75" t="s">
        <v>683</v>
      </c>
      <c r="D5134" s="75" t="s">
        <v>71</v>
      </c>
      <c r="E5134" s="75" t="s">
        <v>12</v>
      </c>
      <c r="F5134" s="75" t="s">
        <v>707</v>
      </c>
      <c r="G5134" s="77">
        <v>568.0</v>
      </c>
    </row>
    <row r="5135">
      <c r="A5135" s="75" t="s">
        <v>665</v>
      </c>
      <c r="B5135" s="75" t="s">
        <v>704</v>
      </c>
      <c r="C5135" s="75" t="s">
        <v>683</v>
      </c>
      <c r="D5135" s="75" t="s">
        <v>71</v>
      </c>
      <c r="E5135" s="75" t="s">
        <v>18</v>
      </c>
      <c r="F5135" s="75" t="s">
        <v>705</v>
      </c>
      <c r="G5135" s="77">
        <v>458.0</v>
      </c>
    </row>
    <row r="5136">
      <c r="A5136" s="75" t="s">
        <v>665</v>
      </c>
      <c r="B5136" s="75" t="s">
        <v>704</v>
      </c>
      <c r="C5136" s="75" t="s">
        <v>683</v>
      </c>
      <c r="D5136" s="75" t="s">
        <v>71</v>
      </c>
      <c r="E5136" s="75" t="s">
        <v>18</v>
      </c>
      <c r="F5136" s="75" t="s">
        <v>706</v>
      </c>
      <c r="G5136" s="77">
        <v>91.0</v>
      </c>
    </row>
    <row r="5137">
      <c r="A5137" s="75" t="s">
        <v>665</v>
      </c>
      <c r="B5137" s="75" t="s">
        <v>704</v>
      </c>
      <c r="C5137" s="75" t="s">
        <v>683</v>
      </c>
      <c r="D5137" s="75" t="s">
        <v>71</v>
      </c>
      <c r="E5137" s="75" t="s">
        <v>18</v>
      </c>
      <c r="F5137" s="75" t="s">
        <v>707</v>
      </c>
      <c r="G5137" s="77">
        <v>68.0</v>
      </c>
    </row>
    <row r="5138">
      <c r="A5138" s="75" t="s">
        <v>665</v>
      </c>
      <c r="B5138" s="75" t="s">
        <v>704</v>
      </c>
      <c r="C5138" s="75" t="s">
        <v>683</v>
      </c>
      <c r="D5138" s="75" t="s">
        <v>297</v>
      </c>
      <c r="E5138" s="75" t="s">
        <v>11</v>
      </c>
      <c r="F5138" s="75" t="s">
        <v>705</v>
      </c>
      <c r="G5138" s="77">
        <v>3.0</v>
      </c>
    </row>
    <row r="5139">
      <c r="A5139" s="75" t="s">
        <v>665</v>
      </c>
      <c r="B5139" s="75" t="s">
        <v>704</v>
      </c>
      <c r="C5139" s="75" t="s">
        <v>683</v>
      </c>
      <c r="D5139" s="75" t="s">
        <v>297</v>
      </c>
      <c r="E5139" s="75" t="s">
        <v>11</v>
      </c>
      <c r="F5139" s="75" t="s">
        <v>706</v>
      </c>
      <c r="G5139" s="77">
        <v>0.0</v>
      </c>
    </row>
    <row r="5140">
      <c r="A5140" s="75" t="s">
        <v>665</v>
      </c>
      <c r="B5140" s="75" t="s">
        <v>704</v>
      </c>
      <c r="C5140" s="75" t="s">
        <v>683</v>
      </c>
      <c r="D5140" s="75" t="s">
        <v>297</v>
      </c>
      <c r="E5140" s="75" t="s">
        <v>11</v>
      </c>
      <c r="F5140" s="75" t="s">
        <v>707</v>
      </c>
      <c r="G5140" s="77">
        <v>0.0</v>
      </c>
    </row>
    <row r="5141">
      <c r="A5141" s="75" t="s">
        <v>665</v>
      </c>
      <c r="B5141" s="75" t="s">
        <v>704</v>
      </c>
      <c r="C5141" s="75" t="s">
        <v>683</v>
      </c>
      <c r="D5141" s="75" t="s">
        <v>275</v>
      </c>
      <c r="E5141" s="75" t="s">
        <v>17</v>
      </c>
      <c r="F5141" s="75" t="s">
        <v>705</v>
      </c>
      <c r="G5141" s="77">
        <v>1.0</v>
      </c>
    </row>
    <row r="5142">
      <c r="A5142" s="75" t="s">
        <v>665</v>
      </c>
      <c r="B5142" s="75" t="s">
        <v>704</v>
      </c>
      <c r="C5142" s="75" t="s">
        <v>683</v>
      </c>
      <c r="D5142" s="75" t="s">
        <v>275</v>
      </c>
      <c r="E5142" s="75" t="s">
        <v>17</v>
      </c>
      <c r="F5142" s="75" t="s">
        <v>706</v>
      </c>
      <c r="G5142" s="77">
        <v>0.0</v>
      </c>
    </row>
    <row r="5143">
      <c r="A5143" s="75" t="s">
        <v>665</v>
      </c>
      <c r="B5143" s="75" t="s">
        <v>704</v>
      </c>
      <c r="C5143" s="75" t="s">
        <v>683</v>
      </c>
      <c r="D5143" s="75" t="s">
        <v>275</v>
      </c>
      <c r="E5143" s="75" t="s">
        <v>17</v>
      </c>
      <c r="F5143" s="75" t="s">
        <v>707</v>
      </c>
      <c r="G5143" s="77">
        <v>0.0</v>
      </c>
    </row>
    <row r="5144">
      <c r="A5144" s="75" t="s">
        <v>665</v>
      </c>
      <c r="B5144" s="75" t="s">
        <v>704</v>
      </c>
      <c r="C5144" s="75" t="s">
        <v>683</v>
      </c>
      <c r="D5144" s="75" t="s">
        <v>275</v>
      </c>
      <c r="E5144" s="75" t="s">
        <v>11</v>
      </c>
      <c r="F5144" s="75" t="s">
        <v>705</v>
      </c>
      <c r="G5144" s="77">
        <v>5.0</v>
      </c>
    </row>
    <row r="5145">
      <c r="A5145" s="75" t="s">
        <v>665</v>
      </c>
      <c r="B5145" s="75" t="s">
        <v>704</v>
      </c>
      <c r="C5145" s="75" t="s">
        <v>683</v>
      </c>
      <c r="D5145" s="75" t="s">
        <v>275</v>
      </c>
      <c r="E5145" s="75" t="s">
        <v>11</v>
      </c>
      <c r="F5145" s="75" t="s">
        <v>706</v>
      </c>
      <c r="G5145" s="77">
        <v>1.0</v>
      </c>
    </row>
    <row r="5146">
      <c r="A5146" s="75" t="s">
        <v>665</v>
      </c>
      <c r="B5146" s="75" t="s">
        <v>704</v>
      </c>
      <c r="C5146" s="75" t="s">
        <v>683</v>
      </c>
      <c r="D5146" s="75" t="s">
        <v>275</v>
      </c>
      <c r="E5146" s="75" t="s">
        <v>11</v>
      </c>
      <c r="F5146" s="75" t="s">
        <v>707</v>
      </c>
      <c r="G5146" s="77">
        <v>1.0</v>
      </c>
    </row>
    <row r="5147">
      <c r="A5147" s="75" t="s">
        <v>665</v>
      </c>
      <c r="B5147" s="75" t="s">
        <v>704</v>
      </c>
      <c r="C5147" s="75" t="s">
        <v>683</v>
      </c>
      <c r="D5147" s="75" t="s">
        <v>275</v>
      </c>
      <c r="E5147" s="75" t="s">
        <v>10</v>
      </c>
      <c r="F5147" s="75" t="s">
        <v>705</v>
      </c>
      <c r="G5147" s="77">
        <v>2.0</v>
      </c>
    </row>
    <row r="5148">
      <c r="A5148" s="75" t="s">
        <v>665</v>
      </c>
      <c r="B5148" s="75" t="s">
        <v>704</v>
      </c>
      <c r="C5148" s="75" t="s">
        <v>683</v>
      </c>
      <c r="D5148" s="75" t="s">
        <v>275</v>
      </c>
      <c r="E5148" s="75" t="s">
        <v>10</v>
      </c>
      <c r="F5148" s="75" t="s">
        <v>706</v>
      </c>
      <c r="G5148" s="77">
        <v>1.0</v>
      </c>
    </row>
    <row r="5149">
      <c r="A5149" s="75" t="s">
        <v>665</v>
      </c>
      <c r="B5149" s="75" t="s">
        <v>704</v>
      </c>
      <c r="C5149" s="75" t="s">
        <v>683</v>
      </c>
      <c r="D5149" s="75" t="s">
        <v>275</v>
      </c>
      <c r="E5149" s="75" t="s">
        <v>10</v>
      </c>
      <c r="F5149" s="75" t="s">
        <v>707</v>
      </c>
      <c r="G5149" s="77">
        <v>1.0</v>
      </c>
    </row>
    <row r="5150">
      <c r="A5150" s="75" t="s">
        <v>665</v>
      </c>
      <c r="B5150" s="75" t="s">
        <v>704</v>
      </c>
      <c r="C5150" s="75" t="s">
        <v>683</v>
      </c>
      <c r="D5150" s="75" t="s">
        <v>266</v>
      </c>
      <c r="E5150" s="75" t="s">
        <v>17</v>
      </c>
      <c r="F5150" s="75" t="s">
        <v>705</v>
      </c>
      <c r="G5150" s="77">
        <v>1.0</v>
      </c>
    </row>
    <row r="5151">
      <c r="A5151" s="75" t="s">
        <v>665</v>
      </c>
      <c r="B5151" s="75" t="s">
        <v>704</v>
      </c>
      <c r="C5151" s="75" t="s">
        <v>683</v>
      </c>
      <c r="D5151" s="75" t="s">
        <v>266</v>
      </c>
      <c r="E5151" s="75" t="s">
        <v>17</v>
      </c>
      <c r="F5151" s="75" t="s">
        <v>706</v>
      </c>
      <c r="G5151" s="77">
        <v>0.0</v>
      </c>
    </row>
    <row r="5152">
      <c r="A5152" s="75" t="s">
        <v>665</v>
      </c>
      <c r="B5152" s="75" t="s">
        <v>704</v>
      </c>
      <c r="C5152" s="75" t="s">
        <v>683</v>
      </c>
      <c r="D5152" s="75" t="s">
        <v>266</v>
      </c>
      <c r="E5152" s="75" t="s">
        <v>17</v>
      </c>
      <c r="F5152" s="75" t="s">
        <v>707</v>
      </c>
      <c r="G5152" s="77">
        <v>0.0</v>
      </c>
    </row>
    <row r="5153">
      <c r="A5153" s="75" t="s">
        <v>665</v>
      </c>
      <c r="B5153" s="75" t="s">
        <v>704</v>
      </c>
      <c r="C5153" s="75" t="s">
        <v>683</v>
      </c>
      <c r="D5153" s="75" t="s">
        <v>266</v>
      </c>
      <c r="E5153" s="75" t="s">
        <v>11</v>
      </c>
      <c r="F5153" s="75" t="s">
        <v>705</v>
      </c>
      <c r="G5153" s="77">
        <v>19.0</v>
      </c>
    </row>
    <row r="5154">
      <c r="A5154" s="75" t="s">
        <v>665</v>
      </c>
      <c r="B5154" s="75" t="s">
        <v>704</v>
      </c>
      <c r="C5154" s="75" t="s">
        <v>683</v>
      </c>
      <c r="D5154" s="75" t="s">
        <v>266</v>
      </c>
      <c r="E5154" s="75" t="s">
        <v>11</v>
      </c>
      <c r="F5154" s="75" t="s">
        <v>706</v>
      </c>
      <c r="G5154" s="77">
        <v>4.0</v>
      </c>
    </row>
    <row r="5155">
      <c r="A5155" s="75" t="s">
        <v>665</v>
      </c>
      <c r="B5155" s="75" t="s">
        <v>704</v>
      </c>
      <c r="C5155" s="75" t="s">
        <v>683</v>
      </c>
      <c r="D5155" s="75" t="s">
        <v>266</v>
      </c>
      <c r="E5155" s="75" t="s">
        <v>11</v>
      </c>
      <c r="F5155" s="75" t="s">
        <v>707</v>
      </c>
      <c r="G5155" s="77">
        <v>4.0</v>
      </c>
    </row>
    <row r="5156">
      <c r="A5156" s="75" t="s">
        <v>665</v>
      </c>
      <c r="B5156" s="75" t="s">
        <v>704</v>
      </c>
      <c r="C5156" s="75" t="s">
        <v>683</v>
      </c>
      <c r="D5156" s="75" t="s">
        <v>266</v>
      </c>
      <c r="E5156" s="75" t="s">
        <v>15</v>
      </c>
      <c r="F5156" s="75" t="s">
        <v>705</v>
      </c>
      <c r="G5156" s="77">
        <v>4.0</v>
      </c>
    </row>
    <row r="5157">
      <c r="A5157" s="75" t="s">
        <v>665</v>
      </c>
      <c r="B5157" s="75" t="s">
        <v>704</v>
      </c>
      <c r="C5157" s="75" t="s">
        <v>683</v>
      </c>
      <c r="D5157" s="75" t="s">
        <v>266</v>
      </c>
      <c r="E5157" s="75" t="s">
        <v>15</v>
      </c>
      <c r="F5157" s="75" t="s">
        <v>706</v>
      </c>
      <c r="G5157" s="77">
        <v>0.0</v>
      </c>
    </row>
    <row r="5158">
      <c r="A5158" s="75" t="s">
        <v>665</v>
      </c>
      <c r="B5158" s="75" t="s">
        <v>704</v>
      </c>
      <c r="C5158" s="75" t="s">
        <v>683</v>
      </c>
      <c r="D5158" s="75" t="s">
        <v>266</v>
      </c>
      <c r="E5158" s="75" t="s">
        <v>15</v>
      </c>
      <c r="F5158" s="75" t="s">
        <v>707</v>
      </c>
      <c r="G5158" s="77">
        <v>0.0</v>
      </c>
    </row>
    <row r="5159">
      <c r="A5159" s="75" t="s">
        <v>665</v>
      </c>
      <c r="B5159" s="75" t="s">
        <v>704</v>
      </c>
      <c r="C5159" s="75" t="s">
        <v>683</v>
      </c>
      <c r="D5159" s="75" t="s">
        <v>266</v>
      </c>
      <c r="E5159" s="75" t="s">
        <v>10</v>
      </c>
      <c r="F5159" s="75" t="s">
        <v>705</v>
      </c>
      <c r="G5159" s="77">
        <v>12.0</v>
      </c>
    </row>
    <row r="5160">
      <c r="A5160" s="75" t="s">
        <v>665</v>
      </c>
      <c r="B5160" s="75" t="s">
        <v>704</v>
      </c>
      <c r="C5160" s="75" t="s">
        <v>683</v>
      </c>
      <c r="D5160" s="75" t="s">
        <v>266</v>
      </c>
      <c r="E5160" s="75" t="s">
        <v>10</v>
      </c>
      <c r="F5160" s="75" t="s">
        <v>706</v>
      </c>
      <c r="G5160" s="77">
        <v>8.0</v>
      </c>
    </row>
    <row r="5161">
      <c r="A5161" s="75" t="s">
        <v>665</v>
      </c>
      <c r="B5161" s="75" t="s">
        <v>704</v>
      </c>
      <c r="C5161" s="75" t="s">
        <v>683</v>
      </c>
      <c r="D5161" s="75" t="s">
        <v>266</v>
      </c>
      <c r="E5161" s="75" t="s">
        <v>10</v>
      </c>
      <c r="F5161" s="75" t="s">
        <v>707</v>
      </c>
      <c r="G5161" s="77">
        <v>4.0</v>
      </c>
    </row>
    <row r="5162">
      <c r="A5162" s="75" t="s">
        <v>665</v>
      </c>
      <c r="B5162" s="75" t="s">
        <v>704</v>
      </c>
      <c r="C5162" s="75" t="s">
        <v>683</v>
      </c>
      <c r="D5162" s="75" t="s">
        <v>266</v>
      </c>
      <c r="E5162" s="75" t="s">
        <v>16</v>
      </c>
      <c r="F5162" s="75" t="s">
        <v>705</v>
      </c>
      <c r="G5162" s="77">
        <v>2.0</v>
      </c>
    </row>
    <row r="5163">
      <c r="A5163" s="75" t="s">
        <v>665</v>
      </c>
      <c r="B5163" s="75" t="s">
        <v>704</v>
      </c>
      <c r="C5163" s="75" t="s">
        <v>683</v>
      </c>
      <c r="D5163" s="75" t="s">
        <v>266</v>
      </c>
      <c r="E5163" s="75" t="s">
        <v>16</v>
      </c>
      <c r="F5163" s="75" t="s">
        <v>706</v>
      </c>
      <c r="G5163" s="77">
        <v>0.0</v>
      </c>
    </row>
    <row r="5164">
      <c r="A5164" s="75" t="s">
        <v>665</v>
      </c>
      <c r="B5164" s="75" t="s">
        <v>704</v>
      </c>
      <c r="C5164" s="75" t="s">
        <v>683</v>
      </c>
      <c r="D5164" s="75" t="s">
        <v>266</v>
      </c>
      <c r="E5164" s="75" t="s">
        <v>16</v>
      </c>
      <c r="F5164" s="75" t="s">
        <v>707</v>
      </c>
      <c r="G5164" s="77">
        <v>0.0</v>
      </c>
    </row>
    <row r="5165">
      <c r="A5165" s="75" t="s">
        <v>665</v>
      </c>
      <c r="B5165" s="75" t="s">
        <v>704</v>
      </c>
      <c r="C5165" s="75" t="s">
        <v>683</v>
      </c>
      <c r="D5165" s="75" t="s">
        <v>266</v>
      </c>
      <c r="E5165" s="75" t="s">
        <v>12</v>
      </c>
      <c r="F5165" s="75" t="s">
        <v>705</v>
      </c>
      <c r="G5165" s="77">
        <v>1.0</v>
      </c>
    </row>
    <row r="5166">
      <c r="A5166" s="75" t="s">
        <v>665</v>
      </c>
      <c r="B5166" s="75" t="s">
        <v>704</v>
      </c>
      <c r="C5166" s="75" t="s">
        <v>683</v>
      </c>
      <c r="D5166" s="75" t="s">
        <v>266</v>
      </c>
      <c r="E5166" s="75" t="s">
        <v>12</v>
      </c>
      <c r="F5166" s="75" t="s">
        <v>706</v>
      </c>
      <c r="G5166" s="77">
        <v>0.0</v>
      </c>
    </row>
    <row r="5167">
      <c r="A5167" s="75" t="s">
        <v>665</v>
      </c>
      <c r="B5167" s="75" t="s">
        <v>704</v>
      </c>
      <c r="C5167" s="75" t="s">
        <v>683</v>
      </c>
      <c r="D5167" s="75" t="s">
        <v>266</v>
      </c>
      <c r="E5167" s="75" t="s">
        <v>12</v>
      </c>
      <c r="F5167" s="75" t="s">
        <v>707</v>
      </c>
      <c r="G5167" s="77">
        <v>0.0</v>
      </c>
    </row>
    <row r="5168">
      <c r="A5168" s="75" t="s">
        <v>665</v>
      </c>
      <c r="B5168" s="75" t="s">
        <v>704</v>
      </c>
      <c r="C5168" s="75" t="s">
        <v>683</v>
      </c>
      <c r="D5168" s="75" t="s">
        <v>266</v>
      </c>
      <c r="E5168" s="75" t="s">
        <v>18</v>
      </c>
      <c r="F5168" s="75" t="s">
        <v>705</v>
      </c>
      <c r="G5168" s="77">
        <v>1.0</v>
      </c>
    </row>
    <row r="5169">
      <c r="A5169" s="75" t="s">
        <v>665</v>
      </c>
      <c r="B5169" s="75" t="s">
        <v>704</v>
      </c>
      <c r="C5169" s="75" t="s">
        <v>683</v>
      </c>
      <c r="D5169" s="75" t="s">
        <v>266</v>
      </c>
      <c r="E5169" s="75" t="s">
        <v>18</v>
      </c>
      <c r="F5169" s="75" t="s">
        <v>706</v>
      </c>
      <c r="G5169" s="77">
        <v>0.0</v>
      </c>
    </row>
    <row r="5170">
      <c r="A5170" s="75" t="s">
        <v>665</v>
      </c>
      <c r="B5170" s="75" t="s">
        <v>704</v>
      </c>
      <c r="C5170" s="75" t="s">
        <v>683</v>
      </c>
      <c r="D5170" s="75" t="s">
        <v>266</v>
      </c>
      <c r="E5170" s="75" t="s">
        <v>18</v>
      </c>
      <c r="F5170" s="75" t="s">
        <v>707</v>
      </c>
      <c r="G5170" s="77">
        <v>0.0</v>
      </c>
    </row>
    <row r="5171">
      <c r="A5171" s="75" t="s">
        <v>665</v>
      </c>
      <c r="B5171" s="75" t="s">
        <v>704</v>
      </c>
      <c r="C5171" s="75" t="s">
        <v>683</v>
      </c>
      <c r="D5171" s="75" t="s">
        <v>88</v>
      </c>
      <c r="E5171" s="75" t="s">
        <v>17</v>
      </c>
      <c r="F5171" s="75" t="s">
        <v>705</v>
      </c>
      <c r="G5171" s="77">
        <v>2585.0</v>
      </c>
    </row>
    <row r="5172">
      <c r="A5172" s="75" t="s">
        <v>665</v>
      </c>
      <c r="B5172" s="75" t="s">
        <v>704</v>
      </c>
      <c r="C5172" s="75" t="s">
        <v>683</v>
      </c>
      <c r="D5172" s="75" t="s">
        <v>88</v>
      </c>
      <c r="E5172" s="75" t="s">
        <v>17</v>
      </c>
      <c r="F5172" s="75" t="s">
        <v>706</v>
      </c>
      <c r="G5172" s="77">
        <v>1100.0</v>
      </c>
    </row>
    <row r="5173">
      <c r="A5173" s="75" t="s">
        <v>665</v>
      </c>
      <c r="B5173" s="75" t="s">
        <v>704</v>
      </c>
      <c r="C5173" s="75" t="s">
        <v>683</v>
      </c>
      <c r="D5173" s="75" t="s">
        <v>88</v>
      </c>
      <c r="E5173" s="75" t="s">
        <v>17</v>
      </c>
      <c r="F5173" s="75" t="s">
        <v>707</v>
      </c>
      <c r="G5173" s="77">
        <v>863.0</v>
      </c>
    </row>
    <row r="5174">
      <c r="A5174" s="75" t="s">
        <v>665</v>
      </c>
      <c r="B5174" s="75" t="s">
        <v>704</v>
      </c>
      <c r="C5174" s="75" t="s">
        <v>683</v>
      </c>
      <c r="D5174" s="75" t="s">
        <v>88</v>
      </c>
      <c r="E5174" s="75" t="s">
        <v>14</v>
      </c>
      <c r="F5174" s="75" t="s">
        <v>705</v>
      </c>
      <c r="G5174" s="77">
        <v>2381.0</v>
      </c>
    </row>
    <row r="5175">
      <c r="A5175" s="75" t="s">
        <v>665</v>
      </c>
      <c r="B5175" s="75" t="s">
        <v>704</v>
      </c>
      <c r="C5175" s="75" t="s">
        <v>683</v>
      </c>
      <c r="D5175" s="75" t="s">
        <v>88</v>
      </c>
      <c r="E5175" s="75" t="s">
        <v>14</v>
      </c>
      <c r="F5175" s="75" t="s">
        <v>706</v>
      </c>
      <c r="G5175" s="77">
        <v>1.0</v>
      </c>
    </row>
    <row r="5176">
      <c r="A5176" s="75" t="s">
        <v>665</v>
      </c>
      <c r="B5176" s="75" t="s">
        <v>704</v>
      </c>
      <c r="C5176" s="75" t="s">
        <v>683</v>
      </c>
      <c r="D5176" s="75" t="s">
        <v>88</v>
      </c>
      <c r="E5176" s="75" t="s">
        <v>14</v>
      </c>
      <c r="F5176" s="75" t="s">
        <v>707</v>
      </c>
      <c r="G5176" s="77">
        <v>1.0</v>
      </c>
    </row>
    <row r="5177">
      <c r="A5177" s="75" t="s">
        <v>665</v>
      </c>
      <c r="B5177" s="75" t="s">
        <v>704</v>
      </c>
      <c r="C5177" s="75" t="s">
        <v>683</v>
      </c>
      <c r="D5177" s="75" t="s">
        <v>88</v>
      </c>
      <c r="E5177" s="75" t="s">
        <v>11</v>
      </c>
      <c r="F5177" s="75" t="s">
        <v>705</v>
      </c>
      <c r="G5177" s="77">
        <v>27035.0</v>
      </c>
    </row>
    <row r="5178">
      <c r="A5178" s="75" t="s">
        <v>665</v>
      </c>
      <c r="B5178" s="75" t="s">
        <v>704</v>
      </c>
      <c r="C5178" s="75" t="s">
        <v>683</v>
      </c>
      <c r="D5178" s="75" t="s">
        <v>88</v>
      </c>
      <c r="E5178" s="75" t="s">
        <v>11</v>
      </c>
      <c r="F5178" s="75" t="s">
        <v>706</v>
      </c>
      <c r="G5178" s="77">
        <v>3663.0</v>
      </c>
    </row>
    <row r="5179">
      <c r="A5179" s="75" t="s">
        <v>665</v>
      </c>
      <c r="B5179" s="75" t="s">
        <v>704</v>
      </c>
      <c r="C5179" s="75" t="s">
        <v>683</v>
      </c>
      <c r="D5179" s="75" t="s">
        <v>88</v>
      </c>
      <c r="E5179" s="75" t="s">
        <v>11</v>
      </c>
      <c r="F5179" s="75" t="s">
        <v>707</v>
      </c>
      <c r="G5179" s="77">
        <v>3209.0</v>
      </c>
    </row>
    <row r="5180">
      <c r="A5180" s="75" t="s">
        <v>665</v>
      </c>
      <c r="B5180" s="75" t="s">
        <v>704</v>
      </c>
      <c r="C5180" s="75" t="s">
        <v>683</v>
      </c>
      <c r="D5180" s="75" t="s">
        <v>88</v>
      </c>
      <c r="E5180" s="75" t="s">
        <v>20</v>
      </c>
      <c r="F5180" s="75" t="s">
        <v>705</v>
      </c>
      <c r="G5180" s="77">
        <v>949.0</v>
      </c>
    </row>
    <row r="5181">
      <c r="A5181" s="75" t="s">
        <v>665</v>
      </c>
      <c r="B5181" s="75" t="s">
        <v>704</v>
      </c>
      <c r="C5181" s="75" t="s">
        <v>683</v>
      </c>
      <c r="D5181" s="75" t="s">
        <v>88</v>
      </c>
      <c r="E5181" s="75" t="s">
        <v>20</v>
      </c>
      <c r="F5181" s="75" t="s">
        <v>706</v>
      </c>
      <c r="G5181" s="77">
        <v>267.0</v>
      </c>
    </row>
    <row r="5182">
      <c r="A5182" s="75" t="s">
        <v>665</v>
      </c>
      <c r="B5182" s="75" t="s">
        <v>704</v>
      </c>
      <c r="C5182" s="75" t="s">
        <v>683</v>
      </c>
      <c r="D5182" s="75" t="s">
        <v>88</v>
      </c>
      <c r="E5182" s="75" t="s">
        <v>20</v>
      </c>
      <c r="F5182" s="75" t="s">
        <v>707</v>
      </c>
      <c r="G5182" s="77">
        <v>238.0</v>
      </c>
    </row>
    <row r="5183">
      <c r="A5183" s="75" t="s">
        <v>665</v>
      </c>
      <c r="B5183" s="75" t="s">
        <v>704</v>
      </c>
      <c r="C5183" s="75" t="s">
        <v>683</v>
      </c>
      <c r="D5183" s="75" t="s">
        <v>88</v>
      </c>
      <c r="E5183" s="75" t="s">
        <v>15</v>
      </c>
      <c r="F5183" s="75" t="s">
        <v>705</v>
      </c>
      <c r="G5183" s="77">
        <v>1693.0</v>
      </c>
    </row>
    <row r="5184">
      <c r="A5184" s="75" t="s">
        <v>665</v>
      </c>
      <c r="B5184" s="75" t="s">
        <v>704</v>
      </c>
      <c r="C5184" s="75" t="s">
        <v>683</v>
      </c>
      <c r="D5184" s="75" t="s">
        <v>88</v>
      </c>
      <c r="E5184" s="75" t="s">
        <v>15</v>
      </c>
      <c r="F5184" s="75" t="s">
        <v>706</v>
      </c>
      <c r="G5184" s="77">
        <v>70.0</v>
      </c>
    </row>
    <row r="5185">
      <c r="A5185" s="75" t="s">
        <v>665</v>
      </c>
      <c r="B5185" s="75" t="s">
        <v>704</v>
      </c>
      <c r="C5185" s="75" t="s">
        <v>683</v>
      </c>
      <c r="D5185" s="75" t="s">
        <v>88</v>
      </c>
      <c r="E5185" s="75" t="s">
        <v>15</v>
      </c>
      <c r="F5185" s="75" t="s">
        <v>707</v>
      </c>
      <c r="G5185" s="77">
        <v>70.0</v>
      </c>
    </row>
    <row r="5186">
      <c r="A5186" s="75" t="s">
        <v>665</v>
      </c>
      <c r="B5186" s="75" t="s">
        <v>704</v>
      </c>
      <c r="C5186" s="75" t="s">
        <v>683</v>
      </c>
      <c r="D5186" s="75" t="s">
        <v>88</v>
      </c>
      <c r="E5186" s="75" t="s">
        <v>19</v>
      </c>
      <c r="F5186" s="75" t="s">
        <v>705</v>
      </c>
      <c r="G5186" s="77">
        <v>1155.0</v>
      </c>
    </row>
    <row r="5187">
      <c r="A5187" s="75" t="s">
        <v>665</v>
      </c>
      <c r="B5187" s="75" t="s">
        <v>704</v>
      </c>
      <c r="C5187" s="75" t="s">
        <v>683</v>
      </c>
      <c r="D5187" s="75" t="s">
        <v>88</v>
      </c>
      <c r="E5187" s="75" t="s">
        <v>19</v>
      </c>
      <c r="F5187" s="75" t="s">
        <v>706</v>
      </c>
      <c r="G5187" s="77">
        <v>1000.0</v>
      </c>
    </row>
    <row r="5188">
      <c r="A5188" s="75" t="s">
        <v>665</v>
      </c>
      <c r="B5188" s="75" t="s">
        <v>704</v>
      </c>
      <c r="C5188" s="75" t="s">
        <v>683</v>
      </c>
      <c r="D5188" s="75" t="s">
        <v>88</v>
      </c>
      <c r="E5188" s="75" t="s">
        <v>19</v>
      </c>
      <c r="F5188" s="75" t="s">
        <v>707</v>
      </c>
      <c r="G5188" s="77">
        <v>810.0</v>
      </c>
    </row>
    <row r="5189">
      <c r="A5189" s="75" t="s">
        <v>665</v>
      </c>
      <c r="B5189" s="75" t="s">
        <v>704</v>
      </c>
      <c r="C5189" s="75" t="s">
        <v>683</v>
      </c>
      <c r="D5189" s="75" t="s">
        <v>88</v>
      </c>
      <c r="E5189" s="75" t="s">
        <v>13</v>
      </c>
      <c r="F5189" s="75" t="s">
        <v>705</v>
      </c>
      <c r="G5189" s="77">
        <v>572.0</v>
      </c>
    </row>
    <row r="5190">
      <c r="A5190" s="75" t="s">
        <v>665</v>
      </c>
      <c r="B5190" s="75" t="s">
        <v>704</v>
      </c>
      <c r="C5190" s="75" t="s">
        <v>683</v>
      </c>
      <c r="D5190" s="75" t="s">
        <v>88</v>
      </c>
      <c r="E5190" s="75" t="s">
        <v>13</v>
      </c>
      <c r="F5190" s="75" t="s">
        <v>706</v>
      </c>
      <c r="G5190" s="77">
        <v>73.0</v>
      </c>
    </row>
    <row r="5191">
      <c r="A5191" s="75" t="s">
        <v>665</v>
      </c>
      <c r="B5191" s="75" t="s">
        <v>704</v>
      </c>
      <c r="C5191" s="75" t="s">
        <v>683</v>
      </c>
      <c r="D5191" s="75" t="s">
        <v>88</v>
      </c>
      <c r="E5191" s="75" t="s">
        <v>13</v>
      </c>
      <c r="F5191" s="75" t="s">
        <v>707</v>
      </c>
      <c r="G5191" s="77">
        <v>62.0</v>
      </c>
    </row>
    <row r="5192">
      <c r="A5192" s="75" t="s">
        <v>665</v>
      </c>
      <c r="B5192" s="75" t="s">
        <v>704</v>
      </c>
      <c r="C5192" s="75" t="s">
        <v>683</v>
      </c>
      <c r="D5192" s="75" t="s">
        <v>88</v>
      </c>
      <c r="E5192" s="75" t="s">
        <v>10</v>
      </c>
      <c r="F5192" s="75" t="s">
        <v>705</v>
      </c>
      <c r="G5192" s="77">
        <v>17454.0</v>
      </c>
    </row>
    <row r="5193">
      <c r="A5193" s="75" t="s">
        <v>665</v>
      </c>
      <c r="B5193" s="75" t="s">
        <v>704</v>
      </c>
      <c r="C5193" s="75" t="s">
        <v>683</v>
      </c>
      <c r="D5193" s="75" t="s">
        <v>88</v>
      </c>
      <c r="E5193" s="75" t="s">
        <v>10</v>
      </c>
      <c r="F5193" s="75" t="s">
        <v>706</v>
      </c>
      <c r="G5193" s="77">
        <v>7932.0</v>
      </c>
    </row>
    <row r="5194">
      <c r="A5194" s="75" t="s">
        <v>665</v>
      </c>
      <c r="B5194" s="75" t="s">
        <v>704</v>
      </c>
      <c r="C5194" s="75" t="s">
        <v>683</v>
      </c>
      <c r="D5194" s="75" t="s">
        <v>88</v>
      </c>
      <c r="E5194" s="75" t="s">
        <v>10</v>
      </c>
      <c r="F5194" s="75" t="s">
        <v>707</v>
      </c>
      <c r="G5194" s="77">
        <v>4955.0</v>
      </c>
    </row>
    <row r="5195">
      <c r="A5195" s="75" t="s">
        <v>665</v>
      </c>
      <c r="B5195" s="75" t="s">
        <v>704</v>
      </c>
      <c r="C5195" s="75" t="s">
        <v>683</v>
      </c>
      <c r="D5195" s="75" t="s">
        <v>88</v>
      </c>
      <c r="E5195" s="75" t="s">
        <v>16</v>
      </c>
      <c r="F5195" s="75" t="s">
        <v>705</v>
      </c>
      <c r="G5195" s="77">
        <v>6784.0</v>
      </c>
    </row>
    <row r="5196">
      <c r="A5196" s="75" t="s">
        <v>665</v>
      </c>
      <c r="B5196" s="75" t="s">
        <v>704</v>
      </c>
      <c r="C5196" s="75" t="s">
        <v>683</v>
      </c>
      <c r="D5196" s="75" t="s">
        <v>88</v>
      </c>
      <c r="E5196" s="75" t="s">
        <v>16</v>
      </c>
      <c r="F5196" s="75" t="s">
        <v>706</v>
      </c>
      <c r="G5196" s="77">
        <v>2949.0</v>
      </c>
    </row>
    <row r="5197">
      <c r="A5197" s="75" t="s">
        <v>665</v>
      </c>
      <c r="B5197" s="75" t="s">
        <v>704</v>
      </c>
      <c r="C5197" s="75" t="s">
        <v>683</v>
      </c>
      <c r="D5197" s="75" t="s">
        <v>88</v>
      </c>
      <c r="E5197" s="75" t="s">
        <v>16</v>
      </c>
      <c r="F5197" s="75" t="s">
        <v>707</v>
      </c>
      <c r="G5197" s="77">
        <v>2543.0</v>
      </c>
    </row>
    <row r="5198">
      <c r="A5198" s="75" t="s">
        <v>665</v>
      </c>
      <c r="B5198" s="75" t="s">
        <v>704</v>
      </c>
      <c r="C5198" s="75" t="s">
        <v>683</v>
      </c>
      <c r="D5198" s="75" t="s">
        <v>88</v>
      </c>
      <c r="E5198" s="75" t="s">
        <v>12</v>
      </c>
      <c r="F5198" s="75" t="s">
        <v>705</v>
      </c>
      <c r="G5198" s="77">
        <v>2269.0</v>
      </c>
    </row>
    <row r="5199">
      <c r="A5199" s="75" t="s">
        <v>665</v>
      </c>
      <c r="B5199" s="75" t="s">
        <v>704</v>
      </c>
      <c r="C5199" s="75" t="s">
        <v>683</v>
      </c>
      <c r="D5199" s="75" t="s">
        <v>88</v>
      </c>
      <c r="E5199" s="75" t="s">
        <v>12</v>
      </c>
      <c r="F5199" s="75" t="s">
        <v>706</v>
      </c>
      <c r="G5199" s="77">
        <v>425.0</v>
      </c>
    </row>
    <row r="5200">
      <c r="A5200" s="75" t="s">
        <v>665</v>
      </c>
      <c r="B5200" s="75" t="s">
        <v>704</v>
      </c>
      <c r="C5200" s="75" t="s">
        <v>683</v>
      </c>
      <c r="D5200" s="75" t="s">
        <v>88</v>
      </c>
      <c r="E5200" s="75" t="s">
        <v>12</v>
      </c>
      <c r="F5200" s="75" t="s">
        <v>707</v>
      </c>
      <c r="G5200" s="77">
        <v>317.0</v>
      </c>
    </row>
    <row r="5201">
      <c r="A5201" s="75" t="s">
        <v>665</v>
      </c>
      <c r="B5201" s="75" t="s">
        <v>704</v>
      </c>
      <c r="C5201" s="75" t="s">
        <v>683</v>
      </c>
      <c r="D5201" s="75" t="s">
        <v>88</v>
      </c>
      <c r="E5201" s="75" t="s">
        <v>18</v>
      </c>
      <c r="F5201" s="75" t="s">
        <v>705</v>
      </c>
      <c r="G5201" s="77">
        <v>198.0</v>
      </c>
    </row>
    <row r="5202">
      <c r="A5202" s="75" t="s">
        <v>665</v>
      </c>
      <c r="B5202" s="75" t="s">
        <v>704</v>
      </c>
      <c r="C5202" s="75" t="s">
        <v>683</v>
      </c>
      <c r="D5202" s="75" t="s">
        <v>88</v>
      </c>
      <c r="E5202" s="75" t="s">
        <v>18</v>
      </c>
      <c r="F5202" s="75" t="s">
        <v>706</v>
      </c>
      <c r="G5202" s="77">
        <v>18.0</v>
      </c>
    </row>
    <row r="5203">
      <c r="A5203" s="75" t="s">
        <v>665</v>
      </c>
      <c r="B5203" s="75" t="s">
        <v>704</v>
      </c>
      <c r="C5203" s="75" t="s">
        <v>683</v>
      </c>
      <c r="D5203" s="75" t="s">
        <v>88</v>
      </c>
      <c r="E5203" s="75" t="s">
        <v>18</v>
      </c>
      <c r="F5203" s="75" t="s">
        <v>707</v>
      </c>
      <c r="G5203" s="77">
        <v>16.0</v>
      </c>
    </row>
    <row r="5204">
      <c r="A5204" s="75" t="s">
        <v>665</v>
      </c>
      <c r="B5204" s="75" t="s">
        <v>704</v>
      </c>
      <c r="C5204" s="75" t="s">
        <v>683</v>
      </c>
      <c r="D5204" s="75" t="s">
        <v>80</v>
      </c>
      <c r="E5204" s="75" t="s">
        <v>17</v>
      </c>
      <c r="F5204" s="75" t="s">
        <v>705</v>
      </c>
      <c r="G5204" s="77">
        <v>276.0</v>
      </c>
    </row>
    <row r="5205">
      <c r="A5205" s="75" t="s">
        <v>665</v>
      </c>
      <c r="B5205" s="75" t="s">
        <v>704</v>
      </c>
      <c r="C5205" s="75" t="s">
        <v>683</v>
      </c>
      <c r="D5205" s="75" t="s">
        <v>80</v>
      </c>
      <c r="E5205" s="75" t="s">
        <v>17</v>
      </c>
      <c r="F5205" s="75" t="s">
        <v>706</v>
      </c>
      <c r="G5205" s="77">
        <v>25.0</v>
      </c>
    </row>
    <row r="5206">
      <c r="A5206" s="75" t="s">
        <v>665</v>
      </c>
      <c r="B5206" s="75" t="s">
        <v>704</v>
      </c>
      <c r="C5206" s="75" t="s">
        <v>683</v>
      </c>
      <c r="D5206" s="75" t="s">
        <v>80</v>
      </c>
      <c r="E5206" s="75" t="s">
        <v>17</v>
      </c>
      <c r="F5206" s="75" t="s">
        <v>707</v>
      </c>
      <c r="G5206" s="77">
        <v>19.0</v>
      </c>
    </row>
    <row r="5207">
      <c r="A5207" s="75" t="s">
        <v>665</v>
      </c>
      <c r="B5207" s="75" t="s">
        <v>704</v>
      </c>
      <c r="C5207" s="75" t="s">
        <v>683</v>
      </c>
      <c r="D5207" s="75" t="s">
        <v>80</v>
      </c>
      <c r="E5207" s="75" t="s">
        <v>14</v>
      </c>
      <c r="F5207" s="75" t="s">
        <v>705</v>
      </c>
      <c r="G5207" s="77">
        <v>2226.0</v>
      </c>
    </row>
    <row r="5208">
      <c r="A5208" s="75" t="s">
        <v>665</v>
      </c>
      <c r="B5208" s="75" t="s">
        <v>704</v>
      </c>
      <c r="C5208" s="75" t="s">
        <v>683</v>
      </c>
      <c r="D5208" s="75" t="s">
        <v>80</v>
      </c>
      <c r="E5208" s="75" t="s">
        <v>14</v>
      </c>
      <c r="F5208" s="75" t="s">
        <v>706</v>
      </c>
      <c r="G5208" s="77">
        <v>0.0</v>
      </c>
    </row>
    <row r="5209">
      <c r="A5209" s="75" t="s">
        <v>665</v>
      </c>
      <c r="B5209" s="75" t="s">
        <v>704</v>
      </c>
      <c r="C5209" s="75" t="s">
        <v>683</v>
      </c>
      <c r="D5209" s="75" t="s">
        <v>80</v>
      </c>
      <c r="E5209" s="75" t="s">
        <v>14</v>
      </c>
      <c r="F5209" s="75" t="s">
        <v>707</v>
      </c>
      <c r="G5209" s="77">
        <v>0.0</v>
      </c>
    </row>
    <row r="5210">
      <c r="A5210" s="75" t="s">
        <v>665</v>
      </c>
      <c r="B5210" s="75" t="s">
        <v>704</v>
      </c>
      <c r="C5210" s="75" t="s">
        <v>683</v>
      </c>
      <c r="D5210" s="75" t="s">
        <v>80</v>
      </c>
      <c r="E5210" s="75" t="s">
        <v>11</v>
      </c>
      <c r="F5210" s="75" t="s">
        <v>705</v>
      </c>
      <c r="G5210" s="77">
        <v>27490.0</v>
      </c>
    </row>
    <row r="5211">
      <c r="A5211" s="75" t="s">
        <v>665</v>
      </c>
      <c r="B5211" s="75" t="s">
        <v>704</v>
      </c>
      <c r="C5211" s="75" t="s">
        <v>683</v>
      </c>
      <c r="D5211" s="75" t="s">
        <v>80</v>
      </c>
      <c r="E5211" s="75" t="s">
        <v>11</v>
      </c>
      <c r="F5211" s="75" t="s">
        <v>706</v>
      </c>
      <c r="G5211" s="77">
        <v>1302.0</v>
      </c>
    </row>
    <row r="5212">
      <c r="A5212" s="75" t="s">
        <v>665</v>
      </c>
      <c r="B5212" s="75" t="s">
        <v>704</v>
      </c>
      <c r="C5212" s="75" t="s">
        <v>683</v>
      </c>
      <c r="D5212" s="75" t="s">
        <v>80</v>
      </c>
      <c r="E5212" s="75" t="s">
        <v>11</v>
      </c>
      <c r="F5212" s="75" t="s">
        <v>707</v>
      </c>
      <c r="G5212" s="77">
        <v>913.0</v>
      </c>
    </row>
    <row r="5213">
      <c r="A5213" s="75" t="s">
        <v>665</v>
      </c>
      <c r="B5213" s="75" t="s">
        <v>704</v>
      </c>
      <c r="C5213" s="75" t="s">
        <v>683</v>
      </c>
      <c r="D5213" s="75" t="s">
        <v>80</v>
      </c>
      <c r="E5213" s="75" t="s">
        <v>20</v>
      </c>
      <c r="F5213" s="75" t="s">
        <v>705</v>
      </c>
      <c r="G5213" s="77">
        <v>669.0</v>
      </c>
    </row>
    <row r="5214">
      <c r="A5214" s="75" t="s">
        <v>665</v>
      </c>
      <c r="B5214" s="75" t="s">
        <v>704</v>
      </c>
      <c r="C5214" s="75" t="s">
        <v>683</v>
      </c>
      <c r="D5214" s="75" t="s">
        <v>80</v>
      </c>
      <c r="E5214" s="75" t="s">
        <v>20</v>
      </c>
      <c r="F5214" s="75" t="s">
        <v>706</v>
      </c>
      <c r="G5214" s="77">
        <v>10.0</v>
      </c>
    </row>
    <row r="5215">
      <c r="A5215" s="75" t="s">
        <v>665</v>
      </c>
      <c r="B5215" s="75" t="s">
        <v>704</v>
      </c>
      <c r="C5215" s="75" t="s">
        <v>683</v>
      </c>
      <c r="D5215" s="75" t="s">
        <v>80</v>
      </c>
      <c r="E5215" s="75" t="s">
        <v>20</v>
      </c>
      <c r="F5215" s="75" t="s">
        <v>707</v>
      </c>
      <c r="G5215" s="77">
        <v>8.0</v>
      </c>
    </row>
    <row r="5216">
      <c r="A5216" s="75" t="s">
        <v>665</v>
      </c>
      <c r="B5216" s="75" t="s">
        <v>704</v>
      </c>
      <c r="C5216" s="75" t="s">
        <v>683</v>
      </c>
      <c r="D5216" s="75" t="s">
        <v>80</v>
      </c>
      <c r="E5216" s="75" t="s">
        <v>15</v>
      </c>
      <c r="F5216" s="75" t="s">
        <v>705</v>
      </c>
      <c r="G5216" s="77">
        <v>1397.0</v>
      </c>
    </row>
    <row r="5217">
      <c r="A5217" s="75" t="s">
        <v>665</v>
      </c>
      <c r="B5217" s="75" t="s">
        <v>704</v>
      </c>
      <c r="C5217" s="75" t="s">
        <v>683</v>
      </c>
      <c r="D5217" s="75" t="s">
        <v>80</v>
      </c>
      <c r="E5217" s="75" t="s">
        <v>15</v>
      </c>
      <c r="F5217" s="75" t="s">
        <v>706</v>
      </c>
      <c r="G5217" s="77">
        <v>0.0</v>
      </c>
    </row>
    <row r="5218">
      <c r="A5218" s="75" t="s">
        <v>665</v>
      </c>
      <c r="B5218" s="75" t="s">
        <v>704</v>
      </c>
      <c r="C5218" s="75" t="s">
        <v>683</v>
      </c>
      <c r="D5218" s="75" t="s">
        <v>80</v>
      </c>
      <c r="E5218" s="75" t="s">
        <v>15</v>
      </c>
      <c r="F5218" s="75" t="s">
        <v>707</v>
      </c>
      <c r="G5218" s="77">
        <v>0.0</v>
      </c>
    </row>
    <row r="5219">
      <c r="A5219" s="75" t="s">
        <v>665</v>
      </c>
      <c r="B5219" s="75" t="s">
        <v>704</v>
      </c>
      <c r="C5219" s="75" t="s">
        <v>683</v>
      </c>
      <c r="D5219" s="75" t="s">
        <v>80</v>
      </c>
      <c r="E5219" s="75" t="s">
        <v>19</v>
      </c>
      <c r="F5219" s="75" t="s">
        <v>705</v>
      </c>
      <c r="G5219" s="77">
        <v>242.0</v>
      </c>
    </row>
    <row r="5220">
      <c r="A5220" s="75" t="s">
        <v>665</v>
      </c>
      <c r="B5220" s="75" t="s">
        <v>704</v>
      </c>
      <c r="C5220" s="75" t="s">
        <v>683</v>
      </c>
      <c r="D5220" s="75" t="s">
        <v>80</v>
      </c>
      <c r="E5220" s="75" t="s">
        <v>19</v>
      </c>
      <c r="F5220" s="75" t="s">
        <v>706</v>
      </c>
      <c r="G5220" s="77">
        <v>56.0</v>
      </c>
    </row>
    <row r="5221">
      <c r="A5221" s="75" t="s">
        <v>665</v>
      </c>
      <c r="B5221" s="75" t="s">
        <v>704</v>
      </c>
      <c r="C5221" s="75" t="s">
        <v>683</v>
      </c>
      <c r="D5221" s="75" t="s">
        <v>80</v>
      </c>
      <c r="E5221" s="75" t="s">
        <v>19</v>
      </c>
      <c r="F5221" s="75" t="s">
        <v>707</v>
      </c>
      <c r="G5221" s="77">
        <v>50.0</v>
      </c>
    </row>
    <row r="5222">
      <c r="A5222" s="75" t="s">
        <v>665</v>
      </c>
      <c r="B5222" s="75" t="s">
        <v>704</v>
      </c>
      <c r="C5222" s="75" t="s">
        <v>683</v>
      </c>
      <c r="D5222" s="75" t="s">
        <v>80</v>
      </c>
      <c r="E5222" s="75" t="s">
        <v>13</v>
      </c>
      <c r="F5222" s="75" t="s">
        <v>705</v>
      </c>
      <c r="G5222" s="77">
        <v>533.0</v>
      </c>
    </row>
    <row r="5223">
      <c r="A5223" s="75" t="s">
        <v>665</v>
      </c>
      <c r="B5223" s="75" t="s">
        <v>704</v>
      </c>
      <c r="C5223" s="75" t="s">
        <v>683</v>
      </c>
      <c r="D5223" s="75" t="s">
        <v>80</v>
      </c>
      <c r="E5223" s="75" t="s">
        <v>13</v>
      </c>
      <c r="F5223" s="75" t="s">
        <v>706</v>
      </c>
      <c r="G5223" s="77">
        <v>16.0</v>
      </c>
    </row>
    <row r="5224">
      <c r="A5224" s="75" t="s">
        <v>665</v>
      </c>
      <c r="B5224" s="75" t="s">
        <v>704</v>
      </c>
      <c r="C5224" s="75" t="s">
        <v>683</v>
      </c>
      <c r="D5224" s="75" t="s">
        <v>80</v>
      </c>
      <c r="E5224" s="75" t="s">
        <v>13</v>
      </c>
      <c r="F5224" s="75" t="s">
        <v>707</v>
      </c>
      <c r="G5224" s="77">
        <v>16.0</v>
      </c>
    </row>
    <row r="5225">
      <c r="A5225" s="75" t="s">
        <v>665</v>
      </c>
      <c r="B5225" s="75" t="s">
        <v>704</v>
      </c>
      <c r="C5225" s="75" t="s">
        <v>683</v>
      </c>
      <c r="D5225" s="75" t="s">
        <v>80</v>
      </c>
      <c r="E5225" s="75" t="s">
        <v>10</v>
      </c>
      <c r="F5225" s="75" t="s">
        <v>705</v>
      </c>
      <c r="G5225" s="77">
        <v>27132.0</v>
      </c>
    </row>
    <row r="5226">
      <c r="A5226" s="75" t="s">
        <v>665</v>
      </c>
      <c r="B5226" s="75" t="s">
        <v>704</v>
      </c>
      <c r="C5226" s="75" t="s">
        <v>683</v>
      </c>
      <c r="D5226" s="75" t="s">
        <v>80</v>
      </c>
      <c r="E5226" s="75" t="s">
        <v>10</v>
      </c>
      <c r="F5226" s="75" t="s">
        <v>706</v>
      </c>
      <c r="G5226" s="77">
        <v>6385.0</v>
      </c>
    </row>
    <row r="5227">
      <c r="A5227" s="75" t="s">
        <v>665</v>
      </c>
      <c r="B5227" s="75" t="s">
        <v>704</v>
      </c>
      <c r="C5227" s="75" t="s">
        <v>683</v>
      </c>
      <c r="D5227" s="75" t="s">
        <v>80</v>
      </c>
      <c r="E5227" s="75" t="s">
        <v>10</v>
      </c>
      <c r="F5227" s="75" t="s">
        <v>707</v>
      </c>
      <c r="G5227" s="77">
        <v>3480.0</v>
      </c>
    </row>
    <row r="5228">
      <c r="A5228" s="75" t="s">
        <v>665</v>
      </c>
      <c r="B5228" s="75" t="s">
        <v>704</v>
      </c>
      <c r="C5228" s="75" t="s">
        <v>683</v>
      </c>
      <c r="D5228" s="75" t="s">
        <v>80</v>
      </c>
      <c r="E5228" s="75" t="s">
        <v>16</v>
      </c>
      <c r="F5228" s="75" t="s">
        <v>705</v>
      </c>
      <c r="G5228" s="77">
        <v>4247.0</v>
      </c>
    </row>
    <row r="5229">
      <c r="A5229" s="75" t="s">
        <v>665</v>
      </c>
      <c r="B5229" s="75" t="s">
        <v>704</v>
      </c>
      <c r="C5229" s="75" t="s">
        <v>683</v>
      </c>
      <c r="D5229" s="75" t="s">
        <v>80</v>
      </c>
      <c r="E5229" s="75" t="s">
        <v>16</v>
      </c>
      <c r="F5229" s="75" t="s">
        <v>706</v>
      </c>
      <c r="G5229" s="77">
        <v>745.0</v>
      </c>
    </row>
    <row r="5230">
      <c r="A5230" s="75" t="s">
        <v>665</v>
      </c>
      <c r="B5230" s="75" t="s">
        <v>704</v>
      </c>
      <c r="C5230" s="75" t="s">
        <v>683</v>
      </c>
      <c r="D5230" s="75" t="s">
        <v>80</v>
      </c>
      <c r="E5230" s="75" t="s">
        <v>16</v>
      </c>
      <c r="F5230" s="75" t="s">
        <v>707</v>
      </c>
      <c r="G5230" s="77">
        <v>641.0</v>
      </c>
    </row>
    <row r="5231">
      <c r="A5231" s="75" t="s">
        <v>665</v>
      </c>
      <c r="B5231" s="75" t="s">
        <v>704</v>
      </c>
      <c r="C5231" s="75" t="s">
        <v>683</v>
      </c>
      <c r="D5231" s="75" t="s">
        <v>80</v>
      </c>
      <c r="E5231" s="75" t="s">
        <v>12</v>
      </c>
      <c r="F5231" s="75" t="s">
        <v>705</v>
      </c>
      <c r="G5231" s="77">
        <v>2830.0</v>
      </c>
    </row>
    <row r="5232">
      <c r="A5232" s="75" t="s">
        <v>665</v>
      </c>
      <c r="B5232" s="75" t="s">
        <v>704</v>
      </c>
      <c r="C5232" s="75" t="s">
        <v>683</v>
      </c>
      <c r="D5232" s="75" t="s">
        <v>80</v>
      </c>
      <c r="E5232" s="75" t="s">
        <v>12</v>
      </c>
      <c r="F5232" s="75" t="s">
        <v>706</v>
      </c>
      <c r="G5232" s="77">
        <v>183.0</v>
      </c>
    </row>
    <row r="5233">
      <c r="A5233" s="75" t="s">
        <v>665</v>
      </c>
      <c r="B5233" s="75" t="s">
        <v>704</v>
      </c>
      <c r="C5233" s="75" t="s">
        <v>683</v>
      </c>
      <c r="D5233" s="75" t="s">
        <v>80</v>
      </c>
      <c r="E5233" s="75" t="s">
        <v>12</v>
      </c>
      <c r="F5233" s="75" t="s">
        <v>707</v>
      </c>
      <c r="G5233" s="77">
        <v>146.0</v>
      </c>
    </row>
    <row r="5234">
      <c r="A5234" s="75" t="s">
        <v>665</v>
      </c>
      <c r="B5234" s="75" t="s">
        <v>704</v>
      </c>
      <c r="C5234" s="75" t="s">
        <v>683</v>
      </c>
      <c r="D5234" s="75" t="s">
        <v>80</v>
      </c>
      <c r="E5234" s="75" t="s">
        <v>18</v>
      </c>
      <c r="F5234" s="75" t="s">
        <v>705</v>
      </c>
      <c r="G5234" s="77">
        <v>184.0</v>
      </c>
    </row>
    <row r="5235">
      <c r="A5235" s="75" t="s">
        <v>665</v>
      </c>
      <c r="B5235" s="75" t="s">
        <v>704</v>
      </c>
      <c r="C5235" s="75" t="s">
        <v>683</v>
      </c>
      <c r="D5235" s="75" t="s">
        <v>80</v>
      </c>
      <c r="E5235" s="75" t="s">
        <v>18</v>
      </c>
      <c r="F5235" s="75" t="s">
        <v>706</v>
      </c>
      <c r="G5235" s="77">
        <v>9.0</v>
      </c>
    </row>
    <row r="5236">
      <c r="A5236" s="75" t="s">
        <v>665</v>
      </c>
      <c r="B5236" s="75" t="s">
        <v>704</v>
      </c>
      <c r="C5236" s="75" t="s">
        <v>683</v>
      </c>
      <c r="D5236" s="75" t="s">
        <v>80</v>
      </c>
      <c r="E5236" s="75" t="s">
        <v>18</v>
      </c>
      <c r="F5236" s="75" t="s">
        <v>707</v>
      </c>
      <c r="G5236" s="77">
        <v>4.0</v>
      </c>
    </row>
    <row r="5237">
      <c r="A5237" s="75" t="s">
        <v>665</v>
      </c>
      <c r="B5237" s="75" t="s">
        <v>704</v>
      </c>
      <c r="C5237" s="75" t="s">
        <v>683</v>
      </c>
      <c r="D5237" s="75" t="s">
        <v>65</v>
      </c>
      <c r="E5237" s="75" t="s">
        <v>17</v>
      </c>
      <c r="F5237" s="75" t="s">
        <v>705</v>
      </c>
      <c r="G5237" s="77">
        <v>2824.0</v>
      </c>
    </row>
    <row r="5238">
      <c r="A5238" s="75" t="s">
        <v>665</v>
      </c>
      <c r="B5238" s="75" t="s">
        <v>704</v>
      </c>
      <c r="C5238" s="75" t="s">
        <v>683</v>
      </c>
      <c r="D5238" s="75" t="s">
        <v>65</v>
      </c>
      <c r="E5238" s="75" t="s">
        <v>17</v>
      </c>
      <c r="F5238" s="75" t="s">
        <v>706</v>
      </c>
      <c r="G5238" s="77">
        <v>313.0</v>
      </c>
    </row>
    <row r="5239">
      <c r="A5239" s="75" t="s">
        <v>665</v>
      </c>
      <c r="B5239" s="75" t="s">
        <v>704</v>
      </c>
      <c r="C5239" s="75" t="s">
        <v>683</v>
      </c>
      <c r="D5239" s="75" t="s">
        <v>65</v>
      </c>
      <c r="E5239" s="75" t="s">
        <v>17</v>
      </c>
      <c r="F5239" s="75" t="s">
        <v>707</v>
      </c>
      <c r="G5239" s="77">
        <v>257.0</v>
      </c>
    </row>
    <row r="5240">
      <c r="A5240" s="75" t="s">
        <v>665</v>
      </c>
      <c r="B5240" s="75" t="s">
        <v>704</v>
      </c>
      <c r="C5240" s="75" t="s">
        <v>683</v>
      </c>
      <c r="D5240" s="75" t="s">
        <v>65</v>
      </c>
      <c r="E5240" s="75" t="s">
        <v>14</v>
      </c>
      <c r="F5240" s="75" t="s">
        <v>705</v>
      </c>
      <c r="G5240" s="77">
        <v>9716.0</v>
      </c>
    </row>
    <row r="5241">
      <c r="A5241" s="75" t="s">
        <v>665</v>
      </c>
      <c r="B5241" s="75" t="s">
        <v>704</v>
      </c>
      <c r="C5241" s="75" t="s">
        <v>683</v>
      </c>
      <c r="D5241" s="75" t="s">
        <v>65</v>
      </c>
      <c r="E5241" s="75" t="s">
        <v>14</v>
      </c>
      <c r="F5241" s="75" t="s">
        <v>706</v>
      </c>
      <c r="G5241" s="77">
        <v>0.0</v>
      </c>
    </row>
    <row r="5242">
      <c r="A5242" s="75" t="s">
        <v>665</v>
      </c>
      <c r="B5242" s="75" t="s">
        <v>704</v>
      </c>
      <c r="C5242" s="75" t="s">
        <v>683</v>
      </c>
      <c r="D5242" s="75" t="s">
        <v>65</v>
      </c>
      <c r="E5242" s="75" t="s">
        <v>14</v>
      </c>
      <c r="F5242" s="75" t="s">
        <v>707</v>
      </c>
      <c r="G5242" s="77">
        <v>0.0</v>
      </c>
    </row>
    <row r="5243">
      <c r="A5243" s="75" t="s">
        <v>665</v>
      </c>
      <c r="B5243" s="75" t="s">
        <v>704</v>
      </c>
      <c r="C5243" s="75" t="s">
        <v>683</v>
      </c>
      <c r="D5243" s="75" t="s">
        <v>65</v>
      </c>
      <c r="E5243" s="75" t="s">
        <v>11</v>
      </c>
      <c r="F5243" s="75" t="s">
        <v>705</v>
      </c>
      <c r="G5243" s="77">
        <v>129978.0</v>
      </c>
    </row>
    <row r="5244">
      <c r="A5244" s="75" t="s">
        <v>665</v>
      </c>
      <c r="B5244" s="75" t="s">
        <v>704</v>
      </c>
      <c r="C5244" s="75" t="s">
        <v>683</v>
      </c>
      <c r="D5244" s="75" t="s">
        <v>65</v>
      </c>
      <c r="E5244" s="75" t="s">
        <v>11</v>
      </c>
      <c r="F5244" s="75" t="s">
        <v>706</v>
      </c>
      <c r="G5244" s="77">
        <v>6316.0</v>
      </c>
    </row>
    <row r="5245">
      <c r="A5245" s="75" t="s">
        <v>665</v>
      </c>
      <c r="B5245" s="75" t="s">
        <v>704</v>
      </c>
      <c r="C5245" s="75" t="s">
        <v>683</v>
      </c>
      <c r="D5245" s="75" t="s">
        <v>65</v>
      </c>
      <c r="E5245" s="75" t="s">
        <v>11</v>
      </c>
      <c r="F5245" s="75" t="s">
        <v>707</v>
      </c>
      <c r="G5245" s="77">
        <v>5408.0</v>
      </c>
    </row>
    <row r="5246">
      <c r="A5246" s="75" t="s">
        <v>665</v>
      </c>
      <c r="B5246" s="75" t="s">
        <v>704</v>
      </c>
      <c r="C5246" s="75" t="s">
        <v>683</v>
      </c>
      <c r="D5246" s="75" t="s">
        <v>65</v>
      </c>
      <c r="E5246" s="75" t="s">
        <v>20</v>
      </c>
      <c r="F5246" s="75" t="s">
        <v>705</v>
      </c>
      <c r="G5246" s="77">
        <v>3679.0</v>
      </c>
    </row>
    <row r="5247">
      <c r="A5247" s="75" t="s">
        <v>665</v>
      </c>
      <c r="B5247" s="75" t="s">
        <v>704</v>
      </c>
      <c r="C5247" s="75" t="s">
        <v>683</v>
      </c>
      <c r="D5247" s="75" t="s">
        <v>65</v>
      </c>
      <c r="E5247" s="75" t="s">
        <v>20</v>
      </c>
      <c r="F5247" s="75" t="s">
        <v>706</v>
      </c>
      <c r="G5247" s="77">
        <v>43.0</v>
      </c>
    </row>
    <row r="5248">
      <c r="A5248" s="75" t="s">
        <v>665</v>
      </c>
      <c r="B5248" s="75" t="s">
        <v>704</v>
      </c>
      <c r="C5248" s="75" t="s">
        <v>683</v>
      </c>
      <c r="D5248" s="75" t="s">
        <v>65</v>
      </c>
      <c r="E5248" s="75" t="s">
        <v>20</v>
      </c>
      <c r="F5248" s="75" t="s">
        <v>707</v>
      </c>
      <c r="G5248" s="77">
        <v>37.0</v>
      </c>
    </row>
    <row r="5249">
      <c r="A5249" s="75" t="s">
        <v>665</v>
      </c>
      <c r="B5249" s="75" t="s">
        <v>704</v>
      </c>
      <c r="C5249" s="75" t="s">
        <v>683</v>
      </c>
      <c r="D5249" s="75" t="s">
        <v>65</v>
      </c>
      <c r="E5249" s="75" t="s">
        <v>15</v>
      </c>
      <c r="F5249" s="75" t="s">
        <v>705</v>
      </c>
      <c r="G5249" s="77">
        <v>8178.0</v>
      </c>
    </row>
    <row r="5250">
      <c r="A5250" s="75" t="s">
        <v>665</v>
      </c>
      <c r="B5250" s="75" t="s">
        <v>704</v>
      </c>
      <c r="C5250" s="75" t="s">
        <v>683</v>
      </c>
      <c r="D5250" s="75" t="s">
        <v>65</v>
      </c>
      <c r="E5250" s="75" t="s">
        <v>15</v>
      </c>
      <c r="F5250" s="75" t="s">
        <v>706</v>
      </c>
      <c r="G5250" s="77">
        <v>157.0</v>
      </c>
    </row>
    <row r="5251">
      <c r="A5251" s="75" t="s">
        <v>665</v>
      </c>
      <c r="B5251" s="75" t="s">
        <v>704</v>
      </c>
      <c r="C5251" s="75" t="s">
        <v>683</v>
      </c>
      <c r="D5251" s="75" t="s">
        <v>65</v>
      </c>
      <c r="E5251" s="75" t="s">
        <v>15</v>
      </c>
      <c r="F5251" s="75" t="s">
        <v>707</v>
      </c>
      <c r="G5251" s="77">
        <v>157.0</v>
      </c>
    </row>
    <row r="5252">
      <c r="A5252" s="75" t="s">
        <v>665</v>
      </c>
      <c r="B5252" s="75" t="s">
        <v>704</v>
      </c>
      <c r="C5252" s="75" t="s">
        <v>683</v>
      </c>
      <c r="D5252" s="75" t="s">
        <v>65</v>
      </c>
      <c r="E5252" s="75" t="s">
        <v>19</v>
      </c>
      <c r="F5252" s="75" t="s">
        <v>705</v>
      </c>
      <c r="G5252" s="77">
        <v>682.0</v>
      </c>
    </row>
    <row r="5253">
      <c r="A5253" s="75" t="s">
        <v>665</v>
      </c>
      <c r="B5253" s="75" t="s">
        <v>704</v>
      </c>
      <c r="C5253" s="75" t="s">
        <v>683</v>
      </c>
      <c r="D5253" s="75" t="s">
        <v>65</v>
      </c>
      <c r="E5253" s="75" t="s">
        <v>19</v>
      </c>
      <c r="F5253" s="75" t="s">
        <v>706</v>
      </c>
      <c r="G5253" s="77">
        <v>225.0</v>
      </c>
    </row>
    <row r="5254">
      <c r="A5254" s="75" t="s">
        <v>665</v>
      </c>
      <c r="B5254" s="75" t="s">
        <v>704</v>
      </c>
      <c r="C5254" s="75" t="s">
        <v>683</v>
      </c>
      <c r="D5254" s="75" t="s">
        <v>65</v>
      </c>
      <c r="E5254" s="75" t="s">
        <v>19</v>
      </c>
      <c r="F5254" s="75" t="s">
        <v>707</v>
      </c>
      <c r="G5254" s="77">
        <v>210.0</v>
      </c>
    </row>
    <row r="5255">
      <c r="A5255" s="75" t="s">
        <v>665</v>
      </c>
      <c r="B5255" s="75" t="s">
        <v>704</v>
      </c>
      <c r="C5255" s="75" t="s">
        <v>683</v>
      </c>
      <c r="D5255" s="75" t="s">
        <v>65</v>
      </c>
      <c r="E5255" s="75" t="s">
        <v>13</v>
      </c>
      <c r="F5255" s="75" t="s">
        <v>705</v>
      </c>
      <c r="G5255" s="77">
        <v>1895.0</v>
      </c>
    </row>
    <row r="5256">
      <c r="A5256" s="75" t="s">
        <v>665</v>
      </c>
      <c r="B5256" s="75" t="s">
        <v>704</v>
      </c>
      <c r="C5256" s="75" t="s">
        <v>683</v>
      </c>
      <c r="D5256" s="75" t="s">
        <v>65</v>
      </c>
      <c r="E5256" s="75" t="s">
        <v>13</v>
      </c>
      <c r="F5256" s="75" t="s">
        <v>706</v>
      </c>
      <c r="G5256" s="77">
        <v>241.0</v>
      </c>
    </row>
    <row r="5257">
      <c r="A5257" s="75" t="s">
        <v>665</v>
      </c>
      <c r="B5257" s="75" t="s">
        <v>704</v>
      </c>
      <c r="C5257" s="75" t="s">
        <v>683</v>
      </c>
      <c r="D5257" s="75" t="s">
        <v>65</v>
      </c>
      <c r="E5257" s="75" t="s">
        <v>13</v>
      </c>
      <c r="F5257" s="75" t="s">
        <v>707</v>
      </c>
      <c r="G5257" s="77">
        <v>236.0</v>
      </c>
    </row>
    <row r="5258">
      <c r="A5258" s="75" t="s">
        <v>665</v>
      </c>
      <c r="B5258" s="75" t="s">
        <v>704</v>
      </c>
      <c r="C5258" s="75" t="s">
        <v>683</v>
      </c>
      <c r="D5258" s="75" t="s">
        <v>65</v>
      </c>
      <c r="E5258" s="75" t="s">
        <v>10</v>
      </c>
      <c r="F5258" s="75" t="s">
        <v>705</v>
      </c>
      <c r="G5258" s="77">
        <v>56296.0</v>
      </c>
    </row>
    <row r="5259">
      <c r="A5259" s="75" t="s">
        <v>665</v>
      </c>
      <c r="B5259" s="75" t="s">
        <v>704</v>
      </c>
      <c r="C5259" s="75" t="s">
        <v>683</v>
      </c>
      <c r="D5259" s="75" t="s">
        <v>65</v>
      </c>
      <c r="E5259" s="75" t="s">
        <v>10</v>
      </c>
      <c r="F5259" s="75" t="s">
        <v>706</v>
      </c>
      <c r="G5259" s="77">
        <v>20185.0</v>
      </c>
    </row>
    <row r="5260">
      <c r="A5260" s="75" t="s">
        <v>665</v>
      </c>
      <c r="B5260" s="75" t="s">
        <v>704</v>
      </c>
      <c r="C5260" s="75" t="s">
        <v>683</v>
      </c>
      <c r="D5260" s="75" t="s">
        <v>65</v>
      </c>
      <c r="E5260" s="75" t="s">
        <v>10</v>
      </c>
      <c r="F5260" s="75" t="s">
        <v>707</v>
      </c>
      <c r="G5260" s="77">
        <v>12905.0</v>
      </c>
    </row>
    <row r="5261">
      <c r="A5261" s="75" t="s">
        <v>665</v>
      </c>
      <c r="B5261" s="75" t="s">
        <v>704</v>
      </c>
      <c r="C5261" s="75" t="s">
        <v>683</v>
      </c>
      <c r="D5261" s="75" t="s">
        <v>65</v>
      </c>
      <c r="E5261" s="75" t="s">
        <v>16</v>
      </c>
      <c r="F5261" s="75" t="s">
        <v>705</v>
      </c>
      <c r="G5261" s="77">
        <v>19269.0</v>
      </c>
    </row>
    <row r="5262">
      <c r="A5262" s="75" t="s">
        <v>665</v>
      </c>
      <c r="B5262" s="75" t="s">
        <v>704</v>
      </c>
      <c r="C5262" s="75" t="s">
        <v>683</v>
      </c>
      <c r="D5262" s="75" t="s">
        <v>65</v>
      </c>
      <c r="E5262" s="75" t="s">
        <v>16</v>
      </c>
      <c r="F5262" s="75" t="s">
        <v>706</v>
      </c>
      <c r="G5262" s="77">
        <v>5038.0</v>
      </c>
    </row>
    <row r="5263">
      <c r="A5263" s="75" t="s">
        <v>665</v>
      </c>
      <c r="B5263" s="75" t="s">
        <v>704</v>
      </c>
      <c r="C5263" s="75" t="s">
        <v>683</v>
      </c>
      <c r="D5263" s="75" t="s">
        <v>65</v>
      </c>
      <c r="E5263" s="75" t="s">
        <v>16</v>
      </c>
      <c r="F5263" s="75" t="s">
        <v>707</v>
      </c>
      <c r="G5263" s="77">
        <v>4136.0</v>
      </c>
    </row>
    <row r="5264">
      <c r="A5264" s="75" t="s">
        <v>665</v>
      </c>
      <c r="B5264" s="75" t="s">
        <v>704</v>
      </c>
      <c r="C5264" s="75" t="s">
        <v>683</v>
      </c>
      <c r="D5264" s="75" t="s">
        <v>65</v>
      </c>
      <c r="E5264" s="75" t="s">
        <v>12</v>
      </c>
      <c r="F5264" s="75" t="s">
        <v>705</v>
      </c>
      <c r="G5264" s="77">
        <v>8403.0</v>
      </c>
    </row>
    <row r="5265">
      <c r="A5265" s="75" t="s">
        <v>665</v>
      </c>
      <c r="B5265" s="75" t="s">
        <v>704</v>
      </c>
      <c r="C5265" s="75" t="s">
        <v>683</v>
      </c>
      <c r="D5265" s="75" t="s">
        <v>65</v>
      </c>
      <c r="E5265" s="75" t="s">
        <v>12</v>
      </c>
      <c r="F5265" s="75" t="s">
        <v>706</v>
      </c>
      <c r="G5265" s="77">
        <v>358.0</v>
      </c>
    </row>
    <row r="5266">
      <c r="A5266" s="75" t="s">
        <v>665</v>
      </c>
      <c r="B5266" s="75" t="s">
        <v>704</v>
      </c>
      <c r="C5266" s="75" t="s">
        <v>683</v>
      </c>
      <c r="D5266" s="75" t="s">
        <v>65</v>
      </c>
      <c r="E5266" s="75" t="s">
        <v>12</v>
      </c>
      <c r="F5266" s="75" t="s">
        <v>707</v>
      </c>
      <c r="G5266" s="77">
        <v>336.0</v>
      </c>
    </row>
    <row r="5267">
      <c r="A5267" s="75" t="s">
        <v>665</v>
      </c>
      <c r="B5267" s="75" t="s">
        <v>704</v>
      </c>
      <c r="C5267" s="75" t="s">
        <v>683</v>
      </c>
      <c r="D5267" s="75" t="s">
        <v>65</v>
      </c>
      <c r="E5267" s="75" t="s">
        <v>18</v>
      </c>
      <c r="F5267" s="75" t="s">
        <v>705</v>
      </c>
      <c r="G5267" s="77">
        <v>1298.0</v>
      </c>
    </row>
    <row r="5268">
      <c r="A5268" s="75" t="s">
        <v>665</v>
      </c>
      <c r="B5268" s="75" t="s">
        <v>704</v>
      </c>
      <c r="C5268" s="75" t="s">
        <v>683</v>
      </c>
      <c r="D5268" s="75" t="s">
        <v>65</v>
      </c>
      <c r="E5268" s="75" t="s">
        <v>18</v>
      </c>
      <c r="F5268" s="75" t="s">
        <v>706</v>
      </c>
      <c r="G5268" s="77">
        <v>58.0</v>
      </c>
    </row>
    <row r="5269">
      <c r="A5269" s="75" t="s">
        <v>665</v>
      </c>
      <c r="B5269" s="75" t="s">
        <v>704</v>
      </c>
      <c r="C5269" s="75" t="s">
        <v>683</v>
      </c>
      <c r="D5269" s="75" t="s">
        <v>65</v>
      </c>
      <c r="E5269" s="75" t="s">
        <v>18</v>
      </c>
      <c r="F5269" s="75" t="s">
        <v>707</v>
      </c>
      <c r="G5269" s="77">
        <v>52.0</v>
      </c>
    </row>
    <row r="5270">
      <c r="A5270" s="75" t="s">
        <v>665</v>
      </c>
      <c r="B5270" s="75" t="s">
        <v>704</v>
      </c>
      <c r="C5270" s="75" t="s">
        <v>683</v>
      </c>
      <c r="D5270" s="75" t="s">
        <v>268</v>
      </c>
      <c r="E5270" s="75" t="s">
        <v>14</v>
      </c>
      <c r="F5270" s="75" t="s">
        <v>705</v>
      </c>
      <c r="G5270" s="77">
        <v>3.0</v>
      </c>
    </row>
    <row r="5271">
      <c r="A5271" s="75" t="s">
        <v>665</v>
      </c>
      <c r="B5271" s="75" t="s">
        <v>704</v>
      </c>
      <c r="C5271" s="75" t="s">
        <v>683</v>
      </c>
      <c r="D5271" s="75" t="s">
        <v>268</v>
      </c>
      <c r="E5271" s="75" t="s">
        <v>14</v>
      </c>
      <c r="F5271" s="75" t="s">
        <v>706</v>
      </c>
      <c r="G5271" s="77">
        <v>0.0</v>
      </c>
    </row>
    <row r="5272">
      <c r="A5272" s="75" t="s">
        <v>665</v>
      </c>
      <c r="B5272" s="75" t="s">
        <v>704</v>
      </c>
      <c r="C5272" s="75" t="s">
        <v>683</v>
      </c>
      <c r="D5272" s="75" t="s">
        <v>268</v>
      </c>
      <c r="E5272" s="75" t="s">
        <v>14</v>
      </c>
      <c r="F5272" s="75" t="s">
        <v>707</v>
      </c>
      <c r="G5272" s="77">
        <v>0.0</v>
      </c>
    </row>
    <row r="5273">
      <c r="A5273" s="75" t="s">
        <v>665</v>
      </c>
      <c r="B5273" s="75" t="s">
        <v>704</v>
      </c>
      <c r="C5273" s="75" t="s">
        <v>683</v>
      </c>
      <c r="D5273" s="75" t="s">
        <v>268</v>
      </c>
      <c r="E5273" s="75" t="s">
        <v>11</v>
      </c>
      <c r="F5273" s="75" t="s">
        <v>705</v>
      </c>
      <c r="G5273" s="77">
        <v>11.0</v>
      </c>
    </row>
    <row r="5274">
      <c r="A5274" s="75" t="s">
        <v>665</v>
      </c>
      <c r="B5274" s="75" t="s">
        <v>704</v>
      </c>
      <c r="C5274" s="75" t="s">
        <v>683</v>
      </c>
      <c r="D5274" s="75" t="s">
        <v>268</v>
      </c>
      <c r="E5274" s="75" t="s">
        <v>11</v>
      </c>
      <c r="F5274" s="75" t="s">
        <v>706</v>
      </c>
      <c r="G5274" s="77">
        <v>0.0</v>
      </c>
    </row>
    <row r="5275">
      <c r="A5275" s="75" t="s">
        <v>665</v>
      </c>
      <c r="B5275" s="75" t="s">
        <v>704</v>
      </c>
      <c r="C5275" s="75" t="s">
        <v>683</v>
      </c>
      <c r="D5275" s="75" t="s">
        <v>268</v>
      </c>
      <c r="E5275" s="75" t="s">
        <v>11</v>
      </c>
      <c r="F5275" s="75" t="s">
        <v>707</v>
      </c>
      <c r="G5275" s="77">
        <v>0.0</v>
      </c>
    </row>
    <row r="5276">
      <c r="A5276" s="75" t="s">
        <v>665</v>
      </c>
      <c r="B5276" s="75" t="s">
        <v>704</v>
      </c>
      <c r="C5276" s="75" t="s">
        <v>683</v>
      </c>
      <c r="D5276" s="75" t="s">
        <v>268</v>
      </c>
      <c r="E5276" s="75" t="s">
        <v>15</v>
      </c>
      <c r="F5276" s="75" t="s">
        <v>705</v>
      </c>
      <c r="G5276" s="77">
        <v>14.0</v>
      </c>
    </row>
    <row r="5277">
      <c r="A5277" s="75" t="s">
        <v>665</v>
      </c>
      <c r="B5277" s="75" t="s">
        <v>704</v>
      </c>
      <c r="C5277" s="75" t="s">
        <v>683</v>
      </c>
      <c r="D5277" s="75" t="s">
        <v>268</v>
      </c>
      <c r="E5277" s="75" t="s">
        <v>15</v>
      </c>
      <c r="F5277" s="75" t="s">
        <v>706</v>
      </c>
      <c r="G5277" s="77">
        <v>0.0</v>
      </c>
    </row>
    <row r="5278">
      <c r="A5278" s="75" t="s">
        <v>665</v>
      </c>
      <c r="B5278" s="75" t="s">
        <v>704</v>
      </c>
      <c r="C5278" s="75" t="s">
        <v>683</v>
      </c>
      <c r="D5278" s="75" t="s">
        <v>268</v>
      </c>
      <c r="E5278" s="75" t="s">
        <v>15</v>
      </c>
      <c r="F5278" s="75" t="s">
        <v>707</v>
      </c>
      <c r="G5278" s="77">
        <v>0.0</v>
      </c>
    </row>
    <row r="5279">
      <c r="A5279" s="75" t="s">
        <v>665</v>
      </c>
      <c r="B5279" s="75" t="s">
        <v>704</v>
      </c>
      <c r="C5279" s="75" t="s">
        <v>683</v>
      </c>
      <c r="D5279" s="75" t="s">
        <v>268</v>
      </c>
      <c r="E5279" s="75" t="s">
        <v>10</v>
      </c>
      <c r="F5279" s="75" t="s">
        <v>705</v>
      </c>
      <c r="G5279" s="77">
        <v>11.0</v>
      </c>
    </row>
    <row r="5280">
      <c r="A5280" s="75" t="s">
        <v>665</v>
      </c>
      <c r="B5280" s="75" t="s">
        <v>704</v>
      </c>
      <c r="C5280" s="75" t="s">
        <v>683</v>
      </c>
      <c r="D5280" s="75" t="s">
        <v>268</v>
      </c>
      <c r="E5280" s="75" t="s">
        <v>10</v>
      </c>
      <c r="F5280" s="75" t="s">
        <v>706</v>
      </c>
      <c r="G5280" s="77">
        <v>1.0</v>
      </c>
    </row>
    <row r="5281">
      <c r="A5281" s="75" t="s">
        <v>665</v>
      </c>
      <c r="B5281" s="75" t="s">
        <v>704</v>
      </c>
      <c r="C5281" s="75" t="s">
        <v>683</v>
      </c>
      <c r="D5281" s="75" t="s">
        <v>268</v>
      </c>
      <c r="E5281" s="75" t="s">
        <v>10</v>
      </c>
      <c r="F5281" s="75" t="s">
        <v>707</v>
      </c>
      <c r="G5281" s="77">
        <v>1.0</v>
      </c>
    </row>
    <row r="5282">
      <c r="A5282" s="75" t="s">
        <v>665</v>
      </c>
      <c r="B5282" s="75" t="s">
        <v>704</v>
      </c>
      <c r="C5282" s="75" t="s">
        <v>683</v>
      </c>
      <c r="D5282" s="75" t="s">
        <v>268</v>
      </c>
      <c r="E5282" s="75" t="s">
        <v>12</v>
      </c>
      <c r="F5282" s="75" t="s">
        <v>705</v>
      </c>
      <c r="G5282" s="77">
        <v>3.0</v>
      </c>
    </row>
    <row r="5283">
      <c r="A5283" s="75" t="s">
        <v>665</v>
      </c>
      <c r="B5283" s="75" t="s">
        <v>704</v>
      </c>
      <c r="C5283" s="75" t="s">
        <v>683</v>
      </c>
      <c r="D5283" s="75" t="s">
        <v>268</v>
      </c>
      <c r="E5283" s="75" t="s">
        <v>12</v>
      </c>
      <c r="F5283" s="75" t="s">
        <v>706</v>
      </c>
      <c r="G5283" s="77">
        <v>0.0</v>
      </c>
    </row>
    <row r="5284">
      <c r="A5284" s="75" t="s">
        <v>665</v>
      </c>
      <c r="B5284" s="75" t="s">
        <v>704</v>
      </c>
      <c r="C5284" s="75" t="s">
        <v>683</v>
      </c>
      <c r="D5284" s="75" t="s">
        <v>268</v>
      </c>
      <c r="E5284" s="75" t="s">
        <v>12</v>
      </c>
      <c r="F5284" s="75" t="s">
        <v>707</v>
      </c>
      <c r="G5284" s="77">
        <v>0.0</v>
      </c>
    </row>
    <row r="5285">
      <c r="A5285" s="75" t="s">
        <v>665</v>
      </c>
      <c r="B5285" s="75" t="s">
        <v>704</v>
      </c>
      <c r="C5285" s="75" t="s">
        <v>683</v>
      </c>
      <c r="D5285" s="75" t="s">
        <v>83</v>
      </c>
      <c r="E5285" s="75" t="s">
        <v>17</v>
      </c>
      <c r="F5285" s="75" t="s">
        <v>705</v>
      </c>
      <c r="G5285" s="77">
        <v>573.0</v>
      </c>
    </row>
    <row r="5286">
      <c r="A5286" s="75" t="s">
        <v>665</v>
      </c>
      <c r="B5286" s="75" t="s">
        <v>704</v>
      </c>
      <c r="C5286" s="75" t="s">
        <v>683</v>
      </c>
      <c r="D5286" s="75" t="s">
        <v>83</v>
      </c>
      <c r="E5286" s="75" t="s">
        <v>17</v>
      </c>
      <c r="F5286" s="75" t="s">
        <v>706</v>
      </c>
      <c r="G5286" s="77">
        <v>218.0</v>
      </c>
    </row>
    <row r="5287">
      <c r="A5287" s="75" t="s">
        <v>665</v>
      </c>
      <c r="B5287" s="75" t="s">
        <v>704</v>
      </c>
      <c r="C5287" s="75" t="s">
        <v>683</v>
      </c>
      <c r="D5287" s="75" t="s">
        <v>83</v>
      </c>
      <c r="E5287" s="75" t="s">
        <v>17</v>
      </c>
      <c r="F5287" s="75" t="s">
        <v>707</v>
      </c>
      <c r="G5287" s="77">
        <v>210.0</v>
      </c>
    </row>
    <row r="5288">
      <c r="A5288" s="75" t="s">
        <v>665</v>
      </c>
      <c r="B5288" s="75" t="s">
        <v>704</v>
      </c>
      <c r="C5288" s="75" t="s">
        <v>683</v>
      </c>
      <c r="D5288" s="75" t="s">
        <v>83</v>
      </c>
      <c r="E5288" s="75" t="s">
        <v>14</v>
      </c>
      <c r="F5288" s="75" t="s">
        <v>705</v>
      </c>
      <c r="G5288" s="77">
        <v>1650.0</v>
      </c>
    </row>
    <row r="5289">
      <c r="A5289" s="75" t="s">
        <v>665</v>
      </c>
      <c r="B5289" s="75" t="s">
        <v>704</v>
      </c>
      <c r="C5289" s="75" t="s">
        <v>683</v>
      </c>
      <c r="D5289" s="75" t="s">
        <v>83</v>
      </c>
      <c r="E5289" s="75" t="s">
        <v>14</v>
      </c>
      <c r="F5289" s="75" t="s">
        <v>706</v>
      </c>
      <c r="G5289" s="77">
        <v>0.0</v>
      </c>
    </row>
    <row r="5290">
      <c r="A5290" s="75" t="s">
        <v>665</v>
      </c>
      <c r="B5290" s="75" t="s">
        <v>704</v>
      </c>
      <c r="C5290" s="75" t="s">
        <v>683</v>
      </c>
      <c r="D5290" s="75" t="s">
        <v>83</v>
      </c>
      <c r="E5290" s="75" t="s">
        <v>14</v>
      </c>
      <c r="F5290" s="75" t="s">
        <v>707</v>
      </c>
      <c r="G5290" s="77">
        <v>0.0</v>
      </c>
    </row>
    <row r="5291">
      <c r="A5291" s="75" t="s">
        <v>665</v>
      </c>
      <c r="B5291" s="75" t="s">
        <v>704</v>
      </c>
      <c r="C5291" s="75" t="s">
        <v>683</v>
      </c>
      <c r="D5291" s="75" t="s">
        <v>83</v>
      </c>
      <c r="E5291" s="75" t="s">
        <v>11</v>
      </c>
      <c r="F5291" s="75" t="s">
        <v>705</v>
      </c>
      <c r="G5291" s="77">
        <v>26481.0</v>
      </c>
    </row>
    <row r="5292">
      <c r="A5292" s="75" t="s">
        <v>665</v>
      </c>
      <c r="B5292" s="75" t="s">
        <v>704</v>
      </c>
      <c r="C5292" s="75" t="s">
        <v>683</v>
      </c>
      <c r="D5292" s="75" t="s">
        <v>83</v>
      </c>
      <c r="E5292" s="75" t="s">
        <v>11</v>
      </c>
      <c r="F5292" s="75" t="s">
        <v>706</v>
      </c>
      <c r="G5292" s="77">
        <v>1898.0</v>
      </c>
    </row>
    <row r="5293">
      <c r="A5293" s="75" t="s">
        <v>665</v>
      </c>
      <c r="B5293" s="75" t="s">
        <v>704</v>
      </c>
      <c r="C5293" s="75" t="s">
        <v>683</v>
      </c>
      <c r="D5293" s="75" t="s">
        <v>83</v>
      </c>
      <c r="E5293" s="75" t="s">
        <v>11</v>
      </c>
      <c r="F5293" s="75" t="s">
        <v>707</v>
      </c>
      <c r="G5293" s="77">
        <v>1607.0</v>
      </c>
    </row>
    <row r="5294">
      <c r="A5294" s="75" t="s">
        <v>665</v>
      </c>
      <c r="B5294" s="75" t="s">
        <v>704</v>
      </c>
      <c r="C5294" s="75" t="s">
        <v>683</v>
      </c>
      <c r="D5294" s="75" t="s">
        <v>83</v>
      </c>
      <c r="E5294" s="75" t="s">
        <v>20</v>
      </c>
      <c r="F5294" s="75" t="s">
        <v>705</v>
      </c>
      <c r="G5294" s="77">
        <v>261.0</v>
      </c>
    </row>
    <row r="5295">
      <c r="A5295" s="75" t="s">
        <v>665</v>
      </c>
      <c r="B5295" s="75" t="s">
        <v>704</v>
      </c>
      <c r="C5295" s="75" t="s">
        <v>683</v>
      </c>
      <c r="D5295" s="75" t="s">
        <v>83</v>
      </c>
      <c r="E5295" s="75" t="s">
        <v>20</v>
      </c>
      <c r="F5295" s="75" t="s">
        <v>706</v>
      </c>
      <c r="G5295" s="77">
        <v>5.0</v>
      </c>
    </row>
    <row r="5296">
      <c r="A5296" s="75" t="s">
        <v>665</v>
      </c>
      <c r="B5296" s="75" t="s">
        <v>704</v>
      </c>
      <c r="C5296" s="75" t="s">
        <v>683</v>
      </c>
      <c r="D5296" s="75" t="s">
        <v>83</v>
      </c>
      <c r="E5296" s="75" t="s">
        <v>20</v>
      </c>
      <c r="F5296" s="75" t="s">
        <v>707</v>
      </c>
      <c r="G5296" s="77">
        <v>5.0</v>
      </c>
    </row>
    <row r="5297">
      <c r="A5297" s="75" t="s">
        <v>665</v>
      </c>
      <c r="B5297" s="75" t="s">
        <v>704</v>
      </c>
      <c r="C5297" s="75" t="s">
        <v>683</v>
      </c>
      <c r="D5297" s="75" t="s">
        <v>83</v>
      </c>
      <c r="E5297" s="75" t="s">
        <v>15</v>
      </c>
      <c r="F5297" s="75" t="s">
        <v>705</v>
      </c>
      <c r="G5297" s="77">
        <v>1472.0</v>
      </c>
    </row>
    <row r="5298">
      <c r="A5298" s="75" t="s">
        <v>665</v>
      </c>
      <c r="B5298" s="75" t="s">
        <v>704</v>
      </c>
      <c r="C5298" s="75" t="s">
        <v>683</v>
      </c>
      <c r="D5298" s="75" t="s">
        <v>83</v>
      </c>
      <c r="E5298" s="75" t="s">
        <v>15</v>
      </c>
      <c r="F5298" s="75" t="s">
        <v>706</v>
      </c>
      <c r="G5298" s="77">
        <v>17.0</v>
      </c>
    </row>
    <row r="5299">
      <c r="A5299" s="75" t="s">
        <v>665</v>
      </c>
      <c r="B5299" s="75" t="s">
        <v>704</v>
      </c>
      <c r="C5299" s="75" t="s">
        <v>683</v>
      </c>
      <c r="D5299" s="75" t="s">
        <v>83</v>
      </c>
      <c r="E5299" s="75" t="s">
        <v>15</v>
      </c>
      <c r="F5299" s="75" t="s">
        <v>707</v>
      </c>
      <c r="G5299" s="77">
        <v>17.0</v>
      </c>
    </row>
    <row r="5300">
      <c r="A5300" s="75" t="s">
        <v>665</v>
      </c>
      <c r="B5300" s="75" t="s">
        <v>704</v>
      </c>
      <c r="C5300" s="75" t="s">
        <v>683</v>
      </c>
      <c r="D5300" s="75" t="s">
        <v>83</v>
      </c>
      <c r="E5300" s="75" t="s">
        <v>19</v>
      </c>
      <c r="F5300" s="75" t="s">
        <v>705</v>
      </c>
      <c r="G5300" s="77">
        <v>11806.0</v>
      </c>
    </row>
    <row r="5301">
      <c r="A5301" s="75" t="s">
        <v>665</v>
      </c>
      <c r="B5301" s="75" t="s">
        <v>704</v>
      </c>
      <c r="C5301" s="75" t="s">
        <v>683</v>
      </c>
      <c r="D5301" s="75" t="s">
        <v>83</v>
      </c>
      <c r="E5301" s="75" t="s">
        <v>19</v>
      </c>
      <c r="F5301" s="75" t="s">
        <v>706</v>
      </c>
      <c r="G5301" s="77">
        <v>10630.0</v>
      </c>
    </row>
    <row r="5302">
      <c r="A5302" s="75" t="s">
        <v>665</v>
      </c>
      <c r="B5302" s="75" t="s">
        <v>704</v>
      </c>
      <c r="C5302" s="75" t="s">
        <v>683</v>
      </c>
      <c r="D5302" s="75" t="s">
        <v>83</v>
      </c>
      <c r="E5302" s="75" t="s">
        <v>19</v>
      </c>
      <c r="F5302" s="75" t="s">
        <v>707</v>
      </c>
      <c r="G5302" s="77">
        <v>7028.0</v>
      </c>
    </row>
    <row r="5303">
      <c r="A5303" s="75" t="s">
        <v>665</v>
      </c>
      <c r="B5303" s="75" t="s">
        <v>704</v>
      </c>
      <c r="C5303" s="75" t="s">
        <v>683</v>
      </c>
      <c r="D5303" s="75" t="s">
        <v>83</v>
      </c>
      <c r="E5303" s="75" t="s">
        <v>13</v>
      </c>
      <c r="F5303" s="75" t="s">
        <v>705</v>
      </c>
      <c r="G5303" s="77">
        <v>281.0</v>
      </c>
    </row>
    <row r="5304">
      <c r="A5304" s="75" t="s">
        <v>665</v>
      </c>
      <c r="B5304" s="75" t="s">
        <v>704</v>
      </c>
      <c r="C5304" s="75" t="s">
        <v>683</v>
      </c>
      <c r="D5304" s="75" t="s">
        <v>83</v>
      </c>
      <c r="E5304" s="75" t="s">
        <v>13</v>
      </c>
      <c r="F5304" s="75" t="s">
        <v>706</v>
      </c>
      <c r="G5304" s="77">
        <v>27.0</v>
      </c>
    </row>
    <row r="5305">
      <c r="A5305" s="75" t="s">
        <v>665</v>
      </c>
      <c r="B5305" s="75" t="s">
        <v>704</v>
      </c>
      <c r="C5305" s="75" t="s">
        <v>683</v>
      </c>
      <c r="D5305" s="75" t="s">
        <v>83</v>
      </c>
      <c r="E5305" s="75" t="s">
        <v>13</v>
      </c>
      <c r="F5305" s="75" t="s">
        <v>707</v>
      </c>
      <c r="G5305" s="77">
        <v>25.0</v>
      </c>
    </row>
    <row r="5306">
      <c r="A5306" s="75" t="s">
        <v>665</v>
      </c>
      <c r="B5306" s="75" t="s">
        <v>704</v>
      </c>
      <c r="C5306" s="75" t="s">
        <v>683</v>
      </c>
      <c r="D5306" s="75" t="s">
        <v>83</v>
      </c>
      <c r="E5306" s="75" t="s">
        <v>10</v>
      </c>
      <c r="F5306" s="75" t="s">
        <v>705</v>
      </c>
      <c r="G5306" s="77">
        <v>34179.0</v>
      </c>
    </row>
    <row r="5307">
      <c r="A5307" s="75" t="s">
        <v>665</v>
      </c>
      <c r="B5307" s="75" t="s">
        <v>704</v>
      </c>
      <c r="C5307" s="75" t="s">
        <v>683</v>
      </c>
      <c r="D5307" s="75" t="s">
        <v>83</v>
      </c>
      <c r="E5307" s="75" t="s">
        <v>10</v>
      </c>
      <c r="F5307" s="75" t="s">
        <v>706</v>
      </c>
      <c r="G5307" s="77">
        <v>17833.0</v>
      </c>
    </row>
    <row r="5308">
      <c r="A5308" s="75" t="s">
        <v>665</v>
      </c>
      <c r="B5308" s="75" t="s">
        <v>704</v>
      </c>
      <c r="C5308" s="75" t="s">
        <v>683</v>
      </c>
      <c r="D5308" s="75" t="s">
        <v>83</v>
      </c>
      <c r="E5308" s="75" t="s">
        <v>10</v>
      </c>
      <c r="F5308" s="75" t="s">
        <v>707</v>
      </c>
      <c r="G5308" s="77">
        <v>12623.0</v>
      </c>
    </row>
    <row r="5309">
      <c r="A5309" s="75" t="s">
        <v>665</v>
      </c>
      <c r="B5309" s="75" t="s">
        <v>704</v>
      </c>
      <c r="C5309" s="75" t="s">
        <v>683</v>
      </c>
      <c r="D5309" s="75" t="s">
        <v>83</v>
      </c>
      <c r="E5309" s="75" t="s">
        <v>16</v>
      </c>
      <c r="F5309" s="75" t="s">
        <v>705</v>
      </c>
      <c r="G5309" s="77">
        <v>15053.0</v>
      </c>
    </row>
    <row r="5310">
      <c r="A5310" s="75" t="s">
        <v>665</v>
      </c>
      <c r="B5310" s="75" t="s">
        <v>704</v>
      </c>
      <c r="C5310" s="75" t="s">
        <v>683</v>
      </c>
      <c r="D5310" s="75" t="s">
        <v>83</v>
      </c>
      <c r="E5310" s="75" t="s">
        <v>16</v>
      </c>
      <c r="F5310" s="75" t="s">
        <v>706</v>
      </c>
      <c r="G5310" s="77">
        <v>12803.0</v>
      </c>
    </row>
    <row r="5311">
      <c r="A5311" s="75" t="s">
        <v>665</v>
      </c>
      <c r="B5311" s="75" t="s">
        <v>704</v>
      </c>
      <c r="C5311" s="75" t="s">
        <v>683</v>
      </c>
      <c r="D5311" s="75" t="s">
        <v>83</v>
      </c>
      <c r="E5311" s="75" t="s">
        <v>16</v>
      </c>
      <c r="F5311" s="75" t="s">
        <v>707</v>
      </c>
      <c r="G5311" s="77">
        <v>6935.0</v>
      </c>
    </row>
    <row r="5312">
      <c r="A5312" s="75" t="s">
        <v>665</v>
      </c>
      <c r="B5312" s="75" t="s">
        <v>704</v>
      </c>
      <c r="C5312" s="75" t="s">
        <v>683</v>
      </c>
      <c r="D5312" s="75" t="s">
        <v>83</v>
      </c>
      <c r="E5312" s="75" t="s">
        <v>12</v>
      </c>
      <c r="F5312" s="75" t="s">
        <v>705</v>
      </c>
      <c r="G5312" s="77">
        <v>1584.0</v>
      </c>
    </row>
    <row r="5313">
      <c r="A5313" s="75" t="s">
        <v>665</v>
      </c>
      <c r="B5313" s="75" t="s">
        <v>704</v>
      </c>
      <c r="C5313" s="75" t="s">
        <v>683</v>
      </c>
      <c r="D5313" s="75" t="s">
        <v>83</v>
      </c>
      <c r="E5313" s="75" t="s">
        <v>12</v>
      </c>
      <c r="F5313" s="75" t="s">
        <v>706</v>
      </c>
      <c r="G5313" s="77">
        <v>127.0</v>
      </c>
    </row>
    <row r="5314">
      <c r="A5314" s="75" t="s">
        <v>665</v>
      </c>
      <c r="B5314" s="75" t="s">
        <v>704</v>
      </c>
      <c r="C5314" s="75" t="s">
        <v>683</v>
      </c>
      <c r="D5314" s="75" t="s">
        <v>83</v>
      </c>
      <c r="E5314" s="75" t="s">
        <v>12</v>
      </c>
      <c r="F5314" s="75" t="s">
        <v>707</v>
      </c>
      <c r="G5314" s="77">
        <v>115.0</v>
      </c>
    </row>
    <row r="5315">
      <c r="A5315" s="75" t="s">
        <v>665</v>
      </c>
      <c r="B5315" s="75" t="s">
        <v>704</v>
      </c>
      <c r="C5315" s="75" t="s">
        <v>683</v>
      </c>
      <c r="D5315" s="75" t="s">
        <v>83</v>
      </c>
      <c r="E5315" s="75" t="s">
        <v>18</v>
      </c>
      <c r="F5315" s="75" t="s">
        <v>705</v>
      </c>
      <c r="G5315" s="77">
        <v>83.0</v>
      </c>
    </row>
    <row r="5316">
      <c r="A5316" s="75" t="s">
        <v>665</v>
      </c>
      <c r="B5316" s="75" t="s">
        <v>704</v>
      </c>
      <c r="C5316" s="75" t="s">
        <v>683</v>
      </c>
      <c r="D5316" s="75" t="s">
        <v>83</v>
      </c>
      <c r="E5316" s="75" t="s">
        <v>18</v>
      </c>
      <c r="F5316" s="75" t="s">
        <v>706</v>
      </c>
      <c r="G5316" s="77">
        <v>4.0</v>
      </c>
    </row>
    <row r="5317">
      <c r="A5317" s="75" t="s">
        <v>665</v>
      </c>
      <c r="B5317" s="75" t="s">
        <v>704</v>
      </c>
      <c r="C5317" s="75" t="s">
        <v>683</v>
      </c>
      <c r="D5317" s="75" t="s">
        <v>83</v>
      </c>
      <c r="E5317" s="75" t="s">
        <v>18</v>
      </c>
      <c r="F5317" s="75" t="s">
        <v>707</v>
      </c>
      <c r="G5317" s="77">
        <v>4.0</v>
      </c>
    </row>
    <row r="5318">
      <c r="A5318" s="75" t="s">
        <v>665</v>
      </c>
      <c r="B5318" s="75" t="s">
        <v>704</v>
      </c>
      <c r="C5318" s="75" t="s">
        <v>683</v>
      </c>
      <c r="D5318" s="75" t="s">
        <v>189</v>
      </c>
      <c r="E5318" s="75" t="s">
        <v>17</v>
      </c>
      <c r="F5318" s="75" t="s">
        <v>705</v>
      </c>
      <c r="G5318" s="77">
        <v>10.0</v>
      </c>
    </row>
    <row r="5319">
      <c r="A5319" s="75" t="s">
        <v>665</v>
      </c>
      <c r="B5319" s="75" t="s">
        <v>704</v>
      </c>
      <c r="C5319" s="75" t="s">
        <v>683</v>
      </c>
      <c r="D5319" s="75" t="s">
        <v>189</v>
      </c>
      <c r="E5319" s="75" t="s">
        <v>17</v>
      </c>
      <c r="F5319" s="75" t="s">
        <v>706</v>
      </c>
      <c r="G5319" s="77">
        <v>3.0</v>
      </c>
    </row>
    <row r="5320">
      <c r="A5320" s="75" t="s">
        <v>665</v>
      </c>
      <c r="B5320" s="75" t="s">
        <v>704</v>
      </c>
      <c r="C5320" s="75" t="s">
        <v>683</v>
      </c>
      <c r="D5320" s="75" t="s">
        <v>189</v>
      </c>
      <c r="E5320" s="75" t="s">
        <v>17</v>
      </c>
      <c r="F5320" s="75" t="s">
        <v>707</v>
      </c>
      <c r="G5320" s="77">
        <v>3.0</v>
      </c>
    </row>
    <row r="5321">
      <c r="A5321" s="75" t="s">
        <v>665</v>
      </c>
      <c r="B5321" s="75" t="s">
        <v>704</v>
      </c>
      <c r="C5321" s="75" t="s">
        <v>683</v>
      </c>
      <c r="D5321" s="75" t="s">
        <v>189</v>
      </c>
      <c r="E5321" s="75" t="s">
        <v>14</v>
      </c>
      <c r="F5321" s="75" t="s">
        <v>705</v>
      </c>
      <c r="G5321" s="77">
        <v>16.0</v>
      </c>
    </row>
    <row r="5322">
      <c r="A5322" s="75" t="s">
        <v>665</v>
      </c>
      <c r="B5322" s="75" t="s">
        <v>704</v>
      </c>
      <c r="C5322" s="75" t="s">
        <v>683</v>
      </c>
      <c r="D5322" s="75" t="s">
        <v>189</v>
      </c>
      <c r="E5322" s="75" t="s">
        <v>14</v>
      </c>
      <c r="F5322" s="75" t="s">
        <v>706</v>
      </c>
      <c r="G5322" s="77">
        <v>0.0</v>
      </c>
    </row>
    <row r="5323">
      <c r="A5323" s="75" t="s">
        <v>665</v>
      </c>
      <c r="B5323" s="75" t="s">
        <v>704</v>
      </c>
      <c r="C5323" s="75" t="s">
        <v>683</v>
      </c>
      <c r="D5323" s="75" t="s">
        <v>189</v>
      </c>
      <c r="E5323" s="75" t="s">
        <v>14</v>
      </c>
      <c r="F5323" s="75" t="s">
        <v>707</v>
      </c>
      <c r="G5323" s="77">
        <v>0.0</v>
      </c>
    </row>
    <row r="5324">
      <c r="A5324" s="75" t="s">
        <v>665</v>
      </c>
      <c r="B5324" s="75" t="s">
        <v>704</v>
      </c>
      <c r="C5324" s="75" t="s">
        <v>683</v>
      </c>
      <c r="D5324" s="75" t="s">
        <v>189</v>
      </c>
      <c r="E5324" s="75" t="s">
        <v>11</v>
      </c>
      <c r="F5324" s="75" t="s">
        <v>705</v>
      </c>
      <c r="G5324" s="77">
        <v>968.0</v>
      </c>
    </row>
    <row r="5325">
      <c r="A5325" s="75" t="s">
        <v>665</v>
      </c>
      <c r="B5325" s="75" t="s">
        <v>704</v>
      </c>
      <c r="C5325" s="75" t="s">
        <v>683</v>
      </c>
      <c r="D5325" s="75" t="s">
        <v>189</v>
      </c>
      <c r="E5325" s="75" t="s">
        <v>11</v>
      </c>
      <c r="F5325" s="75" t="s">
        <v>706</v>
      </c>
      <c r="G5325" s="77">
        <v>219.0</v>
      </c>
    </row>
    <row r="5326">
      <c r="A5326" s="75" t="s">
        <v>665</v>
      </c>
      <c r="B5326" s="75" t="s">
        <v>704</v>
      </c>
      <c r="C5326" s="75" t="s">
        <v>683</v>
      </c>
      <c r="D5326" s="75" t="s">
        <v>189</v>
      </c>
      <c r="E5326" s="75" t="s">
        <v>11</v>
      </c>
      <c r="F5326" s="75" t="s">
        <v>707</v>
      </c>
      <c r="G5326" s="77">
        <v>201.0</v>
      </c>
    </row>
    <row r="5327">
      <c r="A5327" s="75" t="s">
        <v>665</v>
      </c>
      <c r="B5327" s="75" t="s">
        <v>704</v>
      </c>
      <c r="C5327" s="75" t="s">
        <v>683</v>
      </c>
      <c r="D5327" s="75" t="s">
        <v>189</v>
      </c>
      <c r="E5327" s="75" t="s">
        <v>20</v>
      </c>
      <c r="F5327" s="75" t="s">
        <v>705</v>
      </c>
      <c r="G5327" s="77">
        <v>15.0</v>
      </c>
    </row>
    <row r="5328">
      <c r="A5328" s="75" t="s">
        <v>665</v>
      </c>
      <c r="B5328" s="75" t="s">
        <v>704</v>
      </c>
      <c r="C5328" s="75" t="s">
        <v>683</v>
      </c>
      <c r="D5328" s="75" t="s">
        <v>189</v>
      </c>
      <c r="E5328" s="75" t="s">
        <v>20</v>
      </c>
      <c r="F5328" s="75" t="s">
        <v>706</v>
      </c>
      <c r="G5328" s="77">
        <v>2.0</v>
      </c>
    </row>
    <row r="5329">
      <c r="A5329" s="75" t="s">
        <v>665</v>
      </c>
      <c r="B5329" s="75" t="s">
        <v>704</v>
      </c>
      <c r="C5329" s="75" t="s">
        <v>683</v>
      </c>
      <c r="D5329" s="75" t="s">
        <v>189</v>
      </c>
      <c r="E5329" s="75" t="s">
        <v>20</v>
      </c>
      <c r="F5329" s="75" t="s">
        <v>707</v>
      </c>
      <c r="G5329" s="77">
        <v>2.0</v>
      </c>
    </row>
    <row r="5330">
      <c r="A5330" s="75" t="s">
        <v>665</v>
      </c>
      <c r="B5330" s="75" t="s">
        <v>704</v>
      </c>
      <c r="C5330" s="75" t="s">
        <v>683</v>
      </c>
      <c r="D5330" s="75" t="s">
        <v>189</v>
      </c>
      <c r="E5330" s="75" t="s">
        <v>15</v>
      </c>
      <c r="F5330" s="75" t="s">
        <v>705</v>
      </c>
      <c r="G5330" s="77">
        <v>95.0</v>
      </c>
    </row>
    <row r="5331">
      <c r="A5331" s="75" t="s">
        <v>665</v>
      </c>
      <c r="B5331" s="75" t="s">
        <v>704</v>
      </c>
      <c r="C5331" s="75" t="s">
        <v>683</v>
      </c>
      <c r="D5331" s="75" t="s">
        <v>189</v>
      </c>
      <c r="E5331" s="75" t="s">
        <v>15</v>
      </c>
      <c r="F5331" s="75" t="s">
        <v>706</v>
      </c>
      <c r="G5331" s="77">
        <v>2.0</v>
      </c>
    </row>
    <row r="5332">
      <c r="A5332" s="75" t="s">
        <v>665</v>
      </c>
      <c r="B5332" s="75" t="s">
        <v>704</v>
      </c>
      <c r="C5332" s="75" t="s">
        <v>683</v>
      </c>
      <c r="D5332" s="75" t="s">
        <v>189</v>
      </c>
      <c r="E5332" s="75" t="s">
        <v>15</v>
      </c>
      <c r="F5332" s="75" t="s">
        <v>707</v>
      </c>
      <c r="G5332" s="77">
        <v>2.0</v>
      </c>
    </row>
    <row r="5333">
      <c r="A5333" s="75" t="s">
        <v>665</v>
      </c>
      <c r="B5333" s="75" t="s">
        <v>704</v>
      </c>
      <c r="C5333" s="75" t="s">
        <v>683</v>
      </c>
      <c r="D5333" s="75" t="s">
        <v>189</v>
      </c>
      <c r="E5333" s="75" t="s">
        <v>13</v>
      </c>
      <c r="F5333" s="75" t="s">
        <v>705</v>
      </c>
      <c r="G5333" s="77">
        <v>5.0</v>
      </c>
    </row>
    <row r="5334">
      <c r="A5334" s="75" t="s">
        <v>665</v>
      </c>
      <c r="B5334" s="75" t="s">
        <v>704</v>
      </c>
      <c r="C5334" s="75" t="s">
        <v>683</v>
      </c>
      <c r="D5334" s="75" t="s">
        <v>189</v>
      </c>
      <c r="E5334" s="75" t="s">
        <v>13</v>
      </c>
      <c r="F5334" s="75" t="s">
        <v>706</v>
      </c>
      <c r="G5334" s="77">
        <v>0.0</v>
      </c>
    </row>
    <row r="5335">
      <c r="A5335" s="75" t="s">
        <v>665</v>
      </c>
      <c r="B5335" s="75" t="s">
        <v>704</v>
      </c>
      <c r="C5335" s="75" t="s">
        <v>683</v>
      </c>
      <c r="D5335" s="75" t="s">
        <v>189</v>
      </c>
      <c r="E5335" s="75" t="s">
        <v>13</v>
      </c>
      <c r="F5335" s="75" t="s">
        <v>707</v>
      </c>
      <c r="G5335" s="77">
        <v>0.0</v>
      </c>
    </row>
    <row r="5336">
      <c r="A5336" s="75" t="s">
        <v>665</v>
      </c>
      <c r="B5336" s="75" t="s">
        <v>704</v>
      </c>
      <c r="C5336" s="75" t="s">
        <v>683</v>
      </c>
      <c r="D5336" s="75" t="s">
        <v>189</v>
      </c>
      <c r="E5336" s="75" t="s">
        <v>10</v>
      </c>
      <c r="F5336" s="75" t="s">
        <v>705</v>
      </c>
      <c r="G5336" s="77">
        <v>954.0</v>
      </c>
    </row>
    <row r="5337">
      <c r="A5337" s="75" t="s">
        <v>665</v>
      </c>
      <c r="B5337" s="75" t="s">
        <v>704</v>
      </c>
      <c r="C5337" s="75" t="s">
        <v>683</v>
      </c>
      <c r="D5337" s="75" t="s">
        <v>189</v>
      </c>
      <c r="E5337" s="75" t="s">
        <v>10</v>
      </c>
      <c r="F5337" s="75" t="s">
        <v>706</v>
      </c>
      <c r="G5337" s="77">
        <v>722.0</v>
      </c>
    </row>
    <row r="5338">
      <c r="A5338" s="75" t="s">
        <v>665</v>
      </c>
      <c r="B5338" s="75" t="s">
        <v>704</v>
      </c>
      <c r="C5338" s="75" t="s">
        <v>683</v>
      </c>
      <c r="D5338" s="75" t="s">
        <v>189</v>
      </c>
      <c r="E5338" s="75" t="s">
        <v>10</v>
      </c>
      <c r="F5338" s="75" t="s">
        <v>707</v>
      </c>
      <c r="G5338" s="77">
        <v>438.0</v>
      </c>
    </row>
    <row r="5339">
      <c r="A5339" s="75" t="s">
        <v>665</v>
      </c>
      <c r="B5339" s="75" t="s">
        <v>704</v>
      </c>
      <c r="C5339" s="75" t="s">
        <v>683</v>
      </c>
      <c r="D5339" s="75" t="s">
        <v>189</v>
      </c>
      <c r="E5339" s="75" t="s">
        <v>16</v>
      </c>
      <c r="F5339" s="75" t="s">
        <v>705</v>
      </c>
      <c r="G5339" s="77">
        <v>340.0</v>
      </c>
    </row>
    <row r="5340">
      <c r="A5340" s="75" t="s">
        <v>665</v>
      </c>
      <c r="B5340" s="75" t="s">
        <v>704</v>
      </c>
      <c r="C5340" s="75" t="s">
        <v>683</v>
      </c>
      <c r="D5340" s="75" t="s">
        <v>189</v>
      </c>
      <c r="E5340" s="75" t="s">
        <v>16</v>
      </c>
      <c r="F5340" s="75" t="s">
        <v>706</v>
      </c>
      <c r="G5340" s="77">
        <v>304.0</v>
      </c>
    </row>
    <row r="5341">
      <c r="A5341" s="75" t="s">
        <v>665</v>
      </c>
      <c r="B5341" s="75" t="s">
        <v>704</v>
      </c>
      <c r="C5341" s="75" t="s">
        <v>683</v>
      </c>
      <c r="D5341" s="75" t="s">
        <v>189</v>
      </c>
      <c r="E5341" s="75" t="s">
        <v>16</v>
      </c>
      <c r="F5341" s="75" t="s">
        <v>707</v>
      </c>
      <c r="G5341" s="77">
        <v>269.0</v>
      </c>
    </row>
    <row r="5342">
      <c r="A5342" s="75" t="s">
        <v>665</v>
      </c>
      <c r="B5342" s="75" t="s">
        <v>704</v>
      </c>
      <c r="C5342" s="75" t="s">
        <v>683</v>
      </c>
      <c r="D5342" s="75" t="s">
        <v>189</v>
      </c>
      <c r="E5342" s="75" t="s">
        <v>12</v>
      </c>
      <c r="F5342" s="75" t="s">
        <v>705</v>
      </c>
      <c r="G5342" s="77">
        <v>24.0</v>
      </c>
    </row>
    <row r="5343">
      <c r="A5343" s="75" t="s">
        <v>665</v>
      </c>
      <c r="B5343" s="75" t="s">
        <v>704</v>
      </c>
      <c r="C5343" s="75" t="s">
        <v>683</v>
      </c>
      <c r="D5343" s="75" t="s">
        <v>189</v>
      </c>
      <c r="E5343" s="75" t="s">
        <v>12</v>
      </c>
      <c r="F5343" s="75" t="s">
        <v>706</v>
      </c>
      <c r="G5343" s="77">
        <v>2.0</v>
      </c>
    </row>
    <row r="5344">
      <c r="A5344" s="75" t="s">
        <v>665</v>
      </c>
      <c r="B5344" s="75" t="s">
        <v>704</v>
      </c>
      <c r="C5344" s="75" t="s">
        <v>683</v>
      </c>
      <c r="D5344" s="75" t="s">
        <v>189</v>
      </c>
      <c r="E5344" s="75" t="s">
        <v>12</v>
      </c>
      <c r="F5344" s="75" t="s">
        <v>707</v>
      </c>
      <c r="G5344" s="77">
        <v>2.0</v>
      </c>
    </row>
    <row r="5345">
      <c r="A5345" s="75" t="s">
        <v>665</v>
      </c>
      <c r="B5345" s="75" t="s">
        <v>704</v>
      </c>
      <c r="C5345" s="75" t="s">
        <v>683</v>
      </c>
      <c r="D5345" s="75" t="s">
        <v>189</v>
      </c>
      <c r="E5345" s="75" t="s">
        <v>18</v>
      </c>
      <c r="F5345" s="75" t="s">
        <v>705</v>
      </c>
      <c r="G5345" s="77">
        <v>2.0</v>
      </c>
    </row>
    <row r="5346">
      <c r="A5346" s="75" t="s">
        <v>665</v>
      </c>
      <c r="B5346" s="75" t="s">
        <v>704</v>
      </c>
      <c r="C5346" s="75" t="s">
        <v>683</v>
      </c>
      <c r="D5346" s="75" t="s">
        <v>189</v>
      </c>
      <c r="E5346" s="75" t="s">
        <v>18</v>
      </c>
      <c r="F5346" s="75" t="s">
        <v>706</v>
      </c>
      <c r="G5346" s="77">
        <v>0.0</v>
      </c>
    </row>
    <row r="5347">
      <c r="A5347" s="75" t="s">
        <v>665</v>
      </c>
      <c r="B5347" s="75" t="s">
        <v>704</v>
      </c>
      <c r="C5347" s="75" t="s">
        <v>683</v>
      </c>
      <c r="D5347" s="75" t="s">
        <v>189</v>
      </c>
      <c r="E5347" s="75" t="s">
        <v>18</v>
      </c>
      <c r="F5347" s="75" t="s">
        <v>707</v>
      </c>
      <c r="G5347" s="77">
        <v>0.0</v>
      </c>
    </row>
    <row r="5348">
      <c r="A5348" s="75" t="s">
        <v>665</v>
      </c>
      <c r="B5348" s="75" t="s">
        <v>704</v>
      </c>
      <c r="C5348" s="75" t="s">
        <v>683</v>
      </c>
      <c r="D5348" s="75" t="s">
        <v>226</v>
      </c>
      <c r="E5348" s="75" t="s">
        <v>17</v>
      </c>
      <c r="F5348" s="75" t="s">
        <v>705</v>
      </c>
      <c r="G5348" s="77">
        <v>3.0</v>
      </c>
    </row>
    <row r="5349">
      <c r="A5349" s="75" t="s">
        <v>665</v>
      </c>
      <c r="B5349" s="75" t="s">
        <v>704</v>
      </c>
      <c r="C5349" s="75" t="s">
        <v>683</v>
      </c>
      <c r="D5349" s="75" t="s">
        <v>226</v>
      </c>
      <c r="E5349" s="75" t="s">
        <v>17</v>
      </c>
      <c r="F5349" s="75" t="s">
        <v>706</v>
      </c>
      <c r="G5349" s="77">
        <v>0.0</v>
      </c>
    </row>
    <row r="5350">
      <c r="A5350" s="75" t="s">
        <v>665</v>
      </c>
      <c r="B5350" s="75" t="s">
        <v>704</v>
      </c>
      <c r="C5350" s="75" t="s">
        <v>683</v>
      </c>
      <c r="D5350" s="75" t="s">
        <v>226</v>
      </c>
      <c r="E5350" s="75" t="s">
        <v>17</v>
      </c>
      <c r="F5350" s="75" t="s">
        <v>707</v>
      </c>
      <c r="G5350" s="77">
        <v>0.0</v>
      </c>
    </row>
    <row r="5351">
      <c r="A5351" s="75" t="s">
        <v>665</v>
      </c>
      <c r="B5351" s="75" t="s">
        <v>704</v>
      </c>
      <c r="C5351" s="75" t="s">
        <v>683</v>
      </c>
      <c r="D5351" s="75" t="s">
        <v>226</v>
      </c>
      <c r="E5351" s="75" t="s">
        <v>14</v>
      </c>
      <c r="F5351" s="75" t="s">
        <v>705</v>
      </c>
      <c r="G5351" s="77">
        <v>5.0</v>
      </c>
    </row>
    <row r="5352">
      <c r="A5352" s="75" t="s">
        <v>665</v>
      </c>
      <c r="B5352" s="75" t="s">
        <v>704</v>
      </c>
      <c r="C5352" s="75" t="s">
        <v>683</v>
      </c>
      <c r="D5352" s="75" t="s">
        <v>226</v>
      </c>
      <c r="E5352" s="75" t="s">
        <v>14</v>
      </c>
      <c r="F5352" s="75" t="s">
        <v>706</v>
      </c>
      <c r="G5352" s="77">
        <v>0.0</v>
      </c>
    </row>
    <row r="5353">
      <c r="A5353" s="75" t="s">
        <v>665</v>
      </c>
      <c r="B5353" s="75" t="s">
        <v>704</v>
      </c>
      <c r="C5353" s="75" t="s">
        <v>683</v>
      </c>
      <c r="D5353" s="75" t="s">
        <v>226</v>
      </c>
      <c r="E5353" s="75" t="s">
        <v>14</v>
      </c>
      <c r="F5353" s="75" t="s">
        <v>707</v>
      </c>
      <c r="G5353" s="77">
        <v>0.0</v>
      </c>
    </row>
    <row r="5354">
      <c r="A5354" s="75" t="s">
        <v>665</v>
      </c>
      <c r="B5354" s="75" t="s">
        <v>704</v>
      </c>
      <c r="C5354" s="75" t="s">
        <v>683</v>
      </c>
      <c r="D5354" s="75" t="s">
        <v>226</v>
      </c>
      <c r="E5354" s="75" t="s">
        <v>11</v>
      </c>
      <c r="F5354" s="75" t="s">
        <v>705</v>
      </c>
      <c r="G5354" s="77">
        <v>126.0</v>
      </c>
    </row>
    <row r="5355">
      <c r="A5355" s="75" t="s">
        <v>665</v>
      </c>
      <c r="B5355" s="75" t="s">
        <v>704</v>
      </c>
      <c r="C5355" s="75" t="s">
        <v>683</v>
      </c>
      <c r="D5355" s="75" t="s">
        <v>226</v>
      </c>
      <c r="E5355" s="75" t="s">
        <v>11</v>
      </c>
      <c r="F5355" s="75" t="s">
        <v>706</v>
      </c>
      <c r="G5355" s="77">
        <v>18.0</v>
      </c>
    </row>
    <row r="5356">
      <c r="A5356" s="75" t="s">
        <v>665</v>
      </c>
      <c r="B5356" s="75" t="s">
        <v>704</v>
      </c>
      <c r="C5356" s="75" t="s">
        <v>683</v>
      </c>
      <c r="D5356" s="75" t="s">
        <v>226</v>
      </c>
      <c r="E5356" s="75" t="s">
        <v>11</v>
      </c>
      <c r="F5356" s="75" t="s">
        <v>707</v>
      </c>
      <c r="G5356" s="77">
        <v>12.0</v>
      </c>
    </row>
    <row r="5357">
      <c r="A5357" s="75" t="s">
        <v>665</v>
      </c>
      <c r="B5357" s="75" t="s">
        <v>704</v>
      </c>
      <c r="C5357" s="75" t="s">
        <v>683</v>
      </c>
      <c r="D5357" s="75" t="s">
        <v>226</v>
      </c>
      <c r="E5357" s="75" t="s">
        <v>20</v>
      </c>
      <c r="F5357" s="75" t="s">
        <v>705</v>
      </c>
      <c r="G5357" s="77">
        <v>3.0</v>
      </c>
    </row>
    <row r="5358">
      <c r="A5358" s="75" t="s">
        <v>665</v>
      </c>
      <c r="B5358" s="75" t="s">
        <v>704</v>
      </c>
      <c r="C5358" s="75" t="s">
        <v>683</v>
      </c>
      <c r="D5358" s="75" t="s">
        <v>226</v>
      </c>
      <c r="E5358" s="75" t="s">
        <v>20</v>
      </c>
      <c r="F5358" s="75" t="s">
        <v>706</v>
      </c>
      <c r="G5358" s="77">
        <v>0.0</v>
      </c>
    </row>
    <row r="5359">
      <c r="A5359" s="75" t="s">
        <v>665</v>
      </c>
      <c r="B5359" s="75" t="s">
        <v>704</v>
      </c>
      <c r="C5359" s="75" t="s">
        <v>683</v>
      </c>
      <c r="D5359" s="75" t="s">
        <v>226</v>
      </c>
      <c r="E5359" s="75" t="s">
        <v>20</v>
      </c>
      <c r="F5359" s="75" t="s">
        <v>707</v>
      </c>
      <c r="G5359" s="77">
        <v>0.0</v>
      </c>
    </row>
    <row r="5360">
      <c r="A5360" s="75" t="s">
        <v>665</v>
      </c>
      <c r="B5360" s="75" t="s">
        <v>704</v>
      </c>
      <c r="C5360" s="75" t="s">
        <v>683</v>
      </c>
      <c r="D5360" s="75" t="s">
        <v>226</v>
      </c>
      <c r="E5360" s="75" t="s">
        <v>15</v>
      </c>
      <c r="F5360" s="75" t="s">
        <v>705</v>
      </c>
      <c r="G5360" s="77">
        <v>31.0</v>
      </c>
    </row>
    <row r="5361">
      <c r="A5361" s="75" t="s">
        <v>665</v>
      </c>
      <c r="B5361" s="75" t="s">
        <v>704</v>
      </c>
      <c r="C5361" s="75" t="s">
        <v>683</v>
      </c>
      <c r="D5361" s="75" t="s">
        <v>226</v>
      </c>
      <c r="E5361" s="75" t="s">
        <v>15</v>
      </c>
      <c r="F5361" s="75" t="s">
        <v>706</v>
      </c>
      <c r="G5361" s="77">
        <v>1.0</v>
      </c>
    </row>
    <row r="5362">
      <c r="A5362" s="75" t="s">
        <v>665</v>
      </c>
      <c r="B5362" s="75" t="s">
        <v>704</v>
      </c>
      <c r="C5362" s="75" t="s">
        <v>683</v>
      </c>
      <c r="D5362" s="75" t="s">
        <v>226</v>
      </c>
      <c r="E5362" s="75" t="s">
        <v>15</v>
      </c>
      <c r="F5362" s="75" t="s">
        <v>707</v>
      </c>
      <c r="G5362" s="77">
        <v>1.0</v>
      </c>
    </row>
    <row r="5363">
      <c r="A5363" s="75" t="s">
        <v>665</v>
      </c>
      <c r="B5363" s="75" t="s">
        <v>704</v>
      </c>
      <c r="C5363" s="75" t="s">
        <v>683</v>
      </c>
      <c r="D5363" s="75" t="s">
        <v>226</v>
      </c>
      <c r="E5363" s="75" t="s">
        <v>19</v>
      </c>
      <c r="F5363" s="75" t="s">
        <v>705</v>
      </c>
      <c r="G5363" s="77">
        <v>10.0</v>
      </c>
    </row>
    <row r="5364">
      <c r="A5364" s="75" t="s">
        <v>665</v>
      </c>
      <c r="B5364" s="75" t="s">
        <v>704</v>
      </c>
      <c r="C5364" s="75" t="s">
        <v>683</v>
      </c>
      <c r="D5364" s="75" t="s">
        <v>226</v>
      </c>
      <c r="E5364" s="75" t="s">
        <v>19</v>
      </c>
      <c r="F5364" s="75" t="s">
        <v>706</v>
      </c>
      <c r="G5364" s="77">
        <v>7.0</v>
      </c>
    </row>
    <row r="5365">
      <c r="A5365" s="75" t="s">
        <v>665</v>
      </c>
      <c r="B5365" s="75" t="s">
        <v>704</v>
      </c>
      <c r="C5365" s="75" t="s">
        <v>683</v>
      </c>
      <c r="D5365" s="75" t="s">
        <v>226</v>
      </c>
      <c r="E5365" s="75" t="s">
        <v>19</v>
      </c>
      <c r="F5365" s="75" t="s">
        <v>707</v>
      </c>
      <c r="G5365" s="77">
        <v>6.0</v>
      </c>
    </row>
    <row r="5366">
      <c r="A5366" s="75" t="s">
        <v>665</v>
      </c>
      <c r="B5366" s="75" t="s">
        <v>704</v>
      </c>
      <c r="C5366" s="75" t="s">
        <v>683</v>
      </c>
      <c r="D5366" s="75" t="s">
        <v>226</v>
      </c>
      <c r="E5366" s="75" t="s">
        <v>13</v>
      </c>
      <c r="F5366" s="75" t="s">
        <v>705</v>
      </c>
      <c r="G5366" s="77">
        <v>1.0</v>
      </c>
    </row>
    <row r="5367">
      <c r="A5367" s="75" t="s">
        <v>665</v>
      </c>
      <c r="B5367" s="75" t="s">
        <v>704</v>
      </c>
      <c r="C5367" s="75" t="s">
        <v>683</v>
      </c>
      <c r="D5367" s="75" t="s">
        <v>226</v>
      </c>
      <c r="E5367" s="75" t="s">
        <v>13</v>
      </c>
      <c r="F5367" s="75" t="s">
        <v>706</v>
      </c>
      <c r="G5367" s="77">
        <v>0.0</v>
      </c>
    </row>
    <row r="5368">
      <c r="A5368" s="75" t="s">
        <v>665</v>
      </c>
      <c r="B5368" s="75" t="s">
        <v>704</v>
      </c>
      <c r="C5368" s="75" t="s">
        <v>683</v>
      </c>
      <c r="D5368" s="75" t="s">
        <v>226</v>
      </c>
      <c r="E5368" s="75" t="s">
        <v>13</v>
      </c>
      <c r="F5368" s="75" t="s">
        <v>707</v>
      </c>
      <c r="G5368" s="77">
        <v>0.0</v>
      </c>
    </row>
    <row r="5369">
      <c r="A5369" s="75" t="s">
        <v>665</v>
      </c>
      <c r="B5369" s="75" t="s">
        <v>704</v>
      </c>
      <c r="C5369" s="75" t="s">
        <v>683</v>
      </c>
      <c r="D5369" s="75" t="s">
        <v>226</v>
      </c>
      <c r="E5369" s="75" t="s">
        <v>10</v>
      </c>
      <c r="F5369" s="75" t="s">
        <v>705</v>
      </c>
      <c r="G5369" s="77">
        <v>139.0</v>
      </c>
    </row>
    <row r="5370">
      <c r="A5370" s="75" t="s">
        <v>665</v>
      </c>
      <c r="B5370" s="75" t="s">
        <v>704</v>
      </c>
      <c r="C5370" s="75" t="s">
        <v>683</v>
      </c>
      <c r="D5370" s="75" t="s">
        <v>226</v>
      </c>
      <c r="E5370" s="75" t="s">
        <v>10</v>
      </c>
      <c r="F5370" s="75" t="s">
        <v>706</v>
      </c>
      <c r="G5370" s="77">
        <v>86.0</v>
      </c>
    </row>
    <row r="5371">
      <c r="A5371" s="75" t="s">
        <v>665</v>
      </c>
      <c r="B5371" s="75" t="s">
        <v>704</v>
      </c>
      <c r="C5371" s="75" t="s">
        <v>683</v>
      </c>
      <c r="D5371" s="75" t="s">
        <v>226</v>
      </c>
      <c r="E5371" s="75" t="s">
        <v>10</v>
      </c>
      <c r="F5371" s="75" t="s">
        <v>707</v>
      </c>
      <c r="G5371" s="77">
        <v>42.0</v>
      </c>
    </row>
    <row r="5372">
      <c r="A5372" s="75" t="s">
        <v>665</v>
      </c>
      <c r="B5372" s="75" t="s">
        <v>704</v>
      </c>
      <c r="C5372" s="75" t="s">
        <v>683</v>
      </c>
      <c r="D5372" s="75" t="s">
        <v>226</v>
      </c>
      <c r="E5372" s="75" t="s">
        <v>16</v>
      </c>
      <c r="F5372" s="75" t="s">
        <v>705</v>
      </c>
      <c r="G5372" s="77">
        <v>18.0</v>
      </c>
    </row>
    <row r="5373">
      <c r="A5373" s="75" t="s">
        <v>665</v>
      </c>
      <c r="B5373" s="75" t="s">
        <v>704</v>
      </c>
      <c r="C5373" s="75" t="s">
        <v>683</v>
      </c>
      <c r="D5373" s="75" t="s">
        <v>226</v>
      </c>
      <c r="E5373" s="75" t="s">
        <v>16</v>
      </c>
      <c r="F5373" s="75" t="s">
        <v>706</v>
      </c>
      <c r="G5373" s="77">
        <v>6.0</v>
      </c>
    </row>
    <row r="5374">
      <c r="A5374" s="75" t="s">
        <v>665</v>
      </c>
      <c r="B5374" s="75" t="s">
        <v>704</v>
      </c>
      <c r="C5374" s="75" t="s">
        <v>683</v>
      </c>
      <c r="D5374" s="75" t="s">
        <v>226</v>
      </c>
      <c r="E5374" s="75" t="s">
        <v>16</v>
      </c>
      <c r="F5374" s="75" t="s">
        <v>707</v>
      </c>
      <c r="G5374" s="77">
        <v>6.0</v>
      </c>
    </row>
    <row r="5375">
      <c r="A5375" s="75" t="s">
        <v>665</v>
      </c>
      <c r="B5375" s="75" t="s">
        <v>704</v>
      </c>
      <c r="C5375" s="75" t="s">
        <v>683</v>
      </c>
      <c r="D5375" s="75" t="s">
        <v>226</v>
      </c>
      <c r="E5375" s="75" t="s">
        <v>12</v>
      </c>
      <c r="F5375" s="75" t="s">
        <v>705</v>
      </c>
      <c r="G5375" s="77">
        <v>13.0</v>
      </c>
    </row>
    <row r="5376">
      <c r="A5376" s="75" t="s">
        <v>665</v>
      </c>
      <c r="B5376" s="75" t="s">
        <v>704</v>
      </c>
      <c r="C5376" s="75" t="s">
        <v>683</v>
      </c>
      <c r="D5376" s="75" t="s">
        <v>226</v>
      </c>
      <c r="E5376" s="75" t="s">
        <v>12</v>
      </c>
      <c r="F5376" s="75" t="s">
        <v>706</v>
      </c>
      <c r="G5376" s="77">
        <v>1.0</v>
      </c>
    </row>
    <row r="5377">
      <c r="A5377" s="75" t="s">
        <v>665</v>
      </c>
      <c r="B5377" s="75" t="s">
        <v>704</v>
      </c>
      <c r="C5377" s="75" t="s">
        <v>683</v>
      </c>
      <c r="D5377" s="75" t="s">
        <v>226</v>
      </c>
      <c r="E5377" s="75" t="s">
        <v>12</v>
      </c>
      <c r="F5377" s="75" t="s">
        <v>707</v>
      </c>
      <c r="G5377" s="77">
        <v>1.0</v>
      </c>
    </row>
    <row r="5378">
      <c r="A5378" s="75" t="s">
        <v>665</v>
      </c>
      <c r="B5378" s="75" t="s">
        <v>704</v>
      </c>
      <c r="C5378" s="75" t="s">
        <v>683</v>
      </c>
      <c r="D5378" s="75" t="s">
        <v>146</v>
      </c>
      <c r="E5378" s="75" t="s">
        <v>17</v>
      </c>
      <c r="F5378" s="75" t="s">
        <v>705</v>
      </c>
      <c r="G5378" s="77">
        <v>16.0</v>
      </c>
    </row>
    <row r="5379">
      <c r="A5379" s="75" t="s">
        <v>665</v>
      </c>
      <c r="B5379" s="75" t="s">
        <v>704</v>
      </c>
      <c r="C5379" s="75" t="s">
        <v>683</v>
      </c>
      <c r="D5379" s="75" t="s">
        <v>146</v>
      </c>
      <c r="E5379" s="75" t="s">
        <v>17</v>
      </c>
      <c r="F5379" s="75" t="s">
        <v>706</v>
      </c>
      <c r="G5379" s="77">
        <v>2.0</v>
      </c>
    </row>
    <row r="5380">
      <c r="A5380" s="75" t="s">
        <v>665</v>
      </c>
      <c r="B5380" s="75" t="s">
        <v>704</v>
      </c>
      <c r="C5380" s="75" t="s">
        <v>683</v>
      </c>
      <c r="D5380" s="75" t="s">
        <v>146</v>
      </c>
      <c r="E5380" s="75" t="s">
        <v>17</v>
      </c>
      <c r="F5380" s="75" t="s">
        <v>707</v>
      </c>
      <c r="G5380" s="77">
        <v>2.0</v>
      </c>
    </row>
    <row r="5381">
      <c r="A5381" s="75" t="s">
        <v>665</v>
      </c>
      <c r="B5381" s="75" t="s">
        <v>704</v>
      </c>
      <c r="C5381" s="75" t="s">
        <v>683</v>
      </c>
      <c r="D5381" s="75" t="s">
        <v>146</v>
      </c>
      <c r="E5381" s="75" t="s">
        <v>14</v>
      </c>
      <c r="F5381" s="75" t="s">
        <v>705</v>
      </c>
      <c r="G5381" s="77">
        <v>31.0</v>
      </c>
    </row>
    <row r="5382">
      <c r="A5382" s="75" t="s">
        <v>665</v>
      </c>
      <c r="B5382" s="75" t="s">
        <v>704</v>
      </c>
      <c r="C5382" s="75" t="s">
        <v>683</v>
      </c>
      <c r="D5382" s="75" t="s">
        <v>146</v>
      </c>
      <c r="E5382" s="75" t="s">
        <v>14</v>
      </c>
      <c r="F5382" s="75" t="s">
        <v>706</v>
      </c>
      <c r="G5382" s="77">
        <v>0.0</v>
      </c>
    </row>
    <row r="5383">
      <c r="A5383" s="75" t="s">
        <v>665</v>
      </c>
      <c r="B5383" s="75" t="s">
        <v>704</v>
      </c>
      <c r="C5383" s="75" t="s">
        <v>683</v>
      </c>
      <c r="D5383" s="75" t="s">
        <v>146</v>
      </c>
      <c r="E5383" s="75" t="s">
        <v>14</v>
      </c>
      <c r="F5383" s="75" t="s">
        <v>707</v>
      </c>
      <c r="G5383" s="77">
        <v>0.0</v>
      </c>
    </row>
    <row r="5384">
      <c r="A5384" s="75" t="s">
        <v>665</v>
      </c>
      <c r="B5384" s="75" t="s">
        <v>704</v>
      </c>
      <c r="C5384" s="75" t="s">
        <v>683</v>
      </c>
      <c r="D5384" s="75" t="s">
        <v>146</v>
      </c>
      <c r="E5384" s="75" t="s">
        <v>11</v>
      </c>
      <c r="F5384" s="75" t="s">
        <v>705</v>
      </c>
      <c r="G5384" s="77">
        <v>1232.0</v>
      </c>
    </row>
    <row r="5385">
      <c r="A5385" s="75" t="s">
        <v>665</v>
      </c>
      <c r="B5385" s="75" t="s">
        <v>704</v>
      </c>
      <c r="C5385" s="75" t="s">
        <v>683</v>
      </c>
      <c r="D5385" s="75" t="s">
        <v>146</v>
      </c>
      <c r="E5385" s="75" t="s">
        <v>11</v>
      </c>
      <c r="F5385" s="75" t="s">
        <v>706</v>
      </c>
      <c r="G5385" s="77">
        <v>277.0</v>
      </c>
    </row>
    <row r="5386">
      <c r="A5386" s="75" t="s">
        <v>665</v>
      </c>
      <c r="B5386" s="75" t="s">
        <v>704</v>
      </c>
      <c r="C5386" s="75" t="s">
        <v>683</v>
      </c>
      <c r="D5386" s="75" t="s">
        <v>146</v>
      </c>
      <c r="E5386" s="75" t="s">
        <v>11</v>
      </c>
      <c r="F5386" s="75" t="s">
        <v>707</v>
      </c>
      <c r="G5386" s="77">
        <v>234.0</v>
      </c>
    </row>
    <row r="5387">
      <c r="A5387" s="75" t="s">
        <v>665</v>
      </c>
      <c r="B5387" s="75" t="s">
        <v>704</v>
      </c>
      <c r="C5387" s="75" t="s">
        <v>683</v>
      </c>
      <c r="D5387" s="75" t="s">
        <v>146</v>
      </c>
      <c r="E5387" s="75" t="s">
        <v>20</v>
      </c>
      <c r="F5387" s="75" t="s">
        <v>705</v>
      </c>
      <c r="G5387" s="77">
        <v>8.0</v>
      </c>
    </row>
    <row r="5388">
      <c r="A5388" s="75" t="s">
        <v>665</v>
      </c>
      <c r="B5388" s="75" t="s">
        <v>704</v>
      </c>
      <c r="C5388" s="75" t="s">
        <v>683</v>
      </c>
      <c r="D5388" s="75" t="s">
        <v>146</v>
      </c>
      <c r="E5388" s="75" t="s">
        <v>20</v>
      </c>
      <c r="F5388" s="75" t="s">
        <v>706</v>
      </c>
      <c r="G5388" s="77">
        <v>2.0</v>
      </c>
    </row>
    <row r="5389">
      <c r="A5389" s="75" t="s">
        <v>665</v>
      </c>
      <c r="B5389" s="75" t="s">
        <v>704</v>
      </c>
      <c r="C5389" s="75" t="s">
        <v>683</v>
      </c>
      <c r="D5389" s="75" t="s">
        <v>146</v>
      </c>
      <c r="E5389" s="75" t="s">
        <v>20</v>
      </c>
      <c r="F5389" s="75" t="s">
        <v>707</v>
      </c>
      <c r="G5389" s="77">
        <v>2.0</v>
      </c>
    </row>
    <row r="5390">
      <c r="A5390" s="75" t="s">
        <v>665</v>
      </c>
      <c r="B5390" s="75" t="s">
        <v>704</v>
      </c>
      <c r="C5390" s="75" t="s">
        <v>683</v>
      </c>
      <c r="D5390" s="75" t="s">
        <v>146</v>
      </c>
      <c r="E5390" s="75" t="s">
        <v>15</v>
      </c>
      <c r="F5390" s="75" t="s">
        <v>705</v>
      </c>
      <c r="G5390" s="77">
        <v>103.0</v>
      </c>
    </row>
    <row r="5391">
      <c r="A5391" s="75" t="s">
        <v>665</v>
      </c>
      <c r="B5391" s="75" t="s">
        <v>704</v>
      </c>
      <c r="C5391" s="75" t="s">
        <v>683</v>
      </c>
      <c r="D5391" s="75" t="s">
        <v>146</v>
      </c>
      <c r="E5391" s="75" t="s">
        <v>15</v>
      </c>
      <c r="F5391" s="75" t="s">
        <v>706</v>
      </c>
      <c r="G5391" s="77">
        <v>1.0</v>
      </c>
    </row>
    <row r="5392">
      <c r="A5392" s="75" t="s">
        <v>665</v>
      </c>
      <c r="B5392" s="75" t="s">
        <v>704</v>
      </c>
      <c r="C5392" s="75" t="s">
        <v>683</v>
      </c>
      <c r="D5392" s="75" t="s">
        <v>146</v>
      </c>
      <c r="E5392" s="75" t="s">
        <v>15</v>
      </c>
      <c r="F5392" s="75" t="s">
        <v>707</v>
      </c>
      <c r="G5392" s="77">
        <v>1.0</v>
      </c>
    </row>
    <row r="5393">
      <c r="A5393" s="75" t="s">
        <v>665</v>
      </c>
      <c r="B5393" s="75" t="s">
        <v>704</v>
      </c>
      <c r="C5393" s="75" t="s">
        <v>683</v>
      </c>
      <c r="D5393" s="75" t="s">
        <v>146</v>
      </c>
      <c r="E5393" s="75" t="s">
        <v>19</v>
      </c>
      <c r="F5393" s="75" t="s">
        <v>705</v>
      </c>
      <c r="G5393" s="77">
        <v>3.0</v>
      </c>
    </row>
    <row r="5394">
      <c r="A5394" s="75" t="s">
        <v>665</v>
      </c>
      <c r="B5394" s="75" t="s">
        <v>704</v>
      </c>
      <c r="C5394" s="75" t="s">
        <v>683</v>
      </c>
      <c r="D5394" s="75" t="s">
        <v>146</v>
      </c>
      <c r="E5394" s="75" t="s">
        <v>19</v>
      </c>
      <c r="F5394" s="75" t="s">
        <v>706</v>
      </c>
      <c r="G5394" s="77">
        <v>1.0</v>
      </c>
    </row>
    <row r="5395">
      <c r="A5395" s="75" t="s">
        <v>665</v>
      </c>
      <c r="B5395" s="75" t="s">
        <v>704</v>
      </c>
      <c r="C5395" s="75" t="s">
        <v>683</v>
      </c>
      <c r="D5395" s="75" t="s">
        <v>146</v>
      </c>
      <c r="E5395" s="75" t="s">
        <v>19</v>
      </c>
      <c r="F5395" s="75" t="s">
        <v>707</v>
      </c>
      <c r="G5395" s="77">
        <v>1.0</v>
      </c>
    </row>
    <row r="5396">
      <c r="A5396" s="75" t="s">
        <v>665</v>
      </c>
      <c r="B5396" s="75" t="s">
        <v>704</v>
      </c>
      <c r="C5396" s="75" t="s">
        <v>683</v>
      </c>
      <c r="D5396" s="75" t="s">
        <v>146</v>
      </c>
      <c r="E5396" s="75" t="s">
        <v>13</v>
      </c>
      <c r="F5396" s="75" t="s">
        <v>705</v>
      </c>
      <c r="G5396" s="77">
        <v>14.0</v>
      </c>
    </row>
    <row r="5397">
      <c r="A5397" s="75" t="s">
        <v>665</v>
      </c>
      <c r="B5397" s="75" t="s">
        <v>704</v>
      </c>
      <c r="C5397" s="75" t="s">
        <v>683</v>
      </c>
      <c r="D5397" s="75" t="s">
        <v>146</v>
      </c>
      <c r="E5397" s="75" t="s">
        <v>13</v>
      </c>
      <c r="F5397" s="75" t="s">
        <v>706</v>
      </c>
      <c r="G5397" s="77">
        <v>4.0</v>
      </c>
    </row>
    <row r="5398">
      <c r="A5398" s="75" t="s">
        <v>665</v>
      </c>
      <c r="B5398" s="75" t="s">
        <v>704</v>
      </c>
      <c r="C5398" s="75" t="s">
        <v>683</v>
      </c>
      <c r="D5398" s="75" t="s">
        <v>146</v>
      </c>
      <c r="E5398" s="75" t="s">
        <v>13</v>
      </c>
      <c r="F5398" s="75" t="s">
        <v>707</v>
      </c>
      <c r="G5398" s="77">
        <v>3.0</v>
      </c>
    </row>
    <row r="5399">
      <c r="A5399" s="75" t="s">
        <v>665</v>
      </c>
      <c r="B5399" s="75" t="s">
        <v>704</v>
      </c>
      <c r="C5399" s="75" t="s">
        <v>683</v>
      </c>
      <c r="D5399" s="75" t="s">
        <v>146</v>
      </c>
      <c r="E5399" s="75" t="s">
        <v>10</v>
      </c>
      <c r="F5399" s="75" t="s">
        <v>705</v>
      </c>
      <c r="G5399" s="77">
        <v>1261.0</v>
      </c>
    </row>
    <row r="5400">
      <c r="A5400" s="75" t="s">
        <v>665</v>
      </c>
      <c r="B5400" s="75" t="s">
        <v>704</v>
      </c>
      <c r="C5400" s="75" t="s">
        <v>683</v>
      </c>
      <c r="D5400" s="75" t="s">
        <v>146</v>
      </c>
      <c r="E5400" s="75" t="s">
        <v>10</v>
      </c>
      <c r="F5400" s="75" t="s">
        <v>706</v>
      </c>
      <c r="G5400" s="77">
        <v>918.0</v>
      </c>
    </row>
    <row r="5401">
      <c r="A5401" s="75" t="s">
        <v>665</v>
      </c>
      <c r="B5401" s="75" t="s">
        <v>704</v>
      </c>
      <c r="C5401" s="75" t="s">
        <v>683</v>
      </c>
      <c r="D5401" s="75" t="s">
        <v>146</v>
      </c>
      <c r="E5401" s="75" t="s">
        <v>10</v>
      </c>
      <c r="F5401" s="75" t="s">
        <v>707</v>
      </c>
      <c r="G5401" s="77">
        <v>544.0</v>
      </c>
    </row>
    <row r="5402">
      <c r="A5402" s="75" t="s">
        <v>665</v>
      </c>
      <c r="B5402" s="75" t="s">
        <v>704</v>
      </c>
      <c r="C5402" s="75" t="s">
        <v>683</v>
      </c>
      <c r="D5402" s="75" t="s">
        <v>146</v>
      </c>
      <c r="E5402" s="75" t="s">
        <v>16</v>
      </c>
      <c r="F5402" s="75" t="s">
        <v>705</v>
      </c>
      <c r="G5402" s="77">
        <v>156.0</v>
      </c>
    </row>
    <row r="5403">
      <c r="A5403" s="75" t="s">
        <v>665</v>
      </c>
      <c r="B5403" s="75" t="s">
        <v>704</v>
      </c>
      <c r="C5403" s="75" t="s">
        <v>683</v>
      </c>
      <c r="D5403" s="75" t="s">
        <v>146</v>
      </c>
      <c r="E5403" s="75" t="s">
        <v>16</v>
      </c>
      <c r="F5403" s="75" t="s">
        <v>706</v>
      </c>
      <c r="G5403" s="77">
        <v>91.0</v>
      </c>
    </row>
    <row r="5404">
      <c r="A5404" s="75" t="s">
        <v>665</v>
      </c>
      <c r="B5404" s="75" t="s">
        <v>704</v>
      </c>
      <c r="C5404" s="75" t="s">
        <v>683</v>
      </c>
      <c r="D5404" s="75" t="s">
        <v>146</v>
      </c>
      <c r="E5404" s="75" t="s">
        <v>16</v>
      </c>
      <c r="F5404" s="75" t="s">
        <v>707</v>
      </c>
      <c r="G5404" s="77">
        <v>86.0</v>
      </c>
    </row>
    <row r="5405">
      <c r="A5405" s="75" t="s">
        <v>665</v>
      </c>
      <c r="B5405" s="75" t="s">
        <v>704</v>
      </c>
      <c r="C5405" s="75" t="s">
        <v>683</v>
      </c>
      <c r="D5405" s="75" t="s">
        <v>146</v>
      </c>
      <c r="E5405" s="75" t="s">
        <v>12</v>
      </c>
      <c r="F5405" s="75" t="s">
        <v>705</v>
      </c>
      <c r="G5405" s="77">
        <v>37.0</v>
      </c>
    </row>
    <row r="5406">
      <c r="A5406" s="75" t="s">
        <v>665</v>
      </c>
      <c r="B5406" s="75" t="s">
        <v>704</v>
      </c>
      <c r="C5406" s="75" t="s">
        <v>683</v>
      </c>
      <c r="D5406" s="75" t="s">
        <v>146</v>
      </c>
      <c r="E5406" s="75" t="s">
        <v>12</v>
      </c>
      <c r="F5406" s="75" t="s">
        <v>706</v>
      </c>
      <c r="G5406" s="77">
        <v>6.0</v>
      </c>
    </row>
    <row r="5407">
      <c r="A5407" s="75" t="s">
        <v>665</v>
      </c>
      <c r="B5407" s="75" t="s">
        <v>704</v>
      </c>
      <c r="C5407" s="75" t="s">
        <v>683</v>
      </c>
      <c r="D5407" s="75" t="s">
        <v>146</v>
      </c>
      <c r="E5407" s="75" t="s">
        <v>12</v>
      </c>
      <c r="F5407" s="75" t="s">
        <v>707</v>
      </c>
      <c r="G5407" s="77">
        <v>6.0</v>
      </c>
    </row>
    <row r="5408">
      <c r="A5408" s="75" t="s">
        <v>665</v>
      </c>
      <c r="B5408" s="75" t="s">
        <v>704</v>
      </c>
      <c r="C5408" s="75" t="s">
        <v>683</v>
      </c>
      <c r="D5408" s="75" t="s">
        <v>146</v>
      </c>
      <c r="E5408" s="75" t="s">
        <v>18</v>
      </c>
      <c r="F5408" s="75" t="s">
        <v>705</v>
      </c>
      <c r="G5408" s="77">
        <v>1.0</v>
      </c>
    </row>
    <row r="5409">
      <c r="A5409" s="75" t="s">
        <v>665</v>
      </c>
      <c r="B5409" s="75" t="s">
        <v>704</v>
      </c>
      <c r="C5409" s="75" t="s">
        <v>683</v>
      </c>
      <c r="D5409" s="75" t="s">
        <v>146</v>
      </c>
      <c r="E5409" s="75" t="s">
        <v>18</v>
      </c>
      <c r="F5409" s="75" t="s">
        <v>706</v>
      </c>
      <c r="G5409" s="77">
        <v>0.0</v>
      </c>
    </row>
    <row r="5410">
      <c r="A5410" s="75" t="s">
        <v>665</v>
      </c>
      <c r="B5410" s="75" t="s">
        <v>704</v>
      </c>
      <c r="C5410" s="75" t="s">
        <v>683</v>
      </c>
      <c r="D5410" s="75" t="s">
        <v>146</v>
      </c>
      <c r="E5410" s="75" t="s">
        <v>18</v>
      </c>
      <c r="F5410" s="75" t="s">
        <v>707</v>
      </c>
      <c r="G5410" s="77">
        <v>0.0</v>
      </c>
    </row>
    <row r="5411">
      <c r="A5411" s="75" t="s">
        <v>665</v>
      </c>
      <c r="B5411" s="75" t="s">
        <v>704</v>
      </c>
      <c r="C5411" s="75" t="s">
        <v>683</v>
      </c>
      <c r="D5411" s="75" t="s">
        <v>97</v>
      </c>
      <c r="E5411" s="75" t="s">
        <v>17</v>
      </c>
      <c r="F5411" s="75" t="s">
        <v>705</v>
      </c>
      <c r="G5411" s="77">
        <v>19.0</v>
      </c>
    </row>
    <row r="5412">
      <c r="A5412" s="75" t="s">
        <v>665</v>
      </c>
      <c r="B5412" s="75" t="s">
        <v>704</v>
      </c>
      <c r="C5412" s="75" t="s">
        <v>683</v>
      </c>
      <c r="D5412" s="75" t="s">
        <v>97</v>
      </c>
      <c r="E5412" s="75" t="s">
        <v>17</v>
      </c>
      <c r="F5412" s="75" t="s">
        <v>706</v>
      </c>
      <c r="G5412" s="77">
        <v>8.0</v>
      </c>
    </row>
    <row r="5413">
      <c r="A5413" s="75" t="s">
        <v>665</v>
      </c>
      <c r="B5413" s="75" t="s">
        <v>704</v>
      </c>
      <c r="C5413" s="75" t="s">
        <v>683</v>
      </c>
      <c r="D5413" s="75" t="s">
        <v>97</v>
      </c>
      <c r="E5413" s="75" t="s">
        <v>17</v>
      </c>
      <c r="F5413" s="75" t="s">
        <v>707</v>
      </c>
      <c r="G5413" s="77">
        <v>2.0</v>
      </c>
    </row>
    <row r="5414">
      <c r="A5414" s="75" t="s">
        <v>665</v>
      </c>
      <c r="B5414" s="75" t="s">
        <v>704</v>
      </c>
      <c r="C5414" s="75" t="s">
        <v>683</v>
      </c>
      <c r="D5414" s="75" t="s">
        <v>97</v>
      </c>
      <c r="E5414" s="75" t="s">
        <v>14</v>
      </c>
      <c r="F5414" s="75" t="s">
        <v>705</v>
      </c>
      <c r="G5414" s="77">
        <v>32.0</v>
      </c>
    </row>
    <row r="5415">
      <c r="A5415" s="75" t="s">
        <v>665</v>
      </c>
      <c r="B5415" s="75" t="s">
        <v>704</v>
      </c>
      <c r="C5415" s="75" t="s">
        <v>683</v>
      </c>
      <c r="D5415" s="75" t="s">
        <v>97</v>
      </c>
      <c r="E5415" s="75" t="s">
        <v>14</v>
      </c>
      <c r="F5415" s="75" t="s">
        <v>706</v>
      </c>
      <c r="G5415" s="77">
        <v>0.0</v>
      </c>
    </row>
    <row r="5416">
      <c r="A5416" s="75" t="s">
        <v>665</v>
      </c>
      <c r="B5416" s="75" t="s">
        <v>704</v>
      </c>
      <c r="C5416" s="75" t="s">
        <v>683</v>
      </c>
      <c r="D5416" s="75" t="s">
        <v>97</v>
      </c>
      <c r="E5416" s="75" t="s">
        <v>14</v>
      </c>
      <c r="F5416" s="75" t="s">
        <v>707</v>
      </c>
      <c r="G5416" s="77">
        <v>0.0</v>
      </c>
    </row>
    <row r="5417">
      <c r="A5417" s="75" t="s">
        <v>665</v>
      </c>
      <c r="B5417" s="75" t="s">
        <v>704</v>
      </c>
      <c r="C5417" s="75" t="s">
        <v>683</v>
      </c>
      <c r="D5417" s="75" t="s">
        <v>97</v>
      </c>
      <c r="E5417" s="75" t="s">
        <v>11</v>
      </c>
      <c r="F5417" s="75" t="s">
        <v>705</v>
      </c>
      <c r="G5417" s="77">
        <v>2134.0</v>
      </c>
    </row>
    <row r="5418">
      <c r="A5418" s="75" t="s">
        <v>665</v>
      </c>
      <c r="B5418" s="75" t="s">
        <v>704</v>
      </c>
      <c r="C5418" s="75" t="s">
        <v>683</v>
      </c>
      <c r="D5418" s="75" t="s">
        <v>97</v>
      </c>
      <c r="E5418" s="75" t="s">
        <v>11</v>
      </c>
      <c r="F5418" s="75" t="s">
        <v>706</v>
      </c>
      <c r="G5418" s="77">
        <v>1265.0</v>
      </c>
    </row>
    <row r="5419">
      <c r="A5419" s="75" t="s">
        <v>665</v>
      </c>
      <c r="B5419" s="75" t="s">
        <v>704</v>
      </c>
      <c r="C5419" s="75" t="s">
        <v>683</v>
      </c>
      <c r="D5419" s="75" t="s">
        <v>97</v>
      </c>
      <c r="E5419" s="75" t="s">
        <v>11</v>
      </c>
      <c r="F5419" s="75" t="s">
        <v>707</v>
      </c>
      <c r="G5419" s="77">
        <v>1133.0</v>
      </c>
    </row>
    <row r="5420">
      <c r="A5420" s="75" t="s">
        <v>665</v>
      </c>
      <c r="B5420" s="75" t="s">
        <v>704</v>
      </c>
      <c r="C5420" s="75" t="s">
        <v>683</v>
      </c>
      <c r="D5420" s="75" t="s">
        <v>97</v>
      </c>
      <c r="E5420" s="75" t="s">
        <v>20</v>
      </c>
      <c r="F5420" s="75" t="s">
        <v>705</v>
      </c>
      <c r="G5420" s="77">
        <v>16.0</v>
      </c>
    </row>
    <row r="5421">
      <c r="A5421" s="75" t="s">
        <v>665</v>
      </c>
      <c r="B5421" s="75" t="s">
        <v>704</v>
      </c>
      <c r="C5421" s="75" t="s">
        <v>683</v>
      </c>
      <c r="D5421" s="75" t="s">
        <v>97</v>
      </c>
      <c r="E5421" s="75" t="s">
        <v>20</v>
      </c>
      <c r="F5421" s="75" t="s">
        <v>706</v>
      </c>
      <c r="G5421" s="77">
        <v>2.0</v>
      </c>
    </row>
    <row r="5422">
      <c r="A5422" s="75" t="s">
        <v>665</v>
      </c>
      <c r="B5422" s="75" t="s">
        <v>704</v>
      </c>
      <c r="C5422" s="75" t="s">
        <v>683</v>
      </c>
      <c r="D5422" s="75" t="s">
        <v>97</v>
      </c>
      <c r="E5422" s="75" t="s">
        <v>20</v>
      </c>
      <c r="F5422" s="75" t="s">
        <v>707</v>
      </c>
      <c r="G5422" s="77">
        <v>2.0</v>
      </c>
    </row>
    <row r="5423">
      <c r="A5423" s="75" t="s">
        <v>665</v>
      </c>
      <c r="B5423" s="75" t="s">
        <v>704</v>
      </c>
      <c r="C5423" s="75" t="s">
        <v>683</v>
      </c>
      <c r="D5423" s="75" t="s">
        <v>97</v>
      </c>
      <c r="E5423" s="75" t="s">
        <v>15</v>
      </c>
      <c r="F5423" s="75" t="s">
        <v>705</v>
      </c>
      <c r="G5423" s="77">
        <v>424.0</v>
      </c>
    </row>
    <row r="5424">
      <c r="A5424" s="75" t="s">
        <v>665</v>
      </c>
      <c r="B5424" s="75" t="s">
        <v>704</v>
      </c>
      <c r="C5424" s="75" t="s">
        <v>683</v>
      </c>
      <c r="D5424" s="75" t="s">
        <v>97</v>
      </c>
      <c r="E5424" s="75" t="s">
        <v>15</v>
      </c>
      <c r="F5424" s="75" t="s">
        <v>706</v>
      </c>
      <c r="G5424" s="77">
        <v>5.0</v>
      </c>
    </row>
    <row r="5425">
      <c r="A5425" s="75" t="s">
        <v>665</v>
      </c>
      <c r="B5425" s="75" t="s">
        <v>704</v>
      </c>
      <c r="C5425" s="75" t="s">
        <v>683</v>
      </c>
      <c r="D5425" s="75" t="s">
        <v>97</v>
      </c>
      <c r="E5425" s="75" t="s">
        <v>15</v>
      </c>
      <c r="F5425" s="75" t="s">
        <v>707</v>
      </c>
      <c r="G5425" s="77">
        <v>5.0</v>
      </c>
    </row>
    <row r="5426">
      <c r="A5426" s="75" t="s">
        <v>665</v>
      </c>
      <c r="B5426" s="75" t="s">
        <v>704</v>
      </c>
      <c r="C5426" s="75" t="s">
        <v>683</v>
      </c>
      <c r="D5426" s="75" t="s">
        <v>97</v>
      </c>
      <c r="E5426" s="75" t="s">
        <v>19</v>
      </c>
      <c r="F5426" s="75" t="s">
        <v>705</v>
      </c>
      <c r="G5426" s="77">
        <v>4.0</v>
      </c>
    </row>
    <row r="5427">
      <c r="A5427" s="75" t="s">
        <v>665</v>
      </c>
      <c r="B5427" s="75" t="s">
        <v>704</v>
      </c>
      <c r="C5427" s="75" t="s">
        <v>683</v>
      </c>
      <c r="D5427" s="75" t="s">
        <v>97</v>
      </c>
      <c r="E5427" s="75" t="s">
        <v>19</v>
      </c>
      <c r="F5427" s="75" t="s">
        <v>706</v>
      </c>
      <c r="G5427" s="77">
        <v>1.0</v>
      </c>
    </row>
    <row r="5428">
      <c r="A5428" s="75" t="s">
        <v>665</v>
      </c>
      <c r="B5428" s="75" t="s">
        <v>704</v>
      </c>
      <c r="C5428" s="75" t="s">
        <v>683</v>
      </c>
      <c r="D5428" s="75" t="s">
        <v>97</v>
      </c>
      <c r="E5428" s="75" t="s">
        <v>19</v>
      </c>
      <c r="F5428" s="75" t="s">
        <v>707</v>
      </c>
      <c r="G5428" s="77">
        <v>1.0</v>
      </c>
    </row>
    <row r="5429">
      <c r="A5429" s="75" t="s">
        <v>665</v>
      </c>
      <c r="B5429" s="75" t="s">
        <v>704</v>
      </c>
      <c r="C5429" s="75" t="s">
        <v>683</v>
      </c>
      <c r="D5429" s="75" t="s">
        <v>97</v>
      </c>
      <c r="E5429" s="75" t="s">
        <v>13</v>
      </c>
      <c r="F5429" s="75" t="s">
        <v>705</v>
      </c>
      <c r="G5429" s="77">
        <v>11.0</v>
      </c>
    </row>
    <row r="5430">
      <c r="A5430" s="75" t="s">
        <v>665</v>
      </c>
      <c r="B5430" s="75" t="s">
        <v>704</v>
      </c>
      <c r="C5430" s="75" t="s">
        <v>683</v>
      </c>
      <c r="D5430" s="75" t="s">
        <v>97</v>
      </c>
      <c r="E5430" s="75" t="s">
        <v>13</v>
      </c>
      <c r="F5430" s="75" t="s">
        <v>706</v>
      </c>
      <c r="G5430" s="77">
        <v>1.0</v>
      </c>
    </row>
    <row r="5431">
      <c r="A5431" s="75" t="s">
        <v>665</v>
      </c>
      <c r="B5431" s="75" t="s">
        <v>704</v>
      </c>
      <c r="C5431" s="75" t="s">
        <v>683</v>
      </c>
      <c r="D5431" s="75" t="s">
        <v>97</v>
      </c>
      <c r="E5431" s="75" t="s">
        <v>13</v>
      </c>
      <c r="F5431" s="75" t="s">
        <v>707</v>
      </c>
      <c r="G5431" s="77">
        <v>1.0</v>
      </c>
    </row>
    <row r="5432">
      <c r="A5432" s="75" t="s">
        <v>665</v>
      </c>
      <c r="B5432" s="75" t="s">
        <v>704</v>
      </c>
      <c r="C5432" s="75" t="s">
        <v>683</v>
      </c>
      <c r="D5432" s="75" t="s">
        <v>97</v>
      </c>
      <c r="E5432" s="75" t="s">
        <v>10</v>
      </c>
      <c r="F5432" s="75" t="s">
        <v>705</v>
      </c>
      <c r="G5432" s="77">
        <v>2674.0</v>
      </c>
    </row>
    <row r="5433">
      <c r="A5433" s="75" t="s">
        <v>665</v>
      </c>
      <c r="B5433" s="75" t="s">
        <v>704</v>
      </c>
      <c r="C5433" s="75" t="s">
        <v>683</v>
      </c>
      <c r="D5433" s="75" t="s">
        <v>97</v>
      </c>
      <c r="E5433" s="75" t="s">
        <v>10</v>
      </c>
      <c r="F5433" s="75" t="s">
        <v>706</v>
      </c>
      <c r="G5433" s="77">
        <v>2296.0</v>
      </c>
    </row>
    <row r="5434">
      <c r="A5434" s="75" t="s">
        <v>665</v>
      </c>
      <c r="B5434" s="75" t="s">
        <v>704</v>
      </c>
      <c r="C5434" s="75" t="s">
        <v>683</v>
      </c>
      <c r="D5434" s="75" t="s">
        <v>97</v>
      </c>
      <c r="E5434" s="75" t="s">
        <v>10</v>
      </c>
      <c r="F5434" s="75" t="s">
        <v>707</v>
      </c>
      <c r="G5434" s="77">
        <v>1599.0</v>
      </c>
    </row>
    <row r="5435">
      <c r="A5435" s="75" t="s">
        <v>665</v>
      </c>
      <c r="B5435" s="75" t="s">
        <v>704</v>
      </c>
      <c r="C5435" s="75" t="s">
        <v>683</v>
      </c>
      <c r="D5435" s="75" t="s">
        <v>97</v>
      </c>
      <c r="E5435" s="75" t="s">
        <v>16</v>
      </c>
      <c r="F5435" s="75" t="s">
        <v>705</v>
      </c>
      <c r="G5435" s="77">
        <v>2623.0</v>
      </c>
    </row>
    <row r="5436">
      <c r="A5436" s="75" t="s">
        <v>665</v>
      </c>
      <c r="B5436" s="75" t="s">
        <v>704</v>
      </c>
      <c r="C5436" s="75" t="s">
        <v>683</v>
      </c>
      <c r="D5436" s="75" t="s">
        <v>97</v>
      </c>
      <c r="E5436" s="75" t="s">
        <v>16</v>
      </c>
      <c r="F5436" s="75" t="s">
        <v>706</v>
      </c>
      <c r="G5436" s="77">
        <v>2554.0</v>
      </c>
    </row>
    <row r="5437">
      <c r="A5437" s="75" t="s">
        <v>665</v>
      </c>
      <c r="B5437" s="75" t="s">
        <v>704</v>
      </c>
      <c r="C5437" s="75" t="s">
        <v>683</v>
      </c>
      <c r="D5437" s="75" t="s">
        <v>97</v>
      </c>
      <c r="E5437" s="75" t="s">
        <v>16</v>
      </c>
      <c r="F5437" s="75" t="s">
        <v>707</v>
      </c>
      <c r="G5437" s="77">
        <v>2193.0</v>
      </c>
    </row>
    <row r="5438">
      <c r="A5438" s="75" t="s">
        <v>665</v>
      </c>
      <c r="B5438" s="75" t="s">
        <v>704</v>
      </c>
      <c r="C5438" s="75" t="s">
        <v>683</v>
      </c>
      <c r="D5438" s="75" t="s">
        <v>97</v>
      </c>
      <c r="E5438" s="75" t="s">
        <v>12</v>
      </c>
      <c r="F5438" s="75" t="s">
        <v>705</v>
      </c>
      <c r="G5438" s="77">
        <v>66.0</v>
      </c>
    </row>
    <row r="5439">
      <c r="A5439" s="75" t="s">
        <v>665</v>
      </c>
      <c r="B5439" s="75" t="s">
        <v>704</v>
      </c>
      <c r="C5439" s="75" t="s">
        <v>683</v>
      </c>
      <c r="D5439" s="75" t="s">
        <v>97</v>
      </c>
      <c r="E5439" s="75" t="s">
        <v>12</v>
      </c>
      <c r="F5439" s="75" t="s">
        <v>706</v>
      </c>
      <c r="G5439" s="77">
        <v>23.0</v>
      </c>
    </row>
    <row r="5440">
      <c r="A5440" s="75" t="s">
        <v>665</v>
      </c>
      <c r="B5440" s="75" t="s">
        <v>704</v>
      </c>
      <c r="C5440" s="75" t="s">
        <v>683</v>
      </c>
      <c r="D5440" s="75" t="s">
        <v>97</v>
      </c>
      <c r="E5440" s="75" t="s">
        <v>12</v>
      </c>
      <c r="F5440" s="75" t="s">
        <v>707</v>
      </c>
      <c r="G5440" s="77">
        <v>22.0</v>
      </c>
    </row>
    <row r="5441">
      <c r="A5441" s="75" t="s">
        <v>665</v>
      </c>
      <c r="B5441" s="75" t="s">
        <v>704</v>
      </c>
      <c r="C5441" s="75" t="s">
        <v>683</v>
      </c>
      <c r="D5441" s="75" t="s">
        <v>97</v>
      </c>
      <c r="E5441" s="75" t="s">
        <v>18</v>
      </c>
      <c r="F5441" s="75" t="s">
        <v>705</v>
      </c>
      <c r="G5441" s="77">
        <v>8.0</v>
      </c>
    </row>
    <row r="5442">
      <c r="A5442" s="75" t="s">
        <v>665</v>
      </c>
      <c r="B5442" s="75" t="s">
        <v>704</v>
      </c>
      <c r="C5442" s="75" t="s">
        <v>683</v>
      </c>
      <c r="D5442" s="75" t="s">
        <v>97</v>
      </c>
      <c r="E5442" s="75" t="s">
        <v>18</v>
      </c>
      <c r="F5442" s="75" t="s">
        <v>706</v>
      </c>
      <c r="G5442" s="77">
        <v>1.0</v>
      </c>
    </row>
    <row r="5443">
      <c r="A5443" s="75" t="s">
        <v>665</v>
      </c>
      <c r="B5443" s="75" t="s">
        <v>704</v>
      </c>
      <c r="C5443" s="75" t="s">
        <v>683</v>
      </c>
      <c r="D5443" s="75" t="s">
        <v>97</v>
      </c>
      <c r="E5443" s="75" t="s">
        <v>18</v>
      </c>
      <c r="F5443" s="75" t="s">
        <v>707</v>
      </c>
      <c r="G5443" s="77">
        <v>1.0</v>
      </c>
    </row>
    <row r="5444">
      <c r="A5444" s="75" t="s">
        <v>665</v>
      </c>
      <c r="B5444" s="75" t="s">
        <v>704</v>
      </c>
      <c r="C5444" s="75" t="s">
        <v>683</v>
      </c>
      <c r="D5444" s="75" t="s">
        <v>84</v>
      </c>
      <c r="E5444" s="75" t="s">
        <v>17</v>
      </c>
      <c r="F5444" s="75" t="s">
        <v>705</v>
      </c>
      <c r="G5444" s="77">
        <v>203.0</v>
      </c>
    </row>
    <row r="5445">
      <c r="A5445" s="75" t="s">
        <v>665</v>
      </c>
      <c r="B5445" s="75" t="s">
        <v>704</v>
      </c>
      <c r="C5445" s="75" t="s">
        <v>683</v>
      </c>
      <c r="D5445" s="75" t="s">
        <v>84</v>
      </c>
      <c r="E5445" s="75" t="s">
        <v>17</v>
      </c>
      <c r="F5445" s="75" t="s">
        <v>706</v>
      </c>
      <c r="G5445" s="77">
        <v>14.0</v>
      </c>
    </row>
    <row r="5446">
      <c r="A5446" s="75" t="s">
        <v>665</v>
      </c>
      <c r="B5446" s="75" t="s">
        <v>704</v>
      </c>
      <c r="C5446" s="75" t="s">
        <v>683</v>
      </c>
      <c r="D5446" s="75" t="s">
        <v>84</v>
      </c>
      <c r="E5446" s="75" t="s">
        <v>17</v>
      </c>
      <c r="F5446" s="75" t="s">
        <v>707</v>
      </c>
      <c r="G5446" s="77">
        <v>11.0</v>
      </c>
    </row>
    <row r="5447">
      <c r="A5447" s="75" t="s">
        <v>665</v>
      </c>
      <c r="B5447" s="75" t="s">
        <v>704</v>
      </c>
      <c r="C5447" s="75" t="s">
        <v>683</v>
      </c>
      <c r="D5447" s="75" t="s">
        <v>84</v>
      </c>
      <c r="E5447" s="75" t="s">
        <v>14</v>
      </c>
      <c r="F5447" s="75" t="s">
        <v>705</v>
      </c>
      <c r="G5447" s="77">
        <v>1236.0</v>
      </c>
    </row>
    <row r="5448">
      <c r="A5448" s="75" t="s">
        <v>665</v>
      </c>
      <c r="B5448" s="75" t="s">
        <v>704</v>
      </c>
      <c r="C5448" s="75" t="s">
        <v>683</v>
      </c>
      <c r="D5448" s="75" t="s">
        <v>84</v>
      </c>
      <c r="E5448" s="75" t="s">
        <v>14</v>
      </c>
      <c r="F5448" s="75" t="s">
        <v>706</v>
      </c>
      <c r="G5448" s="77">
        <v>0.0</v>
      </c>
    </row>
    <row r="5449">
      <c r="A5449" s="75" t="s">
        <v>665</v>
      </c>
      <c r="B5449" s="75" t="s">
        <v>704</v>
      </c>
      <c r="C5449" s="75" t="s">
        <v>683</v>
      </c>
      <c r="D5449" s="75" t="s">
        <v>84</v>
      </c>
      <c r="E5449" s="75" t="s">
        <v>14</v>
      </c>
      <c r="F5449" s="75" t="s">
        <v>707</v>
      </c>
      <c r="G5449" s="77">
        <v>0.0</v>
      </c>
    </row>
    <row r="5450">
      <c r="A5450" s="75" t="s">
        <v>665</v>
      </c>
      <c r="B5450" s="75" t="s">
        <v>704</v>
      </c>
      <c r="C5450" s="75" t="s">
        <v>683</v>
      </c>
      <c r="D5450" s="75" t="s">
        <v>84</v>
      </c>
      <c r="E5450" s="75" t="s">
        <v>11</v>
      </c>
      <c r="F5450" s="75" t="s">
        <v>705</v>
      </c>
      <c r="G5450" s="77">
        <v>13290.0</v>
      </c>
    </row>
    <row r="5451">
      <c r="A5451" s="75" t="s">
        <v>665</v>
      </c>
      <c r="B5451" s="75" t="s">
        <v>704</v>
      </c>
      <c r="C5451" s="75" t="s">
        <v>683</v>
      </c>
      <c r="D5451" s="75" t="s">
        <v>84</v>
      </c>
      <c r="E5451" s="75" t="s">
        <v>11</v>
      </c>
      <c r="F5451" s="75" t="s">
        <v>706</v>
      </c>
      <c r="G5451" s="77">
        <v>2616.0</v>
      </c>
    </row>
    <row r="5452">
      <c r="A5452" s="75" t="s">
        <v>665</v>
      </c>
      <c r="B5452" s="75" t="s">
        <v>704</v>
      </c>
      <c r="C5452" s="75" t="s">
        <v>683</v>
      </c>
      <c r="D5452" s="75" t="s">
        <v>84</v>
      </c>
      <c r="E5452" s="75" t="s">
        <v>11</v>
      </c>
      <c r="F5452" s="75" t="s">
        <v>707</v>
      </c>
      <c r="G5452" s="77">
        <v>2387.0</v>
      </c>
    </row>
    <row r="5453">
      <c r="A5453" s="75" t="s">
        <v>665</v>
      </c>
      <c r="B5453" s="75" t="s">
        <v>704</v>
      </c>
      <c r="C5453" s="75" t="s">
        <v>683</v>
      </c>
      <c r="D5453" s="75" t="s">
        <v>84</v>
      </c>
      <c r="E5453" s="75" t="s">
        <v>20</v>
      </c>
      <c r="F5453" s="75" t="s">
        <v>705</v>
      </c>
      <c r="G5453" s="77">
        <v>205.0</v>
      </c>
    </row>
    <row r="5454">
      <c r="A5454" s="75" t="s">
        <v>665</v>
      </c>
      <c r="B5454" s="75" t="s">
        <v>704</v>
      </c>
      <c r="C5454" s="75" t="s">
        <v>683</v>
      </c>
      <c r="D5454" s="75" t="s">
        <v>84</v>
      </c>
      <c r="E5454" s="75" t="s">
        <v>20</v>
      </c>
      <c r="F5454" s="75" t="s">
        <v>706</v>
      </c>
      <c r="G5454" s="77">
        <v>45.0</v>
      </c>
    </row>
    <row r="5455">
      <c r="A5455" s="75" t="s">
        <v>665</v>
      </c>
      <c r="B5455" s="75" t="s">
        <v>704</v>
      </c>
      <c r="C5455" s="75" t="s">
        <v>683</v>
      </c>
      <c r="D5455" s="75" t="s">
        <v>84</v>
      </c>
      <c r="E5455" s="75" t="s">
        <v>20</v>
      </c>
      <c r="F5455" s="75" t="s">
        <v>707</v>
      </c>
      <c r="G5455" s="77">
        <v>20.0</v>
      </c>
    </row>
    <row r="5456">
      <c r="A5456" s="75" t="s">
        <v>665</v>
      </c>
      <c r="B5456" s="75" t="s">
        <v>704</v>
      </c>
      <c r="C5456" s="75" t="s">
        <v>683</v>
      </c>
      <c r="D5456" s="75" t="s">
        <v>84</v>
      </c>
      <c r="E5456" s="75" t="s">
        <v>15</v>
      </c>
      <c r="F5456" s="75" t="s">
        <v>705</v>
      </c>
      <c r="G5456" s="77">
        <v>1588.0</v>
      </c>
    </row>
    <row r="5457">
      <c r="A5457" s="75" t="s">
        <v>665</v>
      </c>
      <c r="B5457" s="75" t="s">
        <v>704</v>
      </c>
      <c r="C5457" s="75" t="s">
        <v>683</v>
      </c>
      <c r="D5457" s="75" t="s">
        <v>84</v>
      </c>
      <c r="E5457" s="75" t="s">
        <v>15</v>
      </c>
      <c r="F5457" s="75" t="s">
        <v>706</v>
      </c>
      <c r="G5457" s="77">
        <v>27.0</v>
      </c>
    </row>
    <row r="5458">
      <c r="A5458" s="75" t="s">
        <v>665</v>
      </c>
      <c r="B5458" s="75" t="s">
        <v>704</v>
      </c>
      <c r="C5458" s="75" t="s">
        <v>683</v>
      </c>
      <c r="D5458" s="75" t="s">
        <v>84</v>
      </c>
      <c r="E5458" s="75" t="s">
        <v>15</v>
      </c>
      <c r="F5458" s="75" t="s">
        <v>707</v>
      </c>
      <c r="G5458" s="77">
        <v>27.0</v>
      </c>
    </row>
    <row r="5459">
      <c r="A5459" s="75" t="s">
        <v>665</v>
      </c>
      <c r="B5459" s="75" t="s">
        <v>704</v>
      </c>
      <c r="C5459" s="75" t="s">
        <v>683</v>
      </c>
      <c r="D5459" s="75" t="s">
        <v>84</v>
      </c>
      <c r="E5459" s="75" t="s">
        <v>19</v>
      </c>
      <c r="F5459" s="75" t="s">
        <v>705</v>
      </c>
      <c r="G5459" s="77">
        <v>337.0</v>
      </c>
    </row>
    <row r="5460">
      <c r="A5460" s="75" t="s">
        <v>665</v>
      </c>
      <c r="B5460" s="75" t="s">
        <v>704</v>
      </c>
      <c r="C5460" s="75" t="s">
        <v>683</v>
      </c>
      <c r="D5460" s="75" t="s">
        <v>84</v>
      </c>
      <c r="E5460" s="75" t="s">
        <v>19</v>
      </c>
      <c r="F5460" s="75" t="s">
        <v>706</v>
      </c>
      <c r="G5460" s="77">
        <v>11.0</v>
      </c>
    </row>
    <row r="5461">
      <c r="A5461" s="75" t="s">
        <v>665</v>
      </c>
      <c r="B5461" s="75" t="s">
        <v>704</v>
      </c>
      <c r="C5461" s="75" t="s">
        <v>683</v>
      </c>
      <c r="D5461" s="75" t="s">
        <v>84</v>
      </c>
      <c r="E5461" s="75" t="s">
        <v>19</v>
      </c>
      <c r="F5461" s="75" t="s">
        <v>707</v>
      </c>
      <c r="G5461" s="77">
        <v>11.0</v>
      </c>
    </row>
    <row r="5462">
      <c r="A5462" s="75" t="s">
        <v>665</v>
      </c>
      <c r="B5462" s="75" t="s">
        <v>704</v>
      </c>
      <c r="C5462" s="75" t="s">
        <v>683</v>
      </c>
      <c r="D5462" s="75" t="s">
        <v>84</v>
      </c>
      <c r="E5462" s="75" t="s">
        <v>13</v>
      </c>
      <c r="F5462" s="75" t="s">
        <v>705</v>
      </c>
      <c r="G5462" s="77">
        <v>178.0</v>
      </c>
    </row>
    <row r="5463">
      <c r="A5463" s="75" t="s">
        <v>665</v>
      </c>
      <c r="B5463" s="75" t="s">
        <v>704</v>
      </c>
      <c r="C5463" s="75" t="s">
        <v>683</v>
      </c>
      <c r="D5463" s="75" t="s">
        <v>84</v>
      </c>
      <c r="E5463" s="75" t="s">
        <v>13</v>
      </c>
      <c r="F5463" s="75" t="s">
        <v>706</v>
      </c>
      <c r="G5463" s="77">
        <v>53.0</v>
      </c>
    </row>
    <row r="5464">
      <c r="A5464" s="75" t="s">
        <v>665</v>
      </c>
      <c r="B5464" s="75" t="s">
        <v>704</v>
      </c>
      <c r="C5464" s="75" t="s">
        <v>683</v>
      </c>
      <c r="D5464" s="75" t="s">
        <v>84</v>
      </c>
      <c r="E5464" s="75" t="s">
        <v>13</v>
      </c>
      <c r="F5464" s="75" t="s">
        <v>707</v>
      </c>
      <c r="G5464" s="77">
        <v>43.0</v>
      </c>
    </row>
    <row r="5465">
      <c r="A5465" s="75" t="s">
        <v>665</v>
      </c>
      <c r="B5465" s="75" t="s">
        <v>704</v>
      </c>
      <c r="C5465" s="75" t="s">
        <v>683</v>
      </c>
      <c r="D5465" s="75" t="s">
        <v>84</v>
      </c>
      <c r="E5465" s="75" t="s">
        <v>10</v>
      </c>
      <c r="F5465" s="75" t="s">
        <v>705</v>
      </c>
      <c r="G5465" s="77">
        <v>20762.0</v>
      </c>
    </row>
    <row r="5466">
      <c r="A5466" s="75" t="s">
        <v>665</v>
      </c>
      <c r="B5466" s="75" t="s">
        <v>704</v>
      </c>
      <c r="C5466" s="75" t="s">
        <v>683</v>
      </c>
      <c r="D5466" s="75" t="s">
        <v>84</v>
      </c>
      <c r="E5466" s="75" t="s">
        <v>10</v>
      </c>
      <c r="F5466" s="75" t="s">
        <v>706</v>
      </c>
      <c r="G5466" s="77">
        <v>14073.0</v>
      </c>
    </row>
    <row r="5467">
      <c r="A5467" s="75" t="s">
        <v>665</v>
      </c>
      <c r="B5467" s="75" t="s">
        <v>704</v>
      </c>
      <c r="C5467" s="75" t="s">
        <v>683</v>
      </c>
      <c r="D5467" s="75" t="s">
        <v>84</v>
      </c>
      <c r="E5467" s="75" t="s">
        <v>10</v>
      </c>
      <c r="F5467" s="75" t="s">
        <v>707</v>
      </c>
      <c r="G5467" s="77">
        <v>8211.0</v>
      </c>
    </row>
    <row r="5468">
      <c r="A5468" s="75" t="s">
        <v>665</v>
      </c>
      <c r="B5468" s="75" t="s">
        <v>704</v>
      </c>
      <c r="C5468" s="75" t="s">
        <v>683</v>
      </c>
      <c r="D5468" s="75" t="s">
        <v>84</v>
      </c>
      <c r="E5468" s="75" t="s">
        <v>16</v>
      </c>
      <c r="F5468" s="75" t="s">
        <v>705</v>
      </c>
      <c r="G5468" s="77">
        <v>6252.0</v>
      </c>
    </row>
    <row r="5469">
      <c r="A5469" s="75" t="s">
        <v>665</v>
      </c>
      <c r="B5469" s="75" t="s">
        <v>704</v>
      </c>
      <c r="C5469" s="75" t="s">
        <v>683</v>
      </c>
      <c r="D5469" s="75" t="s">
        <v>84</v>
      </c>
      <c r="E5469" s="75" t="s">
        <v>16</v>
      </c>
      <c r="F5469" s="75" t="s">
        <v>706</v>
      </c>
      <c r="G5469" s="77">
        <v>3396.0</v>
      </c>
    </row>
    <row r="5470">
      <c r="A5470" s="75" t="s">
        <v>665</v>
      </c>
      <c r="B5470" s="75" t="s">
        <v>704</v>
      </c>
      <c r="C5470" s="75" t="s">
        <v>683</v>
      </c>
      <c r="D5470" s="75" t="s">
        <v>84</v>
      </c>
      <c r="E5470" s="75" t="s">
        <v>16</v>
      </c>
      <c r="F5470" s="75" t="s">
        <v>707</v>
      </c>
      <c r="G5470" s="77">
        <v>2970.0</v>
      </c>
    </row>
    <row r="5471">
      <c r="A5471" s="75" t="s">
        <v>665</v>
      </c>
      <c r="B5471" s="75" t="s">
        <v>704</v>
      </c>
      <c r="C5471" s="75" t="s">
        <v>683</v>
      </c>
      <c r="D5471" s="75" t="s">
        <v>84</v>
      </c>
      <c r="E5471" s="75" t="s">
        <v>12</v>
      </c>
      <c r="F5471" s="75" t="s">
        <v>705</v>
      </c>
      <c r="G5471" s="77">
        <v>525.0</v>
      </c>
    </row>
    <row r="5472">
      <c r="A5472" s="75" t="s">
        <v>665</v>
      </c>
      <c r="B5472" s="75" t="s">
        <v>704</v>
      </c>
      <c r="C5472" s="75" t="s">
        <v>683</v>
      </c>
      <c r="D5472" s="75" t="s">
        <v>84</v>
      </c>
      <c r="E5472" s="75" t="s">
        <v>12</v>
      </c>
      <c r="F5472" s="75" t="s">
        <v>706</v>
      </c>
      <c r="G5472" s="77">
        <v>95.0</v>
      </c>
    </row>
    <row r="5473">
      <c r="A5473" s="75" t="s">
        <v>665</v>
      </c>
      <c r="B5473" s="75" t="s">
        <v>704</v>
      </c>
      <c r="C5473" s="75" t="s">
        <v>683</v>
      </c>
      <c r="D5473" s="75" t="s">
        <v>84</v>
      </c>
      <c r="E5473" s="75" t="s">
        <v>12</v>
      </c>
      <c r="F5473" s="75" t="s">
        <v>707</v>
      </c>
      <c r="G5473" s="77">
        <v>73.0</v>
      </c>
    </row>
    <row r="5474">
      <c r="A5474" s="75" t="s">
        <v>665</v>
      </c>
      <c r="B5474" s="75" t="s">
        <v>704</v>
      </c>
      <c r="C5474" s="75" t="s">
        <v>683</v>
      </c>
      <c r="D5474" s="75" t="s">
        <v>84</v>
      </c>
      <c r="E5474" s="75" t="s">
        <v>18</v>
      </c>
      <c r="F5474" s="75" t="s">
        <v>705</v>
      </c>
      <c r="G5474" s="77">
        <v>40.0</v>
      </c>
    </row>
    <row r="5475">
      <c r="A5475" s="75" t="s">
        <v>665</v>
      </c>
      <c r="B5475" s="75" t="s">
        <v>704</v>
      </c>
      <c r="C5475" s="75" t="s">
        <v>683</v>
      </c>
      <c r="D5475" s="75" t="s">
        <v>84</v>
      </c>
      <c r="E5475" s="75" t="s">
        <v>18</v>
      </c>
      <c r="F5475" s="75" t="s">
        <v>706</v>
      </c>
      <c r="G5475" s="77">
        <v>1.0</v>
      </c>
    </row>
    <row r="5476">
      <c r="A5476" s="75" t="s">
        <v>665</v>
      </c>
      <c r="B5476" s="75" t="s">
        <v>704</v>
      </c>
      <c r="C5476" s="75" t="s">
        <v>683</v>
      </c>
      <c r="D5476" s="75" t="s">
        <v>84</v>
      </c>
      <c r="E5476" s="75" t="s">
        <v>18</v>
      </c>
      <c r="F5476" s="75" t="s">
        <v>707</v>
      </c>
      <c r="G5476" s="77">
        <v>1.0</v>
      </c>
    </row>
    <row r="5477">
      <c r="A5477" s="75" t="s">
        <v>665</v>
      </c>
      <c r="B5477" s="75" t="s">
        <v>704</v>
      </c>
      <c r="C5477" s="75" t="s">
        <v>683</v>
      </c>
      <c r="D5477" s="75" t="s">
        <v>86</v>
      </c>
      <c r="E5477" s="75" t="s">
        <v>17</v>
      </c>
      <c r="F5477" s="75" t="s">
        <v>705</v>
      </c>
      <c r="G5477" s="77">
        <v>2568.0</v>
      </c>
    </row>
    <row r="5478">
      <c r="A5478" s="75" t="s">
        <v>665</v>
      </c>
      <c r="B5478" s="75" t="s">
        <v>704</v>
      </c>
      <c r="C5478" s="75" t="s">
        <v>683</v>
      </c>
      <c r="D5478" s="75" t="s">
        <v>86</v>
      </c>
      <c r="E5478" s="75" t="s">
        <v>17</v>
      </c>
      <c r="F5478" s="75" t="s">
        <v>706</v>
      </c>
      <c r="G5478" s="77">
        <v>969.0</v>
      </c>
    </row>
    <row r="5479">
      <c r="A5479" s="75" t="s">
        <v>665</v>
      </c>
      <c r="B5479" s="75" t="s">
        <v>704</v>
      </c>
      <c r="C5479" s="75" t="s">
        <v>683</v>
      </c>
      <c r="D5479" s="75" t="s">
        <v>86</v>
      </c>
      <c r="E5479" s="75" t="s">
        <v>17</v>
      </c>
      <c r="F5479" s="75" t="s">
        <v>707</v>
      </c>
      <c r="G5479" s="77">
        <v>764.0</v>
      </c>
    </row>
    <row r="5480">
      <c r="A5480" s="75" t="s">
        <v>665</v>
      </c>
      <c r="B5480" s="75" t="s">
        <v>704</v>
      </c>
      <c r="C5480" s="75" t="s">
        <v>683</v>
      </c>
      <c r="D5480" s="75" t="s">
        <v>86</v>
      </c>
      <c r="E5480" s="75" t="s">
        <v>14</v>
      </c>
      <c r="F5480" s="75" t="s">
        <v>705</v>
      </c>
      <c r="G5480" s="77">
        <v>3137.0</v>
      </c>
    </row>
    <row r="5481">
      <c r="A5481" s="75" t="s">
        <v>665</v>
      </c>
      <c r="B5481" s="75" t="s">
        <v>704</v>
      </c>
      <c r="C5481" s="75" t="s">
        <v>683</v>
      </c>
      <c r="D5481" s="75" t="s">
        <v>86</v>
      </c>
      <c r="E5481" s="75" t="s">
        <v>14</v>
      </c>
      <c r="F5481" s="75" t="s">
        <v>706</v>
      </c>
      <c r="G5481" s="77">
        <v>0.0</v>
      </c>
    </row>
    <row r="5482">
      <c r="A5482" s="75" t="s">
        <v>665</v>
      </c>
      <c r="B5482" s="75" t="s">
        <v>704</v>
      </c>
      <c r="C5482" s="75" t="s">
        <v>683</v>
      </c>
      <c r="D5482" s="75" t="s">
        <v>86</v>
      </c>
      <c r="E5482" s="75" t="s">
        <v>14</v>
      </c>
      <c r="F5482" s="75" t="s">
        <v>707</v>
      </c>
      <c r="G5482" s="77">
        <v>0.0</v>
      </c>
    </row>
    <row r="5483">
      <c r="A5483" s="75" t="s">
        <v>665</v>
      </c>
      <c r="B5483" s="75" t="s">
        <v>704</v>
      </c>
      <c r="C5483" s="75" t="s">
        <v>683</v>
      </c>
      <c r="D5483" s="75" t="s">
        <v>86</v>
      </c>
      <c r="E5483" s="75" t="s">
        <v>11</v>
      </c>
      <c r="F5483" s="75" t="s">
        <v>705</v>
      </c>
      <c r="G5483" s="77">
        <v>40625.0</v>
      </c>
    </row>
    <row r="5484">
      <c r="A5484" s="75" t="s">
        <v>665</v>
      </c>
      <c r="B5484" s="75" t="s">
        <v>704</v>
      </c>
      <c r="C5484" s="75" t="s">
        <v>683</v>
      </c>
      <c r="D5484" s="75" t="s">
        <v>86</v>
      </c>
      <c r="E5484" s="75" t="s">
        <v>11</v>
      </c>
      <c r="F5484" s="75" t="s">
        <v>706</v>
      </c>
      <c r="G5484" s="77">
        <v>6932.0</v>
      </c>
    </row>
    <row r="5485">
      <c r="A5485" s="75" t="s">
        <v>665</v>
      </c>
      <c r="B5485" s="75" t="s">
        <v>704</v>
      </c>
      <c r="C5485" s="75" t="s">
        <v>683</v>
      </c>
      <c r="D5485" s="75" t="s">
        <v>86</v>
      </c>
      <c r="E5485" s="75" t="s">
        <v>11</v>
      </c>
      <c r="F5485" s="75" t="s">
        <v>707</v>
      </c>
      <c r="G5485" s="77">
        <v>5465.0</v>
      </c>
    </row>
    <row r="5486">
      <c r="A5486" s="75" t="s">
        <v>665</v>
      </c>
      <c r="B5486" s="75" t="s">
        <v>704</v>
      </c>
      <c r="C5486" s="75" t="s">
        <v>683</v>
      </c>
      <c r="D5486" s="75" t="s">
        <v>86</v>
      </c>
      <c r="E5486" s="75" t="s">
        <v>20</v>
      </c>
      <c r="F5486" s="75" t="s">
        <v>705</v>
      </c>
      <c r="G5486" s="77">
        <v>1647.0</v>
      </c>
    </row>
    <row r="5487">
      <c r="A5487" s="75" t="s">
        <v>665</v>
      </c>
      <c r="B5487" s="75" t="s">
        <v>704</v>
      </c>
      <c r="C5487" s="75" t="s">
        <v>683</v>
      </c>
      <c r="D5487" s="75" t="s">
        <v>86</v>
      </c>
      <c r="E5487" s="75" t="s">
        <v>20</v>
      </c>
      <c r="F5487" s="75" t="s">
        <v>706</v>
      </c>
      <c r="G5487" s="77">
        <v>422.0</v>
      </c>
    </row>
    <row r="5488">
      <c r="A5488" s="75" t="s">
        <v>665</v>
      </c>
      <c r="B5488" s="75" t="s">
        <v>704</v>
      </c>
      <c r="C5488" s="75" t="s">
        <v>683</v>
      </c>
      <c r="D5488" s="75" t="s">
        <v>86</v>
      </c>
      <c r="E5488" s="75" t="s">
        <v>20</v>
      </c>
      <c r="F5488" s="75" t="s">
        <v>707</v>
      </c>
      <c r="G5488" s="77">
        <v>381.0</v>
      </c>
    </row>
    <row r="5489">
      <c r="A5489" s="75" t="s">
        <v>665</v>
      </c>
      <c r="B5489" s="75" t="s">
        <v>704</v>
      </c>
      <c r="C5489" s="75" t="s">
        <v>683</v>
      </c>
      <c r="D5489" s="75" t="s">
        <v>86</v>
      </c>
      <c r="E5489" s="75" t="s">
        <v>15</v>
      </c>
      <c r="F5489" s="75" t="s">
        <v>705</v>
      </c>
      <c r="G5489" s="77">
        <v>4618.0</v>
      </c>
    </row>
    <row r="5490">
      <c r="A5490" s="75" t="s">
        <v>665</v>
      </c>
      <c r="B5490" s="75" t="s">
        <v>704</v>
      </c>
      <c r="C5490" s="75" t="s">
        <v>683</v>
      </c>
      <c r="D5490" s="75" t="s">
        <v>86</v>
      </c>
      <c r="E5490" s="75" t="s">
        <v>15</v>
      </c>
      <c r="F5490" s="75" t="s">
        <v>706</v>
      </c>
      <c r="G5490" s="77">
        <v>65.0</v>
      </c>
    </row>
    <row r="5491">
      <c r="A5491" s="75" t="s">
        <v>665</v>
      </c>
      <c r="B5491" s="75" t="s">
        <v>704</v>
      </c>
      <c r="C5491" s="75" t="s">
        <v>683</v>
      </c>
      <c r="D5491" s="75" t="s">
        <v>86</v>
      </c>
      <c r="E5491" s="75" t="s">
        <v>15</v>
      </c>
      <c r="F5491" s="75" t="s">
        <v>707</v>
      </c>
      <c r="G5491" s="77">
        <v>65.0</v>
      </c>
    </row>
    <row r="5492">
      <c r="A5492" s="75" t="s">
        <v>665</v>
      </c>
      <c r="B5492" s="75" t="s">
        <v>704</v>
      </c>
      <c r="C5492" s="75" t="s">
        <v>683</v>
      </c>
      <c r="D5492" s="75" t="s">
        <v>86</v>
      </c>
      <c r="E5492" s="75" t="s">
        <v>19</v>
      </c>
      <c r="F5492" s="75" t="s">
        <v>705</v>
      </c>
      <c r="G5492" s="77">
        <v>509.0</v>
      </c>
    </row>
    <row r="5493">
      <c r="A5493" s="75" t="s">
        <v>665</v>
      </c>
      <c r="B5493" s="75" t="s">
        <v>704</v>
      </c>
      <c r="C5493" s="75" t="s">
        <v>683</v>
      </c>
      <c r="D5493" s="75" t="s">
        <v>86</v>
      </c>
      <c r="E5493" s="75" t="s">
        <v>19</v>
      </c>
      <c r="F5493" s="75" t="s">
        <v>706</v>
      </c>
      <c r="G5493" s="77">
        <v>266.0</v>
      </c>
    </row>
    <row r="5494">
      <c r="A5494" s="75" t="s">
        <v>665</v>
      </c>
      <c r="B5494" s="75" t="s">
        <v>704</v>
      </c>
      <c r="C5494" s="75" t="s">
        <v>683</v>
      </c>
      <c r="D5494" s="75" t="s">
        <v>86</v>
      </c>
      <c r="E5494" s="75" t="s">
        <v>19</v>
      </c>
      <c r="F5494" s="75" t="s">
        <v>707</v>
      </c>
      <c r="G5494" s="77">
        <v>241.0</v>
      </c>
    </row>
    <row r="5495">
      <c r="A5495" s="75" t="s">
        <v>665</v>
      </c>
      <c r="B5495" s="75" t="s">
        <v>704</v>
      </c>
      <c r="C5495" s="75" t="s">
        <v>683</v>
      </c>
      <c r="D5495" s="75" t="s">
        <v>86</v>
      </c>
      <c r="E5495" s="75" t="s">
        <v>13</v>
      </c>
      <c r="F5495" s="75" t="s">
        <v>705</v>
      </c>
      <c r="G5495" s="77">
        <v>797.0</v>
      </c>
    </row>
    <row r="5496">
      <c r="A5496" s="75" t="s">
        <v>665</v>
      </c>
      <c r="B5496" s="75" t="s">
        <v>704</v>
      </c>
      <c r="C5496" s="75" t="s">
        <v>683</v>
      </c>
      <c r="D5496" s="75" t="s">
        <v>86</v>
      </c>
      <c r="E5496" s="75" t="s">
        <v>13</v>
      </c>
      <c r="F5496" s="75" t="s">
        <v>706</v>
      </c>
      <c r="G5496" s="77">
        <v>138.0</v>
      </c>
    </row>
    <row r="5497">
      <c r="A5497" s="75" t="s">
        <v>665</v>
      </c>
      <c r="B5497" s="75" t="s">
        <v>704</v>
      </c>
      <c r="C5497" s="75" t="s">
        <v>683</v>
      </c>
      <c r="D5497" s="75" t="s">
        <v>86</v>
      </c>
      <c r="E5497" s="75" t="s">
        <v>13</v>
      </c>
      <c r="F5497" s="75" t="s">
        <v>707</v>
      </c>
      <c r="G5497" s="77">
        <v>125.0</v>
      </c>
    </row>
    <row r="5498">
      <c r="A5498" s="75" t="s">
        <v>665</v>
      </c>
      <c r="B5498" s="75" t="s">
        <v>704</v>
      </c>
      <c r="C5498" s="75" t="s">
        <v>683</v>
      </c>
      <c r="D5498" s="75" t="s">
        <v>86</v>
      </c>
      <c r="E5498" s="75" t="s">
        <v>10</v>
      </c>
      <c r="F5498" s="75" t="s">
        <v>705</v>
      </c>
      <c r="G5498" s="77">
        <v>42563.0</v>
      </c>
    </row>
    <row r="5499">
      <c r="A5499" s="75" t="s">
        <v>665</v>
      </c>
      <c r="B5499" s="75" t="s">
        <v>704</v>
      </c>
      <c r="C5499" s="75" t="s">
        <v>683</v>
      </c>
      <c r="D5499" s="75" t="s">
        <v>86</v>
      </c>
      <c r="E5499" s="75" t="s">
        <v>10</v>
      </c>
      <c r="F5499" s="75" t="s">
        <v>706</v>
      </c>
      <c r="G5499" s="77">
        <v>26697.0</v>
      </c>
    </row>
    <row r="5500">
      <c r="A5500" s="75" t="s">
        <v>665</v>
      </c>
      <c r="B5500" s="75" t="s">
        <v>704</v>
      </c>
      <c r="C5500" s="75" t="s">
        <v>683</v>
      </c>
      <c r="D5500" s="75" t="s">
        <v>86</v>
      </c>
      <c r="E5500" s="75" t="s">
        <v>10</v>
      </c>
      <c r="F5500" s="75" t="s">
        <v>707</v>
      </c>
      <c r="G5500" s="77">
        <v>16361.0</v>
      </c>
    </row>
    <row r="5501">
      <c r="A5501" s="75" t="s">
        <v>665</v>
      </c>
      <c r="B5501" s="75" t="s">
        <v>704</v>
      </c>
      <c r="C5501" s="75" t="s">
        <v>683</v>
      </c>
      <c r="D5501" s="75" t="s">
        <v>86</v>
      </c>
      <c r="E5501" s="75" t="s">
        <v>16</v>
      </c>
      <c r="F5501" s="75" t="s">
        <v>705</v>
      </c>
      <c r="G5501" s="77">
        <v>7476.0</v>
      </c>
    </row>
    <row r="5502">
      <c r="A5502" s="75" t="s">
        <v>665</v>
      </c>
      <c r="B5502" s="75" t="s">
        <v>704</v>
      </c>
      <c r="C5502" s="75" t="s">
        <v>683</v>
      </c>
      <c r="D5502" s="75" t="s">
        <v>86</v>
      </c>
      <c r="E5502" s="75" t="s">
        <v>16</v>
      </c>
      <c r="F5502" s="75" t="s">
        <v>706</v>
      </c>
      <c r="G5502" s="77">
        <v>3086.0</v>
      </c>
    </row>
    <row r="5503">
      <c r="A5503" s="75" t="s">
        <v>665</v>
      </c>
      <c r="B5503" s="75" t="s">
        <v>704</v>
      </c>
      <c r="C5503" s="75" t="s">
        <v>683</v>
      </c>
      <c r="D5503" s="75" t="s">
        <v>86</v>
      </c>
      <c r="E5503" s="75" t="s">
        <v>16</v>
      </c>
      <c r="F5503" s="75" t="s">
        <v>707</v>
      </c>
      <c r="G5503" s="77">
        <v>2681.0</v>
      </c>
    </row>
    <row r="5504">
      <c r="A5504" s="75" t="s">
        <v>665</v>
      </c>
      <c r="B5504" s="75" t="s">
        <v>704</v>
      </c>
      <c r="C5504" s="75" t="s">
        <v>683</v>
      </c>
      <c r="D5504" s="75" t="s">
        <v>86</v>
      </c>
      <c r="E5504" s="75" t="s">
        <v>12</v>
      </c>
      <c r="F5504" s="75" t="s">
        <v>705</v>
      </c>
      <c r="G5504" s="77">
        <v>1963.0</v>
      </c>
    </row>
    <row r="5505">
      <c r="A5505" s="75" t="s">
        <v>665</v>
      </c>
      <c r="B5505" s="75" t="s">
        <v>704</v>
      </c>
      <c r="C5505" s="75" t="s">
        <v>683</v>
      </c>
      <c r="D5505" s="75" t="s">
        <v>86</v>
      </c>
      <c r="E5505" s="75" t="s">
        <v>12</v>
      </c>
      <c r="F5505" s="75" t="s">
        <v>706</v>
      </c>
      <c r="G5505" s="77">
        <v>201.0</v>
      </c>
    </row>
    <row r="5506">
      <c r="A5506" s="75" t="s">
        <v>665</v>
      </c>
      <c r="B5506" s="75" t="s">
        <v>704</v>
      </c>
      <c r="C5506" s="75" t="s">
        <v>683</v>
      </c>
      <c r="D5506" s="75" t="s">
        <v>86</v>
      </c>
      <c r="E5506" s="75" t="s">
        <v>12</v>
      </c>
      <c r="F5506" s="75" t="s">
        <v>707</v>
      </c>
      <c r="G5506" s="77">
        <v>173.0</v>
      </c>
    </row>
    <row r="5507">
      <c r="A5507" s="75" t="s">
        <v>665</v>
      </c>
      <c r="B5507" s="75" t="s">
        <v>704</v>
      </c>
      <c r="C5507" s="75" t="s">
        <v>683</v>
      </c>
      <c r="D5507" s="75" t="s">
        <v>86</v>
      </c>
      <c r="E5507" s="75" t="s">
        <v>18</v>
      </c>
      <c r="F5507" s="75" t="s">
        <v>705</v>
      </c>
      <c r="G5507" s="77">
        <v>230.0</v>
      </c>
    </row>
    <row r="5508">
      <c r="A5508" s="75" t="s">
        <v>665</v>
      </c>
      <c r="B5508" s="75" t="s">
        <v>704</v>
      </c>
      <c r="C5508" s="75" t="s">
        <v>683</v>
      </c>
      <c r="D5508" s="75" t="s">
        <v>86</v>
      </c>
      <c r="E5508" s="75" t="s">
        <v>18</v>
      </c>
      <c r="F5508" s="75" t="s">
        <v>706</v>
      </c>
      <c r="G5508" s="77">
        <v>12.0</v>
      </c>
    </row>
    <row r="5509">
      <c r="A5509" s="75" t="s">
        <v>665</v>
      </c>
      <c r="B5509" s="75" t="s">
        <v>704</v>
      </c>
      <c r="C5509" s="75" t="s">
        <v>683</v>
      </c>
      <c r="D5509" s="75" t="s">
        <v>86</v>
      </c>
      <c r="E5509" s="75" t="s">
        <v>18</v>
      </c>
      <c r="F5509" s="75" t="s">
        <v>707</v>
      </c>
      <c r="G5509" s="77">
        <v>10.0</v>
      </c>
    </row>
    <row r="5510">
      <c r="A5510" s="75" t="s">
        <v>665</v>
      </c>
      <c r="B5510" s="75" t="s">
        <v>704</v>
      </c>
      <c r="C5510" s="75" t="s">
        <v>683</v>
      </c>
      <c r="D5510" s="75" t="s">
        <v>108</v>
      </c>
      <c r="E5510" s="75" t="s">
        <v>17</v>
      </c>
      <c r="F5510" s="75" t="s">
        <v>705</v>
      </c>
      <c r="G5510" s="77">
        <v>131.0</v>
      </c>
    </row>
    <row r="5511">
      <c r="A5511" s="75" t="s">
        <v>665</v>
      </c>
      <c r="B5511" s="75" t="s">
        <v>704</v>
      </c>
      <c r="C5511" s="75" t="s">
        <v>683</v>
      </c>
      <c r="D5511" s="75" t="s">
        <v>108</v>
      </c>
      <c r="E5511" s="75" t="s">
        <v>17</v>
      </c>
      <c r="F5511" s="75" t="s">
        <v>706</v>
      </c>
      <c r="G5511" s="77">
        <v>27.0</v>
      </c>
    </row>
    <row r="5512">
      <c r="A5512" s="75" t="s">
        <v>665</v>
      </c>
      <c r="B5512" s="75" t="s">
        <v>704</v>
      </c>
      <c r="C5512" s="75" t="s">
        <v>683</v>
      </c>
      <c r="D5512" s="75" t="s">
        <v>108</v>
      </c>
      <c r="E5512" s="75" t="s">
        <v>17</v>
      </c>
      <c r="F5512" s="75" t="s">
        <v>707</v>
      </c>
      <c r="G5512" s="77">
        <v>22.0</v>
      </c>
    </row>
    <row r="5513">
      <c r="A5513" s="75" t="s">
        <v>665</v>
      </c>
      <c r="B5513" s="75" t="s">
        <v>704</v>
      </c>
      <c r="C5513" s="75" t="s">
        <v>683</v>
      </c>
      <c r="D5513" s="75" t="s">
        <v>108</v>
      </c>
      <c r="E5513" s="75" t="s">
        <v>14</v>
      </c>
      <c r="F5513" s="75" t="s">
        <v>705</v>
      </c>
      <c r="G5513" s="77">
        <v>198.0</v>
      </c>
    </row>
    <row r="5514">
      <c r="A5514" s="75" t="s">
        <v>665</v>
      </c>
      <c r="B5514" s="75" t="s">
        <v>704</v>
      </c>
      <c r="C5514" s="75" t="s">
        <v>683</v>
      </c>
      <c r="D5514" s="75" t="s">
        <v>108</v>
      </c>
      <c r="E5514" s="75" t="s">
        <v>14</v>
      </c>
      <c r="F5514" s="75" t="s">
        <v>706</v>
      </c>
      <c r="G5514" s="77">
        <v>0.0</v>
      </c>
    </row>
    <row r="5515">
      <c r="A5515" s="75" t="s">
        <v>665</v>
      </c>
      <c r="B5515" s="75" t="s">
        <v>704</v>
      </c>
      <c r="C5515" s="75" t="s">
        <v>683</v>
      </c>
      <c r="D5515" s="75" t="s">
        <v>108</v>
      </c>
      <c r="E5515" s="75" t="s">
        <v>14</v>
      </c>
      <c r="F5515" s="75" t="s">
        <v>707</v>
      </c>
      <c r="G5515" s="77">
        <v>0.0</v>
      </c>
    </row>
    <row r="5516">
      <c r="A5516" s="75" t="s">
        <v>665</v>
      </c>
      <c r="B5516" s="75" t="s">
        <v>704</v>
      </c>
      <c r="C5516" s="75" t="s">
        <v>683</v>
      </c>
      <c r="D5516" s="75" t="s">
        <v>108</v>
      </c>
      <c r="E5516" s="75" t="s">
        <v>11</v>
      </c>
      <c r="F5516" s="75" t="s">
        <v>705</v>
      </c>
      <c r="G5516" s="77">
        <v>4911.0</v>
      </c>
    </row>
    <row r="5517">
      <c r="A5517" s="75" t="s">
        <v>665</v>
      </c>
      <c r="B5517" s="75" t="s">
        <v>704</v>
      </c>
      <c r="C5517" s="75" t="s">
        <v>683</v>
      </c>
      <c r="D5517" s="75" t="s">
        <v>108</v>
      </c>
      <c r="E5517" s="75" t="s">
        <v>11</v>
      </c>
      <c r="F5517" s="75" t="s">
        <v>706</v>
      </c>
      <c r="G5517" s="77">
        <v>1509.0</v>
      </c>
    </row>
    <row r="5518">
      <c r="A5518" s="75" t="s">
        <v>665</v>
      </c>
      <c r="B5518" s="75" t="s">
        <v>704</v>
      </c>
      <c r="C5518" s="75" t="s">
        <v>683</v>
      </c>
      <c r="D5518" s="75" t="s">
        <v>108</v>
      </c>
      <c r="E5518" s="75" t="s">
        <v>11</v>
      </c>
      <c r="F5518" s="75" t="s">
        <v>707</v>
      </c>
      <c r="G5518" s="77">
        <v>1320.0</v>
      </c>
    </row>
    <row r="5519">
      <c r="A5519" s="75" t="s">
        <v>665</v>
      </c>
      <c r="B5519" s="75" t="s">
        <v>704</v>
      </c>
      <c r="C5519" s="75" t="s">
        <v>683</v>
      </c>
      <c r="D5519" s="75" t="s">
        <v>108</v>
      </c>
      <c r="E5519" s="75" t="s">
        <v>20</v>
      </c>
      <c r="F5519" s="75" t="s">
        <v>705</v>
      </c>
      <c r="G5519" s="77">
        <v>102.0</v>
      </c>
    </row>
    <row r="5520">
      <c r="A5520" s="75" t="s">
        <v>665</v>
      </c>
      <c r="B5520" s="75" t="s">
        <v>704</v>
      </c>
      <c r="C5520" s="75" t="s">
        <v>683</v>
      </c>
      <c r="D5520" s="75" t="s">
        <v>108</v>
      </c>
      <c r="E5520" s="75" t="s">
        <v>20</v>
      </c>
      <c r="F5520" s="75" t="s">
        <v>706</v>
      </c>
      <c r="G5520" s="77">
        <v>20.0</v>
      </c>
    </row>
    <row r="5521">
      <c r="A5521" s="75" t="s">
        <v>665</v>
      </c>
      <c r="B5521" s="75" t="s">
        <v>704</v>
      </c>
      <c r="C5521" s="75" t="s">
        <v>683</v>
      </c>
      <c r="D5521" s="75" t="s">
        <v>108</v>
      </c>
      <c r="E5521" s="75" t="s">
        <v>20</v>
      </c>
      <c r="F5521" s="75" t="s">
        <v>707</v>
      </c>
      <c r="G5521" s="77">
        <v>12.0</v>
      </c>
    </row>
    <row r="5522">
      <c r="A5522" s="75" t="s">
        <v>665</v>
      </c>
      <c r="B5522" s="75" t="s">
        <v>704</v>
      </c>
      <c r="C5522" s="75" t="s">
        <v>683</v>
      </c>
      <c r="D5522" s="75" t="s">
        <v>108</v>
      </c>
      <c r="E5522" s="75" t="s">
        <v>15</v>
      </c>
      <c r="F5522" s="75" t="s">
        <v>705</v>
      </c>
      <c r="G5522" s="77">
        <v>403.0</v>
      </c>
    </row>
    <row r="5523">
      <c r="A5523" s="75" t="s">
        <v>665</v>
      </c>
      <c r="B5523" s="75" t="s">
        <v>704</v>
      </c>
      <c r="C5523" s="75" t="s">
        <v>683</v>
      </c>
      <c r="D5523" s="75" t="s">
        <v>108</v>
      </c>
      <c r="E5523" s="75" t="s">
        <v>15</v>
      </c>
      <c r="F5523" s="75" t="s">
        <v>706</v>
      </c>
      <c r="G5523" s="77">
        <v>11.0</v>
      </c>
    </row>
    <row r="5524">
      <c r="A5524" s="75" t="s">
        <v>665</v>
      </c>
      <c r="B5524" s="75" t="s">
        <v>704</v>
      </c>
      <c r="C5524" s="75" t="s">
        <v>683</v>
      </c>
      <c r="D5524" s="75" t="s">
        <v>108</v>
      </c>
      <c r="E5524" s="75" t="s">
        <v>15</v>
      </c>
      <c r="F5524" s="75" t="s">
        <v>707</v>
      </c>
      <c r="G5524" s="77">
        <v>11.0</v>
      </c>
    </row>
    <row r="5525">
      <c r="A5525" s="75" t="s">
        <v>665</v>
      </c>
      <c r="B5525" s="75" t="s">
        <v>704</v>
      </c>
      <c r="C5525" s="75" t="s">
        <v>683</v>
      </c>
      <c r="D5525" s="75" t="s">
        <v>108</v>
      </c>
      <c r="E5525" s="75" t="s">
        <v>19</v>
      </c>
      <c r="F5525" s="75" t="s">
        <v>705</v>
      </c>
      <c r="G5525" s="77">
        <v>63.0</v>
      </c>
    </row>
    <row r="5526">
      <c r="A5526" s="75" t="s">
        <v>665</v>
      </c>
      <c r="B5526" s="75" t="s">
        <v>704</v>
      </c>
      <c r="C5526" s="75" t="s">
        <v>683</v>
      </c>
      <c r="D5526" s="75" t="s">
        <v>108</v>
      </c>
      <c r="E5526" s="75" t="s">
        <v>19</v>
      </c>
      <c r="F5526" s="75" t="s">
        <v>706</v>
      </c>
      <c r="G5526" s="77">
        <v>14.0</v>
      </c>
    </row>
    <row r="5527">
      <c r="A5527" s="75" t="s">
        <v>665</v>
      </c>
      <c r="B5527" s="75" t="s">
        <v>704</v>
      </c>
      <c r="C5527" s="75" t="s">
        <v>683</v>
      </c>
      <c r="D5527" s="75" t="s">
        <v>108</v>
      </c>
      <c r="E5527" s="75" t="s">
        <v>19</v>
      </c>
      <c r="F5527" s="75" t="s">
        <v>707</v>
      </c>
      <c r="G5527" s="77">
        <v>14.0</v>
      </c>
    </row>
    <row r="5528">
      <c r="A5528" s="75" t="s">
        <v>665</v>
      </c>
      <c r="B5528" s="75" t="s">
        <v>704</v>
      </c>
      <c r="C5528" s="75" t="s">
        <v>683</v>
      </c>
      <c r="D5528" s="75" t="s">
        <v>108</v>
      </c>
      <c r="E5528" s="75" t="s">
        <v>13</v>
      </c>
      <c r="F5528" s="75" t="s">
        <v>705</v>
      </c>
      <c r="G5528" s="77">
        <v>43.0</v>
      </c>
    </row>
    <row r="5529">
      <c r="A5529" s="75" t="s">
        <v>665</v>
      </c>
      <c r="B5529" s="75" t="s">
        <v>704</v>
      </c>
      <c r="C5529" s="75" t="s">
        <v>683</v>
      </c>
      <c r="D5529" s="75" t="s">
        <v>108</v>
      </c>
      <c r="E5529" s="75" t="s">
        <v>13</v>
      </c>
      <c r="F5529" s="75" t="s">
        <v>706</v>
      </c>
      <c r="G5529" s="77">
        <v>9.0</v>
      </c>
    </row>
    <row r="5530">
      <c r="A5530" s="75" t="s">
        <v>665</v>
      </c>
      <c r="B5530" s="75" t="s">
        <v>704</v>
      </c>
      <c r="C5530" s="75" t="s">
        <v>683</v>
      </c>
      <c r="D5530" s="75" t="s">
        <v>108</v>
      </c>
      <c r="E5530" s="75" t="s">
        <v>13</v>
      </c>
      <c r="F5530" s="75" t="s">
        <v>707</v>
      </c>
      <c r="G5530" s="77">
        <v>8.0</v>
      </c>
    </row>
    <row r="5531">
      <c r="A5531" s="75" t="s">
        <v>665</v>
      </c>
      <c r="B5531" s="75" t="s">
        <v>704</v>
      </c>
      <c r="C5531" s="75" t="s">
        <v>683</v>
      </c>
      <c r="D5531" s="75" t="s">
        <v>108</v>
      </c>
      <c r="E5531" s="75" t="s">
        <v>10</v>
      </c>
      <c r="F5531" s="75" t="s">
        <v>705</v>
      </c>
      <c r="G5531" s="77">
        <v>6142.0</v>
      </c>
    </row>
    <row r="5532">
      <c r="A5532" s="75" t="s">
        <v>665</v>
      </c>
      <c r="B5532" s="75" t="s">
        <v>704</v>
      </c>
      <c r="C5532" s="75" t="s">
        <v>683</v>
      </c>
      <c r="D5532" s="75" t="s">
        <v>108</v>
      </c>
      <c r="E5532" s="75" t="s">
        <v>10</v>
      </c>
      <c r="F5532" s="75" t="s">
        <v>706</v>
      </c>
      <c r="G5532" s="77">
        <v>4468.0</v>
      </c>
    </row>
    <row r="5533">
      <c r="A5533" s="75" t="s">
        <v>665</v>
      </c>
      <c r="B5533" s="75" t="s">
        <v>704</v>
      </c>
      <c r="C5533" s="75" t="s">
        <v>683</v>
      </c>
      <c r="D5533" s="75" t="s">
        <v>108</v>
      </c>
      <c r="E5533" s="75" t="s">
        <v>10</v>
      </c>
      <c r="F5533" s="75" t="s">
        <v>707</v>
      </c>
      <c r="G5533" s="77">
        <v>2823.0</v>
      </c>
    </row>
    <row r="5534">
      <c r="A5534" s="75" t="s">
        <v>665</v>
      </c>
      <c r="B5534" s="75" t="s">
        <v>704</v>
      </c>
      <c r="C5534" s="75" t="s">
        <v>683</v>
      </c>
      <c r="D5534" s="75" t="s">
        <v>108</v>
      </c>
      <c r="E5534" s="75" t="s">
        <v>16</v>
      </c>
      <c r="F5534" s="75" t="s">
        <v>705</v>
      </c>
      <c r="G5534" s="77">
        <v>2519.0</v>
      </c>
    </row>
    <row r="5535">
      <c r="A5535" s="75" t="s">
        <v>665</v>
      </c>
      <c r="B5535" s="75" t="s">
        <v>704</v>
      </c>
      <c r="C5535" s="75" t="s">
        <v>683</v>
      </c>
      <c r="D5535" s="75" t="s">
        <v>108</v>
      </c>
      <c r="E5535" s="75" t="s">
        <v>16</v>
      </c>
      <c r="F5535" s="75" t="s">
        <v>706</v>
      </c>
      <c r="G5535" s="77">
        <v>2215.0</v>
      </c>
    </row>
    <row r="5536">
      <c r="A5536" s="75" t="s">
        <v>665</v>
      </c>
      <c r="B5536" s="75" t="s">
        <v>704</v>
      </c>
      <c r="C5536" s="75" t="s">
        <v>683</v>
      </c>
      <c r="D5536" s="75" t="s">
        <v>108</v>
      </c>
      <c r="E5536" s="75" t="s">
        <v>16</v>
      </c>
      <c r="F5536" s="75" t="s">
        <v>707</v>
      </c>
      <c r="G5536" s="77">
        <v>1868.0</v>
      </c>
    </row>
    <row r="5537">
      <c r="A5537" s="75" t="s">
        <v>665</v>
      </c>
      <c r="B5537" s="75" t="s">
        <v>704</v>
      </c>
      <c r="C5537" s="75" t="s">
        <v>683</v>
      </c>
      <c r="D5537" s="75" t="s">
        <v>108</v>
      </c>
      <c r="E5537" s="75" t="s">
        <v>12</v>
      </c>
      <c r="F5537" s="75" t="s">
        <v>705</v>
      </c>
      <c r="G5537" s="77">
        <v>265.0</v>
      </c>
    </row>
    <row r="5538">
      <c r="A5538" s="75" t="s">
        <v>665</v>
      </c>
      <c r="B5538" s="75" t="s">
        <v>704</v>
      </c>
      <c r="C5538" s="75" t="s">
        <v>683</v>
      </c>
      <c r="D5538" s="75" t="s">
        <v>108</v>
      </c>
      <c r="E5538" s="75" t="s">
        <v>12</v>
      </c>
      <c r="F5538" s="75" t="s">
        <v>706</v>
      </c>
      <c r="G5538" s="77">
        <v>38.0</v>
      </c>
    </row>
    <row r="5539">
      <c r="A5539" s="75" t="s">
        <v>665</v>
      </c>
      <c r="B5539" s="75" t="s">
        <v>704</v>
      </c>
      <c r="C5539" s="75" t="s">
        <v>683</v>
      </c>
      <c r="D5539" s="75" t="s">
        <v>108</v>
      </c>
      <c r="E5539" s="75" t="s">
        <v>12</v>
      </c>
      <c r="F5539" s="75" t="s">
        <v>707</v>
      </c>
      <c r="G5539" s="77">
        <v>28.0</v>
      </c>
    </row>
    <row r="5540">
      <c r="A5540" s="75" t="s">
        <v>665</v>
      </c>
      <c r="B5540" s="75" t="s">
        <v>704</v>
      </c>
      <c r="C5540" s="75" t="s">
        <v>683</v>
      </c>
      <c r="D5540" s="75" t="s">
        <v>108</v>
      </c>
      <c r="E5540" s="75" t="s">
        <v>18</v>
      </c>
      <c r="F5540" s="75" t="s">
        <v>705</v>
      </c>
      <c r="G5540" s="77">
        <v>23.0</v>
      </c>
    </row>
    <row r="5541">
      <c r="A5541" s="75" t="s">
        <v>665</v>
      </c>
      <c r="B5541" s="75" t="s">
        <v>704</v>
      </c>
      <c r="C5541" s="75" t="s">
        <v>683</v>
      </c>
      <c r="D5541" s="75" t="s">
        <v>108</v>
      </c>
      <c r="E5541" s="75" t="s">
        <v>18</v>
      </c>
      <c r="F5541" s="75" t="s">
        <v>706</v>
      </c>
      <c r="G5541" s="77">
        <v>4.0</v>
      </c>
    </row>
    <row r="5542">
      <c r="A5542" s="75" t="s">
        <v>665</v>
      </c>
      <c r="B5542" s="75" t="s">
        <v>704</v>
      </c>
      <c r="C5542" s="75" t="s">
        <v>683</v>
      </c>
      <c r="D5542" s="75" t="s">
        <v>108</v>
      </c>
      <c r="E5542" s="75" t="s">
        <v>18</v>
      </c>
      <c r="F5542" s="75" t="s">
        <v>707</v>
      </c>
      <c r="G5542" s="77">
        <v>4.0</v>
      </c>
    </row>
    <row r="5543">
      <c r="A5543" s="75" t="s">
        <v>665</v>
      </c>
      <c r="B5543" s="75" t="s">
        <v>704</v>
      </c>
      <c r="C5543" s="75" t="s">
        <v>683</v>
      </c>
      <c r="D5543" s="75" t="s">
        <v>101</v>
      </c>
      <c r="E5543" s="75" t="s">
        <v>17</v>
      </c>
      <c r="F5543" s="75" t="s">
        <v>705</v>
      </c>
      <c r="G5543" s="77">
        <v>147.0</v>
      </c>
    </row>
    <row r="5544">
      <c r="A5544" s="75" t="s">
        <v>665</v>
      </c>
      <c r="B5544" s="75" t="s">
        <v>704</v>
      </c>
      <c r="C5544" s="75" t="s">
        <v>683</v>
      </c>
      <c r="D5544" s="75" t="s">
        <v>101</v>
      </c>
      <c r="E5544" s="75" t="s">
        <v>17</v>
      </c>
      <c r="F5544" s="75" t="s">
        <v>706</v>
      </c>
      <c r="G5544" s="77">
        <v>31.0</v>
      </c>
    </row>
    <row r="5545">
      <c r="A5545" s="75" t="s">
        <v>665</v>
      </c>
      <c r="B5545" s="75" t="s">
        <v>704</v>
      </c>
      <c r="C5545" s="75" t="s">
        <v>683</v>
      </c>
      <c r="D5545" s="75" t="s">
        <v>101</v>
      </c>
      <c r="E5545" s="75" t="s">
        <v>17</v>
      </c>
      <c r="F5545" s="75" t="s">
        <v>707</v>
      </c>
      <c r="G5545" s="77">
        <v>28.0</v>
      </c>
    </row>
    <row r="5546">
      <c r="A5546" s="75" t="s">
        <v>665</v>
      </c>
      <c r="B5546" s="75" t="s">
        <v>704</v>
      </c>
      <c r="C5546" s="75" t="s">
        <v>683</v>
      </c>
      <c r="D5546" s="75" t="s">
        <v>101</v>
      </c>
      <c r="E5546" s="75" t="s">
        <v>14</v>
      </c>
      <c r="F5546" s="75" t="s">
        <v>705</v>
      </c>
      <c r="G5546" s="77">
        <v>142.0</v>
      </c>
    </row>
    <row r="5547">
      <c r="A5547" s="75" t="s">
        <v>665</v>
      </c>
      <c r="B5547" s="75" t="s">
        <v>704</v>
      </c>
      <c r="C5547" s="75" t="s">
        <v>683</v>
      </c>
      <c r="D5547" s="75" t="s">
        <v>101</v>
      </c>
      <c r="E5547" s="75" t="s">
        <v>14</v>
      </c>
      <c r="F5547" s="75" t="s">
        <v>706</v>
      </c>
      <c r="G5547" s="77">
        <v>0.0</v>
      </c>
    </row>
    <row r="5548">
      <c r="A5548" s="75" t="s">
        <v>665</v>
      </c>
      <c r="B5548" s="75" t="s">
        <v>704</v>
      </c>
      <c r="C5548" s="75" t="s">
        <v>683</v>
      </c>
      <c r="D5548" s="75" t="s">
        <v>101</v>
      </c>
      <c r="E5548" s="75" t="s">
        <v>14</v>
      </c>
      <c r="F5548" s="75" t="s">
        <v>707</v>
      </c>
      <c r="G5548" s="77">
        <v>0.0</v>
      </c>
    </row>
    <row r="5549">
      <c r="A5549" s="75" t="s">
        <v>665</v>
      </c>
      <c r="B5549" s="75" t="s">
        <v>704</v>
      </c>
      <c r="C5549" s="75" t="s">
        <v>683</v>
      </c>
      <c r="D5549" s="75" t="s">
        <v>101</v>
      </c>
      <c r="E5549" s="75" t="s">
        <v>11</v>
      </c>
      <c r="F5549" s="75" t="s">
        <v>705</v>
      </c>
      <c r="G5549" s="77">
        <v>2473.0</v>
      </c>
    </row>
    <row r="5550">
      <c r="A5550" s="75" t="s">
        <v>665</v>
      </c>
      <c r="B5550" s="75" t="s">
        <v>704</v>
      </c>
      <c r="C5550" s="75" t="s">
        <v>683</v>
      </c>
      <c r="D5550" s="75" t="s">
        <v>101</v>
      </c>
      <c r="E5550" s="75" t="s">
        <v>11</v>
      </c>
      <c r="F5550" s="75" t="s">
        <v>706</v>
      </c>
      <c r="G5550" s="77">
        <v>290.0</v>
      </c>
    </row>
    <row r="5551">
      <c r="A5551" s="75" t="s">
        <v>665</v>
      </c>
      <c r="B5551" s="75" t="s">
        <v>704</v>
      </c>
      <c r="C5551" s="75" t="s">
        <v>683</v>
      </c>
      <c r="D5551" s="75" t="s">
        <v>101</v>
      </c>
      <c r="E5551" s="75" t="s">
        <v>11</v>
      </c>
      <c r="F5551" s="75" t="s">
        <v>707</v>
      </c>
      <c r="G5551" s="77">
        <v>242.0</v>
      </c>
    </row>
    <row r="5552">
      <c r="A5552" s="75" t="s">
        <v>665</v>
      </c>
      <c r="B5552" s="75" t="s">
        <v>704</v>
      </c>
      <c r="C5552" s="75" t="s">
        <v>683</v>
      </c>
      <c r="D5552" s="75" t="s">
        <v>101</v>
      </c>
      <c r="E5552" s="75" t="s">
        <v>20</v>
      </c>
      <c r="F5552" s="75" t="s">
        <v>705</v>
      </c>
      <c r="G5552" s="77">
        <v>68.0</v>
      </c>
    </row>
    <row r="5553">
      <c r="A5553" s="75" t="s">
        <v>665</v>
      </c>
      <c r="B5553" s="75" t="s">
        <v>704</v>
      </c>
      <c r="C5553" s="75" t="s">
        <v>683</v>
      </c>
      <c r="D5553" s="75" t="s">
        <v>101</v>
      </c>
      <c r="E5553" s="75" t="s">
        <v>20</v>
      </c>
      <c r="F5553" s="75" t="s">
        <v>706</v>
      </c>
      <c r="G5553" s="77">
        <v>12.0</v>
      </c>
    </row>
    <row r="5554">
      <c r="A5554" s="75" t="s">
        <v>665</v>
      </c>
      <c r="B5554" s="75" t="s">
        <v>704</v>
      </c>
      <c r="C5554" s="75" t="s">
        <v>683</v>
      </c>
      <c r="D5554" s="75" t="s">
        <v>101</v>
      </c>
      <c r="E5554" s="75" t="s">
        <v>20</v>
      </c>
      <c r="F5554" s="75" t="s">
        <v>707</v>
      </c>
      <c r="G5554" s="77">
        <v>11.0</v>
      </c>
    </row>
    <row r="5555">
      <c r="A5555" s="75" t="s">
        <v>665</v>
      </c>
      <c r="B5555" s="75" t="s">
        <v>704</v>
      </c>
      <c r="C5555" s="75" t="s">
        <v>683</v>
      </c>
      <c r="D5555" s="75" t="s">
        <v>101</v>
      </c>
      <c r="E5555" s="75" t="s">
        <v>15</v>
      </c>
      <c r="F5555" s="75" t="s">
        <v>705</v>
      </c>
      <c r="G5555" s="77">
        <v>222.0</v>
      </c>
    </row>
    <row r="5556">
      <c r="A5556" s="75" t="s">
        <v>665</v>
      </c>
      <c r="B5556" s="75" t="s">
        <v>704</v>
      </c>
      <c r="C5556" s="75" t="s">
        <v>683</v>
      </c>
      <c r="D5556" s="75" t="s">
        <v>101</v>
      </c>
      <c r="E5556" s="75" t="s">
        <v>15</v>
      </c>
      <c r="F5556" s="75" t="s">
        <v>706</v>
      </c>
      <c r="G5556" s="77">
        <v>0.0</v>
      </c>
    </row>
    <row r="5557">
      <c r="A5557" s="75" t="s">
        <v>665</v>
      </c>
      <c r="B5557" s="75" t="s">
        <v>704</v>
      </c>
      <c r="C5557" s="75" t="s">
        <v>683</v>
      </c>
      <c r="D5557" s="75" t="s">
        <v>101</v>
      </c>
      <c r="E5557" s="75" t="s">
        <v>15</v>
      </c>
      <c r="F5557" s="75" t="s">
        <v>707</v>
      </c>
      <c r="G5557" s="77">
        <v>0.0</v>
      </c>
    </row>
    <row r="5558">
      <c r="A5558" s="75" t="s">
        <v>665</v>
      </c>
      <c r="B5558" s="75" t="s">
        <v>704</v>
      </c>
      <c r="C5558" s="75" t="s">
        <v>683</v>
      </c>
      <c r="D5558" s="75" t="s">
        <v>101</v>
      </c>
      <c r="E5558" s="75" t="s">
        <v>19</v>
      </c>
      <c r="F5558" s="75" t="s">
        <v>705</v>
      </c>
      <c r="G5558" s="77">
        <v>24.0</v>
      </c>
    </row>
    <row r="5559">
      <c r="A5559" s="75" t="s">
        <v>665</v>
      </c>
      <c r="B5559" s="75" t="s">
        <v>704</v>
      </c>
      <c r="C5559" s="75" t="s">
        <v>683</v>
      </c>
      <c r="D5559" s="75" t="s">
        <v>101</v>
      </c>
      <c r="E5559" s="75" t="s">
        <v>19</v>
      </c>
      <c r="F5559" s="75" t="s">
        <v>706</v>
      </c>
      <c r="G5559" s="77">
        <v>10.0</v>
      </c>
    </row>
    <row r="5560">
      <c r="A5560" s="75" t="s">
        <v>665</v>
      </c>
      <c r="B5560" s="75" t="s">
        <v>704</v>
      </c>
      <c r="C5560" s="75" t="s">
        <v>683</v>
      </c>
      <c r="D5560" s="75" t="s">
        <v>101</v>
      </c>
      <c r="E5560" s="75" t="s">
        <v>19</v>
      </c>
      <c r="F5560" s="75" t="s">
        <v>707</v>
      </c>
      <c r="G5560" s="77">
        <v>9.0</v>
      </c>
    </row>
    <row r="5561">
      <c r="A5561" s="75" t="s">
        <v>665</v>
      </c>
      <c r="B5561" s="75" t="s">
        <v>704</v>
      </c>
      <c r="C5561" s="75" t="s">
        <v>683</v>
      </c>
      <c r="D5561" s="75" t="s">
        <v>101</v>
      </c>
      <c r="E5561" s="75" t="s">
        <v>13</v>
      </c>
      <c r="F5561" s="75" t="s">
        <v>705</v>
      </c>
      <c r="G5561" s="77">
        <v>34.0</v>
      </c>
    </row>
    <row r="5562">
      <c r="A5562" s="75" t="s">
        <v>665</v>
      </c>
      <c r="B5562" s="75" t="s">
        <v>704</v>
      </c>
      <c r="C5562" s="75" t="s">
        <v>683</v>
      </c>
      <c r="D5562" s="75" t="s">
        <v>101</v>
      </c>
      <c r="E5562" s="75" t="s">
        <v>13</v>
      </c>
      <c r="F5562" s="75" t="s">
        <v>706</v>
      </c>
      <c r="G5562" s="77">
        <v>4.0</v>
      </c>
    </row>
    <row r="5563">
      <c r="A5563" s="75" t="s">
        <v>665</v>
      </c>
      <c r="B5563" s="75" t="s">
        <v>704</v>
      </c>
      <c r="C5563" s="75" t="s">
        <v>683</v>
      </c>
      <c r="D5563" s="75" t="s">
        <v>101</v>
      </c>
      <c r="E5563" s="75" t="s">
        <v>13</v>
      </c>
      <c r="F5563" s="75" t="s">
        <v>707</v>
      </c>
      <c r="G5563" s="77">
        <v>4.0</v>
      </c>
    </row>
    <row r="5564">
      <c r="A5564" s="75" t="s">
        <v>665</v>
      </c>
      <c r="B5564" s="75" t="s">
        <v>704</v>
      </c>
      <c r="C5564" s="75" t="s">
        <v>683</v>
      </c>
      <c r="D5564" s="75" t="s">
        <v>101</v>
      </c>
      <c r="E5564" s="75" t="s">
        <v>10</v>
      </c>
      <c r="F5564" s="75" t="s">
        <v>705</v>
      </c>
      <c r="G5564" s="77">
        <v>4696.0</v>
      </c>
    </row>
    <row r="5565">
      <c r="A5565" s="75" t="s">
        <v>665</v>
      </c>
      <c r="B5565" s="75" t="s">
        <v>704</v>
      </c>
      <c r="C5565" s="75" t="s">
        <v>683</v>
      </c>
      <c r="D5565" s="75" t="s">
        <v>101</v>
      </c>
      <c r="E5565" s="75" t="s">
        <v>10</v>
      </c>
      <c r="F5565" s="75" t="s">
        <v>706</v>
      </c>
      <c r="G5565" s="77">
        <v>3544.0</v>
      </c>
    </row>
    <row r="5566">
      <c r="A5566" s="75" t="s">
        <v>665</v>
      </c>
      <c r="B5566" s="75" t="s">
        <v>704</v>
      </c>
      <c r="C5566" s="75" t="s">
        <v>683</v>
      </c>
      <c r="D5566" s="75" t="s">
        <v>101</v>
      </c>
      <c r="E5566" s="75" t="s">
        <v>10</v>
      </c>
      <c r="F5566" s="75" t="s">
        <v>707</v>
      </c>
      <c r="G5566" s="77">
        <v>1926.0</v>
      </c>
    </row>
    <row r="5567">
      <c r="A5567" s="75" t="s">
        <v>665</v>
      </c>
      <c r="B5567" s="75" t="s">
        <v>704</v>
      </c>
      <c r="C5567" s="75" t="s">
        <v>683</v>
      </c>
      <c r="D5567" s="75" t="s">
        <v>101</v>
      </c>
      <c r="E5567" s="75" t="s">
        <v>16</v>
      </c>
      <c r="F5567" s="75" t="s">
        <v>705</v>
      </c>
      <c r="G5567" s="77">
        <v>1504.0</v>
      </c>
    </row>
    <row r="5568">
      <c r="A5568" s="75" t="s">
        <v>665</v>
      </c>
      <c r="B5568" s="75" t="s">
        <v>704</v>
      </c>
      <c r="C5568" s="75" t="s">
        <v>683</v>
      </c>
      <c r="D5568" s="75" t="s">
        <v>101</v>
      </c>
      <c r="E5568" s="75" t="s">
        <v>16</v>
      </c>
      <c r="F5568" s="75" t="s">
        <v>706</v>
      </c>
      <c r="G5568" s="77">
        <v>1321.0</v>
      </c>
    </row>
    <row r="5569">
      <c r="A5569" s="75" t="s">
        <v>665</v>
      </c>
      <c r="B5569" s="75" t="s">
        <v>704</v>
      </c>
      <c r="C5569" s="75" t="s">
        <v>683</v>
      </c>
      <c r="D5569" s="75" t="s">
        <v>101</v>
      </c>
      <c r="E5569" s="75" t="s">
        <v>16</v>
      </c>
      <c r="F5569" s="75" t="s">
        <v>707</v>
      </c>
      <c r="G5569" s="77">
        <v>940.0</v>
      </c>
    </row>
    <row r="5570">
      <c r="A5570" s="75" t="s">
        <v>665</v>
      </c>
      <c r="B5570" s="75" t="s">
        <v>704</v>
      </c>
      <c r="C5570" s="75" t="s">
        <v>683</v>
      </c>
      <c r="D5570" s="75" t="s">
        <v>101</v>
      </c>
      <c r="E5570" s="75" t="s">
        <v>12</v>
      </c>
      <c r="F5570" s="75" t="s">
        <v>705</v>
      </c>
      <c r="G5570" s="77">
        <v>214.0</v>
      </c>
    </row>
    <row r="5571">
      <c r="A5571" s="75" t="s">
        <v>665</v>
      </c>
      <c r="B5571" s="75" t="s">
        <v>704</v>
      </c>
      <c r="C5571" s="75" t="s">
        <v>683</v>
      </c>
      <c r="D5571" s="75" t="s">
        <v>101</v>
      </c>
      <c r="E5571" s="75" t="s">
        <v>12</v>
      </c>
      <c r="F5571" s="75" t="s">
        <v>706</v>
      </c>
      <c r="G5571" s="77">
        <v>44.0</v>
      </c>
    </row>
    <row r="5572">
      <c r="A5572" s="75" t="s">
        <v>665</v>
      </c>
      <c r="B5572" s="75" t="s">
        <v>704</v>
      </c>
      <c r="C5572" s="75" t="s">
        <v>683</v>
      </c>
      <c r="D5572" s="75" t="s">
        <v>101</v>
      </c>
      <c r="E5572" s="75" t="s">
        <v>12</v>
      </c>
      <c r="F5572" s="75" t="s">
        <v>707</v>
      </c>
      <c r="G5572" s="77">
        <v>28.0</v>
      </c>
    </row>
    <row r="5573">
      <c r="A5573" s="75" t="s">
        <v>665</v>
      </c>
      <c r="B5573" s="75" t="s">
        <v>704</v>
      </c>
      <c r="C5573" s="75" t="s">
        <v>683</v>
      </c>
      <c r="D5573" s="75" t="s">
        <v>101</v>
      </c>
      <c r="E5573" s="75" t="s">
        <v>18</v>
      </c>
      <c r="F5573" s="75" t="s">
        <v>705</v>
      </c>
      <c r="G5573" s="77">
        <v>17.0</v>
      </c>
    </row>
    <row r="5574">
      <c r="A5574" s="75" t="s">
        <v>665</v>
      </c>
      <c r="B5574" s="75" t="s">
        <v>704</v>
      </c>
      <c r="C5574" s="75" t="s">
        <v>683</v>
      </c>
      <c r="D5574" s="75" t="s">
        <v>101</v>
      </c>
      <c r="E5574" s="75" t="s">
        <v>18</v>
      </c>
      <c r="F5574" s="75" t="s">
        <v>706</v>
      </c>
      <c r="G5574" s="77">
        <v>0.0</v>
      </c>
    </row>
    <row r="5575">
      <c r="A5575" s="75" t="s">
        <v>665</v>
      </c>
      <c r="B5575" s="75" t="s">
        <v>704</v>
      </c>
      <c r="C5575" s="75" t="s">
        <v>683</v>
      </c>
      <c r="D5575" s="75" t="s">
        <v>101</v>
      </c>
      <c r="E5575" s="75" t="s">
        <v>18</v>
      </c>
      <c r="F5575" s="75" t="s">
        <v>707</v>
      </c>
      <c r="G5575" s="77">
        <v>0.0</v>
      </c>
    </row>
    <row r="5576">
      <c r="A5576" s="75" t="s">
        <v>665</v>
      </c>
      <c r="B5576" s="75" t="s">
        <v>704</v>
      </c>
      <c r="C5576" s="75" t="s">
        <v>683</v>
      </c>
      <c r="D5576" s="75" t="s">
        <v>141</v>
      </c>
      <c r="E5576" s="75" t="s">
        <v>17</v>
      </c>
      <c r="F5576" s="75" t="s">
        <v>705</v>
      </c>
      <c r="G5576" s="77">
        <v>153.0</v>
      </c>
    </row>
    <row r="5577">
      <c r="A5577" s="75" t="s">
        <v>665</v>
      </c>
      <c r="B5577" s="75" t="s">
        <v>704</v>
      </c>
      <c r="C5577" s="75" t="s">
        <v>683</v>
      </c>
      <c r="D5577" s="75" t="s">
        <v>141</v>
      </c>
      <c r="E5577" s="75" t="s">
        <v>17</v>
      </c>
      <c r="F5577" s="75" t="s">
        <v>706</v>
      </c>
      <c r="G5577" s="77">
        <v>6.0</v>
      </c>
    </row>
    <row r="5578">
      <c r="A5578" s="75" t="s">
        <v>665</v>
      </c>
      <c r="B5578" s="75" t="s">
        <v>704</v>
      </c>
      <c r="C5578" s="75" t="s">
        <v>683</v>
      </c>
      <c r="D5578" s="75" t="s">
        <v>141</v>
      </c>
      <c r="E5578" s="75" t="s">
        <v>17</v>
      </c>
      <c r="F5578" s="75" t="s">
        <v>707</v>
      </c>
      <c r="G5578" s="77">
        <v>5.0</v>
      </c>
    </row>
    <row r="5579">
      <c r="A5579" s="75" t="s">
        <v>665</v>
      </c>
      <c r="B5579" s="75" t="s">
        <v>704</v>
      </c>
      <c r="C5579" s="75" t="s">
        <v>683</v>
      </c>
      <c r="D5579" s="75" t="s">
        <v>141</v>
      </c>
      <c r="E5579" s="75" t="s">
        <v>14</v>
      </c>
      <c r="F5579" s="75" t="s">
        <v>705</v>
      </c>
      <c r="G5579" s="77">
        <v>1001.0</v>
      </c>
    </row>
    <row r="5580">
      <c r="A5580" s="75" t="s">
        <v>665</v>
      </c>
      <c r="B5580" s="75" t="s">
        <v>704</v>
      </c>
      <c r="C5580" s="75" t="s">
        <v>683</v>
      </c>
      <c r="D5580" s="75" t="s">
        <v>141</v>
      </c>
      <c r="E5580" s="75" t="s">
        <v>14</v>
      </c>
      <c r="F5580" s="75" t="s">
        <v>706</v>
      </c>
      <c r="G5580" s="77">
        <v>0.0</v>
      </c>
    </row>
    <row r="5581">
      <c r="A5581" s="75" t="s">
        <v>665</v>
      </c>
      <c r="B5581" s="75" t="s">
        <v>704</v>
      </c>
      <c r="C5581" s="75" t="s">
        <v>683</v>
      </c>
      <c r="D5581" s="75" t="s">
        <v>141</v>
      </c>
      <c r="E5581" s="75" t="s">
        <v>14</v>
      </c>
      <c r="F5581" s="75" t="s">
        <v>707</v>
      </c>
      <c r="G5581" s="77">
        <v>0.0</v>
      </c>
    </row>
    <row r="5582">
      <c r="A5582" s="75" t="s">
        <v>665</v>
      </c>
      <c r="B5582" s="75" t="s">
        <v>704</v>
      </c>
      <c r="C5582" s="75" t="s">
        <v>683</v>
      </c>
      <c r="D5582" s="75" t="s">
        <v>141</v>
      </c>
      <c r="E5582" s="75" t="s">
        <v>11</v>
      </c>
      <c r="F5582" s="75" t="s">
        <v>705</v>
      </c>
      <c r="G5582" s="77">
        <v>12520.0</v>
      </c>
    </row>
    <row r="5583">
      <c r="A5583" s="75" t="s">
        <v>665</v>
      </c>
      <c r="B5583" s="75" t="s">
        <v>704</v>
      </c>
      <c r="C5583" s="75" t="s">
        <v>683</v>
      </c>
      <c r="D5583" s="75" t="s">
        <v>141</v>
      </c>
      <c r="E5583" s="75" t="s">
        <v>11</v>
      </c>
      <c r="F5583" s="75" t="s">
        <v>706</v>
      </c>
      <c r="G5583" s="77">
        <v>649.0</v>
      </c>
    </row>
    <row r="5584">
      <c r="A5584" s="75" t="s">
        <v>665</v>
      </c>
      <c r="B5584" s="75" t="s">
        <v>704</v>
      </c>
      <c r="C5584" s="75" t="s">
        <v>683</v>
      </c>
      <c r="D5584" s="75" t="s">
        <v>141</v>
      </c>
      <c r="E5584" s="75" t="s">
        <v>11</v>
      </c>
      <c r="F5584" s="75" t="s">
        <v>707</v>
      </c>
      <c r="G5584" s="77">
        <v>564.0</v>
      </c>
    </row>
    <row r="5585">
      <c r="A5585" s="75" t="s">
        <v>665</v>
      </c>
      <c r="B5585" s="75" t="s">
        <v>704</v>
      </c>
      <c r="C5585" s="75" t="s">
        <v>683</v>
      </c>
      <c r="D5585" s="75" t="s">
        <v>141</v>
      </c>
      <c r="E5585" s="75" t="s">
        <v>20</v>
      </c>
      <c r="F5585" s="75" t="s">
        <v>705</v>
      </c>
      <c r="G5585" s="77">
        <v>411.0</v>
      </c>
    </row>
    <row r="5586">
      <c r="A5586" s="75" t="s">
        <v>665</v>
      </c>
      <c r="B5586" s="75" t="s">
        <v>704</v>
      </c>
      <c r="C5586" s="75" t="s">
        <v>683</v>
      </c>
      <c r="D5586" s="75" t="s">
        <v>141</v>
      </c>
      <c r="E5586" s="75" t="s">
        <v>20</v>
      </c>
      <c r="F5586" s="75" t="s">
        <v>706</v>
      </c>
      <c r="G5586" s="77">
        <v>14.0</v>
      </c>
    </row>
    <row r="5587">
      <c r="A5587" s="75" t="s">
        <v>665</v>
      </c>
      <c r="B5587" s="75" t="s">
        <v>704</v>
      </c>
      <c r="C5587" s="75" t="s">
        <v>683</v>
      </c>
      <c r="D5587" s="75" t="s">
        <v>141</v>
      </c>
      <c r="E5587" s="75" t="s">
        <v>20</v>
      </c>
      <c r="F5587" s="75" t="s">
        <v>707</v>
      </c>
      <c r="G5587" s="77">
        <v>13.0</v>
      </c>
    </row>
    <row r="5588">
      <c r="A5588" s="75" t="s">
        <v>665</v>
      </c>
      <c r="B5588" s="75" t="s">
        <v>704</v>
      </c>
      <c r="C5588" s="75" t="s">
        <v>683</v>
      </c>
      <c r="D5588" s="75" t="s">
        <v>141</v>
      </c>
      <c r="E5588" s="75" t="s">
        <v>15</v>
      </c>
      <c r="F5588" s="75" t="s">
        <v>705</v>
      </c>
      <c r="G5588" s="77">
        <v>687.0</v>
      </c>
    </row>
    <row r="5589">
      <c r="A5589" s="75" t="s">
        <v>665</v>
      </c>
      <c r="B5589" s="75" t="s">
        <v>704</v>
      </c>
      <c r="C5589" s="75" t="s">
        <v>683</v>
      </c>
      <c r="D5589" s="75" t="s">
        <v>141</v>
      </c>
      <c r="E5589" s="75" t="s">
        <v>15</v>
      </c>
      <c r="F5589" s="75" t="s">
        <v>706</v>
      </c>
      <c r="G5589" s="77">
        <v>5.0</v>
      </c>
    </row>
    <row r="5590">
      <c r="A5590" s="75" t="s">
        <v>665</v>
      </c>
      <c r="B5590" s="75" t="s">
        <v>704</v>
      </c>
      <c r="C5590" s="75" t="s">
        <v>683</v>
      </c>
      <c r="D5590" s="75" t="s">
        <v>141</v>
      </c>
      <c r="E5590" s="75" t="s">
        <v>15</v>
      </c>
      <c r="F5590" s="75" t="s">
        <v>707</v>
      </c>
      <c r="G5590" s="77">
        <v>5.0</v>
      </c>
    </row>
    <row r="5591">
      <c r="A5591" s="75" t="s">
        <v>665</v>
      </c>
      <c r="B5591" s="75" t="s">
        <v>704</v>
      </c>
      <c r="C5591" s="75" t="s">
        <v>683</v>
      </c>
      <c r="D5591" s="75" t="s">
        <v>141</v>
      </c>
      <c r="E5591" s="75" t="s">
        <v>19</v>
      </c>
      <c r="F5591" s="75" t="s">
        <v>705</v>
      </c>
      <c r="G5591" s="77">
        <v>115.0</v>
      </c>
    </row>
    <row r="5592">
      <c r="A5592" s="75" t="s">
        <v>665</v>
      </c>
      <c r="B5592" s="75" t="s">
        <v>704</v>
      </c>
      <c r="C5592" s="75" t="s">
        <v>683</v>
      </c>
      <c r="D5592" s="75" t="s">
        <v>141</v>
      </c>
      <c r="E5592" s="75" t="s">
        <v>19</v>
      </c>
      <c r="F5592" s="75" t="s">
        <v>706</v>
      </c>
      <c r="G5592" s="77">
        <v>30.0</v>
      </c>
    </row>
    <row r="5593">
      <c r="A5593" s="75" t="s">
        <v>665</v>
      </c>
      <c r="B5593" s="75" t="s">
        <v>704</v>
      </c>
      <c r="C5593" s="75" t="s">
        <v>683</v>
      </c>
      <c r="D5593" s="75" t="s">
        <v>141</v>
      </c>
      <c r="E5593" s="75" t="s">
        <v>19</v>
      </c>
      <c r="F5593" s="75" t="s">
        <v>707</v>
      </c>
      <c r="G5593" s="77">
        <v>27.0</v>
      </c>
    </row>
    <row r="5594">
      <c r="A5594" s="75" t="s">
        <v>665</v>
      </c>
      <c r="B5594" s="75" t="s">
        <v>704</v>
      </c>
      <c r="C5594" s="75" t="s">
        <v>683</v>
      </c>
      <c r="D5594" s="75" t="s">
        <v>141</v>
      </c>
      <c r="E5594" s="75" t="s">
        <v>13</v>
      </c>
      <c r="F5594" s="75" t="s">
        <v>705</v>
      </c>
      <c r="G5594" s="77">
        <v>240.0</v>
      </c>
    </row>
    <row r="5595">
      <c r="A5595" s="75" t="s">
        <v>665</v>
      </c>
      <c r="B5595" s="75" t="s">
        <v>704</v>
      </c>
      <c r="C5595" s="75" t="s">
        <v>683</v>
      </c>
      <c r="D5595" s="75" t="s">
        <v>141</v>
      </c>
      <c r="E5595" s="75" t="s">
        <v>13</v>
      </c>
      <c r="F5595" s="75" t="s">
        <v>706</v>
      </c>
      <c r="G5595" s="77">
        <v>3.0</v>
      </c>
    </row>
    <row r="5596">
      <c r="A5596" s="75" t="s">
        <v>665</v>
      </c>
      <c r="B5596" s="75" t="s">
        <v>704</v>
      </c>
      <c r="C5596" s="75" t="s">
        <v>683</v>
      </c>
      <c r="D5596" s="75" t="s">
        <v>141</v>
      </c>
      <c r="E5596" s="75" t="s">
        <v>13</v>
      </c>
      <c r="F5596" s="75" t="s">
        <v>707</v>
      </c>
      <c r="G5596" s="77">
        <v>3.0</v>
      </c>
    </row>
    <row r="5597">
      <c r="A5597" s="75" t="s">
        <v>665</v>
      </c>
      <c r="B5597" s="75" t="s">
        <v>704</v>
      </c>
      <c r="C5597" s="75" t="s">
        <v>683</v>
      </c>
      <c r="D5597" s="75" t="s">
        <v>141</v>
      </c>
      <c r="E5597" s="75" t="s">
        <v>10</v>
      </c>
      <c r="F5597" s="75" t="s">
        <v>705</v>
      </c>
      <c r="G5597" s="77">
        <v>9297.0</v>
      </c>
    </row>
    <row r="5598">
      <c r="A5598" s="75" t="s">
        <v>665</v>
      </c>
      <c r="B5598" s="75" t="s">
        <v>704</v>
      </c>
      <c r="C5598" s="75" t="s">
        <v>683</v>
      </c>
      <c r="D5598" s="75" t="s">
        <v>141</v>
      </c>
      <c r="E5598" s="75" t="s">
        <v>10</v>
      </c>
      <c r="F5598" s="75" t="s">
        <v>706</v>
      </c>
      <c r="G5598" s="77">
        <v>2828.0</v>
      </c>
    </row>
    <row r="5599">
      <c r="A5599" s="75" t="s">
        <v>665</v>
      </c>
      <c r="B5599" s="75" t="s">
        <v>704</v>
      </c>
      <c r="C5599" s="75" t="s">
        <v>683</v>
      </c>
      <c r="D5599" s="75" t="s">
        <v>141</v>
      </c>
      <c r="E5599" s="75" t="s">
        <v>10</v>
      </c>
      <c r="F5599" s="75" t="s">
        <v>707</v>
      </c>
      <c r="G5599" s="77">
        <v>1694.0</v>
      </c>
    </row>
    <row r="5600">
      <c r="A5600" s="75" t="s">
        <v>665</v>
      </c>
      <c r="B5600" s="75" t="s">
        <v>704</v>
      </c>
      <c r="C5600" s="75" t="s">
        <v>683</v>
      </c>
      <c r="D5600" s="75" t="s">
        <v>141</v>
      </c>
      <c r="E5600" s="75" t="s">
        <v>16</v>
      </c>
      <c r="F5600" s="75" t="s">
        <v>705</v>
      </c>
      <c r="G5600" s="77">
        <v>1721.0</v>
      </c>
    </row>
    <row r="5601">
      <c r="A5601" s="75" t="s">
        <v>665</v>
      </c>
      <c r="B5601" s="75" t="s">
        <v>704</v>
      </c>
      <c r="C5601" s="75" t="s">
        <v>683</v>
      </c>
      <c r="D5601" s="75" t="s">
        <v>141</v>
      </c>
      <c r="E5601" s="75" t="s">
        <v>16</v>
      </c>
      <c r="F5601" s="75" t="s">
        <v>706</v>
      </c>
      <c r="G5601" s="77">
        <v>197.0</v>
      </c>
    </row>
    <row r="5602">
      <c r="A5602" s="75" t="s">
        <v>665</v>
      </c>
      <c r="B5602" s="75" t="s">
        <v>704</v>
      </c>
      <c r="C5602" s="75" t="s">
        <v>683</v>
      </c>
      <c r="D5602" s="75" t="s">
        <v>141</v>
      </c>
      <c r="E5602" s="75" t="s">
        <v>16</v>
      </c>
      <c r="F5602" s="75" t="s">
        <v>707</v>
      </c>
      <c r="G5602" s="77">
        <v>174.0</v>
      </c>
    </row>
    <row r="5603">
      <c r="A5603" s="75" t="s">
        <v>665</v>
      </c>
      <c r="B5603" s="75" t="s">
        <v>704</v>
      </c>
      <c r="C5603" s="75" t="s">
        <v>683</v>
      </c>
      <c r="D5603" s="75" t="s">
        <v>141</v>
      </c>
      <c r="E5603" s="75" t="s">
        <v>12</v>
      </c>
      <c r="F5603" s="75" t="s">
        <v>705</v>
      </c>
      <c r="G5603" s="77">
        <v>1312.0</v>
      </c>
    </row>
    <row r="5604">
      <c r="A5604" s="75" t="s">
        <v>665</v>
      </c>
      <c r="B5604" s="75" t="s">
        <v>704</v>
      </c>
      <c r="C5604" s="75" t="s">
        <v>683</v>
      </c>
      <c r="D5604" s="75" t="s">
        <v>141</v>
      </c>
      <c r="E5604" s="75" t="s">
        <v>12</v>
      </c>
      <c r="F5604" s="75" t="s">
        <v>706</v>
      </c>
      <c r="G5604" s="77">
        <v>125.0</v>
      </c>
    </row>
    <row r="5605">
      <c r="A5605" s="75" t="s">
        <v>665</v>
      </c>
      <c r="B5605" s="75" t="s">
        <v>704</v>
      </c>
      <c r="C5605" s="75" t="s">
        <v>683</v>
      </c>
      <c r="D5605" s="75" t="s">
        <v>141</v>
      </c>
      <c r="E5605" s="75" t="s">
        <v>12</v>
      </c>
      <c r="F5605" s="75" t="s">
        <v>707</v>
      </c>
      <c r="G5605" s="77">
        <v>97.0</v>
      </c>
    </row>
    <row r="5606">
      <c r="A5606" s="75" t="s">
        <v>665</v>
      </c>
      <c r="B5606" s="75" t="s">
        <v>704</v>
      </c>
      <c r="C5606" s="75" t="s">
        <v>683</v>
      </c>
      <c r="D5606" s="75" t="s">
        <v>141</v>
      </c>
      <c r="E5606" s="75" t="s">
        <v>18</v>
      </c>
      <c r="F5606" s="75" t="s">
        <v>705</v>
      </c>
      <c r="G5606" s="77">
        <v>72.0</v>
      </c>
    </row>
    <row r="5607">
      <c r="A5607" s="75" t="s">
        <v>665</v>
      </c>
      <c r="B5607" s="75" t="s">
        <v>704</v>
      </c>
      <c r="C5607" s="75" t="s">
        <v>683</v>
      </c>
      <c r="D5607" s="75" t="s">
        <v>141</v>
      </c>
      <c r="E5607" s="75" t="s">
        <v>18</v>
      </c>
      <c r="F5607" s="75" t="s">
        <v>706</v>
      </c>
      <c r="G5607" s="77">
        <v>2.0</v>
      </c>
    </row>
    <row r="5608">
      <c r="A5608" s="75" t="s">
        <v>665</v>
      </c>
      <c r="B5608" s="75" t="s">
        <v>704</v>
      </c>
      <c r="C5608" s="75" t="s">
        <v>683</v>
      </c>
      <c r="D5608" s="75" t="s">
        <v>141</v>
      </c>
      <c r="E5608" s="75" t="s">
        <v>18</v>
      </c>
      <c r="F5608" s="75" t="s">
        <v>707</v>
      </c>
      <c r="G5608" s="77">
        <v>2.0</v>
      </c>
    </row>
    <row r="5609">
      <c r="A5609" s="75" t="s">
        <v>665</v>
      </c>
      <c r="B5609" s="75" t="s">
        <v>704</v>
      </c>
      <c r="C5609" s="75" t="s">
        <v>683</v>
      </c>
      <c r="D5609" s="75" t="s">
        <v>113</v>
      </c>
      <c r="E5609" s="75" t="s">
        <v>17</v>
      </c>
      <c r="F5609" s="75" t="s">
        <v>705</v>
      </c>
      <c r="G5609" s="77">
        <v>421.0</v>
      </c>
    </row>
    <row r="5610">
      <c r="A5610" s="75" t="s">
        <v>665</v>
      </c>
      <c r="B5610" s="75" t="s">
        <v>704</v>
      </c>
      <c r="C5610" s="75" t="s">
        <v>683</v>
      </c>
      <c r="D5610" s="75" t="s">
        <v>113</v>
      </c>
      <c r="E5610" s="75" t="s">
        <v>17</v>
      </c>
      <c r="F5610" s="75" t="s">
        <v>706</v>
      </c>
      <c r="G5610" s="77">
        <v>181.0</v>
      </c>
    </row>
    <row r="5611">
      <c r="A5611" s="75" t="s">
        <v>665</v>
      </c>
      <c r="B5611" s="75" t="s">
        <v>704</v>
      </c>
      <c r="C5611" s="75" t="s">
        <v>683</v>
      </c>
      <c r="D5611" s="75" t="s">
        <v>113</v>
      </c>
      <c r="E5611" s="75" t="s">
        <v>17</v>
      </c>
      <c r="F5611" s="75" t="s">
        <v>707</v>
      </c>
      <c r="G5611" s="77">
        <v>144.0</v>
      </c>
    </row>
    <row r="5612">
      <c r="A5612" s="75" t="s">
        <v>665</v>
      </c>
      <c r="B5612" s="75" t="s">
        <v>704</v>
      </c>
      <c r="C5612" s="75" t="s">
        <v>683</v>
      </c>
      <c r="D5612" s="75" t="s">
        <v>113</v>
      </c>
      <c r="E5612" s="75" t="s">
        <v>14</v>
      </c>
      <c r="F5612" s="75" t="s">
        <v>705</v>
      </c>
      <c r="G5612" s="77">
        <v>377.0</v>
      </c>
    </row>
    <row r="5613">
      <c r="A5613" s="75" t="s">
        <v>665</v>
      </c>
      <c r="B5613" s="75" t="s">
        <v>704</v>
      </c>
      <c r="C5613" s="75" t="s">
        <v>683</v>
      </c>
      <c r="D5613" s="75" t="s">
        <v>113</v>
      </c>
      <c r="E5613" s="75" t="s">
        <v>14</v>
      </c>
      <c r="F5613" s="75" t="s">
        <v>706</v>
      </c>
      <c r="G5613" s="77">
        <v>0.0</v>
      </c>
    </row>
    <row r="5614">
      <c r="A5614" s="75" t="s">
        <v>665</v>
      </c>
      <c r="B5614" s="75" t="s">
        <v>704</v>
      </c>
      <c r="C5614" s="75" t="s">
        <v>683</v>
      </c>
      <c r="D5614" s="75" t="s">
        <v>113</v>
      </c>
      <c r="E5614" s="75" t="s">
        <v>14</v>
      </c>
      <c r="F5614" s="75" t="s">
        <v>707</v>
      </c>
      <c r="G5614" s="77">
        <v>0.0</v>
      </c>
    </row>
    <row r="5615">
      <c r="A5615" s="75" t="s">
        <v>665</v>
      </c>
      <c r="B5615" s="75" t="s">
        <v>704</v>
      </c>
      <c r="C5615" s="75" t="s">
        <v>683</v>
      </c>
      <c r="D5615" s="75" t="s">
        <v>113</v>
      </c>
      <c r="E5615" s="75" t="s">
        <v>11</v>
      </c>
      <c r="F5615" s="75" t="s">
        <v>705</v>
      </c>
      <c r="G5615" s="77">
        <v>4975.0</v>
      </c>
    </row>
    <row r="5616">
      <c r="A5616" s="75" t="s">
        <v>665</v>
      </c>
      <c r="B5616" s="75" t="s">
        <v>704</v>
      </c>
      <c r="C5616" s="75" t="s">
        <v>683</v>
      </c>
      <c r="D5616" s="75" t="s">
        <v>113</v>
      </c>
      <c r="E5616" s="75" t="s">
        <v>11</v>
      </c>
      <c r="F5616" s="75" t="s">
        <v>706</v>
      </c>
      <c r="G5616" s="77">
        <v>336.0</v>
      </c>
    </row>
    <row r="5617">
      <c r="A5617" s="75" t="s">
        <v>665</v>
      </c>
      <c r="B5617" s="75" t="s">
        <v>704</v>
      </c>
      <c r="C5617" s="75" t="s">
        <v>683</v>
      </c>
      <c r="D5617" s="75" t="s">
        <v>113</v>
      </c>
      <c r="E5617" s="75" t="s">
        <v>11</v>
      </c>
      <c r="F5617" s="75" t="s">
        <v>707</v>
      </c>
      <c r="G5617" s="77">
        <v>288.0</v>
      </c>
    </row>
    <row r="5618">
      <c r="A5618" s="75" t="s">
        <v>665</v>
      </c>
      <c r="B5618" s="75" t="s">
        <v>704</v>
      </c>
      <c r="C5618" s="75" t="s">
        <v>683</v>
      </c>
      <c r="D5618" s="75" t="s">
        <v>113</v>
      </c>
      <c r="E5618" s="75" t="s">
        <v>20</v>
      </c>
      <c r="F5618" s="75" t="s">
        <v>705</v>
      </c>
      <c r="G5618" s="77">
        <v>114.0</v>
      </c>
    </row>
    <row r="5619">
      <c r="A5619" s="75" t="s">
        <v>665</v>
      </c>
      <c r="B5619" s="75" t="s">
        <v>704</v>
      </c>
      <c r="C5619" s="75" t="s">
        <v>683</v>
      </c>
      <c r="D5619" s="75" t="s">
        <v>113</v>
      </c>
      <c r="E5619" s="75" t="s">
        <v>20</v>
      </c>
      <c r="F5619" s="75" t="s">
        <v>706</v>
      </c>
      <c r="G5619" s="77">
        <v>9.0</v>
      </c>
    </row>
    <row r="5620">
      <c r="A5620" s="75" t="s">
        <v>665</v>
      </c>
      <c r="B5620" s="75" t="s">
        <v>704</v>
      </c>
      <c r="C5620" s="75" t="s">
        <v>683</v>
      </c>
      <c r="D5620" s="75" t="s">
        <v>113</v>
      </c>
      <c r="E5620" s="75" t="s">
        <v>20</v>
      </c>
      <c r="F5620" s="75" t="s">
        <v>707</v>
      </c>
      <c r="G5620" s="77">
        <v>9.0</v>
      </c>
    </row>
    <row r="5621">
      <c r="A5621" s="75" t="s">
        <v>665</v>
      </c>
      <c r="B5621" s="75" t="s">
        <v>704</v>
      </c>
      <c r="C5621" s="75" t="s">
        <v>683</v>
      </c>
      <c r="D5621" s="75" t="s">
        <v>113</v>
      </c>
      <c r="E5621" s="75" t="s">
        <v>15</v>
      </c>
      <c r="F5621" s="75" t="s">
        <v>705</v>
      </c>
      <c r="G5621" s="77">
        <v>682.0</v>
      </c>
    </row>
    <row r="5622">
      <c r="A5622" s="75" t="s">
        <v>665</v>
      </c>
      <c r="B5622" s="75" t="s">
        <v>704</v>
      </c>
      <c r="C5622" s="75" t="s">
        <v>683</v>
      </c>
      <c r="D5622" s="75" t="s">
        <v>113</v>
      </c>
      <c r="E5622" s="75" t="s">
        <v>15</v>
      </c>
      <c r="F5622" s="75" t="s">
        <v>706</v>
      </c>
      <c r="G5622" s="77">
        <v>18.0</v>
      </c>
    </row>
    <row r="5623">
      <c r="A5623" s="75" t="s">
        <v>665</v>
      </c>
      <c r="B5623" s="75" t="s">
        <v>704</v>
      </c>
      <c r="C5623" s="75" t="s">
        <v>683</v>
      </c>
      <c r="D5623" s="75" t="s">
        <v>113</v>
      </c>
      <c r="E5623" s="75" t="s">
        <v>15</v>
      </c>
      <c r="F5623" s="75" t="s">
        <v>707</v>
      </c>
      <c r="G5623" s="77">
        <v>18.0</v>
      </c>
    </row>
    <row r="5624">
      <c r="A5624" s="75" t="s">
        <v>665</v>
      </c>
      <c r="B5624" s="75" t="s">
        <v>704</v>
      </c>
      <c r="C5624" s="75" t="s">
        <v>683</v>
      </c>
      <c r="D5624" s="75" t="s">
        <v>113</v>
      </c>
      <c r="E5624" s="75" t="s">
        <v>19</v>
      </c>
      <c r="F5624" s="75" t="s">
        <v>705</v>
      </c>
      <c r="G5624" s="77">
        <v>165.0</v>
      </c>
    </row>
    <row r="5625">
      <c r="A5625" s="75" t="s">
        <v>665</v>
      </c>
      <c r="B5625" s="75" t="s">
        <v>704</v>
      </c>
      <c r="C5625" s="75" t="s">
        <v>683</v>
      </c>
      <c r="D5625" s="75" t="s">
        <v>113</v>
      </c>
      <c r="E5625" s="75" t="s">
        <v>19</v>
      </c>
      <c r="F5625" s="75" t="s">
        <v>706</v>
      </c>
      <c r="G5625" s="77">
        <v>92.0</v>
      </c>
    </row>
    <row r="5626">
      <c r="A5626" s="75" t="s">
        <v>665</v>
      </c>
      <c r="B5626" s="75" t="s">
        <v>704</v>
      </c>
      <c r="C5626" s="75" t="s">
        <v>683</v>
      </c>
      <c r="D5626" s="75" t="s">
        <v>113</v>
      </c>
      <c r="E5626" s="75" t="s">
        <v>19</v>
      </c>
      <c r="F5626" s="75" t="s">
        <v>707</v>
      </c>
      <c r="G5626" s="77">
        <v>72.0</v>
      </c>
    </row>
    <row r="5627">
      <c r="A5627" s="75" t="s">
        <v>665</v>
      </c>
      <c r="B5627" s="75" t="s">
        <v>704</v>
      </c>
      <c r="C5627" s="75" t="s">
        <v>683</v>
      </c>
      <c r="D5627" s="75" t="s">
        <v>113</v>
      </c>
      <c r="E5627" s="75" t="s">
        <v>13</v>
      </c>
      <c r="F5627" s="75" t="s">
        <v>705</v>
      </c>
      <c r="G5627" s="77">
        <v>59.0</v>
      </c>
    </row>
    <row r="5628">
      <c r="A5628" s="75" t="s">
        <v>665</v>
      </c>
      <c r="B5628" s="75" t="s">
        <v>704</v>
      </c>
      <c r="C5628" s="75" t="s">
        <v>683</v>
      </c>
      <c r="D5628" s="75" t="s">
        <v>113</v>
      </c>
      <c r="E5628" s="75" t="s">
        <v>13</v>
      </c>
      <c r="F5628" s="75" t="s">
        <v>706</v>
      </c>
      <c r="G5628" s="77">
        <v>4.0</v>
      </c>
    </row>
    <row r="5629">
      <c r="A5629" s="75" t="s">
        <v>665</v>
      </c>
      <c r="B5629" s="75" t="s">
        <v>704</v>
      </c>
      <c r="C5629" s="75" t="s">
        <v>683</v>
      </c>
      <c r="D5629" s="75" t="s">
        <v>113</v>
      </c>
      <c r="E5629" s="75" t="s">
        <v>13</v>
      </c>
      <c r="F5629" s="75" t="s">
        <v>707</v>
      </c>
      <c r="G5629" s="77">
        <v>4.0</v>
      </c>
    </row>
    <row r="5630">
      <c r="A5630" s="75" t="s">
        <v>665</v>
      </c>
      <c r="B5630" s="75" t="s">
        <v>704</v>
      </c>
      <c r="C5630" s="75" t="s">
        <v>683</v>
      </c>
      <c r="D5630" s="75" t="s">
        <v>113</v>
      </c>
      <c r="E5630" s="75" t="s">
        <v>10</v>
      </c>
      <c r="F5630" s="75" t="s">
        <v>705</v>
      </c>
      <c r="G5630" s="77">
        <v>3187.0</v>
      </c>
    </row>
    <row r="5631">
      <c r="A5631" s="75" t="s">
        <v>665</v>
      </c>
      <c r="B5631" s="75" t="s">
        <v>704</v>
      </c>
      <c r="C5631" s="75" t="s">
        <v>683</v>
      </c>
      <c r="D5631" s="75" t="s">
        <v>113</v>
      </c>
      <c r="E5631" s="75" t="s">
        <v>10</v>
      </c>
      <c r="F5631" s="75" t="s">
        <v>706</v>
      </c>
      <c r="G5631" s="77">
        <v>1540.0</v>
      </c>
    </row>
    <row r="5632">
      <c r="A5632" s="75" t="s">
        <v>665</v>
      </c>
      <c r="B5632" s="75" t="s">
        <v>704</v>
      </c>
      <c r="C5632" s="75" t="s">
        <v>683</v>
      </c>
      <c r="D5632" s="75" t="s">
        <v>113</v>
      </c>
      <c r="E5632" s="75" t="s">
        <v>10</v>
      </c>
      <c r="F5632" s="75" t="s">
        <v>707</v>
      </c>
      <c r="G5632" s="77">
        <v>914.0</v>
      </c>
    </row>
    <row r="5633">
      <c r="A5633" s="75" t="s">
        <v>665</v>
      </c>
      <c r="B5633" s="75" t="s">
        <v>704</v>
      </c>
      <c r="C5633" s="75" t="s">
        <v>683</v>
      </c>
      <c r="D5633" s="75" t="s">
        <v>113</v>
      </c>
      <c r="E5633" s="75" t="s">
        <v>16</v>
      </c>
      <c r="F5633" s="75" t="s">
        <v>705</v>
      </c>
      <c r="G5633" s="77">
        <v>330.0</v>
      </c>
    </row>
    <row r="5634">
      <c r="A5634" s="75" t="s">
        <v>665</v>
      </c>
      <c r="B5634" s="75" t="s">
        <v>704</v>
      </c>
      <c r="C5634" s="75" t="s">
        <v>683</v>
      </c>
      <c r="D5634" s="75" t="s">
        <v>113</v>
      </c>
      <c r="E5634" s="75" t="s">
        <v>16</v>
      </c>
      <c r="F5634" s="75" t="s">
        <v>706</v>
      </c>
      <c r="G5634" s="77">
        <v>119.0</v>
      </c>
    </row>
    <row r="5635">
      <c r="A5635" s="75" t="s">
        <v>665</v>
      </c>
      <c r="B5635" s="75" t="s">
        <v>704</v>
      </c>
      <c r="C5635" s="75" t="s">
        <v>683</v>
      </c>
      <c r="D5635" s="75" t="s">
        <v>113</v>
      </c>
      <c r="E5635" s="75" t="s">
        <v>16</v>
      </c>
      <c r="F5635" s="75" t="s">
        <v>707</v>
      </c>
      <c r="G5635" s="77">
        <v>86.0</v>
      </c>
    </row>
    <row r="5636">
      <c r="A5636" s="75" t="s">
        <v>665</v>
      </c>
      <c r="B5636" s="75" t="s">
        <v>704</v>
      </c>
      <c r="C5636" s="75" t="s">
        <v>683</v>
      </c>
      <c r="D5636" s="75" t="s">
        <v>113</v>
      </c>
      <c r="E5636" s="75" t="s">
        <v>12</v>
      </c>
      <c r="F5636" s="75" t="s">
        <v>705</v>
      </c>
      <c r="G5636" s="77">
        <v>710.0</v>
      </c>
    </row>
    <row r="5637">
      <c r="A5637" s="75" t="s">
        <v>665</v>
      </c>
      <c r="B5637" s="75" t="s">
        <v>704</v>
      </c>
      <c r="C5637" s="75" t="s">
        <v>683</v>
      </c>
      <c r="D5637" s="75" t="s">
        <v>113</v>
      </c>
      <c r="E5637" s="75" t="s">
        <v>12</v>
      </c>
      <c r="F5637" s="75" t="s">
        <v>706</v>
      </c>
      <c r="G5637" s="77">
        <v>196.0</v>
      </c>
    </row>
    <row r="5638">
      <c r="A5638" s="75" t="s">
        <v>665</v>
      </c>
      <c r="B5638" s="75" t="s">
        <v>704</v>
      </c>
      <c r="C5638" s="75" t="s">
        <v>683</v>
      </c>
      <c r="D5638" s="75" t="s">
        <v>113</v>
      </c>
      <c r="E5638" s="75" t="s">
        <v>12</v>
      </c>
      <c r="F5638" s="75" t="s">
        <v>707</v>
      </c>
      <c r="G5638" s="77">
        <v>137.0</v>
      </c>
    </row>
    <row r="5639">
      <c r="A5639" s="75" t="s">
        <v>665</v>
      </c>
      <c r="B5639" s="75" t="s">
        <v>704</v>
      </c>
      <c r="C5639" s="75" t="s">
        <v>683</v>
      </c>
      <c r="D5639" s="75" t="s">
        <v>113</v>
      </c>
      <c r="E5639" s="75" t="s">
        <v>18</v>
      </c>
      <c r="F5639" s="75" t="s">
        <v>705</v>
      </c>
      <c r="G5639" s="77">
        <v>35.0</v>
      </c>
    </row>
    <row r="5640">
      <c r="A5640" s="75" t="s">
        <v>665</v>
      </c>
      <c r="B5640" s="75" t="s">
        <v>704</v>
      </c>
      <c r="C5640" s="75" t="s">
        <v>683</v>
      </c>
      <c r="D5640" s="75" t="s">
        <v>113</v>
      </c>
      <c r="E5640" s="75" t="s">
        <v>18</v>
      </c>
      <c r="F5640" s="75" t="s">
        <v>706</v>
      </c>
      <c r="G5640" s="77">
        <v>7.0</v>
      </c>
    </row>
    <row r="5641">
      <c r="A5641" s="75" t="s">
        <v>665</v>
      </c>
      <c r="B5641" s="75" t="s">
        <v>704</v>
      </c>
      <c r="C5641" s="75" t="s">
        <v>683</v>
      </c>
      <c r="D5641" s="75" t="s">
        <v>113</v>
      </c>
      <c r="E5641" s="75" t="s">
        <v>18</v>
      </c>
      <c r="F5641" s="75" t="s">
        <v>707</v>
      </c>
      <c r="G5641" s="77">
        <v>7.0</v>
      </c>
    </row>
    <row r="5642">
      <c r="A5642" s="75" t="s">
        <v>665</v>
      </c>
      <c r="B5642" s="75" t="s">
        <v>704</v>
      </c>
      <c r="C5642" s="75" t="s">
        <v>683</v>
      </c>
      <c r="D5642" s="75" t="s">
        <v>55</v>
      </c>
      <c r="E5642" s="75" t="s">
        <v>17</v>
      </c>
      <c r="F5642" s="75" t="s">
        <v>705</v>
      </c>
      <c r="G5642" s="77">
        <v>273.0</v>
      </c>
    </row>
    <row r="5643">
      <c r="A5643" s="75" t="s">
        <v>665</v>
      </c>
      <c r="B5643" s="75" t="s">
        <v>704</v>
      </c>
      <c r="C5643" s="75" t="s">
        <v>683</v>
      </c>
      <c r="D5643" s="75" t="s">
        <v>55</v>
      </c>
      <c r="E5643" s="75" t="s">
        <v>17</v>
      </c>
      <c r="F5643" s="75" t="s">
        <v>706</v>
      </c>
      <c r="G5643" s="77">
        <v>45.0</v>
      </c>
    </row>
    <row r="5644">
      <c r="A5644" s="75" t="s">
        <v>665</v>
      </c>
      <c r="B5644" s="75" t="s">
        <v>704</v>
      </c>
      <c r="C5644" s="75" t="s">
        <v>683</v>
      </c>
      <c r="D5644" s="75" t="s">
        <v>55</v>
      </c>
      <c r="E5644" s="75" t="s">
        <v>17</v>
      </c>
      <c r="F5644" s="75" t="s">
        <v>707</v>
      </c>
      <c r="G5644" s="77">
        <v>40.0</v>
      </c>
    </row>
    <row r="5645">
      <c r="A5645" s="75" t="s">
        <v>665</v>
      </c>
      <c r="B5645" s="75" t="s">
        <v>704</v>
      </c>
      <c r="C5645" s="75" t="s">
        <v>683</v>
      </c>
      <c r="D5645" s="75" t="s">
        <v>55</v>
      </c>
      <c r="E5645" s="75" t="s">
        <v>14</v>
      </c>
      <c r="F5645" s="75" t="s">
        <v>705</v>
      </c>
      <c r="G5645" s="77">
        <v>643.0</v>
      </c>
    </row>
    <row r="5646">
      <c r="A5646" s="75" t="s">
        <v>665</v>
      </c>
      <c r="B5646" s="75" t="s">
        <v>704</v>
      </c>
      <c r="C5646" s="75" t="s">
        <v>683</v>
      </c>
      <c r="D5646" s="75" t="s">
        <v>55</v>
      </c>
      <c r="E5646" s="75" t="s">
        <v>14</v>
      </c>
      <c r="F5646" s="75" t="s">
        <v>706</v>
      </c>
      <c r="G5646" s="77">
        <v>0.0</v>
      </c>
    </row>
    <row r="5647">
      <c r="A5647" s="75" t="s">
        <v>665</v>
      </c>
      <c r="B5647" s="75" t="s">
        <v>704</v>
      </c>
      <c r="C5647" s="75" t="s">
        <v>683</v>
      </c>
      <c r="D5647" s="75" t="s">
        <v>55</v>
      </c>
      <c r="E5647" s="75" t="s">
        <v>14</v>
      </c>
      <c r="F5647" s="75" t="s">
        <v>707</v>
      </c>
      <c r="G5647" s="77">
        <v>0.0</v>
      </c>
    </row>
    <row r="5648">
      <c r="A5648" s="75" t="s">
        <v>665</v>
      </c>
      <c r="B5648" s="75" t="s">
        <v>704</v>
      </c>
      <c r="C5648" s="75" t="s">
        <v>683</v>
      </c>
      <c r="D5648" s="75" t="s">
        <v>55</v>
      </c>
      <c r="E5648" s="75" t="s">
        <v>11</v>
      </c>
      <c r="F5648" s="75" t="s">
        <v>705</v>
      </c>
      <c r="G5648" s="77">
        <v>16804.0</v>
      </c>
    </row>
    <row r="5649">
      <c r="A5649" s="75" t="s">
        <v>665</v>
      </c>
      <c r="B5649" s="75" t="s">
        <v>704</v>
      </c>
      <c r="C5649" s="75" t="s">
        <v>683</v>
      </c>
      <c r="D5649" s="75" t="s">
        <v>55</v>
      </c>
      <c r="E5649" s="75" t="s">
        <v>11</v>
      </c>
      <c r="F5649" s="75" t="s">
        <v>706</v>
      </c>
      <c r="G5649" s="77">
        <v>2319.0</v>
      </c>
    </row>
    <row r="5650">
      <c r="A5650" s="75" t="s">
        <v>665</v>
      </c>
      <c r="B5650" s="75" t="s">
        <v>704</v>
      </c>
      <c r="C5650" s="75" t="s">
        <v>683</v>
      </c>
      <c r="D5650" s="75" t="s">
        <v>55</v>
      </c>
      <c r="E5650" s="75" t="s">
        <v>11</v>
      </c>
      <c r="F5650" s="75" t="s">
        <v>707</v>
      </c>
      <c r="G5650" s="77">
        <v>1990.0</v>
      </c>
    </row>
    <row r="5651">
      <c r="A5651" s="75" t="s">
        <v>665</v>
      </c>
      <c r="B5651" s="75" t="s">
        <v>704</v>
      </c>
      <c r="C5651" s="75" t="s">
        <v>683</v>
      </c>
      <c r="D5651" s="75" t="s">
        <v>55</v>
      </c>
      <c r="E5651" s="75" t="s">
        <v>20</v>
      </c>
      <c r="F5651" s="75" t="s">
        <v>705</v>
      </c>
      <c r="G5651" s="77">
        <v>206.0</v>
      </c>
    </row>
    <row r="5652">
      <c r="A5652" s="75" t="s">
        <v>665</v>
      </c>
      <c r="B5652" s="75" t="s">
        <v>704</v>
      </c>
      <c r="C5652" s="75" t="s">
        <v>683</v>
      </c>
      <c r="D5652" s="75" t="s">
        <v>55</v>
      </c>
      <c r="E5652" s="75" t="s">
        <v>20</v>
      </c>
      <c r="F5652" s="75" t="s">
        <v>706</v>
      </c>
      <c r="G5652" s="77">
        <v>25.0</v>
      </c>
    </row>
    <row r="5653">
      <c r="A5653" s="75" t="s">
        <v>665</v>
      </c>
      <c r="B5653" s="75" t="s">
        <v>704</v>
      </c>
      <c r="C5653" s="75" t="s">
        <v>683</v>
      </c>
      <c r="D5653" s="75" t="s">
        <v>55</v>
      </c>
      <c r="E5653" s="75" t="s">
        <v>20</v>
      </c>
      <c r="F5653" s="75" t="s">
        <v>707</v>
      </c>
      <c r="G5653" s="77">
        <v>14.0</v>
      </c>
    </row>
    <row r="5654">
      <c r="A5654" s="75" t="s">
        <v>665</v>
      </c>
      <c r="B5654" s="75" t="s">
        <v>704</v>
      </c>
      <c r="C5654" s="75" t="s">
        <v>683</v>
      </c>
      <c r="D5654" s="75" t="s">
        <v>55</v>
      </c>
      <c r="E5654" s="75" t="s">
        <v>15</v>
      </c>
      <c r="F5654" s="75" t="s">
        <v>705</v>
      </c>
      <c r="G5654" s="77">
        <v>1484.0</v>
      </c>
    </row>
    <row r="5655">
      <c r="A5655" s="75" t="s">
        <v>665</v>
      </c>
      <c r="B5655" s="75" t="s">
        <v>704</v>
      </c>
      <c r="C5655" s="75" t="s">
        <v>683</v>
      </c>
      <c r="D5655" s="75" t="s">
        <v>55</v>
      </c>
      <c r="E5655" s="75" t="s">
        <v>15</v>
      </c>
      <c r="F5655" s="75" t="s">
        <v>706</v>
      </c>
      <c r="G5655" s="77">
        <v>35.0</v>
      </c>
    </row>
    <row r="5656">
      <c r="A5656" s="75" t="s">
        <v>665</v>
      </c>
      <c r="B5656" s="75" t="s">
        <v>704</v>
      </c>
      <c r="C5656" s="75" t="s">
        <v>683</v>
      </c>
      <c r="D5656" s="75" t="s">
        <v>55</v>
      </c>
      <c r="E5656" s="75" t="s">
        <v>15</v>
      </c>
      <c r="F5656" s="75" t="s">
        <v>707</v>
      </c>
      <c r="G5656" s="77">
        <v>35.0</v>
      </c>
    </row>
    <row r="5657">
      <c r="A5657" s="75" t="s">
        <v>665</v>
      </c>
      <c r="B5657" s="75" t="s">
        <v>704</v>
      </c>
      <c r="C5657" s="75" t="s">
        <v>683</v>
      </c>
      <c r="D5657" s="75" t="s">
        <v>55</v>
      </c>
      <c r="E5657" s="75" t="s">
        <v>19</v>
      </c>
      <c r="F5657" s="75" t="s">
        <v>705</v>
      </c>
      <c r="G5657" s="77">
        <v>69.0</v>
      </c>
    </row>
    <row r="5658">
      <c r="A5658" s="75" t="s">
        <v>665</v>
      </c>
      <c r="B5658" s="75" t="s">
        <v>704</v>
      </c>
      <c r="C5658" s="75" t="s">
        <v>683</v>
      </c>
      <c r="D5658" s="75" t="s">
        <v>55</v>
      </c>
      <c r="E5658" s="75" t="s">
        <v>19</v>
      </c>
      <c r="F5658" s="75" t="s">
        <v>706</v>
      </c>
      <c r="G5658" s="77">
        <v>26.0</v>
      </c>
    </row>
    <row r="5659">
      <c r="A5659" s="75" t="s">
        <v>665</v>
      </c>
      <c r="B5659" s="75" t="s">
        <v>704</v>
      </c>
      <c r="C5659" s="75" t="s">
        <v>683</v>
      </c>
      <c r="D5659" s="75" t="s">
        <v>55</v>
      </c>
      <c r="E5659" s="75" t="s">
        <v>19</v>
      </c>
      <c r="F5659" s="75" t="s">
        <v>707</v>
      </c>
      <c r="G5659" s="77">
        <v>26.0</v>
      </c>
    </row>
    <row r="5660">
      <c r="A5660" s="75" t="s">
        <v>665</v>
      </c>
      <c r="B5660" s="75" t="s">
        <v>704</v>
      </c>
      <c r="C5660" s="75" t="s">
        <v>683</v>
      </c>
      <c r="D5660" s="75" t="s">
        <v>55</v>
      </c>
      <c r="E5660" s="75" t="s">
        <v>13</v>
      </c>
      <c r="F5660" s="75" t="s">
        <v>705</v>
      </c>
      <c r="G5660" s="77">
        <v>209.0</v>
      </c>
    </row>
    <row r="5661">
      <c r="A5661" s="75" t="s">
        <v>665</v>
      </c>
      <c r="B5661" s="75" t="s">
        <v>704</v>
      </c>
      <c r="C5661" s="75" t="s">
        <v>683</v>
      </c>
      <c r="D5661" s="75" t="s">
        <v>55</v>
      </c>
      <c r="E5661" s="75" t="s">
        <v>13</v>
      </c>
      <c r="F5661" s="75" t="s">
        <v>706</v>
      </c>
      <c r="G5661" s="77">
        <v>50.0</v>
      </c>
    </row>
    <row r="5662">
      <c r="A5662" s="75" t="s">
        <v>665</v>
      </c>
      <c r="B5662" s="75" t="s">
        <v>704</v>
      </c>
      <c r="C5662" s="75" t="s">
        <v>683</v>
      </c>
      <c r="D5662" s="75" t="s">
        <v>55</v>
      </c>
      <c r="E5662" s="75" t="s">
        <v>13</v>
      </c>
      <c r="F5662" s="75" t="s">
        <v>707</v>
      </c>
      <c r="G5662" s="77">
        <v>44.0</v>
      </c>
    </row>
    <row r="5663">
      <c r="A5663" s="75" t="s">
        <v>665</v>
      </c>
      <c r="B5663" s="75" t="s">
        <v>704</v>
      </c>
      <c r="C5663" s="75" t="s">
        <v>683</v>
      </c>
      <c r="D5663" s="75" t="s">
        <v>55</v>
      </c>
      <c r="E5663" s="75" t="s">
        <v>10</v>
      </c>
      <c r="F5663" s="75" t="s">
        <v>705</v>
      </c>
      <c r="G5663" s="77">
        <v>13580.0</v>
      </c>
    </row>
    <row r="5664">
      <c r="A5664" s="75" t="s">
        <v>665</v>
      </c>
      <c r="B5664" s="75" t="s">
        <v>704</v>
      </c>
      <c r="C5664" s="75" t="s">
        <v>683</v>
      </c>
      <c r="D5664" s="75" t="s">
        <v>55</v>
      </c>
      <c r="E5664" s="75" t="s">
        <v>10</v>
      </c>
      <c r="F5664" s="75" t="s">
        <v>706</v>
      </c>
      <c r="G5664" s="77">
        <v>8874.0</v>
      </c>
    </row>
    <row r="5665">
      <c r="A5665" s="75" t="s">
        <v>665</v>
      </c>
      <c r="B5665" s="75" t="s">
        <v>704</v>
      </c>
      <c r="C5665" s="75" t="s">
        <v>683</v>
      </c>
      <c r="D5665" s="75" t="s">
        <v>55</v>
      </c>
      <c r="E5665" s="75" t="s">
        <v>10</v>
      </c>
      <c r="F5665" s="75" t="s">
        <v>707</v>
      </c>
      <c r="G5665" s="77">
        <v>6163.0</v>
      </c>
    </row>
    <row r="5666">
      <c r="A5666" s="75" t="s">
        <v>665</v>
      </c>
      <c r="B5666" s="75" t="s">
        <v>704</v>
      </c>
      <c r="C5666" s="75" t="s">
        <v>683</v>
      </c>
      <c r="D5666" s="75" t="s">
        <v>55</v>
      </c>
      <c r="E5666" s="75" t="s">
        <v>16</v>
      </c>
      <c r="F5666" s="75" t="s">
        <v>705</v>
      </c>
      <c r="G5666" s="77">
        <v>9027.0</v>
      </c>
    </row>
    <row r="5667">
      <c r="A5667" s="75" t="s">
        <v>665</v>
      </c>
      <c r="B5667" s="75" t="s">
        <v>704</v>
      </c>
      <c r="C5667" s="75" t="s">
        <v>683</v>
      </c>
      <c r="D5667" s="75" t="s">
        <v>55</v>
      </c>
      <c r="E5667" s="75" t="s">
        <v>16</v>
      </c>
      <c r="F5667" s="75" t="s">
        <v>706</v>
      </c>
      <c r="G5667" s="77">
        <v>7428.0</v>
      </c>
    </row>
    <row r="5668">
      <c r="A5668" s="75" t="s">
        <v>665</v>
      </c>
      <c r="B5668" s="75" t="s">
        <v>704</v>
      </c>
      <c r="C5668" s="75" t="s">
        <v>683</v>
      </c>
      <c r="D5668" s="75" t="s">
        <v>55</v>
      </c>
      <c r="E5668" s="75" t="s">
        <v>16</v>
      </c>
      <c r="F5668" s="75" t="s">
        <v>707</v>
      </c>
      <c r="G5668" s="77">
        <v>6762.0</v>
      </c>
    </row>
    <row r="5669">
      <c r="A5669" s="75" t="s">
        <v>665</v>
      </c>
      <c r="B5669" s="75" t="s">
        <v>704</v>
      </c>
      <c r="C5669" s="75" t="s">
        <v>683</v>
      </c>
      <c r="D5669" s="75" t="s">
        <v>55</v>
      </c>
      <c r="E5669" s="75" t="s">
        <v>12</v>
      </c>
      <c r="F5669" s="75" t="s">
        <v>705</v>
      </c>
      <c r="G5669" s="77">
        <v>1022.0</v>
      </c>
    </row>
    <row r="5670">
      <c r="A5670" s="75" t="s">
        <v>665</v>
      </c>
      <c r="B5670" s="75" t="s">
        <v>704</v>
      </c>
      <c r="C5670" s="75" t="s">
        <v>683</v>
      </c>
      <c r="D5670" s="75" t="s">
        <v>55</v>
      </c>
      <c r="E5670" s="75" t="s">
        <v>12</v>
      </c>
      <c r="F5670" s="75" t="s">
        <v>706</v>
      </c>
      <c r="G5670" s="77">
        <v>86.0</v>
      </c>
    </row>
    <row r="5671">
      <c r="A5671" s="75" t="s">
        <v>665</v>
      </c>
      <c r="B5671" s="75" t="s">
        <v>704</v>
      </c>
      <c r="C5671" s="75" t="s">
        <v>683</v>
      </c>
      <c r="D5671" s="75" t="s">
        <v>55</v>
      </c>
      <c r="E5671" s="75" t="s">
        <v>12</v>
      </c>
      <c r="F5671" s="75" t="s">
        <v>707</v>
      </c>
      <c r="G5671" s="77">
        <v>82.0</v>
      </c>
    </row>
    <row r="5672">
      <c r="A5672" s="75" t="s">
        <v>665</v>
      </c>
      <c r="B5672" s="75" t="s">
        <v>704</v>
      </c>
      <c r="C5672" s="75" t="s">
        <v>683</v>
      </c>
      <c r="D5672" s="75" t="s">
        <v>55</v>
      </c>
      <c r="E5672" s="75" t="s">
        <v>18</v>
      </c>
      <c r="F5672" s="75" t="s">
        <v>705</v>
      </c>
      <c r="G5672" s="77">
        <v>62.0</v>
      </c>
    </row>
    <row r="5673">
      <c r="A5673" s="75" t="s">
        <v>665</v>
      </c>
      <c r="B5673" s="75" t="s">
        <v>704</v>
      </c>
      <c r="C5673" s="75" t="s">
        <v>683</v>
      </c>
      <c r="D5673" s="75" t="s">
        <v>55</v>
      </c>
      <c r="E5673" s="75" t="s">
        <v>18</v>
      </c>
      <c r="F5673" s="75" t="s">
        <v>706</v>
      </c>
      <c r="G5673" s="77">
        <v>3.0</v>
      </c>
    </row>
    <row r="5674">
      <c r="A5674" s="75" t="s">
        <v>665</v>
      </c>
      <c r="B5674" s="75" t="s">
        <v>704</v>
      </c>
      <c r="C5674" s="75" t="s">
        <v>683</v>
      </c>
      <c r="D5674" s="75" t="s">
        <v>55</v>
      </c>
      <c r="E5674" s="75" t="s">
        <v>18</v>
      </c>
      <c r="F5674" s="75" t="s">
        <v>707</v>
      </c>
      <c r="G5674" s="77">
        <v>3.0</v>
      </c>
    </row>
    <row r="5675">
      <c r="A5675" s="75" t="s">
        <v>665</v>
      </c>
      <c r="B5675" s="75" t="s">
        <v>704</v>
      </c>
      <c r="C5675" s="75" t="s">
        <v>683</v>
      </c>
      <c r="D5675" s="75" t="s">
        <v>168</v>
      </c>
      <c r="E5675" s="75" t="s">
        <v>17</v>
      </c>
      <c r="F5675" s="75" t="s">
        <v>705</v>
      </c>
      <c r="G5675" s="77">
        <v>100.0</v>
      </c>
    </row>
    <row r="5676">
      <c r="A5676" s="75" t="s">
        <v>665</v>
      </c>
      <c r="B5676" s="75" t="s">
        <v>704</v>
      </c>
      <c r="C5676" s="75" t="s">
        <v>683</v>
      </c>
      <c r="D5676" s="75" t="s">
        <v>168</v>
      </c>
      <c r="E5676" s="75" t="s">
        <v>17</v>
      </c>
      <c r="F5676" s="75" t="s">
        <v>706</v>
      </c>
      <c r="G5676" s="77">
        <v>14.0</v>
      </c>
    </row>
    <row r="5677">
      <c r="A5677" s="75" t="s">
        <v>665</v>
      </c>
      <c r="B5677" s="75" t="s">
        <v>704</v>
      </c>
      <c r="C5677" s="75" t="s">
        <v>683</v>
      </c>
      <c r="D5677" s="75" t="s">
        <v>168</v>
      </c>
      <c r="E5677" s="75" t="s">
        <v>17</v>
      </c>
      <c r="F5677" s="75" t="s">
        <v>707</v>
      </c>
      <c r="G5677" s="77">
        <v>12.0</v>
      </c>
    </row>
    <row r="5678">
      <c r="A5678" s="75" t="s">
        <v>665</v>
      </c>
      <c r="B5678" s="75" t="s">
        <v>704</v>
      </c>
      <c r="C5678" s="75" t="s">
        <v>683</v>
      </c>
      <c r="D5678" s="75" t="s">
        <v>168</v>
      </c>
      <c r="E5678" s="75" t="s">
        <v>14</v>
      </c>
      <c r="F5678" s="75" t="s">
        <v>705</v>
      </c>
      <c r="G5678" s="77">
        <v>498.0</v>
      </c>
    </row>
    <row r="5679">
      <c r="A5679" s="75" t="s">
        <v>665</v>
      </c>
      <c r="B5679" s="75" t="s">
        <v>704</v>
      </c>
      <c r="C5679" s="75" t="s">
        <v>683</v>
      </c>
      <c r="D5679" s="75" t="s">
        <v>168</v>
      </c>
      <c r="E5679" s="75" t="s">
        <v>14</v>
      </c>
      <c r="F5679" s="75" t="s">
        <v>706</v>
      </c>
      <c r="G5679" s="77">
        <v>0.0</v>
      </c>
    </row>
    <row r="5680">
      <c r="A5680" s="75" t="s">
        <v>665</v>
      </c>
      <c r="B5680" s="75" t="s">
        <v>704</v>
      </c>
      <c r="C5680" s="75" t="s">
        <v>683</v>
      </c>
      <c r="D5680" s="75" t="s">
        <v>168</v>
      </c>
      <c r="E5680" s="75" t="s">
        <v>14</v>
      </c>
      <c r="F5680" s="75" t="s">
        <v>707</v>
      </c>
      <c r="G5680" s="77">
        <v>0.0</v>
      </c>
    </row>
    <row r="5681">
      <c r="A5681" s="75" t="s">
        <v>665</v>
      </c>
      <c r="B5681" s="75" t="s">
        <v>704</v>
      </c>
      <c r="C5681" s="75" t="s">
        <v>683</v>
      </c>
      <c r="D5681" s="75" t="s">
        <v>168</v>
      </c>
      <c r="E5681" s="75" t="s">
        <v>11</v>
      </c>
      <c r="F5681" s="75" t="s">
        <v>705</v>
      </c>
      <c r="G5681" s="77">
        <v>10554.0</v>
      </c>
    </row>
    <row r="5682">
      <c r="A5682" s="75" t="s">
        <v>665</v>
      </c>
      <c r="B5682" s="75" t="s">
        <v>704</v>
      </c>
      <c r="C5682" s="75" t="s">
        <v>683</v>
      </c>
      <c r="D5682" s="75" t="s">
        <v>168</v>
      </c>
      <c r="E5682" s="75" t="s">
        <v>11</v>
      </c>
      <c r="F5682" s="75" t="s">
        <v>706</v>
      </c>
      <c r="G5682" s="77">
        <v>4115.0</v>
      </c>
    </row>
    <row r="5683">
      <c r="A5683" s="75" t="s">
        <v>665</v>
      </c>
      <c r="B5683" s="75" t="s">
        <v>704</v>
      </c>
      <c r="C5683" s="75" t="s">
        <v>683</v>
      </c>
      <c r="D5683" s="75" t="s">
        <v>168</v>
      </c>
      <c r="E5683" s="75" t="s">
        <v>11</v>
      </c>
      <c r="F5683" s="75" t="s">
        <v>707</v>
      </c>
      <c r="G5683" s="77">
        <v>3784.0</v>
      </c>
    </row>
    <row r="5684">
      <c r="A5684" s="75" t="s">
        <v>665</v>
      </c>
      <c r="B5684" s="75" t="s">
        <v>704</v>
      </c>
      <c r="C5684" s="75" t="s">
        <v>683</v>
      </c>
      <c r="D5684" s="75" t="s">
        <v>168</v>
      </c>
      <c r="E5684" s="75" t="s">
        <v>20</v>
      </c>
      <c r="F5684" s="75" t="s">
        <v>705</v>
      </c>
      <c r="G5684" s="77">
        <v>106.0</v>
      </c>
    </row>
    <row r="5685">
      <c r="A5685" s="75" t="s">
        <v>665</v>
      </c>
      <c r="B5685" s="75" t="s">
        <v>704</v>
      </c>
      <c r="C5685" s="75" t="s">
        <v>683</v>
      </c>
      <c r="D5685" s="75" t="s">
        <v>168</v>
      </c>
      <c r="E5685" s="75" t="s">
        <v>20</v>
      </c>
      <c r="F5685" s="75" t="s">
        <v>706</v>
      </c>
      <c r="G5685" s="77">
        <v>13.0</v>
      </c>
    </row>
    <row r="5686">
      <c r="A5686" s="75" t="s">
        <v>665</v>
      </c>
      <c r="B5686" s="75" t="s">
        <v>704</v>
      </c>
      <c r="C5686" s="75" t="s">
        <v>683</v>
      </c>
      <c r="D5686" s="75" t="s">
        <v>168</v>
      </c>
      <c r="E5686" s="75" t="s">
        <v>20</v>
      </c>
      <c r="F5686" s="75" t="s">
        <v>707</v>
      </c>
      <c r="G5686" s="77">
        <v>12.0</v>
      </c>
    </row>
    <row r="5687">
      <c r="A5687" s="75" t="s">
        <v>665</v>
      </c>
      <c r="B5687" s="75" t="s">
        <v>704</v>
      </c>
      <c r="C5687" s="75" t="s">
        <v>683</v>
      </c>
      <c r="D5687" s="75" t="s">
        <v>168</v>
      </c>
      <c r="E5687" s="75" t="s">
        <v>15</v>
      </c>
      <c r="F5687" s="75" t="s">
        <v>705</v>
      </c>
      <c r="G5687" s="77">
        <v>962.0</v>
      </c>
    </row>
    <row r="5688">
      <c r="A5688" s="75" t="s">
        <v>665</v>
      </c>
      <c r="B5688" s="75" t="s">
        <v>704</v>
      </c>
      <c r="C5688" s="75" t="s">
        <v>683</v>
      </c>
      <c r="D5688" s="75" t="s">
        <v>168</v>
      </c>
      <c r="E5688" s="75" t="s">
        <v>15</v>
      </c>
      <c r="F5688" s="75" t="s">
        <v>706</v>
      </c>
      <c r="G5688" s="77">
        <v>11.0</v>
      </c>
    </row>
    <row r="5689">
      <c r="A5689" s="75" t="s">
        <v>665</v>
      </c>
      <c r="B5689" s="75" t="s">
        <v>704</v>
      </c>
      <c r="C5689" s="75" t="s">
        <v>683</v>
      </c>
      <c r="D5689" s="75" t="s">
        <v>168</v>
      </c>
      <c r="E5689" s="75" t="s">
        <v>15</v>
      </c>
      <c r="F5689" s="75" t="s">
        <v>707</v>
      </c>
      <c r="G5689" s="77">
        <v>11.0</v>
      </c>
    </row>
    <row r="5690">
      <c r="A5690" s="75" t="s">
        <v>665</v>
      </c>
      <c r="B5690" s="75" t="s">
        <v>704</v>
      </c>
      <c r="C5690" s="75" t="s">
        <v>683</v>
      </c>
      <c r="D5690" s="75" t="s">
        <v>168</v>
      </c>
      <c r="E5690" s="75" t="s">
        <v>19</v>
      </c>
      <c r="F5690" s="75" t="s">
        <v>705</v>
      </c>
      <c r="G5690" s="77">
        <v>51.0</v>
      </c>
    </row>
    <row r="5691">
      <c r="A5691" s="75" t="s">
        <v>665</v>
      </c>
      <c r="B5691" s="75" t="s">
        <v>704</v>
      </c>
      <c r="C5691" s="75" t="s">
        <v>683</v>
      </c>
      <c r="D5691" s="75" t="s">
        <v>168</v>
      </c>
      <c r="E5691" s="75" t="s">
        <v>19</v>
      </c>
      <c r="F5691" s="75" t="s">
        <v>706</v>
      </c>
      <c r="G5691" s="77">
        <v>19.0</v>
      </c>
    </row>
    <row r="5692">
      <c r="A5692" s="75" t="s">
        <v>665</v>
      </c>
      <c r="B5692" s="75" t="s">
        <v>704</v>
      </c>
      <c r="C5692" s="75" t="s">
        <v>683</v>
      </c>
      <c r="D5692" s="75" t="s">
        <v>168</v>
      </c>
      <c r="E5692" s="75" t="s">
        <v>19</v>
      </c>
      <c r="F5692" s="75" t="s">
        <v>707</v>
      </c>
      <c r="G5692" s="77">
        <v>19.0</v>
      </c>
    </row>
    <row r="5693">
      <c r="A5693" s="75" t="s">
        <v>665</v>
      </c>
      <c r="B5693" s="75" t="s">
        <v>704</v>
      </c>
      <c r="C5693" s="75" t="s">
        <v>683</v>
      </c>
      <c r="D5693" s="75" t="s">
        <v>168</v>
      </c>
      <c r="E5693" s="75" t="s">
        <v>13</v>
      </c>
      <c r="F5693" s="75" t="s">
        <v>705</v>
      </c>
      <c r="G5693" s="77">
        <v>149.0</v>
      </c>
    </row>
    <row r="5694">
      <c r="A5694" s="75" t="s">
        <v>665</v>
      </c>
      <c r="B5694" s="75" t="s">
        <v>704</v>
      </c>
      <c r="C5694" s="75" t="s">
        <v>683</v>
      </c>
      <c r="D5694" s="75" t="s">
        <v>168</v>
      </c>
      <c r="E5694" s="75" t="s">
        <v>13</v>
      </c>
      <c r="F5694" s="75" t="s">
        <v>706</v>
      </c>
      <c r="G5694" s="77">
        <v>14.0</v>
      </c>
    </row>
    <row r="5695">
      <c r="A5695" s="75" t="s">
        <v>665</v>
      </c>
      <c r="B5695" s="75" t="s">
        <v>704</v>
      </c>
      <c r="C5695" s="75" t="s">
        <v>683</v>
      </c>
      <c r="D5695" s="75" t="s">
        <v>168</v>
      </c>
      <c r="E5695" s="75" t="s">
        <v>13</v>
      </c>
      <c r="F5695" s="75" t="s">
        <v>707</v>
      </c>
      <c r="G5695" s="77">
        <v>13.0</v>
      </c>
    </row>
    <row r="5696">
      <c r="A5696" s="75" t="s">
        <v>665</v>
      </c>
      <c r="B5696" s="75" t="s">
        <v>704</v>
      </c>
      <c r="C5696" s="75" t="s">
        <v>683</v>
      </c>
      <c r="D5696" s="75" t="s">
        <v>168</v>
      </c>
      <c r="E5696" s="75" t="s">
        <v>10</v>
      </c>
      <c r="F5696" s="75" t="s">
        <v>705</v>
      </c>
      <c r="G5696" s="77">
        <v>8370.0</v>
      </c>
    </row>
    <row r="5697">
      <c r="A5697" s="75" t="s">
        <v>665</v>
      </c>
      <c r="B5697" s="75" t="s">
        <v>704</v>
      </c>
      <c r="C5697" s="75" t="s">
        <v>683</v>
      </c>
      <c r="D5697" s="75" t="s">
        <v>168</v>
      </c>
      <c r="E5697" s="75" t="s">
        <v>10</v>
      </c>
      <c r="F5697" s="75" t="s">
        <v>706</v>
      </c>
      <c r="G5697" s="77">
        <v>5433.0</v>
      </c>
    </row>
    <row r="5698">
      <c r="A5698" s="75" t="s">
        <v>665</v>
      </c>
      <c r="B5698" s="75" t="s">
        <v>704</v>
      </c>
      <c r="C5698" s="75" t="s">
        <v>683</v>
      </c>
      <c r="D5698" s="75" t="s">
        <v>168</v>
      </c>
      <c r="E5698" s="75" t="s">
        <v>10</v>
      </c>
      <c r="F5698" s="75" t="s">
        <v>707</v>
      </c>
      <c r="G5698" s="77">
        <v>4647.0</v>
      </c>
    </row>
    <row r="5699">
      <c r="A5699" s="75" t="s">
        <v>665</v>
      </c>
      <c r="B5699" s="75" t="s">
        <v>704</v>
      </c>
      <c r="C5699" s="75" t="s">
        <v>683</v>
      </c>
      <c r="D5699" s="75" t="s">
        <v>168</v>
      </c>
      <c r="E5699" s="75" t="s">
        <v>16</v>
      </c>
      <c r="F5699" s="75" t="s">
        <v>705</v>
      </c>
      <c r="G5699" s="77">
        <v>10331.0</v>
      </c>
    </row>
    <row r="5700">
      <c r="A5700" s="75" t="s">
        <v>665</v>
      </c>
      <c r="B5700" s="75" t="s">
        <v>704</v>
      </c>
      <c r="C5700" s="75" t="s">
        <v>683</v>
      </c>
      <c r="D5700" s="75" t="s">
        <v>168</v>
      </c>
      <c r="E5700" s="75" t="s">
        <v>16</v>
      </c>
      <c r="F5700" s="75" t="s">
        <v>706</v>
      </c>
      <c r="G5700" s="77">
        <v>9549.0</v>
      </c>
    </row>
    <row r="5701">
      <c r="A5701" s="75" t="s">
        <v>665</v>
      </c>
      <c r="B5701" s="75" t="s">
        <v>704</v>
      </c>
      <c r="C5701" s="75" t="s">
        <v>683</v>
      </c>
      <c r="D5701" s="75" t="s">
        <v>168</v>
      </c>
      <c r="E5701" s="75" t="s">
        <v>16</v>
      </c>
      <c r="F5701" s="75" t="s">
        <v>707</v>
      </c>
      <c r="G5701" s="77">
        <v>8414.0</v>
      </c>
    </row>
    <row r="5702">
      <c r="A5702" s="75" t="s">
        <v>665</v>
      </c>
      <c r="B5702" s="75" t="s">
        <v>704</v>
      </c>
      <c r="C5702" s="75" t="s">
        <v>683</v>
      </c>
      <c r="D5702" s="75" t="s">
        <v>168</v>
      </c>
      <c r="E5702" s="75" t="s">
        <v>12</v>
      </c>
      <c r="F5702" s="75" t="s">
        <v>705</v>
      </c>
      <c r="G5702" s="77">
        <v>481.0</v>
      </c>
    </row>
    <row r="5703">
      <c r="A5703" s="75" t="s">
        <v>665</v>
      </c>
      <c r="B5703" s="75" t="s">
        <v>704</v>
      </c>
      <c r="C5703" s="75" t="s">
        <v>683</v>
      </c>
      <c r="D5703" s="75" t="s">
        <v>168</v>
      </c>
      <c r="E5703" s="75" t="s">
        <v>12</v>
      </c>
      <c r="F5703" s="75" t="s">
        <v>706</v>
      </c>
      <c r="G5703" s="77">
        <v>96.0</v>
      </c>
    </row>
    <row r="5704">
      <c r="A5704" s="75" t="s">
        <v>665</v>
      </c>
      <c r="B5704" s="75" t="s">
        <v>704</v>
      </c>
      <c r="C5704" s="75" t="s">
        <v>683</v>
      </c>
      <c r="D5704" s="75" t="s">
        <v>168</v>
      </c>
      <c r="E5704" s="75" t="s">
        <v>12</v>
      </c>
      <c r="F5704" s="75" t="s">
        <v>707</v>
      </c>
      <c r="G5704" s="77">
        <v>90.0</v>
      </c>
    </row>
    <row r="5705">
      <c r="A5705" s="75" t="s">
        <v>665</v>
      </c>
      <c r="B5705" s="75" t="s">
        <v>704</v>
      </c>
      <c r="C5705" s="75" t="s">
        <v>683</v>
      </c>
      <c r="D5705" s="75" t="s">
        <v>168</v>
      </c>
      <c r="E5705" s="75" t="s">
        <v>18</v>
      </c>
      <c r="F5705" s="75" t="s">
        <v>705</v>
      </c>
      <c r="G5705" s="77">
        <v>50.0</v>
      </c>
    </row>
    <row r="5706">
      <c r="A5706" s="75" t="s">
        <v>665</v>
      </c>
      <c r="B5706" s="75" t="s">
        <v>704</v>
      </c>
      <c r="C5706" s="75" t="s">
        <v>683</v>
      </c>
      <c r="D5706" s="75" t="s">
        <v>168</v>
      </c>
      <c r="E5706" s="75" t="s">
        <v>18</v>
      </c>
      <c r="F5706" s="75" t="s">
        <v>706</v>
      </c>
      <c r="G5706" s="77">
        <v>6.0</v>
      </c>
    </row>
    <row r="5707">
      <c r="A5707" s="75" t="s">
        <v>665</v>
      </c>
      <c r="B5707" s="75" t="s">
        <v>704</v>
      </c>
      <c r="C5707" s="75" t="s">
        <v>683</v>
      </c>
      <c r="D5707" s="75" t="s">
        <v>168</v>
      </c>
      <c r="E5707" s="75" t="s">
        <v>18</v>
      </c>
      <c r="F5707" s="75" t="s">
        <v>707</v>
      </c>
      <c r="G5707" s="77">
        <v>5.0</v>
      </c>
    </row>
    <row r="5708">
      <c r="A5708" s="75" t="s">
        <v>665</v>
      </c>
      <c r="B5708" s="75" t="s">
        <v>704</v>
      </c>
      <c r="C5708" s="75" t="s">
        <v>683</v>
      </c>
      <c r="D5708" s="75" t="s">
        <v>117</v>
      </c>
      <c r="E5708" s="75" t="s">
        <v>17</v>
      </c>
      <c r="F5708" s="75" t="s">
        <v>705</v>
      </c>
      <c r="G5708" s="77">
        <v>15.0</v>
      </c>
    </row>
    <row r="5709">
      <c r="A5709" s="75" t="s">
        <v>665</v>
      </c>
      <c r="B5709" s="75" t="s">
        <v>704</v>
      </c>
      <c r="C5709" s="75" t="s">
        <v>683</v>
      </c>
      <c r="D5709" s="75" t="s">
        <v>117</v>
      </c>
      <c r="E5709" s="75" t="s">
        <v>17</v>
      </c>
      <c r="F5709" s="75" t="s">
        <v>706</v>
      </c>
      <c r="G5709" s="77">
        <v>8.0</v>
      </c>
    </row>
    <row r="5710">
      <c r="A5710" s="75" t="s">
        <v>665</v>
      </c>
      <c r="B5710" s="75" t="s">
        <v>704</v>
      </c>
      <c r="C5710" s="75" t="s">
        <v>683</v>
      </c>
      <c r="D5710" s="75" t="s">
        <v>117</v>
      </c>
      <c r="E5710" s="75" t="s">
        <v>17</v>
      </c>
      <c r="F5710" s="75" t="s">
        <v>707</v>
      </c>
      <c r="G5710" s="77">
        <v>5.0</v>
      </c>
    </row>
    <row r="5711">
      <c r="A5711" s="75" t="s">
        <v>665</v>
      </c>
      <c r="B5711" s="75" t="s">
        <v>704</v>
      </c>
      <c r="C5711" s="75" t="s">
        <v>683</v>
      </c>
      <c r="D5711" s="75" t="s">
        <v>117</v>
      </c>
      <c r="E5711" s="75" t="s">
        <v>14</v>
      </c>
      <c r="F5711" s="75" t="s">
        <v>705</v>
      </c>
      <c r="G5711" s="77">
        <v>54.0</v>
      </c>
    </row>
    <row r="5712">
      <c r="A5712" s="75" t="s">
        <v>665</v>
      </c>
      <c r="B5712" s="75" t="s">
        <v>704</v>
      </c>
      <c r="C5712" s="75" t="s">
        <v>683</v>
      </c>
      <c r="D5712" s="75" t="s">
        <v>117</v>
      </c>
      <c r="E5712" s="75" t="s">
        <v>14</v>
      </c>
      <c r="F5712" s="75" t="s">
        <v>706</v>
      </c>
      <c r="G5712" s="77">
        <v>0.0</v>
      </c>
    </row>
    <row r="5713">
      <c r="A5713" s="75" t="s">
        <v>665</v>
      </c>
      <c r="B5713" s="75" t="s">
        <v>704</v>
      </c>
      <c r="C5713" s="75" t="s">
        <v>683</v>
      </c>
      <c r="D5713" s="75" t="s">
        <v>117</v>
      </c>
      <c r="E5713" s="75" t="s">
        <v>14</v>
      </c>
      <c r="F5713" s="75" t="s">
        <v>707</v>
      </c>
      <c r="G5713" s="77">
        <v>0.0</v>
      </c>
    </row>
    <row r="5714">
      <c r="A5714" s="75" t="s">
        <v>665</v>
      </c>
      <c r="B5714" s="75" t="s">
        <v>704</v>
      </c>
      <c r="C5714" s="75" t="s">
        <v>683</v>
      </c>
      <c r="D5714" s="75" t="s">
        <v>117</v>
      </c>
      <c r="E5714" s="75" t="s">
        <v>11</v>
      </c>
      <c r="F5714" s="75" t="s">
        <v>705</v>
      </c>
      <c r="G5714" s="77">
        <v>730.0</v>
      </c>
    </row>
    <row r="5715">
      <c r="A5715" s="75" t="s">
        <v>665</v>
      </c>
      <c r="B5715" s="75" t="s">
        <v>704</v>
      </c>
      <c r="C5715" s="75" t="s">
        <v>683</v>
      </c>
      <c r="D5715" s="75" t="s">
        <v>117</v>
      </c>
      <c r="E5715" s="75" t="s">
        <v>11</v>
      </c>
      <c r="F5715" s="75" t="s">
        <v>706</v>
      </c>
      <c r="G5715" s="77">
        <v>31.0</v>
      </c>
    </row>
    <row r="5716">
      <c r="A5716" s="75" t="s">
        <v>665</v>
      </c>
      <c r="B5716" s="75" t="s">
        <v>704</v>
      </c>
      <c r="C5716" s="75" t="s">
        <v>683</v>
      </c>
      <c r="D5716" s="75" t="s">
        <v>117</v>
      </c>
      <c r="E5716" s="75" t="s">
        <v>11</v>
      </c>
      <c r="F5716" s="75" t="s">
        <v>707</v>
      </c>
      <c r="G5716" s="77">
        <v>30.0</v>
      </c>
    </row>
    <row r="5717">
      <c r="A5717" s="75" t="s">
        <v>665</v>
      </c>
      <c r="B5717" s="75" t="s">
        <v>704</v>
      </c>
      <c r="C5717" s="75" t="s">
        <v>683</v>
      </c>
      <c r="D5717" s="75" t="s">
        <v>117</v>
      </c>
      <c r="E5717" s="75" t="s">
        <v>20</v>
      </c>
      <c r="F5717" s="75" t="s">
        <v>705</v>
      </c>
      <c r="G5717" s="77">
        <v>24.0</v>
      </c>
    </row>
    <row r="5718">
      <c r="A5718" s="75" t="s">
        <v>665</v>
      </c>
      <c r="B5718" s="75" t="s">
        <v>704</v>
      </c>
      <c r="C5718" s="75" t="s">
        <v>683</v>
      </c>
      <c r="D5718" s="75" t="s">
        <v>117</v>
      </c>
      <c r="E5718" s="75" t="s">
        <v>20</v>
      </c>
      <c r="F5718" s="75" t="s">
        <v>706</v>
      </c>
      <c r="G5718" s="77">
        <v>0.0</v>
      </c>
    </row>
    <row r="5719">
      <c r="A5719" s="75" t="s">
        <v>665</v>
      </c>
      <c r="B5719" s="75" t="s">
        <v>704</v>
      </c>
      <c r="C5719" s="75" t="s">
        <v>683</v>
      </c>
      <c r="D5719" s="75" t="s">
        <v>117</v>
      </c>
      <c r="E5719" s="75" t="s">
        <v>20</v>
      </c>
      <c r="F5719" s="75" t="s">
        <v>707</v>
      </c>
      <c r="G5719" s="77">
        <v>0.0</v>
      </c>
    </row>
    <row r="5720">
      <c r="A5720" s="75" t="s">
        <v>665</v>
      </c>
      <c r="B5720" s="75" t="s">
        <v>704</v>
      </c>
      <c r="C5720" s="75" t="s">
        <v>683</v>
      </c>
      <c r="D5720" s="75" t="s">
        <v>117</v>
      </c>
      <c r="E5720" s="75" t="s">
        <v>15</v>
      </c>
      <c r="F5720" s="75" t="s">
        <v>705</v>
      </c>
      <c r="G5720" s="77">
        <v>25.0</v>
      </c>
    </row>
    <row r="5721">
      <c r="A5721" s="75" t="s">
        <v>665</v>
      </c>
      <c r="B5721" s="75" t="s">
        <v>704</v>
      </c>
      <c r="C5721" s="75" t="s">
        <v>683</v>
      </c>
      <c r="D5721" s="75" t="s">
        <v>117</v>
      </c>
      <c r="E5721" s="75" t="s">
        <v>15</v>
      </c>
      <c r="F5721" s="75" t="s">
        <v>706</v>
      </c>
      <c r="G5721" s="77">
        <v>1.0</v>
      </c>
    </row>
    <row r="5722">
      <c r="A5722" s="75" t="s">
        <v>665</v>
      </c>
      <c r="B5722" s="75" t="s">
        <v>704</v>
      </c>
      <c r="C5722" s="75" t="s">
        <v>683</v>
      </c>
      <c r="D5722" s="75" t="s">
        <v>117</v>
      </c>
      <c r="E5722" s="75" t="s">
        <v>15</v>
      </c>
      <c r="F5722" s="75" t="s">
        <v>707</v>
      </c>
      <c r="G5722" s="77">
        <v>1.0</v>
      </c>
    </row>
    <row r="5723">
      <c r="A5723" s="75" t="s">
        <v>665</v>
      </c>
      <c r="B5723" s="75" t="s">
        <v>704</v>
      </c>
      <c r="C5723" s="75" t="s">
        <v>683</v>
      </c>
      <c r="D5723" s="75" t="s">
        <v>117</v>
      </c>
      <c r="E5723" s="75" t="s">
        <v>19</v>
      </c>
      <c r="F5723" s="75" t="s">
        <v>705</v>
      </c>
      <c r="G5723" s="77">
        <v>6.0</v>
      </c>
    </row>
    <row r="5724">
      <c r="A5724" s="75" t="s">
        <v>665</v>
      </c>
      <c r="B5724" s="75" t="s">
        <v>704</v>
      </c>
      <c r="C5724" s="75" t="s">
        <v>683</v>
      </c>
      <c r="D5724" s="75" t="s">
        <v>117</v>
      </c>
      <c r="E5724" s="75" t="s">
        <v>19</v>
      </c>
      <c r="F5724" s="75" t="s">
        <v>706</v>
      </c>
      <c r="G5724" s="77">
        <v>0.0</v>
      </c>
    </row>
    <row r="5725">
      <c r="A5725" s="75" t="s">
        <v>665</v>
      </c>
      <c r="B5725" s="75" t="s">
        <v>704</v>
      </c>
      <c r="C5725" s="75" t="s">
        <v>683</v>
      </c>
      <c r="D5725" s="75" t="s">
        <v>117</v>
      </c>
      <c r="E5725" s="75" t="s">
        <v>19</v>
      </c>
      <c r="F5725" s="75" t="s">
        <v>707</v>
      </c>
      <c r="G5725" s="77">
        <v>0.0</v>
      </c>
    </row>
    <row r="5726">
      <c r="A5726" s="75" t="s">
        <v>665</v>
      </c>
      <c r="B5726" s="75" t="s">
        <v>704</v>
      </c>
      <c r="C5726" s="75" t="s">
        <v>683</v>
      </c>
      <c r="D5726" s="75" t="s">
        <v>117</v>
      </c>
      <c r="E5726" s="75" t="s">
        <v>13</v>
      </c>
      <c r="F5726" s="75" t="s">
        <v>705</v>
      </c>
      <c r="G5726" s="77">
        <v>4.0</v>
      </c>
    </row>
    <row r="5727">
      <c r="A5727" s="75" t="s">
        <v>665</v>
      </c>
      <c r="B5727" s="75" t="s">
        <v>704</v>
      </c>
      <c r="C5727" s="75" t="s">
        <v>683</v>
      </c>
      <c r="D5727" s="75" t="s">
        <v>117</v>
      </c>
      <c r="E5727" s="75" t="s">
        <v>13</v>
      </c>
      <c r="F5727" s="75" t="s">
        <v>706</v>
      </c>
      <c r="G5727" s="77">
        <v>0.0</v>
      </c>
    </row>
    <row r="5728">
      <c r="A5728" s="75" t="s">
        <v>665</v>
      </c>
      <c r="B5728" s="75" t="s">
        <v>704</v>
      </c>
      <c r="C5728" s="75" t="s">
        <v>683</v>
      </c>
      <c r="D5728" s="75" t="s">
        <v>117</v>
      </c>
      <c r="E5728" s="75" t="s">
        <v>13</v>
      </c>
      <c r="F5728" s="75" t="s">
        <v>707</v>
      </c>
      <c r="G5728" s="77">
        <v>0.0</v>
      </c>
    </row>
    <row r="5729">
      <c r="A5729" s="75" t="s">
        <v>665</v>
      </c>
      <c r="B5729" s="75" t="s">
        <v>704</v>
      </c>
      <c r="C5729" s="75" t="s">
        <v>683</v>
      </c>
      <c r="D5729" s="75" t="s">
        <v>117</v>
      </c>
      <c r="E5729" s="75" t="s">
        <v>10</v>
      </c>
      <c r="F5729" s="75" t="s">
        <v>705</v>
      </c>
      <c r="G5729" s="77">
        <v>699.0</v>
      </c>
    </row>
    <row r="5730">
      <c r="A5730" s="75" t="s">
        <v>665</v>
      </c>
      <c r="B5730" s="75" t="s">
        <v>704</v>
      </c>
      <c r="C5730" s="75" t="s">
        <v>683</v>
      </c>
      <c r="D5730" s="75" t="s">
        <v>117</v>
      </c>
      <c r="E5730" s="75" t="s">
        <v>10</v>
      </c>
      <c r="F5730" s="75" t="s">
        <v>706</v>
      </c>
      <c r="G5730" s="77">
        <v>298.0</v>
      </c>
    </row>
    <row r="5731">
      <c r="A5731" s="75" t="s">
        <v>665</v>
      </c>
      <c r="B5731" s="75" t="s">
        <v>704</v>
      </c>
      <c r="C5731" s="75" t="s">
        <v>683</v>
      </c>
      <c r="D5731" s="75" t="s">
        <v>117</v>
      </c>
      <c r="E5731" s="75" t="s">
        <v>10</v>
      </c>
      <c r="F5731" s="75" t="s">
        <v>707</v>
      </c>
      <c r="G5731" s="77">
        <v>161.0</v>
      </c>
    </row>
    <row r="5732">
      <c r="A5732" s="75" t="s">
        <v>665</v>
      </c>
      <c r="B5732" s="75" t="s">
        <v>704</v>
      </c>
      <c r="C5732" s="75" t="s">
        <v>683</v>
      </c>
      <c r="D5732" s="75" t="s">
        <v>117</v>
      </c>
      <c r="E5732" s="75" t="s">
        <v>16</v>
      </c>
      <c r="F5732" s="75" t="s">
        <v>705</v>
      </c>
      <c r="G5732" s="77">
        <v>76.0</v>
      </c>
    </row>
    <row r="5733">
      <c r="A5733" s="75" t="s">
        <v>665</v>
      </c>
      <c r="B5733" s="75" t="s">
        <v>704</v>
      </c>
      <c r="C5733" s="75" t="s">
        <v>683</v>
      </c>
      <c r="D5733" s="75" t="s">
        <v>117</v>
      </c>
      <c r="E5733" s="75" t="s">
        <v>16</v>
      </c>
      <c r="F5733" s="75" t="s">
        <v>706</v>
      </c>
      <c r="G5733" s="77">
        <v>9.0</v>
      </c>
    </row>
    <row r="5734">
      <c r="A5734" s="75" t="s">
        <v>665</v>
      </c>
      <c r="B5734" s="75" t="s">
        <v>704</v>
      </c>
      <c r="C5734" s="75" t="s">
        <v>683</v>
      </c>
      <c r="D5734" s="75" t="s">
        <v>117</v>
      </c>
      <c r="E5734" s="75" t="s">
        <v>16</v>
      </c>
      <c r="F5734" s="75" t="s">
        <v>707</v>
      </c>
      <c r="G5734" s="77">
        <v>8.0</v>
      </c>
    </row>
    <row r="5735">
      <c r="A5735" s="75" t="s">
        <v>665</v>
      </c>
      <c r="B5735" s="75" t="s">
        <v>704</v>
      </c>
      <c r="C5735" s="75" t="s">
        <v>683</v>
      </c>
      <c r="D5735" s="75" t="s">
        <v>117</v>
      </c>
      <c r="E5735" s="75" t="s">
        <v>12</v>
      </c>
      <c r="F5735" s="75" t="s">
        <v>705</v>
      </c>
      <c r="G5735" s="77">
        <v>67.0</v>
      </c>
    </row>
    <row r="5736">
      <c r="A5736" s="75" t="s">
        <v>665</v>
      </c>
      <c r="B5736" s="75" t="s">
        <v>704</v>
      </c>
      <c r="C5736" s="75" t="s">
        <v>683</v>
      </c>
      <c r="D5736" s="75" t="s">
        <v>117</v>
      </c>
      <c r="E5736" s="75" t="s">
        <v>12</v>
      </c>
      <c r="F5736" s="75" t="s">
        <v>706</v>
      </c>
      <c r="G5736" s="77">
        <v>6.0</v>
      </c>
    </row>
    <row r="5737">
      <c r="A5737" s="75" t="s">
        <v>665</v>
      </c>
      <c r="B5737" s="75" t="s">
        <v>704</v>
      </c>
      <c r="C5737" s="75" t="s">
        <v>683</v>
      </c>
      <c r="D5737" s="75" t="s">
        <v>117</v>
      </c>
      <c r="E5737" s="75" t="s">
        <v>12</v>
      </c>
      <c r="F5737" s="75" t="s">
        <v>707</v>
      </c>
      <c r="G5737" s="77">
        <v>6.0</v>
      </c>
    </row>
    <row r="5738">
      <c r="A5738" s="75" t="s">
        <v>665</v>
      </c>
      <c r="B5738" s="75" t="s">
        <v>704</v>
      </c>
      <c r="C5738" s="75" t="s">
        <v>683</v>
      </c>
      <c r="D5738" s="75" t="s">
        <v>117</v>
      </c>
      <c r="E5738" s="75" t="s">
        <v>18</v>
      </c>
      <c r="F5738" s="75" t="s">
        <v>705</v>
      </c>
      <c r="G5738" s="77">
        <v>6.0</v>
      </c>
    </row>
    <row r="5739">
      <c r="A5739" s="75" t="s">
        <v>665</v>
      </c>
      <c r="B5739" s="75" t="s">
        <v>704</v>
      </c>
      <c r="C5739" s="75" t="s">
        <v>683</v>
      </c>
      <c r="D5739" s="75" t="s">
        <v>117</v>
      </c>
      <c r="E5739" s="75" t="s">
        <v>18</v>
      </c>
      <c r="F5739" s="75" t="s">
        <v>706</v>
      </c>
      <c r="G5739" s="77">
        <v>4.0</v>
      </c>
    </row>
    <row r="5740">
      <c r="A5740" s="75" t="s">
        <v>665</v>
      </c>
      <c r="B5740" s="75" t="s">
        <v>704</v>
      </c>
      <c r="C5740" s="75" t="s">
        <v>683</v>
      </c>
      <c r="D5740" s="75" t="s">
        <v>117</v>
      </c>
      <c r="E5740" s="75" t="s">
        <v>18</v>
      </c>
      <c r="F5740" s="75" t="s">
        <v>707</v>
      </c>
      <c r="G5740" s="77">
        <v>2.0</v>
      </c>
    </row>
    <row r="5741">
      <c r="A5741" s="75" t="s">
        <v>665</v>
      </c>
      <c r="B5741" s="75" t="s">
        <v>704</v>
      </c>
      <c r="C5741" s="75" t="s">
        <v>683</v>
      </c>
      <c r="D5741" s="75" t="s">
        <v>293</v>
      </c>
      <c r="E5741" s="75" t="s">
        <v>11</v>
      </c>
      <c r="F5741" s="75" t="s">
        <v>705</v>
      </c>
      <c r="G5741" s="77">
        <v>2.0</v>
      </c>
    </row>
    <row r="5742">
      <c r="A5742" s="75" t="s">
        <v>665</v>
      </c>
      <c r="B5742" s="75" t="s">
        <v>704</v>
      </c>
      <c r="C5742" s="75" t="s">
        <v>683</v>
      </c>
      <c r="D5742" s="75" t="s">
        <v>293</v>
      </c>
      <c r="E5742" s="75" t="s">
        <v>11</v>
      </c>
      <c r="F5742" s="75" t="s">
        <v>706</v>
      </c>
      <c r="G5742" s="77">
        <v>0.0</v>
      </c>
    </row>
    <row r="5743">
      <c r="A5743" s="75" t="s">
        <v>665</v>
      </c>
      <c r="B5743" s="75" t="s">
        <v>704</v>
      </c>
      <c r="C5743" s="75" t="s">
        <v>683</v>
      </c>
      <c r="D5743" s="75" t="s">
        <v>293</v>
      </c>
      <c r="E5743" s="75" t="s">
        <v>11</v>
      </c>
      <c r="F5743" s="75" t="s">
        <v>707</v>
      </c>
      <c r="G5743" s="77">
        <v>0.0</v>
      </c>
    </row>
    <row r="5744">
      <c r="A5744" s="75" t="s">
        <v>665</v>
      </c>
      <c r="B5744" s="75" t="s">
        <v>704</v>
      </c>
      <c r="C5744" s="75" t="s">
        <v>683</v>
      </c>
      <c r="D5744" s="75" t="s">
        <v>293</v>
      </c>
      <c r="E5744" s="75" t="s">
        <v>10</v>
      </c>
      <c r="F5744" s="75" t="s">
        <v>705</v>
      </c>
      <c r="G5744" s="77">
        <v>1.0</v>
      </c>
    </row>
    <row r="5745">
      <c r="A5745" s="75" t="s">
        <v>665</v>
      </c>
      <c r="B5745" s="75" t="s">
        <v>704</v>
      </c>
      <c r="C5745" s="75" t="s">
        <v>683</v>
      </c>
      <c r="D5745" s="75" t="s">
        <v>293</v>
      </c>
      <c r="E5745" s="75" t="s">
        <v>10</v>
      </c>
      <c r="F5745" s="75" t="s">
        <v>706</v>
      </c>
      <c r="G5745" s="77">
        <v>0.0</v>
      </c>
    </row>
    <row r="5746">
      <c r="A5746" s="75" t="s">
        <v>665</v>
      </c>
      <c r="B5746" s="75" t="s">
        <v>704</v>
      </c>
      <c r="C5746" s="75" t="s">
        <v>683</v>
      </c>
      <c r="D5746" s="75" t="s">
        <v>293</v>
      </c>
      <c r="E5746" s="75" t="s">
        <v>10</v>
      </c>
      <c r="F5746" s="75" t="s">
        <v>707</v>
      </c>
      <c r="G5746" s="77">
        <v>0.0</v>
      </c>
    </row>
    <row r="5747">
      <c r="A5747" s="75" t="s">
        <v>665</v>
      </c>
      <c r="B5747" s="75" t="s">
        <v>704</v>
      </c>
      <c r="C5747" s="75" t="s">
        <v>683</v>
      </c>
      <c r="D5747" s="75" t="s">
        <v>293</v>
      </c>
      <c r="E5747" s="75" t="s">
        <v>12</v>
      </c>
      <c r="F5747" s="75" t="s">
        <v>705</v>
      </c>
      <c r="G5747" s="77">
        <v>2.0</v>
      </c>
    </row>
    <row r="5748">
      <c r="A5748" s="75" t="s">
        <v>665</v>
      </c>
      <c r="B5748" s="75" t="s">
        <v>704</v>
      </c>
      <c r="C5748" s="75" t="s">
        <v>683</v>
      </c>
      <c r="D5748" s="75" t="s">
        <v>293</v>
      </c>
      <c r="E5748" s="75" t="s">
        <v>12</v>
      </c>
      <c r="F5748" s="75" t="s">
        <v>706</v>
      </c>
      <c r="G5748" s="77">
        <v>0.0</v>
      </c>
    </row>
    <row r="5749">
      <c r="A5749" s="75" t="s">
        <v>665</v>
      </c>
      <c r="B5749" s="75" t="s">
        <v>704</v>
      </c>
      <c r="C5749" s="75" t="s">
        <v>683</v>
      </c>
      <c r="D5749" s="75" t="s">
        <v>293</v>
      </c>
      <c r="E5749" s="75" t="s">
        <v>12</v>
      </c>
      <c r="F5749" s="75" t="s">
        <v>707</v>
      </c>
      <c r="G5749" s="77">
        <v>0.0</v>
      </c>
    </row>
    <row r="5750">
      <c r="A5750" s="75" t="s">
        <v>665</v>
      </c>
      <c r="B5750" s="75" t="s">
        <v>704</v>
      </c>
      <c r="C5750" s="75" t="s">
        <v>683</v>
      </c>
      <c r="D5750" s="75" t="s">
        <v>257</v>
      </c>
      <c r="E5750" s="75" t="s">
        <v>17</v>
      </c>
      <c r="F5750" s="75" t="s">
        <v>705</v>
      </c>
      <c r="G5750" s="77">
        <v>3.0</v>
      </c>
    </row>
    <row r="5751">
      <c r="A5751" s="75" t="s">
        <v>665</v>
      </c>
      <c r="B5751" s="75" t="s">
        <v>704</v>
      </c>
      <c r="C5751" s="75" t="s">
        <v>683</v>
      </c>
      <c r="D5751" s="75" t="s">
        <v>257</v>
      </c>
      <c r="E5751" s="75" t="s">
        <v>17</v>
      </c>
      <c r="F5751" s="75" t="s">
        <v>706</v>
      </c>
      <c r="G5751" s="77">
        <v>0.0</v>
      </c>
    </row>
    <row r="5752">
      <c r="A5752" s="75" t="s">
        <v>665</v>
      </c>
      <c r="B5752" s="75" t="s">
        <v>704</v>
      </c>
      <c r="C5752" s="75" t="s">
        <v>683</v>
      </c>
      <c r="D5752" s="75" t="s">
        <v>257</v>
      </c>
      <c r="E5752" s="75" t="s">
        <v>17</v>
      </c>
      <c r="F5752" s="75" t="s">
        <v>707</v>
      </c>
      <c r="G5752" s="77">
        <v>0.0</v>
      </c>
    </row>
    <row r="5753">
      <c r="A5753" s="75" t="s">
        <v>665</v>
      </c>
      <c r="B5753" s="75" t="s">
        <v>704</v>
      </c>
      <c r="C5753" s="75" t="s">
        <v>683</v>
      </c>
      <c r="D5753" s="75" t="s">
        <v>257</v>
      </c>
      <c r="E5753" s="75" t="s">
        <v>14</v>
      </c>
      <c r="F5753" s="75" t="s">
        <v>705</v>
      </c>
      <c r="G5753" s="77">
        <v>13.0</v>
      </c>
    </row>
    <row r="5754">
      <c r="A5754" s="75" t="s">
        <v>665</v>
      </c>
      <c r="B5754" s="75" t="s">
        <v>704</v>
      </c>
      <c r="C5754" s="75" t="s">
        <v>683</v>
      </c>
      <c r="D5754" s="75" t="s">
        <v>257</v>
      </c>
      <c r="E5754" s="75" t="s">
        <v>14</v>
      </c>
      <c r="F5754" s="75" t="s">
        <v>706</v>
      </c>
      <c r="G5754" s="77">
        <v>0.0</v>
      </c>
    </row>
    <row r="5755">
      <c r="A5755" s="75" t="s">
        <v>665</v>
      </c>
      <c r="B5755" s="75" t="s">
        <v>704</v>
      </c>
      <c r="C5755" s="75" t="s">
        <v>683</v>
      </c>
      <c r="D5755" s="75" t="s">
        <v>257</v>
      </c>
      <c r="E5755" s="75" t="s">
        <v>14</v>
      </c>
      <c r="F5755" s="75" t="s">
        <v>707</v>
      </c>
      <c r="G5755" s="77">
        <v>0.0</v>
      </c>
    </row>
    <row r="5756">
      <c r="A5756" s="75" t="s">
        <v>665</v>
      </c>
      <c r="B5756" s="75" t="s">
        <v>704</v>
      </c>
      <c r="C5756" s="75" t="s">
        <v>683</v>
      </c>
      <c r="D5756" s="75" t="s">
        <v>257</v>
      </c>
      <c r="E5756" s="75" t="s">
        <v>11</v>
      </c>
      <c r="F5756" s="75" t="s">
        <v>705</v>
      </c>
      <c r="G5756" s="77">
        <v>74.0</v>
      </c>
    </row>
    <row r="5757">
      <c r="A5757" s="75" t="s">
        <v>665</v>
      </c>
      <c r="B5757" s="75" t="s">
        <v>704</v>
      </c>
      <c r="C5757" s="75" t="s">
        <v>683</v>
      </c>
      <c r="D5757" s="75" t="s">
        <v>257</v>
      </c>
      <c r="E5757" s="75" t="s">
        <v>11</v>
      </c>
      <c r="F5757" s="75" t="s">
        <v>706</v>
      </c>
      <c r="G5757" s="77">
        <v>5.0</v>
      </c>
    </row>
    <row r="5758">
      <c r="A5758" s="75" t="s">
        <v>665</v>
      </c>
      <c r="B5758" s="75" t="s">
        <v>704</v>
      </c>
      <c r="C5758" s="75" t="s">
        <v>683</v>
      </c>
      <c r="D5758" s="75" t="s">
        <v>257</v>
      </c>
      <c r="E5758" s="75" t="s">
        <v>11</v>
      </c>
      <c r="F5758" s="75" t="s">
        <v>707</v>
      </c>
      <c r="G5758" s="77">
        <v>5.0</v>
      </c>
    </row>
    <row r="5759">
      <c r="A5759" s="75" t="s">
        <v>665</v>
      </c>
      <c r="B5759" s="75" t="s">
        <v>704</v>
      </c>
      <c r="C5759" s="75" t="s">
        <v>683</v>
      </c>
      <c r="D5759" s="75" t="s">
        <v>257</v>
      </c>
      <c r="E5759" s="75" t="s">
        <v>20</v>
      </c>
      <c r="F5759" s="75" t="s">
        <v>705</v>
      </c>
      <c r="G5759" s="77">
        <v>4.0</v>
      </c>
    </row>
    <row r="5760">
      <c r="A5760" s="75" t="s">
        <v>665</v>
      </c>
      <c r="B5760" s="75" t="s">
        <v>704</v>
      </c>
      <c r="C5760" s="75" t="s">
        <v>683</v>
      </c>
      <c r="D5760" s="75" t="s">
        <v>257</v>
      </c>
      <c r="E5760" s="75" t="s">
        <v>20</v>
      </c>
      <c r="F5760" s="75" t="s">
        <v>706</v>
      </c>
      <c r="G5760" s="77">
        <v>0.0</v>
      </c>
    </row>
    <row r="5761">
      <c r="A5761" s="75" t="s">
        <v>665</v>
      </c>
      <c r="B5761" s="75" t="s">
        <v>704</v>
      </c>
      <c r="C5761" s="75" t="s">
        <v>683</v>
      </c>
      <c r="D5761" s="75" t="s">
        <v>257</v>
      </c>
      <c r="E5761" s="75" t="s">
        <v>20</v>
      </c>
      <c r="F5761" s="75" t="s">
        <v>707</v>
      </c>
      <c r="G5761" s="77">
        <v>0.0</v>
      </c>
    </row>
    <row r="5762">
      <c r="A5762" s="75" t="s">
        <v>665</v>
      </c>
      <c r="B5762" s="75" t="s">
        <v>704</v>
      </c>
      <c r="C5762" s="75" t="s">
        <v>683</v>
      </c>
      <c r="D5762" s="75" t="s">
        <v>257</v>
      </c>
      <c r="E5762" s="75" t="s">
        <v>15</v>
      </c>
      <c r="F5762" s="75" t="s">
        <v>705</v>
      </c>
      <c r="G5762" s="77">
        <v>3.0</v>
      </c>
    </row>
    <row r="5763">
      <c r="A5763" s="75" t="s">
        <v>665</v>
      </c>
      <c r="B5763" s="75" t="s">
        <v>704</v>
      </c>
      <c r="C5763" s="75" t="s">
        <v>683</v>
      </c>
      <c r="D5763" s="75" t="s">
        <v>257</v>
      </c>
      <c r="E5763" s="75" t="s">
        <v>15</v>
      </c>
      <c r="F5763" s="75" t="s">
        <v>706</v>
      </c>
      <c r="G5763" s="77">
        <v>0.0</v>
      </c>
    </row>
    <row r="5764">
      <c r="A5764" s="75" t="s">
        <v>665</v>
      </c>
      <c r="B5764" s="75" t="s">
        <v>704</v>
      </c>
      <c r="C5764" s="75" t="s">
        <v>683</v>
      </c>
      <c r="D5764" s="75" t="s">
        <v>257</v>
      </c>
      <c r="E5764" s="75" t="s">
        <v>15</v>
      </c>
      <c r="F5764" s="75" t="s">
        <v>707</v>
      </c>
      <c r="G5764" s="77">
        <v>0.0</v>
      </c>
    </row>
    <row r="5765">
      <c r="A5765" s="75" t="s">
        <v>665</v>
      </c>
      <c r="B5765" s="75" t="s">
        <v>704</v>
      </c>
      <c r="C5765" s="75" t="s">
        <v>683</v>
      </c>
      <c r="D5765" s="75" t="s">
        <v>257</v>
      </c>
      <c r="E5765" s="75" t="s">
        <v>19</v>
      </c>
      <c r="F5765" s="75" t="s">
        <v>705</v>
      </c>
      <c r="G5765" s="77">
        <v>1.0</v>
      </c>
    </row>
    <row r="5766">
      <c r="A5766" s="75" t="s">
        <v>665</v>
      </c>
      <c r="B5766" s="75" t="s">
        <v>704</v>
      </c>
      <c r="C5766" s="75" t="s">
        <v>683</v>
      </c>
      <c r="D5766" s="75" t="s">
        <v>257</v>
      </c>
      <c r="E5766" s="75" t="s">
        <v>19</v>
      </c>
      <c r="F5766" s="75" t="s">
        <v>706</v>
      </c>
      <c r="G5766" s="77">
        <v>0.0</v>
      </c>
    </row>
    <row r="5767">
      <c r="A5767" s="75" t="s">
        <v>665</v>
      </c>
      <c r="B5767" s="75" t="s">
        <v>704</v>
      </c>
      <c r="C5767" s="75" t="s">
        <v>683</v>
      </c>
      <c r="D5767" s="75" t="s">
        <v>257</v>
      </c>
      <c r="E5767" s="75" t="s">
        <v>19</v>
      </c>
      <c r="F5767" s="75" t="s">
        <v>707</v>
      </c>
      <c r="G5767" s="77">
        <v>0.0</v>
      </c>
    </row>
    <row r="5768">
      <c r="A5768" s="75" t="s">
        <v>665</v>
      </c>
      <c r="B5768" s="75" t="s">
        <v>704</v>
      </c>
      <c r="C5768" s="75" t="s">
        <v>683</v>
      </c>
      <c r="D5768" s="75" t="s">
        <v>257</v>
      </c>
      <c r="E5768" s="75" t="s">
        <v>13</v>
      </c>
      <c r="F5768" s="75" t="s">
        <v>705</v>
      </c>
      <c r="G5768" s="77">
        <v>2.0</v>
      </c>
    </row>
    <row r="5769">
      <c r="A5769" s="75" t="s">
        <v>665</v>
      </c>
      <c r="B5769" s="75" t="s">
        <v>704</v>
      </c>
      <c r="C5769" s="75" t="s">
        <v>683</v>
      </c>
      <c r="D5769" s="75" t="s">
        <v>257</v>
      </c>
      <c r="E5769" s="75" t="s">
        <v>13</v>
      </c>
      <c r="F5769" s="75" t="s">
        <v>706</v>
      </c>
      <c r="G5769" s="77">
        <v>0.0</v>
      </c>
    </row>
    <row r="5770">
      <c r="A5770" s="75" t="s">
        <v>665</v>
      </c>
      <c r="B5770" s="75" t="s">
        <v>704</v>
      </c>
      <c r="C5770" s="75" t="s">
        <v>683</v>
      </c>
      <c r="D5770" s="75" t="s">
        <v>257</v>
      </c>
      <c r="E5770" s="75" t="s">
        <v>13</v>
      </c>
      <c r="F5770" s="75" t="s">
        <v>707</v>
      </c>
      <c r="G5770" s="77">
        <v>0.0</v>
      </c>
    </row>
    <row r="5771">
      <c r="A5771" s="75" t="s">
        <v>665</v>
      </c>
      <c r="B5771" s="75" t="s">
        <v>704</v>
      </c>
      <c r="C5771" s="75" t="s">
        <v>683</v>
      </c>
      <c r="D5771" s="75" t="s">
        <v>257</v>
      </c>
      <c r="E5771" s="75" t="s">
        <v>10</v>
      </c>
      <c r="F5771" s="75" t="s">
        <v>705</v>
      </c>
      <c r="G5771" s="77">
        <v>66.0</v>
      </c>
    </row>
    <row r="5772">
      <c r="A5772" s="75" t="s">
        <v>665</v>
      </c>
      <c r="B5772" s="75" t="s">
        <v>704</v>
      </c>
      <c r="C5772" s="75" t="s">
        <v>683</v>
      </c>
      <c r="D5772" s="75" t="s">
        <v>257</v>
      </c>
      <c r="E5772" s="75" t="s">
        <v>10</v>
      </c>
      <c r="F5772" s="75" t="s">
        <v>706</v>
      </c>
      <c r="G5772" s="77">
        <v>29.0</v>
      </c>
    </row>
    <row r="5773">
      <c r="A5773" s="75" t="s">
        <v>665</v>
      </c>
      <c r="B5773" s="75" t="s">
        <v>704</v>
      </c>
      <c r="C5773" s="75" t="s">
        <v>683</v>
      </c>
      <c r="D5773" s="75" t="s">
        <v>257</v>
      </c>
      <c r="E5773" s="75" t="s">
        <v>10</v>
      </c>
      <c r="F5773" s="75" t="s">
        <v>707</v>
      </c>
      <c r="G5773" s="77">
        <v>16.0</v>
      </c>
    </row>
    <row r="5774">
      <c r="A5774" s="75" t="s">
        <v>665</v>
      </c>
      <c r="B5774" s="75" t="s">
        <v>704</v>
      </c>
      <c r="C5774" s="75" t="s">
        <v>683</v>
      </c>
      <c r="D5774" s="75" t="s">
        <v>257</v>
      </c>
      <c r="E5774" s="75" t="s">
        <v>16</v>
      </c>
      <c r="F5774" s="75" t="s">
        <v>705</v>
      </c>
      <c r="G5774" s="77">
        <v>6.0</v>
      </c>
    </row>
    <row r="5775">
      <c r="A5775" s="75" t="s">
        <v>665</v>
      </c>
      <c r="B5775" s="75" t="s">
        <v>704</v>
      </c>
      <c r="C5775" s="75" t="s">
        <v>683</v>
      </c>
      <c r="D5775" s="75" t="s">
        <v>257</v>
      </c>
      <c r="E5775" s="75" t="s">
        <v>16</v>
      </c>
      <c r="F5775" s="75" t="s">
        <v>706</v>
      </c>
      <c r="G5775" s="77">
        <v>0.0</v>
      </c>
    </row>
    <row r="5776">
      <c r="A5776" s="75" t="s">
        <v>665</v>
      </c>
      <c r="B5776" s="75" t="s">
        <v>704</v>
      </c>
      <c r="C5776" s="75" t="s">
        <v>683</v>
      </c>
      <c r="D5776" s="75" t="s">
        <v>257</v>
      </c>
      <c r="E5776" s="75" t="s">
        <v>16</v>
      </c>
      <c r="F5776" s="75" t="s">
        <v>707</v>
      </c>
      <c r="G5776" s="77">
        <v>0.0</v>
      </c>
    </row>
    <row r="5777">
      <c r="A5777" s="75" t="s">
        <v>665</v>
      </c>
      <c r="B5777" s="75" t="s">
        <v>704</v>
      </c>
      <c r="C5777" s="75" t="s">
        <v>683</v>
      </c>
      <c r="D5777" s="75" t="s">
        <v>257</v>
      </c>
      <c r="E5777" s="75" t="s">
        <v>12</v>
      </c>
      <c r="F5777" s="75" t="s">
        <v>705</v>
      </c>
      <c r="G5777" s="77">
        <v>14.0</v>
      </c>
    </row>
    <row r="5778">
      <c r="A5778" s="75" t="s">
        <v>665</v>
      </c>
      <c r="B5778" s="75" t="s">
        <v>704</v>
      </c>
      <c r="C5778" s="75" t="s">
        <v>683</v>
      </c>
      <c r="D5778" s="75" t="s">
        <v>257</v>
      </c>
      <c r="E5778" s="75" t="s">
        <v>12</v>
      </c>
      <c r="F5778" s="75" t="s">
        <v>706</v>
      </c>
      <c r="G5778" s="77">
        <v>3.0</v>
      </c>
    </row>
    <row r="5779">
      <c r="A5779" s="75" t="s">
        <v>665</v>
      </c>
      <c r="B5779" s="75" t="s">
        <v>704</v>
      </c>
      <c r="C5779" s="75" t="s">
        <v>683</v>
      </c>
      <c r="D5779" s="75" t="s">
        <v>257</v>
      </c>
      <c r="E5779" s="75" t="s">
        <v>12</v>
      </c>
      <c r="F5779" s="75" t="s">
        <v>707</v>
      </c>
      <c r="G5779" s="77">
        <v>1.0</v>
      </c>
    </row>
    <row r="5780">
      <c r="A5780" s="75" t="s">
        <v>665</v>
      </c>
      <c r="B5780" s="75" t="s">
        <v>704</v>
      </c>
      <c r="C5780" s="75" t="s">
        <v>683</v>
      </c>
      <c r="D5780" s="75" t="s">
        <v>284</v>
      </c>
      <c r="E5780" s="75" t="s">
        <v>17</v>
      </c>
      <c r="F5780" s="75" t="s">
        <v>705</v>
      </c>
      <c r="G5780" s="77">
        <v>1.0</v>
      </c>
    </row>
    <row r="5781">
      <c r="A5781" s="75" t="s">
        <v>665</v>
      </c>
      <c r="B5781" s="75" t="s">
        <v>704</v>
      </c>
      <c r="C5781" s="75" t="s">
        <v>683</v>
      </c>
      <c r="D5781" s="75" t="s">
        <v>284</v>
      </c>
      <c r="E5781" s="75" t="s">
        <v>17</v>
      </c>
      <c r="F5781" s="75" t="s">
        <v>706</v>
      </c>
      <c r="G5781" s="77">
        <v>0.0</v>
      </c>
    </row>
    <row r="5782">
      <c r="A5782" s="75" t="s">
        <v>665</v>
      </c>
      <c r="B5782" s="75" t="s">
        <v>704</v>
      </c>
      <c r="C5782" s="75" t="s">
        <v>683</v>
      </c>
      <c r="D5782" s="75" t="s">
        <v>284</v>
      </c>
      <c r="E5782" s="75" t="s">
        <v>17</v>
      </c>
      <c r="F5782" s="75" t="s">
        <v>707</v>
      </c>
      <c r="G5782" s="77">
        <v>0.0</v>
      </c>
    </row>
    <row r="5783">
      <c r="A5783" s="75" t="s">
        <v>665</v>
      </c>
      <c r="B5783" s="75" t="s">
        <v>704</v>
      </c>
      <c r="C5783" s="75" t="s">
        <v>683</v>
      </c>
      <c r="D5783" s="75" t="s">
        <v>284</v>
      </c>
      <c r="E5783" s="75" t="s">
        <v>11</v>
      </c>
      <c r="F5783" s="75" t="s">
        <v>705</v>
      </c>
      <c r="G5783" s="77">
        <v>15.0</v>
      </c>
    </row>
    <row r="5784">
      <c r="A5784" s="75" t="s">
        <v>665</v>
      </c>
      <c r="B5784" s="75" t="s">
        <v>704</v>
      </c>
      <c r="C5784" s="75" t="s">
        <v>683</v>
      </c>
      <c r="D5784" s="75" t="s">
        <v>284</v>
      </c>
      <c r="E5784" s="75" t="s">
        <v>11</v>
      </c>
      <c r="F5784" s="75" t="s">
        <v>706</v>
      </c>
      <c r="G5784" s="77">
        <v>2.0</v>
      </c>
    </row>
    <row r="5785">
      <c r="A5785" s="75" t="s">
        <v>665</v>
      </c>
      <c r="B5785" s="75" t="s">
        <v>704</v>
      </c>
      <c r="C5785" s="75" t="s">
        <v>683</v>
      </c>
      <c r="D5785" s="75" t="s">
        <v>284</v>
      </c>
      <c r="E5785" s="75" t="s">
        <v>11</v>
      </c>
      <c r="F5785" s="75" t="s">
        <v>707</v>
      </c>
      <c r="G5785" s="77">
        <v>2.0</v>
      </c>
    </row>
    <row r="5786">
      <c r="A5786" s="75" t="s">
        <v>665</v>
      </c>
      <c r="B5786" s="75" t="s">
        <v>704</v>
      </c>
      <c r="C5786" s="75" t="s">
        <v>683</v>
      </c>
      <c r="D5786" s="75" t="s">
        <v>284</v>
      </c>
      <c r="E5786" s="75" t="s">
        <v>15</v>
      </c>
      <c r="F5786" s="75" t="s">
        <v>705</v>
      </c>
      <c r="G5786" s="77">
        <v>6.0</v>
      </c>
    </row>
    <row r="5787">
      <c r="A5787" s="75" t="s">
        <v>665</v>
      </c>
      <c r="B5787" s="75" t="s">
        <v>704</v>
      </c>
      <c r="C5787" s="75" t="s">
        <v>683</v>
      </c>
      <c r="D5787" s="75" t="s">
        <v>284</v>
      </c>
      <c r="E5787" s="75" t="s">
        <v>15</v>
      </c>
      <c r="F5787" s="75" t="s">
        <v>706</v>
      </c>
      <c r="G5787" s="77">
        <v>0.0</v>
      </c>
    </row>
    <row r="5788">
      <c r="A5788" s="75" t="s">
        <v>665</v>
      </c>
      <c r="B5788" s="75" t="s">
        <v>704</v>
      </c>
      <c r="C5788" s="75" t="s">
        <v>683</v>
      </c>
      <c r="D5788" s="75" t="s">
        <v>284</v>
      </c>
      <c r="E5788" s="75" t="s">
        <v>15</v>
      </c>
      <c r="F5788" s="75" t="s">
        <v>707</v>
      </c>
      <c r="G5788" s="77">
        <v>0.0</v>
      </c>
    </row>
    <row r="5789">
      <c r="A5789" s="75" t="s">
        <v>665</v>
      </c>
      <c r="B5789" s="75" t="s">
        <v>704</v>
      </c>
      <c r="C5789" s="75" t="s">
        <v>683</v>
      </c>
      <c r="D5789" s="75" t="s">
        <v>284</v>
      </c>
      <c r="E5789" s="75" t="s">
        <v>10</v>
      </c>
      <c r="F5789" s="75" t="s">
        <v>705</v>
      </c>
      <c r="G5789" s="77">
        <v>10.0</v>
      </c>
    </row>
    <row r="5790">
      <c r="A5790" s="75" t="s">
        <v>665</v>
      </c>
      <c r="B5790" s="75" t="s">
        <v>704</v>
      </c>
      <c r="C5790" s="75" t="s">
        <v>683</v>
      </c>
      <c r="D5790" s="75" t="s">
        <v>284</v>
      </c>
      <c r="E5790" s="75" t="s">
        <v>10</v>
      </c>
      <c r="F5790" s="75" t="s">
        <v>706</v>
      </c>
      <c r="G5790" s="77">
        <v>4.0</v>
      </c>
    </row>
    <row r="5791">
      <c r="A5791" s="75" t="s">
        <v>665</v>
      </c>
      <c r="B5791" s="75" t="s">
        <v>704</v>
      </c>
      <c r="C5791" s="75" t="s">
        <v>683</v>
      </c>
      <c r="D5791" s="75" t="s">
        <v>284</v>
      </c>
      <c r="E5791" s="75" t="s">
        <v>10</v>
      </c>
      <c r="F5791" s="75" t="s">
        <v>707</v>
      </c>
      <c r="G5791" s="77">
        <v>4.0</v>
      </c>
    </row>
    <row r="5792">
      <c r="A5792" s="75" t="s">
        <v>665</v>
      </c>
      <c r="B5792" s="75" t="s">
        <v>704</v>
      </c>
      <c r="C5792" s="75" t="s">
        <v>683</v>
      </c>
      <c r="D5792" s="75" t="s">
        <v>284</v>
      </c>
      <c r="E5792" s="75" t="s">
        <v>16</v>
      </c>
      <c r="F5792" s="75" t="s">
        <v>705</v>
      </c>
      <c r="G5792" s="77">
        <v>1.0</v>
      </c>
    </row>
    <row r="5793">
      <c r="A5793" s="75" t="s">
        <v>665</v>
      </c>
      <c r="B5793" s="75" t="s">
        <v>704</v>
      </c>
      <c r="C5793" s="75" t="s">
        <v>683</v>
      </c>
      <c r="D5793" s="75" t="s">
        <v>284</v>
      </c>
      <c r="E5793" s="75" t="s">
        <v>16</v>
      </c>
      <c r="F5793" s="75" t="s">
        <v>706</v>
      </c>
      <c r="G5793" s="77">
        <v>1.0</v>
      </c>
    </row>
    <row r="5794">
      <c r="A5794" s="75" t="s">
        <v>665</v>
      </c>
      <c r="B5794" s="75" t="s">
        <v>704</v>
      </c>
      <c r="C5794" s="75" t="s">
        <v>683</v>
      </c>
      <c r="D5794" s="75" t="s">
        <v>284</v>
      </c>
      <c r="E5794" s="75" t="s">
        <v>16</v>
      </c>
      <c r="F5794" s="75" t="s">
        <v>707</v>
      </c>
      <c r="G5794" s="77">
        <v>1.0</v>
      </c>
    </row>
    <row r="5795">
      <c r="A5795" s="75" t="s">
        <v>665</v>
      </c>
      <c r="B5795" s="75" t="s">
        <v>704</v>
      </c>
      <c r="C5795" s="75" t="s">
        <v>683</v>
      </c>
      <c r="D5795" s="75" t="s">
        <v>296</v>
      </c>
      <c r="E5795" s="75" t="s">
        <v>11</v>
      </c>
      <c r="F5795" s="75" t="s">
        <v>705</v>
      </c>
      <c r="G5795" s="77">
        <v>6.0</v>
      </c>
    </row>
    <row r="5796">
      <c r="A5796" s="75" t="s">
        <v>665</v>
      </c>
      <c r="B5796" s="75" t="s">
        <v>704</v>
      </c>
      <c r="C5796" s="75" t="s">
        <v>683</v>
      </c>
      <c r="D5796" s="75" t="s">
        <v>296</v>
      </c>
      <c r="E5796" s="75" t="s">
        <v>11</v>
      </c>
      <c r="F5796" s="75" t="s">
        <v>706</v>
      </c>
      <c r="G5796" s="77">
        <v>6.0</v>
      </c>
    </row>
    <row r="5797">
      <c r="A5797" s="75" t="s">
        <v>665</v>
      </c>
      <c r="B5797" s="75" t="s">
        <v>704</v>
      </c>
      <c r="C5797" s="75" t="s">
        <v>683</v>
      </c>
      <c r="D5797" s="75" t="s">
        <v>296</v>
      </c>
      <c r="E5797" s="75" t="s">
        <v>11</v>
      </c>
      <c r="F5797" s="75" t="s">
        <v>707</v>
      </c>
      <c r="G5797" s="77">
        <v>6.0</v>
      </c>
    </row>
    <row r="5798">
      <c r="A5798" s="75" t="s">
        <v>665</v>
      </c>
      <c r="B5798" s="75" t="s">
        <v>704</v>
      </c>
      <c r="C5798" s="75" t="s">
        <v>683</v>
      </c>
      <c r="D5798" s="75" t="s">
        <v>296</v>
      </c>
      <c r="E5798" s="75" t="s">
        <v>20</v>
      </c>
      <c r="F5798" s="75" t="s">
        <v>705</v>
      </c>
      <c r="G5798" s="77">
        <v>1.0</v>
      </c>
    </row>
    <row r="5799">
      <c r="A5799" s="75" t="s">
        <v>665</v>
      </c>
      <c r="B5799" s="75" t="s">
        <v>704</v>
      </c>
      <c r="C5799" s="75" t="s">
        <v>683</v>
      </c>
      <c r="D5799" s="75" t="s">
        <v>296</v>
      </c>
      <c r="E5799" s="75" t="s">
        <v>20</v>
      </c>
      <c r="F5799" s="75" t="s">
        <v>706</v>
      </c>
      <c r="G5799" s="77">
        <v>0.0</v>
      </c>
    </row>
    <row r="5800">
      <c r="A5800" s="75" t="s">
        <v>665</v>
      </c>
      <c r="B5800" s="75" t="s">
        <v>704</v>
      </c>
      <c r="C5800" s="75" t="s">
        <v>683</v>
      </c>
      <c r="D5800" s="75" t="s">
        <v>296</v>
      </c>
      <c r="E5800" s="75" t="s">
        <v>20</v>
      </c>
      <c r="F5800" s="75" t="s">
        <v>707</v>
      </c>
      <c r="G5800" s="77">
        <v>0.0</v>
      </c>
    </row>
    <row r="5801">
      <c r="A5801" s="75" t="s">
        <v>665</v>
      </c>
      <c r="B5801" s="75" t="s">
        <v>704</v>
      </c>
      <c r="C5801" s="75" t="s">
        <v>683</v>
      </c>
      <c r="D5801" s="75" t="s">
        <v>296</v>
      </c>
      <c r="E5801" s="75" t="s">
        <v>15</v>
      </c>
      <c r="F5801" s="75" t="s">
        <v>705</v>
      </c>
      <c r="G5801" s="77">
        <v>1.0</v>
      </c>
    </row>
    <row r="5802">
      <c r="A5802" s="75" t="s">
        <v>665</v>
      </c>
      <c r="B5802" s="75" t="s">
        <v>704</v>
      </c>
      <c r="C5802" s="75" t="s">
        <v>683</v>
      </c>
      <c r="D5802" s="75" t="s">
        <v>296</v>
      </c>
      <c r="E5802" s="75" t="s">
        <v>15</v>
      </c>
      <c r="F5802" s="75" t="s">
        <v>706</v>
      </c>
      <c r="G5802" s="77">
        <v>0.0</v>
      </c>
    </row>
    <row r="5803">
      <c r="A5803" s="75" t="s">
        <v>665</v>
      </c>
      <c r="B5803" s="75" t="s">
        <v>704</v>
      </c>
      <c r="C5803" s="75" t="s">
        <v>683</v>
      </c>
      <c r="D5803" s="75" t="s">
        <v>296</v>
      </c>
      <c r="E5803" s="75" t="s">
        <v>15</v>
      </c>
      <c r="F5803" s="75" t="s">
        <v>707</v>
      </c>
      <c r="G5803" s="77">
        <v>0.0</v>
      </c>
    </row>
    <row r="5804">
      <c r="A5804" s="75" t="s">
        <v>665</v>
      </c>
      <c r="B5804" s="75" t="s">
        <v>704</v>
      </c>
      <c r="C5804" s="75" t="s">
        <v>683</v>
      </c>
      <c r="D5804" s="75" t="s">
        <v>296</v>
      </c>
      <c r="E5804" s="75" t="s">
        <v>10</v>
      </c>
      <c r="F5804" s="75" t="s">
        <v>705</v>
      </c>
      <c r="G5804" s="77">
        <v>5.0</v>
      </c>
    </row>
    <row r="5805">
      <c r="A5805" s="75" t="s">
        <v>665</v>
      </c>
      <c r="B5805" s="75" t="s">
        <v>704</v>
      </c>
      <c r="C5805" s="75" t="s">
        <v>683</v>
      </c>
      <c r="D5805" s="75" t="s">
        <v>296</v>
      </c>
      <c r="E5805" s="75" t="s">
        <v>10</v>
      </c>
      <c r="F5805" s="75" t="s">
        <v>706</v>
      </c>
      <c r="G5805" s="77">
        <v>5.0</v>
      </c>
    </row>
    <row r="5806">
      <c r="A5806" s="75" t="s">
        <v>665</v>
      </c>
      <c r="B5806" s="75" t="s">
        <v>704</v>
      </c>
      <c r="C5806" s="75" t="s">
        <v>683</v>
      </c>
      <c r="D5806" s="75" t="s">
        <v>296</v>
      </c>
      <c r="E5806" s="75" t="s">
        <v>10</v>
      </c>
      <c r="F5806" s="75" t="s">
        <v>707</v>
      </c>
      <c r="G5806" s="77">
        <v>5.0</v>
      </c>
    </row>
    <row r="5807">
      <c r="A5807" s="75" t="s">
        <v>665</v>
      </c>
      <c r="B5807" s="75" t="s">
        <v>704</v>
      </c>
      <c r="C5807" s="75" t="s">
        <v>683</v>
      </c>
      <c r="D5807" s="75" t="s">
        <v>296</v>
      </c>
      <c r="E5807" s="75" t="s">
        <v>16</v>
      </c>
      <c r="F5807" s="75" t="s">
        <v>705</v>
      </c>
      <c r="G5807" s="77">
        <v>2.0</v>
      </c>
    </row>
    <row r="5808">
      <c r="A5808" s="75" t="s">
        <v>665</v>
      </c>
      <c r="B5808" s="75" t="s">
        <v>704</v>
      </c>
      <c r="C5808" s="75" t="s">
        <v>683</v>
      </c>
      <c r="D5808" s="75" t="s">
        <v>296</v>
      </c>
      <c r="E5808" s="75" t="s">
        <v>16</v>
      </c>
      <c r="F5808" s="75" t="s">
        <v>706</v>
      </c>
      <c r="G5808" s="77">
        <v>1.0</v>
      </c>
    </row>
    <row r="5809">
      <c r="A5809" s="75" t="s">
        <v>665</v>
      </c>
      <c r="B5809" s="75" t="s">
        <v>704</v>
      </c>
      <c r="C5809" s="75" t="s">
        <v>683</v>
      </c>
      <c r="D5809" s="75" t="s">
        <v>296</v>
      </c>
      <c r="E5809" s="75" t="s">
        <v>16</v>
      </c>
      <c r="F5809" s="75" t="s">
        <v>707</v>
      </c>
      <c r="G5809" s="77">
        <v>1.0</v>
      </c>
    </row>
    <row r="5810">
      <c r="A5810" s="75" t="s">
        <v>665</v>
      </c>
      <c r="B5810" s="75" t="s">
        <v>704</v>
      </c>
      <c r="C5810" s="75" t="s">
        <v>683</v>
      </c>
      <c r="D5810" s="75" t="s">
        <v>262</v>
      </c>
      <c r="E5810" s="75" t="s">
        <v>11</v>
      </c>
      <c r="F5810" s="75" t="s">
        <v>705</v>
      </c>
      <c r="G5810" s="77">
        <v>5.0</v>
      </c>
    </row>
    <row r="5811">
      <c r="A5811" s="75" t="s">
        <v>665</v>
      </c>
      <c r="B5811" s="75" t="s">
        <v>704</v>
      </c>
      <c r="C5811" s="75" t="s">
        <v>683</v>
      </c>
      <c r="D5811" s="75" t="s">
        <v>262</v>
      </c>
      <c r="E5811" s="75" t="s">
        <v>11</v>
      </c>
      <c r="F5811" s="75" t="s">
        <v>706</v>
      </c>
      <c r="G5811" s="77">
        <v>0.0</v>
      </c>
    </row>
    <row r="5812">
      <c r="A5812" s="75" t="s">
        <v>665</v>
      </c>
      <c r="B5812" s="75" t="s">
        <v>704</v>
      </c>
      <c r="C5812" s="75" t="s">
        <v>683</v>
      </c>
      <c r="D5812" s="75" t="s">
        <v>262</v>
      </c>
      <c r="E5812" s="75" t="s">
        <v>11</v>
      </c>
      <c r="F5812" s="75" t="s">
        <v>707</v>
      </c>
      <c r="G5812" s="77">
        <v>0.0</v>
      </c>
    </row>
    <row r="5813">
      <c r="A5813" s="75" t="s">
        <v>665</v>
      </c>
      <c r="B5813" s="75" t="s">
        <v>704</v>
      </c>
      <c r="C5813" s="75" t="s">
        <v>683</v>
      </c>
      <c r="D5813" s="75" t="s">
        <v>262</v>
      </c>
      <c r="E5813" s="75" t="s">
        <v>15</v>
      </c>
      <c r="F5813" s="75" t="s">
        <v>705</v>
      </c>
      <c r="G5813" s="77">
        <v>2.0</v>
      </c>
    </row>
    <row r="5814">
      <c r="A5814" s="75" t="s">
        <v>665</v>
      </c>
      <c r="B5814" s="75" t="s">
        <v>704</v>
      </c>
      <c r="C5814" s="75" t="s">
        <v>683</v>
      </c>
      <c r="D5814" s="75" t="s">
        <v>262</v>
      </c>
      <c r="E5814" s="75" t="s">
        <v>15</v>
      </c>
      <c r="F5814" s="75" t="s">
        <v>706</v>
      </c>
      <c r="G5814" s="77">
        <v>0.0</v>
      </c>
    </row>
    <row r="5815">
      <c r="A5815" s="75" t="s">
        <v>665</v>
      </c>
      <c r="B5815" s="75" t="s">
        <v>704</v>
      </c>
      <c r="C5815" s="75" t="s">
        <v>683</v>
      </c>
      <c r="D5815" s="75" t="s">
        <v>262</v>
      </c>
      <c r="E5815" s="75" t="s">
        <v>15</v>
      </c>
      <c r="F5815" s="75" t="s">
        <v>707</v>
      </c>
      <c r="G5815" s="77">
        <v>0.0</v>
      </c>
    </row>
    <row r="5816">
      <c r="A5816" s="75" t="s">
        <v>665</v>
      </c>
      <c r="B5816" s="75" t="s">
        <v>704</v>
      </c>
      <c r="C5816" s="75" t="s">
        <v>683</v>
      </c>
      <c r="D5816" s="75" t="s">
        <v>262</v>
      </c>
      <c r="E5816" s="75" t="s">
        <v>13</v>
      </c>
      <c r="F5816" s="75" t="s">
        <v>705</v>
      </c>
      <c r="G5816" s="77">
        <v>1.0</v>
      </c>
    </row>
    <row r="5817">
      <c r="A5817" s="75" t="s">
        <v>665</v>
      </c>
      <c r="B5817" s="75" t="s">
        <v>704</v>
      </c>
      <c r="C5817" s="75" t="s">
        <v>683</v>
      </c>
      <c r="D5817" s="75" t="s">
        <v>262</v>
      </c>
      <c r="E5817" s="75" t="s">
        <v>13</v>
      </c>
      <c r="F5817" s="75" t="s">
        <v>706</v>
      </c>
      <c r="G5817" s="77">
        <v>0.0</v>
      </c>
    </row>
    <row r="5818">
      <c r="A5818" s="75" t="s">
        <v>665</v>
      </c>
      <c r="B5818" s="75" t="s">
        <v>704</v>
      </c>
      <c r="C5818" s="75" t="s">
        <v>683</v>
      </c>
      <c r="D5818" s="75" t="s">
        <v>262</v>
      </c>
      <c r="E5818" s="75" t="s">
        <v>13</v>
      </c>
      <c r="F5818" s="75" t="s">
        <v>707</v>
      </c>
      <c r="G5818" s="77">
        <v>0.0</v>
      </c>
    </row>
    <row r="5819">
      <c r="A5819" s="75" t="s">
        <v>665</v>
      </c>
      <c r="B5819" s="75" t="s">
        <v>704</v>
      </c>
      <c r="C5819" s="75" t="s">
        <v>683</v>
      </c>
      <c r="D5819" s="75" t="s">
        <v>262</v>
      </c>
      <c r="E5819" s="75" t="s">
        <v>10</v>
      </c>
      <c r="F5819" s="75" t="s">
        <v>705</v>
      </c>
      <c r="G5819" s="77">
        <v>3.0</v>
      </c>
    </row>
    <row r="5820">
      <c r="A5820" s="75" t="s">
        <v>665</v>
      </c>
      <c r="B5820" s="75" t="s">
        <v>704</v>
      </c>
      <c r="C5820" s="75" t="s">
        <v>683</v>
      </c>
      <c r="D5820" s="75" t="s">
        <v>262</v>
      </c>
      <c r="E5820" s="75" t="s">
        <v>10</v>
      </c>
      <c r="F5820" s="75" t="s">
        <v>706</v>
      </c>
      <c r="G5820" s="77">
        <v>1.0</v>
      </c>
    </row>
    <row r="5821">
      <c r="A5821" s="75" t="s">
        <v>665</v>
      </c>
      <c r="B5821" s="75" t="s">
        <v>704</v>
      </c>
      <c r="C5821" s="75" t="s">
        <v>683</v>
      </c>
      <c r="D5821" s="75" t="s">
        <v>262</v>
      </c>
      <c r="E5821" s="75" t="s">
        <v>10</v>
      </c>
      <c r="F5821" s="75" t="s">
        <v>707</v>
      </c>
      <c r="G5821" s="77">
        <v>1.0</v>
      </c>
    </row>
    <row r="5822">
      <c r="A5822" s="75" t="s">
        <v>665</v>
      </c>
      <c r="B5822" s="75" t="s">
        <v>704</v>
      </c>
      <c r="C5822" s="75" t="s">
        <v>683</v>
      </c>
      <c r="D5822" s="75" t="s">
        <v>262</v>
      </c>
      <c r="E5822" s="75" t="s">
        <v>16</v>
      </c>
      <c r="F5822" s="75" t="s">
        <v>705</v>
      </c>
      <c r="G5822" s="77">
        <v>2.0</v>
      </c>
    </row>
    <row r="5823">
      <c r="A5823" s="75" t="s">
        <v>665</v>
      </c>
      <c r="B5823" s="75" t="s">
        <v>704</v>
      </c>
      <c r="C5823" s="75" t="s">
        <v>683</v>
      </c>
      <c r="D5823" s="75" t="s">
        <v>262</v>
      </c>
      <c r="E5823" s="75" t="s">
        <v>16</v>
      </c>
      <c r="F5823" s="75" t="s">
        <v>706</v>
      </c>
      <c r="G5823" s="77">
        <v>0.0</v>
      </c>
    </row>
    <row r="5824">
      <c r="A5824" s="75" t="s">
        <v>665</v>
      </c>
      <c r="B5824" s="75" t="s">
        <v>704</v>
      </c>
      <c r="C5824" s="75" t="s">
        <v>683</v>
      </c>
      <c r="D5824" s="75" t="s">
        <v>262</v>
      </c>
      <c r="E5824" s="75" t="s">
        <v>16</v>
      </c>
      <c r="F5824" s="75" t="s">
        <v>707</v>
      </c>
      <c r="G5824" s="77">
        <v>0.0</v>
      </c>
    </row>
    <row r="5825">
      <c r="A5825" s="75" t="s">
        <v>665</v>
      </c>
      <c r="B5825" s="75" t="s">
        <v>704</v>
      </c>
      <c r="C5825" s="75" t="s">
        <v>683</v>
      </c>
      <c r="D5825" s="75" t="s">
        <v>68</v>
      </c>
      <c r="E5825" s="75" t="s">
        <v>17</v>
      </c>
      <c r="F5825" s="75" t="s">
        <v>705</v>
      </c>
      <c r="G5825" s="77">
        <v>11797.0</v>
      </c>
    </row>
    <row r="5826">
      <c r="A5826" s="75" t="s">
        <v>665</v>
      </c>
      <c r="B5826" s="75" t="s">
        <v>704</v>
      </c>
      <c r="C5826" s="75" t="s">
        <v>683</v>
      </c>
      <c r="D5826" s="75" t="s">
        <v>68</v>
      </c>
      <c r="E5826" s="75" t="s">
        <v>17</v>
      </c>
      <c r="F5826" s="75" t="s">
        <v>706</v>
      </c>
      <c r="G5826" s="77">
        <v>1649.0</v>
      </c>
    </row>
    <row r="5827">
      <c r="A5827" s="75" t="s">
        <v>665</v>
      </c>
      <c r="B5827" s="75" t="s">
        <v>704</v>
      </c>
      <c r="C5827" s="75" t="s">
        <v>683</v>
      </c>
      <c r="D5827" s="75" t="s">
        <v>68</v>
      </c>
      <c r="E5827" s="75" t="s">
        <v>17</v>
      </c>
      <c r="F5827" s="75" t="s">
        <v>707</v>
      </c>
      <c r="G5827" s="77">
        <v>1313.0</v>
      </c>
    </row>
    <row r="5828">
      <c r="A5828" s="75" t="s">
        <v>665</v>
      </c>
      <c r="B5828" s="75" t="s">
        <v>704</v>
      </c>
      <c r="C5828" s="75" t="s">
        <v>683</v>
      </c>
      <c r="D5828" s="75" t="s">
        <v>68</v>
      </c>
      <c r="E5828" s="75" t="s">
        <v>14</v>
      </c>
      <c r="F5828" s="75" t="s">
        <v>705</v>
      </c>
      <c r="G5828" s="77">
        <v>44313.0</v>
      </c>
    </row>
    <row r="5829">
      <c r="A5829" s="75" t="s">
        <v>665</v>
      </c>
      <c r="B5829" s="75" t="s">
        <v>704</v>
      </c>
      <c r="C5829" s="75" t="s">
        <v>683</v>
      </c>
      <c r="D5829" s="75" t="s">
        <v>68</v>
      </c>
      <c r="E5829" s="75" t="s">
        <v>14</v>
      </c>
      <c r="F5829" s="75" t="s">
        <v>706</v>
      </c>
      <c r="G5829" s="77">
        <v>0.0</v>
      </c>
    </row>
    <row r="5830">
      <c r="A5830" s="75" t="s">
        <v>665</v>
      </c>
      <c r="B5830" s="75" t="s">
        <v>704</v>
      </c>
      <c r="C5830" s="75" t="s">
        <v>683</v>
      </c>
      <c r="D5830" s="75" t="s">
        <v>68</v>
      </c>
      <c r="E5830" s="75" t="s">
        <v>14</v>
      </c>
      <c r="F5830" s="75" t="s">
        <v>707</v>
      </c>
      <c r="G5830" s="77">
        <v>0.0</v>
      </c>
    </row>
    <row r="5831">
      <c r="A5831" s="75" t="s">
        <v>665</v>
      </c>
      <c r="B5831" s="75" t="s">
        <v>704</v>
      </c>
      <c r="C5831" s="75" t="s">
        <v>683</v>
      </c>
      <c r="D5831" s="75" t="s">
        <v>68</v>
      </c>
      <c r="E5831" s="75" t="s">
        <v>11</v>
      </c>
      <c r="F5831" s="75" t="s">
        <v>705</v>
      </c>
      <c r="G5831" s="77">
        <v>611381.0</v>
      </c>
    </row>
    <row r="5832">
      <c r="A5832" s="75" t="s">
        <v>665</v>
      </c>
      <c r="B5832" s="75" t="s">
        <v>704</v>
      </c>
      <c r="C5832" s="75" t="s">
        <v>683</v>
      </c>
      <c r="D5832" s="75" t="s">
        <v>68</v>
      </c>
      <c r="E5832" s="75" t="s">
        <v>11</v>
      </c>
      <c r="F5832" s="75" t="s">
        <v>706</v>
      </c>
      <c r="G5832" s="77">
        <v>28891.0</v>
      </c>
    </row>
    <row r="5833">
      <c r="A5833" s="75" t="s">
        <v>665</v>
      </c>
      <c r="B5833" s="75" t="s">
        <v>704</v>
      </c>
      <c r="C5833" s="75" t="s">
        <v>683</v>
      </c>
      <c r="D5833" s="75" t="s">
        <v>68</v>
      </c>
      <c r="E5833" s="75" t="s">
        <v>11</v>
      </c>
      <c r="F5833" s="75" t="s">
        <v>707</v>
      </c>
      <c r="G5833" s="77">
        <v>20245.0</v>
      </c>
    </row>
    <row r="5834">
      <c r="A5834" s="75" t="s">
        <v>665</v>
      </c>
      <c r="B5834" s="75" t="s">
        <v>704</v>
      </c>
      <c r="C5834" s="75" t="s">
        <v>683</v>
      </c>
      <c r="D5834" s="75" t="s">
        <v>68</v>
      </c>
      <c r="E5834" s="75" t="s">
        <v>20</v>
      </c>
      <c r="F5834" s="75" t="s">
        <v>705</v>
      </c>
      <c r="G5834" s="77">
        <v>16479.0</v>
      </c>
    </row>
    <row r="5835">
      <c r="A5835" s="75" t="s">
        <v>665</v>
      </c>
      <c r="B5835" s="75" t="s">
        <v>704</v>
      </c>
      <c r="C5835" s="75" t="s">
        <v>683</v>
      </c>
      <c r="D5835" s="75" t="s">
        <v>68</v>
      </c>
      <c r="E5835" s="75" t="s">
        <v>20</v>
      </c>
      <c r="F5835" s="75" t="s">
        <v>706</v>
      </c>
      <c r="G5835" s="77">
        <v>294.0</v>
      </c>
    </row>
    <row r="5836">
      <c r="A5836" s="75" t="s">
        <v>665</v>
      </c>
      <c r="B5836" s="75" t="s">
        <v>704</v>
      </c>
      <c r="C5836" s="75" t="s">
        <v>683</v>
      </c>
      <c r="D5836" s="75" t="s">
        <v>68</v>
      </c>
      <c r="E5836" s="75" t="s">
        <v>20</v>
      </c>
      <c r="F5836" s="75" t="s">
        <v>707</v>
      </c>
      <c r="G5836" s="77">
        <v>247.0</v>
      </c>
    </row>
    <row r="5837">
      <c r="A5837" s="75" t="s">
        <v>665</v>
      </c>
      <c r="B5837" s="75" t="s">
        <v>704</v>
      </c>
      <c r="C5837" s="75" t="s">
        <v>683</v>
      </c>
      <c r="D5837" s="75" t="s">
        <v>68</v>
      </c>
      <c r="E5837" s="75" t="s">
        <v>15</v>
      </c>
      <c r="F5837" s="75" t="s">
        <v>705</v>
      </c>
      <c r="G5837" s="77">
        <v>38728.0</v>
      </c>
    </row>
    <row r="5838">
      <c r="A5838" s="75" t="s">
        <v>665</v>
      </c>
      <c r="B5838" s="75" t="s">
        <v>704</v>
      </c>
      <c r="C5838" s="75" t="s">
        <v>683</v>
      </c>
      <c r="D5838" s="75" t="s">
        <v>68</v>
      </c>
      <c r="E5838" s="75" t="s">
        <v>15</v>
      </c>
      <c r="F5838" s="75" t="s">
        <v>706</v>
      </c>
      <c r="G5838" s="77">
        <v>102.0</v>
      </c>
    </row>
    <row r="5839">
      <c r="A5839" s="75" t="s">
        <v>665</v>
      </c>
      <c r="B5839" s="75" t="s">
        <v>704</v>
      </c>
      <c r="C5839" s="75" t="s">
        <v>683</v>
      </c>
      <c r="D5839" s="75" t="s">
        <v>68</v>
      </c>
      <c r="E5839" s="75" t="s">
        <v>15</v>
      </c>
      <c r="F5839" s="75" t="s">
        <v>707</v>
      </c>
      <c r="G5839" s="77">
        <v>102.0</v>
      </c>
    </row>
    <row r="5840">
      <c r="A5840" s="75" t="s">
        <v>665</v>
      </c>
      <c r="B5840" s="75" t="s">
        <v>704</v>
      </c>
      <c r="C5840" s="75" t="s">
        <v>683</v>
      </c>
      <c r="D5840" s="75" t="s">
        <v>68</v>
      </c>
      <c r="E5840" s="75" t="s">
        <v>19</v>
      </c>
      <c r="F5840" s="75" t="s">
        <v>705</v>
      </c>
      <c r="G5840" s="77">
        <v>7639.0</v>
      </c>
    </row>
    <row r="5841">
      <c r="A5841" s="75" t="s">
        <v>665</v>
      </c>
      <c r="B5841" s="75" t="s">
        <v>704</v>
      </c>
      <c r="C5841" s="75" t="s">
        <v>683</v>
      </c>
      <c r="D5841" s="75" t="s">
        <v>68</v>
      </c>
      <c r="E5841" s="75" t="s">
        <v>19</v>
      </c>
      <c r="F5841" s="75" t="s">
        <v>706</v>
      </c>
      <c r="G5841" s="77">
        <v>1715.0</v>
      </c>
    </row>
    <row r="5842">
      <c r="A5842" s="75" t="s">
        <v>665</v>
      </c>
      <c r="B5842" s="75" t="s">
        <v>704</v>
      </c>
      <c r="C5842" s="75" t="s">
        <v>683</v>
      </c>
      <c r="D5842" s="75" t="s">
        <v>68</v>
      </c>
      <c r="E5842" s="75" t="s">
        <v>19</v>
      </c>
      <c r="F5842" s="75" t="s">
        <v>707</v>
      </c>
      <c r="G5842" s="77">
        <v>1350.0</v>
      </c>
    </row>
    <row r="5843">
      <c r="A5843" s="75" t="s">
        <v>665</v>
      </c>
      <c r="B5843" s="75" t="s">
        <v>704</v>
      </c>
      <c r="C5843" s="75" t="s">
        <v>683</v>
      </c>
      <c r="D5843" s="75" t="s">
        <v>68</v>
      </c>
      <c r="E5843" s="75" t="s">
        <v>13</v>
      </c>
      <c r="F5843" s="75" t="s">
        <v>705</v>
      </c>
      <c r="G5843" s="77">
        <v>13733.0</v>
      </c>
    </row>
    <row r="5844">
      <c r="A5844" s="75" t="s">
        <v>665</v>
      </c>
      <c r="B5844" s="75" t="s">
        <v>704</v>
      </c>
      <c r="C5844" s="75" t="s">
        <v>683</v>
      </c>
      <c r="D5844" s="75" t="s">
        <v>68</v>
      </c>
      <c r="E5844" s="75" t="s">
        <v>13</v>
      </c>
      <c r="F5844" s="75" t="s">
        <v>706</v>
      </c>
      <c r="G5844" s="77">
        <v>621.0</v>
      </c>
    </row>
    <row r="5845">
      <c r="A5845" s="75" t="s">
        <v>665</v>
      </c>
      <c r="B5845" s="75" t="s">
        <v>704</v>
      </c>
      <c r="C5845" s="75" t="s">
        <v>683</v>
      </c>
      <c r="D5845" s="75" t="s">
        <v>68</v>
      </c>
      <c r="E5845" s="75" t="s">
        <v>13</v>
      </c>
      <c r="F5845" s="75" t="s">
        <v>707</v>
      </c>
      <c r="G5845" s="77">
        <v>528.0</v>
      </c>
    </row>
    <row r="5846">
      <c r="A5846" s="75" t="s">
        <v>665</v>
      </c>
      <c r="B5846" s="75" t="s">
        <v>704</v>
      </c>
      <c r="C5846" s="75" t="s">
        <v>683</v>
      </c>
      <c r="D5846" s="75" t="s">
        <v>68</v>
      </c>
      <c r="E5846" s="75" t="s">
        <v>10</v>
      </c>
      <c r="F5846" s="75" t="s">
        <v>705</v>
      </c>
      <c r="G5846" s="77">
        <v>643233.0</v>
      </c>
    </row>
    <row r="5847">
      <c r="A5847" s="75" t="s">
        <v>665</v>
      </c>
      <c r="B5847" s="75" t="s">
        <v>704</v>
      </c>
      <c r="C5847" s="75" t="s">
        <v>683</v>
      </c>
      <c r="D5847" s="75" t="s">
        <v>68</v>
      </c>
      <c r="E5847" s="75" t="s">
        <v>10</v>
      </c>
      <c r="F5847" s="75" t="s">
        <v>706</v>
      </c>
      <c r="G5847" s="77">
        <v>219925.0</v>
      </c>
    </row>
    <row r="5848">
      <c r="A5848" s="75" t="s">
        <v>665</v>
      </c>
      <c r="B5848" s="75" t="s">
        <v>704</v>
      </c>
      <c r="C5848" s="75" t="s">
        <v>683</v>
      </c>
      <c r="D5848" s="75" t="s">
        <v>68</v>
      </c>
      <c r="E5848" s="75" t="s">
        <v>10</v>
      </c>
      <c r="F5848" s="75" t="s">
        <v>707</v>
      </c>
      <c r="G5848" s="77">
        <v>115531.0</v>
      </c>
    </row>
    <row r="5849">
      <c r="A5849" s="75" t="s">
        <v>665</v>
      </c>
      <c r="B5849" s="75" t="s">
        <v>704</v>
      </c>
      <c r="C5849" s="75" t="s">
        <v>683</v>
      </c>
      <c r="D5849" s="75" t="s">
        <v>68</v>
      </c>
      <c r="E5849" s="75" t="s">
        <v>16</v>
      </c>
      <c r="F5849" s="75" t="s">
        <v>705</v>
      </c>
      <c r="G5849" s="77">
        <v>57498.0</v>
      </c>
    </row>
    <row r="5850">
      <c r="A5850" s="75" t="s">
        <v>665</v>
      </c>
      <c r="B5850" s="75" t="s">
        <v>704</v>
      </c>
      <c r="C5850" s="75" t="s">
        <v>683</v>
      </c>
      <c r="D5850" s="75" t="s">
        <v>68</v>
      </c>
      <c r="E5850" s="75" t="s">
        <v>16</v>
      </c>
      <c r="F5850" s="75" t="s">
        <v>706</v>
      </c>
      <c r="G5850" s="77">
        <v>3259.0</v>
      </c>
    </row>
    <row r="5851">
      <c r="A5851" s="75" t="s">
        <v>665</v>
      </c>
      <c r="B5851" s="75" t="s">
        <v>704</v>
      </c>
      <c r="C5851" s="75" t="s">
        <v>683</v>
      </c>
      <c r="D5851" s="75" t="s">
        <v>68</v>
      </c>
      <c r="E5851" s="75" t="s">
        <v>16</v>
      </c>
      <c r="F5851" s="75" t="s">
        <v>707</v>
      </c>
      <c r="G5851" s="77">
        <v>2820.0</v>
      </c>
    </row>
    <row r="5852">
      <c r="A5852" s="75" t="s">
        <v>665</v>
      </c>
      <c r="B5852" s="75" t="s">
        <v>704</v>
      </c>
      <c r="C5852" s="75" t="s">
        <v>683</v>
      </c>
      <c r="D5852" s="75" t="s">
        <v>68</v>
      </c>
      <c r="E5852" s="75" t="s">
        <v>12</v>
      </c>
      <c r="F5852" s="75" t="s">
        <v>705</v>
      </c>
      <c r="G5852" s="77">
        <v>68314.0</v>
      </c>
    </row>
    <row r="5853">
      <c r="A5853" s="75" t="s">
        <v>665</v>
      </c>
      <c r="B5853" s="75" t="s">
        <v>704</v>
      </c>
      <c r="C5853" s="75" t="s">
        <v>683</v>
      </c>
      <c r="D5853" s="75" t="s">
        <v>68</v>
      </c>
      <c r="E5853" s="75" t="s">
        <v>12</v>
      </c>
      <c r="F5853" s="75" t="s">
        <v>706</v>
      </c>
      <c r="G5853" s="77">
        <v>5672.0</v>
      </c>
    </row>
    <row r="5854">
      <c r="A5854" s="75" t="s">
        <v>665</v>
      </c>
      <c r="B5854" s="75" t="s">
        <v>704</v>
      </c>
      <c r="C5854" s="75" t="s">
        <v>683</v>
      </c>
      <c r="D5854" s="75" t="s">
        <v>68</v>
      </c>
      <c r="E5854" s="75" t="s">
        <v>12</v>
      </c>
      <c r="F5854" s="75" t="s">
        <v>707</v>
      </c>
      <c r="G5854" s="77">
        <v>4375.0</v>
      </c>
    </row>
    <row r="5855">
      <c r="A5855" s="75" t="s">
        <v>665</v>
      </c>
      <c r="B5855" s="75" t="s">
        <v>704</v>
      </c>
      <c r="C5855" s="75" t="s">
        <v>683</v>
      </c>
      <c r="D5855" s="75" t="s">
        <v>68</v>
      </c>
      <c r="E5855" s="75" t="s">
        <v>18</v>
      </c>
      <c r="F5855" s="75" t="s">
        <v>705</v>
      </c>
      <c r="G5855" s="77">
        <v>9811.0</v>
      </c>
    </row>
    <row r="5856">
      <c r="A5856" s="75" t="s">
        <v>665</v>
      </c>
      <c r="B5856" s="75" t="s">
        <v>704</v>
      </c>
      <c r="C5856" s="75" t="s">
        <v>683</v>
      </c>
      <c r="D5856" s="75" t="s">
        <v>68</v>
      </c>
      <c r="E5856" s="75" t="s">
        <v>18</v>
      </c>
      <c r="F5856" s="75" t="s">
        <v>706</v>
      </c>
      <c r="G5856" s="77">
        <v>640.0</v>
      </c>
    </row>
    <row r="5857">
      <c r="A5857" s="75" t="s">
        <v>665</v>
      </c>
      <c r="B5857" s="75" t="s">
        <v>704</v>
      </c>
      <c r="C5857" s="75" t="s">
        <v>683</v>
      </c>
      <c r="D5857" s="75" t="s">
        <v>68</v>
      </c>
      <c r="E5857" s="75" t="s">
        <v>18</v>
      </c>
      <c r="F5857" s="75" t="s">
        <v>707</v>
      </c>
      <c r="G5857" s="77">
        <v>335.0</v>
      </c>
    </row>
    <row r="5858">
      <c r="A5858" s="75" t="s">
        <v>665</v>
      </c>
      <c r="B5858" s="75" t="s">
        <v>704</v>
      </c>
      <c r="C5858" s="75" t="s">
        <v>683</v>
      </c>
      <c r="D5858" s="75" t="s">
        <v>98</v>
      </c>
      <c r="E5858" s="75" t="s">
        <v>17</v>
      </c>
      <c r="F5858" s="75" t="s">
        <v>705</v>
      </c>
      <c r="G5858" s="77">
        <v>132.0</v>
      </c>
    </row>
    <row r="5859">
      <c r="A5859" s="75" t="s">
        <v>665</v>
      </c>
      <c r="B5859" s="75" t="s">
        <v>704</v>
      </c>
      <c r="C5859" s="75" t="s">
        <v>683</v>
      </c>
      <c r="D5859" s="75" t="s">
        <v>98</v>
      </c>
      <c r="E5859" s="75" t="s">
        <v>17</v>
      </c>
      <c r="F5859" s="75" t="s">
        <v>706</v>
      </c>
      <c r="G5859" s="77">
        <v>17.0</v>
      </c>
    </row>
    <row r="5860">
      <c r="A5860" s="75" t="s">
        <v>665</v>
      </c>
      <c r="B5860" s="75" t="s">
        <v>704</v>
      </c>
      <c r="C5860" s="75" t="s">
        <v>683</v>
      </c>
      <c r="D5860" s="75" t="s">
        <v>98</v>
      </c>
      <c r="E5860" s="75" t="s">
        <v>17</v>
      </c>
      <c r="F5860" s="75" t="s">
        <v>707</v>
      </c>
      <c r="G5860" s="77">
        <v>13.0</v>
      </c>
    </row>
    <row r="5861">
      <c r="A5861" s="75" t="s">
        <v>665</v>
      </c>
      <c r="B5861" s="75" t="s">
        <v>704</v>
      </c>
      <c r="C5861" s="75" t="s">
        <v>683</v>
      </c>
      <c r="D5861" s="75" t="s">
        <v>98</v>
      </c>
      <c r="E5861" s="75" t="s">
        <v>14</v>
      </c>
      <c r="F5861" s="75" t="s">
        <v>705</v>
      </c>
      <c r="G5861" s="77">
        <v>1013.0</v>
      </c>
    </row>
    <row r="5862">
      <c r="A5862" s="75" t="s">
        <v>665</v>
      </c>
      <c r="B5862" s="75" t="s">
        <v>704</v>
      </c>
      <c r="C5862" s="75" t="s">
        <v>683</v>
      </c>
      <c r="D5862" s="75" t="s">
        <v>98</v>
      </c>
      <c r="E5862" s="75" t="s">
        <v>14</v>
      </c>
      <c r="F5862" s="75" t="s">
        <v>706</v>
      </c>
      <c r="G5862" s="77">
        <v>0.0</v>
      </c>
    </row>
    <row r="5863">
      <c r="A5863" s="75" t="s">
        <v>665</v>
      </c>
      <c r="B5863" s="75" t="s">
        <v>704</v>
      </c>
      <c r="C5863" s="75" t="s">
        <v>683</v>
      </c>
      <c r="D5863" s="75" t="s">
        <v>98</v>
      </c>
      <c r="E5863" s="75" t="s">
        <v>14</v>
      </c>
      <c r="F5863" s="75" t="s">
        <v>707</v>
      </c>
      <c r="G5863" s="77">
        <v>0.0</v>
      </c>
    </row>
    <row r="5864">
      <c r="A5864" s="75" t="s">
        <v>665</v>
      </c>
      <c r="B5864" s="75" t="s">
        <v>704</v>
      </c>
      <c r="C5864" s="75" t="s">
        <v>683</v>
      </c>
      <c r="D5864" s="75" t="s">
        <v>98</v>
      </c>
      <c r="E5864" s="75" t="s">
        <v>11</v>
      </c>
      <c r="F5864" s="75" t="s">
        <v>705</v>
      </c>
      <c r="G5864" s="77">
        <v>10426.0</v>
      </c>
    </row>
    <row r="5865">
      <c r="A5865" s="75" t="s">
        <v>665</v>
      </c>
      <c r="B5865" s="75" t="s">
        <v>704</v>
      </c>
      <c r="C5865" s="75" t="s">
        <v>683</v>
      </c>
      <c r="D5865" s="75" t="s">
        <v>98</v>
      </c>
      <c r="E5865" s="75" t="s">
        <v>11</v>
      </c>
      <c r="F5865" s="75" t="s">
        <v>706</v>
      </c>
      <c r="G5865" s="77">
        <v>267.0</v>
      </c>
    </row>
    <row r="5866">
      <c r="A5866" s="75" t="s">
        <v>665</v>
      </c>
      <c r="B5866" s="75" t="s">
        <v>704</v>
      </c>
      <c r="C5866" s="75" t="s">
        <v>683</v>
      </c>
      <c r="D5866" s="75" t="s">
        <v>98</v>
      </c>
      <c r="E5866" s="75" t="s">
        <v>11</v>
      </c>
      <c r="F5866" s="75" t="s">
        <v>707</v>
      </c>
      <c r="G5866" s="77">
        <v>240.0</v>
      </c>
    </row>
    <row r="5867">
      <c r="A5867" s="75" t="s">
        <v>665</v>
      </c>
      <c r="B5867" s="75" t="s">
        <v>704</v>
      </c>
      <c r="C5867" s="75" t="s">
        <v>683</v>
      </c>
      <c r="D5867" s="75" t="s">
        <v>98</v>
      </c>
      <c r="E5867" s="75" t="s">
        <v>20</v>
      </c>
      <c r="F5867" s="75" t="s">
        <v>705</v>
      </c>
      <c r="G5867" s="77">
        <v>299.0</v>
      </c>
    </row>
    <row r="5868">
      <c r="A5868" s="75" t="s">
        <v>665</v>
      </c>
      <c r="B5868" s="75" t="s">
        <v>704</v>
      </c>
      <c r="C5868" s="75" t="s">
        <v>683</v>
      </c>
      <c r="D5868" s="75" t="s">
        <v>98</v>
      </c>
      <c r="E5868" s="75" t="s">
        <v>20</v>
      </c>
      <c r="F5868" s="75" t="s">
        <v>706</v>
      </c>
      <c r="G5868" s="77">
        <v>8.0</v>
      </c>
    </row>
    <row r="5869">
      <c r="A5869" s="75" t="s">
        <v>665</v>
      </c>
      <c r="B5869" s="75" t="s">
        <v>704</v>
      </c>
      <c r="C5869" s="75" t="s">
        <v>683</v>
      </c>
      <c r="D5869" s="75" t="s">
        <v>98</v>
      </c>
      <c r="E5869" s="75" t="s">
        <v>20</v>
      </c>
      <c r="F5869" s="75" t="s">
        <v>707</v>
      </c>
      <c r="G5869" s="77">
        <v>8.0</v>
      </c>
    </row>
    <row r="5870">
      <c r="A5870" s="75" t="s">
        <v>665</v>
      </c>
      <c r="B5870" s="75" t="s">
        <v>704</v>
      </c>
      <c r="C5870" s="75" t="s">
        <v>683</v>
      </c>
      <c r="D5870" s="75" t="s">
        <v>98</v>
      </c>
      <c r="E5870" s="75" t="s">
        <v>15</v>
      </c>
      <c r="F5870" s="75" t="s">
        <v>705</v>
      </c>
      <c r="G5870" s="77">
        <v>504.0</v>
      </c>
    </row>
    <row r="5871">
      <c r="A5871" s="75" t="s">
        <v>665</v>
      </c>
      <c r="B5871" s="75" t="s">
        <v>704</v>
      </c>
      <c r="C5871" s="75" t="s">
        <v>683</v>
      </c>
      <c r="D5871" s="75" t="s">
        <v>98</v>
      </c>
      <c r="E5871" s="75" t="s">
        <v>15</v>
      </c>
      <c r="F5871" s="75" t="s">
        <v>706</v>
      </c>
      <c r="G5871" s="77">
        <v>1.0</v>
      </c>
    </row>
    <row r="5872">
      <c r="A5872" s="75" t="s">
        <v>665</v>
      </c>
      <c r="B5872" s="75" t="s">
        <v>704</v>
      </c>
      <c r="C5872" s="75" t="s">
        <v>683</v>
      </c>
      <c r="D5872" s="75" t="s">
        <v>98</v>
      </c>
      <c r="E5872" s="75" t="s">
        <v>15</v>
      </c>
      <c r="F5872" s="75" t="s">
        <v>707</v>
      </c>
      <c r="G5872" s="77">
        <v>1.0</v>
      </c>
    </row>
    <row r="5873">
      <c r="A5873" s="75" t="s">
        <v>665</v>
      </c>
      <c r="B5873" s="75" t="s">
        <v>704</v>
      </c>
      <c r="C5873" s="75" t="s">
        <v>683</v>
      </c>
      <c r="D5873" s="75" t="s">
        <v>98</v>
      </c>
      <c r="E5873" s="75" t="s">
        <v>19</v>
      </c>
      <c r="F5873" s="75" t="s">
        <v>705</v>
      </c>
      <c r="G5873" s="77">
        <v>125.0</v>
      </c>
    </row>
    <row r="5874">
      <c r="A5874" s="75" t="s">
        <v>665</v>
      </c>
      <c r="B5874" s="75" t="s">
        <v>704</v>
      </c>
      <c r="C5874" s="75" t="s">
        <v>683</v>
      </c>
      <c r="D5874" s="75" t="s">
        <v>98</v>
      </c>
      <c r="E5874" s="75" t="s">
        <v>19</v>
      </c>
      <c r="F5874" s="75" t="s">
        <v>706</v>
      </c>
      <c r="G5874" s="77">
        <v>57.0</v>
      </c>
    </row>
    <row r="5875">
      <c r="A5875" s="75" t="s">
        <v>665</v>
      </c>
      <c r="B5875" s="75" t="s">
        <v>704</v>
      </c>
      <c r="C5875" s="75" t="s">
        <v>683</v>
      </c>
      <c r="D5875" s="75" t="s">
        <v>98</v>
      </c>
      <c r="E5875" s="75" t="s">
        <v>19</v>
      </c>
      <c r="F5875" s="75" t="s">
        <v>707</v>
      </c>
      <c r="G5875" s="77">
        <v>47.0</v>
      </c>
    </row>
    <row r="5876">
      <c r="A5876" s="75" t="s">
        <v>665</v>
      </c>
      <c r="B5876" s="75" t="s">
        <v>704</v>
      </c>
      <c r="C5876" s="75" t="s">
        <v>683</v>
      </c>
      <c r="D5876" s="75" t="s">
        <v>98</v>
      </c>
      <c r="E5876" s="75" t="s">
        <v>13</v>
      </c>
      <c r="F5876" s="75" t="s">
        <v>705</v>
      </c>
      <c r="G5876" s="77">
        <v>94.0</v>
      </c>
    </row>
    <row r="5877">
      <c r="A5877" s="75" t="s">
        <v>665</v>
      </c>
      <c r="B5877" s="75" t="s">
        <v>704</v>
      </c>
      <c r="C5877" s="75" t="s">
        <v>683</v>
      </c>
      <c r="D5877" s="75" t="s">
        <v>98</v>
      </c>
      <c r="E5877" s="75" t="s">
        <v>13</v>
      </c>
      <c r="F5877" s="75" t="s">
        <v>706</v>
      </c>
      <c r="G5877" s="77">
        <v>4.0</v>
      </c>
    </row>
    <row r="5878">
      <c r="A5878" s="75" t="s">
        <v>665</v>
      </c>
      <c r="B5878" s="75" t="s">
        <v>704</v>
      </c>
      <c r="C5878" s="75" t="s">
        <v>683</v>
      </c>
      <c r="D5878" s="75" t="s">
        <v>98</v>
      </c>
      <c r="E5878" s="75" t="s">
        <v>13</v>
      </c>
      <c r="F5878" s="75" t="s">
        <v>707</v>
      </c>
      <c r="G5878" s="77">
        <v>4.0</v>
      </c>
    </row>
    <row r="5879">
      <c r="A5879" s="75" t="s">
        <v>665</v>
      </c>
      <c r="B5879" s="75" t="s">
        <v>704</v>
      </c>
      <c r="C5879" s="75" t="s">
        <v>683</v>
      </c>
      <c r="D5879" s="75" t="s">
        <v>98</v>
      </c>
      <c r="E5879" s="75" t="s">
        <v>10</v>
      </c>
      <c r="F5879" s="75" t="s">
        <v>705</v>
      </c>
      <c r="G5879" s="77">
        <v>6013.0</v>
      </c>
    </row>
    <row r="5880">
      <c r="A5880" s="75" t="s">
        <v>665</v>
      </c>
      <c r="B5880" s="75" t="s">
        <v>704</v>
      </c>
      <c r="C5880" s="75" t="s">
        <v>683</v>
      </c>
      <c r="D5880" s="75" t="s">
        <v>98</v>
      </c>
      <c r="E5880" s="75" t="s">
        <v>10</v>
      </c>
      <c r="F5880" s="75" t="s">
        <v>706</v>
      </c>
      <c r="G5880" s="77">
        <v>2389.0</v>
      </c>
    </row>
    <row r="5881">
      <c r="A5881" s="75" t="s">
        <v>665</v>
      </c>
      <c r="B5881" s="75" t="s">
        <v>704</v>
      </c>
      <c r="C5881" s="75" t="s">
        <v>683</v>
      </c>
      <c r="D5881" s="75" t="s">
        <v>98</v>
      </c>
      <c r="E5881" s="75" t="s">
        <v>10</v>
      </c>
      <c r="F5881" s="75" t="s">
        <v>707</v>
      </c>
      <c r="G5881" s="77">
        <v>1426.0</v>
      </c>
    </row>
    <row r="5882">
      <c r="A5882" s="75" t="s">
        <v>665</v>
      </c>
      <c r="B5882" s="75" t="s">
        <v>704</v>
      </c>
      <c r="C5882" s="75" t="s">
        <v>683</v>
      </c>
      <c r="D5882" s="75" t="s">
        <v>98</v>
      </c>
      <c r="E5882" s="75" t="s">
        <v>16</v>
      </c>
      <c r="F5882" s="75" t="s">
        <v>705</v>
      </c>
      <c r="G5882" s="77">
        <v>592.0</v>
      </c>
    </row>
    <row r="5883">
      <c r="A5883" s="75" t="s">
        <v>665</v>
      </c>
      <c r="B5883" s="75" t="s">
        <v>704</v>
      </c>
      <c r="C5883" s="75" t="s">
        <v>683</v>
      </c>
      <c r="D5883" s="75" t="s">
        <v>98</v>
      </c>
      <c r="E5883" s="75" t="s">
        <v>16</v>
      </c>
      <c r="F5883" s="75" t="s">
        <v>706</v>
      </c>
      <c r="G5883" s="77">
        <v>61.0</v>
      </c>
    </row>
    <row r="5884">
      <c r="A5884" s="75" t="s">
        <v>665</v>
      </c>
      <c r="B5884" s="75" t="s">
        <v>704</v>
      </c>
      <c r="C5884" s="75" t="s">
        <v>683</v>
      </c>
      <c r="D5884" s="75" t="s">
        <v>98</v>
      </c>
      <c r="E5884" s="75" t="s">
        <v>16</v>
      </c>
      <c r="F5884" s="75" t="s">
        <v>707</v>
      </c>
      <c r="G5884" s="77">
        <v>53.0</v>
      </c>
    </row>
    <row r="5885">
      <c r="A5885" s="75" t="s">
        <v>665</v>
      </c>
      <c r="B5885" s="75" t="s">
        <v>704</v>
      </c>
      <c r="C5885" s="75" t="s">
        <v>683</v>
      </c>
      <c r="D5885" s="75" t="s">
        <v>98</v>
      </c>
      <c r="E5885" s="75" t="s">
        <v>12</v>
      </c>
      <c r="F5885" s="75" t="s">
        <v>705</v>
      </c>
      <c r="G5885" s="77">
        <v>949.0</v>
      </c>
    </row>
    <row r="5886">
      <c r="A5886" s="75" t="s">
        <v>665</v>
      </c>
      <c r="B5886" s="75" t="s">
        <v>704</v>
      </c>
      <c r="C5886" s="75" t="s">
        <v>683</v>
      </c>
      <c r="D5886" s="75" t="s">
        <v>98</v>
      </c>
      <c r="E5886" s="75" t="s">
        <v>12</v>
      </c>
      <c r="F5886" s="75" t="s">
        <v>706</v>
      </c>
      <c r="G5886" s="77">
        <v>81.0</v>
      </c>
    </row>
    <row r="5887">
      <c r="A5887" s="75" t="s">
        <v>665</v>
      </c>
      <c r="B5887" s="75" t="s">
        <v>704</v>
      </c>
      <c r="C5887" s="75" t="s">
        <v>683</v>
      </c>
      <c r="D5887" s="75" t="s">
        <v>98</v>
      </c>
      <c r="E5887" s="75" t="s">
        <v>12</v>
      </c>
      <c r="F5887" s="75" t="s">
        <v>707</v>
      </c>
      <c r="G5887" s="77">
        <v>65.0</v>
      </c>
    </row>
    <row r="5888">
      <c r="A5888" s="75" t="s">
        <v>665</v>
      </c>
      <c r="B5888" s="75" t="s">
        <v>704</v>
      </c>
      <c r="C5888" s="75" t="s">
        <v>683</v>
      </c>
      <c r="D5888" s="75" t="s">
        <v>98</v>
      </c>
      <c r="E5888" s="75" t="s">
        <v>18</v>
      </c>
      <c r="F5888" s="75" t="s">
        <v>705</v>
      </c>
      <c r="G5888" s="77">
        <v>36.0</v>
      </c>
    </row>
    <row r="5889">
      <c r="A5889" s="75" t="s">
        <v>665</v>
      </c>
      <c r="B5889" s="75" t="s">
        <v>704</v>
      </c>
      <c r="C5889" s="75" t="s">
        <v>683</v>
      </c>
      <c r="D5889" s="75" t="s">
        <v>98</v>
      </c>
      <c r="E5889" s="75" t="s">
        <v>18</v>
      </c>
      <c r="F5889" s="75" t="s">
        <v>706</v>
      </c>
      <c r="G5889" s="77">
        <v>1.0</v>
      </c>
    </row>
    <row r="5890">
      <c r="A5890" s="75" t="s">
        <v>665</v>
      </c>
      <c r="B5890" s="75" t="s">
        <v>704</v>
      </c>
      <c r="C5890" s="75" t="s">
        <v>683</v>
      </c>
      <c r="D5890" s="75" t="s">
        <v>98</v>
      </c>
      <c r="E5890" s="75" t="s">
        <v>18</v>
      </c>
      <c r="F5890" s="75" t="s">
        <v>707</v>
      </c>
      <c r="G5890" s="77">
        <v>1.0</v>
      </c>
    </row>
    <row r="5891">
      <c r="A5891" s="75" t="s">
        <v>665</v>
      </c>
      <c r="B5891" s="75" t="s">
        <v>704</v>
      </c>
      <c r="C5891" s="75" t="s">
        <v>683</v>
      </c>
      <c r="D5891" s="75" t="s">
        <v>100</v>
      </c>
      <c r="E5891" s="75" t="s">
        <v>17</v>
      </c>
      <c r="F5891" s="75" t="s">
        <v>705</v>
      </c>
      <c r="G5891" s="77">
        <v>354.0</v>
      </c>
    </row>
    <row r="5892">
      <c r="A5892" s="75" t="s">
        <v>665</v>
      </c>
      <c r="B5892" s="75" t="s">
        <v>704</v>
      </c>
      <c r="C5892" s="75" t="s">
        <v>683</v>
      </c>
      <c r="D5892" s="75" t="s">
        <v>100</v>
      </c>
      <c r="E5892" s="75" t="s">
        <v>17</v>
      </c>
      <c r="F5892" s="75" t="s">
        <v>706</v>
      </c>
      <c r="G5892" s="77">
        <v>31.0</v>
      </c>
    </row>
    <row r="5893">
      <c r="A5893" s="75" t="s">
        <v>665</v>
      </c>
      <c r="B5893" s="75" t="s">
        <v>704</v>
      </c>
      <c r="C5893" s="75" t="s">
        <v>683</v>
      </c>
      <c r="D5893" s="75" t="s">
        <v>100</v>
      </c>
      <c r="E5893" s="75" t="s">
        <v>17</v>
      </c>
      <c r="F5893" s="75" t="s">
        <v>707</v>
      </c>
      <c r="G5893" s="77">
        <v>30.0</v>
      </c>
    </row>
    <row r="5894">
      <c r="A5894" s="75" t="s">
        <v>665</v>
      </c>
      <c r="B5894" s="75" t="s">
        <v>704</v>
      </c>
      <c r="C5894" s="75" t="s">
        <v>683</v>
      </c>
      <c r="D5894" s="75" t="s">
        <v>100</v>
      </c>
      <c r="E5894" s="75" t="s">
        <v>14</v>
      </c>
      <c r="F5894" s="75" t="s">
        <v>705</v>
      </c>
      <c r="G5894" s="77">
        <v>569.0</v>
      </c>
    </row>
    <row r="5895">
      <c r="A5895" s="75" t="s">
        <v>665</v>
      </c>
      <c r="B5895" s="75" t="s">
        <v>704</v>
      </c>
      <c r="C5895" s="75" t="s">
        <v>683</v>
      </c>
      <c r="D5895" s="75" t="s">
        <v>100</v>
      </c>
      <c r="E5895" s="75" t="s">
        <v>14</v>
      </c>
      <c r="F5895" s="75" t="s">
        <v>706</v>
      </c>
      <c r="G5895" s="77">
        <v>0.0</v>
      </c>
    </row>
    <row r="5896">
      <c r="A5896" s="75" t="s">
        <v>665</v>
      </c>
      <c r="B5896" s="75" t="s">
        <v>704</v>
      </c>
      <c r="C5896" s="75" t="s">
        <v>683</v>
      </c>
      <c r="D5896" s="75" t="s">
        <v>100</v>
      </c>
      <c r="E5896" s="75" t="s">
        <v>14</v>
      </c>
      <c r="F5896" s="75" t="s">
        <v>707</v>
      </c>
      <c r="G5896" s="77">
        <v>0.0</v>
      </c>
    </row>
    <row r="5897">
      <c r="A5897" s="75" t="s">
        <v>665</v>
      </c>
      <c r="B5897" s="75" t="s">
        <v>704</v>
      </c>
      <c r="C5897" s="75" t="s">
        <v>683</v>
      </c>
      <c r="D5897" s="75" t="s">
        <v>100</v>
      </c>
      <c r="E5897" s="75" t="s">
        <v>11</v>
      </c>
      <c r="F5897" s="75" t="s">
        <v>705</v>
      </c>
      <c r="G5897" s="77">
        <v>20992.0</v>
      </c>
    </row>
    <row r="5898">
      <c r="A5898" s="75" t="s">
        <v>665</v>
      </c>
      <c r="B5898" s="75" t="s">
        <v>704</v>
      </c>
      <c r="C5898" s="75" t="s">
        <v>683</v>
      </c>
      <c r="D5898" s="75" t="s">
        <v>100</v>
      </c>
      <c r="E5898" s="75" t="s">
        <v>11</v>
      </c>
      <c r="F5898" s="75" t="s">
        <v>706</v>
      </c>
      <c r="G5898" s="77">
        <v>2607.0</v>
      </c>
    </row>
    <row r="5899">
      <c r="A5899" s="75" t="s">
        <v>665</v>
      </c>
      <c r="B5899" s="75" t="s">
        <v>704</v>
      </c>
      <c r="C5899" s="75" t="s">
        <v>683</v>
      </c>
      <c r="D5899" s="75" t="s">
        <v>100</v>
      </c>
      <c r="E5899" s="75" t="s">
        <v>11</v>
      </c>
      <c r="F5899" s="75" t="s">
        <v>707</v>
      </c>
      <c r="G5899" s="77">
        <v>2277.0</v>
      </c>
    </row>
    <row r="5900">
      <c r="A5900" s="75" t="s">
        <v>665</v>
      </c>
      <c r="B5900" s="75" t="s">
        <v>704</v>
      </c>
      <c r="C5900" s="75" t="s">
        <v>683</v>
      </c>
      <c r="D5900" s="75" t="s">
        <v>100</v>
      </c>
      <c r="E5900" s="75" t="s">
        <v>20</v>
      </c>
      <c r="F5900" s="75" t="s">
        <v>705</v>
      </c>
      <c r="G5900" s="77">
        <v>279.0</v>
      </c>
    </row>
    <row r="5901">
      <c r="A5901" s="75" t="s">
        <v>665</v>
      </c>
      <c r="B5901" s="75" t="s">
        <v>704</v>
      </c>
      <c r="C5901" s="75" t="s">
        <v>683</v>
      </c>
      <c r="D5901" s="75" t="s">
        <v>100</v>
      </c>
      <c r="E5901" s="75" t="s">
        <v>20</v>
      </c>
      <c r="F5901" s="75" t="s">
        <v>706</v>
      </c>
      <c r="G5901" s="77">
        <v>52.0</v>
      </c>
    </row>
    <row r="5902">
      <c r="A5902" s="75" t="s">
        <v>665</v>
      </c>
      <c r="B5902" s="75" t="s">
        <v>704</v>
      </c>
      <c r="C5902" s="75" t="s">
        <v>683</v>
      </c>
      <c r="D5902" s="75" t="s">
        <v>100</v>
      </c>
      <c r="E5902" s="75" t="s">
        <v>20</v>
      </c>
      <c r="F5902" s="75" t="s">
        <v>707</v>
      </c>
      <c r="G5902" s="77">
        <v>44.0</v>
      </c>
    </row>
    <row r="5903">
      <c r="A5903" s="75" t="s">
        <v>665</v>
      </c>
      <c r="B5903" s="75" t="s">
        <v>704</v>
      </c>
      <c r="C5903" s="75" t="s">
        <v>683</v>
      </c>
      <c r="D5903" s="75" t="s">
        <v>100</v>
      </c>
      <c r="E5903" s="75" t="s">
        <v>15</v>
      </c>
      <c r="F5903" s="75" t="s">
        <v>705</v>
      </c>
      <c r="G5903" s="77">
        <v>1912.0</v>
      </c>
    </row>
    <row r="5904">
      <c r="A5904" s="75" t="s">
        <v>665</v>
      </c>
      <c r="B5904" s="75" t="s">
        <v>704</v>
      </c>
      <c r="C5904" s="75" t="s">
        <v>683</v>
      </c>
      <c r="D5904" s="75" t="s">
        <v>100</v>
      </c>
      <c r="E5904" s="75" t="s">
        <v>15</v>
      </c>
      <c r="F5904" s="75" t="s">
        <v>706</v>
      </c>
      <c r="G5904" s="77">
        <v>49.0</v>
      </c>
    </row>
    <row r="5905">
      <c r="A5905" s="75" t="s">
        <v>665</v>
      </c>
      <c r="B5905" s="75" t="s">
        <v>704</v>
      </c>
      <c r="C5905" s="75" t="s">
        <v>683</v>
      </c>
      <c r="D5905" s="75" t="s">
        <v>100</v>
      </c>
      <c r="E5905" s="75" t="s">
        <v>15</v>
      </c>
      <c r="F5905" s="75" t="s">
        <v>707</v>
      </c>
      <c r="G5905" s="77">
        <v>48.0</v>
      </c>
    </row>
    <row r="5906">
      <c r="A5906" s="75" t="s">
        <v>665</v>
      </c>
      <c r="B5906" s="75" t="s">
        <v>704</v>
      </c>
      <c r="C5906" s="75" t="s">
        <v>683</v>
      </c>
      <c r="D5906" s="75" t="s">
        <v>100</v>
      </c>
      <c r="E5906" s="75" t="s">
        <v>19</v>
      </c>
      <c r="F5906" s="75" t="s">
        <v>705</v>
      </c>
      <c r="G5906" s="77">
        <v>130.0</v>
      </c>
    </row>
    <row r="5907">
      <c r="A5907" s="75" t="s">
        <v>665</v>
      </c>
      <c r="B5907" s="75" t="s">
        <v>704</v>
      </c>
      <c r="C5907" s="75" t="s">
        <v>683</v>
      </c>
      <c r="D5907" s="75" t="s">
        <v>100</v>
      </c>
      <c r="E5907" s="75" t="s">
        <v>19</v>
      </c>
      <c r="F5907" s="75" t="s">
        <v>706</v>
      </c>
      <c r="G5907" s="77">
        <v>65.0</v>
      </c>
    </row>
    <row r="5908">
      <c r="A5908" s="75" t="s">
        <v>665</v>
      </c>
      <c r="B5908" s="75" t="s">
        <v>704</v>
      </c>
      <c r="C5908" s="75" t="s">
        <v>683</v>
      </c>
      <c r="D5908" s="75" t="s">
        <v>100</v>
      </c>
      <c r="E5908" s="75" t="s">
        <v>19</v>
      </c>
      <c r="F5908" s="75" t="s">
        <v>707</v>
      </c>
      <c r="G5908" s="77">
        <v>63.0</v>
      </c>
    </row>
    <row r="5909">
      <c r="A5909" s="75" t="s">
        <v>665</v>
      </c>
      <c r="B5909" s="75" t="s">
        <v>704</v>
      </c>
      <c r="C5909" s="75" t="s">
        <v>683</v>
      </c>
      <c r="D5909" s="75" t="s">
        <v>100</v>
      </c>
      <c r="E5909" s="75" t="s">
        <v>13</v>
      </c>
      <c r="F5909" s="75" t="s">
        <v>705</v>
      </c>
      <c r="G5909" s="77">
        <v>169.0</v>
      </c>
    </row>
    <row r="5910">
      <c r="A5910" s="75" t="s">
        <v>665</v>
      </c>
      <c r="B5910" s="75" t="s">
        <v>704</v>
      </c>
      <c r="C5910" s="75" t="s">
        <v>683</v>
      </c>
      <c r="D5910" s="75" t="s">
        <v>100</v>
      </c>
      <c r="E5910" s="75" t="s">
        <v>13</v>
      </c>
      <c r="F5910" s="75" t="s">
        <v>706</v>
      </c>
      <c r="G5910" s="77">
        <v>33.0</v>
      </c>
    </row>
    <row r="5911">
      <c r="A5911" s="75" t="s">
        <v>665</v>
      </c>
      <c r="B5911" s="75" t="s">
        <v>704</v>
      </c>
      <c r="C5911" s="75" t="s">
        <v>683</v>
      </c>
      <c r="D5911" s="75" t="s">
        <v>100</v>
      </c>
      <c r="E5911" s="75" t="s">
        <v>13</v>
      </c>
      <c r="F5911" s="75" t="s">
        <v>707</v>
      </c>
      <c r="G5911" s="77">
        <v>27.0</v>
      </c>
    </row>
    <row r="5912">
      <c r="A5912" s="75" t="s">
        <v>665</v>
      </c>
      <c r="B5912" s="75" t="s">
        <v>704</v>
      </c>
      <c r="C5912" s="75" t="s">
        <v>683</v>
      </c>
      <c r="D5912" s="75" t="s">
        <v>100</v>
      </c>
      <c r="E5912" s="75" t="s">
        <v>10</v>
      </c>
      <c r="F5912" s="75" t="s">
        <v>705</v>
      </c>
      <c r="G5912" s="77">
        <v>11587.0</v>
      </c>
    </row>
    <row r="5913">
      <c r="A5913" s="75" t="s">
        <v>665</v>
      </c>
      <c r="B5913" s="75" t="s">
        <v>704</v>
      </c>
      <c r="C5913" s="75" t="s">
        <v>683</v>
      </c>
      <c r="D5913" s="75" t="s">
        <v>100</v>
      </c>
      <c r="E5913" s="75" t="s">
        <v>10</v>
      </c>
      <c r="F5913" s="75" t="s">
        <v>706</v>
      </c>
      <c r="G5913" s="77">
        <v>7668.0</v>
      </c>
    </row>
    <row r="5914">
      <c r="A5914" s="75" t="s">
        <v>665</v>
      </c>
      <c r="B5914" s="75" t="s">
        <v>704</v>
      </c>
      <c r="C5914" s="75" t="s">
        <v>683</v>
      </c>
      <c r="D5914" s="75" t="s">
        <v>100</v>
      </c>
      <c r="E5914" s="75" t="s">
        <v>10</v>
      </c>
      <c r="F5914" s="75" t="s">
        <v>707</v>
      </c>
      <c r="G5914" s="77">
        <v>4876.0</v>
      </c>
    </row>
    <row r="5915">
      <c r="A5915" s="75" t="s">
        <v>665</v>
      </c>
      <c r="B5915" s="75" t="s">
        <v>704</v>
      </c>
      <c r="C5915" s="75" t="s">
        <v>683</v>
      </c>
      <c r="D5915" s="75" t="s">
        <v>100</v>
      </c>
      <c r="E5915" s="75" t="s">
        <v>16</v>
      </c>
      <c r="F5915" s="75" t="s">
        <v>705</v>
      </c>
      <c r="G5915" s="77">
        <v>3352.0</v>
      </c>
    </row>
    <row r="5916">
      <c r="A5916" s="75" t="s">
        <v>665</v>
      </c>
      <c r="B5916" s="75" t="s">
        <v>704</v>
      </c>
      <c r="C5916" s="75" t="s">
        <v>683</v>
      </c>
      <c r="D5916" s="75" t="s">
        <v>100</v>
      </c>
      <c r="E5916" s="75" t="s">
        <v>16</v>
      </c>
      <c r="F5916" s="75" t="s">
        <v>706</v>
      </c>
      <c r="G5916" s="77">
        <v>1773.0</v>
      </c>
    </row>
    <row r="5917">
      <c r="A5917" s="75" t="s">
        <v>665</v>
      </c>
      <c r="B5917" s="75" t="s">
        <v>704</v>
      </c>
      <c r="C5917" s="75" t="s">
        <v>683</v>
      </c>
      <c r="D5917" s="75" t="s">
        <v>100</v>
      </c>
      <c r="E5917" s="75" t="s">
        <v>16</v>
      </c>
      <c r="F5917" s="75" t="s">
        <v>707</v>
      </c>
      <c r="G5917" s="77">
        <v>1322.0</v>
      </c>
    </row>
    <row r="5918">
      <c r="A5918" s="75" t="s">
        <v>665</v>
      </c>
      <c r="B5918" s="75" t="s">
        <v>704</v>
      </c>
      <c r="C5918" s="75" t="s">
        <v>683</v>
      </c>
      <c r="D5918" s="75" t="s">
        <v>100</v>
      </c>
      <c r="E5918" s="75" t="s">
        <v>12</v>
      </c>
      <c r="F5918" s="75" t="s">
        <v>705</v>
      </c>
      <c r="G5918" s="77">
        <v>752.0</v>
      </c>
    </row>
    <row r="5919">
      <c r="A5919" s="75" t="s">
        <v>665</v>
      </c>
      <c r="B5919" s="75" t="s">
        <v>704</v>
      </c>
      <c r="C5919" s="75" t="s">
        <v>683</v>
      </c>
      <c r="D5919" s="75" t="s">
        <v>100</v>
      </c>
      <c r="E5919" s="75" t="s">
        <v>12</v>
      </c>
      <c r="F5919" s="75" t="s">
        <v>706</v>
      </c>
      <c r="G5919" s="77">
        <v>116.0</v>
      </c>
    </row>
    <row r="5920">
      <c r="A5920" s="75" t="s">
        <v>665</v>
      </c>
      <c r="B5920" s="75" t="s">
        <v>704</v>
      </c>
      <c r="C5920" s="75" t="s">
        <v>683</v>
      </c>
      <c r="D5920" s="75" t="s">
        <v>100</v>
      </c>
      <c r="E5920" s="75" t="s">
        <v>12</v>
      </c>
      <c r="F5920" s="75" t="s">
        <v>707</v>
      </c>
      <c r="G5920" s="77">
        <v>109.0</v>
      </c>
    </row>
    <row r="5921">
      <c r="A5921" s="75" t="s">
        <v>665</v>
      </c>
      <c r="B5921" s="75" t="s">
        <v>704</v>
      </c>
      <c r="C5921" s="75" t="s">
        <v>683</v>
      </c>
      <c r="D5921" s="75" t="s">
        <v>100</v>
      </c>
      <c r="E5921" s="75" t="s">
        <v>18</v>
      </c>
      <c r="F5921" s="75" t="s">
        <v>705</v>
      </c>
      <c r="G5921" s="77">
        <v>118.0</v>
      </c>
    </row>
    <row r="5922">
      <c r="A5922" s="75" t="s">
        <v>665</v>
      </c>
      <c r="B5922" s="75" t="s">
        <v>704</v>
      </c>
      <c r="C5922" s="75" t="s">
        <v>683</v>
      </c>
      <c r="D5922" s="75" t="s">
        <v>100</v>
      </c>
      <c r="E5922" s="75" t="s">
        <v>18</v>
      </c>
      <c r="F5922" s="75" t="s">
        <v>706</v>
      </c>
      <c r="G5922" s="77">
        <v>15.0</v>
      </c>
    </row>
    <row r="5923">
      <c r="A5923" s="75" t="s">
        <v>665</v>
      </c>
      <c r="B5923" s="75" t="s">
        <v>704</v>
      </c>
      <c r="C5923" s="75" t="s">
        <v>683</v>
      </c>
      <c r="D5923" s="75" t="s">
        <v>100</v>
      </c>
      <c r="E5923" s="75" t="s">
        <v>18</v>
      </c>
      <c r="F5923" s="75" t="s">
        <v>707</v>
      </c>
      <c r="G5923" s="77">
        <v>15.0</v>
      </c>
    </row>
    <row r="5924">
      <c r="A5924" s="75" t="s">
        <v>665</v>
      </c>
      <c r="B5924" s="75" t="s">
        <v>704</v>
      </c>
      <c r="C5924" s="75" t="s">
        <v>683</v>
      </c>
      <c r="D5924" s="75" t="s">
        <v>239</v>
      </c>
      <c r="E5924" s="75" t="s">
        <v>14</v>
      </c>
      <c r="F5924" s="75" t="s">
        <v>705</v>
      </c>
      <c r="G5924" s="77">
        <v>18.0</v>
      </c>
    </row>
    <row r="5925">
      <c r="A5925" s="75" t="s">
        <v>665</v>
      </c>
      <c r="B5925" s="75" t="s">
        <v>704</v>
      </c>
      <c r="C5925" s="75" t="s">
        <v>683</v>
      </c>
      <c r="D5925" s="75" t="s">
        <v>239</v>
      </c>
      <c r="E5925" s="75" t="s">
        <v>14</v>
      </c>
      <c r="F5925" s="75" t="s">
        <v>706</v>
      </c>
      <c r="G5925" s="77">
        <v>0.0</v>
      </c>
    </row>
    <row r="5926">
      <c r="A5926" s="75" t="s">
        <v>665</v>
      </c>
      <c r="B5926" s="75" t="s">
        <v>704</v>
      </c>
      <c r="C5926" s="75" t="s">
        <v>683</v>
      </c>
      <c r="D5926" s="75" t="s">
        <v>239</v>
      </c>
      <c r="E5926" s="75" t="s">
        <v>14</v>
      </c>
      <c r="F5926" s="75" t="s">
        <v>707</v>
      </c>
      <c r="G5926" s="77">
        <v>0.0</v>
      </c>
    </row>
    <row r="5927">
      <c r="A5927" s="75" t="s">
        <v>665</v>
      </c>
      <c r="B5927" s="75" t="s">
        <v>704</v>
      </c>
      <c r="C5927" s="75" t="s">
        <v>683</v>
      </c>
      <c r="D5927" s="75" t="s">
        <v>239</v>
      </c>
      <c r="E5927" s="75" t="s">
        <v>11</v>
      </c>
      <c r="F5927" s="75" t="s">
        <v>705</v>
      </c>
      <c r="G5927" s="77">
        <v>181.0</v>
      </c>
    </row>
    <row r="5928">
      <c r="A5928" s="75" t="s">
        <v>665</v>
      </c>
      <c r="B5928" s="75" t="s">
        <v>704</v>
      </c>
      <c r="C5928" s="75" t="s">
        <v>683</v>
      </c>
      <c r="D5928" s="75" t="s">
        <v>239</v>
      </c>
      <c r="E5928" s="75" t="s">
        <v>11</v>
      </c>
      <c r="F5928" s="75" t="s">
        <v>706</v>
      </c>
      <c r="G5928" s="77">
        <v>30.0</v>
      </c>
    </row>
    <row r="5929">
      <c r="A5929" s="75" t="s">
        <v>665</v>
      </c>
      <c r="B5929" s="75" t="s">
        <v>704</v>
      </c>
      <c r="C5929" s="75" t="s">
        <v>683</v>
      </c>
      <c r="D5929" s="75" t="s">
        <v>239</v>
      </c>
      <c r="E5929" s="75" t="s">
        <v>11</v>
      </c>
      <c r="F5929" s="75" t="s">
        <v>707</v>
      </c>
      <c r="G5929" s="77">
        <v>26.0</v>
      </c>
    </row>
    <row r="5930">
      <c r="A5930" s="75" t="s">
        <v>665</v>
      </c>
      <c r="B5930" s="75" t="s">
        <v>704</v>
      </c>
      <c r="C5930" s="75" t="s">
        <v>683</v>
      </c>
      <c r="D5930" s="75" t="s">
        <v>239</v>
      </c>
      <c r="E5930" s="75" t="s">
        <v>20</v>
      </c>
      <c r="F5930" s="75" t="s">
        <v>705</v>
      </c>
      <c r="G5930" s="77">
        <v>9.0</v>
      </c>
    </row>
    <row r="5931">
      <c r="A5931" s="75" t="s">
        <v>665</v>
      </c>
      <c r="B5931" s="75" t="s">
        <v>704</v>
      </c>
      <c r="C5931" s="75" t="s">
        <v>683</v>
      </c>
      <c r="D5931" s="75" t="s">
        <v>239</v>
      </c>
      <c r="E5931" s="75" t="s">
        <v>20</v>
      </c>
      <c r="F5931" s="75" t="s">
        <v>706</v>
      </c>
      <c r="G5931" s="77">
        <v>0.0</v>
      </c>
    </row>
    <row r="5932">
      <c r="A5932" s="75" t="s">
        <v>665</v>
      </c>
      <c r="B5932" s="75" t="s">
        <v>704</v>
      </c>
      <c r="C5932" s="75" t="s">
        <v>683</v>
      </c>
      <c r="D5932" s="75" t="s">
        <v>239</v>
      </c>
      <c r="E5932" s="75" t="s">
        <v>20</v>
      </c>
      <c r="F5932" s="75" t="s">
        <v>707</v>
      </c>
      <c r="G5932" s="77">
        <v>0.0</v>
      </c>
    </row>
    <row r="5933">
      <c r="A5933" s="75" t="s">
        <v>665</v>
      </c>
      <c r="B5933" s="75" t="s">
        <v>704</v>
      </c>
      <c r="C5933" s="75" t="s">
        <v>683</v>
      </c>
      <c r="D5933" s="75" t="s">
        <v>239</v>
      </c>
      <c r="E5933" s="75" t="s">
        <v>15</v>
      </c>
      <c r="F5933" s="75" t="s">
        <v>705</v>
      </c>
      <c r="G5933" s="77">
        <v>10.0</v>
      </c>
    </row>
    <row r="5934">
      <c r="A5934" s="75" t="s">
        <v>665</v>
      </c>
      <c r="B5934" s="75" t="s">
        <v>704</v>
      </c>
      <c r="C5934" s="75" t="s">
        <v>683</v>
      </c>
      <c r="D5934" s="75" t="s">
        <v>239</v>
      </c>
      <c r="E5934" s="75" t="s">
        <v>15</v>
      </c>
      <c r="F5934" s="75" t="s">
        <v>706</v>
      </c>
      <c r="G5934" s="77">
        <v>1.0</v>
      </c>
    </row>
    <row r="5935">
      <c r="A5935" s="75" t="s">
        <v>665</v>
      </c>
      <c r="B5935" s="75" t="s">
        <v>704</v>
      </c>
      <c r="C5935" s="75" t="s">
        <v>683</v>
      </c>
      <c r="D5935" s="75" t="s">
        <v>239</v>
      </c>
      <c r="E5935" s="75" t="s">
        <v>15</v>
      </c>
      <c r="F5935" s="75" t="s">
        <v>707</v>
      </c>
      <c r="G5935" s="77">
        <v>1.0</v>
      </c>
    </row>
    <row r="5936">
      <c r="A5936" s="75" t="s">
        <v>665</v>
      </c>
      <c r="B5936" s="75" t="s">
        <v>704</v>
      </c>
      <c r="C5936" s="75" t="s">
        <v>683</v>
      </c>
      <c r="D5936" s="75" t="s">
        <v>239</v>
      </c>
      <c r="E5936" s="75" t="s">
        <v>19</v>
      </c>
      <c r="F5936" s="75" t="s">
        <v>705</v>
      </c>
      <c r="G5936" s="77">
        <v>1.0</v>
      </c>
    </row>
    <row r="5937">
      <c r="A5937" s="75" t="s">
        <v>665</v>
      </c>
      <c r="B5937" s="75" t="s">
        <v>704</v>
      </c>
      <c r="C5937" s="75" t="s">
        <v>683</v>
      </c>
      <c r="D5937" s="75" t="s">
        <v>239</v>
      </c>
      <c r="E5937" s="75" t="s">
        <v>19</v>
      </c>
      <c r="F5937" s="75" t="s">
        <v>706</v>
      </c>
      <c r="G5937" s="77">
        <v>0.0</v>
      </c>
    </row>
    <row r="5938">
      <c r="A5938" s="75" t="s">
        <v>665</v>
      </c>
      <c r="B5938" s="75" t="s">
        <v>704</v>
      </c>
      <c r="C5938" s="75" t="s">
        <v>683</v>
      </c>
      <c r="D5938" s="75" t="s">
        <v>239</v>
      </c>
      <c r="E5938" s="75" t="s">
        <v>19</v>
      </c>
      <c r="F5938" s="75" t="s">
        <v>707</v>
      </c>
      <c r="G5938" s="77">
        <v>0.0</v>
      </c>
    </row>
    <row r="5939">
      <c r="A5939" s="75" t="s">
        <v>665</v>
      </c>
      <c r="B5939" s="75" t="s">
        <v>704</v>
      </c>
      <c r="C5939" s="75" t="s">
        <v>683</v>
      </c>
      <c r="D5939" s="75" t="s">
        <v>239</v>
      </c>
      <c r="E5939" s="75" t="s">
        <v>10</v>
      </c>
      <c r="F5939" s="75" t="s">
        <v>705</v>
      </c>
      <c r="G5939" s="77">
        <v>224.0</v>
      </c>
    </row>
    <row r="5940">
      <c r="A5940" s="75" t="s">
        <v>665</v>
      </c>
      <c r="B5940" s="75" t="s">
        <v>704</v>
      </c>
      <c r="C5940" s="75" t="s">
        <v>683</v>
      </c>
      <c r="D5940" s="75" t="s">
        <v>239</v>
      </c>
      <c r="E5940" s="75" t="s">
        <v>10</v>
      </c>
      <c r="F5940" s="75" t="s">
        <v>706</v>
      </c>
      <c r="G5940" s="77">
        <v>107.0</v>
      </c>
    </row>
    <row r="5941">
      <c r="A5941" s="75" t="s">
        <v>665</v>
      </c>
      <c r="B5941" s="75" t="s">
        <v>704</v>
      </c>
      <c r="C5941" s="75" t="s">
        <v>683</v>
      </c>
      <c r="D5941" s="75" t="s">
        <v>239</v>
      </c>
      <c r="E5941" s="75" t="s">
        <v>10</v>
      </c>
      <c r="F5941" s="75" t="s">
        <v>707</v>
      </c>
      <c r="G5941" s="77">
        <v>74.0</v>
      </c>
    </row>
    <row r="5942">
      <c r="A5942" s="75" t="s">
        <v>665</v>
      </c>
      <c r="B5942" s="75" t="s">
        <v>704</v>
      </c>
      <c r="C5942" s="75" t="s">
        <v>683</v>
      </c>
      <c r="D5942" s="75" t="s">
        <v>239</v>
      </c>
      <c r="E5942" s="75" t="s">
        <v>16</v>
      </c>
      <c r="F5942" s="75" t="s">
        <v>705</v>
      </c>
      <c r="G5942" s="77">
        <v>232.0</v>
      </c>
    </row>
    <row r="5943">
      <c r="A5943" s="75" t="s">
        <v>665</v>
      </c>
      <c r="B5943" s="75" t="s">
        <v>704</v>
      </c>
      <c r="C5943" s="75" t="s">
        <v>683</v>
      </c>
      <c r="D5943" s="75" t="s">
        <v>239</v>
      </c>
      <c r="E5943" s="75" t="s">
        <v>16</v>
      </c>
      <c r="F5943" s="75" t="s">
        <v>706</v>
      </c>
      <c r="G5943" s="77">
        <v>213.0</v>
      </c>
    </row>
    <row r="5944">
      <c r="A5944" s="75" t="s">
        <v>665</v>
      </c>
      <c r="B5944" s="75" t="s">
        <v>704</v>
      </c>
      <c r="C5944" s="75" t="s">
        <v>683</v>
      </c>
      <c r="D5944" s="75" t="s">
        <v>239</v>
      </c>
      <c r="E5944" s="75" t="s">
        <v>16</v>
      </c>
      <c r="F5944" s="75" t="s">
        <v>707</v>
      </c>
      <c r="G5944" s="77">
        <v>133.0</v>
      </c>
    </row>
    <row r="5945">
      <c r="A5945" s="75" t="s">
        <v>665</v>
      </c>
      <c r="B5945" s="75" t="s">
        <v>704</v>
      </c>
      <c r="C5945" s="75" t="s">
        <v>683</v>
      </c>
      <c r="D5945" s="75" t="s">
        <v>239</v>
      </c>
      <c r="E5945" s="75" t="s">
        <v>12</v>
      </c>
      <c r="F5945" s="75" t="s">
        <v>705</v>
      </c>
      <c r="G5945" s="77">
        <v>17.0</v>
      </c>
    </row>
    <row r="5946">
      <c r="A5946" s="75" t="s">
        <v>665</v>
      </c>
      <c r="B5946" s="75" t="s">
        <v>704</v>
      </c>
      <c r="C5946" s="75" t="s">
        <v>683</v>
      </c>
      <c r="D5946" s="75" t="s">
        <v>239</v>
      </c>
      <c r="E5946" s="75" t="s">
        <v>12</v>
      </c>
      <c r="F5946" s="75" t="s">
        <v>706</v>
      </c>
      <c r="G5946" s="77">
        <v>0.0</v>
      </c>
    </row>
    <row r="5947">
      <c r="A5947" s="75" t="s">
        <v>665</v>
      </c>
      <c r="B5947" s="75" t="s">
        <v>704</v>
      </c>
      <c r="C5947" s="75" t="s">
        <v>683</v>
      </c>
      <c r="D5947" s="75" t="s">
        <v>239</v>
      </c>
      <c r="E5947" s="75" t="s">
        <v>12</v>
      </c>
      <c r="F5947" s="75" t="s">
        <v>707</v>
      </c>
      <c r="G5947" s="77">
        <v>0.0</v>
      </c>
    </row>
    <row r="5948">
      <c r="A5948" s="75" t="s">
        <v>665</v>
      </c>
      <c r="B5948" s="75" t="s">
        <v>704</v>
      </c>
      <c r="C5948" s="75" t="s">
        <v>683</v>
      </c>
      <c r="D5948" s="75" t="s">
        <v>204</v>
      </c>
      <c r="E5948" s="75" t="s">
        <v>17</v>
      </c>
      <c r="F5948" s="75" t="s">
        <v>705</v>
      </c>
      <c r="G5948" s="77">
        <v>6.0</v>
      </c>
    </row>
    <row r="5949">
      <c r="A5949" s="75" t="s">
        <v>665</v>
      </c>
      <c r="B5949" s="75" t="s">
        <v>704</v>
      </c>
      <c r="C5949" s="75" t="s">
        <v>683</v>
      </c>
      <c r="D5949" s="75" t="s">
        <v>204</v>
      </c>
      <c r="E5949" s="75" t="s">
        <v>17</v>
      </c>
      <c r="F5949" s="75" t="s">
        <v>706</v>
      </c>
      <c r="G5949" s="77">
        <v>0.0</v>
      </c>
    </row>
    <row r="5950">
      <c r="A5950" s="75" t="s">
        <v>665</v>
      </c>
      <c r="B5950" s="75" t="s">
        <v>704</v>
      </c>
      <c r="C5950" s="75" t="s">
        <v>683</v>
      </c>
      <c r="D5950" s="75" t="s">
        <v>204</v>
      </c>
      <c r="E5950" s="75" t="s">
        <v>17</v>
      </c>
      <c r="F5950" s="75" t="s">
        <v>707</v>
      </c>
      <c r="G5950" s="77">
        <v>0.0</v>
      </c>
    </row>
    <row r="5951">
      <c r="A5951" s="75" t="s">
        <v>665</v>
      </c>
      <c r="B5951" s="75" t="s">
        <v>704</v>
      </c>
      <c r="C5951" s="75" t="s">
        <v>683</v>
      </c>
      <c r="D5951" s="75" t="s">
        <v>204</v>
      </c>
      <c r="E5951" s="75" t="s">
        <v>14</v>
      </c>
      <c r="F5951" s="75" t="s">
        <v>705</v>
      </c>
      <c r="G5951" s="77">
        <v>23.0</v>
      </c>
    </row>
    <row r="5952">
      <c r="A5952" s="75" t="s">
        <v>665</v>
      </c>
      <c r="B5952" s="75" t="s">
        <v>704</v>
      </c>
      <c r="C5952" s="75" t="s">
        <v>683</v>
      </c>
      <c r="D5952" s="75" t="s">
        <v>204</v>
      </c>
      <c r="E5952" s="75" t="s">
        <v>14</v>
      </c>
      <c r="F5952" s="75" t="s">
        <v>706</v>
      </c>
      <c r="G5952" s="77">
        <v>0.0</v>
      </c>
    </row>
    <row r="5953">
      <c r="A5953" s="75" t="s">
        <v>665</v>
      </c>
      <c r="B5953" s="75" t="s">
        <v>704</v>
      </c>
      <c r="C5953" s="75" t="s">
        <v>683</v>
      </c>
      <c r="D5953" s="75" t="s">
        <v>204</v>
      </c>
      <c r="E5953" s="75" t="s">
        <v>14</v>
      </c>
      <c r="F5953" s="75" t="s">
        <v>707</v>
      </c>
      <c r="G5953" s="77">
        <v>0.0</v>
      </c>
    </row>
    <row r="5954">
      <c r="A5954" s="75" t="s">
        <v>665</v>
      </c>
      <c r="B5954" s="75" t="s">
        <v>704</v>
      </c>
      <c r="C5954" s="75" t="s">
        <v>683</v>
      </c>
      <c r="D5954" s="75" t="s">
        <v>204</v>
      </c>
      <c r="E5954" s="75" t="s">
        <v>11</v>
      </c>
      <c r="F5954" s="75" t="s">
        <v>705</v>
      </c>
      <c r="G5954" s="77">
        <v>292.0</v>
      </c>
    </row>
    <row r="5955">
      <c r="A5955" s="75" t="s">
        <v>665</v>
      </c>
      <c r="B5955" s="75" t="s">
        <v>704</v>
      </c>
      <c r="C5955" s="75" t="s">
        <v>683</v>
      </c>
      <c r="D5955" s="75" t="s">
        <v>204</v>
      </c>
      <c r="E5955" s="75" t="s">
        <v>11</v>
      </c>
      <c r="F5955" s="75" t="s">
        <v>706</v>
      </c>
      <c r="G5955" s="77">
        <v>7.0</v>
      </c>
    </row>
    <row r="5956">
      <c r="A5956" s="75" t="s">
        <v>665</v>
      </c>
      <c r="B5956" s="75" t="s">
        <v>704</v>
      </c>
      <c r="C5956" s="75" t="s">
        <v>683</v>
      </c>
      <c r="D5956" s="75" t="s">
        <v>204</v>
      </c>
      <c r="E5956" s="75" t="s">
        <v>11</v>
      </c>
      <c r="F5956" s="75" t="s">
        <v>707</v>
      </c>
      <c r="G5956" s="77">
        <v>7.0</v>
      </c>
    </row>
    <row r="5957">
      <c r="A5957" s="75" t="s">
        <v>665</v>
      </c>
      <c r="B5957" s="75" t="s">
        <v>704</v>
      </c>
      <c r="C5957" s="75" t="s">
        <v>683</v>
      </c>
      <c r="D5957" s="75" t="s">
        <v>204</v>
      </c>
      <c r="E5957" s="75" t="s">
        <v>20</v>
      </c>
      <c r="F5957" s="75" t="s">
        <v>705</v>
      </c>
      <c r="G5957" s="77">
        <v>1.0</v>
      </c>
    </row>
    <row r="5958">
      <c r="A5958" s="75" t="s">
        <v>665</v>
      </c>
      <c r="B5958" s="75" t="s">
        <v>704</v>
      </c>
      <c r="C5958" s="75" t="s">
        <v>683</v>
      </c>
      <c r="D5958" s="75" t="s">
        <v>204</v>
      </c>
      <c r="E5958" s="75" t="s">
        <v>20</v>
      </c>
      <c r="F5958" s="75" t="s">
        <v>706</v>
      </c>
      <c r="G5958" s="77">
        <v>0.0</v>
      </c>
    </row>
    <row r="5959">
      <c r="A5959" s="75" t="s">
        <v>665</v>
      </c>
      <c r="B5959" s="75" t="s">
        <v>704</v>
      </c>
      <c r="C5959" s="75" t="s">
        <v>683</v>
      </c>
      <c r="D5959" s="75" t="s">
        <v>204</v>
      </c>
      <c r="E5959" s="75" t="s">
        <v>20</v>
      </c>
      <c r="F5959" s="75" t="s">
        <v>707</v>
      </c>
      <c r="G5959" s="77">
        <v>0.0</v>
      </c>
    </row>
    <row r="5960">
      <c r="A5960" s="75" t="s">
        <v>665</v>
      </c>
      <c r="B5960" s="75" t="s">
        <v>704</v>
      </c>
      <c r="C5960" s="75" t="s">
        <v>683</v>
      </c>
      <c r="D5960" s="75" t="s">
        <v>204</v>
      </c>
      <c r="E5960" s="75" t="s">
        <v>15</v>
      </c>
      <c r="F5960" s="75" t="s">
        <v>705</v>
      </c>
      <c r="G5960" s="77">
        <v>29.0</v>
      </c>
    </row>
    <row r="5961">
      <c r="A5961" s="75" t="s">
        <v>665</v>
      </c>
      <c r="B5961" s="75" t="s">
        <v>704</v>
      </c>
      <c r="C5961" s="75" t="s">
        <v>683</v>
      </c>
      <c r="D5961" s="75" t="s">
        <v>204</v>
      </c>
      <c r="E5961" s="75" t="s">
        <v>15</v>
      </c>
      <c r="F5961" s="75" t="s">
        <v>706</v>
      </c>
      <c r="G5961" s="77">
        <v>4.0</v>
      </c>
    </row>
    <row r="5962">
      <c r="A5962" s="75" t="s">
        <v>665</v>
      </c>
      <c r="B5962" s="75" t="s">
        <v>704</v>
      </c>
      <c r="C5962" s="75" t="s">
        <v>683</v>
      </c>
      <c r="D5962" s="75" t="s">
        <v>204</v>
      </c>
      <c r="E5962" s="75" t="s">
        <v>15</v>
      </c>
      <c r="F5962" s="75" t="s">
        <v>707</v>
      </c>
      <c r="G5962" s="77">
        <v>4.0</v>
      </c>
    </row>
    <row r="5963">
      <c r="A5963" s="75" t="s">
        <v>665</v>
      </c>
      <c r="B5963" s="75" t="s">
        <v>704</v>
      </c>
      <c r="C5963" s="75" t="s">
        <v>683</v>
      </c>
      <c r="D5963" s="75" t="s">
        <v>204</v>
      </c>
      <c r="E5963" s="75" t="s">
        <v>19</v>
      </c>
      <c r="F5963" s="75" t="s">
        <v>705</v>
      </c>
      <c r="G5963" s="77">
        <v>11.0</v>
      </c>
    </row>
    <row r="5964">
      <c r="A5964" s="75" t="s">
        <v>665</v>
      </c>
      <c r="B5964" s="75" t="s">
        <v>704</v>
      </c>
      <c r="C5964" s="75" t="s">
        <v>683</v>
      </c>
      <c r="D5964" s="75" t="s">
        <v>204</v>
      </c>
      <c r="E5964" s="75" t="s">
        <v>19</v>
      </c>
      <c r="F5964" s="75" t="s">
        <v>706</v>
      </c>
      <c r="G5964" s="77">
        <v>1.0</v>
      </c>
    </row>
    <row r="5965">
      <c r="A5965" s="75" t="s">
        <v>665</v>
      </c>
      <c r="B5965" s="75" t="s">
        <v>704</v>
      </c>
      <c r="C5965" s="75" t="s">
        <v>683</v>
      </c>
      <c r="D5965" s="75" t="s">
        <v>204</v>
      </c>
      <c r="E5965" s="75" t="s">
        <v>19</v>
      </c>
      <c r="F5965" s="75" t="s">
        <v>707</v>
      </c>
      <c r="G5965" s="77">
        <v>1.0</v>
      </c>
    </row>
    <row r="5966">
      <c r="A5966" s="75" t="s">
        <v>665</v>
      </c>
      <c r="B5966" s="75" t="s">
        <v>704</v>
      </c>
      <c r="C5966" s="75" t="s">
        <v>683</v>
      </c>
      <c r="D5966" s="75" t="s">
        <v>204</v>
      </c>
      <c r="E5966" s="75" t="s">
        <v>13</v>
      </c>
      <c r="F5966" s="75" t="s">
        <v>705</v>
      </c>
      <c r="G5966" s="77">
        <v>6.0</v>
      </c>
    </row>
    <row r="5967">
      <c r="A5967" s="75" t="s">
        <v>665</v>
      </c>
      <c r="B5967" s="75" t="s">
        <v>704</v>
      </c>
      <c r="C5967" s="75" t="s">
        <v>683</v>
      </c>
      <c r="D5967" s="75" t="s">
        <v>204</v>
      </c>
      <c r="E5967" s="75" t="s">
        <v>13</v>
      </c>
      <c r="F5967" s="75" t="s">
        <v>706</v>
      </c>
      <c r="G5967" s="77">
        <v>0.0</v>
      </c>
    </row>
    <row r="5968">
      <c r="A5968" s="75" t="s">
        <v>665</v>
      </c>
      <c r="B5968" s="75" t="s">
        <v>704</v>
      </c>
      <c r="C5968" s="75" t="s">
        <v>683</v>
      </c>
      <c r="D5968" s="75" t="s">
        <v>204</v>
      </c>
      <c r="E5968" s="75" t="s">
        <v>13</v>
      </c>
      <c r="F5968" s="75" t="s">
        <v>707</v>
      </c>
      <c r="G5968" s="77">
        <v>0.0</v>
      </c>
    </row>
    <row r="5969">
      <c r="A5969" s="75" t="s">
        <v>665</v>
      </c>
      <c r="B5969" s="75" t="s">
        <v>704</v>
      </c>
      <c r="C5969" s="75" t="s">
        <v>683</v>
      </c>
      <c r="D5969" s="75" t="s">
        <v>204</v>
      </c>
      <c r="E5969" s="75" t="s">
        <v>10</v>
      </c>
      <c r="F5969" s="75" t="s">
        <v>705</v>
      </c>
      <c r="G5969" s="77">
        <v>192.0</v>
      </c>
    </row>
    <row r="5970">
      <c r="A5970" s="75" t="s">
        <v>665</v>
      </c>
      <c r="B5970" s="75" t="s">
        <v>704</v>
      </c>
      <c r="C5970" s="75" t="s">
        <v>683</v>
      </c>
      <c r="D5970" s="75" t="s">
        <v>204</v>
      </c>
      <c r="E5970" s="75" t="s">
        <v>10</v>
      </c>
      <c r="F5970" s="75" t="s">
        <v>706</v>
      </c>
      <c r="G5970" s="77">
        <v>60.0</v>
      </c>
    </row>
    <row r="5971">
      <c r="A5971" s="75" t="s">
        <v>665</v>
      </c>
      <c r="B5971" s="75" t="s">
        <v>704</v>
      </c>
      <c r="C5971" s="75" t="s">
        <v>683</v>
      </c>
      <c r="D5971" s="75" t="s">
        <v>204</v>
      </c>
      <c r="E5971" s="75" t="s">
        <v>10</v>
      </c>
      <c r="F5971" s="75" t="s">
        <v>707</v>
      </c>
      <c r="G5971" s="77">
        <v>40.0</v>
      </c>
    </row>
    <row r="5972">
      <c r="A5972" s="75" t="s">
        <v>665</v>
      </c>
      <c r="B5972" s="75" t="s">
        <v>704</v>
      </c>
      <c r="C5972" s="75" t="s">
        <v>683</v>
      </c>
      <c r="D5972" s="75" t="s">
        <v>204</v>
      </c>
      <c r="E5972" s="75" t="s">
        <v>16</v>
      </c>
      <c r="F5972" s="75" t="s">
        <v>705</v>
      </c>
      <c r="G5972" s="77">
        <v>50.0</v>
      </c>
    </row>
    <row r="5973">
      <c r="A5973" s="75" t="s">
        <v>665</v>
      </c>
      <c r="B5973" s="75" t="s">
        <v>704</v>
      </c>
      <c r="C5973" s="75" t="s">
        <v>683</v>
      </c>
      <c r="D5973" s="75" t="s">
        <v>204</v>
      </c>
      <c r="E5973" s="75" t="s">
        <v>16</v>
      </c>
      <c r="F5973" s="75" t="s">
        <v>706</v>
      </c>
      <c r="G5973" s="77">
        <v>4.0</v>
      </c>
    </row>
    <row r="5974">
      <c r="A5974" s="75" t="s">
        <v>665</v>
      </c>
      <c r="B5974" s="75" t="s">
        <v>704</v>
      </c>
      <c r="C5974" s="75" t="s">
        <v>683</v>
      </c>
      <c r="D5974" s="75" t="s">
        <v>204</v>
      </c>
      <c r="E5974" s="75" t="s">
        <v>16</v>
      </c>
      <c r="F5974" s="75" t="s">
        <v>707</v>
      </c>
      <c r="G5974" s="77">
        <v>1.0</v>
      </c>
    </row>
    <row r="5975">
      <c r="A5975" s="75" t="s">
        <v>665</v>
      </c>
      <c r="B5975" s="75" t="s">
        <v>704</v>
      </c>
      <c r="C5975" s="75" t="s">
        <v>683</v>
      </c>
      <c r="D5975" s="75" t="s">
        <v>204</v>
      </c>
      <c r="E5975" s="75" t="s">
        <v>12</v>
      </c>
      <c r="F5975" s="75" t="s">
        <v>705</v>
      </c>
      <c r="G5975" s="77">
        <v>18.0</v>
      </c>
    </row>
    <row r="5976">
      <c r="A5976" s="75" t="s">
        <v>665</v>
      </c>
      <c r="B5976" s="75" t="s">
        <v>704</v>
      </c>
      <c r="C5976" s="75" t="s">
        <v>683</v>
      </c>
      <c r="D5976" s="75" t="s">
        <v>204</v>
      </c>
      <c r="E5976" s="75" t="s">
        <v>12</v>
      </c>
      <c r="F5976" s="75" t="s">
        <v>706</v>
      </c>
      <c r="G5976" s="77">
        <v>6.0</v>
      </c>
    </row>
    <row r="5977">
      <c r="A5977" s="75" t="s">
        <v>665</v>
      </c>
      <c r="B5977" s="75" t="s">
        <v>704</v>
      </c>
      <c r="C5977" s="75" t="s">
        <v>683</v>
      </c>
      <c r="D5977" s="75" t="s">
        <v>204</v>
      </c>
      <c r="E5977" s="75" t="s">
        <v>12</v>
      </c>
      <c r="F5977" s="75" t="s">
        <v>707</v>
      </c>
      <c r="G5977" s="77">
        <v>4.0</v>
      </c>
    </row>
    <row r="5978">
      <c r="A5978" s="75" t="s">
        <v>665</v>
      </c>
      <c r="B5978" s="75" t="s">
        <v>704</v>
      </c>
      <c r="C5978" s="75" t="s">
        <v>683</v>
      </c>
      <c r="D5978" s="75" t="s">
        <v>204</v>
      </c>
      <c r="E5978" s="75" t="s">
        <v>18</v>
      </c>
      <c r="F5978" s="75" t="s">
        <v>705</v>
      </c>
      <c r="G5978" s="77">
        <v>3.0</v>
      </c>
    </row>
    <row r="5979">
      <c r="A5979" s="75" t="s">
        <v>665</v>
      </c>
      <c r="B5979" s="75" t="s">
        <v>704</v>
      </c>
      <c r="C5979" s="75" t="s">
        <v>683</v>
      </c>
      <c r="D5979" s="75" t="s">
        <v>204</v>
      </c>
      <c r="E5979" s="75" t="s">
        <v>18</v>
      </c>
      <c r="F5979" s="75" t="s">
        <v>706</v>
      </c>
      <c r="G5979" s="77">
        <v>0.0</v>
      </c>
    </row>
    <row r="5980">
      <c r="A5980" s="75" t="s">
        <v>665</v>
      </c>
      <c r="B5980" s="75" t="s">
        <v>704</v>
      </c>
      <c r="C5980" s="75" t="s">
        <v>683</v>
      </c>
      <c r="D5980" s="75" t="s">
        <v>204</v>
      </c>
      <c r="E5980" s="75" t="s">
        <v>18</v>
      </c>
      <c r="F5980" s="75" t="s">
        <v>707</v>
      </c>
      <c r="G5980" s="77">
        <v>0.0</v>
      </c>
    </row>
    <row r="5981">
      <c r="A5981" s="75" t="s">
        <v>665</v>
      </c>
      <c r="B5981" s="75" t="s">
        <v>704</v>
      </c>
      <c r="C5981" s="75" t="s">
        <v>683</v>
      </c>
      <c r="D5981" s="75" t="s">
        <v>161</v>
      </c>
      <c r="E5981" s="75" t="s">
        <v>17</v>
      </c>
      <c r="F5981" s="75" t="s">
        <v>705</v>
      </c>
      <c r="G5981" s="77">
        <v>81.0</v>
      </c>
    </row>
    <row r="5982">
      <c r="A5982" s="75" t="s">
        <v>665</v>
      </c>
      <c r="B5982" s="75" t="s">
        <v>704</v>
      </c>
      <c r="C5982" s="75" t="s">
        <v>683</v>
      </c>
      <c r="D5982" s="75" t="s">
        <v>161</v>
      </c>
      <c r="E5982" s="75" t="s">
        <v>17</v>
      </c>
      <c r="F5982" s="75" t="s">
        <v>706</v>
      </c>
      <c r="G5982" s="77">
        <v>20.0</v>
      </c>
    </row>
    <row r="5983">
      <c r="A5983" s="75" t="s">
        <v>665</v>
      </c>
      <c r="B5983" s="75" t="s">
        <v>704</v>
      </c>
      <c r="C5983" s="75" t="s">
        <v>683</v>
      </c>
      <c r="D5983" s="75" t="s">
        <v>161</v>
      </c>
      <c r="E5983" s="75" t="s">
        <v>17</v>
      </c>
      <c r="F5983" s="75" t="s">
        <v>707</v>
      </c>
      <c r="G5983" s="77">
        <v>17.0</v>
      </c>
    </row>
    <row r="5984">
      <c r="A5984" s="75" t="s">
        <v>665</v>
      </c>
      <c r="B5984" s="75" t="s">
        <v>704</v>
      </c>
      <c r="C5984" s="75" t="s">
        <v>683</v>
      </c>
      <c r="D5984" s="75" t="s">
        <v>161</v>
      </c>
      <c r="E5984" s="75" t="s">
        <v>14</v>
      </c>
      <c r="F5984" s="75" t="s">
        <v>705</v>
      </c>
      <c r="G5984" s="77">
        <v>271.0</v>
      </c>
    </row>
    <row r="5985">
      <c r="A5985" s="75" t="s">
        <v>665</v>
      </c>
      <c r="B5985" s="75" t="s">
        <v>704</v>
      </c>
      <c r="C5985" s="75" t="s">
        <v>683</v>
      </c>
      <c r="D5985" s="75" t="s">
        <v>161</v>
      </c>
      <c r="E5985" s="75" t="s">
        <v>14</v>
      </c>
      <c r="F5985" s="75" t="s">
        <v>706</v>
      </c>
      <c r="G5985" s="77">
        <v>0.0</v>
      </c>
    </row>
    <row r="5986">
      <c r="A5986" s="75" t="s">
        <v>665</v>
      </c>
      <c r="B5986" s="75" t="s">
        <v>704</v>
      </c>
      <c r="C5986" s="75" t="s">
        <v>683</v>
      </c>
      <c r="D5986" s="75" t="s">
        <v>161</v>
      </c>
      <c r="E5986" s="75" t="s">
        <v>14</v>
      </c>
      <c r="F5986" s="75" t="s">
        <v>707</v>
      </c>
      <c r="G5986" s="77">
        <v>0.0</v>
      </c>
    </row>
    <row r="5987">
      <c r="A5987" s="75" t="s">
        <v>665</v>
      </c>
      <c r="B5987" s="75" t="s">
        <v>704</v>
      </c>
      <c r="C5987" s="75" t="s">
        <v>683</v>
      </c>
      <c r="D5987" s="75" t="s">
        <v>161</v>
      </c>
      <c r="E5987" s="75" t="s">
        <v>11</v>
      </c>
      <c r="F5987" s="75" t="s">
        <v>705</v>
      </c>
      <c r="G5987" s="77">
        <v>7029.0</v>
      </c>
    </row>
    <row r="5988">
      <c r="A5988" s="75" t="s">
        <v>665</v>
      </c>
      <c r="B5988" s="75" t="s">
        <v>704</v>
      </c>
      <c r="C5988" s="75" t="s">
        <v>683</v>
      </c>
      <c r="D5988" s="75" t="s">
        <v>161</v>
      </c>
      <c r="E5988" s="75" t="s">
        <v>11</v>
      </c>
      <c r="F5988" s="75" t="s">
        <v>706</v>
      </c>
      <c r="G5988" s="77">
        <v>1492.0</v>
      </c>
    </row>
    <row r="5989">
      <c r="A5989" s="75" t="s">
        <v>665</v>
      </c>
      <c r="B5989" s="75" t="s">
        <v>704</v>
      </c>
      <c r="C5989" s="75" t="s">
        <v>683</v>
      </c>
      <c r="D5989" s="75" t="s">
        <v>161</v>
      </c>
      <c r="E5989" s="75" t="s">
        <v>11</v>
      </c>
      <c r="F5989" s="75" t="s">
        <v>707</v>
      </c>
      <c r="G5989" s="77">
        <v>1354.0</v>
      </c>
    </row>
    <row r="5990">
      <c r="A5990" s="75" t="s">
        <v>665</v>
      </c>
      <c r="B5990" s="75" t="s">
        <v>704</v>
      </c>
      <c r="C5990" s="75" t="s">
        <v>683</v>
      </c>
      <c r="D5990" s="75" t="s">
        <v>161</v>
      </c>
      <c r="E5990" s="75" t="s">
        <v>20</v>
      </c>
      <c r="F5990" s="75" t="s">
        <v>705</v>
      </c>
      <c r="G5990" s="77">
        <v>121.0</v>
      </c>
    </row>
    <row r="5991">
      <c r="A5991" s="75" t="s">
        <v>665</v>
      </c>
      <c r="B5991" s="75" t="s">
        <v>704</v>
      </c>
      <c r="C5991" s="75" t="s">
        <v>683</v>
      </c>
      <c r="D5991" s="75" t="s">
        <v>161</v>
      </c>
      <c r="E5991" s="75" t="s">
        <v>20</v>
      </c>
      <c r="F5991" s="75" t="s">
        <v>706</v>
      </c>
      <c r="G5991" s="77">
        <v>18.0</v>
      </c>
    </row>
    <row r="5992">
      <c r="A5992" s="75" t="s">
        <v>665</v>
      </c>
      <c r="B5992" s="75" t="s">
        <v>704</v>
      </c>
      <c r="C5992" s="75" t="s">
        <v>683</v>
      </c>
      <c r="D5992" s="75" t="s">
        <v>161</v>
      </c>
      <c r="E5992" s="75" t="s">
        <v>20</v>
      </c>
      <c r="F5992" s="75" t="s">
        <v>707</v>
      </c>
      <c r="G5992" s="77">
        <v>14.0</v>
      </c>
    </row>
    <row r="5993">
      <c r="A5993" s="75" t="s">
        <v>665</v>
      </c>
      <c r="B5993" s="75" t="s">
        <v>704</v>
      </c>
      <c r="C5993" s="75" t="s">
        <v>683</v>
      </c>
      <c r="D5993" s="75" t="s">
        <v>161</v>
      </c>
      <c r="E5993" s="75" t="s">
        <v>15</v>
      </c>
      <c r="F5993" s="75" t="s">
        <v>705</v>
      </c>
      <c r="G5993" s="77">
        <v>352.0</v>
      </c>
    </row>
    <row r="5994">
      <c r="A5994" s="75" t="s">
        <v>665</v>
      </c>
      <c r="B5994" s="75" t="s">
        <v>704</v>
      </c>
      <c r="C5994" s="75" t="s">
        <v>683</v>
      </c>
      <c r="D5994" s="75" t="s">
        <v>161</v>
      </c>
      <c r="E5994" s="75" t="s">
        <v>15</v>
      </c>
      <c r="F5994" s="75" t="s">
        <v>706</v>
      </c>
      <c r="G5994" s="77">
        <v>6.0</v>
      </c>
    </row>
    <row r="5995">
      <c r="A5995" s="75" t="s">
        <v>665</v>
      </c>
      <c r="B5995" s="75" t="s">
        <v>704</v>
      </c>
      <c r="C5995" s="75" t="s">
        <v>683</v>
      </c>
      <c r="D5995" s="75" t="s">
        <v>161</v>
      </c>
      <c r="E5995" s="75" t="s">
        <v>15</v>
      </c>
      <c r="F5995" s="75" t="s">
        <v>707</v>
      </c>
      <c r="G5995" s="77">
        <v>6.0</v>
      </c>
    </row>
    <row r="5996">
      <c r="A5996" s="75" t="s">
        <v>665</v>
      </c>
      <c r="B5996" s="75" t="s">
        <v>704</v>
      </c>
      <c r="C5996" s="75" t="s">
        <v>683</v>
      </c>
      <c r="D5996" s="75" t="s">
        <v>161</v>
      </c>
      <c r="E5996" s="75" t="s">
        <v>19</v>
      </c>
      <c r="F5996" s="75" t="s">
        <v>705</v>
      </c>
      <c r="G5996" s="77">
        <v>69.0</v>
      </c>
    </row>
    <row r="5997">
      <c r="A5997" s="75" t="s">
        <v>665</v>
      </c>
      <c r="B5997" s="75" t="s">
        <v>704</v>
      </c>
      <c r="C5997" s="75" t="s">
        <v>683</v>
      </c>
      <c r="D5997" s="75" t="s">
        <v>161</v>
      </c>
      <c r="E5997" s="75" t="s">
        <v>19</v>
      </c>
      <c r="F5997" s="75" t="s">
        <v>706</v>
      </c>
      <c r="G5997" s="77">
        <v>35.0</v>
      </c>
    </row>
    <row r="5998">
      <c r="A5998" s="75" t="s">
        <v>665</v>
      </c>
      <c r="B5998" s="75" t="s">
        <v>704</v>
      </c>
      <c r="C5998" s="75" t="s">
        <v>683</v>
      </c>
      <c r="D5998" s="75" t="s">
        <v>161</v>
      </c>
      <c r="E5998" s="75" t="s">
        <v>19</v>
      </c>
      <c r="F5998" s="75" t="s">
        <v>707</v>
      </c>
      <c r="G5998" s="77">
        <v>35.0</v>
      </c>
    </row>
    <row r="5999">
      <c r="A5999" s="75" t="s">
        <v>665</v>
      </c>
      <c r="B5999" s="75" t="s">
        <v>704</v>
      </c>
      <c r="C5999" s="75" t="s">
        <v>683</v>
      </c>
      <c r="D5999" s="75" t="s">
        <v>161</v>
      </c>
      <c r="E5999" s="75" t="s">
        <v>13</v>
      </c>
      <c r="F5999" s="75" t="s">
        <v>705</v>
      </c>
      <c r="G5999" s="77">
        <v>60.0</v>
      </c>
    </row>
    <row r="6000">
      <c r="A6000" s="75" t="s">
        <v>665</v>
      </c>
      <c r="B6000" s="75" t="s">
        <v>704</v>
      </c>
      <c r="C6000" s="75" t="s">
        <v>683</v>
      </c>
      <c r="D6000" s="75" t="s">
        <v>161</v>
      </c>
      <c r="E6000" s="75" t="s">
        <v>13</v>
      </c>
      <c r="F6000" s="75" t="s">
        <v>706</v>
      </c>
      <c r="G6000" s="77">
        <v>12.0</v>
      </c>
    </row>
    <row r="6001">
      <c r="A6001" s="75" t="s">
        <v>665</v>
      </c>
      <c r="B6001" s="75" t="s">
        <v>704</v>
      </c>
      <c r="C6001" s="75" t="s">
        <v>683</v>
      </c>
      <c r="D6001" s="75" t="s">
        <v>161</v>
      </c>
      <c r="E6001" s="75" t="s">
        <v>13</v>
      </c>
      <c r="F6001" s="75" t="s">
        <v>707</v>
      </c>
      <c r="G6001" s="77">
        <v>12.0</v>
      </c>
    </row>
    <row r="6002">
      <c r="A6002" s="75" t="s">
        <v>665</v>
      </c>
      <c r="B6002" s="75" t="s">
        <v>704</v>
      </c>
      <c r="C6002" s="75" t="s">
        <v>683</v>
      </c>
      <c r="D6002" s="75" t="s">
        <v>161</v>
      </c>
      <c r="E6002" s="75" t="s">
        <v>10</v>
      </c>
      <c r="F6002" s="75" t="s">
        <v>705</v>
      </c>
      <c r="G6002" s="77">
        <v>6868.0</v>
      </c>
    </row>
    <row r="6003">
      <c r="A6003" s="75" t="s">
        <v>665</v>
      </c>
      <c r="B6003" s="75" t="s">
        <v>704</v>
      </c>
      <c r="C6003" s="75" t="s">
        <v>683</v>
      </c>
      <c r="D6003" s="75" t="s">
        <v>161</v>
      </c>
      <c r="E6003" s="75" t="s">
        <v>10</v>
      </c>
      <c r="F6003" s="75" t="s">
        <v>706</v>
      </c>
      <c r="G6003" s="77">
        <v>3748.0</v>
      </c>
    </row>
    <row r="6004">
      <c r="A6004" s="75" t="s">
        <v>665</v>
      </c>
      <c r="B6004" s="75" t="s">
        <v>704</v>
      </c>
      <c r="C6004" s="75" t="s">
        <v>683</v>
      </c>
      <c r="D6004" s="75" t="s">
        <v>161</v>
      </c>
      <c r="E6004" s="75" t="s">
        <v>10</v>
      </c>
      <c r="F6004" s="75" t="s">
        <v>707</v>
      </c>
      <c r="G6004" s="77">
        <v>3091.0</v>
      </c>
    </row>
    <row r="6005">
      <c r="A6005" s="75" t="s">
        <v>665</v>
      </c>
      <c r="B6005" s="75" t="s">
        <v>704</v>
      </c>
      <c r="C6005" s="75" t="s">
        <v>683</v>
      </c>
      <c r="D6005" s="75" t="s">
        <v>161</v>
      </c>
      <c r="E6005" s="75" t="s">
        <v>16</v>
      </c>
      <c r="F6005" s="75" t="s">
        <v>705</v>
      </c>
      <c r="G6005" s="77">
        <v>6194.0</v>
      </c>
    </row>
    <row r="6006">
      <c r="A6006" s="75" t="s">
        <v>665</v>
      </c>
      <c r="B6006" s="75" t="s">
        <v>704</v>
      </c>
      <c r="C6006" s="75" t="s">
        <v>683</v>
      </c>
      <c r="D6006" s="75" t="s">
        <v>161</v>
      </c>
      <c r="E6006" s="75" t="s">
        <v>16</v>
      </c>
      <c r="F6006" s="75" t="s">
        <v>706</v>
      </c>
      <c r="G6006" s="77">
        <v>5532.0</v>
      </c>
    </row>
    <row r="6007">
      <c r="A6007" s="75" t="s">
        <v>665</v>
      </c>
      <c r="B6007" s="75" t="s">
        <v>704</v>
      </c>
      <c r="C6007" s="75" t="s">
        <v>683</v>
      </c>
      <c r="D6007" s="75" t="s">
        <v>161</v>
      </c>
      <c r="E6007" s="75" t="s">
        <v>16</v>
      </c>
      <c r="F6007" s="75" t="s">
        <v>707</v>
      </c>
      <c r="G6007" s="77">
        <v>5209.0</v>
      </c>
    </row>
    <row r="6008">
      <c r="A6008" s="75" t="s">
        <v>665</v>
      </c>
      <c r="B6008" s="75" t="s">
        <v>704</v>
      </c>
      <c r="C6008" s="75" t="s">
        <v>683</v>
      </c>
      <c r="D6008" s="75" t="s">
        <v>161</v>
      </c>
      <c r="E6008" s="75" t="s">
        <v>12</v>
      </c>
      <c r="F6008" s="75" t="s">
        <v>705</v>
      </c>
      <c r="G6008" s="77">
        <v>322.0</v>
      </c>
    </row>
    <row r="6009">
      <c r="A6009" s="75" t="s">
        <v>665</v>
      </c>
      <c r="B6009" s="75" t="s">
        <v>704</v>
      </c>
      <c r="C6009" s="75" t="s">
        <v>683</v>
      </c>
      <c r="D6009" s="75" t="s">
        <v>161</v>
      </c>
      <c r="E6009" s="75" t="s">
        <v>12</v>
      </c>
      <c r="F6009" s="75" t="s">
        <v>706</v>
      </c>
      <c r="G6009" s="77">
        <v>47.0</v>
      </c>
    </row>
    <row r="6010">
      <c r="A6010" s="75" t="s">
        <v>665</v>
      </c>
      <c r="B6010" s="75" t="s">
        <v>704</v>
      </c>
      <c r="C6010" s="75" t="s">
        <v>683</v>
      </c>
      <c r="D6010" s="75" t="s">
        <v>161</v>
      </c>
      <c r="E6010" s="75" t="s">
        <v>12</v>
      </c>
      <c r="F6010" s="75" t="s">
        <v>707</v>
      </c>
      <c r="G6010" s="77">
        <v>37.0</v>
      </c>
    </row>
    <row r="6011">
      <c r="A6011" s="75" t="s">
        <v>665</v>
      </c>
      <c r="B6011" s="75" t="s">
        <v>704</v>
      </c>
      <c r="C6011" s="75" t="s">
        <v>683</v>
      </c>
      <c r="D6011" s="75" t="s">
        <v>161</v>
      </c>
      <c r="E6011" s="75" t="s">
        <v>18</v>
      </c>
      <c r="F6011" s="75" t="s">
        <v>705</v>
      </c>
      <c r="G6011" s="77">
        <v>18.0</v>
      </c>
    </row>
    <row r="6012">
      <c r="A6012" s="75" t="s">
        <v>665</v>
      </c>
      <c r="B6012" s="75" t="s">
        <v>704</v>
      </c>
      <c r="C6012" s="75" t="s">
        <v>683</v>
      </c>
      <c r="D6012" s="75" t="s">
        <v>161</v>
      </c>
      <c r="E6012" s="75" t="s">
        <v>18</v>
      </c>
      <c r="F6012" s="75" t="s">
        <v>706</v>
      </c>
      <c r="G6012" s="77">
        <v>1.0</v>
      </c>
    </row>
    <row r="6013">
      <c r="A6013" s="75" t="s">
        <v>665</v>
      </c>
      <c r="B6013" s="75" t="s">
        <v>704</v>
      </c>
      <c r="C6013" s="75" t="s">
        <v>683</v>
      </c>
      <c r="D6013" s="75" t="s">
        <v>161</v>
      </c>
      <c r="E6013" s="75" t="s">
        <v>18</v>
      </c>
      <c r="F6013" s="75" t="s">
        <v>707</v>
      </c>
      <c r="G6013" s="77">
        <v>1.0</v>
      </c>
    </row>
    <row r="6014">
      <c r="A6014" s="75" t="s">
        <v>665</v>
      </c>
      <c r="B6014" s="75" t="s">
        <v>704</v>
      </c>
      <c r="C6014" s="75" t="s">
        <v>683</v>
      </c>
      <c r="D6014" s="75" t="s">
        <v>236</v>
      </c>
      <c r="E6014" s="75" t="s">
        <v>17</v>
      </c>
      <c r="F6014" s="75" t="s">
        <v>705</v>
      </c>
      <c r="G6014" s="77">
        <v>4.0</v>
      </c>
    </row>
    <row r="6015">
      <c r="A6015" s="75" t="s">
        <v>665</v>
      </c>
      <c r="B6015" s="75" t="s">
        <v>704</v>
      </c>
      <c r="C6015" s="75" t="s">
        <v>683</v>
      </c>
      <c r="D6015" s="75" t="s">
        <v>236</v>
      </c>
      <c r="E6015" s="75" t="s">
        <v>17</v>
      </c>
      <c r="F6015" s="75" t="s">
        <v>706</v>
      </c>
      <c r="G6015" s="77">
        <v>1.0</v>
      </c>
    </row>
    <row r="6016">
      <c r="A6016" s="75" t="s">
        <v>665</v>
      </c>
      <c r="B6016" s="75" t="s">
        <v>704</v>
      </c>
      <c r="C6016" s="75" t="s">
        <v>683</v>
      </c>
      <c r="D6016" s="75" t="s">
        <v>236</v>
      </c>
      <c r="E6016" s="75" t="s">
        <v>17</v>
      </c>
      <c r="F6016" s="75" t="s">
        <v>707</v>
      </c>
      <c r="G6016" s="77">
        <v>1.0</v>
      </c>
    </row>
    <row r="6017">
      <c r="A6017" s="75" t="s">
        <v>665</v>
      </c>
      <c r="B6017" s="75" t="s">
        <v>704</v>
      </c>
      <c r="C6017" s="75" t="s">
        <v>683</v>
      </c>
      <c r="D6017" s="75" t="s">
        <v>236</v>
      </c>
      <c r="E6017" s="75" t="s">
        <v>14</v>
      </c>
      <c r="F6017" s="75" t="s">
        <v>705</v>
      </c>
      <c r="G6017" s="77">
        <v>6.0</v>
      </c>
    </row>
    <row r="6018">
      <c r="A6018" s="75" t="s">
        <v>665</v>
      </c>
      <c r="B6018" s="75" t="s">
        <v>704</v>
      </c>
      <c r="C6018" s="75" t="s">
        <v>683</v>
      </c>
      <c r="D6018" s="75" t="s">
        <v>236</v>
      </c>
      <c r="E6018" s="75" t="s">
        <v>14</v>
      </c>
      <c r="F6018" s="75" t="s">
        <v>706</v>
      </c>
      <c r="G6018" s="77">
        <v>0.0</v>
      </c>
    </row>
    <row r="6019">
      <c r="A6019" s="75" t="s">
        <v>665</v>
      </c>
      <c r="B6019" s="75" t="s">
        <v>704</v>
      </c>
      <c r="C6019" s="75" t="s">
        <v>683</v>
      </c>
      <c r="D6019" s="75" t="s">
        <v>236</v>
      </c>
      <c r="E6019" s="75" t="s">
        <v>14</v>
      </c>
      <c r="F6019" s="75" t="s">
        <v>707</v>
      </c>
      <c r="G6019" s="77">
        <v>0.0</v>
      </c>
    </row>
    <row r="6020">
      <c r="A6020" s="75" t="s">
        <v>665</v>
      </c>
      <c r="B6020" s="75" t="s">
        <v>704</v>
      </c>
      <c r="C6020" s="75" t="s">
        <v>683</v>
      </c>
      <c r="D6020" s="75" t="s">
        <v>236</v>
      </c>
      <c r="E6020" s="75" t="s">
        <v>11</v>
      </c>
      <c r="F6020" s="75" t="s">
        <v>705</v>
      </c>
      <c r="G6020" s="77">
        <v>74.0</v>
      </c>
    </row>
    <row r="6021">
      <c r="A6021" s="75" t="s">
        <v>665</v>
      </c>
      <c r="B6021" s="75" t="s">
        <v>704</v>
      </c>
      <c r="C6021" s="75" t="s">
        <v>683</v>
      </c>
      <c r="D6021" s="75" t="s">
        <v>236</v>
      </c>
      <c r="E6021" s="75" t="s">
        <v>11</v>
      </c>
      <c r="F6021" s="75" t="s">
        <v>706</v>
      </c>
      <c r="G6021" s="77">
        <v>9.0</v>
      </c>
    </row>
    <row r="6022">
      <c r="A6022" s="75" t="s">
        <v>665</v>
      </c>
      <c r="B6022" s="75" t="s">
        <v>704</v>
      </c>
      <c r="C6022" s="75" t="s">
        <v>683</v>
      </c>
      <c r="D6022" s="75" t="s">
        <v>236</v>
      </c>
      <c r="E6022" s="75" t="s">
        <v>11</v>
      </c>
      <c r="F6022" s="75" t="s">
        <v>707</v>
      </c>
      <c r="G6022" s="77">
        <v>9.0</v>
      </c>
    </row>
    <row r="6023">
      <c r="A6023" s="75" t="s">
        <v>665</v>
      </c>
      <c r="B6023" s="75" t="s">
        <v>704</v>
      </c>
      <c r="C6023" s="75" t="s">
        <v>683</v>
      </c>
      <c r="D6023" s="75" t="s">
        <v>236</v>
      </c>
      <c r="E6023" s="75" t="s">
        <v>20</v>
      </c>
      <c r="F6023" s="75" t="s">
        <v>705</v>
      </c>
      <c r="G6023" s="77">
        <v>3.0</v>
      </c>
    </row>
    <row r="6024">
      <c r="A6024" s="75" t="s">
        <v>665</v>
      </c>
      <c r="B6024" s="75" t="s">
        <v>704</v>
      </c>
      <c r="C6024" s="75" t="s">
        <v>683</v>
      </c>
      <c r="D6024" s="75" t="s">
        <v>236</v>
      </c>
      <c r="E6024" s="75" t="s">
        <v>20</v>
      </c>
      <c r="F6024" s="75" t="s">
        <v>706</v>
      </c>
      <c r="G6024" s="77">
        <v>0.0</v>
      </c>
    </row>
    <row r="6025">
      <c r="A6025" s="75" t="s">
        <v>665</v>
      </c>
      <c r="B6025" s="75" t="s">
        <v>704</v>
      </c>
      <c r="C6025" s="75" t="s">
        <v>683</v>
      </c>
      <c r="D6025" s="75" t="s">
        <v>236</v>
      </c>
      <c r="E6025" s="75" t="s">
        <v>20</v>
      </c>
      <c r="F6025" s="75" t="s">
        <v>707</v>
      </c>
      <c r="G6025" s="77">
        <v>0.0</v>
      </c>
    </row>
    <row r="6026">
      <c r="A6026" s="75" t="s">
        <v>665</v>
      </c>
      <c r="B6026" s="75" t="s">
        <v>704</v>
      </c>
      <c r="C6026" s="75" t="s">
        <v>683</v>
      </c>
      <c r="D6026" s="75" t="s">
        <v>236</v>
      </c>
      <c r="E6026" s="75" t="s">
        <v>15</v>
      </c>
      <c r="F6026" s="75" t="s">
        <v>705</v>
      </c>
      <c r="G6026" s="77">
        <v>12.0</v>
      </c>
    </row>
    <row r="6027">
      <c r="A6027" s="75" t="s">
        <v>665</v>
      </c>
      <c r="B6027" s="75" t="s">
        <v>704</v>
      </c>
      <c r="C6027" s="75" t="s">
        <v>683</v>
      </c>
      <c r="D6027" s="75" t="s">
        <v>236</v>
      </c>
      <c r="E6027" s="75" t="s">
        <v>15</v>
      </c>
      <c r="F6027" s="75" t="s">
        <v>706</v>
      </c>
      <c r="G6027" s="77">
        <v>1.0</v>
      </c>
    </row>
    <row r="6028">
      <c r="A6028" s="75" t="s">
        <v>665</v>
      </c>
      <c r="B6028" s="75" t="s">
        <v>704</v>
      </c>
      <c r="C6028" s="75" t="s">
        <v>683</v>
      </c>
      <c r="D6028" s="75" t="s">
        <v>236</v>
      </c>
      <c r="E6028" s="75" t="s">
        <v>15</v>
      </c>
      <c r="F6028" s="75" t="s">
        <v>707</v>
      </c>
      <c r="G6028" s="77">
        <v>1.0</v>
      </c>
    </row>
    <row r="6029">
      <c r="A6029" s="75" t="s">
        <v>665</v>
      </c>
      <c r="B6029" s="75" t="s">
        <v>704</v>
      </c>
      <c r="C6029" s="75" t="s">
        <v>683</v>
      </c>
      <c r="D6029" s="75" t="s">
        <v>236</v>
      </c>
      <c r="E6029" s="75" t="s">
        <v>19</v>
      </c>
      <c r="F6029" s="75" t="s">
        <v>705</v>
      </c>
      <c r="G6029" s="77">
        <v>2.0</v>
      </c>
    </row>
    <row r="6030">
      <c r="A6030" s="75" t="s">
        <v>665</v>
      </c>
      <c r="B6030" s="75" t="s">
        <v>704</v>
      </c>
      <c r="C6030" s="75" t="s">
        <v>683</v>
      </c>
      <c r="D6030" s="75" t="s">
        <v>236</v>
      </c>
      <c r="E6030" s="75" t="s">
        <v>19</v>
      </c>
      <c r="F6030" s="75" t="s">
        <v>706</v>
      </c>
      <c r="G6030" s="77">
        <v>1.0</v>
      </c>
    </row>
    <row r="6031">
      <c r="A6031" s="75" t="s">
        <v>665</v>
      </c>
      <c r="B6031" s="75" t="s">
        <v>704</v>
      </c>
      <c r="C6031" s="75" t="s">
        <v>683</v>
      </c>
      <c r="D6031" s="75" t="s">
        <v>236</v>
      </c>
      <c r="E6031" s="75" t="s">
        <v>19</v>
      </c>
      <c r="F6031" s="75" t="s">
        <v>707</v>
      </c>
      <c r="G6031" s="77">
        <v>1.0</v>
      </c>
    </row>
    <row r="6032">
      <c r="A6032" s="75" t="s">
        <v>665</v>
      </c>
      <c r="B6032" s="75" t="s">
        <v>704</v>
      </c>
      <c r="C6032" s="75" t="s">
        <v>683</v>
      </c>
      <c r="D6032" s="75" t="s">
        <v>236</v>
      </c>
      <c r="E6032" s="75" t="s">
        <v>10</v>
      </c>
      <c r="F6032" s="75" t="s">
        <v>705</v>
      </c>
      <c r="G6032" s="77">
        <v>50.0</v>
      </c>
    </row>
    <row r="6033">
      <c r="A6033" s="75" t="s">
        <v>665</v>
      </c>
      <c r="B6033" s="75" t="s">
        <v>704</v>
      </c>
      <c r="C6033" s="75" t="s">
        <v>683</v>
      </c>
      <c r="D6033" s="75" t="s">
        <v>236</v>
      </c>
      <c r="E6033" s="75" t="s">
        <v>10</v>
      </c>
      <c r="F6033" s="75" t="s">
        <v>706</v>
      </c>
      <c r="G6033" s="77">
        <v>28.0</v>
      </c>
    </row>
    <row r="6034">
      <c r="A6034" s="75" t="s">
        <v>665</v>
      </c>
      <c r="B6034" s="75" t="s">
        <v>704</v>
      </c>
      <c r="C6034" s="75" t="s">
        <v>683</v>
      </c>
      <c r="D6034" s="75" t="s">
        <v>236</v>
      </c>
      <c r="E6034" s="75" t="s">
        <v>10</v>
      </c>
      <c r="F6034" s="75" t="s">
        <v>707</v>
      </c>
      <c r="G6034" s="77">
        <v>24.0</v>
      </c>
    </row>
    <row r="6035">
      <c r="A6035" s="75" t="s">
        <v>665</v>
      </c>
      <c r="B6035" s="75" t="s">
        <v>704</v>
      </c>
      <c r="C6035" s="75" t="s">
        <v>683</v>
      </c>
      <c r="D6035" s="75" t="s">
        <v>236</v>
      </c>
      <c r="E6035" s="75" t="s">
        <v>16</v>
      </c>
      <c r="F6035" s="75" t="s">
        <v>705</v>
      </c>
      <c r="G6035" s="77">
        <v>6.0</v>
      </c>
    </row>
    <row r="6036">
      <c r="A6036" s="75" t="s">
        <v>665</v>
      </c>
      <c r="B6036" s="75" t="s">
        <v>704</v>
      </c>
      <c r="C6036" s="75" t="s">
        <v>683</v>
      </c>
      <c r="D6036" s="75" t="s">
        <v>236</v>
      </c>
      <c r="E6036" s="75" t="s">
        <v>16</v>
      </c>
      <c r="F6036" s="75" t="s">
        <v>706</v>
      </c>
      <c r="G6036" s="77">
        <v>2.0</v>
      </c>
    </row>
    <row r="6037">
      <c r="A6037" s="75" t="s">
        <v>665</v>
      </c>
      <c r="B6037" s="75" t="s">
        <v>704</v>
      </c>
      <c r="C6037" s="75" t="s">
        <v>683</v>
      </c>
      <c r="D6037" s="75" t="s">
        <v>236</v>
      </c>
      <c r="E6037" s="75" t="s">
        <v>16</v>
      </c>
      <c r="F6037" s="75" t="s">
        <v>707</v>
      </c>
      <c r="G6037" s="77">
        <v>2.0</v>
      </c>
    </row>
    <row r="6038">
      <c r="A6038" s="75" t="s">
        <v>665</v>
      </c>
      <c r="B6038" s="75" t="s">
        <v>704</v>
      </c>
      <c r="C6038" s="75" t="s">
        <v>683</v>
      </c>
      <c r="D6038" s="75" t="s">
        <v>236</v>
      </c>
      <c r="E6038" s="75" t="s">
        <v>12</v>
      </c>
      <c r="F6038" s="75" t="s">
        <v>705</v>
      </c>
      <c r="G6038" s="77">
        <v>1.0</v>
      </c>
    </row>
    <row r="6039">
      <c r="A6039" s="75" t="s">
        <v>665</v>
      </c>
      <c r="B6039" s="75" t="s">
        <v>704</v>
      </c>
      <c r="C6039" s="75" t="s">
        <v>683</v>
      </c>
      <c r="D6039" s="75" t="s">
        <v>236</v>
      </c>
      <c r="E6039" s="75" t="s">
        <v>12</v>
      </c>
      <c r="F6039" s="75" t="s">
        <v>706</v>
      </c>
      <c r="G6039" s="77">
        <v>0.0</v>
      </c>
    </row>
    <row r="6040">
      <c r="A6040" s="75" t="s">
        <v>665</v>
      </c>
      <c r="B6040" s="75" t="s">
        <v>704</v>
      </c>
      <c r="C6040" s="75" t="s">
        <v>683</v>
      </c>
      <c r="D6040" s="75" t="s">
        <v>236</v>
      </c>
      <c r="E6040" s="75" t="s">
        <v>12</v>
      </c>
      <c r="F6040" s="75" t="s">
        <v>707</v>
      </c>
      <c r="G6040" s="77">
        <v>0.0</v>
      </c>
    </row>
    <row r="6041">
      <c r="A6041" s="75" t="s">
        <v>665</v>
      </c>
      <c r="B6041" s="75" t="s">
        <v>704</v>
      </c>
      <c r="C6041" s="75" t="s">
        <v>683</v>
      </c>
      <c r="D6041" s="75" t="s">
        <v>142</v>
      </c>
      <c r="E6041" s="75" t="s">
        <v>17</v>
      </c>
      <c r="F6041" s="75" t="s">
        <v>705</v>
      </c>
      <c r="G6041" s="77">
        <v>121.0</v>
      </c>
    </row>
    <row r="6042">
      <c r="A6042" s="75" t="s">
        <v>665</v>
      </c>
      <c r="B6042" s="75" t="s">
        <v>704</v>
      </c>
      <c r="C6042" s="75" t="s">
        <v>683</v>
      </c>
      <c r="D6042" s="75" t="s">
        <v>142</v>
      </c>
      <c r="E6042" s="75" t="s">
        <v>17</v>
      </c>
      <c r="F6042" s="75" t="s">
        <v>706</v>
      </c>
      <c r="G6042" s="77">
        <v>9.0</v>
      </c>
    </row>
    <row r="6043">
      <c r="A6043" s="75" t="s">
        <v>665</v>
      </c>
      <c r="B6043" s="75" t="s">
        <v>704</v>
      </c>
      <c r="C6043" s="75" t="s">
        <v>683</v>
      </c>
      <c r="D6043" s="75" t="s">
        <v>142</v>
      </c>
      <c r="E6043" s="75" t="s">
        <v>17</v>
      </c>
      <c r="F6043" s="75" t="s">
        <v>707</v>
      </c>
      <c r="G6043" s="77">
        <v>8.0</v>
      </c>
    </row>
    <row r="6044">
      <c r="A6044" s="75" t="s">
        <v>665</v>
      </c>
      <c r="B6044" s="75" t="s">
        <v>704</v>
      </c>
      <c r="C6044" s="75" t="s">
        <v>683</v>
      </c>
      <c r="D6044" s="75" t="s">
        <v>142</v>
      </c>
      <c r="E6044" s="75" t="s">
        <v>14</v>
      </c>
      <c r="F6044" s="75" t="s">
        <v>705</v>
      </c>
      <c r="G6044" s="77">
        <v>131.0</v>
      </c>
    </row>
    <row r="6045">
      <c r="A6045" s="75" t="s">
        <v>665</v>
      </c>
      <c r="B6045" s="75" t="s">
        <v>704</v>
      </c>
      <c r="C6045" s="75" t="s">
        <v>683</v>
      </c>
      <c r="D6045" s="75" t="s">
        <v>142</v>
      </c>
      <c r="E6045" s="75" t="s">
        <v>14</v>
      </c>
      <c r="F6045" s="75" t="s">
        <v>706</v>
      </c>
      <c r="G6045" s="77">
        <v>0.0</v>
      </c>
    </row>
    <row r="6046">
      <c r="A6046" s="75" t="s">
        <v>665</v>
      </c>
      <c r="B6046" s="75" t="s">
        <v>704</v>
      </c>
      <c r="C6046" s="75" t="s">
        <v>683</v>
      </c>
      <c r="D6046" s="75" t="s">
        <v>142</v>
      </c>
      <c r="E6046" s="75" t="s">
        <v>14</v>
      </c>
      <c r="F6046" s="75" t="s">
        <v>707</v>
      </c>
      <c r="G6046" s="77">
        <v>0.0</v>
      </c>
    </row>
    <row r="6047">
      <c r="A6047" s="75" t="s">
        <v>665</v>
      </c>
      <c r="B6047" s="75" t="s">
        <v>704</v>
      </c>
      <c r="C6047" s="75" t="s">
        <v>683</v>
      </c>
      <c r="D6047" s="75" t="s">
        <v>142</v>
      </c>
      <c r="E6047" s="75" t="s">
        <v>11</v>
      </c>
      <c r="F6047" s="75" t="s">
        <v>705</v>
      </c>
      <c r="G6047" s="77">
        <v>3481.0</v>
      </c>
    </row>
    <row r="6048">
      <c r="A6048" s="75" t="s">
        <v>665</v>
      </c>
      <c r="B6048" s="75" t="s">
        <v>704</v>
      </c>
      <c r="C6048" s="75" t="s">
        <v>683</v>
      </c>
      <c r="D6048" s="75" t="s">
        <v>142</v>
      </c>
      <c r="E6048" s="75" t="s">
        <v>11</v>
      </c>
      <c r="F6048" s="75" t="s">
        <v>706</v>
      </c>
      <c r="G6048" s="77">
        <v>470.0</v>
      </c>
    </row>
    <row r="6049">
      <c r="A6049" s="75" t="s">
        <v>665</v>
      </c>
      <c r="B6049" s="75" t="s">
        <v>704</v>
      </c>
      <c r="C6049" s="75" t="s">
        <v>683</v>
      </c>
      <c r="D6049" s="75" t="s">
        <v>142</v>
      </c>
      <c r="E6049" s="75" t="s">
        <v>11</v>
      </c>
      <c r="F6049" s="75" t="s">
        <v>707</v>
      </c>
      <c r="G6049" s="77">
        <v>412.0</v>
      </c>
    </row>
    <row r="6050">
      <c r="A6050" s="75" t="s">
        <v>665</v>
      </c>
      <c r="B6050" s="75" t="s">
        <v>704</v>
      </c>
      <c r="C6050" s="75" t="s">
        <v>683</v>
      </c>
      <c r="D6050" s="75" t="s">
        <v>142</v>
      </c>
      <c r="E6050" s="75" t="s">
        <v>20</v>
      </c>
      <c r="F6050" s="75" t="s">
        <v>705</v>
      </c>
      <c r="G6050" s="77">
        <v>140.0</v>
      </c>
    </row>
    <row r="6051">
      <c r="A6051" s="75" t="s">
        <v>665</v>
      </c>
      <c r="B6051" s="75" t="s">
        <v>704</v>
      </c>
      <c r="C6051" s="75" t="s">
        <v>683</v>
      </c>
      <c r="D6051" s="75" t="s">
        <v>142</v>
      </c>
      <c r="E6051" s="75" t="s">
        <v>20</v>
      </c>
      <c r="F6051" s="75" t="s">
        <v>706</v>
      </c>
      <c r="G6051" s="77">
        <v>76.0</v>
      </c>
    </row>
    <row r="6052">
      <c r="A6052" s="75" t="s">
        <v>665</v>
      </c>
      <c r="B6052" s="75" t="s">
        <v>704</v>
      </c>
      <c r="C6052" s="75" t="s">
        <v>683</v>
      </c>
      <c r="D6052" s="75" t="s">
        <v>142</v>
      </c>
      <c r="E6052" s="75" t="s">
        <v>20</v>
      </c>
      <c r="F6052" s="75" t="s">
        <v>707</v>
      </c>
      <c r="G6052" s="77">
        <v>72.0</v>
      </c>
    </row>
    <row r="6053">
      <c r="A6053" s="75" t="s">
        <v>665</v>
      </c>
      <c r="B6053" s="75" t="s">
        <v>704</v>
      </c>
      <c r="C6053" s="75" t="s">
        <v>683</v>
      </c>
      <c r="D6053" s="75" t="s">
        <v>142</v>
      </c>
      <c r="E6053" s="75" t="s">
        <v>15</v>
      </c>
      <c r="F6053" s="75" t="s">
        <v>705</v>
      </c>
      <c r="G6053" s="77">
        <v>231.0</v>
      </c>
    </row>
    <row r="6054">
      <c r="A6054" s="75" t="s">
        <v>665</v>
      </c>
      <c r="B6054" s="75" t="s">
        <v>704</v>
      </c>
      <c r="C6054" s="75" t="s">
        <v>683</v>
      </c>
      <c r="D6054" s="75" t="s">
        <v>142</v>
      </c>
      <c r="E6054" s="75" t="s">
        <v>15</v>
      </c>
      <c r="F6054" s="75" t="s">
        <v>706</v>
      </c>
      <c r="G6054" s="77">
        <v>4.0</v>
      </c>
    </row>
    <row r="6055">
      <c r="A6055" s="75" t="s">
        <v>665</v>
      </c>
      <c r="B6055" s="75" t="s">
        <v>704</v>
      </c>
      <c r="C6055" s="75" t="s">
        <v>683</v>
      </c>
      <c r="D6055" s="75" t="s">
        <v>142</v>
      </c>
      <c r="E6055" s="75" t="s">
        <v>15</v>
      </c>
      <c r="F6055" s="75" t="s">
        <v>707</v>
      </c>
      <c r="G6055" s="77">
        <v>3.0</v>
      </c>
    </row>
    <row r="6056">
      <c r="A6056" s="75" t="s">
        <v>665</v>
      </c>
      <c r="B6056" s="75" t="s">
        <v>704</v>
      </c>
      <c r="C6056" s="75" t="s">
        <v>683</v>
      </c>
      <c r="D6056" s="75" t="s">
        <v>142</v>
      </c>
      <c r="E6056" s="75" t="s">
        <v>19</v>
      </c>
      <c r="F6056" s="75" t="s">
        <v>705</v>
      </c>
      <c r="G6056" s="77">
        <v>25.0</v>
      </c>
    </row>
    <row r="6057">
      <c r="A6057" s="75" t="s">
        <v>665</v>
      </c>
      <c r="B6057" s="75" t="s">
        <v>704</v>
      </c>
      <c r="C6057" s="75" t="s">
        <v>683</v>
      </c>
      <c r="D6057" s="75" t="s">
        <v>142</v>
      </c>
      <c r="E6057" s="75" t="s">
        <v>19</v>
      </c>
      <c r="F6057" s="75" t="s">
        <v>706</v>
      </c>
      <c r="G6057" s="77">
        <v>13.0</v>
      </c>
    </row>
    <row r="6058">
      <c r="A6058" s="75" t="s">
        <v>665</v>
      </c>
      <c r="B6058" s="75" t="s">
        <v>704</v>
      </c>
      <c r="C6058" s="75" t="s">
        <v>683</v>
      </c>
      <c r="D6058" s="75" t="s">
        <v>142</v>
      </c>
      <c r="E6058" s="75" t="s">
        <v>19</v>
      </c>
      <c r="F6058" s="75" t="s">
        <v>707</v>
      </c>
      <c r="G6058" s="77">
        <v>13.0</v>
      </c>
    </row>
    <row r="6059">
      <c r="A6059" s="75" t="s">
        <v>665</v>
      </c>
      <c r="B6059" s="75" t="s">
        <v>704</v>
      </c>
      <c r="C6059" s="75" t="s">
        <v>683</v>
      </c>
      <c r="D6059" s="75" t="s">
        <v>142</v>
      </c>
      <c r="E6059" s="75" t="s">
        <v>13</v>
      </c>
      <c r="F6059" s="75" t="s">
        <v>705</v>
      </c>
      <c r="G6059" s="77">
        <v>62.0</v>
      </c>
    </row>
    <row r="6060">
      <c r="A6060" s="75" t="s">
        <v>665</v>
      </c>
      <c r="B6060" s="75" t="s">
        <v>704</v>
      </c>
      <c r="C6060" s="75" t="s">
        <v>683</v>
      </c>
      <c r="D6060" s="75" t="s">
        <v>142</v>
      </c>
      <c r="E6060" s="75" t="s">
        <v>13</v>
      </c>
      <c r="F6060" s="75" t="s">
        <v>706</v>
      </c>
      <c r="G6060" s="77">
        <v>15.0</v>
      </c>
    </row>
    <row r="6061">
      <c r="A6061" s="75" t="s">
        <v>665</v>
      </c>
      <c r="B6061" s="75" t="s">
        <v>704</v>
      </c>
      <c r="C6061" s="75" t="s">
        <v>683</v>
      </c>
      <c r="D6061" s="75" t="s">
        <v>142</v>
      </c>
      <c r="E6061" s="75" t="s">
        <v>13</v>
      </c>
      <c r="F6061" s="75" t="s">
        <v>707</v>
      </c>
      <c r="G6061" s="77">
        <v>15.0</v>
      </c>
    </row>
    <row r="6062">
      <c r="A6062" s="75" t="s">
        <v>665</v>
      </c>
      <c r="B6062" s="75" t="s">
        <v>704</v>
      </c>
      <c r="C6062" s="75" t="s">
        <v>683</v>
      </c>
      <c r="D6062" s="75" t="s">
        <v>142</v>
      </c>
      <c r="E6062" s="75" t="s">
        <v>10</v>
      </c>
      <c r="F6062" s="75" t="s">
        <v>705</v>
      </c>
      <c r="G6062" s="77">
        <v>1960.0</v>
      </c>
    </row>
    <row r="6063">
      <c r="A6063" s="75" t="s">
        <v>665</v>
      </c>
      <c r="B6063" s="75" t="s">
        <v>704</v>
      </c>
      <c r="C6063" s="75" t="s">
        <v>683</v>
      </c>
      <c r="D6063" s="75" t="s">
        <v>142</v>
      </c>
      <c r="E6063" s="75" t="s">
        <v>10</v>
      </c>
      <c r="F6063" s="75" t="s">
        <v>706</v>
      </c>
      <c r="G6063" s="77">
        <v>1037.0</v>
      </c>
    </row>
    <row r="6064">
      <c r="A6064" s="75" t="s">
        <v>665</v>
      </c>
      <c r="B6064" s="75" t="s">
        <v>704</v>
      </c>
      <c r="C6064" s="75" t="s">
        <v>683</v>
      </c>
      <c r="D6064" s="75" t="s">
        <v>142</v>
      </c>
      <c r="E6064" s="75" t="s">
        <v>10</v>
      </c>
      <c r="F6064" s="75" t="s">
        <v>707</v>
      </c>
      <c r="G6064" s="77">
        <v>748.0</v>
      </c>
    </row>
    <row r="6065">
      <c r="A6065" s="75" t="s">
        <v>665</v>
      </c>
      <c r="B6065" s="75" t="s">
        <v>704</v>
      </c>
      <c r="C6065" s="75" t="s">
        <v>683</v>
      </c>
      <c r="D6065" s="75" t="s">
        <v>142</v>
      </c>
      <c r="E6065" s="75" t="s">
        <v>16</v>
      </c>
      <c r="F6065" s="75" t="s">
        <v>705</v>
      </c>
      <c r="G6065" s="77">
        <v>606.0</v>
      </c>
    </row>
    <row r="6066">
      <c r="A6066" s="75" t="s">
        <v>665</v>
      </c>
      <c r="B6066" s="75" t="s">
        <v>704</v>
      </c>
      <c r="C6066" s="75" t="s">
        <v>683</v>
      </c>
      <c r="D6066" s="75" t="s">
        <v>142</v>
      </c>
      <c r="E6066" s="75" t="s">
        <v>16</v>
      </c>
      <c r="F6066" s="75" t="s">
        <v>706</v>
      </c>
      <c r="G6066" s="77">
        <v>222.0</v>
      </c>
    </row>
    <row r="6067">
      <c r="A6067" s="75" t="s">
        <v>665</v>
      </c>
      <c r="B6067" s="75" t="s">
        <v>704</v>
      </c>
      <c r="C6067" s="75" t="s">
        <v>683</v>
      </c>
      <c r="D6067" s="75" t="s">
        <v>142</v>
      </c>
      <c r="E6067" s="75" t="s">
        <v>16</v>
      </c>
      <c r="F6067" s="75" t="s">
        <v>707</v>
      </c>
      <c r="G6067" s="77">
        <v>207.0</v>
      </c>
    </row>
    <row r="6068">
      <c r="A6068" s="75" t="s">
        <v>665</v>
      </c>
      <c r="B6068" s="75" t="s">
        <v>704</v>
      </c>
      <c r="C6068" s="75" t="s">
        <v>683</v>
      </c>
      <c r="D6068" s="75" t="s">
        <v>142</v>
      </c>
      <c r="E6068" s="75" t="s">
        <v>12</v>
      </c>
      <c r="F6068" s="75" t="s">
        <v>705</v>
      </c>
      <c r="G6068" s="77">
        <v>160.0</v>
      </c>
    </row>
    <row r="6069">
      <c r="A6069" s="75" t="s">
        <v>665</v>
      </c>
      <c r="B6069" s="75" t="s">
        <v>704</v>
      </c>
      <c r="C6069" s="75" t="s">
        <v>683</v>
      </c>
      <c r="D6069" s="75" t="s">
        <v>142</v>
      </c>
      <c r="E6069" s="75" t="s">
        <v>12</v>
      </c>
      <c r="F6069" s="75" t="s">
        <v>706</v>
      </c>
      <c r="G6069" s="77">
        <v>15.0</v>
      </c>
    </row>
    <row r="6070">
      <c r="A6070" s="75" t="s">
        <v>665</v>
      </c>
      <c r="B6070" s="75" t="s">
        <v>704</v>
      </c>
      <c r="C6070" s="75" t="s">
        <v>683</v>
      </c>
      <c r="D6070" s="75" t="s">
        <v>142</v>
      </c>
      <c r="E6070" s="75" t="s">
        <v>12</v>
      </c>
      <c r="F6070" s="75" t="s">
        <v>707</v>
      </c>
      <c r="G6070" s="77">
        <v>13.0</v>
      </c>
    </row>
    <row r="6071">
      <c r="A6071" s="75" t="s">
        <v>665</v>
      </c>
      <c r="B6071" s="75" t="s">
        <v>704</v>
      </c>
      <c r="C6071" s="75" t="s">
        <v>683</v>
      </c>
      <c r="D6071" s="75" t="s">
        <v>142</v>
      </c>
      <c r="E6071" s="75" t="s">
        <v>18</v>
      </c>
      <c r="F6071" s="75" t="s">
        <v>705</v>
      </c>
      <c r="G6071" s="77">
        <v>33.0</v>
      </c>
    </row>
    <row r="6072">
      <c r="A6072" s="75" t="s">
        <v>665</v>
      </c>
      <c r="B6072" s="75" t="s">
        <v>704</v>
      </c>
      <c r="C6072" s="75" t="s">
        <v>683</v>
      </c>
      <c r="D6072" s="75" t="s">
        <v>142</v>
      </c>
      <c r="E6072" s="75" t="s">
        <v>18</v>
      </c>
      <c r="F6072" s="75" t="s">
        <v>706</v>
      </c>
      <c r="G6072" s="77">
        <v>0.0</v>
      </c>
    </row>
    <row r="6073">
      <c r="A6073" s="75" t="s">
        <v>665</v>
      </c>
      <c r="B6073" s="75" t="s">
        <v>704</v>
      </c>
      <c r="C6073" s="75" t="s">
        <v>683</v>
      </c>
      <c r="D6073" s="75" t="s">
        <v>142</v>
      </c>
      <c r="E6073" s="75" t="s">
        <v>18</v>
      </c>
      <c r="F6073" s="75" t="s">
        <v>707</v>
      </c>
      <c r="G6073" s="77">
        <v>0.0</v>
      </c>
    </row>
    <row r="6074">
      <c r="A6074" s="75" t="s">
        <v>665</v>
      </c>
      <c r="B6074" s="75" t="s">
        <v>704</v>
      </c>
      <c r="C6074" s="75" t="s">
        <v>683</v>
      </c>
      <c r="D6074" s="75" t="s">
        <v>157</v>
      </c>
      <c r="E6074" s="75" t="s">
        <v>17</v>
      </c>
      <c r="F6074" s="75" t="s">
        <v>705</v>
      </c>
      <c r="G6074" s="77">
        <v>331.0</v>
      </c>
    </row>
    <row r="6075">
      <c r="A6075" s="75" t="s">
        <v>665</v>
      </c>
      <c r="B6075" s="75" t="s">
        <v>704</v>
      </c>
      <c r="C6075" s="75" t="s">
        <v>683</v>
      </c>
      <c r="D6075" s="75" t="s">
        <v>157</v>
      </c>
      <c r="E6075" s="75" t="s">
        <v>17</v>
      </c>
      <c r="F6075" s="75" t="s">
        <v>706</v>
      </c>
      <c r="G6075" s="77">
        <v>111.0</v>
      </c>
    </row>
    <row r="6076">
      <c r="A6076" s="75" t="s">
        <v>665</v>
      </c>
      <c r="B6076" s="75" t="s">
        <v>704</v>
      </c>
      <c r="C6076" s="75" t="s">
        <v>683</v>
      </c>
      <c r="D6076" s="75" t="s">
        <v>157</v>
      </c>
      <c r="E6076" s="75" t="s">
        <v>17</v>
      </c>
      <c r="F6076" s="75" t="s">
        <v>707</v>
      </c>
      <c r="G6076" s="77">
        <v>90.0</v>
      </c>
    </row>
    <row r="6077">
      <c r="A6077" s="75" t="s">
        <v>665</v>
      </c>
      <c r="B6077" s="75" t="s">
        <v>704</v>
      </c>
      <c r="C6077" s="75" t="s">
        <v>683</v>
      </c>
      <c r="D6077" s="75" t="s">
        <v>157</v>
      </c>
      <c r="E6077" s="75" t="s">
        <v>14</v>
      </c>
      <c r="F6077" s="75" t="s">
        <v>705</v>
      </c>
      <c r="G6077" s="77">
        <v>202.0</v>
      </c>
    </row>
    <row r="6078">
      <c r="A6078" s="75" t="s">
        <v>665</v>
      </c>
      <c r="B6078" s="75" t="s">
        <v>704</v>
      </c>
      <c r="C6078" s="75" t="s">
        <v>683</v>
      </c>
      <c r="D6078" s="75" t="s">
        <v>157</v>
      </c>
      <c r="E6078" s="75" t="s">
        <v>14</v>
      </c>
      <c r="F6078" s="75" t="s">
        <v>706</v>
      </c>
      <c r="G6078" s="77">
        <v>0.0</v>
      </c>
    </row>
    <row r="6079">
      <c r="A6079" s="75" t="s">
        <v>665</v>
      </c>
      <c r="B6079" s="75" t="s">
        <v>704</v>
      </c>
      <c r="C6079" s="75" t="s">
        <v>683</v>
      </c>
      <c r="D6079" s="75" t="s">
        <v>157</v>
      </c>
      <c r="E6079" s="75" t="s">
        <v>14</v>
      </c>
      <c r="F6079" s="75" t="s">
        <v>707</v>
      </c>
      <c r="G6079" s="77">
        <v>0.0</v>
      </c>
    </row>
    <row r="6080">
      <c r="A6080" s="75" t="s">
        <v>665</v>
      </c>
      <c r="B6080" s="75" t="s">
        <v>704</v>
      </c>
      <c r="C6080" s="75" t="s">
        <v>683</v>
      </c>
      <c r="D6080" s="75" t="s">
        <v>157</v>
      </c>
      <c r="E6080" s="75" t="s">
        <v>11</v>
      </c>
      <c r="F6080" s="75" t="s">
        <v>705</v>
      </c>
      <c r="G6080" s="77">
        <v>6929.0</v>
      </c>
    </row>
    <row r="6081">
      <c r="A6081" s="75" t="s">
        <v>665</v>
      </c>
      <c r="B6081" s="75" t="s">
        <v>704</v>
      </c>
      <c r="C6081" s="75" t="s">
        <v>683</v>
      </c>
      <c r="D6081" s="75" t="s">
        <v>157</v>
      </c>
      <c r="E6081" s="75" t="s">
        <v>11</v>
      </c>
      <c r="F6081" s="75" t="s">
        <v>706</v>
      </c>
      <c r="G6081" s="77">
        <v>987.0</v>
      </c>
    </row>
    <row r="6082">
      <c r="A6082" s="75" t="s">
        <v>665</v>
      </c>
      <c r="B6082" s="75" t="s">
        <v>704</v>
      </c>
      <c r="C6082" s="75" t="s">
        <v>683</v>
      </c>
      <c r="D6082" s="75" t="s">
        <v>157</v>
      </c>
      <c r="E6082" s="75" t="s">
        <v>11</v>
      </c>
      <c r="F6082" s="75" t="s">
        <v>707</v>
      </c>
      <c r="G6082" s="77">
        <v>881.0</v>
      </c>
    </row>
    <row r="6083">
      <c r="A6083" s="75" t="s">
        <v>665</v>
      </c>
      <c r="B6083" s="75" t="s">
        <v>704</v>
      </c>
      <c r="C6083" s="75" t="s">
        <v>683</v>
      </c>
      <c r="D6083" s="75" t="s">
        <v>157</v>
      </c>
      <c r="E6083" s="75" t="s">
        <v>20</v>
      </c>
      <c r="F6083" s="75" t="s">
        <v>705</v>
      </c>
      <c r="G6083" s="77">
        <v>248.0</v>
      </c>
    </row>
    <row r="6084">
      <c r="A6084" s="75" t="s">
        <v>665</v>
      </c>
      <c r="B6084" s="75" t="s">
        <v>704</v>
      </c>
      <c r="C6084" s="75" t="s">
        <v>683</v>
      </c>
      <c r="D6084" s="75" t="s">
        <v>157</v>
      </c>
      <c r="E6084" s="75" t="s">
        <v>20</v>
      </c>
      <c r="F6084" s="75" t="s">
        <v>706</v>
      </c>
      <c r="G6084" s="77">
        <v>81.0</v>
      </c>
    </row>
    <row r="6085">
      <c r="A6085" s="75" t="s">
        <v>665</v>
      </c>
      <c r="B6085" s="75" t="s">
        <v>704</v>
      </c>
      <c r="C6085" s="75" t="s">
        <v>683</v>
      </c>
      <c r="D6085" s="75" t="s">
        <v>157</v>
      </c>
      <c r="E6085" s="75" t="s">
        <v>20</v>
      </c>
      <c r="F6085" s="75" t="s">
        <v>707</v>
      </c>
      <c r="G6085" s="77">
        <v>71.0</v>
      </c>
    </row>
    <row r="6086">
      <c r="A6086" s="75" t="s">
        <v>665</v>
      </c>
      <c r="B6086" s="75" t="s">
        <v>704</v>
      </c>
      <c r="C6086" s="75" t="s">
        <v>683</v>
      </c>
      <c r="D6086" s="75" t="s">
        <v>157</v>
      </c>
      <c r="E6086" s="75" t="s">
        <v>15</v>
      </c>
      <c r="F6086" s="75" t="s">
        <v>705</v>
      </c>
      <c r="G6086" s="77">
        <v>452.0</v>
      </c>
    </row>
    <row r="6087">
      <c r="A6087" s="75" t="s">
        <v>665</v>
      </c>
      <c r="B6087" s="75" t="s">
        <v>704</v>
      </c>
      <c r="C6087" s="75" t="s">
        <v>683</v>
      </c>
      <c r="D6087" s="75" t="s">
        <v>157</v>
      </c>
      <c r="E6087" s="75" t="s">
        <v>15</v>
      </c>
      <c r="F6087" s="75" t="s">
        <v>706</v>
      </c>
      <c r="G6087" s="77">
        <v>28.0</v>
      </c>
    </row>
    <row r="6088">
      <c r="A6088" s="75" t="s">
        <v>665</v>
      </c>
      <c r="B6088" s="75" t="s">
        <v>704</v>
      </c>
      <c r="C6088" s="75" t="s">
        <v>683</v>
      </c>
      <c r="D6088" s="75" t="s">
        <v>157</v>
      </c>
      <c r="E6088" s="75" t="s">
        <v>15</v>
      </c>
      <c r="F6088" s="75" t="s">
        <v>707</v>
      </c>
      <c r="G6088" s="77">
        <v>27.0</v>
      </c>
    </row>
    <row r="6089">
      <c r="A6089" s="75" t="s">
        <v>665</v>
      </c>
      <c r="B6089" s="75" t="s">
        <v>704</v>
      </c>
      <c r="C6089" s="75" t="s">
        <v>683</v>
      </c>
      <c r="D6089" s="75" t="s">
        <v>157</v>
      </c>
      <c r="E6089" s="75" t="s">
        <v>19</v>
      </c>
      <c r="F6089" s="75" t="s">
        <v>705</v>
      </c>
      <c r="G6089" s="77">
        <v>363.0</v>
      </c>
    </row>
    <row r="6090">
      <c r="A6090" s="75" t="s">
        <v>665</v>
      </c>
      <c r="B6090" s="75" t="s">
        <v>704</v>
      </c>
      <c r="C6090" s="75" t="s">
        <v>683</v>
      </c>
      <c r="D6090" s="75" t="s">
        <v>157</v>
      </c>
      <c r="E6090" s="75" t="s">
        <v>19</v>
      </c>
      <c r="F6090" s="75" t="s">
        <v>706</v>
      </c>
      <c r="G6090" s="77">
        <v>351.0</v>
      </c>
    </row>
    <row r="6091">
      <c r="A6091" s="75" t="s">
        <v>665</v>
      </c>
      <c r="B6091" s="75" t="s">
        <v>704</v>
      </c>
      <c r="C6091" s="75" t="s">
        <v>683</v>
      </c>
      <c r="D6091" s="75" t="s">
        <v>157</v>
      </c>
      <c r="E6091" s="75" t="s">
        <v>19</v>
      </c>
      <c r="F6091" s="75" t="s">
        <v>707</v>
      </c>
      <c r="G6091" s="77">
        <v>246.0</v>
      </c>
    </row>
    <row r="6092">
      <c r="A6092" s="75" t="s">
        <v>665</v>
      </c>
      <c r="B6092" s="75" t="s">
        <v>704</v>
      </c>
      <c r="C6092" s="75" t="s">
        <v>683</v>
      </c>
      <c r="D6092" s="75" t="s">
        <v>157</v>
      </c>
      <c r="E6092" s="75" t="s">
        <v>13</v>
      </c>
      <c r="F6092" s="75" t="s">
        <v>705</v>
      </c>
      <c r="G6092" s="77">
        <v>88.0</v>
      </c>
    </row>
    <row r="6093">
      <c r="A6093" s="75" t="s">
        <v>665</v>
      </c>
      <c r="B6093" s="75" t="s">
        <v>704</v>
      </c>
      <c r="C6093" s="75" t="s">
        <v>683</v>
      </c>
      <c r="D6093" s="75" t="s">
        <v>157</v>
      </c>
      <c r="E6093" s="75" t="s">
        <v>13</v>
      </c>
      <c r="F6093" s="75" t="s">
        <v>706</v>
      </c>
      <c r="G6093" s="77">
        <v>27.0</v>
      </c>
    </row>
    <row r="6094">
      <c r="A6094" s="75" t="s">
        <v>665</v>
      </c>
      <c r="B6094" s="75" t="s">
        <v>704</v>
      </c>
      <c r="C6094" s="75" t="s">
        <v>683</v>
      </c>
      <c r="D6094" s="75" t="s">
        <v>157</v>
      </c>
      <c r="E6094" s="75" t="s">
        <v>13</v>
      </c>
      <c r="F6094" s="75" t="s">
        <v>707</v>
      </c>
      <c r="G6094" s="77">
        <v>26.0</v>
      </c>
    </row>
    <row r="6095">
      <c r="A6095" s="75" t="s">
        <v>665</v>
      </c>
      <c r="B6095" s="75" t="s">
        <v>704</v>
      </c>
      <c r="C6095" s="75" t="s">
        <v>683</v>
      </c>
      <c r="D6095" s="75" t="s">
        <v>157</v>
      </c>
      <c r="E6095" s="75" t="s">
        <v>10</v>
      </c>
      <c r="F6095" s="75" t="s">
        <v>705</v>
      </c>
      <c r="G6095" s="77">
        <v>3448.0</v>
      </c>
    </row>
    <row r="6096">
      <c r="A6096" s="75" t="s">
        <v>665</v>
      </c>
      <c r="B6096" s="75" t="s">
        <v>704</v>
      </c>
      <c r="C6096" s="75" t="s">
        <v>683</v>
      </c>
      <c r="D6096" s="75" t="s">
        <v>157</v>
      </c>
      <c r="E6096" s="75" t="s">
        <v>10</v>
      </c>
      <c r="F6096" s="75" t="s">
        <v>706</v>
      </c>
      <c r="G6096" s="77">
        <v>2013.0</v>
      </c>
    </row>
    <row r="6097">
      <c r="A6097" s="75" t="s">
        <v>665</v>
      </c>
      <c r="B6097" s="75" t="s">
        <v>704</v>
      </c>
      <c r="C6097" s="75" t="s">
        <v>683</v>
      </c>
      <c r="D6097" s="75" t="s">
        <v>157</v>
      </c>
      <c r="E6097" s="75" t="s">
        <v>10</v>
      </c>
      <c r="F6097" s="75" t="s">
        <v>707</v>
      </c>
      <c r="G6097" s="77">
        <v>1465.0</v>
      </c>
    </row>
    <row r="6098">
      <c r="A6098" s="75" t="s">
        <v>665</v>
      </c>
      <c r="B6098" s="75" t="s">
        <v>704</v>
      </c>
      <c r="C6098" s="75" t="s">
        <v>683</v>
      </c>
      <c r="D6098" s="75" t="s">
        <v>157</v>
      </c>
      <c r="E6098" s="75" t="s">
        <v>16</v>
      </c>
      <c r="F6098" s="75" t="s">
        <v>705</v>
      </c>
      <c r="G6098" s="77">
        <v>1093.0</v>
      </c>
    </row>
    <row r="6099">
      <c r="A6099" s="75" t="s">
        <v>665</v>
      </c>
      <c r="B6099" s="75" t="s">
        <v>704</v>
      </c>
      <c r="C6099" s="75" t="s">
        <v>683</v>
      </c>
      <c r="D6099" s="75" t="s">
        <v>157</v>
      </c>
      <c r="E6099" s="75" t="s">
        <v>16</v>
      </c>
      <c r="F6099" s="75" t="s">
        <v>706</v>
      </c>
      <c r="G6099" s="77">
        <v>565.0</v>
      </c>
    </row>
    <row r="6100">
      <c r="A6100" s="75" t="s">
        <v>665</v>
      </c>
      <c r="B6100" s="75" t="s">
        <v>704</v>
      </c>
      <c r="C6100" s="75" t="s">
        <v>683</v>
      </c>
      <c r="D6100" s="75" t="s">
        <v>157</v>
      </c>
      <c r="E6100" s="75" t="s">
        <v>16</v>
      </c>
      <c r="F6100" s="75" t="s">
        <v>707</v>
      </c>
      <c r="G6100" s="77">
        <v>550.0</v>
      </c>
    </row>
    <row r="6101">
      <c r="A6101" s="75" t="s">
        <v>665</v>
      </c>
      <c r="B6101" s="75" t="s">
        <v>704</v>
      </c>
      <c r="C6101" s="75" t="s">
        <v>683</v>
      </c>
      <c r="D6101" s="75" t="s">
        <v>157</v>
      </c>
      <c r="E6101" s="75" t="s">
        <v>12</v>
      </c>
      <c r="F6101" s="75" t="s">
        <v>705</v>
      </c>
      <c r="G6101" s="77">
        <v>359.0</v>
      </c>
    </row>
    <row r="6102">
      <c r="A6102" s="75" t="s">
        <v>665</v>
      </c>
      <c r="B6102" s="75" t="s">
        <v>704</v>
      </c>
      <c r="C6102" s="75" t="s">
        <v>683</v>
      </c>
      <c r="D6102" s="75" t="s">
        <v>157</v>
      </c>
      <c r="E6102" s="75" t="s">
        <v>12</v>
      </c>
      <c r="F6102" s="75" t="s">
        <v>706</v>
      </c>
      <c r="G6102" s="77">
        <v>56.0</v>
      </c>
    </row>
    <row r="6103">
      <c r="A6103" s="75" t="s">
        <v>665</v>
      </c>
      <c r="B6103" s="75" t="s">
        <v>704</v>
      </c>
      <c r="C6103" s="75" t="s">
        <v>683</v>
      </c>
      <c r="D6103" s="75" t="s">
        <v>157</v>
      </c>
      <c r="E6103" s="75" t="s">
        <v>12</v>
      </c>
      <c r="F6103" s="75" t="s">
        <v>707</v>
      </c>
      <c r="G6103" s="77">
        <v>51.0</v>
      </c>
    </row>
    <row r="6104">
      <c r="A6104" s="75" t="s">
        <v>665</v>
      </c>
      <c r="B6104" s="75" t="s">
        <v>704</v>
      </c>
      <c r="C6104" s="75" t="s">
        <v>683</v>
      </c>
      <c r="D6104" s="75" t="s">
        <v>157</v>
      </c>
      <c r="E6104" s="75" t="s">
        <v>18</v>
      </c>
      <c r="F6104" s="75" t="s">
        <v>705</v>
      </c>
      <c r="G6104" s="77">
        <v>71.0</v>
      </c>
    </row>
    <row r="6105">
      <c r="A6105" s="75" t="s">
        <v>665</v>
      </c>
      <c r="B6105" s="75" t="s">
        <v>704</v>
      </c>
      <c r="C6105" s="75" t="s">
        <v>683</v>
      </c>
      <c r="D6105" s="75" t="s">
        <v>157</v>
      </c>
      <c r="E6105" s="75" t="s">
        <v>18</v>
      </c>
      <c r="F6105" s="75" t="s">
        <v>706</v>
      </c>
      <c r="G6105" s="77">
        <v>17.0</v>
      </c>
    </row>
    <row r="6106">
      <c r="A6106" s="75" t="s">
        <v>665</v>
      </c>
      <c r="B6106" s="75" t="s">
        <v>704</v>
      </c>
      <c r="C6106" s="75" t="s">
        <v>683</v>
      </c>
      <c r="D6106" s="75" t="s">
        <v>157</v>
      </c>
      <c r="E6106" s="75" t="s">
        <v>18</v>
      </c>
      <c r="F6106" s="75" t="s">
        <v>707</v>
      </c>
      <c r="G6106" s="77">
        <v>17.0</v>
      </c>
    </row>
    <row r="6107">
      <c r="A6107" s="75" t="s">
        <v>665</v>
      </c>
      <c r="B6107" s="75" t="s">
        <v>704</v>
      </c>
      <c r="C6107" s="75" t="s">
        <v>683</v>
      </c>
      <c r="D6107" s="75" t="s">
        <v>281</v>
      </c>
      <c r="E6107" s="75" t="s">
        <v>11</v>
      </c>
      <c r="F6107" s="75" t="s">
        <v>705</v>
      </c>
      <c r="G6107" s="77">
        <v>5.0</v>
      </c>
    </row>
    <row r="6108">
      <c r="A6108" s="75" t="s">
        <v>665</v>
      </c>
      <c r="B6108" s="75" t="s">
        <v>704</v>
      </c>
      <c r="C6108" s="75" t="s">
        <v>683</v>
      </c>
      <c r="D6108" s="75" t="s">
        <v>281</v>
      </c>
      <c r="E6108" s="75" t="s">
        <v>11</v>
      </c>
      <c r="F6108" s="75" t="s">
        <v>706</v>
      </c>
      <c r="G6108" s="77">
        <v>0.0</v>
      </c>
    </row>
    <row r="6109">
      <c r="A6109" s="75" t="s">
        <v>665</v>
      </c>
      <c r="B6109" s="75" t="s">
        <v>704</v>
      </c>
      <c r="C6109" s="75" t="s">
        <v>683</v>
      </c>
      <c r="D6109" s="75" t="s">
        <v>281</v>
      </c>
      <c r="E6109" s="75" t="s">
        <v>11</v>
      </c>
      <c r="F6109" s="75" t="s">
        <v>707</v>
      </c>
      <c r="G6109" s="77">
        <v>0.0</v>
      </c>
    </row>
    <row r="6110">
      <c r="A6110" s="75" t="s">
        <v>665</v>
      </c>
      <c r="B6110" s="75" t="s">
        <v>704</v>
      </c>
      <c r="C6110" s="75" t="s">
        <v>683</v>
      </c>
      <c r="D6110" s="75" t="s">
        <v>281</v>
      </c>
      <c r="E6110" s="75" t="s">
        <v>10</v>
      </c>
      <c r="F6110" s="75" t="s">
        <v>705</v>
      </c>
      <c r="G6110" s="77">
        <v>7.0</v>
      </c>
    </row>
    <row r="6111">
      <c r="A6111" s="75" t="s">
        <v>665</v>
      </c>
      <c r="B6111" s="75" t="s">
        <v>704</v>
      </c>
      <c r="C6111" s="75" t="s">
        <v>683</v>
      </c>
      <c r="D6111" s="75" t="s">
        <v>281</v>
      </c>
      <c r="E6111" s="75" t="s">
        <v>10</v>
      </c>
      <c r="F6111" s="75" t="s">
        <v>706</v>
      </c>
      <c r="G6111" s="77">
        <v>5.0</v>
      </c>
    </row>
    <row r="6112">
      <c r="A6112" s="75" t="s">
        <v>665</v>
      </c>
      <c r="B6112" s="75" t="s">
        <v>704</v>
      </c>
      <c r="C6112" s="75" t="s">
        <v>683</v>
      </c>
      <c r="D6112" s="75" t="s">
        <v>281</v>
      </c>
      <c r="E6112" s="75" t="s">
        <v>10</v>
      </c>
      <c r="F6112" s="75" t="s">
        <v>707</v>
      </c>
      <c r="G6112" s="77">
        <v>5.0</v>
      </c>
    </row>
    <row r="6113">
      <c r="A6113" s="75" t="s">
        <v>665</v>
      </c>
      <c r="B6113" s="75" t="s">
        <v>704</v>
      </c>
      <c r="C6113" s="75" t="s">
        <v>683</v>
      </c>
      <c r="D6113" s="75" t="s">
        <v>281</v>
      </c>
      <c r="E6113" s="75" t="s">
        <v>16</v>
      </c>
      <c r="F6113" s="75" t="s">
        <v>705</v>
      </c>
      <c r="G6113" s="77">
        <v>2.0</v>
      </c>
    </row>
    <row r="6114">
      <c r="A6114" s="75" t="s">
        <v>665</v>
      </c>
      <c r="B6114" s="75" t="s">
        <v>704</v>
      </c>
      <c r="C6114" s="75" t="s">
        <v>683</v>
      </c>
      <c r="D6114" s="75" t="s">
        <v>281</v>
      </c>
      <c r="E6114" s="75" t="s">
        <v>16</v>
      </c>
      <c r="F6114" s="75" t="s">
        <v>706</v>
      </c>
      <c r="G6114" s="77">
        <v>0.0</v>
      </c>
    </row>
    <row r="6115">
      <c r="A6115" s="75" t="s">
        <v>665</v>
      </c>
      <c r="B6115" s="75" t="s">
        <v>704</v>
      </c>
      <c r="C6115" s="75" t="s">
        <v>683</v>
      </c>
      <c r="D6115" s="75" t="s">
        <v>281</v>
      </c>
      <c r="E6115" s="75" t="s">
        <v>16</v>
      </c>
      <c r="F6115" s="75" t="s">
        <v>707</v>
      </c>
      <c r="G6115" s="77">
        <v>0.0</v>
      </c>
    </row>
    <row r="6116">
      <c r="A6116" s="75" t="s">
        <v>665</v>
      </c>
      <c r="B6116" s="75" t="s">
        <v>704</v>
      </c>
      <c r="C6116" s="75" t="s">
        <v>683</v>
      </c>
      <c r="D6116" s="75" t="s">
        <v>107</v>
      </c>
      <c r="E6116" s="75" t="s">
        <v>17</v>
      </c>
      <c r="F6116" s="75" t="s">
        <v>705</v>
      </c>
      <c r="G6116" s="77">
        <v>253.0</v>
      </c>
    </row>
    <row r="6117">
      <c r="A6117" s="75" t="s">
        <v>665</v>
      </c>
      <c r="B6117" s="75" t="s">
        <v>704</v>
      </c>
      <c r="C6117" s="75" t="s">
        <v>683</v>
      </c>
      <c r="D6117" s="75" t="s">
        <v>107</v>
      </c>
      <c r="E6117" s="75" t="s">
        <v>17</v>
      </c>
      <c r="F6117" s="75" t="s">
        <v>706</v>
      </c>
      <c r="G6117" s="77">
        <v>7.0</v>
      </c>
    </row>
    <row r="6118">
      <c r="A6118" s="75" t="s">
        <v>665</v>
      </c>
      <c r="B6118" s="75" t="s">
        <v>704</v>
      </c>
      <c r="C6118" s="75" t="s">
        <v>683</v>
      </c>
      <c r="D6118" s="75" t="s">
        <v>107</v>
      </c>
      <c r="E6118" s="75" t="s">
        <v>17</v>
      </c>
      <c r="F6118" s="75" t="s">
        <v>707</v>
      </c>
      <c r="G6118" s="77">
        <v>5.0</v>
      </c>
    </row>
    <row r="6119">
      <c r="A6119" s="75" t="s">
        <v>665</v>
      </c>
      <c r="B6119" s="75" t="s">
        <v>704</v>
      </c>
      <c r="C6119" s="75" t="s">
        <v>683</v>
      </c>
      <c r="D6119" s="75" t="s">
        <v>107</v>
      </c>
      <c r="E6119" s="75" t="s">
        <v>14</v>
      </c>
      <c r="F6119" s="75" t="s">
        <v>705</v>
      </c>
      <c r="G6119" s="77">
        <v>910.0</v>
      </c>
    </row>
    <row r="6120">
      <c r="A6120" s="75" t="s">
        <v>665</v>
      </c>
      <c r="B6120" s="75" t="s">
        <v>704</v>
      </c>
      <c r="C6120" s="75" t="s">
        <v>683</v>
      </c>
      <c r="D6120" s="75" t="s">
        <v>107</v>
      </c>
      <c r="E6120" s="75" t="s">
        <v>14</v>
      </c>
      <c r="F6120" s="75" t="s">
        <v>706</v>
      </c>
      <c r="G6120" s="77">
        <v>0.0</v>
      </c>
    </row>
    <row r="6121">
      <c r="A6121" s="75" t="s">
        <v>665</v>
      </c>
      <c r="B6121" s="75" t="s">
        <v>704</v>
      </c>
      <c r="C6121" s="75" t="s">
        <v>683</v>
      </c>
      <c r="D6121" s="75" t="s">
        <v>107</v>
      </c>
      <c r="E6121" s="75" t="s">
        <v>14</v>
      </c>
      <c r="F6121" s="75" t="s">
        <v>707</v>
      </c>
      <c r="G6121" s="77">
        <v>0.0</v>
      </c>
    </row>
    <row r="6122">
      <c r="A6122" s="75" t="s">
        <v>665</v>
      </c>
      <c r="B6122" s="75" t="s">
        <v>704</v>
      </c>
      <c r="C6122" s="75" t="s">
        <v>683</v>
      </c>
      <c r="D6122" s="75" t="s">
        <v>107</v>
      </c>
      <c r="E6122" s="75" t="s">
        <v>11</v>
      </c>
      <c r="F6122" s="75" t="s">
        <v>705</v>
      </c>
      <c r="G6122" s="77">
        <v>15904.0</v>
      </c>
    </row>
    <row r="6123">
      <c r="A6123" s="75" t="s">
        <v>665</v>
      </c>
      <c r="B6123" s="75" t="s">
        <v>704</v>
      </c>
      <c r="C6123" s="75" t="s">
        <v>683</v>
      </c>
      <c r="D6123" s="75" t="s">
        <v>107</v>
      </c>
      <c r="E6123" s="75" t="s">
        <v>11</v>
      </c>
      <c r="F6123" s="75" t="s">
        <v>706</v>
      </c>
      <c r="G6123" s="77">
        <v>116.0</v>
      </c>
    </row>
    <row r="6124">
      <c r="A6124" s="75" t="s">
        <v>665</v>
      </c>
      <c r="B6124" s="75" t="s">
        <v>704</v>
      </c>
      <c r="C6124" s="75" t="s">
        <v>683</v>
      </c>
      <c r="D6124" s="75" t="s">
        <v>107</v>
      </c>
      <c r="E6124" s="75" t="s">
        <v>11</v>
      </c>
      <c r="F6124" s="75" t="s">
        <v>707</v>
      </c>
      <c r="G6124" s="77">
        <v>96.0</v>
      </c>
    </row>
    <row r="6125">
      <c r="A6125" s="75" t="s">
        <v>665</v>
      </c>
      <c r="B6125" s="75" t="s">
        <v>704</v>
      </c>
      <c r="C6125" s="75" t="s">
        <v>683</v>
      </c>
      <c r="D6125" s="75" t="s">
        <v>107</v>
      </c>
      <c r="E6125" s="75" t="s">
        <v>20</v>
      </c>
      <c r="F6125" s="75" t="s">
        <v>705</v>
      </c>
      <c r="G6125" s="77">
        <v>311.0</v>
      </c>
    </row>
    <row r="6126">
      <c r="A6126" s="75" t="s">
        <v>665</v>
      </c>
      <c r="B6126" s="75" t="s">
        <v>704</v>
      </c>
      <c r="C6126" s="75" t="s">
        <v>683</v>
      </c>
      <c r="D6126" s="75" t="s">
        <v>107</v>
      </c>
      <c r="E6126" s="75" t="s">
        <v>20</v>
      </c>
      <c r="F6126" s="75" t="s">
        <v>706</v>
      </c>
      <c r="G6126" s="77">
        <v>2.0</v>
      </c>
    </row>
    <row r="6127">
      <c r="A6127" s="75" t="s">
        <v>665</v>
      </c>
      <c r="B6127" s="75" t="s">
        <v>704</v>
      </c>
      <c r="C6127" s="75" t="s">
        <v>683</v>
      </c>
      <c r="D6127" s="75" t="s">
        <v>107</v>
      </c>
      <c r="E6127" s="75" t="s">
        <v>20</v>
      </c>
      <c r="F6127" s="75" t="s">
        <v>707</v>
      </c>
      <c r="G6127" s="77">
        <v>2.0</v>
      </c>
    </row>
    <row r="6128">
      <c r="A6128" s="75" t="s">
        <v>665</v>
      </c>
      <c r="B6128" s="75" t="s">
        <v>704</v>
      </c>
      <c r="C6128" s="75" t="s">
        <v>683</v>
      </c>
      <c r="D6128" s="75" t="s">
        <v>107</v>
      </c>
      <c r="E6128" s="75" t="s">
        <v>15</v>
      </c>
      <c r="F6128" s="75" t="s">
        <v>705</v>
      </c>
      <c r="G6128" s="77">
        <v>258.0</v>
      </c>
    </row>
    <row r="6129">
      <c r="A6129" s="75" t="s">
        <v>665</v>
      </c>
      <c r="B6129" s="75" t="s">
        <v>704</v>
      </c>
      <c r="C6129" s="75" t="s">
        <v>683</v>
      </c>
      <c r="D6129" s="75" t="s">
        <v>107</v>
      </c>
      <c r="E6129" s="75" t="s">
        <v>15</v>
      </c>
      <c r="F6129" s="75" t="s">
        <v>706</v>
      </c>
      <c r="G6129" s="77">
        <v>6.0</v>
      </c>
    </row>
    <row r="6130">
      <c r="A6130" s="75" t="s">
        <v>665</v>
      </c>
      <c r="B6130" s="75" t="s">
        <v>704</v>
      </c>
      <c r="C6130" s="75" t="s">
        <v>683</v>
      </c>
      <c r="D6130" s="75" t="s">
        <v>107</v>
      </c>
      <c r="E6130" s="75" t="s">
        <v>15</v>
      </c>
      <c r="F6130" s="75" t="s">
        <v>707</v>
      </c>
      <c r="G6130" s="77">
        <v>6.0</v>
      </c>
    </row>
    <row r="6131">
      <c r="A6131" s="75" t="s">
        <v>665</v>
      </c>
      <c r="B6131" s="75" t="s">
        <v>704</v>
      </c>
      <c r="C6131" s="75" t="s">
        <v>683</v>
      </c>
      <c r="D6131" s="75" t="s">
        <v>107</v>
      </c>
      <c r="E6131" s="75" t="s">
        <v>19</v>
      </c>
      <c r="F6131" s="75" t="s">
        <v>705</v>
      </c>
      <c r="G6131" s="77">
        <v>79.0</v>
      </c>
    </row>
    <row r="6132">
      <c r="A6132" s="75" t="s">
        <v>665</v>
      </c>
      <c r="B6132" s="75" t="s">
        <v>704</v>
      </c>
      <c r="C6132" s="75" t="s">
        <v>683</v>
      </c>
      <c r="D6132" s="75" t="s">
        <v>107</v>
      </c>
      <c r="E6132" s="75" t="s">
        <v>19</v>
      </c>
      <c r="F6132" s="75" t="s">
        <v>706</v>
      </c>
      <c r="G6132" s="77">
        <v>9.0</v>
      </c>
    </row>
    <row r="6133">
      <c r="A6133" s="75" t="s">
        <v>665</v>
      </c>
      <c r="B6133" s="75" t="s">
        <v>704</v>
      </c>
      <c r="C6133" s="75" t="s">
        <v>683</v>
      </c>
      <c r="D6133" s="75" t="s">
        <v>107</v>
      </c>
      <c r="E6133" s="75" t="s">
        <v>19</v>
      </c>
      <c r="F6133" s="75" t="s">
        <v>707</v>
      </c>
      <c r="G6133" s="77">
        <v>9.0</v>
      </c>
    </row>
    <row r="6134">
      <c r="A6134" s="75" t="s">
        <v>665</v>
      </c>
      <c r="B6134" s="75" t="s">
        <v>704</v>
      </c>
      <c r="C6134" s="75" t="s">
        <v>683</v>
      </c>
      <c r="D6134" s="75" t="s">
        <v>107</v>
      </c>
      <c r="E6134" s="75" t="s">
        <v>13</v>
      </c>
      <c r="F6134" s="75" t="s">
        <v>705</v>
      </c>
      <c r="G6134" s="77">
        <v>132.0</v>
      </c>
    </row>
    <row r="6135">
      <c r="A6135" s="75" t="s">
        <v>665</v>
      </c>
      <c r="B6135" s="75" t="s">
        <v>704</v>
      </c>
      <c r="C6135" s="75" t="s">
        <v>683</v>
      </c>
      <c r="D6135" s="75" t="s">
        <v>107</v>
      </c>
      <c r="E6135" s="75" t="s">
        <v>13</v>
      </c>
      <c r="F6135" s="75" t="s">
        <v>706</v>
      </c>
      <c r="G6135" s="77">
        <v>2.0</v>
      </c>
    </row>
    <row r="6136">
      <c r="A6136" s="75" t="s">
        <v>665</v>
      </c>
      <c r="B6136" s="75" t="s">
        <v>704</v>
      </c>
      <c r="C6136" s="75" t="s">
        <v>683</v>
      </c>
      <c r="D6136" s="75" t="s">
        <v>107</v>
      </c>
      <c r="E6136" s="75" t="s">
        <v>13</v>
      </c>
      <c r="F6136" s="75" t="s">
        <v>707</v>
      </c>
      <c r="G6136" s="77">
        <v>2.0</v>
      </c>
    </row>
    <row r="6137">
      <c r="A6137" s="75" t="s">
        <v>665</v>
      </c>
      <c r="B6137" s="75" t="s">
        <v>704</v>
      </c>
      <c r="C6137" s="75" t="s">
        <v>683</v>
      </c>
      <c r="D6137" s="75" t="s">
        <v>107</v>
      </c>
      <c r="E6137" s="75" t="s">
        <v>10</v>
      </c>
      <c r="F6137" s="75" t="s">
        <v>705</v>
      </c>
      <c r="G6137" s="77">
        <v>5729.0</v>
      </c>
    </row>
    <row r="6138">
      <c r="A6138" s="75" t="s">
        <v>665</v>
      </c>
      <c r="B6138" s="75" t="s">
        <v>704</v>
      </c>
      <c r="C6138" s="75" t="s">
        <v>683</v>
      </c>
      <c r="D6138" s="75" t="s">
        <v>107</v>
      </c>
      <c r="E6138" s="75" t="s">
        <v>10</v>
      </c>
      <c r="F6138" s="75" t="s">
        <v>706</v>
      </c>
      <c r="G6138" s="77">
        <v>1123.0</v>
      </c>
    </row>
    <row r="6139">
      <c r="A6139" s="75" t="s">
        <v>665</v>
      </c>
      <c r="B6139" s="75" t="s">
        <v>704</v>
      </c>
      <c r="C6139" s="75" t="s">
        <v>683</v>
      </c>
      <c r="D6139" s="75" t="s">
        <v>107</v>
      </c>
      <c r="E6139" s="75" t="s">
        <v>10</v>
      </c>
      <c r="F6139" s="75" t="s">
        <v>707</v>
      </c>
      <c r="G6139" s="77">
        <v>651.0</v>
      </c>
    </row>
    <row r="6140">
      <c r="A6140" s="75" t="s">
        <v>665</v>
      </c>
      <c r="B6140" s="75" t="s">
        <v>704</v>
      </c>
      <c r="C6140" s="75" t="s">
        <v>683</v>
      </c>
      <c r="D6140" s="75" t="s">
        <v>107</v>
      </c>
      <c r="E6140" s="75" t="s">
        <v>16</v>
      </c>
      <c r="F6140" s="75" t="s">
        <v>705</v>
      </c>
      <c r="G6140" s="77">
        <v>1148.0</v>
      </c>
    </row>
    <row r="6141">
      <c r="A6141" s="75" t="s">
        <v>665</v>
      </c>
      <c r="B6141" s="75" t="s">
        <v>704</v>
      </c>
      <c r="C6141" s="75" t="s">
        <v>683</v>
      </c>
      <c r="D6141" s="75" t="s">
        <v>107</v>
      </c>
      <c r="E6141" s="75" t="s">
        <v>16</v>
      </c>
      <c r="F6141" s="75" t="s">
        <v>706</v>
      </c>
      <c r="G6141" s="77">
        <v>38.0</v>
      </c>
    </row>
    <row r="6142">
      <c r="A6142" s="75" t="s">
        <v>665</v>
      </c>
      <c r="B6142" s="75" t="s">
        <v>704</v>
      </c>
      <c r="C6142" s="75" t="s">
        <v>683</v>
      </c>
      <c r="D6142" s="75" t="s">
        <v>107</v>
      </c>
      <c r="E6142" s="75" t="s">
        <v>16</v>
      </c>
      <c r="F6142" s="75" t="s">
        <v>707</v>
      </c>
      <c r="G6142" s="77">
        <v>32.0</v>
      </c>
    </row>
    <row r="6143">
      <c r="A6143" s="75" t="s">
        <v>665</v>
      </c>
      <c r="B6143" s="75" t="s">
        <v>704</v>
      </c>
      <c r="C6143" s="75" t="s">
        <v>683</v>
      </c>
      <c r="D6143" s="75" t="s">
        <v>107</v>
      </c>
      <c r="E6143" s="75" t="s">
        <v>12</v>
      </c>
      <c r="F6143" s="75" t="s">
        <v>705</v>
      </c>
      <c r="G6143" s="77">
        <v>758.0</v>
      </c>
    </row>
    <row r="6144">
      <c r="A6144" s="75" t="s">
        <v>665</v>
      </c>
      <c r="B6144" s="75" t="s">
        <v>704</v>
      </c>
      <c r="C6144" s="75" t="s">
        <v>683</v>
      </c>
      <c r="D6144" s="75" t="s">
        <v>107</v>
      </c>
      <c r="E6144" s="75" t="s">
        <v>12</v>
      </c>
      <c r="F6144" s="75" t="s">
        <v>706</v>
      </c>
      <c r="G6144" s="77">
        <v>36.0</v>
      </c>
    </row>
    <row r="6145">
      <c r="A6145" s="75" t="s">
        <v>665</v>
      </c>
      <c r="B6145" s="75" t="s">
        <v>704</v>
      </c>
      <c r="C6145" s="75" t="s">
        <v>683</v>
      </c>
      <c r="D6145" s="75" t="s">
        <v>107</v>
      </c>
      <c r="E6145" s="75" t="s">
        <v>12</v>
      </c>
      <c r="F6145" s="75" t="s">
        <v>707</v>
      </c>
      <c r="G6145" s="77">
        <v>35.0</v>
      </c>
    </row>
    <row r="6146">
      <c r="A6146" s="75" t="s">
        <v>665</v>
      </c>
      <c r="B6146" s="75" t="s">
        <v>704</v>
      </c>
      <c r="C6146" s="75" t="s">
        <v>683</v>
      </c>
      <c r="D6146" s="75" t="s">
        <v>107</v>
      </c>
      <c r="E6146" s="75" t="s">
        <v>18</v>
      </c>
      <c r="F6146" s="75" t="s">
        <v>705</v>
      </c>
      <c r="G6146" s="77">
        <v>69.0</v>
      </c>
    </row>
    <row r="6147">
      <c r="A6147" s="75" t="s">
        <v>665</v>
      </c>
      <c r="B6147" s="75" t="s">
        <v>704</v>
      </c>
      <c r="C6147" s="75" t="s">
        <v>683</v>
      </c>
      <c r="D6147" s="75" t="s">
        <v>107</v>
      </c>
      <c r="E6147" s="75" t="s">
        <v>18</v>
      </c>
      <c r="F6147" s="75" t="s">
        <v>706</v>
      </c>
      <c r="G6147" s="77">
        <v>1.0</v>
      </c>
    </row>
    <row r="6148">
      <c r="A6148" s="75" t="s">
        <v>665</v>
      </c>
      <c r="B6148" s="75" t="s">
        <v>704</v>
      </c>
      <c r="C6148" s="75" t="s">
        <v>683</v>
      </c>
      <c r="D6148" s="75" t="s">
        <v>107</v>
      </c>
      <c r="E6148" s="75" t="s">
        <v>18</v>
      </c>
      <c r="F6148" s="75" t="s">
        <v>707</v>
      </c>
      <c r="G6148" s="77">
        <v>1.0</v>
      </c>
    </row>
    <row r="6149">
      <c r="A6149" s="75" t="s">
        <v>665</v>
      </c>
      <c r="B6149" s="75" t="s">
        <v>704</v>
      </c>
      <c r="C6149" s="75" t="s">
        <v>683</v>
      </c>
      <c r="D6149" s="75" t="s">
        <v>94</v>
      </c>
      <c r="E6149" s="75" t="s">
        <v>17</v>
      </c>
      <c r="F6149" s="75" t="s">
        <v>705</v>
      </c>
      <c r="G6149" s="77">
        <v>209.0</v>
      </c>
    </row>
    <row r="6150">
      <c r="A6150" s="75" t="s">
        <v>665</v>
      </c>
      <c r="B6150" s="75" t="s">
        <v>704</v>
      </c>
      <c r="C6150" s="75" t="s">
        <v>683</v>
      </c>
      <c r="D6150" s="75" t="s">
        <v>94</v>
      </c>
      <c r="E6150" s="75" t="s">
        <v>17</v>
      </c>
      <c r="F6150" s="75" t="s">
        <v>706</v>
      </c>
      <c r="G6150" s="77">
        <v>57.0</v>
      </c>
    </row>
    <row r="6151">
      <c r="A6151" s="75" t="s">
        <v>665</v>
      </c>
      <c r="B6151" s="75" t="s">
        <v>704</v>
      </c>
      <c r="C6151" s="75" t="s">
        <v>683</v>
      </c>
      <c r="D6151" s="75" t="s">
        <v>94</v>
      </c>
      <c r="E6151" s="75" t="s">
        <v>17</v>
      </c>
      <c r="F6151" s="75" t="s">
        <v>707</v>
      </c>
      <c r="G6151" s="77">
        <v>40.0</v>
      </c>
    </row>
    <row r="6152">
      <c r="A6152" s="75" t="s">
        <v>665</v>
      </c>
      <c r="B6152" s="75" t="s">
        <v>704</v>
      </c>
      <c r="C6152" s="75" t="s">
        <v>683</v>
      </c>
      <c r="D6152" s="75" t="s">
        <v>94</v>
      </c>
      <c r="E6152" s="75" t="s">
        <v>14</v>
      </c>
      <c r="F6152" s="75" t="s">
        <v>705</v>
      </c>
      <c r="G6152" s="77">
        <v>347.0</v>
      </c>
    </row>
    <row r="6153">
      <c r="A6153" s="75" t="s">
        <v>665</v>
      </c>
      <c r="B6153" s="75" t="s">
        <v>704</v>
      </c>
      <c r="C6153" s="75" t="s">
        <v>683</v>
      </c>
      <c r="D6153" s="75" t="s">
        <v>94</v>
      </c>
      <c r="E6153" s="75" t="s">
        <v>14</v>
      </c>
      <c r="F6153" s="75" t="s">
        <v>706</v>
      </c>
      <c r="G6153" s="77">
        <v>0.0</v>
      </c>
    </row>
    <row r="6154">
      <c r="A6154" s="75" t="s">
        <v>665</v>
      </c>
      <c r="B6154" s="75" t="s">
        <v>704</v>
      </c>
      <c r="C6154" s="75" t="s">
        <v>683</v>
      </c>
      <c r="D6154" s="75" t="s">
        <v>94</v>
      </c>
      <c r="E6154" s="75" t="s">
        <v>14</v>
      </c>
      <c r="F6154" s="75" t="s">
        <v>707</v>
      </c>
      <c r="G6154" s="77">
        <v>0.0</v>
      </c>
    </row>
    <row r="6155">
      <c r="A6155" s="75" t="s">
        <v>665</v>
      </c>
      <c r="B6155" s="75" t="s">
        <v>704</v>
      </c>
      <c r="C6155" s="75" t="s">
        <v>683</v>
      </c>
      <c r="D6155" s="75" t="s">
        <v>94</v>
      </c>
      <c r="E6155" s="75" t="s">
        <v>11</v>
      </c>
      <c r="F6155" s="75" t="s">
        <v>705</v>
      </c>
      <c r="G6155" s="77">
        <v>5894.0</v>
      </c>
    </row>
    <row r="6156">
      <c r="A6156" s="75" t="s">
        <v>665</v>
      </c>
      <c r="B6156" s="75" t="s">
        <v>704</v>
      </c>
      <c r="C6156" s="75" t="s">
        <v>683</v>
      </c>
      <c r="D6156" s="75" t="s">
        <v>94</v>
      </c>
      <c r="E6156" s="75" t="s">
        <v>11</v>
      </c>
      <c r="F6156" s="75" t="s">
        <v>706</v>
      </c>
      <c r="G6156" s="77">
        <v>847.0</v>
      </c>
    </row>
    <row r="6157">
      <c r="A6157" s="75" t="s">
        <v>665</v>
      </c>
      <c r="B6157" s="75" t="s">
        <v>704</v>
      </c>
      <c r="C6157" s="75" t="s">
        <v>683</v>
      </c>
      <c r="D6157" s="75" t="s">
        <v>94</v>
      </c>
      <c r="E6157" s="75" t="s">
        <v>11</v>
      </c>
      <c r="F6157" s="75" t="s">
        <v>707</v>
      </c>
      <c r="G6157" s="77">
        <v>741.0</v>
      </c>
    </row>
    <row r="6158">
      <c r="A6158" s="75" t="s">
        <v>665</v>
      </c>
      <c r="B6158" s="75" t="s">
        <v>704</v>
      </c>
      <c r="C6158" s="75" t="s">
        <v>683</v>
      </c>
      <c r="D6158" s="75" t="s">
        <v>94</v>
      </c>
      <c r="E6158" s="75" t="s">
        <v>20</v>
      </c>
      <c r="F6158" s="75" t="s">
        <v>705</v>
      </c>
      <c r="G6158" s="77">
        <v>186.0</v>
      </c>
    </row>
    <row r="6159">
      <c r="A6159" s="75" t="s">
        <v>665</v>
      </c>
      <c r="B6159" s="75" t="s">
        <v>704</v>
      </c>
      <c r="C6159" s="75" t="s">
        <v>683</v>
      </c>
      <c r="D6159" s="75" t="s">
        <v>94</v>
      </c>
      <c r="E6159" s="75" t="s">
        <v>20</v>
      </c>
      <c r="F6159" s="75" t="s">
        <v>706</v>
      </c>
      <c r="G6159" s="77">
        <v>30.0</v>
      </c>
    </row>
    <row r="6160">
      <c r="A6160" s="75" t="s">
        <v>665</v>
      </c>
      <c r="B6160" s="75" t="s">
        <v>704</v>
      </c>
      <c r="C6160" s="75" t="s">
        <v>683</v>
      </c>
      <c r="D6160" s="75" t="s">
        <v>94</v>
      </c>
      <c r="E6160" s="75" t="s">
        <v>20</v>
      </c>
      <c r="F6160" s="75" t="s">
        <v>707</v>
      </c>
      <c r="G6160" s="77">
        <v>21.0</v>
      </c>
    </row>
    <row r="6161">
      <c r="A6161" s="75" t="s">
        <v>665</v>
      </c>
      <c r="B6161" s="75" t="s">
        <v>704</v>
      </c>
      <c r="C6161" s="75" t="s">
        <v>683</v>
      </c>
      <c r="D6161" s="75" t="s">
        <v>94</v>
      </c>
      <c r="E6161" s="75" t="s">
        <v>15</v>
      </c>
      <c r="F6161" s="75" t="s">
        <v>705</v>
      </c>
      <c r="G6161" s="77">
        <v>911.0</v>
      </c>
    </row>
    <row r="6162">
      <c r="A6162" s="75" t="s">
        <v>665</v>
      </c>
      <c r="B6162" s="75" t="s">
        <v>704</v>
      </c>
      <c r="C6162" s="75" t="s">
        <v>683</v>
      </c>
      <c r="D6162" s="75" t="s">
        <v>94</v>
      </c>
      <c r="E6162" s="75" t="s">
        <v>15</v>
      </c>
      <c r="F6162" s="75" t="s">
        <v>706</v>
      </c>
      <c r="G6162" s="77">
        <v>31.0</v>
      </c>
    </row>
    <row r="6163">
      <c r="A6163" s="75" t="s">
        <v>665</v>
      </c>
      <c r="B6163" s="75" t="s">
        <v>704</v>
      </c>
      <c r="C6163" s="75" t="s">
        <v>683</v>
      </c>
      <c r="D6163" s="75" t="s">
        <v>94</v>
      </c>
      <c r="E6163" s="75" t="s">
        <v>15</v>
      </c>
      <c r="F6163" s="75" t="s">
        <v>707</v>
      </c>
      <c r="G6163" s="77">
        <v>31.0</v>
      </c>
    </row>
    <row r="6164">
      <c r="A6164" s="75" t="s">
        <v>665</v>
      </c>
      <c r="B6164" s="75" t="s">
        <v>704</v>
      </c>
      <c r="C6164" s="75" t="s">
        <v>683</v>
      </c>
      <c r="D6164" s="75" t="s">
        <v>94</v>
      </c>
      <c r="E6164" s="75" t="s">
        <v>19</v>
      </c>
      <c r="F6164" s="75" t="s">
        <v>705</v>
      </c>
      <c r="G6164" s="77">
        <v>53.0</v>
      </c>
    </row>
    <row r="6165">
      <c r="A6165" s="75" t="s">
        <v>665</v>
      </c>
      <c r="B6165" s="75" t="s">
        <v>704</v>
      </c>
      <c r="C6165" s="75" t="s">
        <v>683</v>
      </c>
      <c r="D6165" s="75" t="s">
        <v>94</v>
      </c>
      <c r="E6165" s="75" t="s">
        <v>19</v>
      </c>
      <c r="F6165" s="75" t="s">
        <v>706</v>
      </c>
      <c r="G6165" s="77">
        <v>17.0</v>
      </c>
    </row>
    <row r="6166">
      <c r="A6166" s="75" t="s">
        <v>665</v>
      </c>
      <c r="B6166" s="75" t="s">
        <v>704</v>
      </c>
      <c r="C6166" s="75" t="s">
        <v>683</v>
      </c>
      <c r="D6166" s="75" t="s">
        <v>94</v>
      </c>
      <c r="E6166" s="75" t="s">
        <v>19</v>
      </c>
      <c r="F6166" s="75" t="s">
        <v>707</v>
      </c>
      <c r="G6166" s="77">
        <v>16.0</v>
      </c>
    </row>
    <row r="6167">
      <c r="A6167" s="75" t="s">
        <v>665</v>
      </c>
      <c r="B6167" s="75" t="s">
        <v>704</v>
      </c>
      <c r="C6167" s="75" t="s">
        <v>683</v>
      </c>
      <c r="D6167" s="75" t="s">
        <v>94</v>
      </c>
      <c r="E6167" s="75" t="s">
        <v>13</v>
      </c>
      <c r="F6167" s="75" t="s">
        <v>705</v>
      </c>
      <c r="G6167" s="77">
        <v>91.0</v>
      </c>
    </row>
    <row r="6168">
      <c r="A6168" s="75" t="s">
        <v>665</v>
      </c>
      <c r="B6168" s="75" t="s">
        <v>704</v>
      </c>
      <c r="C6168" s="75" t="s">
        <v>683</v>
      </c>
      <c r="D6168" s="75" t="s">
        <v>94</v>
      </c>
      <c r="E6168" s="75" t="s">
        <v>13</v>
      </c>
      <c r="F6168" s="75" t="s">
        <v>706</v>
      </c>
      <c r="G6168" s="77">
        <v>12.0</v>
      </c>
    </row>
    <row r="6169">
      <c r="A6169" s="75" t="s">
        <v>665</v>
      </c>
      <c r="B6169" s="75" t="s">
        <v>704</v>
      </c>
      <c r="C6169" s="75" t="s">
        <v>683</v>
      </c>
      <c r="D6169" s="75" t="s">
        <v>94</v>
      </c>
      <c r="E6169" s="75" t="s">
        <v>13</v>
      </c>
      <c r="F6169" s="75" t="s">
        <v>707</v>
      </c>
      <c r="G6169" s="77">
        <v>11.0</v>
      </c>
    </row>
    <row r="6170">
      <c r="A6170" s="75" t="s">
        <v>665</v>
      </c>
      <c r="B6170" s="75" t="s">
        <v>704</v>
      </c>
      <c r="C6170" s="75" t="s">
        <v>683</v>
      </c>
      <c r="D6170" s="75" t="s">
        <v>94</v>
      </c>
      <c r="E6170" s="75" t="s">
        <v>10</v>
      </c>
      <c r="F6170" s="75" t="s">
        <v>705</v>
      </c>
      <c r="G6170" s="77">
        <v>5219.0</v>
      </c>
    </row>
    <row r="6171">
      <c r="A6171" s="75" t="s">
        <v>665</v>
      </c>
      <c r="B6171" s="75" t="s">
        <v>704</v>
      </c>
      <c r="C6171" s="75" t="s">
        <v>683</v>
      </c>
      <c r="D6171" s="75" t="s">
        <v>94</v>
      </c>
      <c r="E6171" s="75" t="s">
        <v>10</v>
      </c>
      <c r="F6171" s="75" t="s">
        <v>706</v>
      </c>
      <c r="G6171" s="77">
        <v>2950.0</v>
      </c>
    </row>
    <row r="6172">
      <c r="A6172" s="75" t="s">
        <v>665</v>
      </c>
      <c r="B6172" s="75" t="s">
        <v>704</v>
      </c>
      <c r="C6172" s="75" t="s">
        <v>683</v>
      </c>
      <c r="D6172" s="75" t="s">
        <v>94</v>
      </c>
      <c r="E6172" s="75" t="s">
        <v>10</v>
      </c>
      <c r="F6172" s="75" t="s">
        <v>707</v>
      </c>
      <c r="G6172" s="77">
        <v>2202.0</v>
      </c>
    </row>
    <row r="6173">
      <c r="A6173" s="75" t="s">
        <v>665</v>
      </c>
      <c r="B6173" s="75" t="s">
        <v>704</v>
      </c>
      <c r="C6173" s="75" t="s">
        <v>683</v>
      </c>
      <c r="D6173" s="75" t="s">
        <v>94</v>
      </c>
      <c r="E6173" s="75" t="s">
        <v>16</v>
      </c>
      <c r="F6173" s="75" t="s">
        <v>705</v>
      </c>
      <c r="G6173" s="77">
        <v>6037.0</v>
      </c>
    </row>
    <row r="6174">
      <c r="A6174" s="75" t="s">
        <v>665</v>
      </c>
      <c r="B6174" s="75" t="s">
        <v>704</v>
      </c>
      <c r="C6174" s="75" t="s">
        <v>683</v>
      </c>
      <c r="D6174" s="75" t="s">
        <v>94</v>
      </c>
      <c r="E6174" s="75" t="s">
        <v>16</v>
      </c>
      <c r="F6174" s="75" t="s">
        <v>706</v>
      </c>
      <c r="G6174" s="77">
        <v>5395.0</v>
      </c>
    </row>
    <row r="6175">
      <c r="A6175" s="75" t="s">
        <v>665</v>
      </c>
      <c r="B6175" s="75" t="s">
        <v>704</v>
      </c>
      <c r="C6175" s="75" t="s">
        <v>683</v>
      </c>
      <c r="D6175" s="75" t="s">
        <v>94</v>
      </c>
      <c r="E6175" s="75" t="s">
        <v>16</v>
      </c>
      <c r="F6175" s="75" t="s">
        <v>707</v>
      </c>
      <c r="G6175" s="77">
        <v>4732.0</v>
      </c>
    </row>
    <row r="6176">
      <c r="A6176" s="75" t="s">
        <v>665</v>
      </c>
      <c r="B6176" s="75" t="s">
        <v>704</v>
      </c>
      <c r="C6176" s="75" t="s">
        <v>683</v>
      </c>
      <c r="D6176" s="75" t="s">
        <v>94</v>
      </c>
      <c r="E6176" s="75" t="s">
        <v>12</v>
      </c>
      <c r="F6176" s="75" t="s">
        <v>705</v>
      </c>
      <c r="G6176" s="77">
        <v>445.0</v>
      </c>
    </row>
    <row r="6177">
      <c r="A6177" s="75" t="s">
        <v>665</v>
      </c>
      <c r="B6177" s="75" t="s">
        <v>704</v>
      </c>
      <c r="C6177" s="75" t="s">
        <v>683</v>
      </c>
      <c r="D6177" s="75" t="s">
        <v>94</v>
      </c>
      <c r="E6177" s="75" t="s">
        <v>12</v>
      </c>
      <c r="F6177" s="75" t="s">
        <v>706</v>
      </c>
      <c r="G6177" s="77">
        <v>23.0</v>
      </c>
    </row>
    <row r="6178">
      <c r="A6178" s="75" t="s">
        <v>665</v>
      </c>
      <c r="B6178" s="75" t="s">
        <v>704</v>
      </c>
      <c r="C6178" s="75" t="s">
        <v>683</v>
      </c>
      <c r="D6178" s="75" t="s">
        <v>94</v>
      </c>
      <c r="E6178" s="75" t="s">
        <v>12</v>
      </c>
      <c r="F6178" s="75" t="s">
        <v>707</v>
      </c>
      <c r="G6178" s="77">
        <v>22.0</v>
      </c>
    </row>
    <row r="6179">
      <c r="A6179" s="75" t="s">
        <v>665</v>
      </c>
      <c r="B6179" s="75" t="s">
        <v>704</v>
      </c>
      <c r="C6179" s="75" t="s">
        <v>683</v>
      </c>
      <c r="D6179" s="75" t="s">
        <v>94</v>
      </c>
      <c r="E6179" s="75" t="s">
        <v>18</v>
      </c>
      <c r="F6179" s="75" t="s">
        <v>705</v>
      </c>
      <c r="G6179" s="77">
        <v>89.0</v>
      </c>
    </row>
    <row r="6180">
      <c r="A6180" s="75" t="s">
        <v>665</v>
      </c>
      <c r="B6180" s="75" t="s">
        <v>704</v>
      </c>
      <c r="C6180" s="75" t="s">
        <v>683</v>
      </c>
      <c r="D6180" s="75" t="s">
        <v>94</v>
      </c>
      <c r="E6180" s="75" t="s">
        <v>18</v>
      </c>
      <c r="F6180" s="75" t="s">
        <v>706</v>
      </c>
      <c r="G6180" s="77">
        <v>18.0</v>
      </c>
    </row>
    <row r="6181">
      <c r="A6181" s="75" t="s">
        <v>665</v>
      </c>
      <c r="B6181" s="75" t="s">
        <v>704</v>
      </c>
      <c r="C6181" s="75" t="s">
        <v>683</v>
      </c>
      <c r="D6181" s="75" t="s">
        <v>94</v>
      </c>
      <c r="E6181" s="75" t="s">
        <v>18</v>
      </c>
      <c r="F6181" s="75" t="s">
        <v>707</v>
      </c>
      <c r="G6181" s="77">
        <v>14.0</v>
      </c>
    </row>
    <row r="6182">
      <c r="A6182" s="75" t="s">
        <v>665</v>
      </c>
      <c r="B6182" s="75" t="s">
        <v>704</v>
      </c>
      <c r="C6182" s="75" t="s">
        <v>683</v>
      </c>
      <c r="D6182" s="75" t="s">
        <v>174</v>
      </c>
      <c r="E6182" s="75" t="s">
        <v>17</v>
      </c>
      <c r="F6182" s="75" t="s">
        <v>705</v>
      </c>
      <c r="G6182" s="77">
        <v>28.0</v>
      </c>
    </row>
    <row r="6183">
      <c r="A6183" s="75" t="s">
        <v>665</v>
      </c>
      <c r="B6183" s="75" t="s">
        <v>704</v>
      </c>
      <c r="C6183" s="75" t="s">
        <v>683</v>
      </c>
      <c r="D6183" s="75" t="s">
        <v>174</v>
      </c>
      <c r="E6183" s="75" t="s">
        <v>17</v>
      </c>
      <c r="F6183" s="75" t="s">
        <v>706</v>
      </c>
      <c r="G6183" s="77">
        <v>2.0</v>
      </c>
    </row>
    <row r="6184">
      <c r="A6184" s="75" t="s">
        <v>665</v>
      </c>
      <c r="B6184" s="75" t="s">
        <v>704</v>
      </c>
      <c r="C6184" s="75" t="s">
        <v>683</v>
      </c>
      <c r="D6184" s="75" t="s">
        <v>174</v>
      </c>
      <c r="E6184" s="75" t="s">
        <v>17</v>
      </c>
      <c r="F6184" s="75" t="s">
        <v>707</v>
      </c>
      <c r="G6184" s="77">
        <v>2.0</v>
      </c>
    </row>
    <row r="6185">
      <c r="A6185" s="75" t="s">
        <v>665</v>
      </c>
      <c r="B6185" s="75" t="s">
        <v>704</v>
      </c>
      <c r="C6185" s="75" t="s">
        <v>683</v>
      </c>
      <c r="D6185" s="75" t="s">
        <v>174</v>
      </c>
      <c r="E6185" s="75" t="s">
        <v>14</v>
      </c>
      <c r="F6185" s="75" t="s">
        <v>705</v>
      </c>
      <c r="G6185" s="77">
        <v>113.0</v>
      </c>
    </row>
    <row r="6186">
      <c r="A6186" s="75" t="s">
        <v>665</v>
      </c>
      <c r="B6186" s="75" t="s">
        <v>704</v>
      </c>
      <c r="C6186" s="75" t="s">
        <v>683</v>
      </c>
      <c r="D6186" s="75" t="s">
        <v>174</v>
      </c>
      <c r="E6186" s="75" t="s">
        <v>14</v>
      </c>
      <c r="F6186" s="75" t="s">
        <v>706</v>
      </c>
      <c r="G6186" s="77">
        <v>0.0</v>
      </c>
    </row>
    <row r="6187">
      <c r="A6187" s="75" t="s">
        <v>665</v>
      </c>
      <c r="B6187" s="75" t="s">
        <v>704</v>
      </c>
      <c r="C6187" s="75" t="s">
        <v>683</v>
      </c>
      <c r="D6187" s="75" t="s">
        <v>174</v>
      </c>
      <c r="E6187" s="75" t="s">
        <v>14</v>
      </c>
      <c r="F6187" s="75" t="s">
        <v>707</v>
      </c>
      <c r="G6187" s="77">
        <v>0.0</v>
      </c>
    </row>
    <row r="6188">
      <c r="A6188" s="75" t="s">
        <v>665</v>
      </c>
      <c r="B6188" s="75" t="s">
        <v>704</v>
      </c>
      <c r="C6188" s="75" t="s">
        <v>683</v>
      </c>
      <c r="D6188" s="75" t="s">
        <v>174</v>
      </c>
      <c r="E6188" s="75" t="s">
        <v>11</v>
      </c>
      <c r="F6188" s="75" t="s">
        <v>705</v>
      </c>
      <c r="G6188" s="77">
        <v>2435.0</v>
      </c>
    </row>
    <row r="6189">
      <c r="A6189" s="75" t="s">
        <v>665</v>
      </c>
      <c r="B6189" s="75" t="s">
        <v>704</v>
      </c>
      <c r="C6189" s="75" t="s">
        <v>683</v>
      </c>
      <c r="D6189" s="75" t="s">
        <v>174</v>
      </c>
      <c r="E6189" s="75" t="s">
        <v>11</v>
      </c>
      <c r="F6189" s="75" t="s">
        <v>706</v>
      </c>
      <c r="G6189" s="77">
        <v>713.0</v>
      </c>
    </row>
    <row r="6190">
      <c r="A6190" s="75" t="s">
        <v>665</v>
      </c>
      <c r="B6190" s="75" t="s">
        <v>704</v>
      </c>
      <c r="C6190" s="75" t="s">
        <v>683</v>
      </c>
      <c r="D6190" s="75" t="s">
        <v>174</v>
      </c>
      <c r="E6190" s="75" t="s">
        <v>11</v>
      </c>
      <c r="F6190" s="75" t="s">
        <v>707</v>
      </c>
      <c r="G6190" s="77">
        <v>657.0</v>
      </c>
    </row>
    <row r="6191">
      <c r="A6191" s="75" t="s">
        <v>665</v>
      </c>
      <c r="B6191" s="75" t="s">
        <v>704</v>
      </c>
      <c r="C6191" s="75" t="s">
        <v>683</v>
      </c>
      <c r="D6191" s="75" t="s">
        <v>174</v>
      </c>
      <c r="E6191" s="75" t="s">
        <v>20</v>
      </c>
      <c r="F6191" s="75" t="s">
        <v>705</v>
      </c>
      <c r="G6191" s="77">
        <v>76.0</v>
      </c>
    </row>
    <row r="6192">
      <c r="A6192" s="75" t="s">
        <v>665</v>
      </c>
      <c r="B6192" s="75" t="s">
        <v>704</v>
      </c>
      <c r="C6192" s="75" t="s">
        <v>683</v>
      </c>
      <c r="D6192" s="75" t="s">
        <v>174</v>
      </c>
      <c r="E6192" s="75" t="s">
        <v>20</v>
      </c>
      <c r="F6192" s="75" t="s">
        <v>706</v>
      </c>
      <c r="G6192" s="77">
        <v>6.0</v>
      </c>
    </row>
    <row r="6193">
      <c r="A6193" s="75" t="s">
        <v>665</v>
      </c>
      <c r="B6193" s="75" t="s">
        <v>704</v>
      </c>
      <c r="C6193" s="75" t="s">
        <v>683</v>
      </c>
      <c r="D6193" s="75" t="s">
        <v>174</v>
      </c>
      <c r="E6193" s="75" t="s">
        <v>20</v>
      </c>
      <c r="F6193" s="75" t="s">
        <v>707</v>
      </c>
      <c r="G6193" s="77">
        <v>6.0</v>
      </c>
    </row>
    <row r="6194">
      <c r="A6194" s="75" t="s">
        <v>665</v>
      </c>
      <c r="B6194" s="75" t="s">
        <v>704</v>
      </c>
      <c r="C6194" s="75" t="s">
        <v>683</v>
      </c>
      <c r="D6194" s="75" t="s">
        <v>174</v>
      </c>
      <c r="E6194" s="75" t="s">
        <v>15</v>
      </c>
      <c r="F6194" s="75" t="s">
        <v>705</v>
      </c>
      <c r="G6194" s="77">
        <v>103.0</v>
      </c>
    </row>
    <row r="6195">
      <c r="A6195" s="75" t="s">
        <v>665</v>
      </c>
      <c r="B6195" s="75" t="s">
        <v>704</v>
      </c>
      <c r="C6195" s="75" t="s">
        <v>683</v>
      </c>
      <c r="D6195" s="75" t="s">
        <v>174</v>
      </c>
      <c r="E6195" s="75" t="s">
        <v>15</v>
      </c>
      <c r="F6195" s="75" t="s">
        <v>706</v>
      </c>
      <c r="G6195" s="77">
        <v>2.0</v>
      </c>
    </row>
    <row r="6196">
      <c r="A6196" s="75" t="s">
        <v>665</v>
      </c>
      <c r="B6196" s="75" t="s">
        <v>704</v>
      </c>
      <c r="C6196" s="75" t="s">
        <v>683</v>
      </c>
      <c r="D6196" s="75" t="s">
        <v>174</v>
      </c>
      <c r="E6196" s="75" t="s">
        <v>15</v>
      </c>
      <c r="F6196" s="75" t="s">
        <v>707</v>
      </c>
      <c r="G6196" s="77">
        <v>2.0</v>
      </c>
    </row>
    <row r="6197">
      <c r="A6197" s="75" t="s">
        <v>665</v>
      </c>
      <c r="B6197" s="75" t="s">
        <v>704</v>
      </c>
      <c r="C6197" s="75" t="s">
        <v>683</v>
      </c>
      <c r="D6197" s="75" t="s">
        <v>174</v>
      </c>
      <c r="E6197" s="75" t="s">
        <v>19</v>
      </c>
      <c r="F6197" s="75" t="s">
        <v>705</v>
      </c>
      <c r="G6197" s="77">
        <v>11.0</v>
      </c>
    </row>
    <row r="6198">
      <c r="A6198" s="75" t="s">
        <v>665</v>
      </c>
      <c r="B6198" s="75" t="s">
        <v>704</v>
      </c>
      <c r="C6198" s="75" t="s">
        <v>683</v>
      </c>
      <c r="D6198" s="75" t="s">
        <v>174</v>
      </c>
      <c r="E6198" s="75" t="s">
        <v>19</v>
      </c>
      <c r="F6198" s="75" t="s">
        <v>706</v>
      </c>
      <c r="G6198" s="77">
        <v>4.0</v>
      </c>
    </row>
    <row r="6199">
      <c r="A6199" s="75" t="s">
        <v>665</v>
      </c>
      <c r="B6199" s="75" t="s">
        <v>704</v>
      </c>
      <c r="C6199" s="75" t="s">
        <v>683</v>
      </c>
      <c r="D6199" s="75" t="s">
        <v>174</v>
      </c>
      <c r="E6199" s="75" t="s">
        <v>19</v>
      </c>
      <c r="F6199" s="75" t="s">
        <v>707</v>
      </c>
      <c r="G6199" s="77">
        <v>4.0</v>
      </c>
    </row>
    <row r="6200">
      <c r="A6200" s="75" t="s">
        <v>665</v>
      </c>
      <c r="B6200" s="75" t="s">
        <v>704</v>
      </c>
      <c r="C6200" s="75" t="s">
        <v>683</v>
      </c>
      <c r="D6200" s="75" t="s">
        <v>174</v>
      </c>
      <c r="E6200" s="75" t="s">
        <v>13</v>
      </c>
      <c r="F6200" s="75" t="s">
        <v>705</v>
      </c>
      <c r="G6200" s="77">
        <v>42.0</v>
      </c>
    </row>
    <row r="6201">
      <c r="A6201" s="75" t="s">
        <v>665</v>
      </c>
      <c r="B6201" s="75" t="s">
        <v>704</v>
      </c>
      <c r="C6201" s="75" t="s">
        <v>683</v>
      </c>
      <c r="D6201" s="75" t="s">
        <v>174</v>
      </c>
      <c r="E6201" s="75" t="s">
        <v>13</v>
      </c>
      <c r="F6201" s="75" t="s">
        <v>706</v>
      </c>
      <c r="G6201" s="77">
        <v>4.0</v>
      </c>
    </row>
    <row r="6202">
      <c r="A6202" s="75" t="s">
        <v>665</v>
      </c>
      <c r="B6202" s="75" t="s">
        <v>704</v>
      </c>
      <c r="C6202" s="75" t="s">
        <v>683</v>
      </c>
      <c r="D6202" s="75" t="s">
        <v>174</v>
      </c>
      <c r="E6202" s="75" t="s">
        <v>13</v>
      </c>
      <c r="F6202" s="75" t="s">
        <v>707</v>
      </c>
      <c r="G6202" s="77">
        <v>4.0</v>
      </c>
    </row>
    <row r="6203">
      <c r="A6203" s="75" t="s">
        <v>665</v>
      </c>
      <c r="B6203" s="75" t="s">
        <v>704</v>
      </c>
      <c r="C6203" s="75" t="s">
        <v>683</v>
      </c>
      <c r="D6203" s="75" t="s">
        <v>174</v>
      </c>
      <c r="E6203" s="75" t="s">
        <v>10</v>
      </c>
      <c r="F6203" s="75" t="s">
        <v>705</v>
      </c>
      <c r="G6203" s="77">
        <v>2319.0</v>
      </c>
    </row>
    <row r="6204">
      <c r="A6204" s="75" t="s">
        <v>665</v>
      </c>
      <c r="B6204" s="75" t="s">
        <v>704</v>
      </c>
      <c r="C6204" s="75" t="s">
        <v>683</v>
      </c>
      <c r="D6204" s="75" t="s">
        <v>174</v>
      </c>
      <c r="E6204" s="75" t="s">
        <v>10</v>
      </c>
      <c r="F6204" s="75" t="s">
        <v>706</v>
      </c>
      <c r="G6204" s="77">
        <v>1227.0</v>
      </c>
    </row>
    <row r="6205">
      <c r="A6205" s="75" t="s">
        <v>665</v>
      </c>
      <c r="B6205" s="75" t="s">
        <v>704</v>
      </c>
      <c r="C6205" s="75" t="s">
        <v>683</v>
      </c>
      <c r="D6205" s="75" t="s">
        <v>174</v>
      </c>
      <c r="E6205" s="75" t="s">
        <v>10</v>
      </c>
      <c r="F6205" s="75" t="s">
        <v>707</v>
      </c>
      <c r="G6205" s="77">
        <v>983.0</v>
      </c>
    </row>
    <row r="6206">
      <c r="A6206" s="75" t="s">
        <v>665</v>
      </c>
      <c r="B6206" s="75" t="s">
        <v>704</v>
      </c>
      <c r="C6206" s="75" t="s">
        <v>683</v>
      </c>
      <c r="D6206" s="75" t="s">
        <v>174</v>
      </c>
      <c r="E6206" s="75" t="s">
        <v>16</v>
      </c>
      <c r="F6206" s="75" t="s">
        <v>705</v>
      </c>
      <c r="G6206" s="77">
        <v>2012.0</v>
      </c>
    </row>
    <row r="6207">
      <c r="A6207" s="75" t="s">
        <v>665</v>
      </c>
      <c r="B6207" s="75" t="s">
        <v>704</v>
      </c>
      <c r="C6207" s="75" t="s">
        <v>683</v>
      </c>
      <c r="D6207" s="75" t="s">
        <v>174</v>
      </c>
      <c r="E6207" s="75" t="s">
        <v>16</v>
      </c>
      <c r="F6207" s="75" t="s">
        <v>706</v>
      </c>
      <c r="G6207" s="77">
        <v>1782.0</v>
      </c>
    </row>
    <row r="6208">
      <c r="A6208" s="75" t="s">
        <v>665</v>
      </c>
      <c r="B6208" s="75" t="s">
        <v>704</v>
      </c>
      <c r="C6208" s="75" t="s">
        <v>683</v>
      </c>
      <c r="D6208" s="75" t="s">
        <v>174</v>
      </c>
      <c r="E6208" s="75" t="s">
        <v>16</v>
      </c>
      <c r="F6208" s="75" t="s">
        <v>707</v>
      </c>
      <c r="G6208" s="77">
        <v>1669.0</v>
      </c>
    </row>
    <row r="6209">
      <c r="A6209" s="75" t="s">
        <v>665</v>
      </c>
      <c r="B6209" s="75" t="s">
        <v>704</v>
      </c>
      <c r="C6209" s="75" t="s">
        <v>683</v>
      </c>
      <c r="D6209" s="75" t="s">
        <v>174</v>
      </c>
      <c r="E6209" s="75" t="s">
        <v>12</v>
      </c>
      <c r="F6209" s="75" t="s">
        <v>705</v>
      </c>
      <c r="G6209" s="77">
        <v>162.0</v>
      </c>
    </row>
    <row r="6210">
      <c r="A6210" s="75" t="s">
        <v>665</v>
      </c>
      <c r="B6210" s="75" t="s">
        <v>704</v>
      </c>
      <c r="C6210" s="75" t="s">
        <v>683</v>
      </c>
      <c r="D6210" s="75" t="s">
        <v>174</v>
      </c>
      <c r="E6210" s="75" t="s">
        <v>12</v>
      </c>
      <c r="F6210" s="75" t="s">
        <v>706</v>
      </c>
      <c r="G6210" s="77">
        <v>27.0</v>
      </c>
    </row>
    <row r="6211">
      <c r="A6211" s="75" t="s">
        <v>665</v>
      </c>
      <c r="B6211" s="75" t="s">
        <v>704</v>
      </c>
      <c r="C6211" s="75" t="s">
        <v>683</v>
      </c>
      <c r="D6211" s="75" t="s">
        <v>174</v>
      </c>
      <c r="E6211" s="75" t="s">
        <v>12</v>
      </c>
      <c r="F6211" s="75" t="s">
        <v>707</v>
      </c>
      <c r="G6211" s="77">
        <v>27.0</v>
      </c>
    </row>
    <row r="6212">
      <c r="A6212" s="75" t="s">
        <v>665</v>
      </c>
      <c r="B6212" s="75" t="s">
        <v>704</v>
      </c>
      <c r="C6212" s="75" t="s">
        <v>683</v>
      </c>
      <c r="D6212" s="75" t="s">
        <v>174</v>
      </c>
      <c r="E6212" s="75" t="s">
        <v>18</v>
      </c>
      <c r="F6212" s="75" t="s">
        <v>705</v>
      </c>
      <c r="G6212" s="77">
        <v>18.0</v>
      </c>
    </row>
    <row r="6213">
      <c r="A6213" s="75" t="s">
        <v>665</v>
      </c>
      <c r="B6213" s="75" t="s">
        <v>704</v>
      </c>
      <c r="C6213" s="75" t="s">
        <v>683</v>
      </c>
      <c r="D6213" s="75" t="s">
        <v>174</v>
      </c>
      <c r="E6213" s="75" t="s">
        <v>18</v>
      </c>
      <c r="F6213" s="75" t="s">
        <v>706</v>
      </c>
      <c r="G6213" s="77">
        <v>4.0</v>
      </c>
    </row>
    <row r="6214">
      <c r="A6214" s="75" t="s">
        <v>665</v>
      </c>
      <c r="B6214" s="75" t="s">
        <v>704</v>
      </c>
      <c r="C6214" s="75" t="s">
        <v>683</v>
      </c>
      <c r="D6214" s="75" t="s">
        <v>174</v>
      </c>
      <c r="E6214" s="75" t="s">
        <v>18</v>
      </c>
      <c r="F6214" s="75" t="s">
        <v>707</v>
      </c>
      <c r="G6214" s="77">
        <v>4.0</v>
      </c>
    </row>
    <row r="6215">
      <c r="A6215" s="75" t="s">
        <v>665</v>
      </c>
      <c r="B6215" s="75" t="s">
        <v>704</v>
      </c>
      <c r="C6215" s="75" t="s">
        <v>683</v>
      </c>
      <c r="D6215" s="75" t="s">
        <v>254</v>
      </c>
      <c r="E6215" s="75" t="s">
        <v>17</v>
      </c>
      <c r="F6215" s="75" t="s">
        <v>705</v>
      </c>
      <c r="G6215" s="77">
        <v>1.0</v>
      </c>
    </row>
    <row r="6216">
      <c r="A6216" s="75" t="s">
        <v>665</v>
      </c>
      <c r="B6216" s="75" t="s">
        <v>704</v>
      </c>
      <c r="C6216" s="75" t="s">
        <v>683</v>
      </c>
      <c r="D6216" s="75" t="s">
        <v>254</v>
      </c>
      <c r="E6216" s="75" t="s">
        <v>17</v>
      </c>
      <c r="F6216" s="75" t="s">
        <v>706</v>
      </c>
      <c r="G6216" s="77">
        <v>0.0</v>
      </c>
    </row>
    <row r="6217">
      <c r="A6217" s="75" t="s">
        <v>665</v>
      </c>
      <c r="B6217" s="75" t="s">
        <v>704</v>
      </c>
      <c r="C6217" s="75" t="s">
        <v>683</v>
      </c>
      <c r="D6217" s="75" t="s">
        <v>254</v>
      </c>
      <c r="E6217" s="75" t="s">
        <v>17</v>
      </c>
      <c r="F6217" s="75" t="s">
        <v>707</v>
      </c>
      <c r="G6217" s="77">
        <v>0.0</v>
      </c>
    </row>
    <row r="6218">
      <c r="A6218" s="75" t="s">
        <v>665</v>
      </c>
      <c r="B6218" s="75" t="s">
        <v>704</v>
      </c>
      <c r="C6218" s="75" t="s">
        <v>683</v>
      </c>
      <c r="D6218" s="75" t="s">
        <v>254</v>
      </c>
      <c r="E6218" s="75" t="s">
        <v>14</v>
      </c>
      <c r="F6218" s="75" t="s">
        <v>705</v>
      </c>
      <c r="G6218" s="77">
        <v>4.0</v>
      </c>
    </row>
    <row r="6219">
      <c r="A6219" s="75" t="s">
        <v>665</v>
      </c>
      <c r="B6219" s="75" t="s">
        <v>704</v>
      </c>
      <c r="C6219" s="75" t="s">
        <v>683</v>
      </c>
      <c r="D6219" s="75" t="s">
        <v>254</v>
      </c>
      <c r="E6219" s="75" t="s">
        <v>14</v>
      </c>
      <c r="F6219" s="75" t="s">
        <v>706</v>
      </c>
      <c r="G6219" s="77">
        <v>0.0</v>
      </c>
    </row>
    <row r="6220">
      <c r="A6220" s="75" t="s">
        <v>665</v>
      </c>
      <c r="B6220" s="75" t="s">
        <v>704</v>
      </c>
      <c r="C6220" s="75" t="s">
        <v>683</v>
      </c>
      <c r="D6220" s="75" t="s">
        <v>254</v>
      </c>
      <c r="E6220" s="75" t="s">
        <v>14</v>
      </c>
      <c r="F6220" s="75" t="s">
        <v>707</v>
      </c>
      <c r="G6220" s="77">
        <v>0.0</v>
      </c>
    </row>
    <row r="6221">
      <c r="A6221" s="75" t="s">
        <v>665</v>
      </c>
      <c r="B6221" s="75" t="s">
        <v>704</v>
      </c>
      <c r="C6221" s="75" t="s">
        <v>683</v>
      </c>
      <c r="D6221" s="75" t="s">
        <v>254</v>
      </c>
      <c r="E6221" s="75" t="s">
        <v>11</v>
      </c>
      <c r="F6221" s="75" t="s">
        <v>705</v>
      </c>
      <c r="G6221" s="77">
        <v>80.0</v>
      </c>
    </row>
    <row r="6222">
      <c r="A6222" s="75" t="s">
        <v>665</v>
      </c>
      <c r="B6222" s="75" t="s">
        <v>704</v>
      </c>
      <c r="C6222" s="75" t="s">
        <v>683</v>
      </c>
      <c r="D6222" s="75" t="s">
        <v>254</v>
      </c>
      <c r="E6222" s="75" t="s">
        <v>11</v>
      </c>
      <c r="F6222" s="75" t="s">
        <v>706</v>
      </c>
      <c r="G6222" s="77">
        <v>5.0</v>
      </c>
    </row>
    <row r="6223">
      <c r="A6223" s="75" t="s">
        <v>665</v>
      </c>
      <c r="B6223" s="75" t="s">
        <v>704</v>
      </c>
      <c r="C6223" s="75" t="s">
        <v>683</v>
      </c>
      <c r="D6223" s="75" t="s">
        <v>254</v>
      </c>
      <c r="E6223" s="75" t="s">
        <v>11</v>
      </c>
      <c r="F6223" s="75" t="s">
        <v>707</v>
      </c>
      <c r="G6223" s="77">
        <v>5.0</v>
      </c>
    </row>
    <row r="6224">
      <c r="A6224" s="75" t="s">
        <v>665</v>
      </c>
      <c r="B6224" s="75" t="s">
        <v>704</v>
      </c>
      <c r="C6224" s="75" t="s">
        <v>683</v>
      </c>
      <c r="D6224" s="75" t="s">
        <v>254</v>
      </c>
      <c r="E6224" s="75" t="s">
        <v>20</v>
      </c>
      <c r="F6224" s="75" t="s">
        <v>705</v>
      </c>
      <c r="G6224" s="77">
        <v>1.0</v>
      </c>
    </row>
    <row r="6225">
      <c r="A6225" s="75" t="s">
        <v>665</v>
      </c>
      <c r="B6225" s="75" t="s">
        <v>704</v>
      </c>
      <c r="C6225" s="75" t="s">
        <v>683</v>
      </c>
      <c r="D6225" s="75" t="s">
        <v>254</v>
      </c>
      <c r="E6225" s="75" t="s">
        <v>20</v>
      </c>
      <c r="F6225" s="75" t="s">
        <v>706</v>
      </c>
      <c r="G6225" s="77">
        <v>0.0</v>
      </c>
    </row>
    <row r="6226">
      <c r="A6226" s="75" t="s">
        <v>665</v>
      </c>
      <c r="B6226" s="75" t="s">
        <v>704</v>
      </c>
      <c r="C6226" s="75" t="s">
        <v>683</v>
      </c>
      <c r="D6226" s="75" t="s">
        <v>254</v>
      </c>
      <c r="E6226" s="75" t="s">
        <v>20</v>
      </c>
      <c r="F6226" s="75" t="s">
        <v>707</v>
      </c>
      <c r="G6226" s="77">
        <v>0.0</v>
      </c>
    </row>
    <row r="6227">
      <c r="A6227" s="75" t="s">
        <v>665</v>
      </c>
      <c r="B6227" s="75" t="s">
        <v>704</v>
      </c>
      <c r="C6227" s="75" t="s">
        <v>683</v>
      </c>
      <c r="D6227" s="75" t="s">
        <v>254</v>
      </c>
      <c r="E6227" s="75" t="s">
        <v>15</v>
      </c>
      <c r="F6227" s="75" t="s">
        <v>705</v>
      </c>
      <c r="G6227" s="77">
        <v>4.0</v>
      </c>
    </row>
    <row r="6228">
      <c r="A6228" s="75" t="s">
        <v>665</v>
      </c>
      <c r="B6228" s="75" t="s">
        <v>704</v>
      </c>
      <c r="C6228" s="75" t="s">
        <v>683</v>
      </c>
      <c r="D6228" s="75" t="s">
        <v>254</v>
      </c>
      <c r="E6228" s="75" t="s">
        <v>15</v>
      </c>
      <c r="F6228" s="75" t="s">
        <v>706</v>
      </c>
      <c r="G6228" s="77">
        <v>0.0</v>
      </c>
    </row>
    <row r="6229">
      <c r="A6229" s="75" t="s">
        <v>665</v>
      </c>
      <c r="B6229" s="75" t="s">
        <v>704</v>
      </c>
      <c r="C6229" s="75" t="s">
        <v>683</v>
      </c>
      <c r="D6229" s="75" t="s">
        <v>254</v>
      </c>
      <c r="E6229" s="75" t="s">
        <v>15</v>
      </c>
      <c r="F6229" s="75" t="s">
        <v>707</v>
      </c>
      <c r="G6229" s="77">
        <v>0.0</v>
      </c>
    </row>
    <row r="6230">
      <c r="A6230" s="75" t="s">
        <v>665</v>
      </c>
      <c r="B6230" s="75" t="s">
        <v>704</v>
      </c>
      <c r="C6230" s="75" t="s">
        <v>683</v>
      </c>
      <c r="D6230" s="75" t="s">
        <v>254</v>
      </c>
      <c r="E6230" s="75" t="s">
        <v>19</v>
      </c>
      <c r="F6230" s="75" t="s">
        <v>705</v>
      </c>
      <c r="G6230" s="77">
        <v>1.0</v>
      </c>
    </row>
    <row r="6231">
      <c r="A6231" s="75" t="s">
        <v>665</v>
      </c>
      <c r="B6231" s="75" t="s">
        <v>704</v>
      </c>
      <c r="C6231" s="75" t="s">
        <v>683</v>
      </c>
      <c r="D6231" s="75" t="s">
        <v>254</v>
      </c>
      <c r="E6231" s="75" t="s">
        <v>19</v>
      </c>
      <c r="F6231" s="75" t="s">
        <v>706</v>
      </c>
      <c r="G6231" s="77">
        <v>0.0</v>
      </c>
    </row>
    <row r="6232">
      <c r="A6232" s="75" t="s">
        <v>665</v>
      </c>
      <c r="B6232" s="75" t="s">
        <v>704</v>
      </c>
      <c r="C6232" s="75" t="s">
        <v>683</v>
      </c>
      <c r="D6232" s="75" t="s">
        <v>254</v>
      </c>
      <c r="E6232" s="75" t="s">
        <v>19</v>
      </c>
      <c r="F6232" s="75" t="s">
        <v>707</v>
      </c>
      <c r="G6232" s="77">
        <v>0.0</v>
      </c>
    </row>
    <row r="6233">
      <c r="A6233" s="75" t="s">
        <v>665</v>
      </c>
      <c r="B6233" s="75" t="s">
        <v>704</v>
      </c>
      <c r="C6233" s="75" t="s">
        <v>683</v>
      </c>
      <c r="D6233" s="75" t="s">
        <v>254</v>
      </c>
      <c r="E6233" s="75" t="s">
        <v>10</v>
      </c>
      <c r="F6233" s="75" t="s">
        <v>705</v>
      </c>
      <c r="G6233" s="77">
        <v>52.0</v>
      </c>
    </row>
    <row r="6234">
      <c r="A6234" s="75" t="s">
        <v>665</v>
      </c>
      <c r="B6234" s="75" t="s">
        <v>704</v>
      </c>
      <c r="C6234" s="75" t="s">
        <v>683</v>
      </c>
      <c r="D6234" s="75" t="s">
        <v>254</v>
      </c>
      <c r="E6234" s="75" t="s">
        <v>10</v>
      </c>
      <c r="F6234" s="75" t="s">
        <v>706</v>
      </c>
      <c r="G6234" s="77">
        <v>22.0</v>
      </c>
    </row>
    <row r="6235">
      <c r="A6235" s="75" t="s">
        <v>665</v>
      </c>
      <c r="B6235" s="75" t="s">
        <v>704</v>
      </c>
      <c r="C6235" s="75" t="s">
        <v>683</v>
      </c>
      <c r="D6235" s="75" t="s">
        <v>254</v>
      </c>
      <c r="E6235" s="75" t="s">
        <v>10</v>
      </c>
      <c r="F6235" s="75" t="s">
        <v>707</v>
      </c>
      <c r="G6235" s="77">
        <v>9.0</v>
      </c>
    </row>
    <row r="6236">
      <c r="A6236" s="75" t="s">
        <v>665</v>
      </c>
      <c r="B6236" s="75" t="s">
        <v>704</v>
      </c>
      <c r="C6236" s="75" t="s">
        <v>683</v>
      </c>
      <c r="D6236" s="75" t="s">
        <v>254</v>
      </c>
      <c r="E6236" s="75" t="s">
        <v>16</v>
      </c>
      <c r="F6236" s="75" t="s">
        <v>705</v>
      </c>
      <c r="G6236" s="77">
        <v>9.0</v>
      </c>
    </row>
    <row r="6237">
      <c r="A6237" s="75" t="s">
        <v>665</v>
      </c>
      <c r="B6237" s="75" t="s">
        <v>704</v>
      </c>
      <c r="C6237" s="75" t="s">
        <v>683</v>
      </c>
      <c r="D6237" s="75" t="s">
        <v>254</v>
      </c>
      <c r="E6237" s="75" t="s">
        <v>16</v>
      </c>
      <c r="F6237" s="75" t="s">
        <v>706</v>
      </c>
      <c r="G6237" s="77">
        <v>2.0</v>
      </c>
    </row>
    <row r="6238">
      <c r="A6238" s="75" t="s">
        <v>665</v>
      </c>
      <c r="B6238" s="75" t="s">
        <v>704</v>
      </c>
      <c r="C6238" s="75" t="s">
        <v>683</v>
      </c>
      <c r="D6238" s="75" t="s">
        <v>254</v>
      </c>
      <c r="E6238" s="75" t="s">
        <v>16</v>
      </c>
      <c r="F6238" s="75" t="s">
        <v>707</v>
      </c>
      <c r="G6238" s="77">
        <v>2.0</v>
      </c>
    </row>
    <row r="6239">
      <c r="A6239" s="75" t="s">
        <v>665</v>
      </c>
      <c r="B6239" s="75" t="s">
        <v>704</v>
      </c>
      <c r="C6239" s="75" t="s">
        <v>683</v>
      </c>
      <c r="D6239" s="75" t="s">
        <v>254</v>
      </c>
      <c r="E6239" s="75" t="s">
        <v>12</v>
      </c>
      <c r="F6239" s="75" t="s">
        <v>705</v>
      </c>
      <c r="G6239" s="77">
        <v>10.0</v>
      </c>
    </row>
    <row r="6240">
      <c r="A6240" s="75" t="s">
        <v>665</v>
      </c>
      <c r="B6240" s="75" t="s">
        <v>704</v>
      </c>
      <c r="C6240" s="75" t="s">
        <v>683</v>
      </c>
      <c r="D6240" s="75" t="s">
        <v>254</v>
      </c>
      <c r="E6240" s="75" t="s">
        <v>12</v>
      </c>
      <c r="F6240" s="75" t="s">
        <v>706</v>
      </c>
      <c r="G6240" s="77">
        <v>1.0</v>
      </c>
    </row>
    <row r="6241">
      <c r="A6241" s="75" t="s">
        <v>665</v>
      </c>
      <c r="B6241" s="75" t="s">
        <v>704</v>
      </c>
      <c r="C6241" s="75" t="s">
        <v>683</v>
      </c>
      <c r="D6241" s="75" t="s">
        <v>254</v>
      </c>
      <c r="E6241" s="75" t="s">
        <v>12</v>
      </c>
      <c r="F6241" s="75" t="s">
        <v>707</v>
      </c>
      <c r="G6241" s="77">
        <v>1.0</v>
      </c>
    </row>
    <row r="6242">
      <c r="A6242" s="75" t="s">
        <v>665</v>
      </c>
      <c r="B6242" s="75" t="s">
        <v>704</v>
      </c>
      <c r="C6242" s="75" t="s">
        <v>683</v>
      </c>
      <c r="D6242" s="75" t="s">
        <v>78</v>
      </c>
      <c r="E6242" s="75" t="s">
        <v>17</v>
      </c>
      <c r="F6242" s="75" t="s">
        <v>705</v>
      </c>
      <c r="G6242" s="77">
        <v>1057.0</v>
      </c>
    </row>
    <row r="6243">
      <c r="A6243" s="75" t="s">
        <v>665</v>
      </c>
      <c r="B6243" s="75" t="s">
        <v>704</v>
      </c>
      <c r="C6243" s="75" t="s">
        <v>683</v>
      </c>
      <c r="D6243" s="75" t="s">
        <v>78</v>
      </c>
      <c r="E6243" s="75" t="s">
        <v>17</v>
      </c>
      <c r="F6243" s="75" t="s">
        <v>706</v>
      </c>
      <c r="G6243" s="77">
        <v>267.0</v>
      </c>
    </row>
    <row r="6244">
      <c r="A6244" s="75" t="s">
        <v>665</v>
      </c>
      <c r="B6244" s="75" t="s">
        <v>704</v>
      </c>
      <c r="C6244" s="75" t="s">
        <v>683</v>
      </c>
      <c r="D6244" s="75" t="s">
        <v>78</v>
      </c>
      <c r="E6244" s="75" t="s">
        <v>17</v>
      </c>
      <c r="F6244" s="75" t="s">
        <v>707</v>
      </c>
      <c r="G6244" s="77">
        <v>202.0</v>
      </c>
    </row>
    <row r="6245">
      <c r="A6245" s="75" t="s">
        <v>665</v>
      </c>
      <c r="B6245" s="75" t="s">
        <v>704</v>
      </c>
      <c r="C6245" s="75" t="s">
        <v>683</v>
      </c>
      <c r="D6245" s="75" t="s">
        <v>78</v>
      </c>
      <c r="E6245" s="75" t="s">
        <v>14</v>
      </c>
      <c r="F6245" s="75" t="s">
        <v>705</v>
      </c>
      <c r="G6245" s="77">
        <v>1298.0</v>
      </c>
    </row>
    <row r="6246">
      <c r="A6246" s="75" t="s">
        <v>665</v>
      </c>
      <c r="B6246" s="75" t="s">
        <v>704</v>
      </c>
      <c r="C6246" s="75" t="s">
        <v>683</v>
      </c>
      <c r="D6246" s="75" t="s">
        <v>78</v>
      </c>
      <c r="E6246" s="75" t="s">
        <v>14</v>
      </c>
      <c r="F6246" s="75" t="s">
        <v>706</v>
      </c>
      <c r="G6246" s="77">
        <v>0.0</v>
      </c>
    </row>
    <row r="6247">
      <c r="A6247" s="75" t="s">
        <v>665</v>
      </c>
      <c r="B6247" s="75" t="s">
        <v>704</v>
      </c>
      <c r="C6247" s="75" t="s">
        <v>683</v>
      </c>
      <c r="D6247" s="75" t="s">
        <v>78</v>
      </c>
      <c r="E6247" s="75" t="s">
        <v>14</v>
      </c>
      <c r="F6247" s="75" t="s">
        <v>707</v>
      </c>
      <c r="G6247" s="77">
        <v>0.0</v>
      </c>
    </row>
    <row r="6248">
      <c r="A6248" s="75" t="s">
        <v>665</v>
      </c>
      <c r="B6248" s="75" t="s">
        <v>704</v>
      </c>
      <c r="C6248" s="75" t="s">
        <v>683</v>
      </c>
      <c r="D6248" s="75" t="s">
        <v>78</v>
      </c>
      <c r="E6248" s="75" t="s">
        <v>11</v>
      </c>
      <c r="F6248" s="75" t="s">
        <v>705</v>
      </c>
      <c r="G6248" s="77">
        <v>13795.0</v>
      </c>
    </row>
    <row r="6249">
      <c r="A6249" s="75" t="s">
        <v>665</v>
      </c>
      <c r="B6249" s="75" t="s">
        <v>704</v>
      </c>
      <c r="C6249" s="75" t="s">
        <v>683</v>
      </c>
      <c r="D6249" s="75" t="s">
        <v>78</v>
      </c>
      <c r="E6249" s="75" t="s">
        <v>11</v>
      </c>
      <c r="F6249" s="75" t="s">
        <v>706</v>
      </c>
      <c r="G6249" s="77">
        <v>2724.0</v>
      </c>
    </row>
    <row r="6250">
      <c r="A6250" s="75" t="s">
        <v>665</v>
      </c>
      <c r="B6250" s="75" t="s">
        <v>704</v>
      </c>
      <c r="C6250" s="75" t="s">
        <v>683</v>
      </c>
      <c r="D6250" s="75" t="s">
        <v>78</v>
      </c>
      <c r="E6250" s="75" t="s">
        <v>11</v>
      </c>
      <c r="F6250" s="75" t="s">
        <v>707</v>
      </c>
      <c r="G6250" s="77">
        <v>2400.0</v>
      </c>
    </row>
    <row r="6251">
      <c r="A6251" s="75" t="s">
        <v>665</v>
      </c>
      <c r="B6251" s="75" t="s">
        <v>704</v>
      </c>
      <c r="C6251" s="75" t="s">
        <v>683</v>
      </c>
      <c r="D6251" s="75" t="s">
        <v>78</v>
      </c>
      <c r="E6251" s="75" t="s">
        <v>20</v>
      </c>
      <c r="F6251" s="75" t="s">
        <v>705</v>
      </c>
      <c r="G6251" s="77">
        <v>355.0</v>
      </c>
    </row>
    <row r="6252">
      <c r="A6252" s="75" t="s">
        <v>665</v>
      </c>
      <c r="B6252" s="75" t="s">
        <v>704</v>
      </c>
      <c r="C6252" s="75" t="s">
        <v>683</v>
      </c>
      <c r="D6252" s="75" t="s">
        <v>78</v>
      </c>
      <c r="E6252" s="75" t="s">
        <v>20</v>
      </c>
      <c r="F6252" s="75" t="s">
        <v>706</v>
      </c>
      <c r="G6252" s="77">
        <v>52.0</v>
      </c>
    </row>
    <row r="6253">
      <c r="A6253" s="75" t="s">
        <v>665</v>
      </c>
      <c r="B6253" s="75" t="s">
        <v>704</v>
      </c>
      <c r="C6253" s="75" t="s">
        <v>683</v>
      </c>
      <c r="D6253" s="75" t="s">
        <v>78</v>
      </c>
      <c r="E6253" s="75" t="s">
        <v>20</v>
      </c>
      <c r="F6253" s="75" t="s">
        <v>707</v>
      </c>
      <c r="G6253" s="77">
        <v>45.0</v>
      </c>
    </row>
    <row r="6254">
      <c r="A6254" s="75" t="s">
        <v>665</v>
      </c>
      <c r="B6254" s="75" t="s">
        <v>704</v>
      </c>
      <c r="C6254" s="75" t="s">
        <v>683</v>
      </c>
      <c r="D6254" s="75" t="s">
        <v>78</v>
      </c>
      <c r="E6254" s="75" t="s">
        <v>15</v>
      </c>
      <c r="F6254" s="75" t="s">
        <v>705</v>
      </c>
      <c r="G6254" s="77">
        <v>1156.0</v>
      </c>
    </row>
    <row r="6255">
      <c r="A6255" s="75" t="s">
        <v>665</v>
      </c>
      <c r="B6255" s="75" t="s">
        <v>704</v>
      </c>
      <c r="C6255" s="75" t="s">
        <v>683</v>
      </c>
      <c r="D6255" s="75" t="s">
        <v>78</v>
      </c>
      <c r="E6255" s="75" t="s">
        <v>15</v>
      </c>
      <c r="F6255" s="75" t="s">
        <v>706</v>
      </c>
      <c r="G6255" s="77">
        <v>28.0</v>
      </c>
    </row>
    <row r="6256">
      <c r="A6256" s="75" t="s">
        <v>665</v>
      </c>
      <c r="B6256" s="75" t="s">
        <v>704</v>
      </c>
      <c r="C6256" s="75" t="s">
        <v>683</v>
      </c>
      <c r="D6256" s="75" t="s">
        <v>78</v>
      </c>
      <c r="E6256" s="75" t="s">
        <v>15</v>
      </c>
      <c r="F6256" s="75" t="s">
        <v>707</v>
      </c>
      <c r="G6256" s="77">
        <v>28.0</v>
      </c>
    </row>
    <row r="6257">
      <c r="A6257" s="75" t="s">
        <v>665</v>
      </c>
      <c r="B6257" s="75" t="s">
        <v>704</v>
      </c>
      <c r="C6257" s="75" t="s">
        <v>683</v>
      </c>
      <c r="D6257" s="75" t="s">
        <v>78</v>
      </c>
      <c r="E6257" s="75" t="s">
        <v>19</v>
      </c>
      <c r="F6257" s="75" t="s">
        <v>705</v>
      </c>
      <c r="G6257" s="77">
        <v>455.0</v>
      </c>
    </row>
    <row r="6258">
      <c r="A6258" s="75" t="s">
        <v>665</v>
      </c>
      <c r="B6258" s="75" t="s">
        <v>704</v>
      </c>
      <c r="C6258" s="75" t="s">
        <v>683</v>
      </c>
      <c r="D6258" s="75" t="s">
        <v>78</v>
      </c>
      <c r="E6258" s="75" t="s">
        <v>19</v>
      </c>
      <c r="F6258" s="75" t="s">
        <v>706</v>
      </c>
      <c r="G6258" s="77">
        <v>222.0</v>
      </c>
    </row>
    <row r="6259">
      <c r="A6259" s="75" t="s">
        <v>665</v>
      </c>
      <c r="B6259" s="75" t="s">
        <v>704</v>
      </c>
      <c r="C6259" s="75" t="s">
        <v>683</v>
      </c>
      <c r="D6259" s="75" t="s">
        <v>78</v>
      </c>
      <c r="E6259" s="75" t="s">
        <v>19</v>
      </c>
      <c r="F6259" s="75" t="s">
        <v>707</v>
      </c>
      <c r="G6259" s="77">
        <v>201.0</v>
      </c>
    </row>
    <row r="6260">
      <c r="A6260" s="75" t="s">
        <v>665</v>
      </c>
      <c r="B6260" s="75" t="s">
        <v>704</v>
      </c>
      <c r="C6260" s="75" t="s">
        <v>683</v>
      </c>
      <c r="D6260" s="75" t="s">
        <v>78</v>
      </c>
      <c r="E6260" s="75" t="s">
        <v>13</v>
      </c>
      <c r="F6260" s="75" t="s">
        <v>705</v>
      </c>
      <c r="G6260" s="77">
        <v>205.0</v>
      </c>
    </row>
    <row r="6261">
      <c r="A6261" s="75" t="s">
        <v>665</v>
      </c>
      <c r="B6261" s="75" t="s">
        <v>704</v>
      </c>
      <c r="C6261" s="75" t="s">
        <v>683</v>
      </c>
      <c r="D6261" s="75" t="s">
        <v>78</v>
      </c>
      <c r="E6261" s="75" t="s">
        <v>13</v>
      </c>
      <c r="F6261" s="75" t="s">
        <v>706</v>
      </c>
      <c r="G6261" s="77">
        <v>12.0</v>
      </c>
    </row>
    <row r="6262">
      <c r="A6262" s="75" t="s">
        <v>665</v>
      </c>
      <c r="B6262" s="75" t="s">
        <v>704</v>
      </c>
      <c r="C6262" s="75" t="s">
        <v>683</v>
      </c>
      <c r="D6262" s="75" t="s">
        <v>78</v>
      </c>
      <c r="E6262" s="75" t="s">
        <v>13</v>
      </c>
      <c r="F6262" s="75" t="s">
        <v>707</v>
      </c>
      <c r="G6262" s="77">
        <v>11.0</v>
      </c>
    </row>
    <row r="6263">
      <c r="A6263" s="75" t="s">
        <v>665</v>
      </c>
      <c r="B6263" s="75" t="s">
        <v>704</v>
      </c>
      <c r="C6263" s="75" t="s">
        <v>683</v>
      </c>
      <c r="D6263" s="75" t="s">
        <v>78</v>
      </c>
      <c r="E6263" s="75" t="s">
        <v>10</v>
      </c>
      <c r="F6263" s="75" t="s">
        <v>705</v>
      </c>
      <c r="G6263" s="77">
        <v>13108.0</v>
      </c>
    </row>
    <row r="6264">
      <c r="A6264" s="75" t="s">
        <v>665</v>
      </c>
      <c r="B6264" s="75" t="s">
        <v>704</v>
      </c>
      <c r="C6264" s="75" t="s">
        <v>683</v>
      </c>
      <c r="D6264" s="75" t="s">
        <v>78</v>
      </c>
      <c r="E6264" s="75" t="s">
        <v>10</v>
      </c>
      <c r="F6264" s="75" t="s">
        <v>706</v>
      </c>
      <c r="G6264" s="77">
        <v>8501.0</v>
      </c>
    </row>
    <row r="6265">
      <c r="A6265" s="75" t="s">
        <v>665</v>
      </c>
      <c r="B6265" s="75" t="s">
        <v>704</v>
      </c>
      <c r="C6265" s="75" t="s">
        <v>683</v>
      </c>
      <c r="D6265" s="75" t="s">
        <v>78</v>
      </c>
      <c r="E6265" s="75" t="s">
        <v>10</v>
      </c>
      <c r="F6265" s="75" t="s">
        <v>707</v>
      </c>
      <c r="G6265" s="77">
        <v>5412.0</v>
      </c>
    </row>
    <row r="6266">
      <c r="A6266" s="75" t="s">
        <v>665</v>
      </c>
      <c r="B6266" s="75" t="s">
        <v>704</v>
      </c>
      <c r="C6266" s="75" t="s">
        <v>683</v>
      </c>
      <c r="D6266" s="75" t="s">
        <v>78</v>
      </c>
      <c r="E6266" s="75" t="s">
        <v>16</v>
      </c>
      <c r="F6266" s="75" t="s">
        <v>705</v>
      </c>
      <c r="G6266" s="77">
        <v>7658.0</v>
      </c>
    </row>
    <row r="6267">
      <c r="A6267" s="75" t="s">
        <v>665</v>
      </c>
      <c r="B6267" s="75" t="s">
        <v>704</v>
      </c>
      <c r="C6267" s="75" t="s">
        <v>683</v>
      </c>
      <c r="D6267" s="75" t="s">
        <v>78</v>
      </c>
      <c r="E6267" s="75" t="s">
        <v>16</v>
      </c>
      <c r="F6267" s="75" t="s">
        <v>706</v>
      </c>
      <c r="G6267" s="77">
        <v>6545.0</v>
      </c>
    </row>
    <row r="6268">
      <c r="A6268" s="75" t="s">
        <v>665</v>
      </c>
      <c r="B6268" s="75" t="s">
        <v>704</v>
      </c>
      <c r="C6268" s="75" t="s">
        <v>683</v>
      </c>
      <c r="D6268" s="75" t="s">
        <v>78</v>
      </c>
      <c r="E6268" s="75" t="s">
        <v>16</v>
      </c>
      <c r="F6268" s="75" t="s">
        <v>707</v>
      </c>
      <c r="G6268" s="77">
        <v>5157.0</v>
      </c>
    </row>
    <row r="6269">
      <c r="A6269" s="75" t="s">
        <v>665</v>
      </c>
      <c r="B6269" s="75" t="s">
        <v>704</v>
      </c>
      <c r="C6269" s="75" t="s">
        <v>683</v>
      </c>
      <c r="D6269" s="75" t="s">
        <v>78</v>
      </c>
      <c r="E6269" s="75" t="s">
        <v>12</v>
      </c>
      <c r="F6269" s="75" t="s">
        <v>705</v>
      </c>
      <c r="G6269" s="77">
        <v>1103.0</v>
      </c>
    </row>
    <row r="6270">
      <c r="A6270" s="75" t="s">
        <v>665</v>
      </c>
      <c r="B6270" s="75" t="s">
        <v>704</v>
      </c>
      <c r="C6270" s="75" t="s">
        <v>683</v>
      </c>
      <c r="D6270" s="75" t="s">
        <v>78</v>
      </c>
      <c r="E6270" s="75" t="s">
        <v>12</v>
      </c>
      <c r="F6270" s="75" t="s">
        <v>706</v>
      </c>
      <c r="G6270" s="77">
        <v>109.0</v>
      </c>
    </row>
    <row r="6271">
      <c r="A6271" s="75" t="s">
        <v>665</v>
      </c>
      <c r="B6271" s="75" t="s">
        <v>704</v>
      </c>
      <c r="C6271" s="75" t="s">
        <v>683</v>
      </c>
      <c r="D6271" s="75" t="s">
        <v>78</v>
      </c>
      <c r="E6271" s="75" t="s">
        <v>12</v>
      </c>
      <c r="F6271" s="75" t="s">
        <v>707</v>
      </c>
      <c r="G6271" s="77">
        <v>95.0</v>
      </c>
    </row>
    <row r="6272">
      <c r="A6272" s="75" t="s">
        <v>665</v>
      </c>
      <c r="B6272" s="75" t="s">
        <v>704</v>
      </c>
      <c r="C6272" s="75" t="s">
        <v>683</v>
      </c>
      <c r="D6272" s="75" t="s">
        <v>78</v>
      </c>
      <c r="E6272" s="75" t="s">
        <v>18</v>
      </c>
      <c r="F6272" s="75" t="s">
        <v>705</v>
      </c>
      <c r="G6272" s="77">
        <v>107.0</v>
      </c>
    </row>
    <row r="6273">
      <c r="A6273" s="75" t="s">
        <v>665</v>
      </c>
      <c r="B6273" s="75" t="s">
        <v>704</v>
      </c>
      <c r="C6273" s="75" t="s">
        <v>683</v>
      </c>
      <c r="D6273" s="75" t="s">
        <v>78</v>
      </c>
      <c r="E6273" s="75" t="s">
        <v>18</v>
      </c>
      <c r="F6273" s="75" t="s">
        <v>706</v>
      </c>
      <c r="G6273" s="77">
        <v>11.0</v>
      </c>
    </row>
    <row r="6274">
      <c r="A6274" s="75" t="s">
        <v>665</v>
      </c>
      <c r="B6274" s="75" t="s">
        <v>704</v>
      </c>
      <c r="C6274" s="75" t="s">
        <v>683</v>
      </c>
      <c r="D6274" s="75" t="s">
        <v>78</v>
      </c>
      <c r="E6274" s="75" t="s">
        <v>18</v>
      </c>
      <c r="F6274" s="75" t="s">
        <v>707</v>
      </c>
      <c r="G6274" s="77">
        <v>10.0</v>
      </c>
    </row>
    <row r="6275">
      <c r="A6275" s="75" t="s">
        <v>665</v>
      </c>
      <c r="B6275" s="75" t="s">
        <v>704</v>
      </c>
      <c r="C6275" s="75" t="s">
        <v>683</v>
      </c>
      <c r="D6275" s="75" t="s">
        <v>158</v>
      </c>
      <c r="E6275" s="75" t="s">
        <v>17</v>
      </c>
      <c r="F6275" s="75" t="s">
        <v>705</v>
      </c>
      <c r="G6275" s="77">
        <v>45.0</v>
      </c>
    </row>
    <row r="6276">
      <c r="A6276" s="75" t="s">
        <v>665</v>
      </c>
      <c r="B6276" s="75" t="s">
        <v>704</v>
      </c>
      <c r="C6276" s="75" t="s">
        <v>683</v>
      </c>
      <c r="D6276" s="75" t="s">
        <v>158</v>
      </c>
      <c r="E6276" s="75" t="s">
        <v>17</v>
      </c>
      <c r="F6276" s="75" t="s">
        <v>706</v>
      </c>
      <c r="G6276" s="77">
        <v>7.0</v>
      </c>
    </row>
    <row r="6277">
      <c r="A6277" s="75" t="s">
        <v>665</v>
      </c>
      <c r="B6277" s="75" t="s">
        <v>704</v>
      </c>
      <c r="C6277" s="75" t="s">
        <v>683</v>
      </c>
      <c r="D6277" s="75" t="s">
        <v>158</v>
      </c>
      <c r="E6277" s="75" t="s">
        <v>17</v>
      </c>
      <c r="F6277" s="75" t="s">
        <v>707</v>
      </c>
      <c r="G6277" s="77">
        <v>4.0</v>
      </c>
    </row>
    <row r="6278">
      <c r="A6278" s="75" t="s">
        <v>665</v>
      </c>
      <c r="B6278" s="75" t="s">
        <v>704</v>
      </c>
      <c r="C6278" s="75" t="s">
        <v>683</v>
      </c>
      <c r="D6278" s="75" t="s">
        <v>158</v>
      </c>
      <c r="E6278" s="75" t="s">
        <v>14</v>
      </c>
      <c r="F6278" s="75" t="s">
        <v>705</v>
      </c>
      <c r="G6278" s="77">
        <v>231.0</v>
      </c>
    </row>
    <row r="6279">
      <c r="A6279" s="75" t="s">
        <v>665</v>
      </c>
      <c r="B6279" s="75" t="s">
        <v>704</v>
      </c>
      <c r="C6279" s="75" t="s">
        <v>683</v>
      </c>
      <c r="D6279" s="75" t="s">
        <v>158</v>
      </c>
      <c r="E6279" s="75" t="s">
        <v>14</v>
      </c>
      <c r="F6279" s="75" t="s">
        <v>706</v>
      </c>
      <c r="G6279" s="77">
        <v>0.0</v>
      </c>
    </row>
    <row r="6280">
      <c r="A6280" s="75" t="s">
        <v>665</v>
      </c>
      <c r="B6280" s="75" t="s">
        <v>704</v>
      </c>
      <c r="C6280" s="75" t="s">
        <v>683</v>
      </c>
      <c r="D6280" s="75" t="s">
        <v>158</v>
      </c>
      <c r="E6280" s="75" t="s">
        <v>14</v>
      </c>
      <c r="F6280" s="75" t="s">
        <v>707</v>
      </c>
      <c r="G6280" s="77">
        <v>0.0</v>
      </c>
    </row>
    <row r="6281">
      <c r="A6281" s="75" t="s">
        <v>665</v>
      </c>
      <c r="B6281" s="75" t="s">
        <v>704</v>
      </c>
      <c r="C6281" s="75" t="s">
        <v>683</v>
      </c>
      <c r="D6281" s="75" t="s">
        <v>158</v>
      </c>
      <c r="E6281" s="75" t="s">
        <v>11</v>
      </c>
      <c r="F6281" s="75" t="s">
        <v>705</v>
      </c>
      <c r="G6281" s="77">
        <v>2871.0</v>
      </c>
    </row>
    <row r="6282">
      <c r="A6282" s="75" t="s">
        <v>665</v>
      </c>
      <c r="B6282" s="75" t="s">
        <v>704</v>
      </c>
      <c r="C6282" s="75" t="s">
        <v>683</v>
      </c>
      <c r="D6282" s="75" t="s">
        <v>158</v>
      </c>
      <c r="E6282" s="75" t="s">
        <v>11</v>
      </c>
      <c r="F6282" s="75" t="s">
        <v>706</v>
      </c>
      <c r="G6282" s="77">
        <v>1121.0</v>
      </c>
    </row>
    <row r="6283">
      <c r="A6283" s="75" t="s">
        <v>665</v>
      </c>
      <c r="B6283" s="75" t="s">
        <v>704</v>
      </c>
      <c r="C6283" s="75" t="s">
        <v>683</v>
      </c>
      <c r="D6283" s="75" t="s">
        <v>158</v>
      </c>
      <c r="E6283" s="75" t="s">
        <v>11</v>
      </c>
      <c r="F6283" s="75" t="s">
        <v>707</v>
      </c>
      <c r="G6283" s="77">
        <v>1014.0</v>
      </c>
    </row>
    <row r="6284">
      <c r="A6284" s="75" t="s">
        <v>665</v>
      </c>
      <c r="B6284" s="75" t="s">
        <v>704</v>
      </c>
      <c r="C6284" s="75" t="s">
        <v>683</v>
      </c>
      <c r="D6284" s="75" t="s">
        <v>158</v>
      </c>
      <c r="E6284" s="75" t="s">
        <v>20</v>
      </c>
      <c r="F6284" s="75" t="s">
        <v>705</v>
      </c>
      <c r="G6284" s="77">
        <v>57.0</v>
      </c>
    </row>
    <row r="6285">
      <c r="A6285" s="75" t="s">
        <v>665</v>
      </c>
      <c r="B6285" s="75" t="s">
        <v>704</v>
      </c>
      <c r="C6285" s="75" t="s">
        <v>683</v>
      </c>
      <c r="D6285" s="75" t="s">
        <v>158</v>
      </c>
      <c r="E6285" s="75" t="s">
        <v>20</v>
      </c>
      <c r="F6285" s="75" t="s">
        <v>706</v>
      </c>
      <c r="G6285" s="77">
        <v>1.0</v>
      </c>
    </row>
    <row r="6286">
      <c r="A6286" s="75" t="s">
        <v>665</v>
      </c>
      <c r="B6286" s="75" t="s">
        <v>704</v>
      </c>
      <c r="C6286" s="75" t="s">
        <v>683</v>
      </c>
      <c r="D6286" s="75" t="s">
        <v>158</v>
      </c>
      <c r="E6286" s="75" t="s">
        <v>20</v>
      </c>
      <c r="F6286" s="75" t="s">
        <v>707</v>
      </c>
      <c r="G6286" s="77">
        <v>1.0</v>
      </c>
    </row>
    <row r="6287">
      <c r="A6287" s="75" t="s">
        <v>665</v>
      </c>
      <c r="B6287" s="75" t="s">
        <v>704</v>
      </c>
      <c r="C6287" s="75" t="s">
        <v>683</v>
      </c>
      <c r="D6287" s="75" t="s">
        <v>158</v>
      </c>
      <c r="E6287" s="75" t="s">
        <v>15</v>
      </c>
      <c r="F6287" s="75" t="s">
        <v>705</v>
      </c>
      <c r="G6287" s="77">
        <v>323.0</v>
      </c>
    </row>
    <row r="6288">
      <c r="A6288" s="75" t="s">
        <v>665</v>
      </c>
      <c r="B6288" s="75" t="s">
        <v>704</v>
      </c>
      <c r="C6288" s="75" t="s">
        <v>683</v>
      </c>
      <c r="D6288" s="75" t="s">
        <v>158</v>
      </c>
      <c r="E6288" s="75" t="s">
        <v>15</v>
      </c>
      <c r="F6288" s="75" t="s">
        <v>706</v>
      </c>
      <c r="G6288" s="77">
        <v>8.0</v>
      </c>
    </row>
    <row r="6289">
      <c r="A6289" s="75" t="s">
        <v>665</v>
      </c>
      <c r="B6289" s="75" t="s">
        <v>704</v>
      </c>
      <c r="C6289" s="75" t="s">
        <v>683</v>
      </c>
      <c r="D6289" s="75" t="s">
        <v>158</v>
      </c>
      <c r="E6289" s="75" t="s">
        <v>15</v>
      </c>
      <c r="F6289" s="75" t="s">
        <v>707</v>
      </c>
      <c r="G6289" s="77">
        <v>8.0</v>
      </c>
    </row>
    <row r="6290">
      <c r="A6290" s="75" t="s">
        <v>665</v>
      </c>
      <c r="B6290" s="75" t="s">
        <v>704</v>
      </c>
      <c r="C6290" s="75" t="s">
        <v>683</v>
      </c>
      <c r="D6290" s="75" t="s">
        <v>158</v>
      </c>
      <c r="E6290" s="75" t="s">
        <v>19</v>
      </c>
      <c r="F6290" s="75" t="s">
        <v>705</v>
      </c>
      <c r="G6290" s="77">
        <v>17.0</v>
      </c>
    </row>
    <row r="6291">
      <c r="A6291" s="75" t="s">
        <v>665</v>
      </c>
      <c r="B6291" s="75" t="s">
        <v>704</v>
      </c>
      <c r="C6291" s="75" t="s">
        <v>683</v>
      </c>
      <c r="D6291" s="75" t="s">
        <v>158</v>
      </c>
      <c r="E6291" s="75" t="s">
        <v>19</v>
      </c>
      <c r="F6291" s="75" t="s">
        <v>706</v>
      </c>
      <c r="G6291" s="77">
        <v>1.0</v>
      </c>
    </row>
    <row r="6292">
      <c r="A6292" s="75" t="s">
        <v>665</v>
      </c>
      <c r="B6292" s="75" t="s">
        <v>704</v>
      </c>
      <c r="C6292" s="75" t="s">
        <v>683</v>
      </c>
      <c r="D6292" s="75" t="s">
        <v>158</v>
      </c>
      <c r="E6292" s="75" t="s">
        <v>19</v>
      </c>
      <c r="F6292" s="75" t="s">
        <v>707</v>
      </c>
      <c r="G6292" s="77">
        <v>1.0</v>
      </c>
    </row>
    <row r="6293">
      <c r="A6293" s="75" t="s">
        <v>665</v>
      </c>
      <c r="B6293" s="75" t="s">
        <v>704</v>
      </c>
      <c r="C6293" s="75" t="s">
        <v>683</v>
      </c>
      <c r="D6293" s="75" t="s">
        <v>158</v>
      </c>
      <c r="E6293" s="75" t="s">
        <v>13</v>
      </c>
      <c r="F6293" s="75" t="s">
        <v>705</v>
      </c>
      <c r="G6293" s="77">
        <v>28.0</v>
      </c>
    </row>
    <row r="6294">
      <c r="A6294" s="75" t="s">
        <v>665</v>
      </c>
      <c r="B6294" s="75" t="s">
        <v>704</v>
      </c>
      <c r="C6294" s="75" t="s">
        <v>683</v>
      </c>
      <c r="D6294" s="75" t="s">
        <v>158</v>
      </c>
      <c r="E6294" s="75" t="s">
        <v>13</v>
      </c>
      <c r="F6294" s="75" t="s">
        <v>706</v>
      </c>
      <c r="G6294" s="77">
        <v>4.0</v>
      </c>
    </row>
    <row r="6295">
      <c r="A6295" s="75" t="s">
        <v>665</v>
      </c>
      <c r="B6295" s="75" t="s">
        <v>704</v>
      </c>
      <c r="C6295" s="75" t="s">
        <v>683</v>
      </c>
      <c r="D6295" s="75" t="s">
        <v>158</v>
      </c>
      <c r="E6295" s="75" t="s">
        <v>13</v>
      </c>
      <c r="F6295" s="75" t="s">
        <v>707</v>
      </c>
      <c r="G6295" s="77">
        <v>4.0</v>
      </c>
    </row>
    <row r="6296">
      <c r="A6296" s="75" t="s">
        <v>665</v>
      </c>
      <c r="B6296" s="75" t="s">
        <v>704</v>
      </c>
      <c r="C6296" s="75" t="s">
        <v>683</v>
      </c>
      <c r="D6296" s="75" t="s">
        <v>158</v>
      </c>
      <c r="E6296" s="75" t="s">
        <v>10</v>
      </c>
      <c r="F6296" s="75" t="s">
        <v>705</v>
      </c>
      <c r="G6296" s="77">
        <v>2968.0</v>
      </c>
    </row>
    <row r="6297">
      <c r="A6297" s="75" t="s">
        <v>665</v>
      </c>
      <c r="B6297" s="75" t="s">
        <v>704</v>
      </c>
      <c r="C6297" s="75" t="s">
        <v>683</v>
      </c>
      <c r="D6297" s="75" t="s">
        <v>158</v>
      </c>
      <c r="E6297" s="75" t="s">
        <v>10</v>
      </c>
      <c r="F6297" s="75" t="s">
        <v>706</v>
      </c>
      <c r="G6297" s="77">
        <v>2183.0</v>
      </c>
    </row>
    <row r="6298">
      <c r="A6298" s="75" t="s">
        <v>665</v>
      </c>
      <c r="B6298" s="75" t="s">
        <v>704</v>
      </c>
      <c r="C6298" s="75" t="s">
        <v>683</v>
      </c>
      <c r="D6298" s="75" t="s">
        <v>158</v>
      </c>
      <c r="E6298" s="75" t="s">
        <v>10</v>
      </c>
      <c r="F6298" s="75" t="s">
        <v>707</v>
      </c>
      <c r="G6298" s="77">
        <v>1609.0</v>
      </c>
    </row>
    <row r="6299">
      <c r="A6299" s="75" t="s">
        <v>665</v>
      </c>
      <c r="B6299" s="75" t="s">
        <v>704</v>
      </c>
      <c r="C6299" s="75" t="s">
        <v>683</v>
      </c>
      <c r="D6299" s="75" t="s">
        <v>158</v>
      </c>
      <c r="E6299" s="75" t="s">
        <v>16</v>
      </c>
      <c r="F6299" s="75" t="s">
        <v>705</v>
      </c>
      <c r="G6299" s="77">
        <v>2555.0</v>
      </c>
    </row>
    <row r="6300">
      <c r="A6300" s="75" t="s">
        <v>665</v>
      </c>
      <c r="B6300" s="75" t="s">
        <v>704</v>
      </c>
      <c r="C6300" s="75" t="s">
        <v>683</v>
      </c>
      <c r="D6300" s="75" t="s">
        <v>158</v>
      </c>
      <c r="E6300" s="75" t="s">
        <v>16</v>
      </c>
      <c r="F6300" s="75" t="s">
        <v>706</v>
      </c>
      <c r="G6300" s="77">
        <v>2330.0</v>
      </c>
    </row>
    <row r="6301">
      <c r="A6301" s="75" t="s">
        <v>665</v>
      </c>
      <c r="B6301" s="75" t="s">
        <v>704</v>
      </c>
      <c r="C6301" s="75" t="s">
        <v>683</v>
      </c>
      <c r="D6301" s="75" t="s">
        <v>158</v>
      </c>
      <c r="E6301" s="75" t="s">
        <v>16</v>
      </c>
      <c r="F6301" s="75" t="s">
        <v>707</v>
      </c>
      <c r="G6301" s="77">
        <v>1987.0</v>
      </c>
    </row>
    <row r="6302">
      <c r="A6302" s="75" t="s">
        <v>665</v>
      </c>
      <c r="B6302" s="75" t="s">
        <v>704</v>
      </c>
      <c r="C6302" s="75" t="s">
        <v>683</v>
      </c>
      <c r="D6302" s="75" t="s">
        <v>158</v>
      </c>
      <c r="E6302" s="75" t="s">
        <v>12</v>
      </c>
      <c r="F6302" s="75" t="s">
        <v>705</v>
      </c>
      <c r="G6302" s="77">
        <v>131.0</v>
      </c>
    </row>
    <row r="6303">
      <c r="A6303" s="75" t="s">
        <v>665</v>
      </c>
      <c r="B6303" s="75" t="s">
        <v>704</v>
      </c>
      <c r="C6303" s="75" t="s">
        <v>683</v>
      </c>
      <c r="D6303" s="75" t="s">
        <v>158</v>
      </c>
      <c r="E6303" s="75" t="s">
        <v>12</v>
      </c>
      <c r="F6303" s="75" t="s">
        <v>706</v>
      </c>
      <c r="G6303" s="77">
        <v>13.0</v>
      </c>
    </row>
    <row r="6304">
      <c r="A6304" s="75" t="s">
        <v>665</v>
      </c>
      <c r="B6304" s="75" t="s">
        <v>704</v>
      </c>
      <c r="C6304" s="75" t="s">
        <v>683</v>
      </c>
      <c r="D6304" s="75" t="s">
        <v>158</v>
      </c>
      <c r="E6304" s="75" t="s">
        <v>12</v>
      </c>
      <c r="F6304" s="75" t="s">
        <v>707</v>
      </c>
      <c r="G6304" s="77">
        <v>12.0</v>
      </c>
    </row>
    <row r="6305">
      <c r="A6305" s="75" t="s">
        <v>665</v>
      </c>
      <c r="B6305" s="75" t="s">
        <v>704</v>
      </c>
      <c r="C6305" s="75" t="s">
        <v>683</v>
      </c>
      <c r="D6305" s="75" t="s">
        <v>158</v>
      </c>
      <c r="E6305" s="75" t="s">
        <v>18</v>
      </c>
      <c r="F6305" s="75" t="s">
        <v>705</v>
      </c>
      <c r="G6305" s="77">
        <v>10.0</v>
      </c>
    </row>
    <row r="6306">
      <c r="A6306" s="75" t="s">
        <v>665</v>
      </c>
      <c r="B6306" s="75" t="s">
        <v>704</v>
      </c>
      <c r="C6306" s="75" t="s">
        <v>683</v>
      </c>
      <c r="D6306" s="75" t="s">
        <v>158</v>
      </c>
      <c r="E6306" s="75" t="s">
        <v>18</v>
      </c>
      <c r="F6306" s="75" t="s">
        <v>706</v>
      </c>
      <c r="G6306" s="77">
        <v>1.0</v>
      </c>
    </row>
    <row r="6307">
      <c r="A6307" s="75" t="s">
        <v>665</v>
      </c>
      <c r="B6307" s="75" t="s">
        <v>704</v>
      </c>
      <c r="C6307" s="75" t="s">
        <v>683</v>
      </c>
      <c r="D6307" s="75" t="s">
        <v>158</v>
      </c>
      <c r="E6307" s="75" t="s">
        <v>18</v>
      </c>
      <c r="F6307" s="75" t="s">
        <v>707</v>
      </c>
      <c r="G6307" s="77">
        <v>1.0</v>
      </c>
    </row>
    <row r="6308">
      <c r="A6308" s="75" t="s">
        <v>665</v>
      </c>
      <c r="B6308" s="75" t="s">
        <v>704</v>
      </c>
      <c r="C6308" s="75" t="s">
        <v>683</v>
      </c>
      <c r="D6308" s="75" t="s">
        <v>228</v>
      </c>
      <c r="E6308" s="75" t="s">
        <v>17</v>
      </c>
      <c r="F6308" s="75" t="s">
        <v>705</v>
      </c>
      <c r="G6308" s="77">
        <v>4.0</v>
      </c>
    </row>
    <row r="6309">
      <c r="A6309" s="75" t="s">
        <v>665</v>
      </c>
      <c r="B6309" s="75" t="s">
        <v>704</v>
      </c>
      <c r="C6309" s="75" t="s">
        <v>683</v>
      </c>
      <c r="D6309" s="75" t="s">
        <v>228</v>
      </c>
      <c r="E6309" s="75" t="s">
        <v>17</v>
      </c>
      <c r="F6309" s="75" t="s">
        <v>706</v>
      </c>
      <c r="G6309" s="77">
        <v>1.0</v>
      </c>
    </row>
    <row r="6310">
      <c r="A6310" s="75" t="s">
        <v>665</v>
      </c>
      <c r="B6310" s="75" t="s">
        <v>704</v>
      </c>
      <c r="C6310" s="75" t="s">
        <v>683</v>
      </c>
      <c r="D6310" s="75" t="s">
        <v>228</v>
      </c>
      <c r="E6310" s="75" t="s">
        <v>17</v>
      </c>
      <c r="F6310" s="75" t="s">
        <v>707</v>
      </c>
      <c r="G6310" s="77">
        <v>1.0</v>
      </c>
    </row>
    <row r="6311">
      <c r="A6311" s="75" t="s">
        <v>665</v>
      </c>
      <c r="B6311" s="75" t="s">
        <v>704</v>
      </c>
      <c r="C6311" s="75" t="s">
        <v>683</v>
      </c>
      <c r="D6311" s="75" t="s">
        <v>228</v>
      </c>
      <c r="E6311" s="75" t="s">
        <v>14</v>
      </c>
      <c r="F6311" s="75" t="s">
        <v>705</v>
      </c>
      <c r="G6311" s="77">
        <v>5.0</v>
      </c>
    </row>
    <row r="6312">
      <c r="A6312" s="75" t="s">
        <v>665</v>
      </c>
      <c r="B6312" s="75" t="s">
        <v>704</v>
      </c>
      <c r="C6312" s="75" t="s">
        <v>683</v>
      </c>
      <c r="D6312" s="75" t="s">
        <v>228</v>
      </c>
      <c r="E6312" s="75" t="s">
        <v>14</v>
      </c>
      <c r="F6312" s="75" t="s">
        <v>706</v>
      </c>
      <c r="G6312" s="77">
        <v>0.0</v>
      </c>
    </row>
    <row r="6313">
      <c r="A6313" s="75" t="s">
        <v>665</v>
      </c>
      <c r="B6313" s="75" t="s">
        <v>704</v>
      </c>
      <c r="C6313" s="75" t="s">
        <v>683</v>
      </c>
      <c r="D6313" s="75" t="s">
        <v>228</v>
      </c>
      <c r="E6313" s="75" t="s">
        <v>14</v>
      </c>
      <c r="F6313" s="75" t="s">
        <v>707</v>
      </c>
      <c r="G6313" s="77">
        <v>0.0</v>
      </c>
    </row>
    <row r="6314">
      <c r="A6314" s="75" t="s">
        <v>665</v>
      </c>
      <c r="B6314" s="75" t="s">
        <v>704</v>
      </c>
      <c r="C6314" s="75" t="s">
        <v>683</v>
      </c>
      <c r="D6314" s="75" t="s">
        <v>228</v>
      </c>
      <c r="E6314" s="75" t="s">
        <v>11</v>
      </c>
      <c r="F6314" s="75" t="s">
        <v>705</v>
      </c>
      <c r="G6314" s="77">
        <v>92.0</v>
      </c>
    </row>
    <row r="6315">
      <c r="A6315" s="75" t="s">
        <v>665</v>
      </c>
      <c r="B6315" s="75" t="s">
        <v>704</v>
      </c>
      <c r="C6315" s="75" t="s">
        <v>683</v>
      </c>
      <c r="D6315" s="75" t="s">
        <v>228</v>
      </c>
      <c r="E6315" s="75" t="s">
        <v>11</v>
      </c>
      <c r="F6315" s="75" t="s">
        <v>706</v>
      </c>
      <c r="G6315" s="77">
        <v>6.0</v>
      </c>
    </row>
    <row r="6316">
      <c r="A6316" s="75" t="s">
        <v>665</v>
      </c>
      <c r="B6316" s="75" t="s">
        <v>704</v>
      </c>
      <c r="C6316" s="75" t="s">
        <v>683</v>
      </c>
      <c r="D6316" s="75" t="s">
        <v>228</v>
      </c>
      <c r="E6316" s="75" t="s">
        <v>11</v>
      </c>
      <c r="F6316" s="75" t="s">
        <v>707</v>
      </c>
      <c r="G6316" s="77">
        <v>6.0</v>
      </c>
    </row>
    <row r="6317">
      <c r="A6317" s="75" t="s">
        <v>665</v>
      </c>
      <c r="B6317" s="75" t="s">
        <v>704</v>
      </c>
      <c r="C6317" s="75" t="s">
        <v>683</v>
      </c>
      <c r="D6317" s="75" t="s">
        <v>228</v>
      </c>
      <c r="E6317" s="75" t="s">
        <v>20</v>
      </c>
      <c r="F6317" s="75" t="s">
        <v>705</v>
      </c>
      <c r="G6317" s="77">
        <v>3.0</v>
      </c>
    </row>
    <row r="6318">
      <c r="A6318" s="75" t="s">
        <v>665</v>
      </c>
      <c r="B6318" s="75" t="s">
        <v>704</v>
      </c>
      <c r="C6318" s="75" t="s">
        <v>683</v>
      </c>
      <c r="D6318" s="75" t="s">
        <v>228</v>
      </c>
      <c r="E6318" s="75" t="s">
        <v>20</v>
      </c>
      <c r="F6318" s="75" t="s">
        <v>706</v>
      </c>
      <c r="G6318" s="77">
        <v>0.0</v>
      </c>
    </row>
    <row r="6319">
      <c r="A6319" s="75" t="s">
        <v>665</v>
      </c>
      <c r="B6319" s="75" t="s">
        <v>704</v>
      </c>
      <c r="C6319" s="75" t="s">
        <v>683</v>
      </c>
      <c r="D6319" s="75" t="s">
        <v>228</v>
      </c>
      <c r="E6319" s="75" t="s">
        <v>20</v>
      </c>
      <c r="F6319" s="75" t="s">
        <v>707</v>
      </c>
      <c r="G6319" s="77">
        <v>0.0</v>
      </c>
    </row>
    <row r="6320">
      <c r="A6320" s="75" t="s">
        <v>665</v>
      </c>
      <c r="B6320" s="75" t="s">
        <v>704</v>
      </c>
      <c r="C6320" s="75" t="s">
        <v>683</v>
      </c>
      <c r="D6320" s="75" t="s">
        <v>228</v>
      </c>
      <c r="E6320" s="75" t="s">
        <v>15</v>
      </c>
      <c r="F6320" s="75" t="s">
        <v>705</v>
      </c>
      <c r="G6320" s="77">
        <v>6.0</v>
      </c>
    </row>
    <row r="6321">
      <c r="A6321" s="75" t="s">
        <v>665</v>
      </c>
      <c r="B6321" s="75" t="s">
        <v>704</v>
      </c>
      <c r="C6321" s="75" t="s">
        <v>683</v>
      </c>
      <c r="D6321" s="75" t="s">
        <v>228</v>
      </c>
      <c r="E6321" s="75" t="s">
        <v>15</v>
      </c>
      <c r="F6321" s="75" t="s">
        <v>706</v>
      </c>
      <c r="G6321" s="77">
        <v>0.0</v>
      </c>
    </row>
    <row r="6322">
      <c r="A6322" s="75" t="s">
        <v>665</v>
      </c>
      <c r="B6322" s="75" t="s">
        <v>704</v>
      </c>
      <c r="C6322" s="75" t="s">
        <v>683</v>
      </c>
      <c r="D6322" s="75" t="s">
        <v>228</v>
      </c>
      <c r="E6322" s="75" t="s">
        <v>15</v>
      </c>
      <c r="F6322" s="75" t="s">
        <v>707</v>
      </c>
      <c r="G6322" s="77">
        <v>0.0</v>
      </c>
    </row>
    <row r="6323">
      <c r="A6323" s="75" t="s">
        <v>665</v>
      </c>
      <c r="B6323" s="75" t="s">
        <v>704</v>
      </c>
      <c r="C6323" s="75" t="s">
        <v>683</v>
      </c>
      <c r="D6323" s="75" t="s">
        <v>228</v>
      </c>
      <c r="E6323" s="75" t="s">
        <v>13</v>
      </c>
      <c r="F6323" s="75" t="s">
        <v>705</v>
      </c>
      <c r="G6323" s="77">
        <v>1.0</v>
      </c>
    </row>
    <row r="6324">
      <c r="A6324" s="75" t="s">
        <v>665</v>
      </c>
      <c r="B6324" s="75" t="s">
        <v>704</v>
      </c>
      <c r="C6324" s="75" t="s">
        <v>683</v>
      </c>
      <c r="D6324" s="75" t="s">
        <v>228</v>
      </c>
      <c r="E6324" s="75" t="s">
        <v>13</v>
      </c>
      <c r="F6324" s="75" t="s">
        <v>706</v>
      </c>
      <c r="G6324" s="77">
        <v>0.0</v>
      </c>
    </row>
    <row r="6325">
      <c r="A6325" s="75" t="s">
        <v>665</v>
      </c>
      <c r="B6325" s="75" t="s">
        <v>704</v>
      </c>
      <c r="C6325" s="75" t="s">
        <v>683</v>
      </c>
      <c r="D6325" s="75" t="s">
        <v>228</v>
      </c>
      <c r="E6325" s="75" t="s">
        <v>13</v>
      </c>
      <c r="F6325" s="75" t="s">
        <v>707</v>
      </c>
      <c r="G6325" s="77">
        <v>0.0</v>
      </c>
    </row>
    <row r="6326">
      <c r="A6326" s="75" t="s">
        <v>665</v>
      </c>
      <c r="B6326" s="75" t="s">
        <v>704</v>
      </c>
      <c r="C6326" s="75" t="s">
        <v>683</v>
      </c>
      <c r="D6326" s="75" t="s">
        <v>228</v>
      </c>
      <c r="E6326" s="75" t="s">
        <v>10</v>
      </c>
      <c r="F6326" s="75" t="s">
        <v>705</v>
      </c>
      <c r="G6326" s="77">
        <v>88.0</v>
      </c>
    </row>
    <row r="6327">
      <c r="A6327" s="75" t="s">
        <v>665</v>
      </c>
      <c r="B6327" s="75" t="s">
        <v>704</v>
      </c>
      <c r="C6327" s="75" t="s">
        <v>683</v>
      </c>
      <c r="D6327" s="75" t="s">
        <v>228</v>
      </c>
      <c r="E6327" s="75" t="s">
        <v>10</v>
      </c>
      <c r="F6327" s="75" t="s">
        <v>706</v>
      </c>
      <c r="G6327" s="77">
        <v>68.0</v>
      </c>
    </row>
    <row r="6328">
      <c r="A6328" s="75" t="s">
        <v>665</v>
      </c>
      <c r="B6328" s="75" t="s">
        <v>704</v>
      </c>
      <c r="C6328" s="75" t="s">
        <v>683</v>
      </c>
      <c r="D6328" s="75" t="s">
        <v>228</v>
      </c>
      <c r="E6328" s="75" t="s">
        <v>10</v>
      </c>
      <c r="F6328" s="75" t="s">
        <v>707</v>
      </c>
      <c r="G6328" s="77">
        <v>34.0</v>
      </c>
    </row>
    <row r="6329">
      <c r="A6329" s="75" t="s">
        <v>665</v>
      </c>
      <c r="B6329" s="75" t="s">
        <v>704</v>
      </c>
      <c r="C6329" s="75" t="s">
        <v>683</v>
      </c>
      <c r="D6329" s="75" t="s">
        <v>228</v>
      </c>
      <c r="E6329" s="75" t="s">
        <v>16</v>
      </c>
      <c r="F6329" s="75" t="s">
        <v>705</v>
      </c>
      <c r="G6329" s="77">
        <v>5.0</v>
      </c>
    </row>
    <row r="6330">
      <c r="A6330" s="75" t="s">
        <v>665</v>
      </c>
      <c r="B6330" s="75" t="s">
        <v>704</v>
      </c>
      <c r="C6330" s="75" t="s">
        <v>683</v>
      </c>
      <c r="D6330" s="75" t="s">
        <v>228</v>
      </c>
      <c r="E6330" s="75" t="s">
        <v>16</v>
      </c>
      <c r="F6330" s="75" t="s">
        <v>706</v>
      </c>
      <c r="G6330" s="77">
        <v>0.0</v>
      </c>
    </row>
    <row r="6331">
      <c r="A6331" s="75" t="s">
        <v>665</v>
      </c>
      <c r="B6331" s="75" t="s">
        <v>704</v>
      </c>
      <c r="C6331" s="75" t="s">
        <v>683</v>
      </c>
      <c r="D6331" s="75" t="s">
        <v>228</v>
      </c>
      <c r="E6331" s="75" t="s">
        <v>16</v>
      </c>
      <c r="F6331" s="75" t="s">
        <v>707</v>
      </c>
      <c r="G6331" s="77">
        <v>0.0</v>
      </c>
    </row>
    <row r="6332">
      <c r="A6332" s="75" t="s">
        <v>665</v>
      </c>
      <c r="B6332" s="75" t="s">
        <v>704</v>
      </c>
      <c r="C6332" s="75" t="s">
        <v>683</v>
      </c>
      <c r="D6332" s="75" t="s">
        <v>228</v>
      </c>
      <c r="E6332" s="75" t="s">
        <v>12</v>
      </c>
      <c r="F6332" s="75" t="s">
        <v>705</v>
      </c>
      <c r="G6332" s="77">
        <v>2.0</v>
      </c>
    </row>
    <row r="6333">
      <c r="A6333" s="75" t="s">
        <v>665</v>
      </c>
      <c r="B6333" s="75" t="s">
        <v>704</v>
      </c>
      <c r="C6333" s="75" t="s">
        <v>683</v>
      </c>
      <c r="D6333" s="75" t="s">
        <v>228</v>
      </c>
      <c r="E6333" s="75" t="s">
        <v>12</v>
      </c>
      <c r="F6333" s="75" t="s">
        <v>706</v>
      </c>
      <c r="G6333" s="77">
        <v>1.0</v>
      </c>
    </row>
    <row r="6334">
      <c r="A6334" s="75" t="s">
        <v>665</v>
      </c>
      <c r="B6334" s="75" t="s">
        <v>704</v>
      </c>
      <c r="C6334" s="75" t="s">
        <v>683</v>
      </c>
      <c r="D6334" s="75" t="s">
        <v>228</v>
      </c>
      <c r="E6334" s="75" t="s">
        <v>12</v>
      </c>
      <c r="F6334" s="75" t="s">
        <v>707</v>
      </c>
      <c r="G6334" s="77">
        <v>1.0</v>
      </c>
    </row>
    <row r="6335">
      <c r="A6335" s="75" t="s">
        <v>665</v>
      </c>
      <c r="B6335" s="75" t="s">
        <v>704</v>
      </c>
      <c r="C6335" s="75" t="s">
        <v>683</v>
      </c>
      <c r="D6335" s="75" t="s">
        <v>219</v>
      </c>
      <c r="E6335" s="75" t="s">
        <v>17</v>
      </c>
      <c r="F6335" s="75" t="s">
        <v>705</v>
      </c>
      <c r="G6335" s="77">
        <v>6.0</v>
      </c>
    </row>
    <row r="6336">
      <c r="A6336" s="75" t="s">
        <v>665</v>
      </c>
      <c r="B6336" s="75" t="s">
        <v>704</v>
      </c>
      <c r="C6336" s="75" t="s">
        <v>683</v>
      </c>
      <c r="D6336" s="75" t="s">
        <v>219</v>
      </c>
      <c r="E6336" s="75" t="s">
        <v>17</v>
      </c>
      <c r="F6336" s="75" t="s">
        <v>706</v>
      </c>
      <c r="G6336" s="77">
        <v>1.0</v>
      </c>
    </row>
    <row r="6337">
      <c r="A6337" s="75" t="s">
        <v>665</v>
      </c>
      <c r="B6337" s="75" t="s">
        <v>704</v>
      </c>
      <c r="C6337" s="75" t="s">
        <v>683</v>
      </c>
      <c r="D6337" s="75" t="s">
        <v>219</v>
      </c>
      <c r="E6337" s="75" t="s">
        <v>17</v>
      </c>
      <c r="F6337" s="75" t="s">
        <v>707</v>
      </c>
      <c r="G6337" s="77">
        <v>1.0</v>
      </c>
    </row>
    <row r="6338">
      <c r="A6338" s="75" t="s">
        <v>665</v>
      </c>
      <c r="B6338" s="75" t="s">
        <v>704</v>
      </c>
      <c r="C6338" s="75" t="s">
        <v>683</v>
      </c>
      <c r="D6338" s="75" t="s">
        <v>219</v>
      </c>
      <c r="E6338" s="75" t="s">
        <v>14</v>
      </c>
      <c r="F6338" s="75" t="s">
        <v>705</v>
      </c>
      <c r="G6338" s="77">
        <v>8.0</v>
      </c>
    </row>
    <row r="6339">
      <c r="A6339" s="75" t="s">
        <v>665</v>
      </c>
      <c r="B6339" s="75" t="s">
        <v>704</v>
      </c>
      <c r="C6339" s="75" t="s">
        <v>683</v>
      </c>
      <c r="D6339" s="75" t="s">
        <v>219</v>
      </c>
      <c r="E6339" s="75" t="s">
        <v>14</v>
      </c>
      <c r="F6339" s="75" t="s">
        <v>706</v>
      </c>
      <c r="G6339" s="77">
        <v>0.0</v>
      </c>
    </row>
    <row r="6340">
      <c r="A6340" s="75" t="s">
        <v>665</v>
      </c>
      <c r="B6340" s="75" t="s">
        <v>704</v>
      </c>
      <c r="C6340" s="75" t="s">
        <v>683</v>
      </c>
      <c r="D6340" s="75" t="s">
        <v>219</v>
      </c>
      <c r="E6340" s="75" t="s">
        <v>14</v>
      </c>
      <c r="F6340" s="75" t="s">
        <v>707</v>
      </c>
      <c r="G6340" s="77">
        <v>0.0</v>
      </c>
    </row>
    <row r="6341">
      <c r="A6341" s="75" t="s">
        <v>665</v>
      </c>
      <c r="B6341" s="75" t="s">
        <v>704</v>
      </c>
      <c r="C6341" s="75" t="s">
        <v>683</v>
      </c>
      <c r="D6341" s="75" t="s">
        <v>219</v>
      </c>
      <c r="E6341" s="75" t="s">
        <v>11</v>
      </c>
      <c r="F6341" s="75" t="s">
        <v>705</v>
      </c>
      <c r="G6341" s="77">
        <v>152.0</v>
      </c>
    </row>
    <row r="6342">
      <c r="A6342" s="75" t="s">
        <v>665</v>
      </c>
      <c r="B6342" s="75" t="s">
        <v>704</v>
      </c>
      <c r="C6342" s="75" t="s">
        <v>683</v>
      </c>
      <c r="D6342" s="75" t="s">
        <v>219</v>
      </c>
      <c r="E6342" s="75" t="s">
        <v>11</v>
      </c>
      <c r="F6342" s="75" t="s">
        <v>706</v>
      </c>
      <c r="G6342" s="77">
        <v>16.0</v>
      </c>
    </row>
    <row r="6343">
      <c r="A6343" s="75" t="s">
        <v>665</v>
      </c>
      <c r="B6343" s="75" t="s">
        <v>704</v>
      </c>
      <c r="C6343" s="75" t="s">
        <v>683</v>
      </c>
      <c r="D6343" s="75" t="s">
        <v>219</v>
      </c>
      <c r="E6343" s="75" t="s">
        <v>11</v>
      </c>
      <c r="F6343" s="75" t="s">
        <v>707</v>
      </c>
      <c r="G6343" s="77">
        <v>15.0</v>
      </c>
    </row>
    <row r="6344">
      <c r="A6344" s="75" t="s">
        <v>665</v>
      </c>
      <c r="B6344" s="75" t="s">
        <v>704</v>
      </c>
      <c r="C6344" s="75" t="s">
        <v>683</v>
      </c>
      <c r="D6344" s="75" t="s">
        <v>219</v>
      </c>
      <c r="E6344" s="75" t="s">
        <v>20</v>
      </c>
      <c r="F6344" s="75" t="s">
        <v>705</v>
      </c>
      <c r="G6344" s="77">
        <v>3.0</v>
      </c>
    </row>
    <row r="6345">
      <c r="A6345" s="75" t="s">
        <v>665</v>
      </c>
      <c r="B6345" s="75" t="s">
        <v>704</v>
      </c>
      <c r="C6345" s="75" t="s">
        <v>683</v>
      </c>
      <c r="D6345" s="75" t="s">
        <v>219</v>
      </c>
      <c r="E6345" s="75" t="s">
        <v>20</v>
      </c>
      <c r="F6345" s="75" t="s">
        <v>706</v>
      </c>
      <c r="G6345" s="77">
        <v>0.0</v>
      </c>
    </row>
    <row r="6346">
      <c r="A6346" s="75" t="s">
        <v>665</v>
      </c>
      <c r="B6346" s="75" t="s">
        <v>704</v>
      </c>
      <c r="C6346" s="75" t="s">
        <v>683</v>
      </c>
      <c r="D6346" s="75" t="s">
        <v>219</v>
      </c>
      <c r="E6346" s="75" t="s">
        <v>20</v>
      </c>
      <c r="F6346" s="75" t="s">
        <v>707</v>
      </c>
      <c r="G6346" s="77">
        <v>0.0</v>
      </c>
    </row>
    <row r="6347">
      <c r="A6347" s="75" t="s">
        <v>665</v>
      </c>
      <c r="B6347" s="75" t="s">
        <v>704</v>
      </c>
      <c r="C6347" s="75" t="s">
        <v>683</v>
      </c>
      <c r="D6347" s="75" t="s">
        <v>219</v>
      </c>
      <c r="E6347" s="75" t="s">
        <v>15</v>
      </c>
      <c r="F6347" s="75" t="s">
        <v>705</v>
      </c>
      <c r="G6347" s="77">
        <v>16.0</v>
      </c>
    </row>
    <row r="6348">
      <c r="A6348" s="75" t="s">
        <v>665</v>
      </c>
      <c r="B6348" s="75" t="s">
        <v>704</v>
      </c>
      <c r="C6348" s="75" t="s">
        <v>683</v>
      </c>
      <c r="D6348" s="75" t="s">
        <v>219</v>
      </c>
      <c r="E6348" s="75" t="s">
        <v>15</v>
      </c>
      <c r="F6348" s="75" t="s">
        <v>706</v>
      </c>
      <c r="G6348" s="77">
        <v>0.0</v>
      </c>
    </row>
    <row r="6349">
      <c r="A6349" s="75" t="s">
        <v>665</v>
      </c>
      <c r="B6349" s="75" t="s">
        <v>704</v>
      </c>
      <c r="C6349" s="75" t="s">
        <v>683</v>
      </c>
      <c r="D6349" s="75" t="s">
        <v>219</v>
      </c>
      <c r="E6349" s="75" t="s">
        <v>15</v>
      </c>
      <c r="F6349" s="75" t="s">
        <v>707</v>
      </c>
      <c r="G6349" s="77">
        <v>0.0</v>
      </c>
    </row>
    <row r="6350">
      <c r="A6350" s="75" t="s">
        <v>665</v>
      </c>
      <c r="B6350" s="75" t="s">
        <v>704</v>
      </c>
      <c r="C6350" s="75" t="s">
        <v>683</v>
      </c>
      <c r="D6350" s="75" t="s">
        <v>219</v>
      </c>
      <c r="E6350" s="75" t="s">
        <v>19</v>
      </c>
      <c r="F6350" s="75" t="s">
        <v>705</v>
      </c>
      <c r="G6350" s="77">
        <v>3.0</v>
      </c>
    </row>
    <row r="6351">
      <c r="A6351" s="75" t="s">
        <v>665</v>
      </c>
      <c r="B6351" s="75" t="s">
        <v>704</v>
      </c>
      <c r="C6351" s="75" t="s">
        <v>683</v>
      </c>
      <c r="D6351" s="75" t="s">
        <v>219</v>
      </c>
      <c r="E6351" s="75" t="s">
        <v>19</v>
      </c>
      <c r="F6351" s="75" t="s">
        <v>706</v>
      </c>
      <c r="G6351" s="77">
        <v>2.0</v>
      </c>
    </row>
    <row r="6352">
      <c r="A6352" s="75" t="s">
        <v>665</v>
      </c>
      <c r="B6352" s="75" t="s">
        <v>704</v>
      </c>
      <c r="C6352" s="75" t="s">
        <v>683</v>
      </c>
      <c r="D6352" s="75" t="s">
        <v>219</v>
      </c>
      <c r="E6352" s="75" t="s">
        <v>19</v>
      </c>
      <c r="F6352" s="75" t="s">
        <v>707</v>
      </c>
      <c r="G6352" s="77">
        <v>2.0</v>
      </c>
    </row>
    <row r="6353">
      <c r="A6353" s="75" t="s">
        <v>665</v>
      </c>
      <c r="B6353" s="75" t="s">
        <v>704</v>
      </c>
      <c r="C6353" s="75" t="s">
        <v>683</v>
      </c>
      <c r="D6353" s="75" t="s">
        <v>219</v>
      </c>
      <c r="E6353" s="75" t="s">
        <v>13</v>
      </c>
      <c r="F6353" s="75" t="s">
        <v>705</v>
      </c>
      <c r="G6353" s="77">
        <v>1.0</v>
      </c>
    </row>
    <row r="6354">
      <c r="A6354" s="75" t="s">
        <v>665</v>
      </c>
      <c r="B6354" s="75" t="s">
        <v>704</v>
      </c>
      <c r="C6354" s="75" t="s">
        <v>683</v>
      </c>
      <c r="D6354" s="75" t="s">
        <v>219</v>
      </c>
      <c r="E6354" s="75" t="s">
        <v>13</v>
      </c>
      <c r="F6354" s="75" t="s">
        <v>706</v>
      </c>
      <c r="G6354" s="77">
        <v>1.0</v>
      </c>
    </row>
    <row r="6355">
      <c r="A6355" s="75" t="s">
        <v>665</v>
      </c>
      <c r="B6355" s="75" t="s">
        <v>704</v>
      </c>
      <c r="C6355" s="75" t="s">
        <v>683</v>
      </c>
      <c r="D6355" s="75" t="s">
        <v>219</v>
      </c>
      <c r="E6355" s="75" t="s">
        <v>13</v>
      </c>
      <c r="F6355" s="75" t="s">
        <v>707</v>
      </c>
      <c r="G6355" s="77">
        <v>1.0</v>
      </c>
    </row>
    <row r="6356">
      <c r="A6356" s="75" t="s">
        <v>665</v>
      </c>
      <c r="B6356" s="75" t="s">
        <v>704</v>
      </c>
      <c r="C6356" s="75" t="s">
        <v>683</v>
      </c>
      <c r="D6356" s="75" t="s">
        <v>219</v>
      </c>
      <c r="E6356" s="75" t="s">
        <v>10</v>
      </c>
      <c r="F6356" s="75" t="s">
        <v>705</v>
      </c>
      <c r="G6356" s="77">
        <v>194.0</v>
      </c>
    </row>
    <row r="6357">
      <c r="A6357" s="75" t="s">
        <v>665</v>
      </c>
      <c r="B6357" s="75" t="s">
        <v>704</v>
      </c>
      <c r="C6357" s="75" t="s">
        <v>683</v>
      </c>
      <c r="D6357" s="75" t="s">
        <v>219</v>
      </c>
      <c r="E6357" s="75" t="s">
        <v>10</v>
      </c>
      <c r="F6357" s="75" t="s">
        <v>706</v>
      </c>
      <c r="G6357" s="77">
        <v>133.0</v>
      </c>
    </row>
    <row r="6358">
      <c r="A6358" s="75" t="s">
        <v>665</v>
      </c>
      <c r="B6358" s="75" t="s">
        <v>704</v>
      </c>
      <c r="C6358" s="75" t="s">
        <v>683</v>
      </c>
      <c r="D6358" s="75" t="s">
        <v>219</v>
      </c>
      <c r="E6358" s="75" t="s">
        <v>10</v>
      </c>
      <c r="F6358" s="75" t="s">
        <v>707</v>
      </c>
      <c r="G6358" s="77">
        <v>73.0</v>
      </c>
    </row>
    <row r="6359">
      <c r="A6359" s="75" t="s">
        <v>665</v>
      </c>
      <c r="B6359" s="75" t="s">
        <v>704</v>
      </c>
      <c r="C6359" s="75" t="s">
        <v>683</v>
      </c>
      <c r="D6359" s="75" t="s">
        <v>219</v>
      </c>
      <c r="E6359" s="75" t="s">
        <v>16</v>
      </c>
      <c r="F6359" s="75" t="s">
        <v>705</v>
      </c>
      <c r="G6359" s="77">
        <v>21.0</v>
      </c>
    </row>
    <row r="6360">
      <c r="A6360" s="75" t="s">
        <v>665</v>
      </c>
      <c r="B6360" s="75" t="s">
        <v>704</v>
      </c>
      <c r="C6360" s="75" t="s">
        <v>683</v>
      </c>
      <c r="D6360" s="75" t="s">
        <v>219</v>
      </c>
      <c r="E6360" s="75" t="s">
        <v>16</v>
      </c>
      <c r="F6360" s="75" t="s">
        <v>706</v>
      </c>
      <c r="G6360" s="77">
        <v>11.0</v>
      </c>
    </row>
    <row r="6361">
      <c r="A6361" s="75" t="s">
        <v>665</v>
      </c>
      <c r="B6361" s="75" t="s">
        <v>704</v>
      </c>
      <c r="C6361" s="75" t="s">
        <v>683</v>
      </c>
      <c r="D6361" s="75" t="s">
        <v>219</v>
      </c>
      <c r="E6361" s="75" t="s">
        <v>16</v>
      </c>
      <c r="F6361" s="75" t="s">
        <v>707</v>
      </c>
      <c r="G6361" s="77">
        <v>9.0</v>
      </c>
    </row>
    <row r="6362">
      <c r="A6362" s="75" t="s">
        <v>665</v>
      </c>
      <c r="B6362" s="75" t="s">
        <v>704</v>
      </c>
      <c r="C6362" s="75" t="s">
        <v>683</v>
      </c>
      <c r="D6362" s="75" t="s">
        <v>219</v>
      </c>
      <c r="E6362" s="75" t="s">
        <v>12</v>
      </c>
      <c r="F6362" s="75" t="s">
        <v>705</v>
      </c>
      <c r="G6362" s="77">
        <v>15.0</v>
      </c>
    </row>
    <row r="6363">
      <c r="A6363" s="75" t="s">
        <v>665</v>
      </c>
      <c r="B6363" s="75" t="s">
        <v>704</v>
      </c>
      <c r="C6363" s="75" t="s">
        <v>683</v>
      </c>
      <c r="D6363" s="75" t="s">
        <v>219</v>
      </c>
      <c r="E6363" s="75" t="s">
        <v>12</v>
      </c>
      <c r="F6363" s="75" t="s">
        <v>706</v>
      </c>
      <c r="G6363" s="77">
        <v>0.0</v>
      </c>
    </row>
    <row r="6364">
      <c r="A6364" s="75" t="s">
        <v>665</v>
      </c>
      <c r="B6364" s="75" t="s">
        <v>704</v>
      </c>
      <c r="C6364" s="75" t="s">
        <v>683</v>
      </c>
      <c r="D6364" s="75" t="s">
        <v>219</v>
      </c>
      <c r="E6364" s="75" t="s">
        <v>12</v>
      </c>
      <c r="F6364" s="75" t="s">
        <v>707</v>
      </c>
      <c r="G6364" s="77">
        <v>0.0</v>
      </c>
    </row>
    <row r="6365">
      <c r="A6365" s="75" t="s">
        <v>665</v>
      </c>
      <c r="B6365" s="75" t="s">
        <v>704</v>
      </c>
      <c r="C6365" s="75" t="s">
        <v>683</v>
      </c>
      <c r="D6365" s="75" t="s">
        <v>265</v>
      </c>
      <c r="E6365" s="75" t="s">
        <v>11</v>
      </c>
      <c r="F6365" s="75" t="s">
        <v>705</v>
      </c>
      <c r="G6365" s="77">
        <v>9.0</v>
      </c>
    </row>
    <row r="6366">
      <c r="A6366" s="75" t="s">
        <v>665</v>
      </c>
      <c r="B6366" s="75" t="s">
        <v>704</v>
      </c>
      <c r="C6366" s="75" t="s">
        <v>683</v>
      </c>
      <c r="D6366" s="75" t="s">
        <v>265</v>
      </c>
      <c r="E6366" s="75" t="s">
        <v>11</v>
      </c>
      <c r="F6366" s="75" t="s">
        <v>706</v>
      </c>
      <c r="G6366" s="77">
        <v>0.0</v>
      </c>
    </row>
    <row r="6367">
      <c r="A6367" s="75" t="s">
        <v>665</v>
      </c>
      <c r="B6367" s="75" t="s">
        <v>704</v>
      </c>
      <c r="C6367" s="75" t="s">
        <v>683</v>
      </c>
      <c r="D6367" s="75" t="s">
        <v>265</v>
      </c>
      <c r="E6367" s="75" t="s">
        <v>11</v>
      </c>
      <c r="F6367" s="75" t="s">
        <v>707</v>
      </c>
      <c r="G6367" s="77">
        <v>0.0</v>
      </c>
    </row>
    <row r="6368">
      <c r="A6368" s="75" t="s">
        <v>665</v>
      </c>
      <c r="B6368" s="75" t="s">
        <v>704</v>
      </c>
      <c r="C6368" s="75" t="s">
        <v>683</v>
      </c>
      <c r="D6368" s="75" t="s">
        <v>265</v>
      </c>
      <c r="E6368" s="75" t="s">
        <v>15</v>
      </c>
      <c r="F6368" s="75" t="s">
        <v>705</v>
      </c>
      <c r="G6368" s="77">
        <v>8.0</v>
      </c>
    </row>
    <row r="6369">
      <c r="A6369" s="75" t="s">
        <v>665</v>
      </c>
      <c r="B6369" s="75" t="s">
        <v>704</v>
      </c>
      <c r="C6369" s="75" t="s">
        <v>683</v>
      </c>
      <c r="D6369" s="75" t="s">
        <v>265</v>
      </c>
      <c r="E6369" s="75" t="s">
        <v>15</v>
      </c>
      <c r="F6369" s="75" t="s">
        <v>706</v>
      </c>
      <c r="G6369" s="77">
        <v>0.0</v>
      </c>
    </row>
    <row r="6370">
      <c r="A6370" s="75" t="s">
        <v>665</v>
      </c>
      <c r="B6370" s="75" t="s">
        <v>704</v>
      </c>
      <c r="C6370" s="75" t="s">
        <v>683</v>
      </c>
      <c r="D6370" s="75" t="s">
        <v>265</v>
      </c>
      <c r="E6370" s="75" t="s">
        <v>15</v>
      </c>
      <c r="F6370" s="75" t="s">
        <v>707</v>
      </c>
      <c r="G6370" s="77">
        <v>0.0</v>
      </c>
    </row>
    <row r="6371">
      <c r="A6371" s="75" t="s">
        <v>665</v>
      </c>
      <c r="B6371" s="75" t="s">
        <v>704</v>
      </c>
      <c r="C6371" s="75" t="s">
        <v>683</v>
      </c>
      <c r="D6371" s="75" t="s">
        <v>265</v>
      </c>
      <c r="E6371" s="75" t="s">
        <v>10</v>
      </c>
      <c r="F6371" s="75" t="s">
        <v>705</v>
      </c>
      <c r="G6371" s="77">
        <v>7.0</v>
      </c>
    </row>
    <row r="6372">
      <c r="A6372" s="75" t="s">
        <v>665</v>
      </c>
      <c r="B6372" s="75" t="s">
        <v>704</v>
      </c>
      <c r="C6372" s="75" t="s">
        <v>683</v>
      </c>
      <c r="D6372" s="75" t="s">
        <v>265</v>
      </c>
      <c r="E6372" s="75" t="s">
        <v>10</v>
      </c>
      <c r="F6372" s="75" t="s">
        <v>706</v>
      </c>
      <c r="G6372" s="77">
        <v>3.0</v>
      </c>
    </row>
    <row r="6373">
      <c r="A6373" s="75" t="s">
        <v>665</v>
      </c>
      <c r="B6373" s="75" t="s">
        <v>704</v>
      </c>
      <c r="C6373" s="75" t="s">
        <v>683</v>
      </c>
      <c r="D6373" s="75" t="s">
        <v>265</v>
      </c>
      <c r="E6373" s="75" t="s">
        <v>10</v>
      </c>
      <c r="F6373" s="75" t="s">
        <v>707</v>
      </c>
      <c r="G6373" s="77">
        <v>1.0</v>
      </c>
    </row>
    <row r="6374">
      <c r="A6374" s="75" t="s">
        <v>665</v>
      </c>
      <c r="B6374" s="75" t="s">
        <v>704</v>
      </c>
      <c r="C6374" s="75" t="s">
        <v>683</v>
      </c>
      <c r="D6374" s="75" t="s">
        <v>265</v>
      </c>
      <c r="E6374" s="75" t="s">
        <v>16</v>
      </c>
      <c r="F6374" s="75" t="s">
        <v>705</v>
      </c>
      <c r="G6374" s="77">
        <v>1.0</v>
      </c>
    </row>
    <row r="6375">
      <c r="A6375" s="75" t="s">
        <v>665</v>
      </c>
      <c r="B6375" s="75" t="s">
        <v>704</v>
      </c>
      <c r="C6375" s="75" t="s">
        <v>683</v>
      </c>
      <c r="D6375" s="75" t="s">
        <v>265</v>
      </c>
      <c r="E6375" s="75" t="s">
        <v>16</v>
      </c>
      <c r="F6375" s="75" t="s">
        <v>706</v>
      </c>
      <c r="G6375" s="77">
        <v>0.0</v>
      </c>
    </row>
    <row r="6376">
      <c r="A6376" s="75" t="s">
        <v>665</v>
      </c>
      <c r="B6376" s="75" t="s">
        <v>704</v>
      </c>
      <c r="C6376" s="75" t="s">
        <v>683</v>
      </c>
      <c r="D6376" s="75" t="s">
        <v>265</v>
      </c>
      <c r="E6376" s="75" t="s">
        <v>16</v>
      </c>
      <c r="F6376" s="75" t="s">
        <v>707</v>
      </c>
      <c r="G6376" s="77">
        <v>0.0</v>
      </c>
    </row>
    <row r="6377">
      <c r="A6377" s="75" t="s">
        <v>665</v>
      </c>
      <c r="B6377" s="75" t="s">
        <v>704</v>
      </c>
      <c r="C6377" s="75" t="s">
        <v>683</v>
      </c>
      <c r="D6377" s="75" t="s">
        <v>218</v>
      </c>
      <c r="E6377" s="75" t="s">
        <v>17</v>
      </c>
      <c r="F6377" s="75" t="s">
        <v>705</v>
      </c>
      <c r="G6377" s="77">
        <v>2.0</v>
      </c>
    </row>
    <row r="6378">
      <c r="A6378" s="75" t="s">
        <v>665</v>
      </c>
      <c r="B6378" s="75" t="s">
        <v>704</v>
      </c>
      <c r="C6378" s="75" t="s">
        <v>683</v>
      </c>
      <c r="D6378" s="75" t="s">
        <v>218</v>
      </c>
      <c r="E6378" s="75" t="s">
        <v>17</v>
      </c>
      <c r="F6378" s="75" t="s">
        <v>706</v>
      </c>
      <c r="G6378" s="77">
        <v>0.0</v>
      </c>
    </row>
    <row r="6379">
      <c r="A6379" s="75" t="s">
        <v>665</v>
      </c>
      <c r="B6379" s="75" t="s">
        <v>704</v>
      </c>
      <c r="C6379" s="75" t="s">
        <v>683</v>
      </c>
      <c r="D6379" s="75" t="s">
        <v>218</v>
      </c>
      <c r="E6379" s="75" t="s">
        <v>17</v>
      </c>
      <c r="F6379" s="75" t="s">
        <v>707</v>
      </c>
      <c r="G6379" s="77">
        <v>0.0</v>
      </c>
    </row>
    <row r="6380">
      <c r="A6380" s="75" t="s">
        <v>665</v>
      </c>
      <c r="B6380" s="75" t="s">
        <v>704</v>
      </c>
      <c r="C6380" s="75" t="s">
        <v>683</v>
      </c>
      <c r="D6380" s="75" t="s">
        <v>218</v>
      </c>
      <c r="E6380" s="75" t="s">
        <v>14</v>
      </c>
      <c r="F6380" s="75" t="s">
        <v>705</v>
      </c>
      <c r="G6380" s="77">
        <v>2.0</v>
      </c>
    </row>
    <row r="6381">
      <c r="A6381" s="75" t="s">
        <v>665</v>
      </c>
      <c r="B6381" s="75" t="s">
        <v>704</v>
      </c>
      <c r="C6381" s="75" t="s">
        <v>683</v>
      </c>
      <c r="D6381" s="75" t="s">
        <v>218</v>
      </c>
      <c r="E6381" s="75" t="s">
        <v>14</v>
      </c>
      <c r="F6381" s="75" t="s">
        <v>706</v>
      </c>
      <c r="G6381" s="77">
        <v>0.0</v>
      </c>
    </row>
    <row r="6382">
      <c r="A6382" s="75" t="s">
        <v>665</v>
      </c>
      <c r="B6382" s="75" t="s">
        <v>704</v>
      </c>
      <c r="C6382" s="75" t="s">
        <v>683</v>
      </c>
      <c r="D6382" s="75" t="s">
        <v>218</v>
      </c>
      <c r="E6382" s="75" t="s">
        <v>14</v>
      </c>
      <c r="F6382" s="75" t="s">
        <v>707</v>
      </c>
      <c r="G6382" s="77">
        <v>0.0</v>
      </c>
    </row>
    <row r="6383">
      <c r="A6383" s="75" t="s">
        <v>665</v>
      </c>
      <c r="B6383" s="75" t="s">
        <v>704</v>
      </c>
      <c r="C6383" s="75" t="s">
        <v>683</v>
      </c>
      <c r="D6383" s="75" t="s">
        <v>218</v>
      </c>
      <c r="E6383" s="75" t="s">
        <v>11</v>
      </c>
      <c r="F6383" s="75" t="s">
        <v>705</v>
      </c>
      <c r="G6383" s="77">
        <v>77.0</v>
      </c>
    </row>
    <row r="6384">
      <c r="A6384" s="75" t="s">
        <v>665</v>
      </c>
      <c r="B6384" s="75" t="s">
        <v>704</v>
      </c>
      <c r="C6384" s="75" t="s">
        <v>683</v>
      </c>
      <c r="D6384" s="75" t="s">
        <v>218</v>
      </c>
      <c r="E6384" s="75" t="s">
        <v>11</v>
      </c>
      <c r="F6384" s="75" t="s">
        <v>706</v>
      </c>
      <c r="G6384" s="77">
        <v>8.0</v>
      </c>
    </row>
    <row r="6385">
      <c r="A6385" s="75" t="s">
        <v>665</v>
      </c>
      <c r="B6385" s="75" t="s">
        <v>704</v>
      </c>
      <c r="C6385" s="75" t="s">
        <v>683</v>
      </c>
      <c r="D6385" s="75" t="s">
        <v>218</v>
      </c>
      <c r="E6385" s="75" t="s">
        <v>11</v>
      </c>
      <c r="F6385" s="75" t="s">
        <v>707</v>
      </c>
      <c r="G6385" s="77">
        <v>7.0</v>
      </c>
    </row>
    <row r="6386">
      <c r="A6386" s="75" t="s">
        <v>665</v>
      </c>
      <c r="B6386" s="75" t="s">
        <v>704</v>
      </c>
      <c r="C6386" s="75" t="s">
        <v>683</v>
      </c>
      <c r="D6386" s="75" t="s">
        <v>218</v>
      </c>
      <c r="E6386" s="75" t="s">
        <v>20</v>
      </c>
      <c r="F6386" s="75" t="s">
        <v>705</v>
      </c>
      <c r="G6386" s="77">
        <v>4.0</v>
      </c>
    </row>
    <row r="6387">
      <c r="A6387" s="75" t="s">
        <v>665</v>
      </c>
      <c r="B6387" s="75" t="s">
        <v>704</v>
      </c>
      <c r="C6387" s="75" t="s">
        <v>683</v>
      </c>
      <c r="D6387" s="75" t="s">
        <v>218</v>
      </c>
      <c r="E6387" s="75" t="s">
        <v>20</v>
      </c>
      <c r="F6387" s="75" t="s">
        <v>706</v>
      </c>
      <c r="G6387" s="77">
        <v>1.0</v>
      </c>
    </row>
    <row r="6388">
      <c r="A6388" s="75" t="s">
        <v>665</v>
      </c>
      <c r="B6388" s="75" t="s">
        <v>704</v>
      </c>
      <c r="C6388" s="75" t="s">
        <v>683</v>
      </c>
      <c r="D6388" s="75" t="s">
        <v>218</v>
      </c>
      <c r="E6388" s="75" t="s">
        <v>20</v>
      </c>
      <c r="F6388" s="75" t="s">
        <v>707</v>
      </c>
      <c r="G6388" s="77">
        <v>1.0</v>
      </c>
    </row>
    <row r="6389">
      <c r="A6389" s="75" t="s">
        <v>665</v>
      </c>
      <c r="B6389" s="75" t="s">
        <v>704</v>
      </c>
      <c r="C6389" s="75" t="s">
        <v>683</v>
      </c>
      <c r="D6389" s="75" t="s">
        <v>218</v>
      </c>
      <c r="E6389" s="75" t="s">
        <v>15</v>
      </c>
      <c r="F6389" s="75" t="s">
        <v>705</v>
      </c>
      <c r="G6389" s="77">
        <v>12.0</v>
      </c>
    </row>
    <row r="6390">
      <c r="A6390" s="75" t="s">
        <v>665</v>
      </c>
      <c r="B6390" s="75" t="s">
        <v>704</v>
      </c>
      <c r="C6390" s="75" t="s">
        <v>683</v>
      </c>
      <c r="D6390" s="75" t="s">
        <v>218</v>
      </c>
      <c r="E6390" s="75" t="s">
        <v>15</v>
      </c>
      <c r="F6390" s="75" t="s">
        <v>706</v>
      </c>
      <c r="G6390" s="77">
        <v>0.0</v>
      </c>
    </row>
    <row r="6391">
      <c r="A6391" s="75" t="s">
        <v>665</v>
      </c>
      <c r="B6391" s="75" t="s">
        <v>704</v>
      </c>
      <c r="C6391" s="75" t="s">
        <v>683</v>
      </c>
      <c r="D6391" s="75" t="s">
        <v>218</v>
      </c>
      <c r="E6391" s="75" t="s">
        <v>15</v>
      </c>
      <c r="F6391" s="75" t="s">
        <v>707</v>
      </c>
      <c r="G6391" s="77">
        <v>0.0</v>
      </c>
    </row>
    <row r="6392">
      <c r="A6392" s="75" t="s">
        <v>665</v>
      </c>
      <c r="B6392" s="75" t="s">
        <v>704</v>
      </c>
      <c r="C6392" s="75" t="s">
        <v>683</v>
      </c>
      <c r="D6392" s="75" t="s">
        <v>218</v>
      </c>
      <c r="E6392" s="75" t="s">
        <v>10</v>
      </c>
      <c r="F6392" s="75" t="s">
        <v>705</v>
      </c>
      <c r="G6392" s="77">
        <v>85.0</v>
      </c>
    </row>
    <row r="6393">
      <c r="A6393" s="75" t="s">
        <v>665</v>
      </c>
      <c r="B6393" s="75" t="s">
        <v>704</v>
      </c>
      <c r="C6393" s="75" t="s">
        <v>683</v>
      </c>
      <c r="D6393" s="75" t="s">
        <v>218</v>
      </c>
      <c r="E6393" s="75" t="s">
        <v>10</v>
      </c>
      <c r="F6393" s="75" t="s">
        <v>706</v>
      </c>
      <c r="G6393" s="77">
        <v>63.0</v>
      </c>
    </row>
    <row r="6394">
      <c r="A6394" s="75" t="s">
        <v>665</v>
      </c>
      <c r="B6394" s="75" t="s">
        <v>704</v>
      </c>
      <c r="C6394" s="75" t="s">
        <v>683</v>
      </c>
      <c r="D6394" s="75" t="s">
        <v>218</v>
      </c>
      <c r="E6394" s="75" t="s">
        <v>10</v>
      </c>
      <c r="F6394" s="75" t="s">
        <v>707</v>
      </c>
      <c r="G6394" s="77">
        <v>39.0</v>
      </c>
    </row>
    <row r="6395">
      <c r="A6395" s="75" t="s">
        <v>665</v>
      </c>
      <c r="B6395" s="75" t="s">
        <v>704</v>
      </c>
      <c r="C6395" s="75" t="s">
        <v>683</v>
      </c>
      <c r="D6395" s="75" t="s">
        <v>218</v>
      </c>
      <c r="E6395" s="75" t="s">
        <v>16</v>
      </c>
      <c r="F6395" s="75" t="s">
        <v>705</v>
      </c>
      <c r="G6395" s="77">
        <v>3.0</v>
      </c>
    </row>
    <row r="6396">
      <c r="A6396" s="75" t="s">
        <v>665</v>
      </c>
      <c r="B6396" s="75" t="s">
        <v>704</v>
      </c>
      <c r="C6396" s="75" t="s">
        <v>683</v>
      </c>
      <c r="D6396" s="75" t="s">
        <v>218</v>
      </c>
      <c r="E6396" s="75" t="s">
        <v>16</v>
      </c>
      <c r="F6396" s="75" t="s">
        <v>706</v>
      </c>
      <c r="G6396" s="77">
        <v>1.0</v>
      </c>
    </row>
    <row r="6397">
      <c r="A6397" s="75" t="s">
        <v>665</v>
      </c>
      <c r="B6397" s="75" t="s">
        <v>704</v>
      </c>
      <c r="C6397" s="75" t="s">
        <v>683</v>
      </c>
      <c r="D6397" s="75" t="s">
        <v>218</v>
      </c>
      <c r="E6397" s="75" t="s">
        <v>16</v>
      </c>
      <c r="F6397" s="75" t="s">
        <v>707</v>
      </c>
      <c r="G6397" s="77">
        <v>1.0</v>
      </c>
    </row>
    <row r="6398">
      <c r="A6398" s="75" t="s">
        <v>665</v>
      </c>
      <c r="B6398" s="75" t="s">
        <v>704</v>
      </c>
      <c r="C6398" s="75" t="s">
        <v>683</v>
      </c>
      <c r="D6398" s="75" t="s">
        <v>218</v>
      </c>
      <c r="E6398" s="75" t="s">
        <v>12</v>
      </c>
      <c r="F6398" s="75" t="s">
        <v>705</v>
      </c>
      <c r="G6398" s="77">
        <v>6.0</v>
      </c>
    </row>
    <row r="6399">
      <c r="A6399" s="75" t="s">
        <v>665</v>
      </c>
      <c r="B6399" s="75" t="s">
        <v>704</v>
      </c>
      <c r="C6399" s="75" t="s">
        <v>683</v>
      </c>
      <c r="D6399" s="75" t="s">
        <v>218</v>
      </c>
      <c r="E6399" s="75" t="s">
        <v>12</v>
      </c>
      <c r="F6399" s="75" t="s">
        <v>706</v>
      </c>
      <c r="G6399" s="77">
        <v>0.0</v>
      </c>
    </row>
    <row r="6400">
      <c r="A6400" s="75" t="s">
        <v>665</v>
      </c>
      <c r="B6400" s="75" t="s">
        <v>704</v>
      </c>
      <c r="C6400" s="75" t="s">
        <v>683</v>
      </c>
      <c r="D6400" s="75" t="s">
        <v>218</v>
      </c>
      <c r="E6400" s="75" t="s">
        <v>12</v>
      </c>
      <c r="F6400" s="75" t="s">
        <v>707</v>
      </c>
      <c r="G6400" s="77">
        <v>0.0</v>
      </c>
    </row>
    <row r="6401">
      <c r="A6401" s="75" t="s">
        <v>665</v>
      </c>
      <c r="B6401" s="75" t="s">
        <v>704</v>
      </c>
      <c r="C6401" s="75" t="s">
        <v>683</v>
      </c>
      <c r="D6401" s="75" t="s">
        <v>218</v>
      </c>
      <c r="E6401" s="75" t="s">
        <v>18</v>
      </c>
      <c r="F6401" s="75" t="s">
        <v>705</v>
      </c>
      <c r="G6401" s="77">
        <v>1.0</v>
      </c>
    </row>
    <row r="6402">
      <c r="A6402" s="75" t="s">
        <v>665</v>
      </c>
      <c r="B6402" s="75" t="s">
        <v>704</v>
      </c>
      <c r="C6402" s="75" t="s">
        <v>683</v>
      </c>
      <c r="D6402" s="75" t="s">
        <v>218</v>
      </c>
      <c r="E6402" s="75" t="s">
        <v>18</v>
      </c>
      <c r="F6402" s="75" t="s">
        <v>706</v>
      </c>
      <c r="G6402" s="77">
        <v>0.0</v>
      </c>
    </row>
    <row r="6403">
      <c r="A6403" s="75" t="s">
        <v>665</v>
      </c>
      <c r="B6403" s="75" t="s">
        <v>704</v>
      </c>
      <c r="C6403" s="75" t="s">
        <v>683</v>
      </c>
      <c r="D6403" s="75" t="s">
        <v>218</v>
      </c>
      <c r="E6403" s="75" t="s">
        <v>18</v>
      </c>
      <c r="F6403" s="75" t="s">
        <v>707</v>
      </c>
      <c r="G6403" s="77">
        <v>0.0</v>
      </c>
    </row>
    <row r="6404">
      <c r="A6404" s="75" t="s">
        <v>665</v>
      </c>
      <c r="B6404" s="75" t="s">
        <v>704</v>
      </c>
      <c r="C6404" s="75" t="s">
        <v>683</v>
      </c>
      <c r="D6404" s="75" t="s">
        <v>127</v>
      </c>
      <c r="E6404" s="75" t="s">
        <v>17</v>
      </c>
      <c r="F6404" s="75" t="s">
        <v>705</v>
      </c>
      <c r="G6404" s="77">
        <v>28.0</v>
      </c>
    </row>
    <row r="6405">
      <c r="A6405" s="75" t="s">
        <v>665</v>
      </c>
      <c r="B6405" s="75" t="s">
        <v>704</v>
      </c>
      <c r="C6405" s="75" t="s">
        <v>683</v>
      </c>
      <c r="D6405" s="75" t="s">
        <v>127</v>
      </c>
      <c r="E6405" s="75" t="s">
        <v>17</v>
      </c>
      <c r="F6405" s="75" t="s">
        <v>706</v>
      </c>
      <c r="G6405" s="77">
        <v>0.0</v>
      </c>
    </row>
    <row r="6406">
      <c r="A6406" s="75" t="s">
        <v>665</v>
      </c>
      <c r="B6406" s="75" t="s">
        <v>704</v>
      </c>
      <c r="C6406" s="75" t="s">
        <v>683</v>
      </c>
      <c r="D6406" s="75" t="s">
        <v>127</v>
      </c>
      <c r="E6406" s="75" t="s">
        <v>17</v>
      </c>
      <c r="F6406" s="75" t="s">
        <v>707</v>
      </c>
      <c r="G6406" s="77">
        <v>0.0</v>
      </c>
    </row>
    <row r="6407">
      <c r="A6407" s="75" t="s">
        <v>665</v>
      </c>
      <c r="B6407" s="75" t="s">
        <v>704</v>
      </c>
      <c r="C6407" s="75" t="s">
        <v>683</v>
      </c>
      <c r="D6407" s="75" t="s">
        <v>127</v>
      </c>
      <c r="E6407" s="75" t="s">
        <v>14</v>
      </c>
      <c r="F6407" s="75" t="s">
        <v>705</v>
      </c>
      <c r="G6407" s="77">
        <v>82.0</v>
      </c>
    </row>
    <row r="6408">
      <c r="A6408" s="75" t="s">
        <v>665</v>
      </c>
      <c r="B6408" s="75" t="s">
        <v>704</v>
      </c>
      <c r="C6408" s="75" t="s">
        <v>683</v>
      </c>
      <c r="D6408" s="75" t="s">
        <v>127</v>
      </c>
      <c r="E6408" s="75" t="s">
        <v>14</v>
      </c>
      <c r="F6408" s="75" t="s">
        <v>706</v>
      </c>
      <c r="G6408" s="77">
        <v>0.0</v>
      </c>
    </row>
    <row r="6409">
      <c r="A6409" s="75" t="s">
        <v>665</v>
      </c>
      <c r="B6409" s="75" t="s">
        <v>704</v>
      </c>
      <c r="C6409" s="75" t="s">
        <v>683</v>
      </c>
      <c r="D6409" s="75" t="s">
        <v>127</v>
      </c>
      <c r="E6409" s="75" t="s">
        <v>14</v>
      </c>
      <c r="F6409" s="75" t="s">
        <v>707</v>
      </c>
      <c r="G6409" s="77">
        <v>0.0</v>
      </c>
    </row>
    <row r="6410">
      <c r="A6410" s="75" t="s">
        <v>665</v>
      </c>
      <c r="B6410" s="75" t="s">
        <v>704</v>
      </c>
      <c r="C6410" s="75" t="s">
        <v>683</v>
      </c>
      <c r="D6410" s="75" t="s">
        <v>127</v>
      </c>
      <c r="E6410" s="75" t="s">
        <v>11</v>
      </c>
      <c r="F6410" s="75" t="s">
        <v>705</v>
      </c>
      <c r="G6410" s="77">
        <v>715.0</v>
      </c>
    </row>
    <row r="6411">
      <c r="A6411" s="75" t="s">
        <v>665</v>
      </c>
      <c r="B6411" s="75" t="s">
        <v>704</v>
      </c>
      <c r="C6411" s="75" t="s">
        <v>683</v>
      </c>
      <c r="D6411" s="75" t="s">
        <v>127</v>
      </c>
      <c r="E6411" s="75" t="s">
        <v>11</v>
      </c>
      <c r="F6411" s="75" t="s">
        <v>706</v>
      </c>
      <c r="G6411" s="77">
        <v>70.0</v>
      </c>
    </row>
    <row r="6412">
      <c r="A6412" s="75" t="s">
        <v>665</v>
      </c>
      <c r="B6412" s="75" t="s">
        <v>704</v>
      </c>
      <c r="C6412" s="75" t="s">
        <v>683</v>
      </c>
      <c r="D6412" s="75" t="s">
        <v>127</v>
      </c>
      <c r="E6412" s="75" t="s">
        <v>11</v>
      </c>
      <c r="F6412" s="75" t="s">
        <v>707</v>
      </c>
      <c r="G6412" s="77">
        <v>67.0</v>
      </c>
    </row>
    <row r="6413">
      <c r="A6413" s="75" t="s">
        <v>665</v>
      </c>
      <c r="B6413" s="75" t="s">
        <v>704</v>
      </c>
      <c r="C6413" s="75" t="s">
        <v>683</v>
      </c>
      <c r="D6413" s="75" t="s">
        <v>127</v>
      </c>
      <c r="E6413" s="75" t="s">
        <v>20</v>
      </c>
      <c r="F6413" s="75" t="s">
        <v>705</v>
      </c>
      <c r="G6413" s="77">
        <v>21.0</v>
      </c>
    </row>
    <row r="6414">
      <c r="A6414" s="75" t="s">
        <v>665</v>
      </c>
      <c r="B6414" s="75" t="s">
        <v>704</v>
      </c>
      <c r="C6414" s="75" t="s">
        <v>683</v>
      </c>
      <c r="D6414" s="75" t="s">
        <v>127</v>
      </c>
      <c r="E6414" s="75" t="s">
        <v>20</v>
      </c>
      <c r="F6414" s="75" t="s">
        <v>706</v>
      </c>
      <c r="G6414" s="77">
        <v>0.0</v>
      </c>
    </row>
    <row r="6415">
      <c r="A6415" s="75" t="s">
        <v>665</v>
      </c>
      <c r="B6415" s="75" t="s">
        <v>704</v>
      </c>
      <c r="C6415" s="75" t="s">
        <v>683</v>
      </c>
      <c r="D6415" s="75" t="s">
        <v>127</v>
      </c>
      <c r="E6415" s="75" t="s">
        <v>20</v>
      </c>
      <c r="F6415" s="75" t="s">
        <v>707</v>
      </c>
      <c r="G6415" s="77">
        <v>0.0</v>
      </c>
    </row>
    <row r="6416">
      <c r="A6416" s="75" t="s">
        <v>665</v>
      </c>
      <c r="B6416" s="75" t="s">
        <v>704</v>
      </c>
      <c r="C6416" s="75" t="s">
        <v>683</v>
      </c>
      <c r="D6416" s="75" t="s">
        <v>127</v>
      </c>
      <c r="E6416" s="75" t="s">
        <v>15</v>
      </c>
      <c r="F6416" s="75" t="s">
        <v>705</v>
      </c>
      <c r="G6416" s="77">
        <v>101.0</v>
      </c>
    </row>
    <row r="6417">
      <c r="A6417" s="75" t="s">
        <v>665</v>
      </c>
      <c r="B6417" s="75" t="s">
        <v>704</v>
      </c>
      <c r="C6417" s="75" t="s">
        <v>683</v>
      </c>
      <c r="D6417" s="75" t="s">
        <v>127</v>
      </c>
      <c r="E6417" s="75" t="s">
        <v>15</v>
      </c>
      <c r="F6417" s="75" t="s">
        <v>706</v>
      </c>
      <c r="G6417" s="77">
        <v>0.0</v>
      </c>
    </row>
    <row r="6418">
      <c r="A6418" s="75" t="s">
        <v>665</v>
      </c>
      <c r="B6418" s="75" t="s">
        <v>704</v>
      </c>
      <c r="C6418" s="75" t="s">
        <v>683</v>
      </c>
      <c r="D6418" s="75" t="s">
        <v>127</v>
      </c>
      <c r="E6418" s="75" t="s">
        <v>15</v>
      </c>
      <c r="F6418" s="75" t="s">
        <v>707</v>
      </c>
      <c r="G6418" s="77">
        <v>0.0</v>
      </c>
    </row>
    <row r="6419">
      <c r="A6419" s="75" t="s">
        <v>665</v>
      </c>
      <c r="B6419" s="75" t="s">
        <v>704</v>
      </c>
      <c r="C6419" s="75" t="s">
        <v>683</v>
      </c>
      <c r="D6419" s="75" t="s">
        <v>127</v>
      </c>
      <c r="E6419" s="75" t="s">
        <v>19</v>
      </c>
      <c r="F6419" s="75" t="s">
        <v>705</v>
      </c>
      <c r="G6419" s="77">
        <v>38.0</v>
      </c>
    </row>
    <row r="6420">
      <c r="A6420" s="75" t="s">
        <v>665</v>
      </c>
      <c r="B6420" s="75" t="s">
        <v>704</v>
      </c>
      <c r="C6420" s="75" t="s">
        <v>683</v>
      </c>
      <c r="D6420" s="75" t="s">
        <v>127</v>
      </c>
      <c r="E6420" s="75" t="s">
        <v>19</v>
      </c>
      <c r="F6420" s="75" t="s">
        <v>706</v>
      </c>
      <c r="G6420" s="77">
        <v>10.0</v>
      </c>
    </row>
    <row r="6421">
      <c r="A6421" s="75" t="s">
        <v>665</v>
      </c>
      <c r="B6421" s="75" t="s">
        <v>704</v>
      </c>
      <c r="C6421" s="75" t="s">
        <v>683</v>
      </c>
      <c r="D6421" s="75" t="s">
        <v>127</v>
      </c>
      <c r="E6421" s="75" t="s">
        <v>19</v>
      </c>
      <c r="F6421" s="75" t="s">
        <v>707</v>
      </c>
      <c r="G6421" s="77">
        <v>10.0</v>
      </c>
    </row>
    <row r="6422">
      <c r="A6422" s="75" t="s">
        <v>665</v>
      </c>
      <c r="B6422" s="75" t="s">
        <v>704</v>
      </c>
      <c r="C6422" s="75" t="s">
        <v>683</v>
      </c>
      <c r="D6422" s="75" t="s">
        <v>127</v>
      </c>
      <c r="E6422" s="75" t="s">
        <v>13</v>
      </c>
      <c r="F6422" s="75" t="s">
        <v>705</v>
      </c>
      <c r="G6422" s="77">
        <v>28.0</v>
      </c>
    </row>
    <row r="6423">
      <c r="A6423" s="75" t="s">
        <v>665</v>
      </c>
      <c r="B6423" s="75" t="s">
        <v>704</v>
      </c>
      <c r="C6423" s="75" t="s">
        <v>683</v>
      </c>
      <c r="D6423" s="75" t="s">
        <v>127</v>
      </c>
      <c r="E6423" s="75" t="s">
        <v>13</v>
      </c>
      <c r="F6423" s="75" t="s">
        <v>706</v>
      </c>
      <c r="G6423" s="77">
        <v>1.0</v>
      </c>
    </row>
    <row r="6424">
      <c r="A6424" s="75" t="s">
        <v>665</v>
      </c>
      <c r="B6424" s="75" t="s">
        <v>704</v>
      </c>
      <c r="C6424" s="75" t="s">
        <v>683</v>
      </c>
      <c r="D6424" s="75" t="s">
        <v>127</v>
      </c>
      <c r="E6424" s="25" t="s">
        <v>13</v>
      </c>
      <c r="F6424" s="75" t="s">
        <v>707</v>
      </c>
      <c r="G6424" s="77">
        <v>1.0</v>
      </c>
    </row>
    <row r="6425">
      <c r="A6425" s="75" t="s">
        <v>665</v>
      </c>
      <c r="B6425" s="75" t="s">
        <v>704</v>
      </c>
      <c r="C6425" s="75" t="s">
        <v>683</v>
      </c>
      <c r="D6425" s="75" t="s">
        <v>127</v>
      </c>
      <c r="E6425" s="25" t="s">
        <v>10</v>
      </c>
      <c r="F6425" s="75" t="s">
        <v>705</v>
      </c>
      <c r="G6425" s="77">
        <v>1104.0</v>
      </c>
    </row>
    <row r="6426">
      <c r="A6426" s="75" t="s">
        <v>665</v>
      </c>
      <c r="B6426" s="75" t="s">
        <v>704</v>
      </c>
      <c r="C6426" s="75" t="s">
        <v>683</v>
      </c>
      <c r="D6426" s="75" t="s">
        <v>127</v>
      </c>
      <c r="E6426" s="25" t="s">
        <v>10</v>
      </c>
      <c r="F6426" s="75" t="s">
        <v>706</v>
      </c>
      <c r="G6426" s="77">
        <v>483.0</v>
      </c>
    </row>
    <row r="6427">
      <c r="A6427" s="75" t="s">
        <v>665</v>
      </c>
      <c r="B6427" s="75" t="s">
        <v>704</v>
      </c>
      <c r="C6427" s="75" t="s">
        <v>683</v>
      </c>
      <c r="D6427" s="75" t="s">
        <v>127</v>
      </c>
      <c r="E6427" s="25" t="s">
        <v>10</v>
      </c>
      <c r="F6427" s="75" t="s">
        <v>707</v>
      </c>
      <c r="G6427" s="77">
        <v>257.0</v>
      </c>
    </row>
    <row r="6428">
      <c r="A6428" s="75" t="s">
        <v>665</v>
      </c>
      <c r="B6428" s="75" t="s">
        <v>704</v>
      </c>
      <c r="C6428" s="75" t="s">
        <v>683</v>
      </c>
      <c r="D6428" s="75" t="s">
        <v>127</v>
      </c>
      <c r="E6428" s="25" t="s">
        <v>16</v>
      </c>
      <c r="F6428" s="75" t="s">
        <v>705</v>
      </c>
      <c r="G6428" s="77">
        <v>130.0</v>
      </c>
    </row>
    <row r="6429">
      <c r="A6429" s="75" t="s">
        <v>665</v>
      </c>
      <c r="B6429" s="75" t="s">
        <v>704</v>
      </c>
      <c r="C6429" s="75" t="s">
        <v>683</v>
      </c>
      <c r="D6429" s="75" t="s">
        <v>127</v>
      </c>
      <c r="E6429" s="25" t="s">
        <v>16</v>
      </c>
      <c r="F6429" s="75" t="s">
        <v>706</v>
      </c>
      <c r="G6429" s="77">
        <v>68.0</v>
      </c>
    </row>
    <row r="6430">
      <c r="A6430" s="75" t="s">
        <v>665</v>
      </c>
      <c r="B6430" s="75" t="s">
        <v>704</v>
      </c>
      <c r="C6430" s="75" t="s">
        <v>683</v>
      </c>
      <c r="D6430" s="75" t="s">
        <v>127</v>
      </c>
      <c r="E6430" s="25" t="s">
        <v>16</v>
      </c>
      <c r="F6430" s="75" t="s">
        <v>707</v>
      </c>
      <c r="G6430" s="77">
        <v>63.0</v>
      </c>
    </row>
    <row r="6431">
      <c r="A6431" s="75" t="s">
        <v>665</v>
      </c>
      <c r="B6431" s="75" t="s">
        <v>704</v>
      </c>
      <c r="C6431" s="75" t="s">
        <v>683</v>
      </c>
      <c r="D6431" s="75" t="s">
        <v>127</v>
      </c>
      <c r="E6431" s="25" t="s">
        <v>12</v>
      </c>
      <c r="F6431" s="75" t="s">
        <v>705</v>
      </c>
      <c r="G6431" s="77">
        <v>116.0</v>
      </c>
    </row>
    <row r="6432">
      <c r="A6432" s="75" t="s">
        <v>665</v>
      </c>
      <c r="B6432" s="75" t="s">
        <v>704</v>
      </c>
      <c r="C6432" s="75" t="s">
        <v>683</v>
      </c>
      <c r="D6432" s="75" t="s">
        <v>127</v>
      </c>
      <c r="E6432" s="25" t="s">
        <v>12</v>
      </c>
      <c r="F6432" s="75" t="s">
        <v>706</v>
      </c>
      <c r="G6432" s="77">
        <v>5.0</v>
      </c>
    </row>
    <row r="6433">
      <c r="A6433" s="75" t="s">
        <v>665</v>
      </c>
      <c r="B6433" s="75" t="s">
        <v>704</v>
      </c>
      <c r="C6433" s="75" t="s">
        <v>683</v>
      </c>
      <c r="D6433" s="75" t="s">
        <v>127</v>
      </c>
      <c r="E6433" s="25" t="s">
        <v>12</v>
      </c>
      <c r="F6433" s="75" t="s">
        <v>707</v>
      </c>
      <c r="G6433" s="77">
        <v>4.0</v>
      </c>
    </row>
    <row r="6434">
      <c r="A6434" s="75" t="s">
        <v>665</v>
      </c>
      <c r="B6434" s="75" t="s">
        <v>704</v>
      </c>
      <c r="C6434" s="75" t="s">
        <v>683</v>
      </c>
      <c r="D6434" s="75" t="s">
        <v>127</v>
      </c>
      <c r="E6434" s="25" t="s">
        <v>18</v>
      </c>
      <c r="F6434" s="75" t="s">
        <v>705</v>
      </c>
      <c r="G6434" s="77">
        <v>15.0</v>
      </c>
    </row>
    <row r="6435">
      <c r="A6435" s="75" t="s">
        <v>665</v>
      </c>
      <c r="B6435" s="75" t="s">
        <v>704</v>
      </c>
      <c r="C6435" s="75" t="s">
        <v>683</v>
      </c>
      <c r="D6435" s="75" t="s">
        <v>127</v>
      </c>
      <c r="E6435" s="25" t="s">
        <v>18</v>
      </c>
      <c r="F6435" s="75" t="s">
        <v>706</v>
      </c>
      <c r="G6435" s="77">
        <v>1.0</v>
      </c>
    </row>
    <row r="6436">
      <c r="A6436" s="75" t="s">
        <v>665</v>
      </c>
      <c r="B6436" s="75" t="s">
        <v>704</v>
      </c>
      <c r="C6436" s="75" t="s">
        <v>683</v>
      </c>
      <c r="D6436" s="75" t="s">
        <v>127</v>
      </c>
      <c r="E6436" s="25" t="s">
        <v>18</v>
      </c>
      <c r="F6436" s="75" t="s">
        <v>707</v>
      </c>
      <c r="G6436" s="77">
        <v>1.0</v>
      </c>
    </row>
    <row r="6437">
      <c r="A6437" s="75" t="s">
        <v>665</v>
      </c>
      <c r="B6437" s="75" t="s">
        <v>704</v>
      </c>
      <c r="C6437" s="75" t="s">
        <v>683</v>
      </c>
      <c r="D6437" s="75" t="s">
        <v>187</v>
      </c>
      <c r="E6437" s="25" t="s">
        <v>17</v>
      </c>
      <c r="F6437" s="75" t="s">
        <v>705</v>
      </c>
      <c r="G6437" s="77">
        <v>23.0</v>
      </c>
    </row>
    <row r="6438">
      <c r="A6438" s="75" t="s">
        <v>665</v>
      </c>
      <c r="B6438" s="75" t="s">
        <v>704</v>
      </c>
      <c r="C6438" s="75" t="s">
        <v>683</v>
      </c>
      <c r="D6438" s="75" t="s">
        <v>187</v>
      </c>
      <c r="E6438" s="25" t="s">
        <v>17</v>
      </c>
      <c r="F6438" s="75" t="s">
        <v>706</v>
      </c>
      <c r="G6438" s="77">
        <v>7.0</v>
      </c>
    </row>
    <row r="6439">
      <c r="A6439" s="75" t="s">
        <v>665</v>
      </c>
      <c r="B6439" s="75" t="s">
        <v>704</v>
      </c>
      <c r="C6439" s="75" t="s">
        <v>683</v>
      </c>
      <c r="D6439" s="75" t="s">
        <v>187</v>
      </c>
      <c r="E6439" s="25" t="s">
        <v>17</v>
      </c>
      <c r="F6439" s="75" t="s">
        <v>707</v>
      </c>
      <c r="G6439" s="77">
        <v>6.0</v>
      </c>
    </row>
    <row r="6440">
      <c r="A6440" s="75" t="s">
        <v>665</v>
      </c>
      <c r="B6440" s="75" t="s">
        <v>704</v>
      </c>
      <c r="C6440" s="75" t="s">
        <v>683</v>
      </c>
      <c r="D6440" s="75" t="s">
        <v>187</v>
      </c>
      <c r="E6440" s="25" t="s">
        <v>14</v>
      </c>
      <c r="F6440" s="75" t="s">
        <v>705</v>
      </c>
      <c r="G6440" s="77">
        <v>115.0</v>
      </c>
    </row>
    <row r="6441">
      <c r="A6441" s="75" t="s">
        <v>665</v>
      </c>
      <c r="B6441" s="75" t="s">
        <v>704</v>
      </c>
      <c r="C6441" s="75" t="s">
        <v>683</v>
      </c>
      <c r="D6441" s="75" t="s">
        <v>187</v>
      </c>
      <c r="E6441" s="25" t="s">
        <v>14</v>
      </c>
      <c r="F6441" s="75" t="s">
        <v>706</v>
      </c>
      <c r="G6441" s="77">
        <v>0.0</v>
      </c>
    </row>
    <row r="6442">
      <c r="A6442" s="75" t="s">
        <v>665</v>
      </c>
      <c r="B6442" s="75" t="s">
        <v>704</v>
      </c>
      <c r="C6442" s="75" t="s">
        <v>683</v>
      </c>
      <c r="D6442" s="75" t="s">
        <v>187</v>
      </c>
      <c r="E6442" s="25" t="s">
        <v>14</v>
      </c>
      <c r="F6442" s="75" t="s">
        <v>707</v>
      </c>
      <c r="G6442" s="77">
        <v>0.0</v>
      </c>
    </row>
    <row r="6443">
      <c r="A6443" s="75" t="s">
        <v>665</v>
      </c>
      <c r="B6443" s="75" t="s">
        <v>704</v>
      </c>
      <c r="C6443" s="75" t="s">
        <v>683</v>
      </c>
      <c r="D6443" s="75" t="s">
        <v>187</v>
      </c>
      <c r="E6443" s="25" t="s">
        <v>11</v>
      </c>
      <c r="F6443" s="75" t="s">
        <v>705</v>
      </c>
      <c r="G6443" s="77">
        <v>1805.0</v>
      </c>
    </row>
    <row r="6444">
      <c r="A6444" s="75" t="s">
        <v>665</v>
      </c>
      <c r="B6444" s="75" t="s">
        <v>704</v>
      </c>
      <c r="C6444" s="75" t="s">
        <v>683</v>
      </c>
      <c r="D6444" s="75" t="s">
        <v>187</v>
      </c>
      <c r="E6444" s="25" t="s">
        <v>11</v>
      </c>
      <c r="F6444" s="75" t="s">
        <v>706</v>
      </c>
      <c r="G6444" s="77">
        <v>91.0</v>
      </c>
    </row>
    <row r="6445">
      <c r="A6445" s="75" t="s">
        <v>665</v>
      </c>
      <c r="B6445" s="75" t="s">
        <v>704</v>
      </c>
      <c r="C6445" s="75" t="s">
        <v>683</v>
      </c>
      <c r="D6445" s="75" t="s">
        <v>187</v>
      </c>
      <c r="E6445" s="25" t="s">
        <v>11</v>
      </c>
      <c r="F6445" s="75" t="s">
        <v>707</v>
      </c>
      <c r="G6445" s="77">
        <v>79.0</v>
      </c>
    </row>
    <row r="6446">
      <c r="A6446" s="75" t="s">
        <v>665</v>
      </c>
      <c r="B6446" s="75" t="s">
        <v>704</v>
      </c>
      <c r="C6446" s="75" t="s">
        <v>683</v>
      </c>
      <c r="D6446" s="75" t="s">
        <v>187</v>
      </c>
      <c r="E6446" s="25" t="s">
        <v>20</v>
      </c>
      <c r="F6446" s="75" t="s">
        <v>705</v>
      </c>
      <c r="G6446" s="77">
        <v>23.0</v>
      </c>
    </row>
    <row r="6447">
      <c r="A6447" s="75" t="s">
        <v>665</v>
      </c>
      <c r="B6447" s="75" t="s">
        <v>704</v>
      </c>
      <c r="C6447" s="75" t="s">
        <v>683</v>
      </c>
      <c r="D6447" s="75" t="s">
        <v>187</v>
      </c>
      <c r="E6447" s="25" t="s">
        <v>20</v>
      </c>
      <c r="F6447" s="75" t="s">
        <v>706</v>
      </c>
      <c r="G6447" s="77">
        <v>0.0</v>
      </c>
    </row>
    <row r="6448">
      <c r="A6448" s="75" t="s">
        <v>665</v>
      </c>
      <c r="B6448" s="75" t="s">
        <v>704</v>
      </c>
      <c r="C6448" s="75" t="s">
        <v>683</v>
      </c>
      <c r="D6448" s="75" t="s">
        <v>187</v>
      </c>
      <c r="E6448" s="75" t="s">
        <v>20</v>
      </c>
      <c r="F6448" s="75" t="s">
        <v>707</v>
      </c>
      <c r="G6448" s="77">
        <v>0.0</v>
      </c>
    </row>
    <row r="6449">
      <c r="A6449" s="75" t="s">
        <v>665</v>
      </c>
      <c r="B6449" s="75" t="s">
        <v>704</v>
      </c>
      <c r="C6449" s="75" t="s">
        <v>683</v>
      </c>
      <c r="D6449" s="75" t="s">
        <v>187</v>
      </c>
      <c r="E6449" s="75" t="s">
        <v>15</v>
      </c>
      <c r="F6449" s="75" t="s">
        <v>705</v>
      </c>
      <c r="G6449" s="77">
        <v>101.0</v>
      </c>
    </row>
    <row r="6450">
      <c r="A6450" s="75" t="s">
        <v>665</v>
      </c>
      <c r="B6450" s="75" t="s">
        <v>704</v>
      </c>
      <c r="C6450" s="75" t="s">
        <v>683</v>
      </c>
      <c r="D6450" s="75" t="s">
        <v>187</v>
      </c>
      <c r="E6450" s="75" t="s">
        <v>15</v>
      </c>
      <c r="F6450" s="75" t="s">
        <v>706</v>
      </c>
      <c r="G6450" s="77">
        <v>2.0</v>
      </c>
    </row>
    <row r="6451">
      <c r="A6451" s="75" t="s">
        <v>665</v>
      </c>
      <c r="B6451" s="75" t="s">
        <v>704</v>
      </c>
      <c r="C6451" s="75" t="s">
        <v>683</v>
      </c>
      <c r="D6451" s="75" t="s">
        <v>187</v>
      </c>
      <c r="E6451" s="75" t="s">
        <v>15</v>
      </c>
      <c r="F6451" s="75" t="s">
        <v>707</v>
      </c>
      <c r="G6451" s="77">
        <v>2.0</v>
      </c>
    </row>
    <row r="6452">
      <c r="A6452" s="75" t="s">
        <v>665</v>
      </c>
      <c r="B6452" s="75" t="s">
        <v>704</v>
      </c>
      <c r="C6452" s="75" t="s">
        <v>683</v>
      </c>
      <c r="D6452" s="75" t="s">
        <v>187</v>
      </c>
      <c r="E6452" s="25" t="s">
        <v>19</v>
      </c>
      <c r="F6452" s="75" t="s">
        <v>705</v>
      </c>
      <c r="G6452" s="77">
        <v>10.0</v>
      </c>
    </row>
    <row r="6453">
      <c r="A6453" s="75" t="s">
        <v>665</v>
      </c>
      <c r="B6453" s="75" t="s">
        <v>704</v>
      </c>
      <c r="C6453" s="75" t="s">
        <v>683</v>
      </c>
      <c r="D6453" s="75" t="s">
        <v>187</v>
      </c>
      <c r="E6453" s="25" t="s">
        <v>19</v>
      </c>
      <c r="F6453" s="75" t="s">
        <v>706</v>
      </c>
      <c r="G6453" s="77">
        <v>4.0</v>
      </c>
    </row>
    <row r="6454">
      <c r="A6454" s="75" t="s">
        <v>665</v>
      </c>
      <c r="B6454" s="75" t="s">
        <v>704</v>
      </c>
      <c r="C6454" s="75" t="s">
        <v>683</v>
      </c>
      <c r="D6454" s="75" t="s">
        <v>187</v>
      </c>
      <c r="E6454" s="25" t="s">
        <v>19</v>
      </c>
      <c r="F6454" s="75" t="s">
        <v>707</v>
      </c>
      <c r="G6454" s="77">
        <v>3.0</v>
      </c>
    </row>
    <row r="6455">
      <c r="A6455" s="75" t="s">
        <v>665</v>
      </c>
      <c r="B6455" s="75" t="s">
        <v>704</v>
      </c>
      <c r="C6455" s="75" t="s">
        <v>683</v>
      </c>
      <c r="D6455" s="75" t="s">
        <v>187</v>
      </c>
      <c r="E6455" s="25" t="s">
        <v>13</v>
      </c>
      <c r="F6455" s="75" t="s">
        <v>705</v>
      </c>
      <c r="G6455" s="77">
        <v>26.0</v>
      </c>
    </row>
    <row r="6456">
      <c r="A6456" s="75" t="s">
        <v>665</v>
      </c>
      <c r="B6456" s="75" t="s">
        <v>704</v>
      </c>
      <c r="C6456" s="75" t="s">
        <v>683</v>
      </c>
      <c r="D6456" s="75" t="s">
        <v>187</v>
      </c>
      <c r="E6456" s="75" t="s">
        <v>13</v>
      </c>
      <c r="F6456" s="75" t="s">
        <v>706</v>
      </c>
      <c r="G6456" s="77">
        <v>4.0</v>
      </c>
    </row>
    <row r="6457">
      <c r="A6457" s="75" t="s">
        <v>665</v>
      </c>
      <c r="B6457" s="75" t="s">
        <v>704</v>
      </c>
      <c r="C6457" s="75" t="s">
        <v>683</v>
      </c>
      <c r="D6457" s="75" t="s">
        <v>187</v>
      </c>
      <c r="E6457" s="75" t="s">
        <v>13</v>
      </c>
      <c r="F6457" s="75" t="s">
        <v>707</v>
      </c>
      <c r="G6457" s="77">
        <v>4.0</v>
      </c>
    </row>
    <row r="6458">
      <c r="A6458" s="75" t="s">
        <v>665</v>
      </c>
      <c r="B6458" s="75" t="s">
        <v>704</v>
      </c>
      <c r="C6458" s="75" t="s">
        <v>683</v>
      </c>
      <c r="D6458" s="75" t="s">
        <v>187</v>
      </c>
      <c r="E6458" s="75" t="s">
        <v>10</v>
      </c>
      <c r="F6458" s="75" t="s">
        <v>705</v>
      </c>
      <c r="G6458" s="77">
        <v>2467.0</v>
      </c>
    </row>
    <row r="6459">
      <c r="A6459" s="75" t="s">
        <v>665</v>
      </c>
      <c r="B6459" s="75" t="s">
        <v>704</v>
      </c>
      <c r="C6459" s="75" t="s">
        <v>683</v>
      </c>
      <c r="D6459" s="75" t="s">
        <v>187</v>
      </c>
      <c r="E6459" s="75" t="s">
        <v>10</v>
      </c>
      <c r="F6459" s="75" t="s">
        <v>706</v>
      </c>
      <c r="G6459" s="77">
        <v>1757.0</v>
      </c>
    </row>
    <row r="6460">
      <c r="A6460" s="75" t="s">
        <v>665</v>
      </c>
      <c r="B6460" s="75" t="s">
        <v>704</v>
      </c>
      <c r="C6460" s="75" t="s">
        <v>683</v>
      </c>
      <c r="D6460" s="75" t="s">
        <v>187</v>
      </c>
      <c r="E6460" s="75" t="s">
        <v>10</v>
      </c>
      <c r="F6460" s="75" t="s">
        <v>707</v>
      </c>
      <c r="G6460" s="77">
        <v>996.0</v>
      </c>
    </row>
    <row r="6461">
      <c r="A6461" s="75" t="s">
        <v>665</v>
      </c>
      <c r="B6461" s="75" t="s">
        <v>704</v>
      </c>
      <c r="C6461" s="75" t="s">
        <v>683</v>
      </c>
      <c r="D6461" s="75" t="s">
        <v>187</v>
      </c>
      <c r="E6461" s="75" t="s">
        <v>16</v>
      </c>
      <c r="F6461" s="75" t="s">
        <v>705</v>
      </c>
      <c r="G6461" s="77">
        <v>126.0</v>
      </c>
    </row>
    <row r="6462">
      <c r="A6462" s="75" t="s">
        <v>665</v>
      </c>
      <c r="B6462" s="75" t="s">
        <v>704</v>
      </c>
      <c r="C6462" s="75" t="s">
        <v>683</v>
      </c>
      <c r="D6462" s="75" t="s">
        <v>187</v>
      </c>
      <c r="E6462" s="75" t="s">
        <v>16</v>
      </c>
      <c r="F6462" s="75" t="s">
        <v>706</v>
      </c>
      <c r="G6462" s="77">
        <v>16.0</v>
      </c>
    </row>
    <row r="6463">
      <c r="A6463" s="75" t="s">
        <v>665</v>
      </c>
      <c r="B6463" s="75" t="s">
        <v>704</v>
      </c>
      <c r="C6463" s="75" t="s">
        <v>683</v>
      </c>
      <c r="D6463" s="75" t="s">
        <v>187</v>
      </c>
      <c r="E6463" s="25" t="s">
        <v>16</v>
      </c>
      <c r="F6463" s="75" t="s">
        <v>707</v>
      </c>
      <c r="G6463" s="77">
        <v>14.0</v>
      </c>
    </row>
    <row r="6464">
      <c r="A6464" s="75" t="s">
        <v>665</v>
      </c>
      <c r="B6464" s="75" t="s">
        <v>704</v>
      </c>
      <c r="C6464" s="75" t="s">
        <v>683</v>
      </c>
      <c r="D6464" s="75" t="s">
        <v>187</v>
      </c>
      <c r="E6464" s="25" t="s">
        <v>12</v>
      </c>
      <c r="F6464" s="75" t="s">
        <v>705</v>
      </c>
      <c r="G6464" s="77">
        <v>128.0</v>
      </c>
    </row>
    <row r="6465">
      <c r="A6465" s="75" t="s">
        <v>665</v>
      </c>
      <c r="B6465" s="75" t="s">
        <v>704</v>
      </c>
      <c r="C6465" s="75" t="s">
        <v>683</v>
      </c>
      <c r="D6465" s="75" t="s">
        <v>187</v>
      </c>
      <c r="E6465" s="25" t="s">
        <v>12</v>
      </c>
      <c r="F6465" s="75" t="s">
        <v>706</v>
      </c>
      <c r="G6465" s="77">
        <v>32.0</v>
      </c>
    </row>
    <row r="6466">
      <c r="A6466" s="75" t="s">
        <v>665</v>
      </c>
      <c r="B6466" s="75" t="s">
        <v>704</v>
      </c>
      <c r="C6466" s="75" t="s">
        <v>683</v>
      </c>
      <c r="D6466" s="75" t="s">
        <v>187</v>
      </c>
      <c r="E6466" s="75" t="s">
        <v>12</v>
      </c>
      <c r="F6466" s="75" t="s">
        <v>707</v>
      </c>
      <c r="G6466" s="77">
        <v>21.0</v>
      </c>
    </row>
    <row r="6467">
      <c r="A6467" s="75" t="s">
        <v>665</v>
      </c>
      <c r="B6467" s="75" t="s">
        <v>704</v>
      </c>
      <c r="C6467" s="75" t="s">
        <v>683</v>
      </c>
      <c r="D6467" s="75" t="s">
        <v>187</v>
      </c>
      <c r="E6467" s="75" t="s">
        <v>18</v>
      </c>
      <c r="F6467" s="75" t="s">
        <v>705</v>
      </c>
      <c r="G6467" s="77">
        <v>13.0</v>
      </c>
    </row>
    <row r="6468">
      <c r="A6468" s="75" t="s">
        <v>665</v>
      </c>
      <c r="B6468" s="75" t="s">
        <v>704</v>
      </c>
      <c r="C6468" s="75" t="s">
        <v>683</v>
      </c>
      <c r="D6468" s="75" t="s">
        <v>187</v>
      </c>
      <c r="E6468" s="75" t="s">
        <v>18</v>
      </c>
      <c r="F6468" s="75" t="s">
        <v>706</v>
      </c>
      <c r="G6468" s="77">
        <v>1.0</v>
      </c>
    </row>
    <row r="6469">
      <c r="A6469" s="75" t="s">
        <v>665</v>
      </c>
      <c r="B6469" s="75" t="s">
        <v>704</v>
      </c>
      <c r="C6469" s="75" t="s">
        <v>683</v>
      </c>
      <c r="D6469" s="75" t="s">
        <v>187</v>
      </c>
      <c r="E6469" s="75" t="s">
        <v>18</v>
      </c>
      <c r="F6469" s="75" t="s">
        <v>707</v>
      </c>
      <c r="G6469" s="77">
        <v>1.0</v>
      </c>
    </row>
    <row r="6470">
      <c r="A6470" s="75" t="s">
        <v>665</v>
      </c>
      <c r="B6470" s="75" t="s">
        <v>704</v>
      </c>
      <c r="C6470" s="75" t="s">
        <v>683</v>
      </c>
      <c r="D6470" s="75" t="s">
        <v>249</v>
      </c>
      <c r="E6470" s="25" t="s">
        <v>17</v>
      </c>
      <c r="F6470" s="75" t="s">
        <v>705</v>
      </c>
      <c r="G6470" s="77">
        <v>1.0</v>
      </c>
    </row>
    <row r="6471">
      <c r="A6471" s="75" t="s">
        <v>665</v>
      </c>
      <c r="B6471" s="75" t="s">
        <v>704</v>
      </c>
      <c r="C6471" s="75" t="s">
        <v>683</v>
      </c>
      <c r="D6471" s="75" t="s">
        <v>249</v>
      </c>
      <c r="E6471" s="75" t="s">
        <v>17</v>
      </c>
      <c r="F6471" s="75" t="s">
        <v>706</v>
      </c>
      <c r="G6471" s="77">
        <v>0.0</v>
      </c>
    </row>
    <row r="6472">
      <c r="A6472" s="75" t="s">
        <v>665</v>
      </c>
      <c r="B6472" s="75" t="s">
        <v>704</v>
      </c>
      <c r="C6472" s="75" t="s">
        <v>683</v>
      </c>
      <c r="D6472" s="75" t="s">
        <v>249</v>
      </c>
      <c r="E6472" s="75" t="s">
        <v>17</v>
      </c>
      <c r="F6472" s="75" t="s">
        <v>707</v>
      </c>
      <c r="G6472" s="77">
        <v>0.0</v>
      </c>
    </row>
    <row r="6473">
      <c r="A6473" s="75" t="s">
        <v>665</v>
      </c>
      <c r="B6473" s="75" t="s">
        <v>704</v>
      </c>
      <c r="C6473" s="75" t="s">
        <v>683</v>
      </c>
      <c r="D6473" s="75" t="s">
        <v>249</v>
      </c>
      <c r="E6473" s="75" t="s">
        <v>11</v>
      </c>
      <c r="F6473" s="75" t="s">
        <v>705</v>
      </c>
      <c r="G6473" s="77">
        <v>23.0</v>
      </c>
    </row>
    <row r="6474">
      <c r="A6474" s="75" t="s">
        <v>665</v>
      </c>
      <c r="B6474" s="75" t="s">
        <v>704</v>
      </c>
      <c r="C6474" s="75" t="s">
        <v>683</v>
      </c>
      <c r="D6474" s="75" t="s">
        <v>249</v>
      </c>
      <c r="E6474" s="75" t="s">
        <v>11</v>
      </c>
      <c r="F6474" s="75" t="s">
        <v>706</v>
      </c>
      <c r="G6474" s="77">
        <v>3.0</v>
      </c>
    </row>
    <row r="6475">
      <c r="A6475" s="75" t="s">
        <v>665</v>
      </c>
      <c r="B6475" s="75" t="s">
        <v>704</v>
      </c>
      <c r="C6475" s="75" t="s">
        <v>683</v>
      </c>
      <c r="D6475" s="75" t="s">
        <v>249</v>
      </c>
      <c r="E6475" s="75" t="s">
        <v>11</v>
      </c>
      <c r="F6475" s="75" t="s">
        <v>707</v>
      </c>
      <c r="G6475" s="77">
        <v>3.0</v>
      </c>
    </row>
    <row r="6476">
      <c r="A6476" s="75" t="s">
        <v>665</v>
      </c>
      <c r="B6476" s="75" t="s">
        <v>704</v>
      </c>
      <c r="C6476" s="75" t="s">
        <v>683</v>
      </c>
      <c r="D6476" s="75" t="s">
        <v>249</v>
      </c>
      <c r="E6476" s="25" t="s">
        <v>20</v>
      </c>
      <c r="F6476" s="75" t="s">
        <v>705</v>
      </c>
      <c r="G6476" s="77">
        <v>1.0</v>
      </c>
    </row>
    <row r="6477">
      <c r="A6477" s="75" t="s">
        <v>665</v>
      </c>
      <c r="B6477" s="75" t="s">
        <v>704</v>
      </c>
      <c r="C6477" s="75" t="s">
        <v>683</v>
      </c>
      <c r="D6477" s="75" t="s">
        <v>249</v>
      </c>
      <c r="E6477" s="75" t="s">
        <v>20</v>
      </c>
      <c r="F6477" s="75" t="s">
        <v>706</v>
      </c>
      <c r="G6477" s="77">
        <v>0.0</v>
      </c>
    </row>
    <row r="6478">
      <c r="A6478" s="75" t="s">
        <v>665</v>
      </c>
      <c r="B6478" s="75" t="s">
        <v>704</v>
      </c>
      <c r="C6478" s="75" t="s">
        <v>683</v>
      </c>
      <c r="D6478" s="75" t="s">
        <v>249</v>
      </c>
      <c r="E6478" s="75" t="s">
        <v>20</v>
      </c>
      <c r="F6478" s="75" t="s">
        <v>707</v>
      </c>
      <c r="G6478" s="77">
        <v>0.0</v>
      </c>
    </row>
    <row r="6479">
      <c r="A6479" s="75" t="s">
        <v>665</v>
      </c>
      <c r="B6479" s="75" t="s">
        <v>704</v>
      </c>
      <c r="C6479" s="75" t="s">
        <v>683</v>
      </c>
      <c r="D6479" s="75" t="s">
        <v>249</v>
      </c>
      <c r="E6479" s="75" t="s">
        <v>15</v>
      </c>
      <c r="F6479" s="75" t="s">
        <v>705</v>
      </c>
      <c r="G6479" s="77">
        <v>4.0</v>
      </c>
    </row>
    <row r="6480">
      <c r="A6480" s="75" t="s">
        <v>665</v>
      </c>
      <c r="B6480" s="75" t="s">
        <v>704</v>
      </c>
      <c r="C6480" s="75" t="s">
        <v>683</v>
      </c>
      <c r="D6480" s="75" t="s">
        <v>249</v>
      </c>
      <c r="E6480" s="75" t="s">
        <v>15</v>
      </c>
      <c r="F6480" s="75" t="s">
        <v>706</v>
      </c>
      <c r="G6480" s="77">
        <v>0.0</v>
      </c>
    </row>
    <row r="6481">
      <c r="A6481" s="75" t="s">
        <v>665</v>
      </c>
      <c r="B6481" s="75" t="s">
        <v>704</v>
      </c>
      <c r="C6481" s="75" t="s">
        <v>683</v>
      </c>
      <c r="D6481" s="75" t="s">
        <v>249</v>
      </c>
      <c r="E6481" s="75" t="s">
        <v>15</v>
      </c>
      <c r="F6481" s="75" t="s">
        <v>707</v>
      </c>
      <c r="G6481" s="77">
        <v>0.0</v>
      </c>
    </row>
    <row r="6482">
      <c r="A6482" s="75" t="s">
        <v>665</v>
      </c>
      <c r="B6482" s="75" t="s">
        <v>704</v>
      </c>
      <c r="C6482" s="75" t="s">
        <v>683</v>
      </c>
      <c r="D6482" s="75" t="s">
        <v>249</v>
      </c>
      <c r="E6482" s="75" t="s">
        <v>10</v>
      </c>
      <c r="F6482" s="75" t="s">
        <v>705</v>
      </c>
      <c r="G6482" s="77">
        <v>20.0</v>
      </c>
    </row>
    <row r="6483">
      <c r="A6483" s="75" t="s">
        <v>665</v>
      </c>
      <c r="B6483" s="75" t="s">
        <v>704</v>
      </c>
      <c r="C6483" s="75" t="s">
        <v>683</v>
      </c>
      <c r="D6483" s="75" t="s">
        <v>249</v>
      </c>
      <c r="E6483" s="75" t="s">
        <v>10</v>
      </c>
      <c r="F6483" s="75" t="s">
        <v>706</v>
      </c>
      <c r="G6483" s="77">
        <v>6.0</v>
      </c>
    </row>
    <row r="6484">
      <c r="A6484" s="75" t="s">
        <v>665</v>
      </c>
      <c r="B6484" s="75" t="s">
        <v>704</v>
      </c>
      <c r="C6484" s="75" t="s">
        <v>683</v>
      </c>
      <c r="D6484" s="75" t="s">
        <v>249</v>
      </c>
      <c r="E6484" s="75" t="s">
        <v>10</v>
      </c>
      <c r="F6484" s="75" t="s">
        <v>707</v>
      </c>
      <c r="G6484" s="77">
        <v>6.0</v>
      </c>
    </row>
    <row r="6485">
      <c r="A6485" s="75" t="s">
        <v>665</v>
      </c>
      <c r="B6485" s="75" t="s">
        <v>704</v>
      </c>
      <c r="C6485" s="75" t="s">
        <v>683</v>
      </c>
      <c r="D6485" s="75" t="s">
        <v>249</v>
      </c>
      <c r="E6485" s="75" t="s">
        <v>16</v>
      </c>
      <c r="F6485" s="75" t="s">
        <v>705</v>
      </c>
      <c r="G6485" s="77">
        <v>6.0</v>
      </c>
    </row>
    <row r="6486">
      <c r="A6486" s="75" t="s">
        <v>665</v>
      </c>
      <c r="B6486" s="75" t="s">
        <v>704</v>
      </c>
      <c r="C6486" s="75" t="s">
        <v>683</v>
      </c>
      <c r="D6486" s="75" t="s">
        <v>249</v>
      </c>
      <c r="E6486" s="75" t="s">
        <v>16</v>
      </c>
      <c r="F6486" s="75" t="s">
        <v>706</v>
      </c>
      <c r="G6486" s="77">
        <v>4.0</v>
      </c>
    </row>
    <row r="6487">
      <c r="A6487" s="75" t="s">
        <v>665</v>
      </c>
      <c r="B6487" s="75" t="s">
        <v>704</v>
      </c>
      <c r="C6487" s="75" t="s">
        <v>683</v>
      </c>
      <c r="D6487" s="75" t="s">
        <v>249</v>
      </c>
      <c r="E6487" s="75" t="s">
        <v>16</v>
      </c>
      <c r="F6487" s="75" t="s">
        <v>707</v>
      </c>
      <c r="G6487" s="77">
        <v>4.0</v>
      </c>
    </row>
    <row r="6488">
      <c r="A6488" s="75" t="s">
        <v>665</v>
      </c>
      <c r="B6488" s="75" t="s">
        <v>704</v>
      </c>
      <c r="C6488" s="75" t="s">
        <v>683</v>
      </c>
      <c r="D6488" s="75" t="s">
        <v>249</v>
      </c>
      <c r="E6488" s="75" t="s">
        <v>12</v>
      </c>
      <c r="F6488" s="75" t="s">
        <v>705</v>
      </c>
      <c r="G6488" s="77">
        <v>1.0</v>
      </c>
    </row>
    <row r="6489">
      <c r="A6489" s="75" t="s">
        <v>665</v>
      </c>
      <c r="B6489" s="75" t="s">
        <v>704</v>
      </c>
      <c r="C6489" s="75" t="s">
        <v>683</v>
      </c>
      <c r="D6489" s="75" t="s">
        <v>249</v>
      </c>
      <c r="E6489" s="75" t="s">
        <v>12</v>
      </c>
      <c r="F6489" s="75" t="s">
        <v>706</v>
      </c>
      <c r="G6489" s="77">
        <v>0.0</v>
      </c>
    </row>
    <row r="6490">
      <c r="A6490" s="75" t="s">
        <v>665</v>
      </c>
      <c r="B6490" s="75" t="s">
        <v>704</v>
      </c>
      <c r="C6490" s="75" t="s">
        <v>683</v>
      </c>
      <c r="D6490" s="75" t="s">
        <v>249</v>
      </c>
      <c r="E6490" s="75" t="s">
        <v>12</v>
      </c>
      <c r="F6490" s="75" t="s">
        <v>707</v>
      </c>
      <c r="G6490" s="77">
        <v>0.0</v>
      </c>
    </row>
    <row r="6491">
      <c r="A6491" s="75" t="s">
        <v>665</v>
      </c>
      <c r="B6491" s="75" t="s">
        <v>704</v>
      </c>
      <c r="C6491" s="75" t="s">
        <v>683</v>
      </c>
      <c r="D6491" s="75" t="s">
        <v>75</v>
      </c>
      <c r="E6491" s="75" t="s">
        <v>17</v>
      </c>
      <c r="F6491" s="75" t="s">
        <v>705</v>
      </c>
      <c r="G6491" s="77">
        <v>4108.0</v>
      </c>
    </row>
    <row r="6492">
      <c r="A6492" s="75" t="s">
        <v>665</v>
      </c>
      <c r="B6492" s="75" t="s">
        <v>704</v>
      </c>
      <c r="C6492" s="75" t="s">
        <v>683</v>
      </c>
      <c r="D6492" s="75" t="s">
        <v>75</v>
      </c>
      <c r="E6492" s="75" t="s">
        <v>17</v>
      </c>
      <c r="F6492" s="75" t="s">
        <v>706</v>
      </c>
      <c r="G6492" s="77">
        <v>2222.0</v>
      </c>
    </row>
    <row r="6493">
      <c r="A6493" s="75" t="s">
        <v>665</v>
      </c>
      <c r="B6493" s="75" t="s">
        <v>704</v>
      </c>
      <c r="C6493" s="75" t="s">
        <v>683</v>
      </c>
      <c r="D6493" s="75" t="s">
        <v>75</v>
      </c>
      <c r="E6493" s="75" t="s">
        <v>17</v>
      </c>
      <c r="F6493" s="75" t="s">
        <v>707</v>
      </c>
      <c r="G6493" s="77">
        <v>1721.0</v>
      </c>
    </row>
    <row r="6494">
      <c r="A6494" s="75" t="s">
        <v>665</v>
      </c>
      <c r="B6494" s="75" t="s">
        <v>704</v>
      </c>
      <c r="C6494" s="75" t="s">
        <v>683</v>
      </c>
      <c r="D6494" s="75" t="s">
        <v>75</v>
      </c>
      <c r="E6494" s="25" t="s">
        <v>14</v>
      </c>
      <c r="F6494" s="75" t="s">
        <v>705</v>
      </c>
      <c r="G6494" s="77">
        <v>2497.0</v>
      </c>
    </row>
    <row r="6495">
      <c r="A6495" s="75" t="s">
        <v>665</v>
      </c>
      <c r="B6495" s="75" t="s">
        <v>704</v>
      </c>
      <c r="C6495" s="75" t="s">
        <v>683</v>
      </c>
      <c r="D6495" s="75" t="s">
        <v>75</v>
      </c>
      <c r="E6495" s="25" t="s">
        <v>14</v>
      </c>
      <c r="F6495" s="75" t="s">
        <v>706</v>
      </c>
      <c r="G6495" s="77">
        <v>3.0</v>
      </c>
    </row>
    <row r="6496">
      <c r="A6496" s="75" t="s">
        <v>665</v>
      </c>
      <c r="B6496" s="75" t="s">
        <v>704</v>
      </c>
      <c r="C6496" s="75" t="s">
        <v>683</v>
      </c>
      <c r="D6496" s="75" t="s">
        <v>75</v>
      </c>
      <c r="E6496" s="75" t="s">
        <v>14</v>
      </c>
      <c r="F6496" s="75" t="s">
        <v>707</v>
      </c>
      <c r="G6496" s="77">
        <v>3.0</v>
      </c>
    </row>
    <row r="6497">
      <c r="A6497" s="75" t="s">
        <v>665</v>
      </c>
      <c r="B6497" s="75" t="s">
        <v>704</v>
      </c>
      <c r="C6497" s="75" t="s">
        <v>683</v>
      </c>
      <c r="D6497" s="75" t="s">
        <v>75</v>
      </c>
      <c r="E6497" s="25" t="s">
        <v>11</v>
      </c>
      <c r="F6497" s="75" t="s">
        <v>705</v>
      </c>
      <c r="G6497" s="77">
        <v>64205.0</v>
      </c>
    </row>
    <row r="6498">
      <c r="A6498" s="75" t="s">
        <v>665</v>
      </c>
      <c r="B6498" s="75" t="s">
        <v>704</v>
      </c>
      <c r="C6498" s="75" t="s">
        <v>683</v>
      </c>
      <c r="D6498" s="75" t="s">
        <v>75</v>
      </c>
      <c r="E6498" s="25" t="s">
        <v>11</v>
      </c>
      <c r="F6498" s="75" t="s">
        <v>706</v>
      </c>
      <c r="G6498" s="77">
        <v>7038.0</v>
      </c>
    </row>
    <row r="6499">
      <c r="A6499" s="75" t="s">
        <v>665</v>
      </c>
      <c r="B6499" s="75" t="s">
        <v>704</v>
      </c>
      <c r="C6499" s="75" t="s">
        <v>683</v>
      </c>
      <c r="D6499" s="75" t="s">
        <v>75</v>
      </c>
      <c r="E6499" s="75" t="s">
        <v>11</v>
      </c>
      <c r="F6499" s="75" t="s">
        <v>707</v>
      </c>
      <c r="G6499" s="77">
        <v>6145.0</v>
      </c>
    </row>
    <row r="6500">
      <c r="A6500" s="75" t="s">
        <v>665</v>
      </c>
      <c r="B6500" s="75" t="s">
        <v>704</v>
      </c>
      <c r="C6500" s="75" t="s">
        <v>683</v>
      </c>
      <c r="D6500" s="75" t="s">
        <v>75</v>
      </c>
      <c r="E6500" s="25" t="s">
        <v>20</v>
      </c>
      <c r="F6500" s="75" t="s">
        <v>705</v>
      </c>
      <c r="G6500" s="77">
        <v>1489.0</v>
      </c>
    </row>
    <row r="6501">
      <c r="A6501" s="75" t="s">
        <v>665</v>
      </c>
      <c r="B6501" s="75" t="s">
        <v>704</v>
      </c>
      <c r="C6501" s="75" t="s">
        <v>683</v>
      </c>
      <c r="D6501" s="75" t="s">
        <v>75</v>
      </c>
      <c r="E6501" s="75" t="s">
        <v>20</v>
      </c>
      <c r="F6501" s="75" t="s">
        <v>706</v>
      </c>
      <c r="G6501" s="77">
        <v>524.0</v>
      </c>
    </row>
    <row r="6502">
      <c r="A6502" s="75" t="s">
        <v>665</v>
      </c>
      <c r="B6502" s="75" t="s">
        <v>704</v>
      </c>
      <c r="C6502" s="75" t="s">
        <v>683</v>
      </c>
      <c r="D6502" s="75" t="s">
        <v>75</v>
      </c>
      <c r="E6502" s="75" t="s">
        <v>20</v>
      </c>
      <c r="F6502" s="75" t="s">
        <v>707</v>
      </c>
      <c r="G6502" s="77">
        <v>462.0</v>
      </c>
    </row>
    <row r="6503">
      <c r="A6503" s="75" t="s">
        <v>665</v>
      </c>
      <c r="B6503" s="75" t="s">
        <v>704</v>
      </c>
      <c r="C6503" s="75" t="s">
        <v>683</v>
      </c>
      <c r="D6503" s="75" t="s">
        <v>75</v>
      </c>
      <c r="E6503" s="75" t="s">
        <v>15</v>
      </c>
      <c r="F6503" s="75" t="s">
        <v>705</v>
      </c>
      <c r="G6503" s="77">
        <v>4087.0</v>
      </c>
    </row>
    <row r="6504">
      <c r="A6504" s="75" t="s">
        <v>665</v>
      </c>
      <c r="B6504" s="75" t="s">
        <v>704</v>
      </c>
      <c r="C6504" s="75" t="s">
        <v>683</v>
      </c>
      <c r="D6504" s="75" t="s">
        <v>75</v>
      </c>
      <c r="E6504" s="75" t="s">
        <v>15</v>
      </c>
      <c r="F6504" s="75" t="s">
        <v>706</v>
      </c>
      <c r="G6504" s="77">
        <v>179.0</v>
      </c>
    </row>
    <row r="6505">
      <c r="A6505" s="75" t="s">
        <v>665</v>
      </c>
      <c r="B6505" s="75" t="s">
        <v>704</v>
      </c>
      <c r="C6505" s="75" t="s">
        <v>683</v>
      </c>
      <c r="D6505" s="75" t="s">
        <v>75</v>
      </c>
      <c r="E6505" s="75" t="s">
        <v>15</v>
      </c>
      <c r="F6505" s="75" t="s">
        <v>707</v>
      </c>
      <c r="G6505" s="77">
        <v>179.0</v>
      </c>
    </row>
    <row r="6506">
      <c r="A6506" s="75" t="s">
        <v>665</v>
      </c>
      <c r="B6506" s="75" t="s">
        <v>704</v>
      </c>
      <c r="C6506" s="75" t="s">
        <v>683</v>
      </c>
      <c r="D6506" s="75" t="s">
        <v>75</v>
      </c>
      <c r="E6506" s="25" t="s">
        <v>19</v>
      </c>
      <c r="F6506" s="75" t="s">
        <v>705</v>
      </c>
      <c r="G6506" s="77">
        <v>3522.0</v>
      </c>
    </row>
    <row r="6507">
      <c r="A6507" s="75" t="s">
        <v>665</v>
      </c>
      <c r="B6507" s="75" t="s">
        <v>704</v>
      </c>
      <c r="C6507" s="75" t="s">
        <v>683</v>
      </c>
      <c r="D6507" s="75" t="s">
        <v>75</v>
      </c>
      <c r="E6507" s="75" t="s">
        <v>19</v>
      </c>
      <c r="F6507" s="75" t="s">
        <v>706</v>
      </c>
      <c r="G6507" s="77">
        <v>3081.0</v>
      </c>
    </row>
    <row r="6508">
      <c r="A6508" s="75" t="s">
        <v>665</v>
      </c>
      <c r="B6508" s="75" t="s">
        <v>704</v>
      </c>
      <c r="C6508" s="75" t="s">
        <v>683</v>
      </c>
      <c r="D6508" s="75" t="s">
        <v>75</v>
      </c>
      <c r="E6508" s="75" t="s">
        <v>19</v>
      </c>
      <c r="F6508" s="75" t="s">
        <v>707</v>
      </c>
      <c r="G6508" s="77">
        <v>2219.0</v>
      </c>
    </row>
    <row r="6509">
      <c r="A6509" s="75" t="s">
        <v>665</v>
      </c>
      <c r="B6509" s="75" t="s">
        <v>704</v>
      </c>
      <c r="C6509" s="75" t="s">
        <v>683</v>
      </c>
      <c r="D6509" s="75" t="s">
        <v>75</v>
      </c>
      <c r="E6509" s="75" t="s">
        <v>13</v>
      </c>
      <c r="F6509" s="75" t="s">
        <v>705</v>
      </c>
      <c r="G6509" s="77">
        <v>981.0</v>
      </c>
    </row>
    <row r="6510">
      <c r="A6510" s="75" t="s">
        <v>665</v>
      </c>
      <c r="B6510" s="75" t="s">
        <v>704</v>
      </c>
      <c r="C6510" s="75" t="s">
        <v>683</v>
      </c>
      <c r="D6510" s="75" t="s">
        <v>75</v>
      </c>
      <c r="E6510" s="75" t="s">
        <v>13</v>
      </c>
      <c r="F6510" s="75" t="s">
        <v>706</v>
      </c>
      <c r="G6510" s="77">
        <v>167.0</v>
      </c>
    </row>
    <row r="6511">
      <c r="A6511" s="75" t="s">
        <v>665</v>
      </c>
      <c r="B6511" s="75" t="s">
        <v>704</v>
      </c>
      <c r="C6511" s="75" t="s">
        <v>683</v>
      </c>
      <c r="D6511" s="75" t="s">
        <v>75</v>
      </c>
      <c r="E6511" s="75" t="s">
        <v>13</v>
      </c>
      <c r="F6511" s="75" t="s">
        <v>707</v>
      </c>
      <c r="G6511" s="77">
        <v>152.0</v>
      </c>
    </row>
    <row r="6512">
      <c r="A6512" s="75" t="s">
        <v>665</v>
      </c>
      <c r="B6512" s="75" t="s">
        <v>704</v>
      </c>
      <c r="C6512" s="75" t="s">
        <v>683</v>
      </c>
      <c r="D6512" s="75" t="s">
        <v>75</v>
      </c>
      <c r="E6512" s="25" t="s">
        <v>10</v>
      </c>
      <c r="F6512" s="75" t="s">
        <v>705</v>
      </c>
      <c r="G6512" s="77">
        <v>27363.0</v>
      </c>
    </row>
    <row r="6513">
      <c r="A6513" s="75" t="s">
        <v>665</v>
      </c>
      <c r="B6513" s="75" t="s">
        <v>704</v>
      </c>
      <c r="C6513" s="75" t="s">
        <v>683</v>
      </c>
      <c r="D6513" s="75" t="s">
        <v>75</v>
      </c>
      <c r="E6513" s="25" t="s">
        <v>10</v>
      </c>
      <c r="F6513" s="75" t="s">
        <v>706</v>
      </c>
      <c r="G6513" s="77">
        <v>11951.0</v>
      </c>
    </row>
    <row r="6514">
      <c r="A6514" s="75" t="s">
        <v>665</v>
      </c>
      <c r="B6514" s="75" t="s">
        <v>704</v>
      </c>
      <c r="C6514" s="75" t="s">
        <v>683</v>
      </c>
      <c r="D6514" s="75" t="s">
        <v>75</v>
      </c>
      <c r="E6514" s="75" t="s">
        <v>10</v>
      </c>
      <c r="F6514" s="75" t="s">
        <v>707</v>
      </c>
      <c r="G6514" s="77">
        <v>7926.0</v>
      </c>
    </row>
    <row r="6515">
      <c r="A6515" s="75" t="s">
        <v>665</v>
      </c>
      <c r="B6515" s="75" t="s">
        <v>704</v>
      </c>
      <c r="C6515" s="75" t="s">
        <v>683</v>
      </c>
      <c r="D6515" s="75" t="s">
        <v>75</v>
      </c>
      <c r="E6515" s="25" t="s">
        <v>16</v>
      </c>
      <c r="F6515" s="75" t="s">
        <v>705</v>
      </c>
      <c r="G6515" s="77">
        <v>10096.0</v>
      </c>
    </row>
    <row r="6516">
      <c r="A6516" s="75" t="s">
        <v>665</v>
      </c>
      <c r="B6516" s="75" t="s">
        <v>704</v>
      </c>
      <c r="C6516" s="75" t="s">
        <v>683</v>
      </c>
      <c r="D6516" s="75" t="s">
        <v>75</v>
      </c>
      <c r="E6516" s="75" t="s">
        <v>16</v>
      </c>
      <c r="F6516" s="75" t="s">
        <v>706</v>
      </c>
      <c r="G6516" s="77">
        <v>4771.0</v>
      </c>
    </row>
    <row r="6517">
      <c r="A6517" s="75" t="s">
        <v>665</v>
      </c>
      <c r="B6517" s="75" t="s">
        <v>704</v>
      </c>
      <c r="C6517" s="75" t="s">
        <v>683</v>
      </c>
      <c r="D6517" s="75" t="s">
        <v>75</v>
      </c>
      <c r="E6517" s="75" t="s">
        <v>16</v>
      </c>
      <c r="F6517" s="75" t="s">
        <v>707</v>
      </c>
      <c r="G6517" s="77">
        <v>4080.0</v>
      </c>
    </row>
    <row r="6518">
      <c r="A6518" s="75" t="s">
        <v>665</v>
      </c>
      <c r="B6518" s="75" t="s">
        <v>704</v>
      </c>
      <c r="C6518" s="75" t="s">
        <v>683</v>
      </c>
      <c r="D6518" s="75" t="s">
        <v>75</v>
      </c>
      <c r="E6518" s="75" t="s">
        <v>12</v>
      </c>
      <c r="F6518" s="75" t="s">
        <v>705</v>
      </c>
      <c r="G6518" s="77">
        <v>4089.0</v>
      </c>
    </row>
    <row r="6519">
      <c r="A6519" s="75" t="s">
        <v>665</v>
      </c>
      <c r="B6519" s="75" t="s">
        <v>704</v>
      </c>
      <c r="C6519" s="75" t="s">
        <v>683</v>
      </c>
      <c r="D6519" s="75" t="s">
        <v>75</v>
      </c>
      <c r="E6519" s="25" t="s">
        <v>12</v>
      </c>
      <c r="F6519" s="75" t="s">
        <v>706</v>
      </c>
      <c r="G6519" s="77">
        <v>512.0</v>
      </c>
    </row>
    <row r="6520">
      <c r="A6520" s="75" t="s">
        <v>665</v>
      </c>
      <c r="B6520" s="75" t="s">
        <v>704</v>
      </c>
      <c r="C6520" s="75" t="s">
        <v>683</v>
      </c>
      <c r="D6520" s="75" t="s">
        <v>75</v>
      </c>
      <c r="E6520" s="75" t="s">
        <v>12</v>
      </c>
      <c r="F6520" s="75" t="s">
        <v>707</v>
      </c>
      <c r="G6520" s="77">
        <v>410.0</v>
      </c>
    </row>
    <row r="6521">
      <c r="A6521" s="75" t="s">
        <v>665</v>
      </c>
      <c r="B6521" s="75" t="s">
        <v>704</v>
      </c>
      <c r="C6521" s="75" t="s">
        <v>683</v>
      </c>
      <c r="D6521" s="75" t="s">
        <v>75</v>
      </c>
      <c r="E6521" s="75" t="s">
        <v>18</v>
      </c>
      <c r="F6521" s="75" t="s">
        <v>705</v>
      </c>
      <c r="G6521" s="77">
        <v>412.0</v>
      </c>
    </row>
    <row r="6522">
      <c r="A6522" s="75" t="s">
        <v>665</v>
      </c>
      <c r="B6522" s="75" t="s">
        <v>704</v>
      </c>
      <c r="C6522" s="75" t="s">
        <v>683</v>
      </c>
      <c r="D6522" s="75" t="s">
        <v>75</v>
      </c>
      <c r="E6522" s="75" t="s">
        <v>18</v>
      </c>
      <c r="F6522" s="75" t="s">
        <v>706</v>
      </c>
      <c r="G6522" s="77">
        <v>61.0</v>
      </c>
    </row>
    <row r="6523">
      <c r="A6523" s="75" t="s">
        <v>665</v>
      </c>
      <c r="B6523" s="75" t="s">
        <v>704</v>
      </c>
      <c r="C6523" s="75" t="s">
        <v>683</v>
      </c>
      <c r="D6523" s="75" t="s">
        <v>75</v>
      </c>
      <c r="E6523" s="25" t="s">
        <v>18</v>
      </c>
      <c r="F6523" s="75" t="s">
        <v>707</v>
      </c>
      <c r="G6523" s="77">
        <v>51.0</v>
      </c>
    </row>
    <row r="6524">
      <c r="A6524" s="75" t="s">
        <v>665</v>
      </c>
      <c r="B6524" s="75" t="s">
        <v>704</v>
      </c>
      <c r="C6524" s="75" t="s">
        <v>683</v>
      </c>
      <c r="D6524" s="75" t="s">
        <v>118</v>
      </c>
      <c r="E6524" s="75" t="s">
        <v>17</v>
      </c>
      <c r="F6524" s="75" t="s">
        <v>705</v>
      </c>
      <c r="G6524" s="77">
        <v>2024.0</v>
      </c>
    </row>
    <row r="6525">
      <c r="A6525" s="75" t="s">
        <v>665</v>
      </c>
      <c r="B6525" s="75" t="s">
        <v>704</v>
      </c>
      <c r="C6525" s="75" t="s">
        <v>683</v>
      </c>
      <c r="D6525" s="75" t="s">
        <v>118</v>
      </c>
      <c r="E6525" s="75" t="s">
        <v>17</v>
      </c>
      <c r="F6525" s="75" t="s">
        <v>706</v>
      </c>
      <c r="G6525" s="77">
        <v>1098.0</v>
      </c>
    </row>
    <row r="6526">
      <c r="A6526" s="75" t="s">
        <v>665</v>
      </c>
      <c r="B6526" s="75" t="s">
        <v>704</v>
      </c>
      <c r="C6526" s="75" t="s">
        <v>683</v>
      </c>
      <c r="D6526" s="75" t="s">
        <v>118</v>
      </c>
      <c r="E6526" s="75" t="s">
        <v>17</v>
      </c>
      <c r="F6526" s="75" t="s">
        <v>707</v>
      </c>
      <c r="G6526" s="77">
        <v>801.0</v>
      </c>
    </row>
    <row r="6527">
      <c r="A6527" s="75" t="s">
        <v>665</v>
      </c>
      <c r="B6527" s="75" t="s">
        <v>704</v>
      </c>
      <c r="C6527" s="75" t="s">
        <v>683</v>
      </c>
      <c r="D6527" s="75" t="s">
        <v>118</v>
      </c>
      <c r="E6527" s="75" t="s">
        <v>14</v>
      </c>
      <c r="F6527" s="75" t="s">
        <v>705</v>
      </c>
      <c r="G6527" s="77">
        <v>1069.0</v>
      </c>
    </row>
    <row r="6528">
      <c r="A6528" s="75" t="s">
        <v>665</v>
      </c>
      <c r="B6528" s="75" t="s">
        <v>704</v>
      </c>
      <c r="C6528" s="75" t="s">
        <v>683</v>
      </c>
      <c r="D6528" s="75" t="s">
        <v>118</v>
      </c>
      <c r="E6528" s="75" t="s">
        <v>14</v>
      </c>
      <c r="F6528" s="75" t="s">
        <v>706</v>
      </c>
      <c r="G6528" s="77">
        <v>0.0</v>
      </c>
    </row>
    <row r="6529">
      <c r="A6529" s="75" t="s">
        <v>665</v>
      </c>
      <c r="B6529" s="75" t="s">
        <v>704</v>
      </c>
      <c r="C6529" s="75" t="s">
        <v>683</v>
      </c>
      <c r="D6529" s="75" t="s">
        <v>118</v>
      </c>
      <c r="E6529" s="25" t="s">
        <v>14</v>
      </c>
      <c r="F6529" s="75" t="s">
        <v>707</v>
      </c>
      <c r="G6529" s="77">
        <v>0.0</v>
      </c>
    </row>
    <row r="6530">
      <c r="A6530" s="75" t="s">
        <v>665</v>
      </c>
      <c r="B6530" s="75" t="s">
        <v>704</v>
      </c>
      <c r="C6530" s="75" t="s">
        <v>683</v>
      </c>
      <c r="D6530" s="75" t="s">
        <v>118</v>
      </c>
      <c r="E6530" s="25" t="s">
        <v>11</v>
      </c>
      <c r="F6530" s="75" t="s">
        <v>705</v>
      </c>
      <c r="G6530" s="77">
        <v>20066.0</v>
      </c>
    </row>
    <row r="6531">
      <c r="A6531" s="75" t="s">
        <v>665</v>
      </c>
      <c r="B6531" s="75" t="s">
        <v>704</v>
      </c>
      <c r="C6531" s="75" t="s">
        <v>683</v>
      </c>
      <c r="D6531" s="75" t="s">
        <v>118</v>
      </c>
      <c r="E6531" s="75" t="s">
        <v>11</v>
      </c>
      <c r="F6531" s="75" t="s">
        <v>706</v>
      </c>
      <c r="G6531" s="77">
        <v>2638.0</v>
      </c>
    </row>
    <row r="6532">
      <c r="A6532" s="75" t="s">
        <v>665</v>
      </c>
      <c r="B6532" s="75" t="s">
        <v>704</v>
      </c>
      <c r="C6532" s="75" t="s">
        <v>683</v>
      </c>
      <c r="D6532" s="75" t="s">
        <v>118</v>
      </c>
      <c r="E6532" s="75" t="s">
        <v>11</v>
      </c>
      <c r="F6532" s="75" t="s">
        <v>707</v>
      </c>
      <c r="G6532" s="77">
        <v>2291.0</v>
      </c>
    </row>
    <row r="6533">
      <c r="A6533" s="75" t="s">
        <v>665</v>
      </c>
      <c r="B6533" s="75" t="s">
        <v>704</v>
      </c>
      <c r="C6533" s="75" t="s">
        <v>683</v>
      </c>
      <c r="D6533" s="75" t="s">
        <v>118</v>
      </c>
      <c r="E6533" s="75" t="s">
        <v>20</v>
      </c>
      <c r="F6533" s="75" t="s">
        <v>705</v>
      </c>
      <c r="G6533" s="77">
        <v>690.0</v>
      </c>
    </row>
    <row r="6534">
      <c r="A6534" s="75" t="s">
        <v>665</v>
      </c>
      <c r="B6534" s="75" t="s">
        <v>704</v>
      </c>
      <c r="C6534" s="75" t="s">
        <v>683</v>
      </c>
      <c r="D6534" s="75" t="s">
        <v>118</v>
      </c>
      <c r="E6534" s="25" t="s">
        <v>20</v>
      </c>
      <c r="F6534" s="75" t="s">
        <v>706</v>
      </c>
      <c r="G6534" s="77">
        <v>173.0</v>
      </c>
    </row>
    <row r="6535">
      <c r="A6535" s="75" t="s">
        <v>665</v>
      </c>
      <c r="B6535" s="75" t="s">
        <v>704</v>
      </c>
      <c r="C6535" s="75" t="s">
        <v>683</v>
      </c>
      <c r="D6535" s="75" t="s">
        <v>118</v>
      </c>
      <c r="E6535" s="25" t="s">
        <v>20</v>
      </c>
      <c r="F6535" s="75" t="s">
        <v>707</v>
      </c>
      <c r="G6535" s="77">
        <v>155.0</v>
      </c>
    </row>
    <row r="6536">
      <c r="A6536" s="75" t="s">
        <v>665</v>
      </c>
      <c r="B6536" s="75" t="s">
        <v>704</v>
      </c>
      <c r="C6536" s="75" t="s">
        <v>683</v>
      </c>
      <c r="D6536" s="75" t="s">
        <v>118</v>
      </c>
      <c r="E6536" s="75" t="s">
        <v>15</v>
      </c>
      <c r="F6536" s="75" t="s">
        <v>705</v>
      </c>
      <c r="G6536" s="77">
        <v>1803.0</v>
      </c>
    </row>
    <row r="6537">
      <c r="A6537" s="75" t="s">
        <v>665</v>
      </c>
      <c r="B6537" s="75" t="s">
        <v>704</v>
      </c>
      <c r="C6537" s="75" t="s">
        <v>683</v>
      </c>
      <c r="D6537" s="75" t="s">
        <v>118</v>
      </c>
      <c r="E6537" s="75" t="s">
        <v>15</v>
      </c>
      <c r="F6537" s="75" t="s">
        <v>706</v>
      </c>
      <c r="G6537" s="77">
        <v>53.0</v>
      </c>
    </row>
    <row r="6538">
      <c r="A6538" s="75" t="s">
        <v>665</v>
      </c>
      <c r="B6538" s="75" t="s">
        <v>704</v>
      </c>
      <c r="C6538" s="75" t="s">
        <v>683</v>
      </c>
      <c r="D6538" s="75" t="s">
        <v>118</v>
      </c>
      <c r="E6538" s="75" t="s">
        <v>15</v>
      </c>
      <c r="F6538" s="75" t="s">
        <v>707</v>
      </c>
      <c r="G6538" s="77">
        <v>53.0</v>
      </c>
    </row>
    <row r="6539">
      <c r="A6539" s="75" t="s">
        <v>665</v>
      </c>
      <c r="B6539" s="75" t="s">
        <v>704</v>
      </c>
      <c r="C6539" s="75" t="s">
        <v>683</v>
      </c>
      <c r="D6539" s="75" t="s">
        <v>118</v>
      </c>
      <c r="E6539" s="75" t="s">
        <v>19</v>
      </c>
      <c r="F6539" s="75" t="s">
        <v>705</v>
      </c>
      <c r="G6539" s="77">
        <v>481.0</v>
      </c>
    </row>
    <row r="6540">
      <c r="A6540" s="75" t="s">
        <v>665</v>
      </c>
      <c r="B6540" s="75" t="s">
        <v>704</v>
      </c>
      <c r="C6540" s="75" t="s">
        <v>683</v>
      </c>
      <c r="D6540" s="75" t="s">
        <v>118</v>
      </c>
      <c r="E6540" s="75" t="s">
        <v>19</v>
      </c>
      <c r="F6540" s="75" t="s">
        <v>706</v>
      </c>
      <c r="G6540" s="77">
        <v>254.0</v>
      </c>
    </row>
    <row r="6541">
      <c r="A6541" s="75" t="s">
        <v>665</v>
      </c>
      <c r="B6541" s="75" t="s">
        <v>704</v>
      </c>
      <c r="C6541" s="75" t="s">
        <v>683</v>
      </c>
      <c r="D6541" s="75" t="s">
        <v>118</v>
      </c>
      <c r="E6541" s="75" t="s">
        <v>19</v>
      </c>
      <c r="F6541" s="75" t="s">
        <v>707</v>
      </c>
      <c r="G6541" s="77">
        <v>212.0</v>
      </c>
    </row>
    <row r="6542">
      <c r="A6542" s="75" t="s">
        <v>665</v>
      </c>
      <c r="B6542" s="75" t="s">
        <v>704</v>
      </c>
      <c r="C6542" s="75" t="s">
        <v>683</v>
      </c>
      <c r="D6542" s="75" t="s">
        <v>118</v>
      </c>
      <c r="E6542" s="75" t="s">
        <v>13</v>
      </c>
      <c r="F6542" s="75" t="s">
        <v>705</v>
      </c>
      <c r="G6542" s="77">
        <v>204.0</v>
      </c>
    </row>
    <row r="6543">
      <c r="A6543" s="75" t="s">
        <v>665</v>
      </c>
      <c r="B6543" s="75" t="s">
        <v>704</v>
      </c>
      <c r="C6543" s="75" t="s">
        <v>683</v>
      </c>
      <c r="D6543" s="75" t="s">
        <v>118</v>
      </c>
      <c r="E6543" s="75" t="s">
        <v>13</v>
      </c>
      <c r="F6543" s="75" t="s">
        <v>706</v>
      </c>
      <c r="G6543" s="77">
        <v>32.0</v>
      </c>
    </row>
    <row r="6544">
      <c r="A6544" s="75" t="s">
        <v>665</v>
      </c>
      <c r="B6544" s="75" t="s">
        <v>704</v>
      </c>
      <c r="C6544" s="75" t="s">
        <v>683</v>
      </c>
      <c r="D6544" s="75" t="s">
        <v>118</v>
      </c>
      <c r="E6544" s="75" t="s">
        <v>13</v>
      </c>
      <c r="F6544" s="75" t="s">
        <v>707</v>
      </c>
      <c r="G6544" s="77">
        <v>29.0</v>
      </c>
    </row>
    <row r="6545">
      <c r="A6545" s="75" t="s">
        <v>665</v>
      </c>
      <c r="B6545" s="75" t="s">
        <v>704</v>
      </c>
      <c r="C6545" s="75" t="s">
        <v>683</v>
      </c>
      <c r="D6545" s="75" t="s">
        <v>118</v>
      </c>
      <c r="E6545" s="75" t="s">
        <v>10</v>
      </c>
      <c r="F6545" s="75" t="s">
        <v>705</v>
      </c>
      <c r="G6545" s="77">
        <v>12348.0</v>
      </c>
    </row>
    <row r="6546">
      <c r="A6546" s="75" t="s">
        <v>665</v>
      </c>
      <c r="B6546" s="75" t="s">
        <v>704</v>
      </c>
      <c r="C6546" s="75" t="s">
        <v>683</v>
      </c>
      <c r="D6546" s="75" t="s">
        <v>118</v>
      </c>
      <c r="E6546" s="75" t="s">
        <v>10</v>
      </c>
      <c r="F6546" s="75" t="s">
        <v>706</v>
      </c>
      <c r="G6546" s="77">
        <v>7418.0</v>
      </c>
    </row>
    <row r="6547">
      <c r="A6547" s="75" t="s">
        <v>665</v>
      </c>
      <c r="B6547" s="75" t="s">
        <v>704</v>
      </c>
      <c r="C6547" s="75" t="s">
        <v>683</v>
      </c>
      <c r="D6547" s="75" t="s">
        <v>118</v>
      </c>
      <c r="E6547" s="75" t="s">
        <v>10</v>
      </c>
      <c r="F6547" s="75" t="s">
        <v>707</v>
      </c>
      <c r="G6547" s="77">
        <v>4904.0</v>
      </c>
    </row>
    <row r="6548">
      <c r="A6548" s="75" t="s">
        <v>665</v>
      </c>
      <c r="B6548" s="75" t="s">
        <v>704</v>
      </c>
      <c r="C6548" s="75" t="s">
        <v>683</v>
      </c>
      <c r="D6548" s="75" t="s">
        <v>118</v>
      </c>
      <c r="E6548" s="75" t="s">
        <v>16</v>
      </c>
      <c r="F6548" s="75" t="s">
        <v>705</v>
      </c>
      <c r="G6548" s="77">
        <v>4923.0</v>
      </c>
    </row>
    <row r="6549">
      <c r="A6549" s="75" t="s">
        <v>665</v>
      </c>
      <c r="B6549" s="75" t="s">
        <v>704</v>
      </c>
      <c r="C6549" s="75" t="s">
        <v>683</v>
      </c>
      <c r="D6549" s="75" t="s">
        <v>118</v>
      </c>
      <c r="E6549" s="75" t="s">
        <v>16</v>
      </c>
      <c r="F6549" s="75" t="s">
        <v>706</v>
      </c>
      <c r="G6549" s="77">
        <v>3433.0</v>
      </c>
    </row>
    <row r="6550">
      <c r="A6550" s="75" t="s">
        <v>665</v>
      </c>
      <c r="B6550" s="75" t="s">
        <v>704</v>
      </c>
      <c r="C6550" s="75" t="s">
        <v>683</v>
      </c>
      <c r="D6550" s="75" t="s">
        <v>118</v>
      </c>
      <c r="E6550" s="75" t="s">
        <v>16</v>
      </c>
      <c r="F6550" s="75" t="s">
        <v>707</v>
      </c>
      <c r="G6550" s="77">
        <v>2886.0</v>
      </c>
    </row>
    <row r="6551">
      <c r="A6551" s="75" t="s">
        <v>665</v>
      </c>
      <c r="B6551" s="75" t="s">
        <v>704</v>
      </c>
      <c r="C6551" s="75" t="s">
        <v>683</v>
      </c>
      <c r="D6551" s="75" t="s">
        <v>118</v>
      </c>
      <c r="E6551" s="75" t="s">
        <v>12</v>
      </c>
      <c r="F6551" s="75" t="s">
        <v>705</v>
      </c>
      <c r="G6551" s="77">
        <v>1142.0</v>
      </c>
    </row>
    <row r="6552">
      <c r="A6552" s="75" t="s">
        <v>665</v>
      </c>
      <c r="B6552" s="75" t="s">
        <v>704</v>
      </c>
      <c r="C6552" s="75" t="s">
        <v>683</v>
      </c>
      <c r="D6552" s="75" t="s">
        <v>118</v>
      </c>
      <c r="E6552" s="75" t="s">
        <v>12</v>
      </c>
      <c r="F6552" s="75" t="s">
        <v>706</v>
      </c>
      <c r="G6552" s="77">
        <v>145.0</v>
      </c>
    </row>
    <row r="6553">
      <c r="A6553" s="75" t="s">
        <v>665</v>
      </c>
      <c r="B6553" s="75" t="s">
        <v>704</v>
      </c>
      <c r="C6553" s="75" t="s">
        <v>683</v>
      </c>
      <c r="D6553" s="75" t="s">
        <v>118</v>
      </c>
      <c r="E6553" s="75" t="s">
        <v>12</v>
      </c>
      <c r="F6553" s="75" t="s">
        <v>707</v>
      </c>
      <c r="G6553" s="77">
        <v>119.0</v>
      </c>
    </row>
    <row r="6554">
      <c r="A6554" s="75" t="s">
        <v>665</v>
      </c>
      <c r="B6554" s="75" t="s">
        <v>704</v>
      </c>
      <c r="C6554" s="75" t="s">
        <v>683</v>
      </c>
      <c r="D6554" s="75" t="s">
        <v>118</v>
      </c>
      <c r="E6554" s="75" t="s">
        <v>18</v>
      </c>
      <c r="F6554" s="75" t="s">
        <v>705</v>
      </c>
      <c r="G6554" s="77">
        <v>135.0</v>
      </c>
    </row>
    <row r="6555">
      <c r="A6555" s="75" t="s">
        <v>665</v>
      </c>
      <c r="B6555" s="75" t="s">
        <v>704</v>
      </c>
      <c r="C6555" s="75" t="s">
        <v>683</v>
      </c>
      <c r="D6555" s="75" t="s">
        <v>118</v>
      </c>
      <c r="E6555" s="75" t="s">
        <v>18</v>
      </c>
      <c r="F6555" s="75" t="s">
        <v>706</v>
      </c>
      <c r="G6555" s="77">
        <v>14.0</v>
      </c>
    </row>
    <row r="6556">
      <c r="A6556" s="75" t="s">
        <v>665</v>
      </c>
      <c r="B6556" s="75" t="s">
        <v>704</v>
      </c>
      <c r="C6556" s="75" t="s">
        <v>683</v>
      </c>
      <c r="D6556" s="75" t="s">
        <v>118</v>
      </c>
      <c r="E6556" s="75" t="s">
        <v>18</v>
      </c>
      <c r="F6556" s="75" t="s">
        <v>707</v>
      </c>
      <c r="G6556" s="77">
        <v>13.0</v>
      </c>
    </row>
    <row r="6557">
      <c r="A6557" s="75" t="s">
        <v>665</v>
      </c>
      <c r="B6557" s="75" t="s">
        <v>704</v>
      </c>
      <c r="C6557" s="75" t="s">
        <v>683</v>
      </c>
      <c r="D6557" s="75" t="s">
        <v>270</v>
      </c>
      <c r="E6557" s="75" t="s">
        <v>17</v>
      </c>
      <c r="F6557" s="75" t="s">
        <v>705</v>
      </c>
      <c r="G6557" s="77">
        <v>2.0</v>
      </c>
    </row>
    <row r="6558">
      <c r="A6558" s="75" t="s">
        <v>665</v>
      </c>
      <c r="B6558" s="75" t="s">
        <v>704</v>
      </c>
      <c r="C6558" s="75" t="s">
        <v>683</v>
      </c>
      <c r="D6558" s="75" t="s">
        <v>270</v>
      </c>
      <c r="E6558" s="75" t="s">
        <v>17</v>
      </c>
      <c r="F6558" s="75" t="s">
        <v>706</v>
      </c>
      <c r="G6558" s="77">
        <v>1.0</v>
      </c>
    </row>
    <row r="6559">
      <c r="A6559" s="75" t="s">
        <v>665</v>
      </c>
      <c r="B6559" s="75" t="s">
        <v>704</v>
      </c>
      <c r="C6559" s="75" t="s">
        <v>683</v>
      </c>
      <c r="D6559" s="75" t="s">
        <v>270</v>
      </c>
      <c r="E6559" s="75" t="s">
        <v>17</v>
      </c>
      <c r="F6559" s="75" t="s">
        <v>707</v>
      </c>
      <c r="G6559" s="77">
        <v>1.0</v>
      </c>
    </row>
    <row r="6560">
      <c r="A6560" s="75" t="s">
        <v>665</v>
      </c>
      <c r="B6560" s="75" t="s">
        <v>704</v>
      </c>
      <c r="C6560" s="75" t="s">
        <v>683</v>
      </c>
      <c r="D6560" s="75" t="s">
        <v>270</v>
      </c>
      <c r="E6560" s="75" t="s">
        <v>14</v>
      </c>
      <c r="F6560" s="75" t="s">
        <v>705</v>
      </c>
      <c r="G6560" s="77">
        <v>1.0</v>
      </c>
    </row>
    <row r="6561">
      <c r="A6561" s="75" t="s">
        <v>665</v>
      </c>
      <c r="B6561" s="75" t="s">
        <v>704</v>
      </c>
      <c r="C6561" s="75" t="s">
        <v>683</v>
      </c>
      <c r="D6561" s="75" t="s">
        <v>270</v>
      </c>
      <c r="E6561" s="75" t="s">
        <v>14</v>
      </c>
      <c r="F6561" s="75" t="s">
        <v>706</v>
      </c>
      <c r="G6561" s="77">
        <v>0.0</v>
      </c>
    </row>
    <row r="6562">
      <c r="A6562" s="75" t="s">
        <v>665</v>
      </c>
      <c r="B6562" s="75" t="s">
        <v>704</v>
      </c>
      <c r="C6562" s="75" t="s">
        <v>683</v>
      </c>
      <c r="D6562" s="75" t="s">
        <v>270</v>
      </c>
      <c r="E6562" s="75" t="s">
        <v>14</v>
      </c>
      <c r="F6562" s="75" t="s">
        <v>707</v>
      </c>
      <c r="G6562" s="77">
        <v>0.0</v>
      </c>
    </row>
    <row r="6563">
      <c r="A6563" s="75" t="s">
        <v>665</v>
      </c>
      <c r="B6563" s="75" t="s">
        <v>704</v>
      </c>
      <c r="C6563" s="75" t="s">
        <v>683</v>
      </c>
      <c r="D6563" s="75" t="s">
        <v>270</v>
      </c>
      <c r="E6563" s="75" t="s">
        <v>11</v>
      </c>
      <c r="F6563" s="75" t="s">
        <v>705</v>
      </c>
      <c r="G6563" s="77">
        <v>9.0</v>
      </c>
    </row>
    <row r="6564">
      <c r="A6564" s="75" t="s">
        <v>665</v>
      </c>
      <c r="B6564" s="75" t="s">
        <v>704</v>
      </c>
      <c r="C6564" s="75" t="s">
        <v>683</v>
      </c>
      <c r="D6564" s="75" t="s">
        <v>270</v>
      </c>
      <c r="E6564" s="75" t="s">
        <v>11</v>
      </c>
      <c r="F6564" s="75" t="s">
        <v>706</v>
      </c>
      <c r="G6564" s="77">
        <v>1.0</v>
      </c>
    </row>
    <row r="6565">
      <c r="A6565" s="75" t="s">
        <v>665</v>
      </c>
      <c r="B6565" s="75" t="s">
        <v>704</v>
      </c>
      <c r="C6565" s="75" t="s">
        <v>683</v>
      </c>
      <c r="D6565" s="75" t="s">
        <v>270</v>
      </c>
      <c r="E6565" s="75" t="s">
        <v>11</v>
      </c>
      <c r="F6565" s="75" t="s">
        <v>707</v>
      </c>
      <c r="G6565" s="77">
        <v>1.0</v>
      </c>
    </row>
    <row r="6566">
      <c r="A6566" s="75" t="s">
        <v>665</v>
      </c>
      <c r="B6566" s="75" t="s">
        <v>704</v>
      </c>
      <c r="C6566" s="75" t="s">
        <v>683</v>
      </c>
      <c r="D6566" s="75" t="s">
        <v>270</v>
      </c>
      <c r="E6566" s="75" t="s">
        <v>15</v>
      </c>
      <c r="F6566" s="75" t="s">
        <v>705</v>
      </c>
      <c r="G6566" s="77">
        <v>6.0</v>
      </c>
    </row>
    <row r="6567">
      <c r="A6567" s="75" t="s">
        <v>665</v>
      </c>
      <c r="B6567" s="75" t="s">
        <v>704</v>
      </c>
      <c r="C6567" s="75" t="s">
        <v>683</v>
      </c>
      <c r="D6567" s="75" t="s">
        <v>270</v>
      </c>
      <c r="E6567" s="75" t="s">
        <v>15</v>
      </c>
      <c r="F6567" s="75" t="s">
        <v>706</v>
      </c>
      <c r="G6567" s="77">
        <v>1.0</v>
      </c>
    </row>
    <row r="6568">
      <c r="A6568" s="75" t="s">
        <v>665</v>
      </c>
      <c r="B6568" s="75" t="s">
        <v>704</v>
      </c>
      <c r="C6568" s="75" t="s">
        <v>683</v>
      </c>
      <c r="D6568" s="75" t="s">
        <v>270</v>
      </c>
      <c r="E6568" s="75" t="s">
        <v>15</v>
      </c>
      <c r="F6568" s="75" t="s">
        <v>707</v>
      </c>
      <c r="G6568" s="77">
        <v>1.0</v>
      </c>
    </row>
    <row r="6569">
      <c r="A6569" s="75" t="s">
        <v>665</v>
      </c>
      <c r="B6569" s="75" t="s">
        <v>704</v>
      </c>
      <c r="C6569" s="75" t="s">
        <v>683</v>
      </c>
      <c r="D6569" s="75" t="s">
        <v>270</v>
      </c>
      <c r="E6569" s="75" t="s">
        <v>19</v>
      </c>
      <c r="F6569" s="75" t="s">
        <v>705</v>
      </c>
      <c r="G6569" s="77">
        <v>1.0</v>
      </c>
    </row>
    <row r="6570">
      <c r="A6570" s="75" t="s">
        <v>665</v>
      </c>
      <c r="B6570" s="75" t="s">
        <v>704</v>
      </c>
      <c r="C6570" s="75" t="s">
        <v>683</v>
      </c>
      <c r="D6570" s="75" t="s">
        <v>270</v>
      </c>
      <c r="E6570" s="75" t="s">
        <v>19</v>
      </c>
      <c r="F6570" s="75" t="s">
        <v>706</v>
      </c>
      <c r="G6570" s="77">
        <v>1.0</v>
      </c>
    </row>
    <row r="6571">
      <c r="A6571" s="75" t="s">
        <v>665</v>
      </c>
      <c r="B6571" s="75" t="s">
        <v>704</v>
      </c>
      <c r="C6571" s="75" t="s">
        <v>683</v>
      </c>
      <c r="D6571" s="75" t="s">
        <v>270</v>
      </c>
      <c r="E6571" s="75" t="s">
        <v>19</v>
      </c>
      <c r="F6571" s="75" t="s">
        <v>707</v>
      </c>
      <c r="G6571" s="77">
        <v>1.0</v>
      </c>
    </row>
    <row r="6572">
      <c r="A6572" s="75" t="s">
        <v>665</v>
      </c>
      <c r="B6572" s="75" t="s">
        <v>704</v>
      </c>
      <c r="C6572" s="75" t="s">
        <v>683</v>
      </c>
      <c r="D6572" s="75" t="s">
        <v>270</v>
      </c>
      <c r="E6572" s="75" t="s">
        <v>10</v>
      </c>
      <c r="F6572" s="75" t="s">
        <v>705</v>
      </c>
      <c r="G6572" s="77">
        <v>15.0</v>
      </c>
    </row>
    <row r="6573">
      <c r="A6573" s="75" t="s">
        <v>665</v>
      </c>
      <c r="B6573" s="75" t="s">
        <v>704</v>
      </c>
      <c r="C6573" s="75" t="s">
        <v>683</v>
      </c>
      <c r="D6573" s="75" t="s">
        <v>270</v>
      </c>
      <c r="E6573" s="25" t="s">
        <v>10</v>
      </c>
      <c r="F6573" s="75" t="s">
        <v>706</v>
      </c>
      <c r="G6573" s="77">
        <v>5.0</v>
      </c>
    </row>
    <row r="6574">
      <c r="A6574" s="75" t="s">
        <v>665</v>
      </c>
      <c r="B6574" s="75" t="s">
        <v>704</v>
      </c>
      <c r="C6574" s="75" t="s">
        <v>683</v>
      </c>
      <c r="D6574" s="75" t="s">
        <v>270</v>
      </c>
      <c r="E6574" s="75" t="s">
        <v>10</v>
      </c>
      <c r="F6574" s="75" t="s">
        <v>707</v>
      </c>
      <c r="G6574" s="77">
        <v>5.0</v>
      </c>
    </row>
    <row r="6575">
      <c r="A6575" s="75" t="s">
        <v>665</v>
      </c>
      <c r="B6575" s="75" t="s">
        <v>704</v>
      </c>
      <c r="C6575" s="75" t="s">
        <v>683</v>
      </c>
      <c r="D6575" s="75" t="s">
        <v>270</v>
      </c>
      <c r="E6575" s="75" t="s">
        <v>16</v>
      </c>
      <c r="F6575" s="75" t="s">
        <v>705</v>
      </c>
      <c r="G6575" s="77">
        <v>4.0</v>
      </c>
    </row>
    <row r="6576">
      <c r="A6576" s="75" t="s">
        <v>665</v>
      </c>
      <c r="B6576" s="75" t="s">
        <v>704</v>
      </c>
      <c r="C6576" s="75" t="s">
        <v>683</v>
      </c>
      <c r="D6576" s="75" t="s">
        <v>270</v>
      </c>
      <c r="E6576" s="75" t="s">
        <v>16</v>
      </c>
      <c r="F6576" s="75" t="s">
        <v>706</v>
      </c>
      <c r="G6576" s="77">
        <v>1.0</v>
      </c>
    </row>
    <row r="6577">
      <c r="A6577" s="75" t="s">
        <v>665</v>
      </c>
      <c r="B6577" s="75" t="s">
        <v>704</v>
      </c>
      <c r="C6577" s="75" t="s">
        <v>683</v>
      </c>
      <c r="D6577" s="75" t="s">
        <v>270</v>
      </c>
      <c r="E6577" s="25" t="s">
        <v>16</v>
      </c>
      <c r="F6577" s="75" t="s">
        <v>707</v>
      </c>
      <c r="G6577" s="77">
        <v>1.0</v>
      </c>
    </row>
    <row r="6578">
      <c r="A6578" s="75" t="s">
        <v>665</v>
      </c>
      <c r="B6578" s="75" t="s">
        <v>704</v>
      </c>
      <c r="C6578" s="75" t="s">
        <v>683</v>
      </c>
      <c r="D6578" s="75" t="s">
        <v>138</v>
      </c>
      <c r="E6578" s="75" t="s">
        <v>17</v>
      </c>
      <c r="F6578" s="75" t="s">
        <v>705</v>
      </c>
      <c r="G6578" s="77">
        <v>8.0</v>
      </c>
    </row>
    <row r="6579">
      <c r="A6579" s="75" t="s">
        <v>665</v>
      </c>
      <c r="B6579" s="75" t="s">
        <v>704</v>
      </c>
      <c r="C6579" s="75" t="s">
        <v>683</v>
      </c>
      <c r="D6579" s="75" t="s">
        <v>138</v>
      </c>
      <c r="E6579" s="75" t="s">
        <v>17</v>
      </c>
      <c r="F6579" s="75" t="s">
        <v>706</v>
      </c>
      <c r="G6579" s="77">
        <v>0.0</v>
      </c>
    </row>
    <row r="6580">
      <c r="A6580" s="75" t="s">
        <v>665</v>
      </c>
      <c r="B6580" s="75" t="s">
        <v>704</v>
      </c>
      <c r="C6580" s="75" t="s">
        <v>683</v>
      </c>
      <c r="D6580" s="75" t="s">
        <v>138</v>
      </c>
      <c r="E6580" s="75" t="s">
        <v>17</v>
      </c>
      <c r="F6580" s="75" t="s">
        <v>707</v>
      </c>
      <c r="G6580" s="77">
        <v>0.0</v>
      </c>
    </row>
    <row r="6581">
      <c r="A6581" s="75" t="s">
        <v>665</v>
      </c>
      <c r="B6581" s="75" t="s">
        <v>704</v>
      </c>
      <c r="C6581" s="75" t="s">
        <v>683</v>
      </c>
      <c r="D6581" s="75" t="s">
        <v>138</v>
      </c>
      <c r="E6581" s="75" t="s">
        <v>14</v>
      </c>
      <c r="F6581" s="75" t="s">
        <v>705</v>
      </c>
      <c r="G6581" s="77">
        <v>24.0</v>
      </c>
    </row>
    <row r="6582">
      <c r="A6582" s="75" t="s">
        <v>665</v>
      </c>
      <c r="B6582" s="75" t="s">
        <v>704</v>
      </c>
      <c r="C6582" s="75" t="s">
        <v>683</v>
      </c>
      <c r="D6582" s="75" t="s">
        <v>138</v>
      </c>
      <c r="E6582" s="75" t="s">
        <v>14</v>
      </c>
      <c r="F6582" s="75" t="s">
        <v>706</v>
      </c>
      <c r="G6582" s="77">
        <v>0.0</v>
      </c>
    </row>
    <row r="6583">
      <c r="A6583" s="75" t="s">
        <v>665</v>
      </c>
      <c r="B6583" s="75" t="s">
        <v>704</v>
      </c>
      <c r="C6583" s="75" t="s">
        <v>683</v>
      </c>
      <c r="D6583" s="75" t="s">
        <v>138</v>
      </c>
      <c r="E6583" s="75" t="s">
        <v>14</v>
      </c>
      <c r="F6583" s="75" t="s">
        <v>707</v>
      </c>
      <c r="G6583" s="77">
        <v>0.0</v>
      </c>
    </row>
    <row r="6584">
      <c r="A6584" s="75" t="s">
        <v>665</v>
      </c>
      <c r="B6584" s="75" t="s">
        <v>704</v>
      </c>
      <c r="C6584" s="75" t="s">
        <v>683</v>
      </c>
      <c r="D6584" s="75" t="s">
        <v>138</v>
      </c>
      <c r="E6584" s="75" t="s">
        <v>11</v>
      </c>
      <c r="F6584" s="75" t="s">
        <v>705</v>
      </c>
      <c r="G6584" s="77">
        <v>1573.0</v>
      </c>
    </row>
    <row r="6585">
      <c r="A6585" s="75" t="s">
        <v>665</v>
      </c>
      <c r="B6585" s="75" t="s">
        <v>704</v>
      </c>
      <c r="C6585" s="75" t="s">
        <v>683</v>
      </c>
      <c r="D6585" s="75" t="s">
        <v>138</v>
      </c>
      <c r="E6585" s="75" t="s">
        <v>11</v>
      </c>
      <c r="F6585" s="75" t="s">
        <v>706</v>
      </c>
      <c r="G6585" s="77">
        <v>815.0</v>
      </c>
    </row>
    <row r="6586">
      <c r="A6586" s="75" t="s">
        <v>665</v>
      </c>
      <c r="B6586" s="75" t="s">
        <v>704</v>
      </c>
      <c r="C6586" s="75" t="s">
        <v>683</v>
      </c>
      <c r="D6586" s="75" t="s">
        <v>138</v>
      </c>
      <c r="E6586" s="75" t="s">
        <v>11</v>
      </c>
      <c r="F6586" s="75" t="s">
        <v>707</v>
      </c>
      <c r="G6586" s="77">
        <v>721.0</v>
      </c>
    </row>
    <row r="6587">
      <c r="A6587" s="75" t="s">
        <v>665</v>
      </c>
      <c r="B6587" s="75" t="s">
        <v>704</v>
      </c>
      <c r="C6587" s="75" t="s">
        <v>683</v>
      </c>
      <c r="D6587" s="75" t="s">
        <v>138</v>
      </c>
      <c r="E6587" s="75" t="s">
        <v>20</v>
      </c>
      <c r="F6587" s="75" t="s">
        <v>705</v>
      </c>
      <c r="G6587" s="77">
        <v>9.0</v>
      </c>
    </row>
    <row r="6588">
      <c r="A6588" s="75" t="s">
        <v>665</v>
      </c>
      <c r="B6588" s="75" t="s">
        <v>704</v>
      </c>
      <c r="C6588" s="75" t="s">
        <v>683</v>
      </c>
      <c r="D6588" s="75" t="s">
        <v>138</v>
      </c>
      <c r="E6588" s="75" t="s">
        <v>20</v>
      </c>
      <c r="F6588" s="75" t="s">
        <v>706</v>
      </c>
      <c r="G6588" s="77">
        <v>5.0</v>
      </c>
    </row>
    <row r="6589">
      <c r="A6589" s="75" t="s">
        <v>665</v>
      </c>
      <c r="B6589" s="75" t="s">
        <v>704</v>
      </c>
      <c r="C6589" s="75" t="s">
        <v>683</v>
      </c>
      <c r="D6589" s="75" t="s">
        <v>138</v>
      </c>
      <c r="E6589" s="75" t="s">
        <v>20</v>
      </c>
      <c r="F6589" s="75" t="s">
        <v>707</v>
      </c>
      <c r="G6589" s="77">
        <v>4.0</v>
      </c>
    </row>
    <row r="6590">
      <c r="A6590" s="75" t="s">
        <v>665</v>
      </c>
      <c r="B6590" s="75" t="s">
        <v>704</v>
      </c>
      <c r="C6590" s="75" t="s">
        <v>683</v>
      </c>
      <c r="D6590" s="75" t="s">
        <v>138</v>
      </c>
      <c r="E6590" s="75" t="s">
        <v>15</v>
      </c>
      <c r="F6590" s="75" t="s">
        <v>705</v>
      </c>
      <c r="G6590" s="77">
        <v>64.0</v>
      </c>
    </row>
    <row r="6591">
      <c r="A6591" s="75" t="s">
        <v>665</v>
      </c>
      <c r="B6591" s="75" t="s">
        <v>704</v>
      </c>
      <c r="C6591" s="75" t="s">
        <v>683</v>
      </c>
      <c r="D6591" s="75" t="s">
        <v>138</v>
      </c>
      <c r="E6591" s="75" t="s">
        <v>15</v>
      </c>
      <c r="F6591" s="75" t="s">
        <v>706</v>
      </c>
      <c r="G6591" s="77">
        <v>2.0</v>
      </c>
    </row>
    <row r="6592">
      <c r="A6592" s="75" t="s">
        <v>665</v>
      </c>
      <c r="B6592" s="75" t="s">
        <v>704</v>
      </c>
      <c r="C6592" s="75" t="s">
        <v>683</v>
      </c>
      <c r="D6592" s="75" t="s">
        <v>138</v>
      </c>
      <c r="E6592" s="75" t="s">
        <v>15</v>
      </c>
      <c r="F6592" s="75" t="s">
        <v>707</v>
      </c>
      <c r="G6592" s="77">
        <v>2.0</v>
      </c>
    </row>
    <row r="6593">
      <c r="A6593" s="75" t="s">
        <v>665</v>
      </c>
      <c r="B6593" s="75" t="s">
        <v>704</v>
      </c>
      <c r="C6593" s="75" t="s">
        <v>683</v>
      </c>
      <c r="D6593" s="75" t="s">
        <v>138</v>
      </c>
      <c r="E6593" s="75" t="s">
        <v>19</v>
      </c>
      <c r="F6593" s="75" t="s">
        <v>705</v>
      </c>
      <c r="G6593" s="77">
        <v>18.0</v>
      </c>
    </row>
    <row r="6594">
      <c r="A6594" s="75" t="s">
        <v>665</v>
      </c>
      <c r="B6594" s="75" t="s">
        <v>704</v>
      </c>
      <c r="C6594" s="75" t="s">
        <v>683</v>
      </c>
      <c r="D6594" s="75" t="s">
        <v>138</v>
      </c>
      <c r="E6594" s="75" t="s">
        <v>19</v>
      </c>
      <c r="F6594" s="75" t="s">
        <v>706</v>
      </c>
      <c r="G6594" s="77">
        <v>0.0</v>
      </c>
    </row>
    <row r="6595">
      <c r="A6595" s="75" t="s">
        <v>665</v>
      </c>
      <c r="B6595" s="75" t="s">
        <v>704</v>
      </c>
      <c r="C6595" s="75" t="s">
        <v>683</v>
      </c>
      <c r="D6595" s="75" t="s">
        <v>138</v>
      </c>
      <c r="E6595" s="75" t="s">
        <v>19</v>
      </c>
      <c r="F6595" s="75" t="s">
        <v>707</v>
      </c>
      <c r="G6595" s="77">
        <v>0.0</v>
      </c>
    </row>
    <row r="6596">
      <c r="A6596" s="75" t="s">
        <v>665</v>
      </c>
      <c r="B6596" s="75" t="s">
        <v>704</v>
      </c>
      <c r="C6596" s="75" t="s">
        <v>683</v>
      </c>
      <c r="D6596" s="75" t="s">
        <v>138</v>
      </c>
      <c r="E6596" s="75" t="s">
        <v>13</v>
      </c>
      <c r="F6596" s="75" t="s">
        <v>705</v>
      </c>
      <c r="G6596" s="77">
        <v>4.0</v>
      </c>
    </row>
    <row r="6597">
      <c r="A6597" s="75" t="s">
        <v>665</v>
      </c>
      <c r="B6597" s="75" t="s">
        <v>704</v>
      </c>
      <c r="C6597" s="75" t="s">
        <v>683</v>
      </c>
      <c r="D6597" s="75" t="s">
        <v>138</v>
      </c>
      <c r="E6597" s="25" t="s">
        <v>13</v>
      </c>
      <c r="F6597" s="75" t="s">
        <v>706</v>
      </c>
      <c r="G6597" s="77">
        <v>0.0</v>
      </c>
    </row>
    <row r="6598">
      <c r="A6598" s="75" t="s">
        <v>665</v>
      </c>
      <c r="B6598" s="75" t="s">
        <v>704</v>
      </c>
      <c r="C6598" s="75" t="s">
        <v>683</v>
      </c>
      <c r="D6598" s="75" t="s">
        <v>138</v>
      </c>
      <c r="E6598" s="75" t="s">
        <v>13</v>
      </c>
      <c r="F6598" s="75" t="s">
        <v>707</v>
      </c>
      <c r="G6598" s="77">
        <v>0.0</v>
      </c>
    </row>
    <row r="6599">
      <c r="A6599" s="75" t="s">
        <v>665</v>
      </c>
      <c r="B6599" s="75" t="s">
        <v>704</v>
      </c>
      <c r="C6599" s="75" t="s">
        <v>683</v>
      </c>
      <c r="D6599" s="75" t="s">
        <v>138</v>
      </c>
      <c r="E6599" s="75" t="s">
        <v>10</v>
      </c>
      <c r="F6599" s="75" t="s">
        <v>705</v>
      </c>
      <c r="G6599" s="77">
        <v>1453.0</v>
      </c>
    </row>
    <row r="6600">
      <c r="A6600" s="75" t="s">
        <v>665</v>
      </c>
      <c r="B6600" s="75" t="s">
        <v>704</v>
      </c>
      <c r="C6600" s="75" t="s">
        <v>683</v>
      </c>
      <c r="D6600" s="75" t="s">
        <v>138</v>
      </c>
      <c r="E6600" s="75" t="s">
        <v>10</v>
      </c>
      <c r="F6600" s="75" t="s">
        <v>706</v>
      </c>
      <c r="G6600" s="77">
        <v>1021.0</v>
      </c>
    </row>
    <row r="6601">
      <c r="A6601" s="75" t="s">
        <v>665</v>
      </c>
      <c r="B6601" s="75" t="s">
        <v>704</v>
      </c>
      <c r="C6601" s="75" t="s">
        <v>683</v>
      </c>
      <c r="D6601" s="75" t="s">
        <v>138</v>
      </c>
      <c r="E6601" s="75" t="s">
        <v>10</v>
      </c>
      <c r="F6601" s="75" t="s">
        <v>707</v>
      </c>
      <c r="G6601" s="77">
        <v>918.0</v>
      </c>
    </row>
    <row r="6602">
      <c r="A6602" s="75" t="s">
        <v>665</v>
      </c>
      <c r="B6602" s="75" t="s">
        <v>704</v>
      </c>
      <c r="C6602" s="75" t="s">
        <v>683</v>
      </c>
      <c r="D6602" s="75" t="s">
        <v>138</v>
      </c>
      <c r="E6602" s="25" t="s">
        <v>16</v>
      </c>
      <c r="F6602" s="75" t="s">
        <v>705</v>
      </c>
      <c r="G6602" s="77">
        <v>2103.0</v>
      </c>
    </row>
    <row r="6603">
      <c r="A6603" s="75" t="s">
        <v>665</v>
      </c>
      <c r="B6603" s="75" t="s">
        <v>704</v>
      </c>
      <c r="C6603" s="75" t="s">
        <v>683</v>
      </c>
      <c r="D6603" s="75" t="s">
        <v>138</v>
      </c>
      <c r="E6603" s="25" t="s">
        <v>16</v>
      </c>
      <c r="F6603" s="75" t="s">
        <v>706</v>
      </c>
      <c r="G6603" s="77">
        <v>1993.0</v>
      </c>
    </row>
    <row r="6604">
      <c r="A6604" s="75" t="s">
        <v>665</v>
      </c>
      <c r="B6604" s="75" t="s">
        <v>704</v>
      </c>
      <c r="C6604" s="75" t="s">
        <v>683</v>
      </c>
      <c r="D6604" s="75" t="s">
        <v>138</v>
      </c>
      <c r="E6604" s="75" t="s">
        <v>16</v>
      </c>
      <c r="F6604" s="75" t="s">
        <v>707</v>
      </c>
      <c r="G6604" s="77">
        <v>1644.0</v>
      </c>
    </row>
    <row r="6605">
      <c r="A6605" s="75" t="s">
        <v>665</v>
      </c>
      <c r="B6605" s="75" t="s">
        <v>704</v>
      </c>
      <c r="C6605" s="75" t="s">
        <v>683</v>
      </c>
      <c r="D6605" s="75" t="s">
        <v>138</v>
      </c>
      <c r="E6605" s="75" t="s">
        <v>12</v>
      </c>
      <c r="F6605" s="75" t="s">
        <v>705</v>
      </c>
      <c r="G6605" s="77">
        <v>38.0</v>
      </c>
    </row>
    <row r="6606">
      <c r="A6606" s="75" t="s">
        <v>665</v>
      </c>
      <c r="B6606" s="75" t="s">
        <v>704</v>
      </c>
      <c r="C6606" s="75" t="s">
        <v>683</v>
      </c>
      <c r="D6606" s="75" t="s">
        <v>138</v>
      </c>
      <c r="E6606" s="75" t="s">
        <v>12</v>
      </c>
      <c r="F6606" s="75" t="s">
        <v>706</v>
      </c>
      <c r="G6606" s="77">
        <v>13.0</v>
      </c>
    </row>
    <row r="6607">
      <c r="A6607" s="75" t="s">
        <v>665</v>
      </c>
      <c r="B6607" s="75" t="s">
        <v>704</v>
      </c>
      <c r="C6607" s="75" t="s">
        <v>683</v>
      </c>
      <c r="D6607" s="75" t="s">
        <v>138</v>
      </c>
      <c r="E6607" s="25" t="s">
        <v>12</v>
      </c>
      <c r="F6607" s="75" t="s">
        <v>707</v>
      </c>
      <c r="G6607" s="77">
        <v>13.0</v>
      </c>
    </row>
    <row r="6608">
      <c r="A6608" s="75" t="s">
        <v>665</v>
      </c>
      <c r="B6608" s="75" t="s">
        <v>704</v>
      </c>
      <c r="C6608" s="75" t="s">
        <v>683</v>
      </c>
      <c r="D6608" s="75" t="s">
        <v>209</v>
      </c>
      <c r="E6608" s="75" t="s">
        <v>17</v>
      </c>
      <c r="F6608" s="75" t="s">
        <v>705</v>
      </c>
      <c r="G6608" s="77">
        <v>2.0</v>
      </c>
    </row>
    <row r="6609">
      <c r="A6609" s="75" t="s">
        <v>665</v>
      </c>
      <c r="B6609" s="75" t="s">
        <v>704</v>
      </c>
      <c r="C6609" s="75" t="s">
        <v>683</v>
      </c>
      <c r="D6609" s="75" t="s">
        <v>209</v>
      </c>
      <c r="E6609" s="75" t="s">
        <v>17</v>
      </c>
      <c r="F6609" s="75" t="s">
        <v>706</v>
      </c>
      <c r="G6609" s="77">
        <v>0.0</v>
      </c>
    </row>
    <row r="6610">
      <c r="A6610" s="75" t="s">
        <v>665</v>
      </c>
      <c r="B6610" s="75" t="s">
        <v>704</v>
      </c>
      <c r="C6610" s="75" t="s">
        <v>683</v>
      </c>
      <c r="D6610" s="75" t="s">
        <v>209</v>
      </c>
      <c r="E6610" s="75" t="s">
        <v>17</v>
      </c>
      <c r="F6610" s="75" t="s">
        <v>707</v>
      </c>
      <c r="G6610" s="77">
        <v>0.0</v>
      </c>
    </row>
    <row r="6611">
      <c r="A6611" s="75" t="s">
        <v>665</v>
      </c>
      <c r="B6611" s="75" t="s">
        <v>704</v>
      </c>
      <c r="C6611" s="75" t="s">
        <v>683</v>
      </c>
      <c r="D6611" s="75" t="s">
        <v>209</v>
      </c>
      <c r="E6611" s="75" t="s">
        <v>14</v>
      </c>
      <c r="F6611" s="75" t="s">
        <v>705</v>
      </c>
      <c r="G6611" s="77">
        <v>13.0</v>
      </c>
    </row>
    <row r="6612">
      <c r="A6612" s="75" t="s">
        <v>665</v>
      </c>
      <c r="B6612" s="75" t="s">
        <v>704</v>
      </c>
      <c r="C6612" s="75" t="s">
        <v>683</v>
      </c>
      <c r="D6612" s="75" t="s">
        <v>209</v>
      </c>
      <c r="E6612" s="25" t="s">
        <v>14</v>
      </c>
      <c r="F6612" s="75" t="s">
        <v>706</v>
      </c>
      <c r="G6612" s="77">
        <v>0.0</v>
      </c>
    </row>
    <row r="6613">
      <c r="A6613" s="75" t="s">
        <v>665</v>
      </c>
      <c r="B6613" s="75" t="s">
        <v>704</v>
      </c>
      <c r="C6613" s="75" t="s">
        <v>683</v>
      </c>
      <c r="D6613" s="75" t="s">
        <v>209</v>
      </c>
      <c r="E6613" s="75" t="s">
        <v>14</v>
      </c>
      <c r="F6613" s="75" t="s">
        <v>707</v>
      </c>
      <c r="G6613" s="77">
        <v>0.0</v>
      </c>
    </row>
    <row r="6614">
      <c r="A6614" s="75" t="s">
        <v>665</v>
      </c>
      <c r="B6614" s="75" t="s">
        <v>704</v>
      </c>
      <c r="C6614" s="75" t="s">
        <v>683</v>
      </c>
      <c r="D6614" s="75" t="s">
        <v>209</v>
      </c>
      <c r="E6614" s="25" t="s">
        <v>11</v>
      </c>
      <c r="F6614" s="75" t="s">
        <v>705</v>
      </c>
      <c r="G6614" s="77">
        <v>371.0</v>
      </c>
    </row>
    <row r="6615">
      <c r="A6615" s="75" t="s">
        <v>665</v>
      </c>
      <c r="B6615" s="75" t="s">
        <v>704</v>
      </c>
      <c r="C6615" s="75" t="s">
        <v>683</v>
      </c>
      <c r="D6615" s="75" t="s">
        <v>209</v>
      </c>
      <c r="E6615" s="75" t="s">
        <v>11</v>
      </c>
      <c r="F6615" s="75" t="s">
        <v>706</v>
      </c>
      <c r="G6615" s="77">
        <v>115.0</v>
      </c>
    </row>
    <row r="6616">
      <c r="A6616" s="75" t="s">
        <v>665</v>
      </c>
      <c r="B6616" s="75" t="s">
        <v>704</v>
      </c>
      <c r="C6616" s="75" t="s">
        <v>683</v>
      </c>
      <c r="D6616" s="75" t="s">
        <v>209</v>
      </c>
      <c r="E6616" s="75" t="s">
        <v>11</v>
      </c>
      <c r="F6616" s="75" t="s">
        <v>707</v>
      </c>
      <c r="G6616" s="77">
        <v>110.0</v>
      </c>
    </row>
    <row r="6617">
      <c r="A6617" s="75" t="s">
        <v>665</v>
      </c>
      <c r="B6617" s="75" t="s">
        <v>704</v>
      </c>
      <c r="C6617" s="75" t="s">
        <v>683</v>
      </c>
      <c r="D6617" s="75" t="s">
        <v>209</v>
      </c>
      <c r="E6617" s="75" t="s">
        <v>15</v>
      </c>
      <c r="F6617" s="75" t="s">
        <v>705</v>
      </c>
      <c r="G6617" s="77">
        <v>81.0</v>
      </c>
    </row>
    <row r="6618">
      <c r="A6618" s="75" t="s">
        <v>665</v>
      </c>
      <c r="B6618" s="75" t="s">
        <v>704</v>
      </c>
      <c r="C6618" s="75" t="s">
        <v>683</v>
      </c>
      <c r="D6618" s="75" t="s">
        <v>209</v>
      </c>
      <c r="E6618" s="75" t="s">
        <v>15</v>
      </c>
      <c r="F6618" s="75" t="s">
        <v>706</v>
      </c>
      <c r="G6618" s="77">
        <v>2.0</v>
      </c>
    </row>
    <row r="6619">
      <c r="A6619" s="75" t="s">
        <v>665</v>
      </c>
      <c r="B6619" s="75" t="s">
        <v>704</v>
      </c>
      <c r="C6619" s="75" t="s">
        <v>683</v>
      </c>
      <c r="D6619" s="75" t="s">
        <v>209</v>
      </c>
      <c r="E6619" s="75" t="s">
        <v>15</v>
      </c>
      <c r="F6619" s="75" t="s">
        <v>707</v>
      </c>
      <c r="G6619" s="77">
        <v>2.0</v>
      </c>
    </row>
    <row r="6620">
      <c r="A6620" s="75" t="s">
        <v>665</v>
      </c>
      <c r="B6620" s="75" t="s">
        <v>704</v>
      </c>
      <c r="C6620" s="75" t="s">
        <v>683</v>
      </c>
      <c r="D6620" s="75" t="s">
        <v>209</v>
      </c>
      <c r="E6620" s="75" t="s">
        <v>19</v>
      </c>
      <c r="F6620" s="75" t="s">
        <v>705</v>
      </c>
      <c r="G6620" s="77">
        <v>2.0</v>
      </c>
    </row>
    <row r="6621">
      <c r="A6621" s="75" t="s">
        <v>665</v>
      </c>
      <c r="B6621" s="75" t="s">
        <v>704</v>
      </c>
      <c r="C6621" s="75" t="s">
        <v>683</v>
      </c>
      <c r="D6621" s="75" t="s">
        <v>209</v>
      </c>
      <c r="E6621" s="75" t="s">
        <v>19</v>
      </c>
      <c r="F6621" s="75" t="s">
        <v>706</v>
      </c>
      <c r="G6621" s="77">
        <v>0.0</v>
      </c>
    </row>
    <row r="6622">
      <c r="A6622" s="75" t="s">
        <v>665</v>
      </c>
      <c r="B6622" s="75" t="s">
        <v>704</v>
      </c>
      <c r="C6622" s="75" t="s">
        <v>683</v>
      </c>
      <c r="D6622" s="75" t="s">
        <v>209</v>
      </c>
      <c r="E6622" s="75" t="s">
        <v>19</v>
      </c>
      <c r="F6622" s="75" t="s">
        <v>707</v>
      </c>
      <c r="G6622" s="77">
        <v>0.0</v>
      </c>
    </row>
    <row r="6623">
      <c r="A6623" s="75" t="s">
        <v>665</v>
      </c>
      <c r="B6623" s="75" t="s">
        <v>704</v>
      </c>
      <c r="C6623" s="75" t="s">
        <v>683</v>
      </c>
      <c r="D6623" s="75" t="s">
        <v>209</v>
      </c>
      <c r="E6623" s="75" t="s">
        <v>13</v>
      </c>
      <c r="F6623" s="75" t="s">
        <v>705</v>
      </c>
      <c r="G6623" s="77">
        <v>4.0</v>
      </c>
    </row>
    <row r="6624">
      <c r="A6624" s="75" t="s">
        <v>665</v>
      </c>
      <c r="B6624" s="75" t="s">
        <v>704</v>
      </c>
      <c r="C6624" s="75" t="s">
        <v>683</v>
      </c>
      <c r="D6624" s="75" t="s">
        <v>209</v>
      </c>
      <c r="E6624" s="75" t="s">
        <v>13</v>
      </c>
      <c r="F6624" s="75" t="s">
        <v>706</v>
      </c>
      <c r="G6624" s="77">
        <v>1.0</v>
      </c>
    </row>
    <row r="6625">
      <c r="A6625" s="75" t="s">
        <v>665</v>
      </c>
      <c r="B6625" s="75" t="s">
        <v>704</v>
      </c>
      <c r="C6625" s="75" t="s">
        <v>683</v>
      </c>
      <c r="D6625" s="75" t="s">
        <v>209</v>
      </c>
      <c r="E6625" s="75" t="s">
        <v>13</v>
      </c>
      <c r="F6625" s="75" t="s">
        <v>707</v>
      </c>
      <c r="G6625" s="77">
        <v>1.0</v>
      </c>
    </row>
    <row r="6626">
      <c r="A6626" s="75" t="s">
        <v>665</v>
      </c>
      <c r="B6626" s="75" t="s">
        <v>704</v>
      </c>
      <c r="C6626" s="75" t="s">
        <v>683</v>
      </c>
      <c r="D6626" s="75" t="s">
        <v>209</v>
      </c>
      <c r="E6626" s="25" t="s">
        <v>10</v>
      </c>
      <c r="F6626" s="75" t="s">
        <v>705</v>
      </c>
      <c r="G6626" s="77">
        <v>176.0</v>
      </c>
    </row>
    <row r="6627">
      <c r="A6627" s="75" t="s">
        <v>665</v>
      </c>
      <c r="B6627" s="75" t="s">
        <v>704</v>
      </c>
      <c r="C6627" s="75" t="s">
        <v>683</v>
      </c>
      <c r="D6627" s="75" t="s">
        <v>209</v>
      </c>
      <c r="E6627" s="25" t="s">
        <v>10</v>
      </c>
      <c r="F6627" s="75" t="s">
        <v>706</v>
      </c>
      <c r="G6627" s="77">
        <v>102.0</v>
      </c>
    </row>
    <row r="6628">
      <c r="A6628" s="75" t="s">
        <v>665</v>
      </c>
      <c r="B6628" s="75" t="s">
        <v>704</v>
      </c>
      <c r="C6628" s="75" t="s">
        <v>683</v>
      </c>
      <c r="D6628" s="75" t="s">
        <v>209</v>
      </c>
      <c r="E6628" s="75" t="s">
        <v>10</v>
      </c>
      <c r="F6628" s="75" t="s">
        <v>707</v>
      </c>
      <c r="G6628" s="77">
        <v>94.0</v>
      </c>
    </row>
    <row r="6629">
      <c r="A6629" s="75" t="s">
        <v>665</v>
      </c>
      <c r="B6629" s="75" t="s">
        <v>704</v>
      </c>
      <c r="C6629" s="75" t="s">
        <v>683</v>
      </c>
      <c r="D6629" s="75" t="s">
        <v>209</v>
      </c>
      <c r="E6629" s="75" t="s">
        <v>16</v>
      </c>
      <c r="F6629" s="75" t="s">
        <v>705</v>
      </c>
      <c r="G6629" s="77">
        <v>228.0</v>
      </c>
    </row>
    <row r="6630">
      <c r="A6630" s="75" t="s">
        <v>665</v>
      </c>
      <c r="B6630" s="75" t="s">
        <v>704</v>
      </c>
      <c r="C6630" s="75" t="s">
        <v>683</v>
      </c>
      <c r="D6630" s="75" t="s">
        <v>209</v>
      </c>
      <c r="E6630" s="75" t="s">
        <v>16</v>
      </c>
      <c r="F6630" s="75" t="s">
        <v>706</v>
      </c>
      <c r="G6630" s="77">
        <v>184.0</v>
      </c>
    </row>
    <row r="6631">
      <c r="A6631" s="75" t="s">
        <v>665</v>
      </c>
      <c r="B6631" s="75" t="s">
        <v>704</v>
      </c>
      <c r="C6631" s="75" t="s">
        <v>683</v>
      </c>
      <c r="D6631" s="75" t="s">
        <v>209</v>
      </c>
      <c r="E6631" s="25" t="s">
        <v>16</v>
      </c>
      <c r="F6631" s="75" t="s">
        <v>707</v>
      </c>
      <c r="G6631" s="77">
        <v>158.0</v>
      </c>
    </row>
    <row r="6632">
      <c r="A6632" s="75" t="s">
        <v>665</v>
      </c>
      <c r="B6632" s="75" t="s">
        <v>704</v>
      </c>
      <c r="C6632" s="75" t="s">
        <v>683</v>
      </c>
      <c r="D6632" s="75" t="s">
        <v>209</v>
      </c>
      <c r="E6632" s="75" t="s">
        <v>12</v>
      </c>
      <c r="F6632" s="75" t="s">
        <v>705</v>
      </c>
      <c r="G6632" s="77">
        <v>17.0</v>
      </c>
    </row>
    <row r="6633">
      <c r="A6633" s="75" t="s">
        <v>665</v>
      </c>
      <c r="B6633" s="75" t="s">
        <v>704</v>
      </c>
      <c r="C6633" s="75" t="s">
        <v>683</v>
      </c>
      <c r="D6633" s="75" t="s">
        <v>209</v>
      </c>
      <c r="E6633" s="25" t="s">
        <v>12</v>
      </c>
      <c r="F6633" s="75" t="s">
        <v>706</v>
      </c>
      <c r="G6633" s="77">
        <v>6.0</v>
      </c>
    </row>
    <row r="6634">
      <c r="A6634" s="75" t="s">
        <v>665</v>
      </c>
      <c r="B6634" s="75" t="s">
        <v>704</v>
      </c>
      <c r="C6634" s="75" t="s">
        <v>683</v>
      </c>
      <c r="D6634" s="75" t="s">
        <v>209</v>
      </c>
      <c r="E6634" s="75" t="s">
        <v>12</v>
      </c>
      <c r="F6634" s="75" t="s">
        <v>707</v>
      </c>
      <c r="G6634" s="77">
        <v>6.0</v>
      </c>
    </row>
    <row r="6635">
      <c r="A6635" s="75" t="s">
        <v>665</v>
      </c>
      <c r="B6635" s="75" t="s">
        <v>704</v>
      </c>
      <c r="C6635" s="75" t="s">
        <v>683</v>
      </c>
      <c r="D6635" s="75" t="s">
        <v>209</v>
      </c>
      <c r="E6635" s="75" t="s">
        <v>18</v>
      </c>
      <c r="F6635" s="75" t="s">
        <v>705</v>
      </c>
      <c r="G6635" s="77">
        <v>2.0</v>
      </c>
    </row>
    <row r="6636">
      <c r="A6636" s="75" t="s">
        <v>665</v>
      </c>
      <c r="B6636" s="75" t="s">
        <v>704</v>
      </c>
      <c r="C6636" s="75" t="s">
        <v>683</v>
      </c>
      <c r="D6636" s="75" t="s">
        <v>209</v>
      </c>
      <c r="E6636" s="75" t="s">
        <v>18</v>
      </c>
      <c r="F6636" s="75" t="s">
        <v>706</v>
      </c>
      <c r="G6636" s="77">
        <v>0.0</v>
      </c>
    </row>
    <row r="6637">
      <c r="A6637" s="75" t="s">
        <v>665</v>
      </c>
      <c r="B6637" s="75" t="s">
        <v>704</v>
      </c>
      <c r="C6637" s="75" t="s">
        <v>683</v>
      </c>
      <c r="D6637" s="75" t="s">
        <v>209</v>
      </c>
      <c r="E6637" s="75" t="s">
        <v>18</v>
      </c>
      <c r="F6637" s="75" t="s">
        <v>707</v>
      </c>
      <c r="G6637" s="77">
        <v>0.0</v>
      </c>
    </row>
    <row r="6638">
      <c r="A6638" s="75" t="s">
        <v>665</v>
      </c>
      <c r="B6638" s="75" t="s">
        <v>704</v>
      </c>
      <c r="C6638" s="75" t="s">
        <v>683</v>
      </c>
      <c r="D6638" s="75" t="s">
        <v>169</v>
      </c>
      <c r="E6638" s="75" t="s">
        <v>17</v>
      </c>
      <c r="F6638" s="75" t="s">
        <v>705</v>
      </c>
      <c r="G6638" s="77">
        <v>40.0</v>
      </c>
    </row>
    <row r="6639">
      <c r="A6639" s="75" t="s">
        <v>665</v>
      </c>
      <c r="B6639" s="75" t="s">
        <v>704</v>
      </c>
      <c r="C6639" s="75" t="s">
        <v>683</v>
      </c>
      <c r="D6639" s="75" t="s">
        <v>169</v>
      </c>
      <c r="E6639" s="75" t="s">
        <v>17</v>
      </c>
      <c r="F6639" s="75" t="s">
        <v>706</v>
      </c>
      <c r="G6639" s="77">
        <v>2.0</v>
      </c>
    </row>
    <row r="6640">
      <c r="A6640" s="75" t="s">
        <v>665</v>
      </c>
      <c r="B6640" s="75" t="s">
        <v>704</v>
      </c>
      <c r="C6640" s="75" t="s">
        <v>683</v>
      </c>
      <c r="D6640" s="75" t="s">
        <v>169</v>
      </c>
      <c r="E6640" s="75" t="s">
        <v>17</v>
      </c>
      <c r="F6640" s="75" t="s">
        <v>707</v>
      </c>
      <c r="G6640" s="77">
        <v>2.0</v>
      </c>
    </row>
    <row r="6641">
      <c r="A6641" s="75" t="s">
        <v>665</v>
      </c>
      <c r="B6641" s="75" t="s">
        <v>704</v>
      </c>
      <c r="C6641" s="75" t="s">
        <v>683</v>
      </c>
      <c r="D6641" s="75" t="s">
        <v>169</v>
      </c>
      <c r="E6641" s="75" t="s">
        <v>14</v>
      </c>
      <c r="F6641" s="75" t="s">
        <v>705</v>
      </c>
      <c r="G6641" s="77">
        <v>163.0</v>
      </c>
    </row>
    <row r="6642">
      <c r="A6642" s="75" t="s">
        <v>665</v>
      </c>
      <c r="B6642" s="75" t="s">
        <v>704</v>
      </c>
      <c r="C6642" s="75" t="s">
        <v>683</v>
      </c>
      <c r="D6642" s="75" t="s">
        <v>169</v>
      </c>
      <c r="E6642" s="25" t="s">
        <v>14</v>
      </c>
      <c r="F6642" s="75" t="s">
        <v>706</v>
      </c>
      <c r="G6642" s="77">
        <v>0.0</v>
      </c>
    </row>
    <row r="6643">
      <c r="A6643" s="75" t="s">
        <v>665</v>
      </c>
      <c r="B6643" s="75" t="s">
        <v>704</v>
      </c>
      <c r="C6643" s="75" t="s">
        <v>683</v>
      </c>
      <c r="D6643" s="75" t="s">
        <v>169</v>
      </c>
      <c r="E6643" s="25" t="s">
        <v>14</v>
      </c>
      <c r="F6643" s="75" t="s">
        <v>707</v>
      </c>
      <c r="G6643" s="77">
        <v>0.0</v>
      </c>
    </row>
    <row r="6644">
      <c r="A6644" s="75" t="s">
        <v>665</v>
      </c>
      <c r="B6644" s="75" t="s">
        <v>704</v>
      </c>
      <c r="C6644" s="75" t="s">
        <v>683</v>
      </c>
      <c r="D6644" s="75" t="s">
        <v>169</v>
      </c>
      <c r="E6644" s="75" t="s">
        <v>11</v>
      </c>
      <c r="F6644" s="75" t="s">
        <v>705</v>
      </c>
      <c r="G6644" s="77">
        <v>2365.0</v>
      </c>
    </row>
    <row r="6645">
      <c r="A6645" s="75" t="s">
        <v>665</v>
      </c>
      <c r="B6645" s="75" t="s">
        <v>704</v>
      </c>
      <c r="C6645" s="75" t="s">
        <v>683</v>
      </c>
      <c r="D6645" s="75" t="s">
        <v>169</v>
      </c>
      <c r="E6645" s="75" t="s">
        <v>11</v>
      </c>
      <c r="F6645" s="75" t="s">
        <v>706</v>
      </c>
      <c r="G6645" s="77">
        <v>88.0</v>
      </c>
    </row>
    <row r="6646">
      <c r="A6646" s="75" t="s">
        <v>665</v>
      </c>
      <c r="B6646" s="75" t="s">
        <v>704</v>
      </c>
      <c r="C6646" s="75" t="s">
        <v>683</v>
      </c>
      <c r="D6646" s="75" t="s">
        <v>169</v>
      </c>
      <c r="E6646" s="75" t="s">
        <v>11</v>
      </c>
      <c r="F6646" s="75" t="s">
        <v>707</v>
      </c>
      <c r="G6646" s="77">
        <v>77.0</v>
      </c>
    </row>
    <row r="6647">
      <c r="A6647" s="75" t="s">
        <v>665</v>
      </c>
      <c r="B6647" s="75" t="s">
        <v>704</v>
      </c>
      <c r="C6647" s="75" t="s">
        <v>683</v>
      </c>
      <c r="D6647" s="75" t="s">
        <v>169</v>
      </c>
      <c r="E6647" s="75" t="s">
        <v>20</v>
      </c>
      <c r="F6647" s="75" t="s">
        <v>705</v>
      </c>
      <c r="G6647" s="77">
        <v>65.0</v>
      </c>
    </row>
    <row r="6648">
      <c r="A6648" s="75" t="s">
        <v>665</v>
      </c>
      <c r="B6648" s="75" t="s">
        <v>704</v>
      </c>
      <c r="C6648" s="75" t="s">
        <v>683</v>
      </c>
      <c r="D6648" s="75" t="s">
        <v>169</v>
      </c>
      <c r="E6648" s="75" t="s">
        <v>20</v>
      </c>
      <c r="F6648" s="75" t="s">
        <v>706</v>
      </c>
      <c r="G6648" s="77">
        <v>7.0</v>
      </c>
    </row>
    <row r="6649">
      <c r="A6649" s="75" t="s">
        <v>665</v>
      </c>
      <c r="B6649" s="75" t="s">
        <v>704</v>
      </c>
      <c r="C6649" s="75" t="s">
        <v>683</v>
      </c>
      <c r="D6649" s="75" t="s">
        <v>169</v>
      </c>
      <c r="E6649" s="75" t="s">
        <v>20</v>
      </c>
      <c r="F6649" s="75" t="s">
        <v>707</v>
      </c>
      <c r="G6649" s="77">
        <v>7.0</v>
      </c>
    </row>
    <row r="6650">
      <c r="A6650" s="75" t="s">
        <v>665</v>
      </c>
      <c r="B6650" s="75" t="s">
        <v>704</v>
      </c>
      <c r="C6650" s="75" t="s">
        <v>683</v>
      </c>
      <c r="D6650" s="75" t="s">
        <v>169</v>
      </c>
      <c r="E6650" s="75" t="s">
        <v>15</v>
      </c>
      <c r="F6650" s="75" t="s">
        <v>705</v>
      </c>
      <c r="G6650" s="77">
        <v>119.0</v>
      </c>
    </row>
    <row r="6651">
      <c r="A6651" s="75" t="s">
        <v>665</v>
      </c>
      <c r="B6651" s="75" t="s">
        <v>704</v>
      </c>
      <c r="C6651" s="75" t="s">
        <v>683</v>
      </c>
      <c r="D6651" s="75" t="s">
        <v>169</v>
      </c>
      <c r="E6651" s="75" t="s">
        <v>15</v>
      </c>
      <c r="F6651" s="75" t="s">
        <v>706</v>
      </c>
      <c r="G6651" s="77">
        <v>9.0</v>
      </c>
    </row>
    <row r="6652">
      <c r="A6652" s="75" t="s">
        <v>665</v>
      </c>
      <c r="B6652" s="75" t="s">
        <v>704</v>
      </c>
      <c r="C6652" s="75" t="s">
        <v>683</v>
      </c>
      <c r="D6652" s="75" t="s">
        <v>169</v>
      </c>
      <c r="E6652" s="75" t="s">
        <v>15</v>
      </c>
      <c r="F6652" s="75" t="s">
        <v>707</v>
      </c>
      <c r="G6652" s="77">
        <v>9.0</v>
      </c>
    </row>
    <row r="6653">
      <c r="A6653" s="75" t="s">
        <v>665</v>
      </c>
      <c r="B6653" s="75" t="s">
        <v>704</v>
      </c>
      <c r="C6653" s="75" t="s">
        <v>683</v>
      </c>
      <c r="D6653" s="75" t="s">
        <v>169</v>
      </c>
      <c r="E6653" s="25" t="s">
        <v>19</v>
      </c>
      <c r="F6653" s="75" t="s">
        <v>705</v>
      </c>
      <c r="G6653" s="77">
        <v>26.0</v>
      </c>
    </row>
    <row r="6654">
      <c r="A6654" s="75" t="s">
        <v>665</v>
      </c>
      <c r="B6654" s="75" t="s">
        <v>704</v>
      </c>
      <c r="C6654" s="75" t="s">
        <v>683</v>
      </c>
      <c r="D6654" s="75" t="s">
        <v>169</v>
      </c>
      <c r="E6654" s="75" t="s">
        <v>19</v>
      </c>
      <c r="F6654" s="75" t="s">
        <v>706</v>
      </c>
      <c r="G6654" s="77">
        <v>2.0</v>
      </c>
    </row>
    <row r="6655">
      <c r="A6655" s="75" t="s">
        <v>665</v>
      </c>
      <c r="B6655" s="75" t="s">
        <v>704</v>
      </c>
      <c r="C6655" s="75" t="s">
        <v>683</v>
      </c>
      <c r="D6655" s="75" t="s">
        <v>169</v>
      </c>
      <c r="E6655" s="75" t="s">
        <v>19</v>
      </c>
      <c r="F6655" s="75" t="s">
        <v>707</v>
      </c>
      <c r="G6655" s="77">
        <v>2.0</v>
      </c>
    </row>
    <row r="6656">
      <c r="A6656" s="75" t="s">
        <v>665</v>
      </c>
      <c r="B6656" s="75" t="s">
        <v>704</v>
      </c>
      <c r="C6656" s="75" t="s">
        <v>683</v>
      </c>
      <c r="D6656" s="75" t="s">
        <v>169</v>
      </c>
      <c r="E6656" s="25" t="s">
        <v>13</v>
      </c>
      <c r="F6656" s="75" t="s">
        <v>705</v>
      </c>
      <c r="G6656" s="77">
        <v>28.0</v>
      </c>
    </row>
    <row r="6657">
      <c r="A6657" s="75" t="s">
        <v>665</v>
      </c>
      <c r="B6657" s="75" t="s">
        <v>704</v>
      </c>
      <c r="C6657" s="75" t="s">
        <v>683</v>
      </c>
      <c r="D6657" s="75" t="s">
        <v>169</v>
      </c>
      <c r="E6657" s="25" t="s">
        <v>13</v>
      </c>
      <c r="F6657" s="75" t="s">
        <v>706</v>
      </c>
      <c r="G6657" s="77">
        <v>0.0</v>
      </c>
    </row>
    <row r="6658">
      <c r="A6658" s="75" t="s">
        <v>665</v>
      </c>
      <c r="B6658" s="75" t="s">
        <v>704</v>
      </c>
      <c r="C6658" s="75" t="s">
        <v>683</v>
      </c>
      <c r="D6658" s="75" t="s">
        <v>169</v>
      </c>
      <c r="E6658" s="75" t="s">
        <v>13</v>
      </c>
      <c r="F6658" s="75" t="s">
        <v>707</v>
      </c>
      <c r="G6658" s="77">
        <v>0.0</v>
      </c>
    </row>
    <row r="6659">
      <c r="A6659" s="75" t="s">
        <v>665</v>
      </c>
      <c r="B6659" s="75" t="s">
        <v>704</v>
      </c>
      <c r="C6659" s="75" t="s">
        <v>683</v>
      </c>
      <c r="D6659" s="75" t="s">
        <v>169</v>
      </c>
      <c r="E6659" s="75" t="s">
        <v>10</v>
      </c>
      <c r="F6659" s="75" t="s">
        <v>705</v>
      </c>
      <c r="G6659" s="77">
        <v>2792.0</v>
      </c>
    </row>
    <row r="6660">
      <c r="A6660" s="75" t="s">
        <v>665</v>
      </c>
      <c r="B6660" s="75" t="s">
        <v>704</v>
      </c>
      <c r="C6660" s="75" t="s">
        <v>683</v>
      </c>
      <c r="D6660" s="75" t="s">
        <v>169</v>
      </c>
      <c r="E6660" s="25" t="s">
        <v>10</v>
      </c>
      <c r="F6660" s="75" t="s">
        <v>706</v>
      </c>
      <c r="G6660" s="77">
        <v>1465.0</v>
      </c>
    </row>
    <row r="6661">
      <c r="A6661" s="75" t="s">
        <v>665</v>
      </c>
      <c r="B6661" s="75" t="s">
        <v>704</v>
      </c>
      <c r="C6661" s="75" t="s">
        <v>683</v>
      </c>
      <c r="D6661" s="75" t="s">
        <v>169</v>
      </c>
      <c r="E6661" s="25" t="s">
        <v>10</v>
      </c>
      <c r="F6661" s="75" t="s">
        <v>707</v>
      </c>
      <c r="G6661" s="77">
        <v>750.0</v>
      </c>
    </row>
    <row r="6662">
      <c r="A6662" s="75" t="s">
        <v>665</v>
      </c>
      <c r="B6662" s="75" t="s">
        <v>704</v>
      </c>
      <c r="C6662" s="75" t="s">
        <v>683</v>
      </c>
      <c r="D6662" s="75" t="s">
        <v>169</v>
      </c>
      <c r="E6662" s="25" t="s">
        <v>16</v>
      </c>
      <c r="F6662" s="75" t="s">
        <v>705</v>
      </c>
      <c r="G6662" s="77">
        <v>274.0</v>
      </c>
    </row>
    <row r="6663">
      <c r="A6663" s="75" t="s">
        <v>665</v>
      </c>
      <c r="B6663" s="75" t="s">
        <v>704</v>
      </c>
      <c r="C6663" s="75" t="s">
        <v>683</v>
      </c>
      <c r="D6663" s="75" t="s">
        <v>169</v>
      </c>
      <c r="E6663" s="75" t="s">
        <v>16</v>
      </c>
      <c r="F6663" s="75" t="s">
        <v>706</v>
      </c>
      <c r="G6663" s="77">
        <v>58.0</v>
      </c>
    </row>
    <row r="6664">
      <c r="A6664" s="75" t="s">
        <v>665</v>
      </c>
      <c r="B6664" s="75" t="s">
        <v>704</v>
      </c>
      <c r="C6664" s="75" t="s">
        <v>683</v>
      </c>
      <c r="D6664" s="75" t="s">
        <v>169</v>
      </c>
      <c r="E6664" s="75" t="s">
        <v>16</v>
      </c>
      <c r="F6664" s="75" t="s">
        <v>707</v>
      </c>
      <c r="G6664" s="77">
        <v>40.0</v>
      </c>
    </row>
    <row r="6665">
      <c r="A6665" s="75" t="s">
        <v>665</v>
      </c>
      <c r="B6665" s="75" t="s">
        <v>704</v>
      </c>
      <c r="C6665" s="75" t="s">
        <v>683</v>
      </c>
      <c r="D6665" s="75" t="s">
        <v>169</v>
      </c>
      <c r="E6665" s="75" t="s">
        <v>12</v>
      </c>
      <c r="F6665" s="75" t="s">
        <v>705</v>
      </c>
      <c r="G6665" s="77">
        <v>214.0</v>
      </c>
    </row>
    <row r="6666">
      <c r="A6666" s="75" t="s">
        <v>665</v>
      </c>
      <c r="B6666" s="75" t="s">
        <v>704</v>
      </c>
      <c r="C6666" s="75" t="s">
        <v>683</v>
      </c>
      <c r="D6666" s="75" t="s">
        <v>169</v>
      </c>
      <c r="E6666" s="75" t="s">
        <v>12</v>
      </c>
      <c r="F6666" s="75" t="s">
        <v>706</v>
      </c>
      <c r="G6666" s="77">
        <v>25.0</v>
      </c>
    </row>
    <row r="6667">
      <c r="A6667" s="75" t="s">
        <v>665</v>
      </c>
      <c r="B6667" s="75" t="s">
        <v>704</v>
      </c>
      <c r="C6667" s="75" t="s">
        <v>683</v>
      </c>
      <c r="D6667" s="75" t="s">
        <v>169</v>
      </c>
      <c r="E6667" s="75" t="s">
        <v>12</v>
      </c>
      <c r="F6667" s="75" t="s">
        <v>707</v>
      </c>
      <c r="G6667" s="77">
        <v>20.0</v>
      </c>
    </row>
    <row r="6668">
      <c r="A6668" s="75" t="s">
        <v>665</v>
      </c>
      <c r="B6668" s="75" t="s">
        <v>704</v>
      </c>
      <c r="C6668" s="75" t="s">
        <v>683</v>
      </c>
      <c r="D6668" s="75" t="s">
        <v>169</v>
      </c>
      <c r="E6668" s="75" t="s">
        <v>18</v>
      </c>
      <c r="F6668" s="75" t="s">
        <v>705</v>
      </c>
      <c r="G6668" s="77">
        <v>7.0</v>
      </c>
    </row>
    <row r="6669">
      <c r="A6669" s="75" t="s">
        <v>665</v>
      </c>
      <c r="B6669" s="75" t="s">
        <v>704</v>
      </c>
      <c r="C6669" s="75" t="s">
        <v>683</v>
      </c>
      <c r="D6669" s="75" t="s">
        <v>169</v>
      </c>
      <c r="E6669" s="75" t="s">
        <v>18</v>
      </c>
      <c r="F6669" s="75" t="s">
        <v>706</v>
      </c>
      <c r="G6669" s="77">
        <v>0.0</v>
      </c>
    </row>
    <row r="6670">
      <c r="A6670" s="75" t="s">
        <v>665</v>
      </c>
      <c r="B6670" s="75" t="s">
        <v>704</v>
      </c>
      <c r="C6670" s="75" t="s">
        <v>683</v>
      </c>
      <c r="D6670" s="75" t="s">
        <v>169</v>
      </c>
      <c r="E6670" s="75" t="s">
        <v>18</v>
      </c>
      <c r="F6670" s="75" t="s">
        <v>707</v>
      </c>
      <c r="G6670" s="77">
        <v>0.0</v>
      </c>
    </row>
    <row r="6671">
      <c r="A6671" s="75" t="s">
        <v>665</v>
      </c>
      <c r="B6671" s="75" t="s">
        <v>704</v>
      </c>
      <c r="C6671" s="75" t="s">
        <v>683</v>
      </c>
      <c r="D6671" s="75" t="s">
        <v>170</v>
      </c>
      <c r="E6671" s="75" t="s">
        <v>17</v>
      </c>
      <c r="F6671" s="75" t="s">
        <v>705</v>
      </c>
      <c r="G6671" s="77">
        <v>334.0</v>
      </c>
    </row>
    <row r="6672">
      <c r="A6672" s="75" t="s">
        <v>665</v>
      </c>
      <c r="B6672" s="75" t="s">
        <v>704</v>
      </c>
      <c r="C6672" s="75" t="s">
        <v>683</v>
      </c>
      <c r="D6672" s="75" t="s">
        <v>170</v>
      </c>
      <c r="E6672" s="75" t="s">
        <v>17</v>
      </c>
      <c r="F6672" s="75" t="s">
        <v>706</v>
      </c>
      <c r="G6672" s="77">
        <v>54.0</v>
      </c>
    </row>
    <row r="6673">
      <c r="A6673" s="75" t="s">
        <v>665</v>
      </c>
      <c r="B6673" s="75" t="s">
        <v>704</v>
      </c>
      <c r="C6673" s="75" t="s">
        <v>683</v>
      </c>
      <c r="D6673" s="75" t="s">
        <v>170</v>
      </c>
      <c r="E6673" s="75" t="s">
        <v>17</v>
      </c>
      <c r="F6673" s="75" t="s">
        <v>707</v>
      </c>
      <c r="G6673" s="77">
        <v>45.0</v>
      </c>
    </row>
    <row r="6674">
      <c r="A6674" s="75" t="s">
        <v>665</v>
      </c>
      <c r="B6674" s="75" t="s">
        <v>704</v>
      </c>
      <c r="C6674" s="75" t="s">
        <v>683</v>
      </c>
      <c r="D6674" s="75" t="s">
        <v>170</v>
      </c>
      <c r="E6674" s="75" t="s">
        <v>14</v>
      </c>
      <c r="F6674" s="75" t="s">
        <v>705</v>
      </c>
      <c r="G6674" s="77">
        <v>719.0</v>
      </c>
    </row>
    <row r="6675">
      <c r="A6675" s="75" t="s">
        <v>665</v>
      </c>
      <c r="B6675" s="75" t="s">
        <v>704</v>
      </c>
      <c r="C6675" s="75" t="s">
        <v>683</v>
      </c>
      <c r="D6675" s="75" t="s">
        <v>170</v>
      </c>
      <c r="E6675" s="25" t="s">
        <v>14</v>
      </c>
      <c r="F6675" s="75" t="s">
        <v>706</v>
      </c>
      <c r="G6675" s="77">
        <v>0.0</v>
      </c>
    </row>
    <row r="6676">
      <c r="A6676" s="75" t="s">
        <v>665</v>
      </c>
      <c r="B6676" s="75" t="s">
        <v>704</v>
      </c>
      <c r="C6676" s="75" t="s">
        <v>683</v>
      </c>
      <c r="D6676" s="75" t="s">
        <v>170</v>
      </c>
      <c r="E6676" s="25" t="s">
        <v>14</v>
      </c>
      <c r="F6676" s="75" t="s">
        <v>707</v>
      </c>
      <c r="G6676" s="77">
        <v>0.0</v>
      </c>
    </row>
    <row r="6677">
      <c r="A6677" s="75" t="s">
        <v>665</v>
      </c>
      <c r="B6677" s="75" t="s">
        <v>704</v>
      </c>
      <c r="C6677" s="75" t="s">
        <v>683</v>
      </c>
      <c r="D6677" s="75" t="s">
        <v>170</v>
      </c>
      <c r="E6677" s="75" t="s">
        <v>11</v>
      </c>
      <c r="F6677" s="75" t="s">
        <v>705</v>
      </c>
      <c r="G6677" s="77">
        <v>10513.0</v>
      </c>
    </row>
    <row r="6678">
      <c r="A6678" s="75" t="s">
        <v>665</v>
      </c>
      <c r="B6678" s="75" t="s">
        <v>704</v>
      </c>
      <c r="C6678" s="75" t="s">
        <v>683</v>
      </c>
      <c r="D6678" s="75" t="s">
        <v>170</v>
      </c>
      <c r="E6678" s="25" t="s">
        <v>11</v>
      </c>
      <c r="F6678" s="75" t="s">
        <v>706</v>
      </c>
      <c r="G6678" s="77">
        <v>4499.0</v>
      </c>
    </row>
    <row r="6679">
      <c r="A6679" s="75" t="s">
        <v>665</v>
      </c>
      <c r="B6679" s="75" t="s">
        <v>704</v>
      </c>
      <c r="C6679" s="75" t="s">
        <v>683</v>
      </c>
      <c r="D6679" s="75" t="s">
        <v>170</v>
      </c>
      <c r="E6679" s="75" t="s">
        <v>11</v>
      </c>
      <c r="F6679" s="75" t="s">
        <v>707</v>
      </c>
      <c r="G6679" s="77">
        <v>4201.0</v>
      </c>
    </row>
    <row r="6680">
      <c r="A6680" s="75" t="s">
        <v>665</v>
      </c>
      <c r="B6680" s="75" t="s">
        <v>704</v>
      </c>
      <c r="C6680" s="75" t="s">
        <v>683</v>
      </c>
      <c r="D6680" s="75" t="s">
        <v>170</v>
      </c>
      <c r="E6680" s="25" t="s">
        <v>20</v>
      </c>
      <c r="F6680" s="75" t="s">
        <v>705</v>
      </c>
      <c r="G6680" s="77">
        <v>377.0</v>
      </c>
    </row>
    <row r="6681">
      <c r="A6681" s="75" t="s">
        <v>665</v>
      </c>
      <c r="B6681" s="75" t="s">
        <v>704</v>
      </c>
      <c r="C6681" s="75" t="s">
        <v>683</v>
      </c>
      <c r="D6681" s="75" t="s">
        <v>170</v>
      </c>
      <c r="E6681" s="25" t="s">
        <v>20</v>
      </c>
      <c r="F6681" s="75" t="s">
        <v>706</v>
      </c>
      <c r="G6681" s="77">
        <v>27.0</v>
      </c>
    </row>
    <row r="6682">
      <c r="A6682" s="75" t="s">
        <v>665</v>
      </c>
      <c r="B6682" s="75" t="s">
        <v>704</v>
      </c>
      <c r="C6682" s="75" t="s">
        <v>683</v>
      </c>
      <c r="D6682" s="75" t="s">
        <v>170</v>
      </c>
      <c r="E6682" s="25" t="s">
        <v>20</v>
      </c>
      <c r="F6682" s="75" t="s">
        <v>707</v>
      </c>
      <c r="G6682" s="77">
        <v>21.0</v>
      </c>
    </row>
    <row r="6683">
      <c r="A6683" s="75" t="s">
        <v>665</v>
      </c>
      <c r="B6683" s="75" t="s">
        <v>704</v>
      </c>
      <c r="C6683" s="25" t="s">
        <v>683</v>
      </c>
      <c r="D6683" s="75" t="s">
        <v>170</v>
      </c>
      <c r="E6683" s="75" t="s">
        <v>15</v>
      </c>
      <c r="F6683" s="75" t="s">
        <v>705</v>
      </c>
      <c r="G6683" s="77">
        <v>241.0</v>
      </c>
    </row>
    <row r="6684">
      <c r="A6684" s="75" t="s">
        <v>665</v>
      </c>
      <c r="B6684" s="75" t="s">
        <v>704</v>
      </c>
      <c r="C6684" s="25" t="s">
        <v>683</v>
      </c>
      <c r="D6684" s="75" t="s">
        <v>170</v>
      </c>
      <c r="E6684" s="75" t="s">
        <v>15</v>
      </c>
      <c r="F6684" s="75" t="s">
        <v>706</v>
      </c>
      <c r="G6684" s="77">
        <v>1.0</v>
      </c>
    </row>
    <row r="6685">
      <c r="A6685" s="75" t="s">
        <v>665</v>
      </c>
      <c r="B6685" s="75" t="s">
        <v>704</v>
      </c>
      <c r="C6685" s="25" t="s">
        <v>683</v>
      </c>
      <c r="D6685" s="75" t="s">
        <v>170</v>
      </c>
      <c r="E6685" s="75" t="s">
        <v>15</v>
      </c>
      <c r="F6685" s="75" t="s">
        <v>707</v>
      </c>
      <c r="G6685" s="77">
        <v>1.0</v>
      </c>
    </row>
    <row r="6686">
      <c r="A6686" s="75" t="s">
        <v>665</v>
      </c>
      <c r="B6686" s="75" t="s">
        <v>704</v>
      </c>
      <c r="C6686" s="75" t="s">
        <v>683</v>
      </c>
      <c r="D6686" s="75" t="s">
        <v>170</v>
      </c>
      <c r="E6686" s="75" t="s">
        <v>19</v>
      </c>
      <c r="F6686" s="75" t="s">
        <v>705</v>
      </c>
      <c r="G6686" s="77">
        <v>205.0</v>
      </c>
    </row>
    <row r="6687">
      <c r="A6687" s="25" t="s">
        <v>665</v>
      </c>
      <c r="B6687" s="25" t="s">
        <v>704</v>
      </c>
      <c r="C6687" s="25" t="s">
        <v>683</v>
      </c>
      <c r="D6687" s="25" t="s">
        <v>170</v>
      </c>
      <c r="E6687" s="25" t="s">
        <v>19</v>
      </c>
      <c r="F6687" s="25" t="s">
        <v>706</v>
      </c>
      <c r="G6687" s="25">
        <v>20.0</v>
      </c>
    </row>
    <row r="6688">
      <c r="A6688" s="25" t="s">
        <v>665</v>
      </c>
      <c r="B6688" s="25" t="s">
        <v>704</v>
      </c>
      <c r="C6688" s="25" t="s">
        <v>683</v>
      </c>
      <c r="D6688" s="25" t="s">
        <v>170</v>
      </c>
      <c r="E6688" s="25" t="s">
        <v>19</v>
      </c>
      <c r="F6688" s="25" t="s">
        <v>707</v>
      </c>
      <c r="G6688" s="25">
        <v>16.0</v>
      </c>
    </row>
    <row r="6689">
      <c r="A6689" s="25" t="s">
        <v>665</v>
      </c>
      <c r="B6689" s="25" t="s">
        <v>704</v>
      </c>
      <c r="C6689" s="25" t="s">
        <v>683</v>
      </c>
      <c r="D6689" s="25" t="s">
        <v>170</v>
      </c>
      <c r="E6689" s="25" t="s">
        <v>13</v>
      </c>
      <c r="F6689" s="25" t="s">
        <v>705</v>
      </c>
      <c r="G6689" s="25">
        <v>126.0</v>
      </c>
    </row>
    <row r="6690">
      <c r="A6690" s="25" t="s">
        <v>665</v>
      </c>
      <c r="B6690" s="25" t="s">
        <v>704</v>
      </c>
      <c r="C6690" s="25" t="s">
        <v>683</v>
      </c>
      <c r="D6690" s="25" t="s">
        <v>170</v>
      </c>
      <c r="E6690" s="25" t="s">
        <v>13</v>
      </c>
      <c r="F6690" s="25" t="s">
        <v>706</v>
      </c>
      <c r="G6690" s="25">
        <v>8.0</v>
      </c>
    </row>
    <row r="6691">
      <c r="A6691" s="25" t="s">
        <v>665</v>
      </c>
      <c r="B6691" s="25" t="s">
        <v>704</v>
      </c>
      <c r="C6691" s="25" t="s">
        <v>683</v>
      </c>
      <c r="D6691" s="25" t="s">
        <v>170</v>
      </c>
      <c r="E6691" s="25" t="s">
        <v>13</v>
      </c>
      <c r="F6691" s="25" t="s">
        <v>707</v>
      </c>
      <c r="G6691" s="25">
        <v>8.0</v>
      </c>
    </row>
    <row r="6692">
      <c r="A6692" s="25" t="s">
        <v>665</v>
      </c>
      <c r="B6692" s="25" t="s">
        <v>704</v>
      </c>
      <c r="C6692" s="25" t="s">
        <v>683</v>
      </c>
      <c r="D6692" s="25" t="s">
        <v>170</v>
      </c>
      <c r="E6692" s="25" t="s">
        <v>10</v>
      </c>
      <c r="F6692" s="25" t="s">
        <v>705</v>
      </c>
      <c r="G6692" s="25">
        <v>10689.0</v>
      </c>
    </row>
    <row r="6693">
      <c r="A6693" s="25" t="s">
        <v>665</v>
      </c>
      <c r="B6693" s="25" t="s">
        <v>704</v>
      </c>
      <c r="C6693" s="25" t="s">
        <v>683</v>
      </c>
      <c r="D6693" s="25" t="s">
        <v>170</v>
      </c>
      <c r="E6693" s="25" t="s">
        <v>10</v>
      </c>
      <c r="F6693" s="25" t="s">
        <v>706</v>
      </c>
      <c r="G6693" s="25">
        <v>5525.0</v>
      </c>
    </row>
    <row r="6694">
      <c r="A6694" s="25" t="s">
        <v>665</v>
      </c>
      <c r="B6694" s="25" t="s">
        <v>704</v>
      </c>
      <c r="C6694" s="25" t="s">
        <v>683</v>
      </c>
      <c r="D6694" s="25" t="s">
        <v>170</v>
      </c>
      <c r="E6694" s="25" t="s">
        <v>10</v>
      </c>
      <c r="F6694" s="25" t="s">
        <v>707</v>
      </c>
      <c r="G6694" s="25">
        <v>4780.0</v>
      </c>
    </row>
    <row r="6695">
      <c r="A6695" s="25" t="s">
        <v>665</v>
      </c>
      <c r="B6695" s="25" t="s">
        <v>704</v>
      </c>
      <c r="C6695" s="25" t="s">
        <v>683</v>
      </c>
      <c r="D6695" s="25" t="s">
        <v>170</v>
      </c>
      <c r="E6695" s="25" t="s">
        <v>16</v>
      </c>
      <c r="F6695" s="25" t="s">
        <v>705</v>
      </c>
      <c r="G6695" s="25">
        <v>3887.0</v>
      </c>
    </row>
    <row r="6696">
      <c r="A6696" s="25" t="s">
        <v>665</v>
      </c>
      <c r="B6696" s="25" t="s">
        <v>704</v>
      </c>
      <c r="C6696" s="25" t="s">
        <v>683</v>
      </c>
      <c r="D6696" s="25" t="s">
        <v>170</v>
      </c>
      <c r="E6696" s="25" t="s">
        <v>16</v>
      </c>
      <c r="F6696" s="25" t="s">
        <v>706</v>
      </c>
      <c r="G6696" s="25">
        <v>2971.0</v>
      </c>
    </row>
    <row r="6697">
      <c r="A6697" s="25" t="s">
        <v>665</v>
      </c>
      <c r="B6697" s="25" t="s">
        <v>704</v>
      </c>
      <c r="C6697" s="25" t="s">
        <v>683</v>
      </c>
      <c r="D6697" s="25" t="s">
        <v>170</v>
      </c>
      <c r="E6697" s="25" t="s">
        <v>16</v>
      </c>
      <c r="F6697" s="25" t="s">
        <v>707</v>
      </c>
      <c r="G6697" s="25">
        <v>2706.0</v>
      </c>
    </row>
    <row r="6698">
      <c r="A6698" s="25" t="s">
        <v>665</v>
      </c>
      <c r="B6698" s="25" t="s">
        <v>704</v>
      </c>
      <c r="C6698" s="25" t="s">
        <v>683</v>
      </c>
      <c r="D6698" s="25" t="s">
        <v>170</v>
      </c>
      <c r="E6698" s="25" t="s">
        <v>12</v>
      </c>
      <c r="F6698" s="25" t="s">
        <v>705</v>
      </c>
      <c r="G6698" s="25">
        <v>889.0</v>
      </c>
    </row>
    <row r="6699">
      <c r="A6699" s="25" t="s">
        <v>665</v>
      </c>
      <c r="B6699" s="25" t="s">
        <v>704</v>
      </c>
      <c r="C6699" s="25" t="s">
        <v>683</v>
      </c>
      <c r="D6699" s="25" t="s">
        <v>170</v>
      </c>
      <c r="E6699" s="25" t="s">
        <v>12</v>
      </c>
      <c r="F6699" s="25" t="s">
        <v>706</v>
      </c>
      <c r="G6699" s="25">
        <v>92.0</v>
      </c>
    </row>
    <row r="6700">
      <c r="A6700" s="25" t="s">
        <v>665</v>
      </c>
      <c r="B6700" s="25" t="s">
        <v>704</v>
      </c>
      <c r="C6700" s="25" t="s">
        <v>683</v>
      </c>
      <c r="D6700" s="25" t="s">
        <v>170</v>
      </c>
      <c r="E6700" s="25" t="s">
        <v>12</v>
      </c>
      <c r="F6700" s="25" t="s">
        <v>707</v>
      </c>
      <c r="G6700" s="25">
        <v>88.0</v>
      </c>
    </row>
    <row r="6701">
      <c r="A6701" s="25" t="s">
        <v>665</v>
      </c>
      <c r="B6701" s="25" t="s">
        <v>704</v>
      </c>
      <c r="C6701" s="25" t="s">
        <v>683</v>
      </c>
      <c r="D6701" s="25" t="s">
        <v>170</v>
      </c>
      <c r="E6701" s="25" t="s">
        <v>18</v>
      </c>
      <c r="F6701" s="25" t="s">
        <v>705</v>
      </c>
      <c r="G6701" s="25">
        <v>66.0</v>
      </c>
    </row>
    <row r="6702">
      <c r="A6702" s="25" t="s">
        <v>665</v>
      </c>
      <c r="B6702" s="25" t="s">
        <v>704</v>
      </c>
      <c r="C6702" s="25" t="s">
        <v>683</v>
      </c>
      <c r="D6702" s="25" t="s">
        <v>170</v>
      </c>
      <c r="E6702" s="25" t="s">
        <v>18</v>
      </c>
      <c r="F6702" s="25" t="s">
        <v>706</v>
      </c>
      <c r="G6702" s="25">
        <v>2.0</v>
      </c>
    </row>
    <row r="6703">
      <c r="A6703" s="25" t="s">
        <v>665</v>
      </c>
      <c r="B6703" s="25" t="s">
        <v>704</v>
      </c>
      <c r="C6703" s="25" t="s">
        <v>683</v>
      </c>
      <c r="D6703" s="25" t="s">
        <v>170</v>
      </c>
      <c r="E6703" s="25" t="s">
        <v>18</v>
      </c>
      <c r="F6703" s="25" t="s">
        <v>707</v>
      </c>
      <c r="G6703" s="25">
        <v>2.0</v>
      </c>
    </row>
    <row r="6704">
      <c r="A6704" s="25" t="s">
        <v>665</v>
      </c>
      <c r="B6704" s="25" t="s">
        <v>704</v>
      </c>
      <c r="C6704" s="25" t="s">
        <v>683</v>
      </c>
      <c r="D6704" s="25" t="s">
        <v>264</v>
      </c>
      <c r="E6704" s="25" t="s">
        <v>11</v>
      </c>
      <c r="F6704" s="25" t="s">
        <v>705</v>
      </c>
      <c r="G6704" s="25">
        <v>8.0</v>
      </c>
    </row>
    <row r="6705">
      <c r="A6705" s="25" t="s">
        <v>665</v>
      </c>
      <c r="B6705" s="25" t="s">
        <v>704</v>
      </c>
      <c r="C6705" s="25" t="s">
        <v>683</v>
      </c>
      <c r="D6705" s="25" t="s">
        <v>264</v>
      </c>
      <c r="E6705" s="25" t="s">
        <v>11</v>
      </c>
      <c r="F6705" s="25" t="s">
        <v>706</v>
      </c>
      <c r="G6705" s="25">
        <v>2.0</v>
      </c>
    </row>
    <row r="6706">
      <c r="A6706" s="25" t="s">
        <v>665</v>
      </c>
      <c r="B6706" s="25" t="s">
        <v>704</v>
      </c>
      <c r="C6706" s="25" t="s">
        <v>683</v>
      </c>
      <c r="D6706" s="25" t="s">
        <v>264</v>
      </c>
      <c r="E6706" s="25" t="s">
        <v>11</v>
      </c>
      <c r="F6706" s="25" t="s">
        <v>707</v>
      </c>
      <c r="G6706" s="25">
        <v>2.0</v>
      </c>
    </row>
    <row r="6707">
      <c r="A6707" s="25" t="s">
        <v>665</v>
      </c>
      <c r="B6707" s="25" t="s">
        <v>704</v>
      </c>
      <c r="C6707" s="25" t="s">
        <v>683</v>
      </c>
      <c r="D6707" s="25" t="s">
        <v>264</v>
      </c>
      <c r="E6707" s="25" t="s">
        <v>15</v>
      </c>
      <c r="F6707" s="25" t="s">
        <v>705</v>
      </c>
      <c r="G6707" s="25">
        <v>2.0</v>
      </c>
    </row>
    <row r="6708">
      <c r="A6708" s="25" t="s">
        <v>665</v>
      </c>
      <c r="B6708" s="25" t="s">
        <v>704</v>
      </c>
      <c r="C6708" s="25" t="s">
        <v>683</v>
      </c>
      <c r="D6708" s="25" t="s">
        <v>264</v>
      </c>
      <c r="E6708" s="25" t="s">
        <v>15</v>
      </c>
      <c r="F6708" s="25" t="s">
        <v>706</v>
      </c>
      <c r="G6708" s="25">
        <v>0.0</v>
      </c>
    </row>
    <row r="6709">
      <c r="A6709" s="25" t="s">
        <v>665</v>
      </c>
      <c r="B6709" s="25" t="s">
        <v>704</v>
      </c>
      <c r="C6709" s="25" t="s">
        <v>683</v>
      </c>
      <c r="D6709" s="25" t="s">
        <v>264</v>
      </c>
      <c r="E6709" s="25" t="s">
        <v>15</v>
      </c>
      <c r="F6709" s="25" t="s">
        <v>707</v>
      </c>
      <c r="G6709" s="25">
        <v>0.0</v>
      </c>
    </row>
    <row r="6710">
      <c r="A6710" s="25" t="s">
        <v>665</v>
      </c>
      <c r="B6710" s="25" t="s">
        <v>704</v>
      </c>
      <c r="C6710" s="25" t="s">
        <v>683</v>
      </c>
      <c r="D6710" s="25" t="s">
        <v>264</v>
      </c>
      <c r="E6710" s="25" t="s">
        <v>10</v>
      </c>
      <c r="F6710" s="25" t="s">
        <v>705</v>
      </c>
      <c r="G6710" s="25">
        <v>5.0</v>
      </c>
    </row>
    <row r="6711">
      <c r="A6711" s="25" t="s">
        <v>665</v>
      </c>
      <c r="B6711" s="25" t="s">
        <v>704</v>
      </c>
      <c r="C6711" s="25" t="s">
        <v>683</v>
      </c>
      <c r="D6711" s="25" t="s">
        <v>264</v>
      </c>
      <c r="E6711" s="25" t="s">
        <v>10</v>
      </c>
      <c r="F6711" s="25" t="s">
        <v>706</v>
      </c>
      <c r="G6711" s="25">
        <v>5.0</v>
      </c>
    </row>
    <row r="6712">
      <c r="A6712" s="25" t="s">
        <v>665</v>
      </c>
      <c r="B6712" s="25" t="s">
        <v>704</v>
      </c>
      <c r="C6712" s="25" t="s">
        <v>683</v>
      </c>
      <c r="D6712" s="25" t="s">
        <v>264</v>
      </c>
      <c r="E6712" s="25" t="s">
        <v>10</v>
      </c>
      <c r="F6712" s="25" t="s">
        <v>707</v>
      </c>
      <c r="G6712" s="25">
        <v>2.0</v>
      </c>
    </row>
    <row r="6713">
      <c r="A6713" s="25" t="s">
        <v>665</v>
      </c>
      <c r="B6713" s="25" t="s">
        <v>704</v>
      </c>
      <c r="C6713" s="25" t="s">
        <v>683</v>
      </c>
      <c r="D6713" s="25" t="s">
        <v>264</v>
      </c>
      <c r="E6713" s="25" t="s">
        <v>16</v>
      </c>
      <c r="F6713" s="25" t="s">
        <v>705</v>
      </c>
      <c r="G6713" s="25">
        <v>1.0</v>
      </c>
    </row>
    <row r="6714">
      <c r="A6714" s="25" t="s">
        <v>665</v>
      </c>
      <c r="B6714" s="25" t="s">
        <v>704</v>
      </c>
      <c r="C6714" s="25" t="s">
        <v>683</v>
      </c>
      <c r="D6714" s="25" t="s">
        <v>264</v>
      </c>
      <c r="E6714" s="25" t="s">
        <v>16</v>
      </c>
      <c r="F6714" s="25" t="s">
        <v>706</v>
      </c>
      <c r="G6714" s="25">
        <v>0.0</v>
      </c>
    </row>
    <row r="6715">
      <c r="A6715" s="25" t="s">
        <v>665</v>
      </c>
      <c r="B6715" s="25" t="s">
        <v>704</v>
      </c>
      <c r="C6715" s="25" t="s">
        <v>683</v>
      </c>
      <c r="D6715" s="25" t="s">
        <v>264</v>
      </c>
      <c r="E6715" s="25" t="s">
        <v>16</v>
      </c>
      <c r="F6715" s="25" t="s">
        <v>707</v>
      </c>
      <c r="G6715" s="25">
        <v>0.0</v>
      </c>
    </row>
    <row r="6716">
      <c r="A6716" s="25" t="s">
        <v>665</v>
      </c>
      <c r="B6716" s="25" t="s">
        <v>704</v>
      </c>
      <c r="C6716" s="25" t="s">
        <v>683</v>
      </c>
      <c r="D6716" s="25" t="s">
        <v>99</v>
      </c>
      <c r="E6716" s="25" t="s">
        <v>17</v>
      </c>
      <c r="F6716" s="25" t="s">
        <v>705</v>
      </c>
      <c r="G6716" s="25">
        <v>19.0</v>
      </c>
    </row>
    <row r="6717">
      <c r="A6717" s="25" t="s">
        <v>665</v>
      </c>
      <c r="B6717" s="25" t="s">
        <v>704</v>
      </c>
      <c r="C6717" s="25" t="s">
        <v>683</v>
      </c>
      <c r="D6717" s="25" t="s">
        <v>99</v>
      </c>
      <c r="E6717" s="25" t="s">
        <v>17</v>
      </c>
      <c r="F6717" s="25" t="s">
        <v>706</v>
      </c>
      <c r="G6717" s="25">
        <v>2.0</v>
      </c>
    </row>
    <row r="6718">
      <c r="A6718" s="25" t="s">
        <v>665</v>
      </c>
      <c r="B6718" s="25" t="s">
        <v>704</v>
      </c>
      <c r="C6718" s="25" t="s">
        <v>683</v>
      </c>
      <c r="D6718" s="25" t="s">
        <v>99</v>
      </c>
      <c r="E6718" s="25" t="s">
        <v>17</v>
      </c>
      <c r="F6718" s="25" t="s">
        <v>707</v>
      </c>
      <c r="G6718" s="25">
        <v>2.0</v>
      </c>
    </row>
    <row r="6719">
      <c r="A6719" s="25" t="s">
        <v>665</v>
      </c>
      <c r="B6719" s="25" t="s">
        <v>704</v>
      </c>
      <c r="C6719" s="25" t="s">
        <v>683</v>
      </c>
      <c r="D6719" s="25" t="s">
        <v>99</v>
      </c>
      <c r="E6719" s="25" t="s">
        <v>14</v>
      </c>
      <c r="F6719" s="25" t="s">
        <v>705</v>
      </c>
      <c r="G6719" s="25">
        <v>137.0</v>
      </c>
    </row>
    <row r="6720">
      <c r="A6720" s="25" t="s">
        <v>665</v>
      </c>
      <c r="B6720" s="25" t="s">
        <v>704</v>
      </c>
      <c r="C6720" s="25" t="s">
        <v>683</v>
      </c>
      <c r="D6720" s="25" t="s">
        <v>99</v>
      </c>
      <c r="E6720" s="25" t="s">
        <v>14</v>
      </c>
      <c r="F6720" s="25" t="s">
        <v>706</v>
      </c>
      <c r="G6720" s="25">
        <v>0.0</v>
      </c>
    </row>
    <row r="6721">
      <c r="A6721" s="25" t="s">
        <v>665</v>
      </c>
      <c r="B6721" s="25" t="s">
        <v>704</v>
      </c>
      <c r="C6721" s="25" t="s">
        <v>683</v>
      </c>
      <c r="D6721" s="25" t="s">
        <v>99</v>
      </c>
      <c r="E6721" s="25" t="s">
        <v>14</v>
      </c>
      <c r="F6721" s="25" t="s">
        <v>707</v>
      </c>
      <c r="G6721" s="25">
        <v>0.0</v>
      </c>
    </row>
    <row r="6722">
      <c r="A6722" s="25" t="s">
        <v>665</v>
      </c>
      <c r="B6722" s="25" t="s">
        <v>704</v>
      </c>
      <c r="C6722" s="25" t="s">
        <v>683</v>
      </c>
      <c r="D6722" s="25" t="s">
        <v>99</v>
      </c>
      <c r="E6722" s="25" t="s">
        <v>11</v>
      </c>
      <c r="F6722" s="25" t="s">
        <v>705</v>
      </c>
      <c r="G6722" s="25">
        <v>1780.0</v>
      </c>
    </row>
    <row r="6723">
      <c r="A6723" s="25" t="s">
        <v>665</v>
      </c>
      <c r="B6723" s="25" t="s">
        <v>704</v>
      </c>
      <c r="C6723" s="25" t="s">
        <v>683</v>
      </c>
      <c r="D6723" s="25" t="s">
        <v>99</v>
      </c>
      <c r="E6723" s="25" t="s">
        <v>11</v>
      </c>
      <c r="F6723" s="25" t="s">
        <v>706</v>
      </c>
      <c r="G6723" s="25">
        <v>90.0</v>
      </c>
    </row>
    <row r="6724">
      <c r="A6724" s="25" t="s">
        <v>665</v>
      </c>
      <c r="B6724" s="25" t="s">
        <v>704</v>
      </c>
      <c r="C6724" s="25" t="s">
        <v>683</v>
      </c>
      <c r="D6724" s="25" t="s">
        <v>99</v>
      </c>
      <c r="E6724" s="25" t="s">
        <v>11</v>
      </c>
      <c r="F6724" s="25" t="s">
        <v>707</v>
      </c>
      <c r="G6724" s="25">
        <v>76.0</v>
      </c>
    </row>
    <row r="6725">
      <c r="A6725" s="25" t="s">
        <v>665</v>
      </c>
      <c r="B6725" s="25" t="s">
        <v>704</v>
      </c>
      <c r="C6725" s="25" t="s">
        <v>683</v>
      </c>
      <c r="D6725" s="25" t="s">
        <v>99</v>
      </c>
      <c r="E6725" s="25" t="s">
        <v>20</v>
      </c>
      <c r="F6725" s="25" t="s">
        <v>705</v>
      </c>
      <c r="G6725" s="25">
        <v>19.0</v>
      </c>
    </row>
    <row r="6726">
      <c r="A6726" s="25" t="s">
        <v>665</v>
      </c>
      <c r="B6726" s="25" t="s">
        <v>704</v>
      </c>
      <c r="C6726" s="25" t="s">
        <v>683</v>
      </c>
      <c r="D6726" s="25" t="s">
        <v>99</v>
      </c>
      <c r="E6726" s="25" t="s">
        <v>20</v>
      </c>
      <c r="F6726" s="25" t="s">
        <v>706</v>
      </c>
      <c r="G6726" s="25">
        <v>1.0</v>
      </c>
    </row>
    <row r="6727">
      <c r="A6727" s="25" t="s">
        <v>665</v>
      </c>
      <c r="B6727" s="25" t="s">
        <v>704</v>
      </c>
      <c r="C6727" s="25" t="s">
        <v>683</v>
      </c>
      <c r="D6727" s="25" t="s">
        <v>99</v>
      </c>
      <c r="E6727" s="25" t="s">
        <v>20</v>
      </c>
      <c r="F6727" s="25" t="s">
        <v>707</v>
      </c>
      <c r="G6727" s="25">
        <v>1.0</v>
      </c>
    </row>
    <row r="6728">
      <c r="A6728" s="25" t="s">
        <v>665</v>
      </c>
      <c r="B6728" s="25" t="s">
        <v>704</v>
      </c>
      <c r="C6728" s="25" t="s">
        <v>683</v>
      </c>
      <c r="D6728" s="25" t="s">
        <v>99</v>
      </c>
      <c r="E6728" s="25" t="s">
        <v>15</v>
      </c>
      <c r="F6728" s="25" t="s">
        <v>705</v>
      </c>
      <c r="G6728" s="25">
        <v>90.0</v>
      </c>
    </row>
    <row r="6729">
      <c r="A6729" s="25" t="s">
        <v>665</v>
      </c>
      <c r="B6729" s="25" t="s">
        <v>704</v>
      </c>
      <c r="C6729" s="25" t="s">
        <v>683</v>
      </c>
      <c r="D6729" s="25" t="s">
        <v>99</v>
      </c>
      <c r="E6729" s="25" t="s">
        <v>15</v>
      </c>
      <c r="F6729" s="25" t="s">
        <v>706</v>
      </c>
      <c r="G6729" s="25">
        <v>0.0</v>
      </c>
    </row>
    <row r="6730">
      <c r="A6730" s="25" t="s">
        <v>665</v>
      </c>
      <c r="B6730" s="25" t="s">
        <v>704</v>
      </c>
      <c r="C6730" s="25" t="s">
        <v>683</v>
      </c>
      <c r="D6730" s="25" t="s">
        <v>99</v>
      </c>
      <c r="E6730" s="25" t="s">
        <v>15</v>
      </c>
      <c r="F6730" s="25" t="s">
        <v>707</v>
      </c>
      <c r="G6730" s="25">
        <v>0.0</v>
      </c>
    </row>
    <row r="6731">
      <c r="A6731" s="25" t="s">
        <v>665</v>
      </c>
      <c r="B6731" s="25" t="s">
        <v>704</v>
      </c>
      <c r="C6731" s="25" t="s">
        <v>683</v>
      </c>
      <c r="D6731" s="25" t="s">
        <v>99</v>
      </c>
      <c r="E6731" s="25" t="s">
        <v>19</v>
      </c>
      <c r="F6731" s="25" t="s">
        <v>705</v>
      </c>
      <c r="G6731" s="25">
        <v>16.0</v>
      </c>
    </row>
    <row r="6732">
      <c r="A6732" s="25" t="s">
        <v>665</v>
      </c>
      <c r="B6732" s="25" t="s">
        <v>704</v>
      </c>
      <c r="C6732" s="25" t="s">
        <v>683</v>
      </c>
      <c r="D6732" s="25" t="s">
        <v>99</v>
      </c>
      <c r="E6732" s="25" t="s">
        <v>19</v>
      </c>
      <c r="F6732" s="25" t="s">
        <v>706</v>
      </c>
      <c r="G6732" s="25">
        <v>4.0</v>
      </c>
    </row>
    <row r="6733">
      <c r="A6733" s="25" t="s">
        <v>665</v>
      </c>
      <c r="B6733" s="25" t="s">
        <v>704</v>
      </c>
      <c r="C6733" s="25" t="s">
        <v>683</v>
      </c>
      <c r="D6733" s="25" t="s">
        <v>99</v>
      </c>
      <c r="E6733" s="25" t="s">
        <v>19</v>
      </c>
      <c r="F6733" s="25" t="s">
        <v>707</v>
      </c>
      <c r="G6733" s="25">
        <v>4.0</v>
      </c>
    </row>
    <row r="6734">
      <c r="A6734" s="25" t="s">
        <v>665</v>
      </c>
      <c r="B6734" s="25" t="s">
        <v>704</v>
      </c>
      <c r="C6734" s="25" t="s">
        <v>683</v>
      </c>
      <c r="D6734" s="25" t="s">
        <v>99</v>
      </c>
      <c r="E6734" s="25" t="s">
        <v>13</v>
      </c>
      <c r="F6734" s="25" t="s">
        <v>705</v>
      </c>
      <c r="G6734" s="25">
        <v>12.0</v>
      </c>
    </row>
    <row r="6735">
      <c r="A6735" s="25" t="s">
        <v>665</v>
      </c>
      <c r="B6735" s="25" t="s">
        <v>704</v>
      </c>
      <c r="C6735" s="25" t="s">
        <v>683</v>
      </c>
      <c r="D6735" s="25" t="s">
        <v>99</v>
      </c>
      <c r="E6735" s="25" t="s">
        <v>13</v>
      </c>
      <c r="F6735" s="25" t="s">
        <v>706</v>
      </c>
      <c r="G6735" s="25">
        <v>1.0</v>
      </c>
    </row>
    <row r="6736">
      <c r="A6736" s="25" t="s">
        <v>665</v>
      </c>
      <c r="B6736" s="25" t="s">
        <v>704</v>
      </c>
      <c r="C6736" s="25" t="s">
        <v>683</v>
      </c>
      <c r="D6736" s="25" t="s">
        <v>99</v>
      </c>
      <c r="E6736" s="25" t="s">
        <v>13</v>
      </c>
      <c r="F6736" s="25" t="s">
        <v>707</v>
      </c>
      <c r="G6736" s="25">
        <v>1.0</v>
      </c>
    </row>
    <row r="6737">
      <c r="A6737" s="25" t="s">
        <v>665</v>
      </c>
      <c r="B6737" s="25" t="s">
        <v>704</v>
      </c>
      <c r="C6737" s="25" t="s">
        <v>683</v>
      </c>
      <c r="D6737" s="25" t="s">
        <v>99</v>
      </c>
      <c r="E6737" s="25" t="s">
        <v>10</v>
      </c>
      <c r="F6737" s="25" t="s">
        <v>705</v>
      </c>
      <c r="G6737" s="25">
        <v>2914.0</v>
      </c>
    </row>
    <row r="6738">
      <c r="A6738" s="25" t="s">
        <v>665</v>
      </c>
      <c r="B6738" s="25" t="s">
        <v>704</v>
      </c>
      <c r="C6738" s="25" t="s">
        <v>683</v>
      </c>
      <c r="D6738" s="25" t="s">
        <v>99</v>
      </c>
      <c r="E6738" s="25" t="s">
        <v>10</v>
      </c>
      <c r="F6738" s="25" t="s">
        <v>706</v>
      </c>
      <c r="G6738" s="25">
        <v>2294.0</v>
      </c>
    </row>
    <row r="6739">
      <c r="A6739" s="25" t="s">
        <v>665</v>
      </c>
      <c r="B6739" s="25" t="s">
        <v>704</v>
      </c>
      <c r="C6739" s="25" t="s">
        <v>683</v>
      </c>
      <c r="D6739" s="25" t="s">
        <v>99</v>
      </c>
      <c r="E6739" s="25" t="s">
        <v>10</v>
      </c>
      <c r="F6739" s="25" t="s">
        <v>707</v>
      </c>
      <c r="G6739" s="25">
        <v>1247.0</v>
      </c>
    </row>
    <row r="6740">
      <c r="A6740" s="25" t="s">
        <v>665</v>
      </c>
      <c r="B6740" s="25" t="s">
        <v>704</v>
      </c>
      <c r="C6740" s="25" t="s">
        <v>683</v>
      </c>
      <c r="D6740" s="25" t="s">
        <v>99</v>
      </c>
      <c r="E6740" s="25" t="s">
        <v>16</v>
      </c>
      <c r="F6740" s="25" t="s">
        <v>705</v>
      </c>
      <c r="G6740" s="25">
        <v>244.0</v>
      </c>
    </row>
    <row r="6741">
      <c r="A6741" s="25" t="s">
        <v>665</v>
      </c>
      <c r="B6741" s="25" t="s">
        <v>704</v>
      </c>
      <c r="C6741" s="25" t="s">
        <v>683</v>
      </c>
      <c r="D6741" s="25" t="s">
        <v>99</v>
      </c>
      <c r="E6741" s="25" t="s">
        <v>16</v>
      </c>
      <c r="F6741" s="25" t="s">
        <v>706</v>
      </c>
      <c r="G6741" s="25">
        <v>141.0</v>
      </c>
    </row>
    <row r="6742">
      <c r="A6742" s="25" t="s">
        <v>665</v>
      </c>
      <c r="B6742" s="25" t="s">
        <v>704</v>
      </c>
      <c r="C6742" s="25" t="s">
        <v>683</v>
      </c>
      <c r="D6742" s="25" t="s">
        <v>99</v>
      </c>
      <c r="E6742" s="25" t="s">
        <v>16</v>
      </c>
      <c r="F6742" s="25" t="s">
        <v>707</v>
      </c>
      <c r="G6742" s="25">
        <v>44.0</v>
      </c>
    </row>
    <row r="6743">
      <c r="A6743" s="25" t="s">
        <v>665</v>
      </c>
      <c r="B6743" s="25" t="s">
        <v>704</v>
      </c>
      <c r="C6743" s="25" t="s">
        <v>683</v>
      </c>
      <c r="D6743" s="25" t="s">
        <v>99</v>
      </c>
      <c r="E6743" s="25" t="s">
        <v>12</v>
      </c>
      <c r="F6743" s="25" t="s">
        <v>705</v>
      </c>
      <c r="G6743" s="25">
        <v>125.0</v>
      </c>
    </row>
    <row r="6744">
      <c r="A6744" s="25" t="s">
        <v>665</v>
      </c>
      <c r="B6744" s="25" t="s">
        <v>704</v>
      </c>
      <c r="C6744" s="25" t="s">
        <v>683</v>
      </c>
      <c r="D6744" s="25" t="s">
        <v>99</v>
      </c>
      <c r="E6744" s="25" t="s">
        <v>12</v>
      </c>
      <c r="F6744" s="25" t="s">
        <v>706</v>
      </c>
      <c r="G6744" s="25">
        <v>19.0</v>
      </c>
    </row>
    <row r="6745">
      <c r="A6745" s="25" t="s">
        <v>665</v>
      </c>
      <c r="B6745" s="25" t="s">
        <v>704</v>
      </c>
      <c r="C6745" s="25" t="s">
        <v>683</v>
      </c>
      <c r="D6745" s="25" t="s">
        <v>99</v>
      </c>
      <c r="E6745" s="25" t="s">
        <v>12</v>
      </c>
      <c r="F6745" s="25" t="s">
        <v>707</v>
      </c>
      <c r="G6745" s="25">
        <v>17.0</v>
      </c>
    </row>
    <row r="6746">
      <c r="A6746" s="25" t="s">
        <v>665</v>
      </c>
      <c r="B6746" s="25" t="s">
        <v>704</v>
      </c>
      <c r="C6746" s="25" t="s">
        <v>683</v>
      </c>
      <c r="D6746" s="25" t="s">
        <v>99</v>
      </c>
      <c r="E6746" s="25" t="s">
        <v>18</v>
      </c>
      <c r="F6746" s="25" t="s">
        <v>705</v>
      </c>
      <c r="G6746" s="25">
        <v>3.0</v>
      </c>
    </row>
    <row r="6747">
      <c r="A6747" s="25" t="s">
        <v>665</v>
      </c>
      <c r="B6747" s="25" t="s">
        <v>704</v>
      </c>
      <c r="C6747" s="25" t="s">
        <v>683</v>
      </c>
      <c r="D6747" s="25" t="s">
        <v>99</v>
      </c>
      <c r="E6747" s="25" t="s">
        <v>18</v>
      </c>
      <c r="F6747" s="25" t="s">
        <v>706</v>
      </c>
      <c r="G6747" s="25">
        <v>0.0</v>
      </c>
    </row>
    <row r="6748">
      <c r="A6748" s="25" t="s">
        <v>665</v>
      </c>
      <c r="B6748" s="25" t="s">
        <v>704</v>
      </c>
      <c r="C6748" s="25" t="s">
        <v>683</v>
      </c>
      <c r="D6748" s="25" t="s">
        <v>99</v>
      </c>
      <c r="E6748" s="25" t="s">
        <v>18</v>
      </c>
      <c r="F6748" s="25" t="s">
        <v>707</v>
      </c>
      <c r="G6748" s="25">
        <v>0.0</v>
      </c>
    </row>
    <row r="6749">
      <c r="A6749" s="25" t="s">
        <v>665</v>
      </c>
      <c r="B6749" s="25" t="s">
        <v>704</v>
      </c>
      <c r="C6749" s="25" t="s">
        <v>683</v>
      </c>
      <c r="D6749" s="25" t="s">
        <v>283</v>
      </c>
      <c r="E6749" s="25" t="s">
        <v>17</v>
      </c>
      <c r="F6749" s="25" t="s">
        <v>705</v>
      </c>
      <c r="G6749" s="25">
        <v>1.0</v>
      </c>
    </row>
    <row r="6750">
      <c r="A6750" s="25" t="s">
        <v>665</v>
      </c>
      <c r="B6750" s="25" t="s">
        <v>704</v>
      </c>
      <c r="C6750" s="25" t="s">
        <v>683</v>
      </c>
      <c r="D6750" s="25" t="s">
        <v>283</v>
      </c>
      <c r="E6750" s="25" t="s">
        <v>17</v>
      </c>
      <c r="F6750" s="25" t="s">
        <v>706</v>
      </c>
      <c r="G6750" s="25">
        <v>0.0</v>
      </c>
    </row>
    <row r="6751">
      <c r="A6751" s="25" t="s">
        <v>665</v>
      </c>
      <c r="B6751" s="25" t="s">
        <v>704</v>
      </c>
      <c r="C6751" s="25" t="s">
        <v>683</v>
      </c>
      <c r="D6751" s="25" t="s">
        <v>283</v>
      </c>
      <c r="E6751" s="25" t="s">
        <v>17</v>
      </c>
      <c r="F6751" s="25" t="s">
        <v>707</v>
      </c>
      <c r="G6751" s="25">
        <v>0.0</v>
      </c>
    </row>
    <row r="6752">
      <c r="A6752" s="25" t="s">
        <v>665</v>
      </c>
      <c r="B6752" s="25" t="s">
        <v>704</v>
      </c>
      <c r="C6752" s="25" t="s">
        <v>683</v>
      </c>
      <c r="D6752" s="25" t="s">
        <v>283</v>
      </c>
      <c r="E6752" s="25" t="s">
        <v>11</v>
      </c>
      <c r="F6752" s="25" t="s">
        <v>705</v>
      </c>
      <c r="G6752" s="25">
        <v>7.0</v>
      </c>
    </row>
    <row r="6753">
      <c r="A6753" s="25" t="s">
        <v>665</v>
      </c>
      <c r="B6753" s="25" t="s">
        <v>704</v>
      </c>
      <c r="C6753" s="25" t="s">
        <v>683</v>
      </c>
      <c r="D6753" s="25" t="s">
        <v>283</v>
      </c>
      <c r="E6753" s="25" t="s">
        <v>11</v>
      </c>
      <c r="F6753" s="25" t="s">
        <v>706</v>
      </c>
      <c r="G6753" s="25">
        <v>0.0</v>
      </c>
    </row>
    <row r="6754">
      <c r="A6754" s="25" t="s">
        <v>665</v>
      </c>
      <c r="B6754" s="25" t="s">
        <v>704</v>
      </c>
      <c r="C6754" s="25" t="s">
        <v>683</v>
      </c>
      <c r="D6754" s="25" t="s">
        <v>283</v>
      </c>
      <c r="E6754" s="25" t="s">
        <v>11</v>
      </c>
      <c r="F6754" s="25" t="s">
        <v>707</v>
      </c>
      <c r="G6754" s="25">
        <v>0.0</v>
      </c>
    </row>
    <row r="6755">
      <c r="A6755" s="25" t="s">
        <v>665</v>
      </c>
      <c r="B6755" s="25" t="s">
        <v>704</v>
      </c>
      <c r="C6755" s="25" t="s">
        <v>683</v>
      </c>
      <c r="D6755" s="25" t="s">
        <v>283</v>
      </c>
      <c r="E6755" s="25" t="s">
        <v>15</v>
      </c>
      <c r="F6755" s="25" t="s">
        <v>705</v>
      </c>
      <c r="G6755" s="25">
        <v>3.0</v>
      </c>
    </row>
    <row r="6756">
      <c r="A6756" s="25" t="s">
        <v>665</v>
      </c>
      <c r="B6756" s="25" t="s">
        <v>704</v>
      </c>
      <c r="C6756" s="25" t="s">
        <v>683</v>
      </c>
      <c r="D6756" s="25" t="s">
        <v>283</v>
      </c>
      <c r="E6756" s="25" t="s">
        <v>15</v>
      </c>
      <c r="F6756" s="25" t="s">
        <v>706</v>
      </c>
      <c r="G6756" s="25">
        <v>0.0</v>
      </c>
    </row>
    <row r="6757">
      <c r="A6757" s="25" t="s">
        <v>665</v>
      </c>
      <c r="B6757" s="25" t="s">
        <v>704</v>
      </c>
      <c r="C6757" s="25" t="s">
        <v>683</v>
      </c>
      <c r="D6757" s="25" t="s">
        <v>283</v>
      </c>
      <c r="E6757" s="25" t="s">
        <v>15</v>
      </c>
      <c r="F6757" s="25" t="s">
        <v>707</v>
      </c>
      <c r="G6757" s="25">
        <v>0.0</v>
      </c>
    </row>
    <row r="6758">
      <c r="A6758" s="25" t="s">
        <v>665</v>
      </c>
      <c r="B6758" s="25" t="s">
        <v>704</v>
      </c>
      <c r="C6758" s="25" t="s">
        <v>683</v>
      </c>
      <c r="D6758" s="25" t="s">
        <v>283</v>
      </c>
      <c r="E6758" s="25" t="s">
        <v>10</v>
      </c>
      <c r="F6758" s="25" t="s">
        <v>705</v>
      </c>
      <c r="G6758" s="25">
        <v>2.0</v>
      </c>
    </row>
    <row r="6759">
      <c r="A6759" s="25" t="s">
        <v>665</v>
      </c>
      <c r="B6759" s="25" t="s">
        <v>704</v>
      </c>
      <c r="C6759" s="25" t="s">
        <v>683</v>
      </c>
      <c r="D6759" s="25" t="s">
        <v>283</v>
      </c>
      <c r="E6759" s="25" t="s">
        <v>10</v>
      </c>
      <c r="F6759" s="25" t="s">
        <v>706</v>
      </c>
      <c r="G6759" s="25">
        <v>1.0</v>
      </c>
    </row>
    <row r="6760">
      <c r="A6760" s="25" t="s">
        <v>665</v>
      </c>
      <c r="B6760" s="25" t="s">
        <v>704</v>
      </c>
      <c r="C6760" s="25" t="s">
        <v>683</v>
      </c>
      <c r="D6760" s="25" t="s">
        <v>283</v>
      </c>
      <c r="E6760" s="25" t="s">
        <v>10</v>
      </c>
      <c r="F6760" s="25" t="s">
        <v>707</v>
      </c>
      <c r="G6760" s="25">
        <v>1.0</v>
      </c>
    </row>
    <row r="6761">
      <c r="A6761" s="25" t="s">
        <v>665</v>
      </c>
      <c r="B6761" s="25" t="s">
        <v>704</v>
      </c>
      <c r="C6761" s="25" t="s">
        <v>683</v>
      </c>
      <c r="D6761" s="25" t="s">
        <v>283</v>
      </c>
      <c r="E6761" s="25" t="s">
        <v>16</v>
      </c>
      <c r="F6761" s="25" t="s">
        <v>705</v>
      </c>
      <c r="G6761" s="25">
        <v>2.0</v>
      </c>
    </row>
    <row r="6762">
      <c r="A6762" s="25" t="s">
        <v>665</v>
      </c>
      <c r="B6762" s="25" t="s">
        <v>704</v>
      </c>
      <c r="C6762" s="25" t="s">
        <v>683</v>
      </c>
      <c r="D6762" s="25" t="s">
        <v>283</v>
      </c>
      <c r="E6762" s="25" t="s">
        <v>16</v>
      </c>
      <c r="F6762" s="25" t="s">
        <v>706</v>
      </c>
      <c r="G6762" s="25">
        <v>1.0</v>
      </c>
    </row>
    <row r="6763">
      <c r="A6763" s="25" t="s">
        <v>665</v>
      </c>
      <c r="B6763" s="25" t="s">
        <v>704</v>
      </c>
      <c r="C6763" s="25" t="s">
        <v>683</v>
      </c>
      <c r="D6763" s="25" t="s">
        <v>283</v>
      </c>
      <c r="E6763" s="25" t="s">
        <v>16</v>
      </c>
      <c r="F6763" s="25" t="s">
        <v>707</v>
      </c>
      <c r="G6763" s="25">
        <v>1.0</v>
      </c>
    </row>
    <row r="6764">
      <c r="A6764" s="25" t="s">
        <v>665</v>
      </c>
      <c r="B6764" s="25" t="s">
        <v>704</v>
      </c>
      <c r="C6764" s="25" t="s">
        <v>683</v>
      </c>
      <c r="D6764" s="25" t="s">
        <v>283</v>
      </c>
      <c r="E6764" s="25" t="s">
        <v>12</v>
      </c>
      <c r="F6764" s="25" t="s">
        <v>705</v>
      </c>
      <c r="G6764" s="25">
        <v>2.0</v>
      </c>
    </row>
    <row r="6765">
      <c r="A6765" s="25" t="s">
        <v>665</v>
      </c>
      <c r="B6765" s="25" t="s">
        <v>704</v>
      </c>
      <c r="C6765" s="25" t="s">
        <v>683</v>
      </c>
      <c r="D6765" s="25" t="s">
        <v>283</v>
      </c>
      <c r="E6765" s="25" t="s">
        <v>12</v>
      </c>
      <c r="F6765" s="25" t="s">
        <v>706</v>
      </c>
      <c r="G6765" s="25">
        <v>1.0</v>
      </c>
    </row>
    <row r="6766">
      <c r="A6766" s="25" t="s">
        <v>665</v>
      </c>
      <c r="B6766" s="25" t="s">
        <v>704</v>
      </c>
      <c r="C6766" s="25" t="s">
        <v>683</v>
      </c>
      <c r="D6766" s="25" t="s">
        <v>283</v>
      </c>
      <c r="E6766" s="25" t="s">
        <v>12</v>
      </c>
      <c r="F6766" s="25" t="s">
        <v>707</v>
      </c>
      <c r="G6766" s="25">
        <v>1.0</v>
      </c>
    </row>
    <row r="6767">
      <c r="A6767" s="25" t="s">
        <v>665</v>
      </c>
      <c r="B6767" s="25" t="s">
        <v>704</v>
      </c>
      <c r="C6767" s="25" t="s">
        <v>683</v>
      </c>
      <c r="D6767" s="25" t="s">
        <v>171</v>
      </c>
      <c r="E6767" s="25" t="s">
        <v>17</v>
      </c>
      <c r="F6767" s="25" t="s">
        <v>705</v>
      </c>
      <c r="G6767" s="25">
        <v>13.0</v>
      </c>
    </row>
    <row r="6768">
      <c r="A6768" s="25" t="s">
        <v>665</v>
      </c>
      <c r="B6768" s="25" t="s">
        <v>704</v>
      </c>
      <c r="C6768" s="25" t="s">
        <v>683</v>
      </c>
      <c r="D6768" s="25" t="s">
        <v>171</v>
      </c>
      <c r="E6768" s="25" t="s">
        <v>17</v>
      </c>
      <c r="F6768" s="25" t="s">
        <v>706</v>
      </c>
      <c r="G6768" s="25">
        <v>4.0</v>
      </c>
    </row>
    <row r="6769">
      <c r="A6769" s="25" t="s">
        <v>665</v>
      </c>
      <c r="B6769" s="25" t="s">
        <v>704</v>
      </c>
      <c r="C6769" s="25" t="s">
        <v>683</v>
      </c>
      <c r="D6769" s="25" t="s">
        <v>171</v>
      </c>
      <c r="E6769" s="25" t="s">
        <v>17</v>
      </c>
      <c r="F6769" s="25" t="s">
        <v>707</v>
      </c>
      <c r="G6769" s="25">
        <v>3.0</v>
      </c>
    </row>
    <row r="6770">
      <c r="A6770" s="25" t="s">
        <v>665</v>
      </c>
      <c r="B6770" s="25" t="s">
        <v>704</v>
      </c>
      <c r="C6770" s="25" t="s">
        <v>683</v>
      </c>
      <c r="D6770" s="25" t="s">
        <v>171</v>
      </c>
      <c r="E6770" s="25" t="s">
        <v>14</v>
      </c>
      <c r="F6770" s="25" t="s">
        <v>705</v>
      </c>
      <c r="G6770" s="25">
        <v>22.0</v>
      </c>
    </row>
    <row r="6771">
      <c r="A6771" s="25" t="s">
        <v>665</v>
      </c>
      <c r="B6771" s="25" t="s">
        <v>704</v>
      </c>
      <c r="C6771" s="25" t="s">
        <v>683</v>
      </c>
      <c r="D6771" s="25" t="s">
        <v>171</v>
      </c>
      <c r="E6771" s="25" t="s">
        <v>14</v>
      </c>
      <c r="F6771" s="25" t="s">
        <v>706</v>
      </c>
      <c r="G6771" s="25">
        <v>0.0</v>
      </c>
    </row>
    <row r="6772">
      <c r="A6772" s="25" t="s">
        <v>665</v>
      </c>
      <c r="B6772" s="25" t="s">
        <v>704</v>
      </c>
      <c r="C6772" s="25" t="s">
        <v>683</v>
      </c>
      <c r="D6772" s="25" t="s">
        <v>171</v>
      </c>
      <c r="E6772" s="25" t="s">
        <v>14</v>
      </c>
      <c r="F6772" s="25" t="s">
        <v>707</v>
      </c>
      <c r="G6772" s="25">
        <v>0.0</v>
      </c>
    </row>
    <row r="6773">
      <c r="A6773" s="25" t="s">
        <v>665</v>
      </c>
      <c r="B6773" s="25" t="s">
        <v>704</v>
      </c>
      <c r="C6773" s="25" t="s">
        <v>683</v>
      </c>
      <c r="D6773" s="25" t="s">
        <v>171</v>
      </c>
      <c r="E6773" s="25" t="s">
        <v>11</v>
      </c>
      <c r="F6773" s="25" t="s">
        <v>705</v>
      </c>
      <c r="G6773" s="25">
        <v>865.0</v>
      </c>
    </row>
    <row r="6774">
      <c r="A6774" s="25" t="s">
        <v>665</v>
      </c>
      <c r="B6774" s="25" t="s">
        <v>704</v>
      </c>
      <c r="C6774" s="25" t="s">
        <v>683</v>
      </c>
      <c r="D6774" s="25" t="s">
        <v>171</v>
      </c>
      <c r="E6774" s="25" t="s">
        <v>11</v>
      </c>
      <c r="F6774" s="25" t="s">
        <v>706</v>
      </c>
      <c r="G6774" s="25">
        <v>162.0</v>
      </c>
    </row>
    <row r="6775">
      <c r="A6775" s="25" t="s">
        <v>665</v>
      </c>
      <c r="B6775" s="25" t="s">
        <v>704</v>
      </c>
      <c r="C6775" s="25" t="s">
        <v>683</v>
      </c>
      <c r="D6775" s="25" t="s">
        <v>171</v>
      </c>
      <c r="E6775" s="25" t="s">
        <v>11</v>
      </c>
      <c r="F6775" s="25" t="s">
        <v>707</v>
      </c>
      <c r="G6775" s="25">
        <v>144.0</v>
      </c>
    </row>
    <row r="6776">
      <c r="A6776" s="25" t="s">
        <v>665</v>
      </c>
      <c r="B6776" s="25" t="s">
        <v>704</v>
      </c>
      <c r="C6776" s="25" t="s">
        <v>683</v>
      </c>
      <c r="D6776" s="25" t="s">
        <v>171</v>
      </c>
      <c r="E6776" s="25" t="s">
        <v>20</v>
      </c>
      <c r="F6776" s="25" t="s">
        <v>705</v>
      </c>
      <c r="G6776" s="25">
        <v>29.0</v>
      </c>
    </row>
    <row r="6777">
      <c r="A6777" s="25" t="s">
        <v>665</v>
      </c>
      <c r="B6777" s="25" t="s">
        <v>704</v>
      </c>
      <c r="C6777" s="25" t="s">
        <v>683</v>
      </c>
      <c r="D6777" s="25" t="s">
        <v>171</v>
      </c>
      <c r="E6777" s="25" t="s">
        <v>20</v>
      </c>
      <c r="F6777" s="25" t="s">
        <v>706</v>
      </c>
      <c r="G6777" s="25">
        <v>8.0</v>
      </c>
    </row>
    <row r="6778">
      <c r="A6778" s="25" t="s">
        <v>665</v>
      </c>
      <c r="B6778" s="25" t="s">
        <v>704</v>
      </c>
      <c r="C6778" s="25" t="s">
        <v>683</v>
      </c>
      <c r="D6778" s="25" t="s">
        <v>171</v>
      </c>
      <c r="E6778" s="25" t="s">
        <v>20</v>
      </c>
      <c r="F6778" s="25" t="s">
        <v>707</v>
      </c>
      <c r="G6778" s="25">
        <v>7.0</v>
      </c>
    </row>
    <row r="6779">
      <c r="A6779" s="25" t="s">
        <v>665</v>
      </c>
      <c r="B6779" s="25" t="s">
        <v>704</v>
      </c>
      <c r="C6779" s="25" t="s">
        <v>683</v>
      </c>
      <c r="D6779" s="25" t="s">
        <v>171</v>
      </c>
      <c r="E6779" s="25" t="s">
        <v>15</v>
      </c>
      <c r="F6779" s="25" t="s">
        <v>705</v>
      </c>
      <c r="G6779" s="25">
        <v>121.0</v>
      </c>
    </row>
    <row r="6780">
      <c r="A6780" s="25" t="s">
        <v>665</v>
      </c>
      <c r="B6780" s="25" t="s">
        <v>704</v>
      </c>
      <c r="C6780" s="25" t="s">
        <v>683</v>
      </c>
      <c r="D6780" s="25" t="s">
        <v>171</v>
      </c>
      <c r="E6780" s="25" t="s">
        <v>15</v>
      </c>
      <c r="F6780" s="25" t="s">
        <v>706</v>
      </c>
      <c r="G6780" s="25">
        <v>5.0</v>
      </c>
    </row>
    <row r="6781">
      <c r="A6781" s="25" t="s">
        <v>665</v>
      </c>
      <c r="B6781" s="25" t="s">
        <v>704</v>
      </c>
      <c r="C6781" s="25" t="s">
        <v>683</v>
      </c>
      <c r="D6781" s="25" t="s">
        <v>171</v>
      </c>
      <c r="E6781" s="25" t="s">
        <v>15</v>
      </c>
      <c r="F6781" s="25" t="s">
        <v>707</v>
      </c>
      <c r="G6781" s="25">
        <v>5.0</v>
      </c>
    </row>
    <row r="6782">
      <c r="A6782" s="25" t="s">
        <v>665</v>
      </c>
      <c r="B6782" s="25" t="s">
        <v>704</v>
      </c>
      <c r="C6782" s="25" t="s">
        <v>683</v>
      </c>
      <c r="D6782" s="25" t="s">
        <v>171</v>
      </c>
      <c r="E6782" s="25" t="s">
        <v>19</v>
      </c>
      <c r="F6782" s="25" t="s">
        <v>705</v>
      </c>
      <c r="G6782" s="25">
        <v>2.0</v>
      </c>
    </row>
    <row r="6783">
      <c r="A6783" s="25" t="s">
        <v>665</v>
      </c>
      <c r="B6783" s="25" t="s">
        <v>704</v>
      </c>
      <c r="C6783" s="25" t="s">
        <v>683</v>
      </c>
      <c r="D6783" s="25" t="s">
        <v>171</v>
      </c>
      <c r="E6783" s="25" t="s">
        <v>19</v>
      </c>
      <c r="F6783" s="25" t="s">
        <v>706</v>
      </c>
      <c r="G6783" s="25">
        <v>0.0</v>
      </c>
    </row>
    <row r="6784">
      <c r="A6784" s="25" t="s">
        <v>665</v>
      </c>
      <c r="B6784" s="25" t="s">
        <v>704</v>
      </c>
      <c r="C6784" s="25" t="s">
        <v>683</v>
      </c>
      <c r="D6784" s="25" t="s">
        <v>171</v>
      </c>
      <c r="E6784" s="25" t="s">
        <v>19</v>
      </c>
      <c r="F6784" s="25" t="s">
        <v>707</v>
      </c>
      <c r="G6784" s="25">
        <v>0.0</v>
      </c>
    </row>
    <row r="6785">
      <c r="A6785" s="25" t="s">
        <v>665</v>
      </c>
      <c r="B6785" s="25" t="s">
        <v>704</v>
      </c>
      <c r="C6785" s="25" t="s">
        <v>683</v>
      </c>
      <c r="D6785" s="25" t="s">
        <v>171</v>
      </c>
      <c r="E6785" s="25" t="s">
        <v>13</v>
      </c>
      <c r="F6785" s="25" t="s">
        <v>705</v>
      </c>
      <c r="G6785" s="25">
        <v>12.0</v>
      </c>
    </row>
    <row r="6786">
      <c r="A6786" s="25" t="s">
        <v>665</v>
      </c>
      <c r="B6786" s="25" t="s">
        <v>704</v>
      </c>
      <c r="C6786" s="25" t="s">
        <v>683</v>
      </c>
      <c r="D6786" s="25" t="s">
        <v>171</v>
      </c>
      <c r="E6786" s="25" t="s">
        <v>13</v>
      </c>
      <c r="F6786" s="25" t="s">
        <v>706</v>
      </c>
      <c r="G6786" s="25">
        <v>2.0</v>
      </c>
    </row>
    <row r="6787">
      <c r="A6787" s="25" t="s">
        <v>665</v>
      </c>
      <c r="B6787" s="25" t="s">
        <v>704</v>
      </c>
      <c r="C6787" s="25" t="s">
        <v>683</v>
      </c>
      <c r="D6787" s="25" t="s">
        <v>171</v>
      </c>
      <c r="E6787" s="25" t="s">
        <v>13</v>
      </c>
      <c r="F6787" s="25" t="s">
        <v>707</v>
      </c>
      <c r="G6787" s="25">
        <v>2.0</v>
      </c>
    </row>
    <row r="6788">
      <c r="A6788" s="25" t="s">
        <v>665</v>
      </c>
      <c r="B6788" s="25" t="s">
        <v>704</v>
      </c>
      <c r="C6788" s="25" t="s">
        <v>683</v>
      </c>
      <c r="D6788" s="25" t="s">
        <v>171</v>
      </c>
      <c r="E6788" s="25" t="s">
        <v>10</v>
      </c>
      <c r="F6788" s="25" t="s">
        <v>705</v>
      </c>
      <c r="G6788" s="25">
        <v>1241.0</v>
      </c>
    </row>
    <row r="6789">
      <c r="A6789" s="25" t="s">
        <v>665</v>
      </c>
      <c r="B6789" s="25" t="s">
        <v>704</v>
      </c>
      <c r="C6789" s="25" t="s">
        <v>683</v>
      </c>
      <c r="D6789" s="25" t="s">
        <v>171</v>
      </c>
      <c r="E6789" s="25" t="s">
        <v>10</v>
      </c>
      <c r="F6789" s="25" t="s">
        <v>706</v>
      </c>
      <c r="G6789" s="25">
        <v>974.0</v>
      </c>
    </row>
    <row r="6790">
      <c r="A6790" s="25" t="s">
        <v>665</v>
      </c>
      <c r="B6790" s="25" t="s">
        <v>704</v>
      </c>
      <c r="C6790" s="25" t="s">
        <v>683</v>
      </c>
      <c r="D6790" s="25" t="s">
        <v>171</v>
      </c>
      <c r="E6790" s="25" t="s">
        <v>10</v>
      </c>
      <c r="F6790" s="25" t="s">
        <v>707</v>
      </c>
      <c r="G6790" s="25">
        <v>487.0</v>
      </c>
    </row>
    <row r="6791">
      <c r="A6791" s="25" t="s">
        <v>665</v>
      </c>
      <c r="B6791" s="25" t="s">
        <v>704</v>
      </c>
      <c r="C6791" s="25" t="s">
        <v>683</v>
      </c>
      <c r="D6791" s="25" t="s">
        <v>171</v>
      </c>
      <c r="E6791" s="25" t="s">
        <v>16</v>
      </c>
      <c r="F6791" s="25" t="s">
        <v>705</v>
      </c>
      <c r="G6791" s="25">
        <v>75.0</v>
      </c>
    </row>
    <row r="6792">
      <c r="A6792" s="25" t="s">
        <v>665</v>
      </c>
      <c r="B6792" s="25" t="s">
        <v>704</v>
      </c>
      <c r="C6792" s="25" t="s">
        <v>683</v>
      </c>
      <c r="D6792" s="25" t="s">
        <v>171</v>
      </c>
      <c r="E6792" s="25" t="s">
        <v>16</v>
      </c>
      <c r="F6792" s="25" t="s">
        <v>706</v>
      </c>
      <c r="G6792" s="25">
        <v>30.0</v>
      </c>
    </row>
    <row r="6793">
      <c r="A6793" s="25" t="s">
        <v>665</v>
      </c>
      <c r="B6793" s="25" t="s">
        <v>704</v>
      </c>
      <c r="C6793" s="25" t="s">
        <v>683</v>
      </c>
      <c r="D6793" s="25" t="s">
        <v>171</v>
      </c>
      <c r="E6793" s="25" t="s">
        <v>16</v>
      </c>
      <c r="F6793" s="25" t="s">
        <v>707</v>
      </c>
      <c r="G6793" s="25">
        <v>29.0</v>
      </c>
    </row>
    <row r="6794">
      <c r="A6794" s="25" t="s">
        <v>665</v>
      </c>
      <c r="B6794" s="25" t="s">
        <v>704</v>
      </c>
      <c r="C6794" s="25" t="s">
        <v>683</v>
      </c>
      <c r="D6794" s="25" t="s">
        <v>171</v>
      </c>
      <c r="E6794" s="25" t="s">
        <v>12</v>
      </c>
      <c r="F6794" s="25" t="s">
        <v>705</v>
      </c>
      <c r="G6794" s="25">
        <v>46.0</v>
      </c>
    </row>
    <row r="6795">
      <c r="A6795" s="25" t="s">
        <v>665</v>
      </c>
      <c r="B6795" s="25" t="s">
        <v>704</v>
      </c>
      <c r="C6795" s="25" t="s">
        <v>683</v>
      </c>
      <c r="D6795" s="25" t="s">
        <v>171</v>
      </c>
      <c r="E6795" s="25" t="s">
        <v>12</v>
      </c>
      <c r="F6795" s="25" t="s">
        <v>706</v>
      </c>
      <c r="G6795" s="25">
        <v>4.0</v>
      </c>
    </row>
    <row r="6796">
      <c r="A6796" s="25" t="s">
        <v>665</v>
      </c>
      <c r="B6796" s="25" t="s">
        <v>704</v>
      </c>
      <c r="C6796" s="25" t="s">
        <v>683</v>
      </c>
      <c r="D6796" s="25" t="s">
        <v>171</v>
      </c>
      <c r="E6796" s="25" t="s">
        <v>12</v>
      </c>
      <c r="F6796" s="25" t="s">
        <v>707</v>
      </c>
      <c r="G6796" s="25">
        <v>4.0</v>
      </c>
    </row>
    <row r="6797">
      <c r="A6797" s="25" t="s">
        <v>665</v>
      </c>
      <c r="B6797" s="25" t="s">
        <v>704</v>
      </c>
      <c r="C6797" s="25" t="s">
        <v>683</v>
      </c>
      <c r="D6797" s="25" t="s">
        <v>165</v>
      </c>
      <c r="E6797" s="25" t="s">
        <v>17</v>
      </c>
      <c r="F6797" s="25" t="s">
        <v>705</v>
      </c>
      <c r="G6797" s="25">
        <v>97.0</v>
      </c>
    </row>
    <row r="6798">
      <c r="A6798" s="25" t="s">
        <v>665</v>
      </c>
      <c r="B6798" s="25" t="s">
        <v>704</v>
      </c>
      <c r="C6798" s="25" t="s">
        <v>683</v>
      </c>
      <c r="D6798" s="25" t="s">
        <v>165</v>
      </c>
      <c r="E6798" s="25" t="s">
        <v>17</v>
      </c>
      <c r="F6798" s="25" t="s">
        <v>706</v>
      </c>
      <c r="G6798" s="25">
        <v>18.0</v>
      </c>
    </row>
    <row r="6799">
      <c r="A6799" s="25" t="s">
        <v>665</v>
      </c>
      <c r="B6799" s="25" t="s">
        <v>704</v>
      </c>
      <c r="C6799" s="25" t="s">
        <v>683</v>
      </c>
      <c r="D6799" s="25" t="s">
        <v>165</v>
      </c>
      <c r="E6799" s="25" t="s">
        <v>17</v>
      </c>
      <c r="F6799" s="25" t="s">
        <v>707</v>
      </c>
      <c r="G6799" s="25">
        <v>8.0</v>
      </c>
    </row>
    <row r="6800">
      <c r="A6800" s="25" t="s">
        <v>665</v>
      </c>
      <c r="B6800" s="25" t="s">
        <v>704</v>
      </c>
      <c r="C6800" s="25" t="s">
        <v>683</v>
      </c>
      <c r="D6800" s="25" t="s">
        <v>165</v>
      </c>
      <c r="E6800" s="25" t="s">
        <v>14</v>
      </c>
      <c r="F6800" s="25" t="s">
        <v>705</v>
      </c>
      <c r="G6800" s="25">
        <v>413.0</v>
      </c>
    </row>
    <row r="6801">
      <c r="A6801" s="25" t="s">
        <v>665</v>
      </c>
      <c r="B6801" s="25" t="s">
        <v>704</v>
      </c>
      <c r="C6801" s="25" t="s">
        <v>683</v>
      </c>
      <c r="D6801" s="25" t="s">
        <v>165</v>
      </c>
      <c r="E6801" s="25" t="s">
        <v>14</v>
      </c>
      <c r="F6801" s="25" t="s">
        <v>706</v>
      </c>
      <c r="G6801" s="25">
        <v>0.0</v>
      </c>
    </row>
    <row r="6802">
      <c r="A6802" s="25" t="s">
        <v>665</v>
      </c>
      <c r="B6802" s="25" t="s">
        <v>704</v>
      </c>
      <c r="C6802" s="25" t="s">
        <v>683</v>
      </c>
      <c r="D6802" s="25" t="s">
        <v>165</v>
      </c>
      <c r="E6802" s="25" t="s">
        <v>14</v>
      </c>
      <c r="F6802" s="25" t="s">
        <v>707</v>
      </c>
      <c r="G6802" s="25">
        <v>0.0</v>
      </c>
    </row>
    <row r="6803">
      <c r="A6803" s="25" t="s">
        <v>665</v>
      </c>
      <c r="B6803" s="25" t="s">
        <v>704</v>
      </c>
      <c r="C6803" s="25" t="s">
        <v>683</v>
      </c>
      <c r="D6803" s="25" t="s">
        <v>165</v>
      </c>
      <c r="E6803" s="25" t="s">
        <v>11</v>
      </c>
      <c r="F6803" s="25" t="s">
        <v>705</v>
      </c>
      <c r="G6803" s="25">
        <v>6389.0</v>
      </c>
    </row>
    <row r="6804">
      <c r="A6804" s="25" t="s">
        <v>665</v>
      </c>
      <c r="B6804" s="25" t="s">
        <v>704</v>
      </c>
      <c r="C6804" s="25" t="s">
        <v>683</v>
      </c>
      <c r="D6804" s="25" t="s">
        <v>165</v>
      </c>
      <c r="E6804" s="25" t="s">
        <v>11</v>
      </c>
      <c r="F6804" s="25" t="s">
        <v>706</v>
      </c>
      <c r="G6804" s="25">
        <v>760.0</v>
      </c>
    </row>
    <row r="6805">
      <c r="A6805" s="25" t="s">
        <v>665</v>
      </c>
      <c r="B6805" s="25" t="s">
        <v>704</v>
      </c>
      <c r="C6805" s="25" t="s">
        <v>683</v>
      </c>
      <c r="D6805" s="25" t="s">
        <v>165</v>
      </c>
      <c r="E6805" s="25" t="s">
        <v>11</v>
      </c>
      <c r="F6805" s="25" t="s">
        <v>707</v>
      </c>
      <c r="G6805" s="25">
        <v>702.0</v>
      </c>
    </row>
    <row r="6806">
      <c r="A6806" s="25" t="s">
        <v>665</v>
      </c>
      <c r="B6806" s="25" t="s">
        <v>704</v>
      </c>
      <c r="C6806" s="25" t="s">
        <v>683</v>
      </c>
      <c r="D6806" s="25" t="s">
        <v>165</v>
      </c>
      <c r="E6806" s="25" t="s">
        <v>20</v>
      </c>
      <c r="F6806" s="25" t="s">
        <v>705</v>
      </c>
      <c r="G6806" s="25">
        <v>122.0</v>
      </c>
    </row>
    <row r="6807">
      <c r="A6807" s="25" t="s">
        <v>665</v>
      </c>
      <c r="B6807" s="25" t="s">
        <v>704</v>
      </c>
      <c r="C6807" s="25" t="s">
        <v>683</v>
      </c>
      <c r="D6807" s="25" t="s">
        <v>165</v>
      </c>
      <c r="E6807" s="25" t="s">
        <v>20</v>
      </c>
      <c r="F6807" s="25" t="s">
        <v>706</v>
      </c>
      <c r="G6807" s="25">
        <v>8.0</v>
      </c>
    </row>
    <row r="6808">
      <c r="A6808" s="25" t="s">
        <v>665</v>
      </c>
      <c r="B6808" s="25" t="s">
        <v>704</v>
      </c>
      <c r="C6808" s="25" t="s">
        <v>683</v>
      </c>
      <c r="D6808" s="25" t="s">
        <v>165</v>
      </c>
      <c r="E6808" s="25" t="s">
        <v>20</v>
      </c>
      <c r="F6808" s="25" t="s">
        <v>707</v>
      </c>
      <c r="G6808" s="25">
        <v>7.0</v>
      </c>
    </row>
    <row r="6809">
      <c r="A6809" s="25" t="s">
        <v>665</v>
      </c>
      <c r="B6809" s="25" t="s">
        <v>704</v>
      </c>
      <c r="C6809" s="25" t="s">
        <v>683</v>
      </c>
      <c r="D6809" s="25" t="s">
        <v>165</v>
      </c>
      <c r="E6809" s="25" t="s">
        <v>15</v>
      </c>
      <c r="F6809" s="25" t="s">
        <v>705</v>
      </c>
      <c r="G6809" s="25">
        <v>430.0</v>
      </c>
    </row>
    <row r="6810">
      <c r="A6810" s="25" t="s">
        <v>665</v>
      </c>
      <c r="B6810" s="25" t="s">
        <v>704</v>
      </c>
      <c r="C6810" s="25" t="s">
        <v>683</v>
      </c>
      <c r="D6810" s="25" t="s">
        <v>165</v>
      </c>
      <c r="E6810" s="25" t="s">
        <v>15</v>
      </c>
      <c r="F6810" s="25" t="s">
        <v>706</v>
      </c>
      <c r="G6810" s="25">
        <v>11.0</v>
      </c>
    </row>
    <row r="6811">
      <c r="A6811" s="25" t="s">
        <v>665</v>
      </c>
      <c r="B6811" s="25" t="s">
        <v>704</v>
      </c>
      <c r="C6811" s="25" t="s">
        <v>683</v>
      </c>
      <c r="D6811" s="25" t="s">
        <v>165</v>
      </c>
      <c r="E6811" s="25" t="s">
        <v>15</v>
      </c>
      <c r="F6811" s="25" t="s">
        <v>707</v>
      </c>
      <c r="G6811" s="25">
        <v>11.0</v>
      </c>
    </row>
    <row r="6812">
      <c r="A6812" s="25" t="s">
        <v>665</v>
      </c>
      <c r="B6812" s="25" t="s">
        <v>704</v>
      </c>
      <c r="C6812" s="25" t="s">
        <v>683</v>
      </c>
      <c r="D6812" s="25" t="s">
        <v>165</v>
      </c>
      <c r="E6812" s="25" t="s">
        <v>19</v>
      </c>
      <c r="F6812" s="25" t="s">
        <v>705</v>
      </c>
      <c r="G6812" s="25">
        <v>93.0</v>
      </c>
    </row>
    <row r="6813">
      <c r="A6813" s="25" t="s">
        <v>665</v>
      </c>
      <c r="B6813" s="25" t="s">
        <v>704</v>
      </c>
      <c r="C6813" s="25" t="s">
        <v>683</v>
      </c>
      <c r="D6813" s="25" t="s">
        <v>165</v>
      </c>
      <c r="E6813" s="25" t="s">
        <v>19</v>
      </c>
      <c r="F6813" s="25" t="s">
        <v>706</v>
      </c>
      <c r="G6813" s="25">
        <v>19.0</v>
      </c>
    </row>
    <row r="6814">
      <c r="A6814" s="25" t="s">
        <v>665</v>
      </c>
      <c r="B6814" s="25" t="s">
        <v>704</v>
      </c>
      <c r="C6814" s="25" t="s">
        <v>683</v>
      </c>
      <c r="D6814" s="25" t="s">
        <v>165</v>
      </c>
      <c r="E6814" s="25" t="s">
        <v>19</v>
      </c>
      <c r="F6814" s="25" t="s">
        <v>707</v>
      </c>
      <c r="G6814" s="25">
        <v>16.0</v>
      </c>
    </row>
    <row r="6815">
      <c r="A6815" s="25" t="s">
        <v>665</v>
      </c>
      <c r="B6815" s="25" t="s">
        <v>704</v>
      </c>
      <c r="C6815" s="25" t="s">
        <v>683</v>
      </c>
      <c r="D6815" s="25" t="s">
        <v>165</v>
      </c>
      <c r="E6815" s="25" t="s">
        <v>13</v>
      </c>
      <c r="F6815" s="25" t="s">
        <v>705</v>
      </c>
      <c r="G6815" s="25">
        <v>98.0</v>
      </c>
    </row>
    <row r="6816">
      <c r="A6816" s="25" t="s">
        <v>665</v>
      </c>
      <c r="B6816" s="25" t="s">
        <v>704</v>
      </c>
      <c r="C6816" s="25" t="s">
        <v>683</v>
      </c>
      <c r="D6816" s="25" t="s">
        <v>165</v>
      </c>
      <c r="E6816" s="25" t="s">
        <v>13</v>
      </c>
      <c r="F6816" s="25" t="s">
        <v>706</v>
      </c>
      <c r="G6816" s="25">
        <v>3.0</v>
      </c>
    </row>
    <row r="6817">
      <c r="A6817" s="25" t="s">
        <v>665</v>
      </c>
      <c r="B6817" s="25" t="s">
        <v>704</v>
      </c>
      <c r="C6817" s="25" t="s">
        <v>683</v>
      </c>
      <c r="D6817" s="25" t="s">
        <v>165</v>
      </c>
      <c r="E6817" s="25" t="s">
        <v>13</v>
      </c>
      <c r="F6817" s="25" t="s">
        <v>707</v>
      </c>
      <c r="G6817" s="25">
        <v>3.0</v>
      </c>
    </row>
    <row r="6818">
      <c r="A6818" s="25" t="s">
        <v>665</v>
      </c>
      <c r="B6818" s="25" t="s">
        <v>704</v>
      </c>
      <c r="C6818" s="25" t="s">
        <v>683</v>
      </c>
      <c r="D6818" s="25" t="s">
        <v>165</v>
      </c>
      <c r="E6818" s="25" t="s">
        <v>10</v>
      </c>
      <c r="F6818" s="25" t="s">
        <v>705</v>
      </c>
      <c r="G6818" s="25">
        <v>5171.0</v>
      </c>
    </row>
    <row r="6819">
      <c r="A6819" s="25" t="s">
        <v>665</v>
      </c>
      <c r="B6819" s="25" t="s">
        <v>704</v>
      </c>
      <c r="C6819" s="25" t="s">
        <v>683</v>
      </c>
      <c r="D6819" s="25" t="s">
        <v>165</v>
      </c>
      <c r="E6819" s="25" t="s">
        <v>10</v>
      </c>
      <c r="F6819" s="25" t="s">
        <v>706</v>
      </c>
      <c r="G6819" s="25">
        <v>2747.0</v>
      </c>
    </row>
    <row r="6820">
      <c r="A6820" s="25" t="s">
        <v>665</v>
      </c>
      <c r="B6820" s="25" t="s">
        <v>704</v>
      </c>
      <c r="C6820" s="25" t="s">
        <v>683</v>
      </c>
      <c r="D6820" s="25" t="s">
        <v>165</v>
      </c>
      <c r="E6820" s="25" t="s">
        <v>10</v>
      </c>
      <c r="F6820" s="25" t="s">
        <v>707</v>
      </c>
      <c r="G6820" s="25">
        <v>1991.0</v>
      </c>
    </row>
    <row r="6821">
      <c r="A6821" s="25" t="s">
        <v>665</v>
      </c>
      <c r="B6821" s="25" t="s">
        <v>704</v>
      </c>
      <c r="C6821" s="25" t="s">
        <v>683</v>
      </c>
      <c r="D6821" s="25" t="s">
        <v>165</v>
      </c>
      <c r="E6821" s="25" t="s">
        <v>16</v>
      </c>
      <c r="F6821" s="25" t="s">
        <v>705</v>
      </c>
      <c r="G6821" s="25">
        <v>1822.0</v>
      </c>
    </row>
    <row r="6822">
      <c r="A6822" s="25" t="s">
        <v>665</v>
      </c>
      <c r="B6822" s="25" t="s">
        <v>704</v>
      </c>
      <c r="C6822" s="25" t="s">
        <v>683</v>
      </c>
      <c r="D6822" s="25" t="s">
        <v>165</v>
      </c>
      <c r="E6822" s="25" t="s">
        <v>16</v>
      </c>
      <c r="F6822" s="25" t="s">
        <v>706</v>
      </c>
      <c r="G6822" s="25">
        <v>1148.0</v>
      </c>
    </row>
    <row r="6823">
      <c r="A6823" s="25" t="s">
        <v>665</v>
      </c>
      <c r="B6823" s="25" t="s">
        <v>704</v>
      </c>
      <c r="C6823" s="25" t="s">
        <v>683</v>
      </c>
      <c r="D6823" s="25" t="s">
        <v>165</v>
      </c>
      <c r="E6823" s="25" t="s">
        <v>16</v>
      </c>
      <c r="F6823" s="25" t="s">
        <v>707</v>
      </c>
      <c r="G6823" s="25">
        <v>1094.0</v>
      </c>
    </row>
    <row r="6824">
      <c r="A6824" s="25" t="s">
        <v>665</v>
      </c>
      <c r="B6824" s="25" t="s">
        <v>704</v>
      </c>
      <c r="C6824" s="25" t="s">
        <v>683</v>
      </c>
      <c r="D6824" s="25" t="s">
        <v>165</v>
      </c>
      <c r="E6824" s="25" t="s">
        <v>12</v>
      </c>
      <c r="F6824" s="25" t="s">
        <v>705</v>
      </c>
      <c r="G6824" s="25">
        <v>434.0</v>
      </c>
    </row>
    <row r="6825">
      <c r="A6825" s="25" t="s">
        <v>665</v>
      </c>
      <c r="B6825" s="25" t="s">
        <v>704</v>
      </c>
      <c r="C6825" s="25" t="s">
        <v>683</v>
      </c>
      <c r="D6825" s="25" t="s">
        <v>165</v>
      </c>
      <c r="E6825" s="25" t="s">
        <v>12</v>
      </c>
      <c r="F6825" s="25" t="s">
        <v>706</v>
      </c>
      <c r="G6825" s="25">
        <v>37.0</v>
      </c>
    </row>
    <row r="6826">
      <c r="A6826" s="25" t="s">
        <v>665</v>
      </c>
      <c r="B6826" s="25" t="s">
        <v>704</v>
      </c>
      <c r="C6826" s="25" t="s">
        <v>683</v>
      </c>
      <c r="D6826" s="25" t="s">
        <v>165</v>
      </c>
      <c r="E6826" s="25" t="s">
        <v>12</v>
      </c>
      <c r="F6826" s="25" t="s">
        <v>707</v>
      </c>
      <c r="G6826" s="25">
        <v>35.0</v>
      </c>
    </row>
    <row r="6827">
      <c r="A6827" s="25" t="s">
        <v>665</v>
      </c>
      <c r="B6827" s="25" t="s">
        <v>704</v>
      </c>
      <c r="C6827" s="25" t="s">
        <v>683</v>
      </c>
      <c r="D6827" s="25" t="s">
        <v>165</v>
      </c>
      <c r="E6827" s="25" t="s">
        <v>18</v>
      </c>
      <c r="F6827" s="25" t="s">
        <v>705</v>
      </c>
      <c r="G6827" s="25">
        <v>26.0</v>
      </c>
    </row>
    <row r="6828">
      <c r="A6828" s="25" t="s">
        <v>665</v>
      </c>
      <c r="B6828" s="25" t="s">
        <v>704</v>
      </c>
      <c r="C6828" s="25" t="s">
        <v>683</v>
      </c>
      <c r="D6828" s="25" t="s">
        <v>165</v>
      </c>
      <c r="E6828" s="25" t="s">
        <v>18</v>
      </c>
      <c r="F6828" s="25" t="s">
        <v>706</v>
      </c>
      <c r="G6828" s="25">
        <v>1.0</v>
      </c>
    </row>
    <row r="6829">
      <c r="A6829" s="25" t="s">
        <v>665</v>
      </c>
      <c r="B6829" s="25" t="s">
        <v>704</v>
      </c>
      <c r="C6829" s="25" t="s">
        <v>683</v>
      </c>
      <c r="D6829" s="25" t="s">
        <v>165</v>
      </c>
      <c r="E6829" s="25" t="s">
        <v>18</v>
      </c>
      <c r="F6829" s="25" t="s">
        <v>707</v>
      </c>
      <c r="G6829" s="25">
        <v>1.0</v>
      </c>
    </row>
    <row r="6830">
      <c r="A6830" s="25" t="s">
        <v>665</v>
      </c>
      <c r="B6830" s="25" t="s">
        <v>704</v>
      </c>
      <c r="C6830" s="25" t="s">
        <v>683</v>
      </c>
      <c r="D6830" s="25" t="s">
        <v>77</v>
      </c>
      <c r="E6830" s="25" t="s">
        <v>17</v>
      </c>
      <c r="F6830" s="25" t="s">
        <v>705</v>
      </c>
      <c r="G6830" s="25">
        <v>1558.0</v>
      </c>
    </row>
    <row r="6831">
      <c r="A6831" s="25" t="s">
        <v>665</v>
      </c>
      <c r="B6831" s="25" t="s">
        <v>704</v>
      </c>
      <c r="C6831" s="25" t="s">
        <v>683</v>
      </c>
      <c r="D6831" s="25" t="s">
        <v>77</v>
      </c>
      <c r="E6831" s="25" t="s">
        <v>17</v>
      </c>
      <c r="F6831" s="25" t="s">
        <v>706</v>
      </c>
      <c r="G6831" s="25">
        <v>245.0</v>
      </c>
    </row>
    <row r="6832">
      <c r="A6832" s="25" t="s">
        <v>665</v>
      </c>
      <c r="B6832" s="25" t="s">
        <v>704</v>
      </c>
      <c r="C6832" s="25" t="s">
        <v>683</v>
      </c>
      <c r="D6832" s="25" t="s">
        <v>77</v>
      </c>
      <c r="E6832" s="25" t="s">
        <v>17</v>
      </c>
      <c r="F6832" s="25" t="s">
        <v>707</v>
      </c>
      <c r="G6832" s="25">
        <v>207.0</v>
      </c>
    </row>
    <row r="6833">
      <c r="A6833" s="25" t="s">
        <v>665</v>
      </c>
      <c r="B6833" s="25" t="s">
        <v>704</v>
      </c>
      <c r="C6833" s="25" t="s">
        <v>683</v>
      </c>
      <c r="D6833" s="25" t="s">
        <v>77</v>
      </c>
      <c r="E6833" s="25" t="s">
        <v>14</v>
      </c>
      <c r="F6833" s="25" t="s">
        <v>705</v>
      </c>
      <c r="G6833" s="25">
        <v>10603.0</v>
      </c>
    </row>
    <row r="6834">
      <c r="A6834" s="25" t="s">
        <v>665</v>
      </c>
      <c r="B6834" s="25" t="s">
        <v>704</v>
      </c>
      <c r="C6834" s="25" t="s">
        <v>683</v>
      </c>
      <c r="D6834" s="25" t="s">
        <v>77</v>
      </c>
      <c r="E6834" s="25" t="s">
        <v>14</v>
      </c>
      <c r="F6834" s="25" t="s">
        <v>706</v>
      </c>
      <c r="G6834" s="25">
        <v>1.0</v>
      </c>
    </row>
    <row r="6835">
      <c r="A6835" s="25" t="s">
        <v>665</v>
      </c>
      <c r="B6835" s="25" t="s">
        <v>704</v>
      </c>
      <c r="C6835" s="25" t="s">
        <v>683</v>
      </c>
      <c r="D6835" s="25" t="s">
        <v>77</v>
      </c>
      <c r="E6835" s="25" t="s">
        <v>14</v>
      </c>
      <c r="F6835" s="25" t="s">
        <v>707</v>
      </c>
      <c r="G6835" s="25">
        <v>1.0</v>
      </c>
    </row>
    <row r="6836">
      <c r="A6836" s="25" t="s">
        <v>665</v>
      </c>
      <c r="B6836" s="25" t="s">
        <v>704</v>
      </c>
      <c r="C6836" s="25" t="s">
        <v>683</v>
      </c>
      <c r="D6836" s="25" t="s">
        <v>77</v>
      </c>
      <c r="E6836" s="25" t="s">
        <v>11</v>
      </c>
      <c r="F6836" s="25" t="s">
        <v>705</v>
      </c>
      <c r="G6836" s="25">
        <v>159133.0</v>
      </c>
    </row>
    <row r="6837">
      <c r="A6837" s="25" t="s">
        <v>665</v>
      </c>
      <c r="B6837" s="25" t="s">
        <v>704</v>
      </c>
      <c r="C6837" s="25" t="s">
        <v>683</v>
      </c>
      <c r="D6837" s="25" t="s">
        <v>77</v>
      </c>
      <c r="E6837" s="25" t="s">
        <v>11</v>
      </c>
      <c r="F6837" s="25" t="s">
        <v>706</v>
      </c>
      <c r="G6837" s="25">
        <v>13479.0</v>
      </c>
    </row>
    <row r="6838">
      <c r="A6838" s="25" t="s">
        <v>665</v>
      </c>
      <c r="B6838" s="25" t="s">
        <v>704</v>
      </c>
      <c r="C6838" s="25" t="s">
        <v>683</v>
      </c>
      <c r="D6838" s="25" t="s">
        <v>77</v>
      </c>
      <c r="E6838" s="25" t="s">
        <v>11</v>
      </c>
      <c r="F6838" s="25" t="s">
        <v>707</v>
      </c>
      <c r="G6838" s="25">
        <v>11667.0</v>
      </c>
    </row>
    <row r="6839">
      <c r="A6839" s="25" t="s">
        <v>665</v>
      </c>
      <c r="B6839" s="25" t="s">
        <v>704</v>
      </c>
      <c r="C6839" s="25" t="s">
        <v>683</v>
      </c>
      <c r="D6839" s="25" t="s">
        <v>77</v>
      </c>
      <c r="E6839" s="25" t="s">
        <v>20</v>
      </c>
      <c r="F6839" s="25" t="s">
        <v>705</v>
      </c>
      <c r="G6839" s="25">
        <v>7112.0</v>
      </c>
    </row>
    <row r="6840">
      <c r="A6840" s="25" t="s">
        <v>665</v>
      </c>
      <c r="B6840" s="25" t="s">
        <v>704</v>
      </c>
      <c r="C6840" s="25" t="s">
        <v>683</v>
      </c>
      <c r="D6840" s="25" t="s">
        <v>77</v>
      </c>
      <c r="E6840" s="25" t="s">
        <v>20</v>
      </c>
      <c r="F6840" s="25" t="s">
        <v>706</v>
      </c>
      <c r="G6840" s="25">
        <v>165.0</v>
      </c>
    </row>
    <row r="6841">
      <c r="A6841" s="25" t="s">
        <v>665</v>
      </c>
      <c r="B6841" s="25" t="s">
        <v>704</v>
      </c>
      <c r="C6841" s="25" t="s">
        <v>683</v>
      </c>
      <c r="D6841" s="25" t="s">
        <v>77</v>
      </c>
      <c r="E6841" s="25" t="s">
        <v>20</v>
      </c>
      <c r="F6841" s="25" t="s">
        <v>707</v>
      </c>
      <c r="G6841" s="25">
        <v>151.0</v>
      </c>
    </row>
    <row r="6842">
      <c r="A6842" s="25" t="s">
        <v>665</v>
      </c>
      <c r="B6842" s="25" t="s">
        <v>704</v>
      </c>
      <c r="C6842" s="25" t="s">
        <v>683</v>
      </c>
      <c r="D6842" s="25" t="s">
        <v>77</v>
      </c>
      <c r="E6842" s="25" t="s">
        <v>15</v>
      </c>
      <c r="F6842" s="25" t="s">
        <v>705</v>
      </c>
      <c r="G6842" s="25">
        <v>11085.0</v>
      </c>
    </row>
    <row r="6843">
      <c r="A6843" s="25" t="s">
        <v>665</v>
      </c>
      <c r="B6843" s="25" t="s">
        <v>704</v>
      </c>
      <c r="C6843" s="25" t="s">
        <v>683</v>
      </c>
      <c r="D6843" s="25" t="s">
        <v>77</v>
      </c>
      <c r="E6843" s="25" t="s">
        <v>15</v>
      </c>
      <c r="F6843" s="25" t="s">
        <v>706</v>
      </c>
      <c r="G6843" s="25">
        <v>275.0</v>
      </c>
    </row>
    <row r="6844">
      <c r="A6844" s="25" t="s">
        <v>665</v>
      </c>
      <c r="B6844" s="25" t="s">
        <v>704</v>
      </c>
      <c r="C6844" s="25" t="s">
        <v>683</v>
      </c>
      <c r="D6844" s="25" t="s">
        <v>77</v>
      </c>
      <c r="E6844" s="25" t="s">
        <v>15</v>
      </c>
      <c r="F6844" s="25" t="s">
        <v>707</v>
      </c>
      <c r="G6844" s="25">
        <v>273.0</v>
      </c>
    </row>
    <row r="6845">
      <c r="A6845" s="25" t="s">
        <v>665</v>
      </c>
      <c r="B6845" s="25" t="s">
        <v>704</v>
      </c>
      <c r="C6845" s="25" t="s">
        <v>683</v>
      </c>
      <c r="D6845" s="25" t="s">
        <v>77</v>
      </c>
      <c r="E6845" s="25" t="s">
        <v>19</v>
      </c>
      <c r="F6845" s="25" t="s">
        <v>705</v>
      </c>
      <c r="G6845" s="25">
        <v>1383.0</v>
      </c>
    </row>
    <row r="6846">
      <c r="A6846" s="25" t="s">
        <v>665</v>
      </c>
      <c r="B6846" s="25" t="s">
        <v>704</v>
      </c>
      <c r="C6846" s="25" t="s">
        <v>683</v>
      </c>
      <c r="D6846" s="25" t="s">
        <v>77</v>
      </c>
      <c r="E6846" s="25" t="s">
        <v>19</v>
      </c>
      <c r="F6846" s="25" t="s">
        <v>706</v>
      </c>
      <c r="G6846" s="25">
        <v>469.0</v>
      </c>
    </row>
    <row r="6847">
      <c r="A6847" s="25" t="s">
        <v>665</v>
      </c>
      <c r="B6847" s="25" t="s">
        <v>704</v>
      </c>
      <c r="C6847" s="25" t="s">
        <v>683</v>
      </c>
      <c r="D6847" s="25" t="s">
        <v>77</v>
      </c>
      <c r="E6847" s="25" t="s">
        <v>19</v>
      </c>
      <c r="F6847" s="25" t="s">
        <v>707</v>
      </c>
      <c r="G6847" s="25">
        <v>441.0</v>
      </c>
    </row>
    <row r="6848">
      <c r="A6848" s="25" t="s">
        <v>665</v>
      </c>
      <c r="B6848" s="25" t="s">
        <v>704</v>
      </c>
      <c r="C6848" s="25" t="s">
        <v>683</v>
      </c>
      <c r="D6848" s="25" t="s">
        <v>77</v>
      </c>
      <c r="E6848" s="25" t="s">
        <v>13</v>
      </c>
      <c r="F6848" s="25" t="s">
        <v>705</v>
      </c>
      <c r="G6848" s="25">
        <v>1595.0</v>
      </c>
    </row>
    <row r="6849">
      <c r="A6849" s="25" t="s">
        <v>665</v>
      </c>
      <c r="B6849" s="25" t="s">
        <v>704</v>
      </c>
      <c r="C6849" s="25" t="s">
        <v>683</v>
      </c>
      <c r="D6849" s="25" t="s">
        <v>77</v>
      </c>
      <c r="E6849" s="25" t="s">
        <v>13</v>
      </c>
      <c r="F6849" s="25" t="s">
        <v>706</v>
      </c>
      <c r="G6849" s="25">
        <v>199.0</v>
      </c>
    </row>
    <row r="6850">
      <c r="A6850" s="25" t="s">
        <v>665</v>
      </c>
      <c r="B6850" s="25" t="s">
        <v>704</v>
      </c>
      <c r="C6850" s="25" t="s">
        <v>683</v>
      </c>
      <c r="D6850" s="25" t="s">
        <v>77</v>
      </c>
      <c r="E6850" s="25" t="s">
        <v>13</v>
      </c>
      <c r="F6850" s="25" t="s">
        <v>707</v>
      </c>
      <c r="G6850" s="25">
        <v>178.0</v>
      </c>
    </row>
    <row r="6851">
      <c r="A6851" s="25" t="s">
        <v>665</v>
      </c>
      <c r="B6851" s="25" t="s">
        <v>704</v>
      </c>
      <c r="C6851" s="25" t="s">
        <v>683</v>
      </c>
      <c r="D6851" s="25" t="s">
        <v>77</v>
      </c>
      <c r="E6851" s="25" t="s">
        <v>10</v>
      </c>
      <c r="F6851" s="25" t="s">
        <v>705</v>
      </c>
      <c r="G6851" s="25">
        <v>88278.0</v>
      </c>
    </row>
    <row r="6852">
      <c r="A6852" s="25" t="s">
        <v>665</v>
      </c>
      <c r="B6852" s="25" t="s">
        <v>704</v>
      </c>
      <c r="C6852" s="25" t="s">
        <v>683</v>
      </c>
      <c r="D6852" s="25" t="s">
        <v>77</v>
      </c>
      <c r="E6852" s="25" t="s">
        <v>10</v>
      </c>
      <c r="F6852" s="25" t="s">
        <v>706</v>
      </c>
      <c r="G6852" s="25">
        <v>39198.0</v>
      </c>
    </row>
    <row r="6853">
      <c r="A6853" s="25" t="s">
        <v>665</v>
      </c>
      <c r="B6853" s="25" t="s">
        <v>704</v>
      </c>
      <c r="C6853" s="25" t="s">
        <v>683</v>
      </c>
      <c r="D6853" s="25" t="s">
        <v>77</v>
      </c>
      <c r="E6853" s="25" t="s">
        <v>10</v>
      </c>
      <c r="F6853" s="25" t="s">
        <v>707</v>
      </c>
      <c r="G6853" s="25">
        <v>25357.0</v>
      </c>
    </row>
    <row r="6854">
      <c r="A6854" s="25" t="s">
        <v>665</v>
      </c>
      <c r="B6854" s="25" t="s">
        <v>704</v>
      </c>
      <c r="C6854" s="25" t="s">
        <v>683</v>
      </c>
      <c r="D6854" s="25" t="s">
        <v>77</v>
      </c>
      <c r="E6854" s="25" t="s">
        <v>16</v>
      </c>
      <c r="F6854" s="25" t="s">
        <v>705</v>
      </c>
      <c r="G6854" s="25">
        <v>16566.0</v>
      </c>
    </row>
    <row r="6855">
      <c r="A6855" s="25" t="s">
        <v>665</v>
      </c>
      <c r="B6855" s="25" t="s">
        <v>704</v>
      </c>
      <c r="C6855" s="25" t="s">
        <v>683</v>
      </c>
      <c r="D6855" s="25" t="s">
        <v>77</v>
      </c>
      <c r="E6855" s="25" t="s">
        <v>16</v>
      </c>
      <c r="F6855" s="25" t="s">
        <v>706</v>
      </c>
      <c r="G6855" s="25">
        <v>5835.0</v>
      </c>
    </row>
    <row r="6856">
      <c r="A6856" s="25" t="s">
        <v>665</v>
      </c>
      <c r="B6856" s="25" t="s">
        <v>704</v>
      </c>
      <c r="C6856" s="25" t="s">
        <v>683</v>
      </c>
      <c r="D6856" s="25" t="s">
        <v>77</v>
      </c>
      <c r="E6856" s="25" t="s">
        <v>16</v>
      </c>
      <c r="F6856" s="25" t="s">
        <v>707</v>
      </c>
      <c r="G6856" s="25">
        <v>4692.0</v>
      </c>
    </row>
    <row r="6857">
      <c r="A6857" s="25" t="s">
        <v>665</v>
      </c>
      <c r="B6857" s="25" t="s">
        <v>704</v>
      </c>
      <c r="C6857" s="25" t="s">
        <v>683</v>
      </c>
      <c r="D6857" s="25" t="s">
        <v>77</v>
      </c>
      <c r="E6857" s="25" t="s">
        <v>12</v>
      </c>
      <c r="F6857" s="25" t="s">
        <v>705</v>
      </c>
      <c r="G6857" s="25">
        <v>11128.0</v>
      </c>
    </row>
    <row r="6858">
      <c r="A6858" s="25" t="s">
        <v>665</v>
      </c>
      <c r="B6858" s="25" t="s">
        <v>704</v>
      </c>
      <c r="C6858" s="25" t="s">
        <v>683</v>
      </c>
      <c r="D6858" s="25" t="s">
        <v>77</v>
      </c>
      <c r="E6858" s="25" t="s">
        <v>12</v>
      </c>
      <c r="F6858" s="25" t="s">
        <v>706</v>
      </c>
      <c r="G6858" s="25">
        <v>649.0</v>
      </c>
    </row>
    <row r="6859">
      <c r="A6859" s="25" t="s">
        <v>665</v>
      </c>
      <c r="B6859" s="25" t="s">
        <v>704</v>
      </c>
      <c r="C6859" s="25" t="s">
        <v>683</v>
      </c>
      <c r="D6859" s="25" t="s">
        <v>77</v>
      </c>
      <c r="E6859" s="25" t="s">
        <v>12</v>
      </c>
      <c r="F6859" s="25" t="s">
        <v>707</v>
      </c>
      <c r="G6859" s="25">
        <v>582.0</v>
      </c>
    </row>
    <row r="6860">
      <c r="A6860" s="25" t="s">
        <v>665</v>
      </c>
      <c r="B6860" s="25" t="s">
        <v>704</v>
      </c>
      <c r="C6860" s="25" t="s">
        <v>683</v>
      </c>
      <c r="D6860" s="25" t="s">
        <v>77</v>
      </c>
      <c r="E6860" s="25" t="s">
        <v>18</v>
      </c>
      <c r="F6860" s="25" t="s">
        <v>705</v>
      </c>
      <c r="G6860" s="25">
        <v>723.0</v>
      </c>
    </row>
    <row r="6861">
      <c r="A6861" s="25" t="s">
        <v>665</v>
      </c>
      <c r="B6861" s="25" t="s">
        <v>704</v>
      </c>
      <c r="C6861" s="25" t="s">
        <v>683</v>
      </c>
      <c r="D6861" s="25" t="s">
        <v>77</v>
      </c>
      <c r="E6861" s="25" t="s">
        <v>18</v>
      </c>
      <c r="F6861" s="25" t="s">
        <v>706</v>
      </c>
      <c r="G6861" s="25">
        <v>60.0</v>
      </c>
    </row>
    <row r="6862">
      <c r="A6862" s="25" t="s">
        <v>665</v>
      </c>
      <c r="B6862" s="25" t="s">
        <v>704</v>
      </c>
      <c r="C6862" s="25" t="s">
        <v>683</v>
      </c>
      <c r="D6862" s="25" t="s">
        <v>77</v>
      </c>
      <c r="E6862" s="25" t="s">
        <v>18</v>
      </c>
      <c r="F6862" s="25" t="s">
        <v>707</v>
      </c>
      <c r="G6862" s="25">
        <v>51.0</v>
      </c>
    </row>
    <row r="6863">
      <c r="A6863" s="25" t="s">
        <v>665</v>
      </c>
      <c r="B6863" s="25" t="s">
        <v>704</v>
      </c>
      <c r="C6863" s="25" t="s">
        <v>683</v>
      </c>
      <c r="D6863" s="25" t="s">
        <v>255</v>
      </c>
      <c r="E6863" s="25" t="s">
        <v>17</v>
      </c>
      <c r="F6863" s="25" t="s">
        <v>705</v>
      </c>
      <c r="G6863" s="25">
        <v>2.0</v>
      </c>
    </row>
    <row r="6864">
      <c r="A6864" s="25" t="s">
        <v>665</v>
      </c>
      <c r="B6864" s="25" t="s">
        <v>704</v>
      </c>
      <c r="C6864" s="25" t="s">
        <v>683</v>
      </c>
      <c r="D6864" s="25" t="s">
        <v>255</v>
      </c>
      <c r="E6864" s="25" t="s">
        <v>17</v>
      </c>
      <c r="F6864" s="25" t="s">
        <v>706</v>
      </c>
      <c r="G6864" s="25">
        <v>0.0</v>
      </c>
    </row>
    <row r="6865">
      <c r="A6865" s="25" t="s">
        <v>665</v>
      </c>
      <c r="B6865" s="25" t="s">
        <v>704</v>
      </c>
      <c r="C6865" s="25" t="s">
        <v>683</v>
      </c>
      <c r="D6865" s="25" t="s">
        <v>255</v>
      </c>
      <c r="E6865" s="25" t="s">
        <v>17</v>
      </c>
      <c r="F6865" s="25" t="s">
        <v>707</v>
      </c>
      <c r="G6865" s="25">
        <v>0.0</v>
      </c>
    </row>
    <row r="6866">
      <c r="A6866" s="25" t="s">
        <v>665</v>
      </c>
      <c r="B6866" s="25" t="s">
        <v>704</v>
      </c>
      <c r="C6866" s="25" t="s">
        <v>683</v>
      </c>
      <c r="D6866" s="25" t="s">
        <v>255</v>
      </c>
      <c r="E6866" s="25" t="s">
        <v>11</v>
      </c>
      <c r="F6866" s="25" t="s">
        <v>705</v>
      </c>
      <c r="G6866" s="25">
        <v>67.0</v>
      </c>
    </row>
    <row r="6867">
      <c r="A6867" s="25" t="s">
        <v>665</v>
      </c>
      <c r="B6867" s="25" t="s">
        <v>704</v>
      </c>
      <c r="C6867" s="25" t="s">
        <v>683</v>
      </c>
      <c r="D6867" s="25" t="s">
        <v>255</v>
      </c>
      <c r="E6867" s="25" t="s">
        <v>11</v>
      </c>
      <c r="F6867" s="25" t="s">
        <v>706</v>
      </c>
      <c r="G6867" s="25">
        <v>63.0</v>
      </c>
    </row>
    <row r="6868">
      <c r="A6868" s="25" t="s">
        <v>665</v>
      </c>
      <c r="B6868" s="25" t="s">
        <v>704</v>
      </c>
      <c r="C6868" s="25" t="s">
        <v>683</v>
      </c>
      <c r="D6868" s="25" t="s">
        <v>255</v>
      </c>
      <c r="E6868" s="25" t="s">
        <v>11</v>
      </c>
      <c r="F6868" s="25" t="s">
        <v>707</v>
      </c>
      <c r="G6868" s="25">
        <v>59.0</v>
      </c>
    </row>
    <row r="6869">
      <c r="A6869" s="25" t="s">
        <v>665</v>
      </c>
      <c r="B6869" s="25" t="s">
        <v>704</v>
      </c>
      <c r="C6869" s="25" t="s">
        <v>683</v>
      </c>
      <c r="D6869" s="25" t="s">
        <v>255</v>
      </c>
      <c r="E6869" s="25" t="s">
        <v>15</v>
      </c>
      <c r="F6869" s="25" t="s">
        <v>705</v>
      </c>
      <c r="G6869" s="25">
        <v>1.0</v>
      </c>
    </row>
    <row r="6870">
      <c r="A6870" s="25" t="s">
        <v>665</v>
      </c>
      <c r="B6870" s="25" t="s">
        <v>704</v>
      </c>
      <c r="C6870" s="25" t="s">
        <v>683</v>
      </c>
      <c r="D6870" s="25" t="s">
        <v>255</v>
      </c>
      <c r="E6870" s="25" t="s">
        <v>15</v>
      </c>
      <c r="F6870" s="25" t="s">
        <v>706</v>
      </c>
      <c r="G6870" s="25">
        <v>0.0</v>
      </c>
    </row>
    <row r="6871">
      <c r="A6871" s="25" t="s">
        <v>665</v>
      </c>
      <c r="B6871" s="25" t="s">
        <v>704</v>
      </c>
      <c r="C6871" s="25" t="s">
        <v>683</v>
      </c>
      <c r="D6871" s="25" t="s">
        <v>255</v>
      </c>
      <c r="E6871" s="25" t="s">
        <v>15</v>
      </c>
      <c r="F6871" s="25" t="s">
        <v>707</v>
      </c>
      <c r="G6871" s="25">
        <v>0.0</v>
      </c>
    </row>
    <row r="6872">
      <c r="A6872" s="25" t="s">
        <v>665</v>
      </c>
      <c r="B6872" s="25" t="s">
        <v>704</v>
      </c>
      <c r="C6872" s="25" t="s">
        <v>683</v>
      </c>
      <c r="D6872" s="25" t="s">
        <v>255</v>
      </c>
      <c r="E6872" s="25" t="s">
        <v>10</v>
      </c>
      <c r="F6872" s="25" t="s">
        <v>705</v>
      </c>
      <c r="G6872" s="25">
        <v>59.0</v>
      </c>
    </row>
    <row r="6873">
      <c r="A6873" s="25" t="s">
        <v>665</v>
      </c>
      <c r="B6873" s="25" t="s">
        <v>704</v>
      </c>
      <c r="C6873" s="25" t="s">
        <v>683</v>
      </c>
      <c r="D6873" s="25" t="s">
        <v>255</v>
      </c>
      <c r="E6873" s="25" t="s">
        <v>10</v>
      </c>
      <c r="F6873" s="25" t="s">
        <v>706</v>
      </c>
      <c r="G6873" s="25">
        <v>54.0</v>
      </c>
    </row>
    <row r="6874">
      <c r="A6874" s="25" t="s">
        <v>665</v>
      </c>
      <c r="B6874" s="25" t="s">
        <v>704</v>
      </c>
      <c r="C6874" s="25" t="s">
        <v>683</v>
      </c>
      <c r="D6874" s="25" t="s">
        <v>255</v>
      </c>
      <c r="E6874" s="25" t="s">
        <v>10</v>
      </c>
      <c r="F6874" s="25" t="s">
        <v>707</v>
      </c>
      <c r="G6874" s="25">
        <v>52.0</v>
      </c>
    </row>
    <row r="6875">
      <c r="A6875" s="25" t="s">
        <v>665</v>
      </c>
      <c r="B6875" s="25" t="s">
        <v>704</v>
      </c>
      <c r="C6875" s="25" t="s">
        <v>683</v>
      </c>
      <c r="D6875" s="25" t="s">
        <v>255</v>
      </c>
      <c r="E6875" s="25" t="s">
        <v>16</v>
      </c>
      <c r="F6875" s="25" t="s">
        <v>705</v>
      </c>
      <c r="G6875" s="25">
        <v>202.0</v>
      </c>
    </row>
    <row r="6876">
      <c r="A6876" s="25" t="s">
        <v>665</v>
      </c>
      <c r="B6876" s="25" t="s">
        <v>704</v>
      </c>
      <c r="C6876" s="25" t="s">
        <v>683</v>
      </c>
      <c r="D6876" s="25" t="s">
        <v>255</v>
      </c>
      <c r="E6876" s="25" t="s">
        <v>16</v>
      </c>
      <c r="F6876" s="25" t="s">
        <v>706</v>
      </c>
      <c r="G6876" s="25">
        <v>201.0</v>
      </c>
    </row>
    <row r="6877">
      <c r="A6877" s="25" t="s">
        <v>665</v>
      </c>
      <c r="B6877" s="25" t="s">
        <v>704</v>
      </c>
      <c r="C6877" s="25" t="s">
        <v>683</v>
      </c>
      <c r="D6877" s="25" t="s">
        <v>255</v>
      </c>
      <c r="E6877" s="25" t="s">
        <v>16</v>
      </c>
      <c r="F6877" s="25" t="s">
        <v>707</v>
      </c>
      <c r="G6877" s="25">
        <v>162.0</v>
      </c>
    </row>
    <row r="6878">
      <c r="A6878" s="25" t="s">
        <v>665</v>
      </c>
      <c r="B6878" s="25" t="s">
        <v>704</v>
      </c>
      <c r="C6878" s="25" t="s">
        <v>683</v>
      </c>
      <c r="D6878" s="25" t="s">
        <v>124</v>
      </c>
      <c r="E6878" s="25" t="s">
        <v>17</v>
      </c>
      <c r="F6878" s="25" t="s">
        <v>705</v>
      </c>
      <c r="G6878" s="25">
        <v>9.0</v>
      </c>
    </row>
    <row r="6879">
      <c r="A6879" s="25" t="s">
        <v>665</v>
      </c>
      <c r="B6879" s="25" t="s">
        <v>704</v>
      </c>
      <c r="C6879" s="25" t="s">
        <v>683</v>
      </c>
      <c r="D6879" s="25" t="s">
        <v>124</v>
      </c>
      <c r="E6879" s="25" t="s">
        <v>17</v>
      </c>
      <c r="F6879" s="25" t="s">
        <v>706</v>
      </c>
      <c r="G6879" s="25">
        <v>3.0</v>
      </c>
    </row>
    <row r="6880">
      <c r="A6880" s="25" t="s">
        <v>665</v>
      </c>
      <c r="B6880" s="25" t="s">
        <v>704</v>
      </c>
      <c r="C6880" s="25" t="s">
        <v>683</v>
      </c>
      <c r="D6880" s="25" t="s">
        <v>124</v>
      </c>
      <c r="E6880" s="25" t="s">
        <v>17</v>
      </c>
      <c r="F6880" s="25" t="s">
        <v>707</v>
      </c>
      <c r="G6880" s="25">
        <v>2.0</v>
      </c>
    </row>
    <row r="6881">
      <c r="A6881" s="25" t="s">
        <v>665</v>
      </c>
      <c r="B6881" s="25" t="s">
        <v>704</v>
      </c>
      <c r="C6881" s="25" t="s">
        <v>683</v>
      </c>
      <c r="D6881" s="25" t="s">
        <v>124</v>
      </c>
      <c r="E6881" s="25" t="s">
        <v>14</v>
      </c>
      <c r="F6881" s="25" t="s">
        <v>705</v>
      </c>
      <c r="G6881" s="25">
        <v>14.0</v>
      </c>
    </row>
    <row r="6882">
      <c r="A6882" s="25" t="s">
        <v>665</v>
      </c>
      <c r="B6882" s="25" t="s">
        <v>704</v>
      </c>
      <c r="C6882" s="25" t="s">
        <v>683</v>
      </c>
      <c r="D6882" s="25" t="s">
        <v>124</v>
      </c>
      <c r="E6882" s="25" t="s">
        <v>14</v>
      </c>
      <c r="F6882" s="25" t="s">
        <v>706</v>
      </c>
      <c r="G6882" s="25">
        <v>0.0</v>
      </c>
    </row>
    <row r="6883">
      <c r="A6883" s="25" t="s">
        <v>665</v>
      </c>
      <c r="B6883" s="25" t="s">
        <v>704</v>
      </c>
      <c r="C6883" s="25" t="s">
        <v>683</v>
      </c>
      <c r="D6883" s="25" t="s">
        <v>124</v>
      </c>
      <c r="E6883" s="25" t="s">
        <v>14</v>
      </c>
      <c r="F6883" s="25" t="s">
        <v>707</v>
      </c>
      <c r="G6883" s="25">
        <v>0.0</v>
      </c>
    </row>
    <row r="6884">
      <c r="A6884" s="25" t="s">
        <v>665</v>
      </c>
      <c r="B6884" s="25" t="s">
        <v>704</v>
      </c>
      <c r="C6884" s="25" t="s">
        <v>683</v>
      </c>
      <c r="D6884" s="25" t="s">
        <v>124</v>
      </c>
      <c r="E6884" s="25" t="s">
        <v>11</v>
      </c>
      <c r="F6884" s="25" t="s">
        <v>705</v>
      </c>
      <c r="G6884" s="25">
        <v>292.0</v>
      </c>
    </row>
    <row r="6885">
      <c r="A6885" s="25" t="s">
        <v>665</v>
      </c>
      <c r="B6885" s="25" t="s">
        <v>704</v>
      </c>
      <c r="C6885" s="25" t="s">
        <v>683</v>
      </c>
      <c r="D6885" s="25" t="s">
        <v>124</v>
      </c>
      <c r="E6885" s="25" t="s">
        <v>11</v>
      </c>
      <c r="F6885" s="25" t="s">
        <v>706</v>
      </c>
      <c r="G6885" s="25">
        <v>18.0</v>
      </c>
    </row>
    <row r="6886">
      <c r="A6886" s="25" t="s">
        <v>665</v>
      </c>
      <c r="B6886" s="25" t="s">
        <v>704</v>
      </c>
      <c r="C6886" s="25" t="s">
        <v>683</v>
      </c>
      <c r="D6886" s="25" t="s">
        <v>124</v>
      </c>
      <c r="E6886" s="25" t="s">
        <v>11</v>
      </c>
      <c r="F6886" s="25" t="s">
        <v>707</v>
      </c>
      <c r="G6886" s="25">
        <v>18.0</v>
      </c>
    </row>
    <row r="6887">
      <c r="A6887" s="25" t="s">
        <v>665</v>
      </c>
      <c r="B6887" s="25" t="s">
        <v>704</v>
      </c>
      <c r="C6887" s="25" t="s">
        <v>683</v>
      </c>
      <c r="D6887" s="25" t="s">
        <v>124</v>
      </c>
      <c r="E6887" s="25" t="s">
        <v>20</v>
      </c>
      <c r="F6887" s="25" t="s">
        <v>705</v>
      </c>
      <c r="G6887" s="25">
        <v>8.0</v>
      </c>
    </row>
    <row r="6888">
      <c r="A6888" s="25" t="s">
        <v>665</v>
      </c>
      <c r="B6888" s="25" t="s">
        <v>704</v>
      </c>
      <c r="C6888" s="25" t="s">
        <v>683</v>
      </c>
      <c r="D6888" s="25" t="s">
        <v>124</v>
      </c>
      <c r="E6888" s="25" t="s">
        <v>20</v>
      </c>
      <c r="F6888" s="25" t="s">
        <v>706</v>
      </c>
      <c r="G6888" s="25">
        <v>2.0</v>
      </c>
    </row>
    <row r="6889">
      <c r="A6889" s="25" t="s">
        <v>665</v>
      </c>
      <c r="B6889" s="25" t="s">
        <v>704</v>
      </c>
      <c r="C6889" s="25" t="s">
        <v>683</v>
      </c>
      <c r="D6889" s="25" t="s">
        <v>124</v>
      </c>
      <c r="E6889" s="25" t="s">
        <v>20</v>
      </c>
      <c r="F6889" s="25" t="s">
        <v>707</v>
      </c>
      <c r="G6889" s="25">
        <v>2.0</v>
      </c>
    </row>
    <row r="6890">
      <c r="A6890" s="25" t="s">
        <v>665</v>
      </c>
      <c r="B6890" s="25" t="s">
        <v>704</v>
      </c>
      <c r="C6890" s="25" t="s">
        <v>683</v>
      </c>
      <c r="D6890" s="25" t="s">
        <v>124</v>
      </c>
      <c r="E6890" s="25" t="s">
        <v>15</v>
      </c>
      <c r="F6890" s="25" t="s">
        <v>705</v>
      </c>
      <c r="G6890" s="25">
        <v>8.0</v>
      </c>
    </row>
    <row r="6891">
      <c r="A6891" s="25" t="s">
        <v>665</v>
      </c>
      <c r="B6891" s="25" t="s">
        <v>704</v>
      </c>
      <c r="C6891" s="25" t="s">
        <v>683</v>
      </c>
      <c r="D6891" s="25" t="s">
        <v>124</v>
      </c>
      <c r="E6891" s="25" t="s">
        <v>15</v>
      </c>
      <c r="F6891" s="25" t="s">
        <v>706</v>
      </c>
      <c r="G6891" s="25">
        <v>0.0</v>
      </c>
    </row>
    <row r="6892">
      <c r="A6892" s="25" t="s">
        <v>665</v>
      </c>
      <c r="B6892" s="25" t="s">
        <v>704</v>
      </c>
      <c r="C6892" s="25" t="s">
        <v>683</v>
      </c>
      <c r="D6892" s="25" t="s">
        <v>124</v>
      </c>
      <c r="E6892" s="25" t="s">
        <v>15</v>
      </c>
      <c r="F6892" s="25" t="s">
        <v>707</v>
      </c>
      <c r="G6892" s="25">
        <v>0.0</v>
      </c>
    </row>
    <row r="6893">
      <c r="A6893" s="25" t="s">
        <v>665</v>
      </c>
      <c r="B6893" s="25" t="s">
        <v>704</v>
      </c>
      <c r="C6893" s="25" t="s">
        <v>683</v>
      </c>
      <c r="D6893" s="25" t="s">
        <v>124</v>
      </c>
      <c r="E6893" s="25" t="s">
        <v>19</v>
      </c>
      <c r="F6893" s="25" t="s">
        <v>705</v>
      </c>
      <c r="G6893" s="25">
        <v>1.0</v>
      </c>
    </row>
    <row r="6894">
      <c r="A6894" s="25" t="s">
        <v>665</v>
      </c>
      <c r="B6894" s="25" t="s">
        <v>704</v>
      </c>
      <c r="C6894" s="25" t="s">
        <v>683</v>
      </c>
      <c r="D6894" s="25" t="s">
        <v>124</v>
      </c>
      <c r="E6894" s="25" t="s">
        <v>19</v>
      </c>
      <c r="F6894" s="25" t="s">
        <v>706</v>
      </c>
      <c r="G6894" s="25">
        <v>0.0</v>
      </c>
    </row>
    <row r="6895">
      <c r="A6895" s="25" t="s">
        <v>665</v>
      </c>
      <c r="B6895" s="25" t="s">
        <v>704</v>
      </c>
      <c r="C6895" s="25" t="s">
        <v>683</v>
      </c>
      <c r="D6895" s="25" t="s">
        <v>124</v>
      </c>
      <c r="E6895" s="25" t="s">
        <v>19</v>
      </c>
      <c r="F6895" s="25" t="s">
        <v>707</v>
      </c>
      <c r="G6895" s="25">
        <v>0.0</v>
      </c>
    </row>
    <row r="6896">
      <c r="A6896" s="25" t="s">
        <v>665</v>
      </c>
      <c r="B6896" s="25" t="s">
        <v>704</v>
      </c>
      <c r="C6896" s="25" t="s">
        <v>683</v>
      </c>
      <c r="D6896" s="25" t="s">
        <v>124</v>
      </c>
      <c r="E6896" s="25" t="s">
        <v>13</v>
      </c>
      <c r="F6896" s="25" t="s">
        <v>705</v>
      </c>
      <c r="G6896" s="25">
        <v>3.0</v>
      </c>
    </row>
    <row r="6897">
      <c r="A6897" s="25" t="s">
        <v>665</v>
      </c>
      <c r="B6897" s="25" t="s">
        <v>704</v>
      </c>
      <c r="C6897" s="25" t="s">
        <v>683</v>
      </c>
      <c r="D6897" s="25" t="s">
        <v>124</v>
      </c>
      <c r="E6897" s="25" t="s">
        <v>13</v>
      </c>
      <c r="F6897" s="25" t="s">
        <v>706</v>
      </c>
      <c r="G6897" s="25">
        <v>0.0</v>
      </c>
    </row>
    <row r="6898">
      <c r="A6898" s="25" t="s">
        <v>665</v>
      </c>
      <c r="B6898" s="25" t="s">
        <v>704</v>
      </c>
      <c r="C6898" s="25" t="s">
        <v>683</v>
      </c>
      <c r="D6898" s="25" t="s">
        <v>124</v>
      </c>
      <c r="E6898" s="25" t="s">
        <v>13</v>
      </c>
      <c r="F6898" s="25" t="s">
        <v>707</v>
      </c>
      <c r="G6898" s="25">
        <v>0.0</v>
      </c>
    </row>
    <row r="6899">
      <c r="A6899" s="25" t="s">
        <v>665</v>
      </c>
      <c r="B6899" s="25" t="s">
        <v>704</v>
      </c>
      <c r="C6899" s="25" t="s">
        <v>683</v>
      </c>
      <c r="D6899" s="25" t="s">
        <v>124</v>
      </c>
      <c r="E6899" s="25" t="s">
        <v>10</v>
      </c>
      <c r="F6899" s="25" t="s">
        <v>705</v>
      </c>
      <c r="G6899" s="25">
        <v>227.0</v>
      </c>
    </row>
    <row r="6900">
      <c r="A6900" s="25" t="s">
        <v>665</v>
      </c>
      <c r="B6900" s="25" t="s">
        <v>704</v>
      </c>
      <c r="C6900" s="25" t="s">
        <v>683</v>
      </c>
      <c r="D6900" s="25" t="s">
        <v>124</v>
      </c>
      <c r="E6900" s="25" t="s">
        <v>10</v>
      </c>
      <c r="F6900" s="25" t="s">
        <v>706</v>
      </c>
      <c r="G6900" s="25">
        <v>54.0</v>
      </c>
    </row>
    <row r="6901">
      <c r="A6901" s="25" t="s">
        <v>665</v>
      </c>
      <c r="B6901" s="25" t="s">
        <v>704</v>
      </c>
      <c r="C6901" s="25" t="s">
        <v>683</v>
      </c>
      <c r="D6901" s="25" t="s">
        <v>124</v>
      </c>
      <c r="E6901" s="25" t="s">
        <v>10</v>
      </c>
      <c r="F6901" s="25" t="s">
        <v>707</v>
      </c>
      <c r="G6901" s="25">
        <v>30.0</v>
      </c>
    </row>
    <row r="6902">
      <c r="A6902" s="25" t="s">
        <v>665</v>
      </c>
      <c r="B6902" s="25" t="s">
        <v>704</v>
      </c>
      <c r="C6902" s="25" t="s">
        <v>683</v>
      </c>
      <c r="D6902" s="25" t="s">
        <v>124</v>
      </c>
      <c r="E6902" s="25" t="s">
        <v>16</v>
      </c>
      <c r="F6902" s="25" t="s">
        <v>705</v>
      </c>
      <c r="G6902" s="25">
        <v>29.0</v>
      </c>
    </row>
    <row r="6903">
      <c r="A6903" s="25" t="s">
        <v>665</v>
      </c>
      <c r="B6903" s="25" t="s">
        <v>704</v>
      </c>
      <c r="C6903" s="25" t="s">
        <v>683</v>
      </c>
      <c r="D6903" s="25" t="s">
        <v>124</v>
      </c>
      <c r="E6903" s="25" t="s">
        <v>16</v>
      </c>
      <c r="F6903" s="25" t="s">
        <v>706</v>
      </c>
      <c r="G6903" s="25">
        <v>0.0</v>
      </c>
    </row>
    <row r="6904">
      <c r="A6904" s="25" t="s">
        <v>665</v>
      </c>
      <c r="B6904" s="25" t="s">
        <v>704</v>
      </c>
      <c r="C6904" s="25" t="s">
        <v>683</v>
      </c>
      <c r="D6904" s="25" t="s">
        <v>124</v>
      </c>
      <c r="E6904" s="25" t="s">
        <v>16</v>
      </c>
      <c r="F6904" s="25" t="s">
        <v>707</v>
      </c>
      <c r="G6904" s="25">
        <v>0.0</v>
      </c>
    </row>
    <row r="6905">
      <c r="A6905" s="25" t="s">
        <v>665</v>
      </c>
      <c r="B6905" s="25" t="s">
        <v>704</v>
      </c>
      <c r="C6905" s="25" t="s">
        <v>683</v>
      </c>
      <c r="D6905" s="25" t="s">
        <v>124</v>
      </c>
      <c r="E6905" s="25" t="s">
        <v>12</v>
      </c>
      <c r="F6905" s="25" t="s">
        <v>705</v>
      </c>
      <c r="G6905" s="25">
        <v>17.0</v>
      </c>
    </row>
    <row r="6906">
      <c r="A6906" s="25" t="s">
        <v>665</v>
      </c>
      <c r="B6906" s="25" t="s">
        <v>704</v>
      </c>
      <c r="C6906" s="25" t="s">
        <v>683</v>
      </c>
      <c r="D6906" s="25" t="s">
        <v>124</v>
      </c>
      <c r="E6906" s="25" t="s">
        <v>12</v>
      </c>
      <c r="F6906" s="25" t="s">
        <v>706</v>
      </c>
      <c r="G6906" s="25">
        <v>2.0</v>
      </c>
    </row>
    <row r="6907">
      <c r="A6907" s="25" t="s">
        <v>665</v>
      </c>
      <c r="B6907" s="25" t="s">
        <v>704</v>
      </c>
      <c r="C6907" s="25" t="s">
        <v>683</v>
      </c>
      <c r="D6907" s="25" t="s">
        <v>124</v>
      </c>
      <c r="E6907" s="25" t="s">
        <v>12</v>
      </c>
      <c r="F6907" s="25" t="s">
        <v>707</v>
      </c>
      <c r="G6907" s="25">
        <v>2.0</v>
      </c>
    </row>
    <row r="6908">
      <c r="A6908" s="25" t="s">
        <v>665</v>
      </c>
      <c r="B6908" s="25" t="s">
        <v>704</v>
      </c>
      <c r="C6908" s="25" t="s">
        <v>683</v>
      </c>
      <c r="D6908" s="25" t="s">
        <v>124</v>
      </c>
      <c r="E6908" s="25" t="s">
        <v>18</v>
      </c>
      <c r="F6908" s="25" t="s">
        <v>705</v>
      </c>
      <c r="G6908" s="25">
        <v>2.0</v>
      </c>
    </row>
    <row r="6909">
      <c r="A6909" s="25" t="s">
        <v>665</v>
      </c>
      <c r="B6909" s="25" t="s">
        <v>704</v>
      </c>
      <c r="C6909" s="25" t="s">
        <v>683</v>
      </c>
      <c r="D6909" s="25" t="s">
        <v>124</v>
      </c>
      <c r="E6909" s="25" t="s">
        <v>18</v>
      </c>
      <c r="F6909" s="25" t="s">
        <v>706</v>
      </c>
      <c r="G6909" s="25">
        <v>0.0</v>
      </c>
    </row>
    <row r="6910">
      <c r="A6910" s="25" t="s">
        <v>665</v>
      </c>
      <c r="B6910" s="25" t="s">
        <v>704</v>
      </c>
      <c r="C6910" s="25" t="s">
        <v>683</v>
      </c>
      <c r="D6910" s="25" t="s">
        <v>124</v>
      </c>
      <c r="E6910" s="25" t="s">
        <v>18</v>
      </c>
      <c r="F6910" s="25" t="s">
        <v>707</v>
      </c>
      <c r="G6910" s="25">
        <v>0.0</v>
      </c>
    </row>
    <row r="6911">
      <c r="A6911" s="25" t="s">
        <v>665</v>
      </c>
      <c r="B6911" s="25" t="s">
        <v>704</v>
      </c>
      <c r="C6911" s="25" t="s">
        <v>683</v>
      </c>
      <c r="D6911" s="25" t="s">
        <v>156</v>
      </c>
      <c r="E6911" s="25" t="s">
        <v>17</v>
      </c>
      <c r="F6911" s="25" t="s">
        <v>705</v>
      </c>
      <c r="G6911" s="25">
        <v>33.0</v>
      </c>
    </row>
    <row r="6912">
      <c r="A6912" s="25" t="s">
        <v>665</v>
      </c>
      <c r="B6912" s="25" t="s">
        <v>704</v>
      </c>
      <c r="C6912" s="25" t="s">
        <v>683</v>
      </c>
      <c r="D6912" s="25" t="s">
        <v>156</v>
      </c>
      <c r="E6912" s="25" t="s">
        <v>17</v>
      </c>
      <c r="F6912" s="25" t="s">
        <v>706</v>
      </c>
      <c r="G6912" s="25">
        <v>8.0</v>
      </c>
    </row>
    <row r="6913">
      <c r="A6913" s="25" t="s">
        <v>665</v>
      </c>
      <c r="B6913" s="25" t="s">
        <v>704</v>
      </c>
      <c r="C6913" s="25" t="s">
        <v>683</v>
      </c>
      <c r="D6913" s="25" t="s">
        <v>156</v>
      </c>
      <c r="E6913" s="25" t="s">
        <v>17</v>
      </c>
      <c r="F6913" s="25" t="s">
        <v>707</v>
      </c>
      <c r="G6913" s="25">
        <v>8.0</v>
      </c>
    </row>
    <row r="6914">
      <c r="A6914" s="25" t="s">
        <v>665</v>
      </c>
      <c r="B6914" s="25" t="s">
        <v>704</v>
      </c>
      <c r="C6914" s="25" t="s">
        <v>683</v>
      </c>
      <c r="D6914" s="25" t="s">
        <v>156</v>
      </c>
      <c r="E6914" s="25" t="s">
        <v>14</v>
      </c>
      <c r="F6914" s="25" t="s">
        <v>705</v>
      </c>
      <c r="G6914" s="25">
        <v>10.0</v>
      </c>
    </row>
    <row r="6915">
      <c r="A6915" s="25" t="s">
        <v>665</v>
      </c>
      <c r="B6915" s="25" t="s">
        <v>704</v>
      </c>
      <c r="C6915" s="25" t="s">
        <v>683</v>
      </c>
      <c r="D6915" s="25" t="s">
        <v>156</v>
      </c>
      <c r="E6915" s="25" t="s">
        <v>14</v>
      </c>
      <c r="F6915" s="25" t="s">
        <v>706</v>
      </c>
      <c r="G6915" s="25">
        <v>0.0</v>
      </c>
    </row>
    <row r="6916">
      <c r="A6916" s="25" t="s">
        <v>665</v>
      </c>
      <c r="B6916" s="25" t="s">
        <v>704</v>
      </c>
      <c r="C6916" s="25" t="s">
        <v>683</v>
      </c>
      <c r="D6916" s="25" t="s">
        <v>156</v>
      </c>
      <c r="E6916" s="25" t="s">
        <v>14</v>
      </c>
      <c r="F6916" s="25" t="s">
        <v>707</v>
      </c>
      <c r="G6916" s="25">
        <v>0.0</v>
      </c>
    </row>
    <row r="6917">
      <c r="A6917" s="25" t="s">
        <v>665</v>
      </c>
      <c r="B6917" s="25" t="s">
        <v>704</v>
      </c>
      <c r="C6917" s="25" t="s">
        <v>683</v>
      </c>
      <c r="D6917" s="25" t="s">
        <v>156</v>
      </c>
      <c r="E6917" s="25" t="s">
        <v>11</v>
      </c>
      <c r="F6917" s="25" t="s">
        <v>705</v>
      </c>
      <c r="G6917" s="25">
        <v>542.0</v>
      </c>
    </row>
    <row r="6918">
      <c r="A6918" s="25" t="s">
        <v>665</v>
      </c>
      <c r="B6918" s="25" t="s">
        <v>704</v>
      </c>
      <c r="C6918" s="25" t="s">
        <v>683</v>
      </c>
      <c r="D6918" s="25" t="s">
        <v>156</v>
      </c>
      <c r="E6918" s="25" t="s">
        <v>11</v>
      </c>
      <c r="F6918" s="25" t="s">
        <v>706</v>
      </c>
      <c r="G6918" s="25">
        <v>92.0</v>
      </c>
    </row>
    <row r="6919">
      <c r="A6919" s="25" t="s">
        <v>665</v>
      </c>
      <c r="B6919" s="25" t="s">
        <v>704</v>
      </c>
      <c r="C6919" s="25" t="s">
        <v>683</v>
      </c>
      <c r="D6919" s="25" t="s">
        <v>156</v>
      </c>
      <c r="E6919" s="25" t="s">
        <v>11</v>
      </c>
      <c r="F6919" s="25" t="s">
        <v>707</v>
      </c>
      <c r="G6919" s="25">
        <v>66.0</v>
      </c>
    </row>
    <row r="6920">
      <c r="A6920" s="25" t="s">
        <v>665</v>
      </c>
      <c r="B6920" s="25" t="s">
        <v>704</v>
      </c>
      <c r="C6920" s="25" t="s">
        <v>683</v>
      </c>
      <c r="D6920" s="25" t="s">
        <v>156</v>
      </c>
      <c r="E6920" s="25" t="s">
        <v>20</v>
      </c>
      <c r="F6920" s="25" t="s">
        <v>705</v>
      </c>
      <c r="G6920" s="25">
        <v>29.0</v>
      </c>
    </row>
    <row r="6921">
      <c r="A6921" s="25" t="s">
        <v>665</v>
      </c>
      <c r="B6921" s="25" t="s">
        <v>704</v>
      </c>
      <c r="C6921" s="25" t="s">
        <v>683</v>
      </c>
      <c r="D6921" s="25" t="s">
        <v>156</v>
      </c>
      <c r="E6921" s="25" t="s">
        <v>20</v>
      </c>
      <c r="F6921" s="25" t="s">
        <v>706</v>
      </c>
      <c r="G6921" s="25">
        <v>10.0</v>
      </c>
    </row>
    <row r="6922">
      <c r="A6922" s="25" t="s">
        <v>665</v>
      </c>
      <c r="B6922" s="25" t="s">
        <v>704</v>
      </c>
      <c r="C6922" s="25" t="s">
        <v>683</v>
      </c>
      <c r="D6922" s="25" t="s">
        <v>156</v>
      </c>
      <c r="E6922" s="25" t="s">
        <v>20</v>
      </c>
      <c r="F6922" s="25" t="s">
        <v>707</v>
      </c>
      <c r="G6922" s="25">
        <v>9.0</v>
      </c>
    </row>
    <row r="6923">
      <c r="A6923" s="25" t="s">
        <v>665</v>
      </c>
      <c r="B6923" s="25" t="s">
        <v>704</v>
      </c>
      <c r="C6923" s="25" t="s">
        <v>683</v>
      </c>
      <c r="D6923" s="25" t="s">
        <v>156</v>
      </c>
      <c r="E6923" s="25" t="s">
        <v>15</v>
      </c>
      <c r="F6923" s="25" t="s">
        <v>705</v>
      </c>
      <c r="G6923" s="25">
        <v>27.0</v>
      </c>
    </row>
    <row r="6924">
      <c r="A6924" s="25" t="s">
        <v>665</v>
      </c>
      <c r="B6924" s="25" t="s">
        <v>704</v>
      </c>
      <c r="C6924" s="25" t="s">
        <v>683</v>
      </c>
      <c r="D6924" s="25" t="s">
        <v>156</v>
      </c>
      <c r="E6924" s="25" t="s">
        <v>15</v>
      </c>
      <c r="F6924" s="25" t="s">
        <v>706</v>
      </c>
      <c r="G6924" s="25">
        <v>0.0</v>
      </c>
    </row>
    <row r="6925">
      <c r="A6925" s="25" t="s">
        <v>665</v>
      </c>
      <c r="B6925" s="25" t="s">
        <v>704</v>
      </c>
      <c r="C6925" s="25" t="s">
        <v>683</v>
      </c>
      <c r="D6925" s="25" t="s">
        <v>156</v>
      </c>
      <c r="E6925" s="25" t="s">
        <v>15</v>
      </c>
      <c r="F6925" s="25" t="s">
        <v>707</v>
      </c>
      <c r="G6925" s="25">
        <v>0.0</v>
      </c>
    </row>
    <row r="6926">
      <c r="A6926" s="25" t="s">
        <v>665</v>
      </c>
      <c r="B6926" s="25" t="s">
        <v>704</v>
      </c>
      <c r="C6926" s="25" t="s">
        <v>683</v>
      </c>
      <c r="D6926" s="25" t="s">
        <v>156</v>
      </c>
      <c r="E6926" s="25" t="s">
        <v>19</v>
      </c>
      <c r="F6926" s="25" t="s">
        <v>705</v>
      </c>
      <c r="G6926" s="25">
        <v>2.0</v>
      </c>
    </row>
    <row r="6927">
      <c r="A6927" s="25" t="s">
        <v>665</v>
      </c>
      <c r="B6927" s="25" t="s">
        <v>704</v>
      </c>
      <c r="C6927" s="25" t="s">
        <v>683</v>
      </c>
      <c r="D6927" s="25" t="s">
        <v>156</v>
      </c>
      <c r="E6927" s="25" t="s">
        <v>19</v>
      </c>
      <c r="F6927" s="25" t="s">
        <v>706</v>
      </c>
      <c r="G6927" s="25">
        <v>1.0</v>
      </c>
    </row>
    <row r="6928">
      <c r="A6928" s="25" t="s">
        <v>665</v>
      </c>
      <c r="B6928" s="25" t="s">
        <v>704</v>
      </c>
      <c r="C6928" s="25" t="s">
        <v>683</v>
      </c>
      <c r="D6928" s="25" t="s">
        <v>156</v>
      </c>
      <c r="E6928" s="25" t="s">
        <v>19</v>
      </c>
      <c r="F6928" s="25" t="s">
        <v>707</v>
      </c>
      <c r="G6928" s="25">
        <v>1.0</v>
      </c>
    </row>
    <row r="6929">
      <c r="A6929" s="25" t="s">
        <v>665</v>
      </c>
      <c r="B6929" s="25" t="s">
        <v>704</v>
      </c>
      <c r="C6929" s="25" t="s">
        <v>683</v>
      </c>
      <c r="D6929" s="25" t="s">
        <v>156</v>
      </c>
      <c r="E6929" s="25" t="s">
        <v>13</v>
      </c>
      <c r="F6929" s="25" t="s">
        <v>705</v>
      </c>
      <c r="G6929" s="25">
        <v>10.0</v>
      </c>
    </row>
    <row r="6930">
      <c r="A6930" s="25" t="s">
        <v>665</v>
      </c>
      <c r="B6930" s="25" t="s">
        <v>704</v>
      </c>
      <c r="C6930" s="25" t="s">
        <v>683</v>
      </c>
      <c r="D6930" s="25" t="s">
        <v>156</v>
      </c>
      <c r="E6930" s="25" t="s">
        <v>13</v>
      </c>
      <c r="F6930" s="25" t="s">
        <v>706</v>
      </c>
      <c r="G6930" s="25">
        <v>0.0</v>
      </c>
    </row>
    <row r="6931">
      <c r="A6931" s="25" t="s">
        <v>665</v>
      </c>
      <c r="B6931" s="25" t="s">
        <v>704</v>
      </c>
      <c r="C6931" s="25" t="s">
        <v>683</v>
      </c>
      <c r="D6931" s="25" t="s">
        <v>156</v>
      </c>
      <c r="E6931" s="25" t="s">
        <v>13</v>
      </c>
      <c r="F6931" s="25" t="s">
        <v>707</v>
      </c>
      <c r="G6931" s="25">
        <v>0.0</v>
      </c>
    </row>
    <row r="6932">
      <c r="A6932" s="25" t="s">
        <v>665</v>
      </c>
      <c r="B6932" s="25" t="s">
        <v>704</v>
      </c>
      <c r="C6932" s="25" t="s">
        <v>683</v>
      </c>
      <c r="D6932" s="25" t="s">
        <v>156</v>
      </c>
      <c r="E6932" s="25" t="s">
        <v>10</v>
      </c>
      <c r="F6932" s="25" t="s">
        <v>705</v>
      </c>
      <c r="G6932" s="25">
        <v>374.0</v>
      </c>
    </row>
    <row r="6933">
      <c r="A6933" s="25" t="s">
        <v>665</v>
      </c>
      <c r="B6933" s="25" t="s">
        <v>704</v>
      </c>
      <c r="C6933" s="25" t="s">
        <v>683</v>
      </c>
      <c r="D6933" s="25" t="s">
        <v>156</v>
      </c>
      <c r="E6933" s="25" t="s">
        <v>10</v>
      </c>
      <c r="F6933" s="25" t="s">
        <v>706</v>
      </c>
      <c r="G6933" s="25">
        <v>178.0</v>
      </c>
    </row>
    <row r="6934">
      <c r="A6934" s="25" t="s">
        <v>665</v>
      </c>
      <c r="B6934" s="25" t="s">
        <v>704</v>
      </c>
      <c r="C6934" s="25" t="s">
        <v>683</v>
      </c>
      <c r="D6934" s="25" t="s">
        <v>156</v>
      </c>
      <c r="E6934" s="25" t="s">
        <v>10</v>
      </c>
      <c r="F6934" s="25" t="s">
        <v>707</v>
      </c>
      <c r="G6934" s="25">
        <v>104.0</v>
      </c>
    </row>
    <row r="6935">
      <c r="A6935" s="25" t="s">
        <v>665</v>
      </c>
      <c r="B6935" s="25" t="s">
        <v>704</v>
      </c>
      <c r="C6935" s="25" t="s">
        <v>683</v>
      </c>
      <c r="D6935" s="25" t="s">
        <v>156</v>
      </c>
      <c r="E6935" s="25" t="s">
        <v>16</v>
      </c>
      <c r="F6935" s="25" t="s">
        <v>705</v>
      </c>
      <c r="G6935" s="25">
        <v>19.0</v>
      </c>
    </row>
    <row r="6936">
      <c r="A6936" s="25" t="s">
        <v>665</v>
      </c>
      <c r="B6936" s="25" t="s">
        <v>704</v>
      </c>
      <c r="C6936" s="25" t="s">
        <v>683</v>
      </c>
      <c r="D6936" s="25" t="s">
        <v>156</v>
      </c>
      <c r="E6936" s="25" t="s">
        <v>16</v>
      </c>
      <c r="F6936" s="25" t="s">
        <v>706</v>
      </c>
      <c r="G6936" s="25">
        <v>3.0</v>
      </c>
    </row>
    <row r="6937">
      <c r="A6937" s="25" t="s">
        <v>665</v>
      </c>
      <c r="B6937" s="25" t="s">
        <v>704</v>
      </c>
      <c r="C6937" s="25" t="s">
        <v>683</v>
      </c>
      <c r="D6937" s="25" t="s">
        <v>156</v>
      </c>
      <c r="E6937" s="25" t="s">
        <v>16</v>
      </c>
      <c r="F6937" s="25" t="s">
        <v>707</v>
      </c>
      <c r="G6937" s="25">
        <v>3.0</v>
      </c>
    </row>
    <row r="6938">
      <c r="A6938" s="25" t="s">
        <v>665</v>
      </c>
      <c r="B6938" s="25" t="s">
        <v>704</v>
      </c>
      <c r="C6938" s="25" t="s">
        <v>683</v>
      </c>
      <c r="D6938" s="25" t="s">
        <v>156</v>
      </c>
      <c r="E6938" s="25" t="s">
        <v>12</v>
      </c>
      <c r="F6938" s="25" t="s">
        <v>705</v>
      </c>
      <c r="G6938" s="25">
        <v>67.0</v>
      </c>
    </row>
    <row r="6939">
      <c r="A6939" s="25" t="s">
        <v>665</v>
      </c>
      <c r="B6939" s="25" t="s">
        <v>704</v>
      </c>
      <c r="C6939" s="25" t="s">
        <v>683</v>
      </c>
      <c r="D6939" s="25" t="s">
        <v>156</v>
      </c>
      <c r="E6939" s="25" t="s">
        <v>12</v>
      </c>
      <c r="F6939" s="25" t="s">
        <v>706</v>
      </c>
      <c r="G6939" s="25">
        <v>24.0</v>
      </c>
    </row>
    <row r="6940">
      <c r="A6940" s="25" t="s">
        <v>665</v>
      </c>
      <c r="B6940" s="25" t="s">
        <v>704</v>
      </c>
      <c r="C6940" s="25" t="s">
        <v>683</v>
      </c>
      <c r="D6940" s="25" t="s">
        <v>156</v>
      </c>
      <c r="E6940" s="25" t="s">
        <v>12</v>
      </c>
      <c r="F6940" s="25" t="s">
        <v>707</v>
      </c>
      <c r="G6940" s="25">
        <v>17.0</v>
      </c>
    </row>
    <row r="6941">
      <c r="A6941" s="25" t="s">
        <v>665</v>
      </c>
      <c r="B6941" s="25" t="s">
        <v>704</v>
      </c>
      <c r="C6941" s="25" t="s">
        <v>683</v>
      </c>
      <c r="D6941" s="25" t="s">
        <v>156</v>
      </c>
      <c r="E6941" s="25" t="s">
        <v>18</v>
      </c>
      <c r="F6941" s="25" t="s">
        <v>705</v>
      </c>
      <c r="G6941" s="25">
        <v>3.0</v>
      </c>
    </row>
    <row r="6942">
      <c r="A6942" s="25" t="s">
        <v>665</v>
      </c>
      <c r="B6942" s="25" t="s">
        <v>704</v>
      </c>
      <c r="C6942" s="25" t="s">
        <v>683</v>
      </c>
      <c r="D6942" s="25" t="s">
        <v>156</v>
      </c>
      <c r="E6942" s="25" t="s">
        <v>18</v>
      </c>
      <c r="F6942" s="25" t="s">
        <v>706</v>
      </c>
      <c r="G6942" s="25">
        <v>0.0</v>
      </c>
    </row>
    <row r="6943">
      <c r="A6943" s="25" t="s">
        <v>665</v>
      </c>
      <c r="B6943" s="25" t="s">
        <v>704</v>
      </c>
      <c r="C6943" s="25" t="s">
        <v>683</v>
      </c>
      <c r="D6943" s="25" t="s">
        <v>156</v>
      </c>
      <c r="E6943" s="25" t="s">
        <v>18</v>
      </c>
      <c r="F6943" s="25" t="s">
        <v>707</v>
      </c>
      <c r="G6943" s="25">
        <v>0.0</v>
      </c>
    </row>
    <row r="6944">
      <c r="A6944" s="25" t="s">
        <v>665</v>
      </c>
      <c r="B6944" s="25" t="s">
        <v>704</v>
      </c>
      <c r="C6944" s="25" t="s">
        <v>683</v>
      </c>
      <c r="D6944" s="25" t="s">
        <v>104</v>
      </c>
      <c r="E6944" s="25" t="s">
        <v>17</v>
      </c>
      <c r="F6944" s="25" t="s">
        <v>705</v>
      </c>
      <c r="G6944" s="25">
        <v>96.0</v>
      </c>
    </row>
    <row r="6945">
      <c r="A6945" s="25" t="s">
        <v>665</v>
      </c>
      <c r="B6945" s="25" t="s">
        <v>704</v>
      </c>
      <c r="C6945" s="25" t="s">
        <v>683</v>
      </c>
      <c r="D6945" s="25" t="s">
        <v>104</v>
      </c>
      <c r="E6945" s="25" t="s">
        <v>17</v>
      </c>
      <c r="F6945" s="25" t="s">
        <v>706</v>
      </c>
      <c r="G6945" s="25">
        <v>19.0</v>
      </c>
    </row>
    <row r="6946">
      <c r="A6946" s="25" t="s">
        <v>665</v>
      </c>
      <c r="B6946" s="25" t="s">
        <v>704</v>
      </c>
      <c r="C6946" s="25" t="s">
        <v>683</v>
      </c>
      <c r="D6946" s="25" t="s">
        <v>104</v>
      </c>
      <c r="E6946" s="25" t="s">
        <v>17</v>
      </c>
      <c r="F6946" s="25" t="s">
        <v>707</v>
      </c>
      <c r="G6946" s="25">
        <v>18.0</v>
      </c>
    </row>
    <row r="6947">
      <c r="A6947" s="25" t="s">
        <v>665</v>
      </c>
      <c r="B6947" s="25" t="s">
        <v>704</v>
      </c>
      <c r="C6947" s="25" t="s">
        <v>683</v>
      </c>
      <c r="D6947" s="25" t="s">
        <v>104</v>
      </c>
      <c r="E6947" s="25" t="s">
        <v>14</v>
      </c>
      <c r="F6947" s="25" t="s">
        <v>705</v>
      </c>
      <c r="G6947" s="25">
        <v>262.0</v>
      </c>
    </row>
    <row r="6948">
      <c r="A6948" s="25" t="s">
        <v>665</v>
      </c>
      <c r="B6948" s="25" t="s">
        <v>704</v>
      </c>
      <c r="C6948" s="25" t="s">
        <v>683</v>
      </c>
      <c r="D6948" s="25" t="s">
        <v>104</v>
      </c>
      <c r="E6948" s="25" t="s">
        <v>14</v>
      </c>
      <c r="F6948" s="25" t="s">
        <v>706</v>
      </c>
      <c r="G6948" s="25">
        <v>0.0</v>
      </c>
    </row>
    <row r="6949">
      <c r="A6949" s="25" t="s">
        <v>665</v>
      </c>
      <c r="B6949" s="25" t="s">
        <v>704</v>
      </c>
      <c r="C6949" s="25" t="s">
        <v>683</v>
      </c>
      <c r="D6949" s="25" t="s">
        <v>104</v>
      </c>
      <c r="E6949" s="25" t="s">
        <v>14</v>
      </c>
      <c r="F6949" s="25" t="s">
        <v>707</v>
      </c>
      <c r="G6949" s="25">
        <v>0.0</v>
      </c>
    </row>
    <row r="6950">
      <c r="A6950" s="25" t="s">
        <v>665</v>
      </c>
      <c r="B6950" s="25" t="s">
        <v>704</v>
      </c>
      <c r="C6950" s="25" t="s">
        <v>683</v>
      </c>
      <c r="D6950" s="25" t="s">
        <v>104</v>
      </c>
      <c r="E6950" s="25" t="s">
        <v>11</v>
      </c>
      <c r="F6950" s="25" t="s">
        <v>705</v>
      </c>
      <c r="G6950" s="25">
        <v>4064.0</v>
      </c>
    </row>
    <row r="6951">
      <c r="A6951" s="25" t="s">
        <v>665</v>
      </c>
      <c r="B6951" s="25" t="s">
        <v>704</v>
      </c>
      <c r="C6951" s="25" t="s">
        <v>683</v>
      </c>
      <c r="D6951" s="25" t="s">
        <v>104</v>
      </c>
      <c r="E6951" s="25" t="s">
        <v>11</v>
      </c>
      <c r="F6951" s="25" t="s">
        <v>706</v>
      </c>
      <c r="G6951" s="25">
        <v>130.0</v>
      </c>
    </row>
    <row r="6952">
      <c r="A6952" s="25" t="s">
        <v>665</v>
      </c>
      <c r="B6952" s="25" t="s">
        <v>704</v>
      </c>
      <c r="C6952" s="25" t="s">
        <v>683</v>
      </c>
      <c r="D6952" s="25" t="s">
        <v>104</v>
      </c>
      <c r="E6952" s="25" t="s">
        <v>11</v>
      </c>
      <c r="F6952" s="25" t="s">
        <v>707</v>
      </c>
      <c r="G6952" s="25">
        <v>118.0</v>
      </c>
    </row>
    <row r="6953">
      <c r="A6953" s="25" t="s">
        <v>665</v>
      </c>
      <c r="B6953" s="25" t="s">
        <v>704</v>
      </c>
      <c r="C6953" s="25" t="s">
        <v>683</v>
      </c>
      <c r="D6953" s="25" t="s">
        <v>104</v>
      </c>
      <c r="E6953" s="25" t="s">
        <v>20</v>
      </c>
      <c r="F6953" s="25" t="s">
        <v>705</v>
      </c>
      <c r="G6953" s="25">
        <v>105.0</v>
      </c>
    </row>
    <row r="6954">
      <c r="A6954" s="25" t="s">
        <v>665</v>
      </c>
      <c r="B6954" s="25" t="s">
        <v>704</v>
      </c>
      <c r="C6954" s="25" t="s">
        <v>683</v>
      </c>
      <c r="D6954" s="25" t="s">
        <v>104</v>
      </c>
      <c r="E6954" s="25" t="s">
        <v>20</v>
      </c>
      <c r="F6954" s="25" t="s">
        <v>706</v>
      </c>
      <c r="G6954" s="25">
        <v>2.0</v>
      </c>
    </row>
    <row r="6955">
      <c r="A6955" s="25" t="s">
        <v>665</v>
      </c>
      <c r="B6955" s="25" t="s">
        <v>704</v>
      </c>
      <c r="C6955" s="25" t="s">
        <v>683</v>
      </c>
      <c r="D6955" s="25" t="s">
        <v>104</v>
      </c>
      <c r="E6955" s="25" t="s">
        <v>20</v>
      </c>
      <c r="F6955" s="25" t="s">
        <v>707</v>
      </c>
      <c r="G6955" s="25">
        <v>2.0</v>
      </c>
    </row>
    <row r="6956">
      <c r="A6956" s="25" t="s">
        <v>665</v>
      </c>
      <c r="B6956" s="25" t="s">
        <v>704</v>
      </c>
      <c r="C6956" s="25" t="s">
        <v>683</v>
      </c>
      <c r="D6956" s="25" t="s">
        <v>104</v>
      </c>
      <c r="E6956" s="25" t="s">
        <v>15</v>
      </c>
      <c r="F6956" s="25" t="s">
        <v>705</v>
      </c>
      <c r="G6956" s="25">
        <v>166.0</v>
      </c>
    </row>
    <row r="6957">
      <c r="A6957" s="25" t="s">
        <v>665</v>
      </c>
      <c r="B6957" s="25" t="s">
        <v>704</v>
      </c>
      <c r="C6957" s="25" t="s">
        <v>683</v>
      </c>
      <c r="D6957" s="25" t="s">
        <v>104</v>
      </c>
      <c r="E6957" s="25" t="s">
        <v>15</v>
      </c>
      <c r="F6957" s="25" t="s">
        <v>706</v>
      </c>
      <c r="G6957" s="25">
        <v>5.0</v>
      </c>
    </row>
    <row r="6958">
      <c r="A6958" s="25" t="s">
        <v>665</v>
      </c>
      <c r="B6958" s="25" t="s">
        <v>704</v>
      </c>
      <c r="C6958" s="25" t="s">
        <v>683</v>
      </c>
      <c r="D6958" s="25" t="s">
        <v>104</v>
      </c>
      <c r="E6958" s="25" t="s">
        <v>15</v>
      </c>
      <c r="F6958" s="25" t="s">
        <v>707</v>
      </c>
      <c r="G6958" s="25">
        <v>5.0</v>
      </c>
    </row>
    <row r="6959">
      <c r="A6959" s="25" t="s">
        <v>665</v>
      </c>
      <c r="B6959" s="25" t="s">
        <v>704</v>
      </c>
      <c r="C6959" s="25" t="s">
        <v>683</v>
      </c>
      <c r="D6959" s="25" t="s">
        <v>104</v>
      </c>
      <c r="E6959" s="25" t="s">
        <v>19</v>
      </c>
      <c r="F6959" s="25" t="s">
        <v>705</v>
      </c>
      <c r="G6959" s="25">
        <v>59.0</v>
      </c>
    </row>
    <row r="6960">
      <c r="A6960" s="25" t="s">
        <v>665</v>
      </c>
      <c r="B6960" s="25" t="s">
        <v>704</v>
      </c>
      <c r="C6960" s="25" t="s">
        <v>683</v>
      </c>
      <c r="D6960" s="25" t="s">
        <v>104</v>
      </c>
      <c r="E6960" s="25" t="s">
        <v>19</v>
      </c>
      <c r="F6960" s="25" t="s">
        <v>706</v>
      </c>
      <c r="G6960" s="25">
        <v>21.0</v>
      </c>
    </row>
    <row r="6961">
      <c r="A6961" s="25" t="s">
        <v>665</v>
      </c>
      <c r="B6961" s="25" t="s">
        <v>704</v>
      </c>
      <c r="C6961" s="25" t="s">
        <v>683</v>
      </c>
      <c r="D6961" s="25" t="s">
        <v>104</v>
      </c>
      <c r="E6961" s="25" t="s">
        <v>19</v>
      </c>
      <c r="F6961" s="25" t="s">
        <v>707</v>
      </c>
      <c r="G6961" s="25">
        <v>14.0</v>
      </c>
    </row>
    <row r="6962">
      <c r="A6962" s="25" t="s">
        <v>665</v>
      </c>
      <c r="B6962" s="25" t="s">
        <v>704</v>
      </c>
      <c r="C6962" s="25" t="s">
        <v>683</v>
      </c>
      <c r="D6962" s="25" t="s">
        <v>104</v>
      </c>
      <c r="E6962" s="25" t="s">
        <v>13</v>
      </c>
      <c r="F6962" s="25" t="s">
        <v>705</v>
      </c>
      <c r="G6962" s="25">
        <v>55.0</v>
      </c>
    </row>
    <row r="6963">
      <c r="A6963" s="25" t="s">
        <v>665</v>
      </c>
      <c r="B6963" s="25" t="s">
        <v>704</v>
      </c>
      <c r="C6963" s="25" t="s">
        <v>683</v>
      </c>
      <c r="D6963" s="25" t="s">
        <v>104</v>
      </c>
      <c r="E6963" s="25" t="s">
        <v>13</v>
      </c>
      <c r="F6963" s="25" t="s">
        <v>706</v>
      </c>
      <c r="G6963" s="25">
        <v>0.0</v>
      </c>
    </row>
    <row r="6964">
      <c r="A6964" s="25" t="s">
        <v>665</v>
      </c>
      <c r="B6964" s="25" t="s">
        <v>704</v>
      </c>
      <c r="C6964" s="25" t="s">
        <v>683</v>
      </c>
      <c r="D6964" s="25" t="s">
        <v>104</v>
      </c>
      <c r="E6964" s="25" t="s">
        <v>13</v>
      </c>
      <c r="F6964" s="25" t="s">
        <v>707</v>
      </c>
      <c r="G6964" s="25">
        <v>0.0</v>
      </c>
    </row>
    <row r="6965">
      <c r="A6965" s="25" t="s">
        <v>665</v>
      </c>
      <c r="B6965" s="25" t="s">
        <v>704</v>
      </c>
      <c r="C6965" s="25" t="s">
        <v>683</v>
      </c>
      <c r="D6965" s="25" t="s">
        <v>104</v>
      </c>
      <c r="E6965" s="25" t="s">
        <v>10</v>
      </c>
      <c r="F6965" s="25" t="s">
        <v>705</v>
      </c>
      <c r="G6965" s="25">
        <v>3610.0</v>
      </c>
    </row>
    <row r="6966">
      <c r="A6966" s="25" t="s">
        <v>665</v>
      </c>
      <c r="B6966" s="25" t="s">
        <v>704</v>
      </c>
      <c r="C6966" s="25" t="s">
        <v>683</v>
      </c>
      <c r="D6966" s="25" t="s">
        <v>104</v>
      </c>
      <c r="E6966" s="25" t="s">
        <v>10</v>
      </c>
      <c r="F6966" s="25" t="s">
        <v>706</v>
      </c>
      <c r="G6966" s="25">
        <v>1844.0</v>
      </c>
    </row>
    <row r="6967">
      <c r="A6967" s="25" t="s">
        <v>665</v>
      </c>
      <c r="B6967" s="25" t="s">
        <v>704</v>
      </c>
      <c r="C6967" s="25" t="s">
        <v>683</v>
      </c>
      <c r="D6967" s="25" t="s">
        <v>104</v>
      </c>
      <c r="E6967" s="25" t="s">
        <v>10</v>
      </c>
      <c r="F6967" s="25" t="s">
        <v>707</v>
      </c>
      <c r="G6967" s="25">
        <v>997.0</v>
      </c>
    </row>
    <row r="6968">
      <c r="A6968" s="25" t="s">
        <v>665</v>
      </c>
      <c r="B6968" s="25" t="s">
        <v>704</v>
      </c>
      <c r="C6968" s="25" t="s">
        <v>683</v>
      </c>
      <c r="D6968" s="25" t="s">
        <v>104</v>
      </c>
      <c r="E6968" s="25" t="s">
        <v>16</v>
      </c>
      <c r="F6968" s="25" t="s">
        <v>705</v>
      </c>
      <c r="G6968" s="25">
        <v>550.0</v>
      </c>
    </row>
    <row r="6969">
      <c r="A6969" s="25" t="s">
        <v>665</v>
      </c>
      <c r="B6969" s="25" t="s">
        <v>704</v>
      </c>
      <c r="C6969" s="25" t="s">
        <v>683</v>
      </c>
      <c r="D6969" s="25" t="s">
        <v>104</v>
      </c>
      <c r="E6969" s="25" t="s">
        <v>16</v>
      </c>
      <c r="F6969" s="25" t="s">
        <v>706</v>
      </c>
      <c r="G6969" s="25">
        <v>142.0</v>
      </c>
    </row>
    <row r="6970">
      <c r="A6970" s="25" t="s">
        <v>665</v>
      </c>
      <c r="B6970" s="25" t="s">
        <v>704</v>
      </c>
      <c r="C6970" s="25" t="s">
        <v>683</v>
      </c>
      <c r="D6970" s="25" t="s">
        <v>104</v>
      </c>
      <c r="E6970" s="25" t="s">
        <v>16</v>
      </c>
      <c r="F6970" s="25" t="s">
        <v>707</v>
      </c>
      <c r="G6970" s="25">
        <v>78.0</v>
      </c>
    </row>
    <row r="6971">
      <c r="A6971" s="25" t="s">
        <v>665</v>
      </c>
      <c r="B6971" s="25" t="s">
        <v>704</v>
      </c>
      <c r="C6971" s="25" t="s">
        <v>683</v>
      </c>
      <c r="D6971" s="25" t="s">
        <v>104</v>
      </c>
      <c r="E6971" s="25" t="s">
        <v>12</v>
      </c>
      <c r="F6971" s="25" t="s">
        <v>705</v>
      </c>
      <c r="G6971" s="25">
        <v>282.0</v>
      </c>
    </row>
    <row r="6972">
      <c r="A6972" s="25" t="s">
        <v>665</v>
      </c>
      <c r="B6972" s="25" t="s">
        <v>704</v>
      </c>
      <c r="C6972" s="25" t="s">
        <v>683</v>
      </c>
      <c r="D6972" s="25" t="s">
        <v>104</v>
      </c>
      <c r="E6972" s="25" t="s">
        <v>12</v>
      </c>
      <c r="F6972" s="25" t="s">
        <v>706</v>
      </c>
      <c r="G6972" s="25">
        <v>54.0</v>
      </c>
    </row>
    <row r="6973">
      <c r="A6973" s="25" t="s">
        <v>665</v>
      </c>
      <c r="B6973" s="25" t="s">
        <v>704</v>
      </c>
      <c r="C6973" s="25" t="s">
        <v>683</v>
      </c>
      <c r="D6973" s="25" t="s">
        <v>104</v>
      </c>
      <c r="E6973" s="25" t="s">
        <v>12</v>
      </c>
      <c r="F6973" s="25" t="s">
        <v>707</v>
      </c>
      <c r="G6973" s="25">
        <v>42.0</v>
      </c>
    </row>
    <row r="6974">
      <c r="A6974" s="25" t="s">
        <v>665</v>
      </c>
      <c r="B6974" s="25" t="s">
        <v>704</v>
      </c>
      <c r="C6974" s="25" t="s">
        <v>683</v>
      </c>
      <c r="D6974" s="25" t="s">
        <v>104</v>
      </c>
      <c r="E6974" s="25" t="s">
        <v>18</v>
      </c>
      <c r="F6974" s="25" t="s">
        <v>705</v>
      </c>
      <c r="G6974" s="25">
        <v>15.0</v>
      </c>
    </row>
    <row r="6975">
      <c r="A6975" s="25" t="s">
        <v>665</v>
      </c>
      <c r="B6975" s="25" t="s">
        <v>704</v>
      </c>
      <c r="C6975" s="25" t="s">
        <v>683</v>
      </c>
      <c r="D6975" s="25" t="s">
        <v>104</v>
      </c>
      <c r="E6975" s="25" t="s">
        <v>18</v>
      </c>
      <c r="F6975" s="25" t="s">
        <v>706</v>
      </c>
      <c r="G6975" s="25">
        <v>0.0</v>
      </c>
    </row>
    <row r="6976">
      <c r="A6976" s="25" t="s">
        <v>665</v>
      </c>
      <c r="B6976" s="25" t="s">
        <v>704</v>
      </c>
      <c r="C6976" s="25" t="s">
        <v>683</v>
      </c>
      <c r="D6976" s="25" t="s">
        <v>104</v>
      </c>
      <c r="E6976" s="25" t="s">
        <v>18</v>
      </c>
      <c r="F6976" s="25" t="s">
        <v>707</v>
      </c>
      <c r="G6976" s="25">
        <v>0.0</v>
      </c>
    </row>
    <row r="6977">
      <c r="A6977" s="25" t="s">
        <v>665</v>
      </c>
      <c r="B6977" s="25" t="s">
        <v>704</v>
      </c>
      <c r="C6977" s="25" t="s">
        <v>683</v>
      </c>
      <c r="D6977" s="25" t="s">
        <v>180</v>
      </c>
      <c r="E6977" s="25" t="s">
        <v>17</v>
      </c>
      <c r="F6977" s="25" t="s">
        <v>705</v>
      </c>
      <c r="G6977" s="25">
        <v>11.0</v>
      </c>
    </row>
    <row r="6978">
      <c r="A6978" s="25" t="s">
        <v>665</v>
      </c>
      <c r="B6978" s="25" t="s">
        <v>704</v>
      </c>
      <c r="C6978" s="25" t="s">
        <v>683</v>
      </c>
      <c r="D6978" s="25" t="s">
        <v>180</v>
      </c>
      <c r="E6978" s="25" t="s">
        <v>17</v>
      </c>
      <c r="F6978" s="25" t="s">
        <v>706</v>
      </c>
      <c r="G6978" s="25">
        <v>6.0</v>
      </c>
    </row>
    <row r="6979">
      <c r="A6979" s="25" t="s">
        <v>665</v>
      </c>
      <c r="B6979" s="25" t="s">
        <v>704</v>
      </c>
      <c r="C6979" s="25" t="s">
        <v>683</v>
      </c>
      <c r="D6979" s="25" t="s">
        <v>180</v>
      </c>
      <c r="E6979" s="25" t="s">
        <v>17</v>
      </c>
      <c r="F6979" s="25" t="s">
        <v>707</v>
      </c>
      <c r="G6979" s="25">
        <v>3.0</v>
      </c>
    </row>
    <row r="6980">
      <c r="A6980" s="25" t="s">
        <v>665</v>
      </c>
      <c r="B6980" s="25" t="s">
        <v>704</v>
      </c>
      <c r="C6980" s="25" t="s">
        <v>683</v>
      </c>
      <c r="D6980" s="25" t="s">
        <v>180</v>
      </c>
      <c r="E6980" s="25" t="s">
        <v>14</v>
      </c>
      <c r="F6980" s="25" t="s">
        <v>705</v>
      </c>
      <c r="G6980" s="25">
        <v>79.0</v>
      </c>
    </row>
    <row r="6981">
      <c r="A6981" s="25" t="s">
        <v>665</v>
      </c>
      <c r="B6981" s="25" t="s">
        <v>704</v>
      </c>
      <c r="C6981" s="25" t="s">
        <v>683</v>
      </c>
      <c r="D6981" s="25" t="s">
        <v>180</v>
      </c>
      <c r="E6981" s="25" t="s">
        <v>14</v>
      </c>
      <c r="F6981" s="25" t="s">
        <v>706</v>
      </c>
      <c r="G6981" s="25">
        <v>0.0</v>
      </c>
    </row>
    <row r="6982">
      <c r="A6982" s="25" t="s">
        <v>665</v>
      </c>
      <c r="B6982" s="25" t="s">
        <v>704</v>
      </c>
      <c r="C6982" s="25" t="s">
        <v>683</v>
      </c>
      <c r="D6982" s="25" t="s">
        <v>180</v>
      </c>
      <c r="E6982" s="25" t="s">
        <v>14</v>
      </c>
      <c r="F6982" s="25" t="s">
        <v>707</v>
      </c>
      <c r="G6982" s="25">
        <v>0.0</v>
      </c>
    </row>
    <row r="6983">
      <c r="A6983" s="25" t="s">
        <v>665</v>
      </c>
      <c r="B6983" s="25" t="s">
        <v>704</v>
      </c>
      <c r="C6983" s="25" t="s">
        <v>683</v>
      </c>
      <c r="D6983" s="25" t="s">
        <v>180</v>
      </c>
      <c r="E6983" s="25" t="s">
        <v>11</v>
      </c>
      <c r="F6983" s="25" t="s">
        <v>705</v>
      </c>
      <c r="G6983" s="25">
        <v>4656.0</v>
      </c>
    </row>
    <row r="6984">
      <c r="A6984" s="25" t="s">
        <v>665</v>
      </c>
      <c r="B6984" s="25" t="s">
        <v>704</v>
      </c>
      <c r="C6984" s="25" t="s">
        <v>683</v>
      </c>
      <c r="D6984" s="25" t="s">
        <v>180</v>
      </c>
      <c r="E6984" s="25" t="s">
        <v>11</v>
      </c>
      <c r="F6984" s="25" t="s">
        <v>706</v>
      </c>
      <c r="G6984" s="25">
        <v>3360.0</v>
      </c>
    </row>
    <row r="6985">
      <c r="A6985" s="25" t="s">
        <v>665</v>
      </c>
      <c r="B6985" s="25" t="s">
        <v>704</v>
      </c>
      <c r="C6985" s="25" t="s">
        <v>683</v>
      </c>
      <c r="D6985" s="25" t="s">
        <v>180</v>
      </c>
      <c r="E6985" s="25" t="s">
        <v>11</v>
      </c>
      <c r="F6985" s="25" t="s">
        <v>707</v>
      </c>
      <c r="G6985" s="25">
        <v>3140.0</v>
      </c>
    </row>
    <row r="6986">
      <c r="A6986" s="25" t="s">
        <v>665</v>
      </c>
      <c r="B6986" s="25" t="s">
        <v>704</v>
      </c>
      <c r="C6986" s="25" t="s">
        <v>683</v>
      </c>
      <c r="D6986" s="25" t="s">
        <v>180</v>
      </c>
      <c r="E6986" s="25" t="s">
        <v>20</v>
      </c>
      <c r="F6986" s="25" t="s">
        <v>705</v>
      </c>
      <c r="G6986" s="25">
        <v>37.0</v>
      </c>
    </row>
    <row r="6987">
      <c r="A6987" s="25" t="s">
        <v>665</v>
      </c>
      <c r="B6987" s="25" t="s">
        <v>704</v>
      </c>
      <c r="C6987" s="25" t="s">
        <v>683</v>
      </c>
      <c r="D6987" s="25" t="s">
        <v>180</v>
      </c>
      <c r="E6987" s="25" t="s">
        <v>20</v>
      </c>
      <c r="F6987" s="25" t="s">
        <v>706</v>
      </c>
      <c r="G6987" s="25">
        <v>13.0</v>
      </c>
    </row>
    <row r="6988">
      <c r="A6988" s="25" t="s">
        <v>665</v>
      </c>
      <c r="B6988" s="25" t="s">
        <v>704</v>
      </c>
      <c r="C6988" s="25" t="s">
        <v>683</v>
      </c>
      <c r="D6988" s="25" t="s">
        <v>180</v>
      </c>
      <c r="E6988" s="25" t="s">
        <v>20</v>
      </c>
      <c r="F6988" s="25" t="s">
        <v>707</v>
      </c>
      <c r="G6988" s="25">
        <v>9.0</v>
      </c>
    </row>
    <row r="6989">
      <c r="A6989" s="25" t="s">
        <v>665</v>
      </c>
      <c r="B6989" s="25" t="s">
        <v>704</v>
      </c>
      <c r="C6989" s="25" t="s">
        <v>683</v>
      </c>
      <c r="D6989" s="25" t="s">
        <v>180</v>
      </c>
      <c r="E6989" s="25" t="s">
        <v>15</v>
      </c>
      <c r="F6989" s="25" t="s">
        <v>705</v>
      </c>
      <c r="G6989" s="25">
        <v>225.0</v>
      </c>
    </row>
    <row r="6990">
      <c r="A6990" s="25" t="s">
        <v>665</v>
      </c>
      <c r="B6990" s="25" t="s">
        <v>704</v>
      </c>
      <c r="C6990" s="25" t="s">
        <v>683</v>
      </c>
      <c r="D6990" s="25" t="s">
        <v>180</v>
      </c>
      <c r="E6990" s="25" t="s">
        <v>15</v>
      </c>
      <c r="F6990" s="25" t="s">
        <v>706</v>
      </c>
      <c r="G6990" s="25">
        <v>2.0</v>
      </c>
    </row>
    <row r="6991">
      <c r="A6991" s="25" t="s">
        <v>665</v>
      </c>
      <c r="B6991" s="25" t="s">
        <v>704</v>
      </c>
      <c r="C6991" s="25" t="s">
        <v>683</v>
      </c>
      <c r="D6991" s="25" t="s">
        <v>180</v>
      </c>
      <c r="E6991" s="25" t="s">
        <v>15</v>
      </c>
      <c r="F6991" s="25" t="s">
        <v>707</v>
      </c>
      <c r="G6991" s="25">
        <v>2.0</v>
      </c>
    </row>
    <row r="6992">
      <c r="A6992" s="25" t="s">
        <v>665</v>
      </c>
      <c r="B6992" s="25" t="s">
        <v>704</v>
      </c>
      <c r="C6992" s="25" t="s">
        <v>683</v>
      </c>
      <c r="D6992" s="25" t="s">
        <v>180</v>
      </c>
      <c r="E6992" s="25" t="s">
        <v>19</v>
      </c>
      <c r="F6992" s="25" t="s">
        <v>705</v>
      </c>
      <c r="G6992" s="25">
        <v>17.0</v>
      </c>
    </row>
    <row r="6993">
      <c r="A6993" s="25" t="s">
        <v>665</v>
      </c>
      <c r="B6993" s="25" t="s">
        <v>704</v>
      </c>
      <c r="C6993" s="25" t="s">
        <v>683</v>
      </c>
      <c r="D6993" s="25" t="s">
        <v>180</v>
      </c>
      <c r="E6993" s="25" t="s">
        <v>19</v>
      </c>
      <c r="F6993" s="25" t="s">
        <v>706</v>
      </c>
      <c r="G6993" s="25">
        <v>3.0</v>
      </c>
    </row>
    <row r="6994">
      <c r="A6994" s="25" t="s">
        <v>665</v>
      </c>
      <c r="B6994" s="25" t="s">
        <v>704</v>
      </c>
      <c r="C6994" s="25" t="s">
        <v>683</v>
      </c>
      <c r="D6994" s="25" t="s">
        <v>180</v>
      </c>
      <c r="E6994" s="25" t="s">
        <v>19</v>
      </c>
      <c r="F6994" s="25" t="s">
        <v>707</v>
      </c>
      <c r="G6994" s="25">
        <v>3.0</v>
      </c>
    </row>
    <row r="6995">
      <c r="A6995" s="25" t="s">
        <v>665</v>
      </c>
      <c r="B6995" s="25" t="s">
        <v>704</v>
      </c>
      <c r="C6995" s="25" t="s">
        <v>683</v>
      </c>
      <c r="D6995" s="25" t="s">
        <v>180</v>
      </c>
      <c r="E6995" s="25" t="s">
        <v>13</v>
      </c>
      <c r="F6995" s="25" t="s">
        <v>705</v>
      </c>
      <c r="G6995" s="25">
        <v>25.0</v>
      </c>
    </row>
    <row r="6996">
      <c r="A6996" s="25" t="s">
        <v>665</v>
      </c>
      <c r="B6996" s="25" t="s">
        <v>704</v>
      </c>
      <c r="C6996" s="25" t="s">
        <v>683</v>
      </c>
      <c r="D6996" s="25" t="s">
        <v>180</v>
      </c>
      <c r="E6996" s="25" t="s">
        <v>13</v>
      </c>
      <c r="F6996" s="25" t="s">
        <v>706</v>
      </c>
      <c r="G6996" s="25">
        <v>2.0</v>
      </c>
    </row>
    <row r="6997">
      <c r="A6997" s="25" t="s">
        <v>665</v>
      </c>
      <c r="B6997" s="25" t="s">
        <v>704</v>
      </c>
      <c r="C6997" s="25" t="s">
        <v>683</v>
      </c>
      <c r="D6997" s="25" t="s">
        <v>180</v>
      </c>
      <c r="E6997" s="25" t="s">
        <v>13</v>
      </c>
      <c r="F6997" s="25" t="s">
        <v>707</v>
      </c>
      <c r="G6997" s="25">
        <v>2.0</v>
      </c>
    </row>
    <row r="6998">
      <c r="A6998" s="25" t="s">
        <v>665</v>
      </c>
      <c r="B6998" s="25" t="s">
        <v>704</v>
      </c>
      <c r="C6998" s="25" t="s">
        <v>683</v>
      </c>
      <c r="D6998" s="25" t="s">
        <v>180</v>
      </c>
      <c r="E6998" s="25" t="s">
        <v>10</v>
      </c>
      <c r="F6998" s="25" t="s">
        <v>705</v>
      </c>
      <c r="G6998" s="25">
        <v>4411.0</v>
      </c>
    </row>
    <row r="6999">
      <c r="A6999" s="25" t="s">
        <v>665</v>
      </c>
      <c r="B6999" s="25" t="s">
        <v>704</v>
      </c>
      <c r="C6999" s="25" t="s">
        <v>683</v>
      </c>
      <c r="D6999" s="25" t="s">
        <v>180</v>
      </c>
      <c r="E6999" s="25" t="s">
        <v>10</v>
      </c>
      <c r="F6999" s="25" t="s">
        <v>706</v>
      </c>
      <c r="G6999" s="25">
        <v>4015.0</v>
      </c>
    </row>
    <row r="7000">
      <c r="A7000" s="25" t="s">
        <v>665</v>
      </c>
      <c r="B7000" s="25" t="s">
        <v>704</v>
      </c>
      <c r="C7000" s="25" t="s">
        <v>683</v>
      </c>
      <c r="D7000" s="25" t="s">
        <v>180</v>
      </c>
      <c r="E7000" s="25" t="s">
        <v>10</v>
      </c>
      <c r="F7000" s="25" t="s">
        <v>707</v>
      </c>
      <c r="G7000" s="25">
        <v>3495.0</v>
      </c>
    </row>
    <row r="7001">
      <c r="A7001" s="25" t="s">
        <v>665</v>
      </c>
      <c r="B7001" s="25" t="s">
        <v>704</v>
      </c>
      <c r="C7001" s="25" t="s">
        <v>683</v>
      </c>
      <c r="D7001" s="25" t="s">
        <v>180</v>
      </c>
      <c r="E7001" s="25" t="s">
        <v>16</v>
      </c>
      <c r="F7001" s="25" t="s">
        <v>705</v>
      </c>
      <c r="G7001" s="25">
        <v>6052.0</v>
      </c>
    </row>
    <row r="7002">
      <c r="A7002" s="25" t="s">
        <v>665</v>
      </c>
      <c r="B7002" s="25" t="s">
        <v>704</v>
      </c>
      <c r="C7002" s="25" t="s">
        <v>683</v>
      </c>
      <c r="D7002" s="25" t="s">
        <v>180</v>
      </c>
      <c r="E7002" s="25" t="s">
        <v>16</v>
      </c>
      <c r="F7002" s="25" t="s">
        <v>706</v>
      </c>
      <c r="G7002" s="25">
        <v>5862.0</v>
      </c>
    </row>
    <row r="7003">
      <c r="A7003" s="25" t="s">
        <v>665</v>
      </c>
      <c r="B7003" s="25" t="s">
        <v>704</v>
      </c>
      <c r="C7003" s="25" t="s">
        <v>683</v>
      </c>
      <c r="D7003" s="25" t="s">
        <v>180</v>
      </c>
      <c r="E7003" s="25" t="s">
        <v>16</v>
      </c>
      <c r="F7003" s="25" t="s">
        <v>707</v>
      </c>
      <c r="G7003" s="25">
        <v>4221.0</v>
      </c>
    </row>
    <row r="7004">
      <c r="A7004" s="25" t="s">
        <v>665</v>
      </c>
      <c r="B7004" s="25" t="s">
        <v>704</v>
      </c>
      <c r="C7004" s="25" t="s">
        <v>683</v>
      </c>
      <c r="D7004" s="25" t="s">
        <v>180</v>
      </c>
      <c r="E7004" s="25" t="s">
        <v>12</v>
      </c>
      <c r="F7004" s="25" t="s">
        <v>705</v>
      </c>
      <c r="G7004" s="25">
        <v>114.0</v>
      </c>
    </row>
    <row r="7005">
      <c r="A7005" s="25" t="s">
        <v>665</v>
      </c>
      <c r="B7005" s="25" t="s">
        <v>704</v>
      </c>
      <c r="C7005" s="25" t="s">
        <v>683</v>
      </c>
      <c r="D7005" s="25" t="s">
        <v>180</v>
      </c>
      <c r="E7005" s="25" t="s">
        <v>12</v>
      </c>
      <c r="F7005" s="25" t="s">
        <v>706</v>
      </c>
      <c r="G7005" s="25">
        <v>69.0</v>
      </c>
    </row>
    <row r="7006">
      <c r="A7006" s="25" t="s">
        <v>665</v>
      </c>
      <c r="B7006" s="25" t="s">
        <v>704</v>
      </c>
      <c r="C7006" s="25" t="s">
        <v>683</v>
      </c>
      <c r="D7006" s="25" t="s">
        <v>180</v>
      </c>
      <c r="E7006" s="25" t="s">
        <v>12</v>
      </c>
      <c r="F7006" s="25" t="s">
        <v>707</v>
      </c>
      <c r="G7006" s="25">
        <v>69.0</v>
      </c>
    </row>
    <row r="7007">
      <c r="A7007" s="25" t="s">
        <v>665</v>
      </c>
      <c r="B7007" s="25" t="s">
        <v>704</v>
      </c>
      <c r="C7007" s="25" t="s">
        <v>683</v>
      </c>
      <c r="D7007" s="25" t="s">
        <v>180</v>
      </c>
      <c r="E7007" s="25" t="s">
        <v>18</v>
      </c>
      <c r="F7007" s="25" t="s">
        <v>705</v>
      </c>
      <c r="G7007" s="25">
        <v>10.0</v>
      </c>
    </row>
    <row r="7008">
      <c r="A7008" s="25" t="s">
        <v>665</v>
      </c>
      <c r="B7008" s="25" t="s">
        <v>704</v>
      </c>
      <c r="C7008" s="25" t="s">
        <v>683</v>
      </c>
      <c r="D7008" s="25" t="s">
        <v>180</v>
      </c>
      <c r="E7008" s="25" t="s">
        <v>18</v>
      </c>
      <c r="F7008" s="25" t="s">
        <v>706</v>
      </c>
      <c r="G7008" s="25">
        <v>1.0</v>
      </c>
    </row>
    <row r="7009">
      <c r="A7009" s="25" t="s">
        <v>665</v>
      </c>
      <c r="B7009" s="25" t="s">
        <v>704</v>
      </c>
      <c r="C7009" s="25" t="s">
        <v>683</v>
      </c>
      <c r="D7009" s="25" t="s">
        <v>180</v>
      </c>
      <c r="E7009" s="25" t="s">
        <v>18</v>
      </c>
      <c r="F7009" s="25" t="s">
        <v>707</v>
      </c>
      <c r="G7009" s="25">
        <v>1.0</v>
      </c>
    </row>
    <row r="7010">
      <c r="A7010" s="25" t="s">
        <v>665</v>
      </c>
      <c r="B7010" s="25" t="s">
        <v>704</v>
      </c>
      <c r="C7010" s="25" t="s">
        <v>683</v>
      </c>
      <c r="D7010" s="25" t="s">
        <v>89</v>
      </c>
      <c r="E7010" s="25" t="s">
        <v>17</v>
      </c>
      <c r="F7010" s="25" t="s">
        <v>705</v>
      </c>
      <c r="G7010" s="25">
        <v>1923.0</v>
      </c>
    </row>
    <row r="7011">
      <c r="A7011" s="25" t="s">
        <v>665</v>
      </c>
      <c r="B7011" s="25" t="s">
        <v>704</v>
      </c>
      <c r="C7011" s="25" t="s">
        <v>683</v>
      </c>
      <c r="D7011" s="25" t="s">
        <v>89</v>
      </c>
      <c r="E7011" s="25" t="s">
        <v>17</v>
      </c>
      <c r="F7011" s="25" t="s">
        <v>706</v>
      </c>
      <c r="G7011" s="25">
        <v>87.0</v>
      </c>
    </row>
    <row r="7012">
      <c r="A7012" s="25" t="s">
        <v>665</v>
      </c>
      <c r="B7012" s="25" t="s">
        <v>704</v>
      </c>
      <c r="C7012" s="25" t="s">
        <v>683</v>
      </c>
      <c r="D7012" s="25" t="s">
        <v>89</v>
      </c>
      <c r="E7012" s="25" t="s">
        <v>17</v>
      </c>
      <c r="F7012" s="25" t="s">
        <v>707</v>
      </c>
      <c r="G7012" s="25">
        <v>67.0</v>
      </c>
    </row>
    <row r="7013">
      <c r="A7013" s="25" t="s">
        <v>665</v>
      </c>
      <c r="B7013" s="25" t="s">
        <v>704</v>
      </c>
      <c r="C7013" s="25" t="s">
        <v>683</v>
      </c>
      <c r="D7013" s="25" t="s">
        <v>89</v>
      </c>
      <c r="E7013" s="25" t="s">
        <v>14</v>
      </c>
      <c r="F7013" s="25" t="s">
        <v>705</v>
      </c>
      <c r="G7013" s="25">
        <v>10653.0</v>
      </c>
    </row>
    <row r="7014">
      <c r="A7014" s="25" t="s">
        <v>665</v>
      </c>
      <c r="B7014" s="25" t="s">
        <v>704</v>
      </c>
      <c r="C7014" s="25" t="s">
        <v>683</v>
      </c>
      <c r="D7014" s="25" t="s">
        <v>89</v>
      </c>
      <c r="E7014" s="25" t="s">
        <v>14</v>
      </c>
      <c r="F7014" s="25" t="s">
        <v>706</v>
      </c>
      <c r="G7014" s="25">
        <v>0.0</v>
      </c>
    </row>
    <row r="7015">
      <c r="A7015" s="25" t="s">
        <v>665</v>
      </c>
      <c r="B7015" s="25" t="s">
        <v>704</v>
      </c>
      <c r="C7015" s="25" t="s">
        <v>683</v>
      </c>
      <c r="D7015" s="25" t="s">
        <v>89</v>
      </c>
      <c r="E7015" s="25" t="s">
        <v>14</v>
      </c>
      <c r="F7015" s="25" t="s">
        <v>707</v>
      </c>
      <c r="G7015" s="25">
        <v>0.0</v>
      </c>
    </row>
    <row r="7016">
      <c r="A7016" s="25" t="s">
        <v>665</v>
      </c>
      <c r="B7016" s="25" t="s">
        <v>704</v>
      </c>
      <c r="C7016" s="25" t="s">
        <v>683</v>
      </c>
      <c r="D7016" s="25" t="s">
        <v>89</v>
      </c>
      <c r="E7016" s="25" t="s">
        <v>11</v>
      </c>
      <c r="F7016" s="25" t="s">
        <v>705</v>
      </c>
      <c r="G7016" s="25">
        <v>92803.0</v>
      </c>
    </row>
    <row r="7017">
      <c r="A7017" s="25" t="s">
        <v>665</v>
      </c>
      <c r="B7017" s="25" t="s">
        <v>704</v>
      </c>
      <c r="C7017" s="25" t="s">
        <v>683</v>
      </c>
      <c r="D7017" s="25" t="s">
        <v>89</v>
      </c>
      <c r="E7017" s="25" t="s">
        <v>11</v>
      </c>
      <c r="F7017" s="25" t="s">
        <v>706</v>
      </c>
      <c r="G7017" s="25">
        <v>4970.0</v>
      </c>
    </row>
    <row r="7018">
      <c r="A7018" s="25" t="s">
        <v>665</v>
      </c>
      <c r="B7018" s="25" t="s">
        <v>704</v>
      </c>
      <c r="C7018" s="25" t="s">
        <v>683</v>
      </c>
      <c r="D7018" s="25" t="s">
        <v>89</v>
      </c>
      <c r="E7018" s="25" t="s">
        <v>11</v>
      </c>
      <c r="F7018" s="25" t="s">
        <v>707</v>
      </c>
      <c r="G7018" s="25">
        <v>3507.0</v>
      </c>
    </row>
    <row r="7019">
      <c r="A7019" s="25" t="s">
        <v>665</v>
      </c>
      <c r="B7019" s="25" t="s">
        <v>704</v>
      </c>
      <c r="C7019" s="25" t="s">
        <v>683</v>
      </c>
      <c r="D7019" s="25" t="s">
        <v>89</v>
      </c>
      <c r="E7019" s="25" t="s">
        <v>20</v>
      </c>
      <c r="F7019" s="25" t="s">
        <v>705</v>
      </c>
      <c r="G7019" s="25">
        <v>3328.0</v>
      </c>
    </row>
    <row r="7020">
      <c r="A7020" s="25" t="s">
        <v>665</v>
      </c>
      <c r="B7020" s="25" t="s">
        <v>704</v>
      </c>
      <c r="C7020" s="25" t="s">
        <v>683</v>
      </c>
      <c r="D7020" s="25" t="s">
        <v>89</v>
      </c>
      <c r="E7020" s="25" t="s">
        <v>20</v>
      </c>
      <c r="F7020" s="25" t="s">
        <v>706</v>
      </c>
      <c r="G7020" s="25">
        <v>84.0</v>
      </c>
    </row>
    <row r="7021">
      <c r="A7021" s="25" t="s">
        <v>665</v>
      </c>
      <c r="B7021" s="25" t="s">
        <v>704</v>
      </c>
      <c r="C7021" s="25" t="s">
        <v>683</v>
      </c>
      <c r="D7021" s="25" t="s">
        <v>89</v>
      </c>
      <c r="E7021" s="25" t="s">
        <v>20</v>
      </c>
      <c r="F7021" s="25" t="s">
        <v>707</v>
      </c>
      <c r="G7021" s="25">
        <v>68.0</v>
      </c>
    </row>
    <row r="7022">
      <c r="A7022" s="25" t="s">
        <v>665</v>
      </c>
      <c r="B7022" s="25" t="s">
        <v>704</v>
      </c>
      <c r="C7022" s="25" t="s">
        <v>683</v>
      </c>
      <c r="D7022" s="25" t="s">
        <v>89</v>
      </c>
      <c r="E7022" s="25" t="s">
        <v>15</v>
      </c>
      <c r="F7022" s="25" t="s">
        <v>705</v>
      </c>
      <c r="G7022" s="25">
        <v>3257.0</v>
      </c>
    </row>
    <row r="7023">
      <c r="A7023" s="25" t="s">
        <v>665</v>
      </c>
      <c r="B7023" s="25" t="s">
        <v>704</v>
      </c>
      <c r="C7023" s="25" t="s">
        <v>683</v>
      </c>
      <c r="D7023" s="25" t="s">
        <v>89</v>
      </c>
      <c r="E7023" s="25" t="s">
        <v>15</v>
      </c>
      <c r="F7023" s="25" t="s">
        <v>706</v>
      </c>
      <c r="G7023" s="25">
        <v>29.0</v>
      </c>
    </row>
    <row r="7024">
      <c r="A7024" s="25" t="s">
        <v>665</v>
      </c>
      <c r="B7024" s="25" t="s">
        <v>704</v>
      </c>
      <c r="C7024" s="25" t="s">
        <v>683</v>
      </c>
      <c r="D7024" s="25" t="s">
        <v>89</v>
      </c>
      <c r="E7024" s="25" t="s">
        <v>15</v>
      </c>
      <c r="F7024" s="25" t="s">
        <v>707</v>
      </c>
      <c r="G7024" s="25">
        <v>29.0</v>
      </c>
    </row>
    <row r="7025">
      <c r="A7025" s="25" t="s">
        <v>665</v>
      </c>
      <c r="B7025" s="25" t="s">
        <v>704</v>
      </c>
      <c r="C7025" s="25" t="s">
        <v>683</v>
      </c>
      <c r="D7025" s="25" t="s">
        <v>89</v>
      </c>
      <c r="E7025" s="25" t="s">
        <v>19</v>
      </c>
      <c r="F7025" s="25" t="s">
        <v>705</v>
      </c>
      <c r="G7025" s="25">
        <v>2593.0</v>
      </c>
    </row>
    <row r="7026">
      <c r="A7026" s="25" t="s">
        <v>665</v>
      </c>
      <c r="B7026" s="25" t="s">
        <v>704</v>
      </c>
      <c r="C7026" s="25" t="s">
        <v>683</v>
      </c>
      <c r="D7026" s="25" t="s">
        <v>89</v>
      </c>
      <c r="E7026" s="25" t="s">
        <v>19</v>
      </c>
      <c r="F7026" s="25" t="s">
        <v>706</v>
      </c>
      <c r="G7026" s="25">
        <v>212.0</v>
      </c>
    </row>
    <row r="7027">
      <c r="A7027" s="25" t="s">
        <v>665</v>
      </c>
      <c r="B7027" s="25" t="s">
        <v>704</v>
      </c>
      <c r="C7027" s="25" t="s">
        <v>683</v>
      </c>
      <c r="D7027" s="25" t="s">
        <v>89</v>
      </c>
      <c r="E7027" s="25" t="s">
        <v>19</v>
      </c>
      <c r="F7027" s="25" t="s">
        <v>707</v>
      </c>
      <c r="G7027" s="25">
        <v>167.0</v>
      </c>
    </row>
    <row r="7028">
      <c r="A7028" s="25" t="s">
        <v>665</v>
      </c>
      <c r="B7028" s="25" t="s">
        <v>704</v>
      </c>
      <c r="C7028" s="25" t="s">
        <v>683</v>
      </c>
      <c r="D7028" s="25" t="s">
        <v>89</v>
      </c>
      <c r="E7028" s="25" t="s">
        <v>13</v>
      </c>
      <c r="F7028" s="25" t="s">
        <v>705</v>
      </c>
      <c r="G7028" s="25">
        <v>1604.0</v>
      </c>
    </row>
    <row r="7029">
      <c r="A7029" s="25" t="s">
        <v>665</v>
      </c>
      <c r="B7029" s="25" t="s">
        <v>704</v>
      </c>
      <c r="C7029" s="25" t="s">
        <v>683</v>
      </c>
      <c r="D7029" s="25" t="s">
        <v>89</v>
      </c>
      <c r="E7029" s="25" t="s">
        <v>13</v>
      </c>
      <c r="F7029" s="25" t="s">
        <v>706</v>
      </c>
      <c r="G7029" s="25">
        <v>43.0</v>
      </c>
    </row>
    <row r="7030">
      <c r="A7030" s="25" t="s">
        <v>665</v>
      </c>
      <c r="B7030" s="25" t="s">
        <v>704</v>
      </c>
      <c r="C7030" s="25" t="s">
        <v>683</v>
      </c>
      <c r="D7030" s="25" t="s">
        <v>89</v>
      </c>
      <c r="E7030" s="25" t="s">
        <v>13</v>
      </c>
      <c r="F7030" s="25" t="s">
        <v>707</v>
      </c>
      <c r="G7030" s="25">
        <v>43.0</v>
      </c>
    </row>
    <row r="7031">
      <c r="A7031" s="25" t="s">
        <v>665</v>
      </c>
      <c r="B7031" s="25" t="s">
        <v>704</v>
      </c>
      <c r="C7031" s="25" t="s">
        <v>683</v>
      </c>
      <c r="D7031" s="25" t="s">
        <v>89</v>
      </c>
      <c r="E7031" s="25" t="s">
        <v>10</v>
      </c>
      <c r="F7031" s="25" t="s">
        <v>705</v>
      </c>
      <c r="G7031" s="25">
        <v>98727.0</v>
      </c>
    </row>
    <row r="7032">
      <c r="A7032" s="25" t="s">
        <v>665</v>
      </c>
      <c r="B7032" s="25" t="s">
        <v>704</v>
      </c>
      <c r="C7032" s="25" t="s">
        <v>683</v>
      </c>
      <c r="D7032" s="25" t="s">
        <v>89</v>
      </c>
      <c r="E7032" s="25" t="s">
        <v>10</v>
      </c>
      <c r="F7032" s="25" t="s">
        <v>706</v>
      </c>
      <c r="G7032" s="25">
        <v>20238.0</v>
      </c>
    </row>
    <row r="7033">
      <c r="A7033" s="25" t="s">
        <v>665</v>
      </c>
      <c r="B7033" s="25" t="s">
        <v>704</v>
      </c>
      <c r="C7033" s="25" t="s">
        <v>683</v>
      </c>
      <c r="D7033" s="25" t="s">
        <v>89</v>
      </c>
      <c r="E7033" s="25" t="s">
        <v>10</v>
      </c>
      <c r="F7033" s="25" t="s">
        <v>707</v>
      </c>
      <c r="G7033" s="25">
        <v>11091.0</v>
      </c>
    </row>
    <row r="7034">
      <c r="A7034" s="25" t="s">
        <v>665</v>
      </c>
      <c r="B7034" s="25" t="s">
        <v>704</v>
      </c>
      <c r="C7034" s="25" t="s">
        <v>683</v>
      </c>
      <c r="D7034" s="25" t="s">
        <v>89</v>
      </c>
      <c r="E7034" s="25" t="s">
        <v>16</v>
      </c>
      <c r="F7034" s="25" t="s">
        <v>705</v>
      </c>
      <c r="G7034" s="25">
        <v>20419.0</v>
      </c>
    </row>
    <row r="7035">
      <c r="A7035" s="25" t="s">
        <v>665</v>
      </c>
      <c r="B7035" s="25" t="s">
        <v>704</v>
      </c>
      <c r="C7035" s="25" t="s">
        <v>683</v>
      </c>
      <c r="D7035" s="25" t="s">
        <v>89</v>
      </c>
      <c r="E7035" s="25" t="s">
        <v>16</v>
      </c>
      <c r="F7035" s="25" t="s">
        <v>706</v>
      </c>
      <c r="G7035" s="25">
        <v>8316.0</v>
      </c>
    </row>
    <row r="7036">
      <c r="A7036" s="25" t="s">
        <v>665</v>
      </c>
      <c r="B7036" s="25" t="s">
        <v>704</v>
      </c>
      <c r="C7036" s="25" t="s">
        <v>683</v>
      </c>
      <c r="D7036" s="25" t="s">
        <v>89</v>
      </c>
      <c r="E7036" s="25" t="s">
        <v>16</v>
      </c>
      <c r="F7036" s="25" t="s">
        <v>707</v>
      </c>
      <c r="G7036" s="25">
        <v>6777.0</v>
      </c>
    </row>
    <row r="7037">
      <c r="A7037" s="25" t="s">
        <v>665</v>
      </c>
      <c r="B7037" s="25" t="s">
        <v>704</v>
      </c>
      <c r="C7037" s="25" t="s">
        <v>683</v>
      </c>
      <c r="D7037" s="25" t="s">
        <v>89</v>
      </c>
      <c r="E7037" s="25" t="s">
        <v>12</v>
      </c>
      <c r="F7037" s="25" t="s">
        <v>705</v>
      </c>
      <c r="G7037" s="25">
        <v>8325.0</v>
      </c>
    </row>
    <row r="7038">
      <c r="A7038" s="25" t="s">
        <v>665</v>
      </c>
      <c r="B7038" s="25" t="s">
        <v>704</v>
      </c>
      <c r="C7038" s="25" t="s">
        <v>683</v>
      </c>
      <c r="D7038" s="25" t="s">
        <v>89</v>
      </c>
      <c r="E7038" s="25" t="s">
        <v>12</v>
      </c>
      <c r="F7038" s="25" t="s">
        <v>706</v>
      </c>
      <c r="G7038" s="25">
        <v>410.0</v>
      </c>
    </row>
    <row r="7039">
      <c r="A7039" s="25" t="s">
        <v>665</v>
      </c>
      <c r="B7039" s="25" t="s">
        <v>704</v>
      </c>
      <c r="C7039" s="25" t="s">
        <v>683</v>
      </c>
      <c r="D7039" s="25" t="s">
        <v>89</v>
      </c>
      <c r="E7039" s="25" t="s">
        <v>12</v>
      </c>
      <c r="F7039" s="25" t="s">
        <v>707</v>
      </c>
      <c r="G7039" s="25">
        <v>329.0</v>
      </c>
    </row>
    <row r="7040">
      <c r="A7040" s="25" t="s">
        <v>665</v>
      </c>
      <c r="B7040" s="25" t="s">
        <v>704</v>
      </c>
      <c r="C7040" s="25" t="s">
        <v>683</v>
      </c>
      <c r="D7040" s="25" t="s">
        <v>89</v>
      </c>
      <c r="E7040" s="25" t="s">
        <v>18</v>
      </c>
      <c r="F7040" s="25" t="s">
        <v>705</v>
      </c>
      <c r="G7040" s="25">
        <v>449.0</v>
      </c>
    </row>
    <row r="7041">
      <c r="A7041" s="25" t="s">
        <v>665</v>
      </c>
      <c r="B7041" s="25" t="s">
        <v>704</v>
      </c>
      <c r="C7041" s="25" t="s">
        <v>683</v>
      </c>
      <c r="D7041" s="25" t="s">
        <v>89</v>
      </c>
      <c r="E7041" s="25" t="s">
        <v>18</v>
      </c>
      <c r="F7041" s="25" t="s">
        <v>706</v>
      </c>
      <c r="G7041" s="25">
        <v>23.0</v>
      </c>
    </row>
    <row r="7042">
      <c r="A7042" s="25" t="s">
        <v>665</v>
      </c>
      <c r="B7042" s="25" t="s">
        <v>704</v>
      </c>
      <c r="C7042" s="25" t="s">
        <v>683</v>
      </c>
      <c r="D7042" s="25" t="s">
        <v>89</v>
      </c>
      <c r="E7042" s="25" t="s">
        <v>18</v>
      </c>
      <c r="F7042" s="25" t="s">
        <v>707</v>
      </c>
      <c r="G7042" s="25">
        <v>17.0</v>
      </c>
    </row>
    <row r="7043">
      <c r="A7043" s="25" t="s">
        <v>665</v>
      </c>
      <c r="B7043" s="25" t="s">
        <v>704</v>
      </c>
      <c r="C7043" s="25" t="s">
        <v>683</v>
      </c>
      <c r="D7043" s="25" t="s">
        <v>60</v>
      </c>
      <c r="E7043" s="25" t="s">
        <v>17</v>
      </c>
      <c r="F7043" s="25" t="s">
        <v>705</v>
      </c>
      <c r="G7043" s="25">
        <v>97691.0</v>
      </c>
    </row>
    <row r="7044">
      <c r="A7044" s="25" t="s">
        <v>665</v>
      </c>
      <c r="B7044" s="25" t="s">
        <v>704</v>
      </c>
      <c r="C7044" s="25" t="s">
        <v>683</v>
      </c>
      <c r="D7044" s="25" t="s">
        <v>60</v>
      </c>
      <c r="E7044" s="25" t="s">
        <v>17</v>
      </c>
      <c r="F7044" s="25" t="s">
        <v>706</v>
      </c>
      <c r="G7044" s="25">
        <v>53960.0</v>
      </c>
    </row>
    <row r="7045">
      <c r="A7045" s="25" t="s">
        <v>665</v>
      </c>
      <c r="B7045" s="25" t="s">
        <v>704</v>
      </c>
      <c r="C7045" s="25" t="s">
        <v>683</v>
      </c>
      <c r="D7045" s="25" t="s">
        <v>60</v>
      </c>
      <c r="E7045" s="25" t="s">
        <v>17</v>
      </c>
      <c r="F7045" s="25" t="s">
        <v>707</v>
      </c>
      <c r="G7045" s="25">
        <v>36502.0</v>
      </c>
    </row>
    <row r="7046">
      <c r="A7046" s="25" t="s">
        <v>665</v>
      </c>
      <c r="B7046" s="25" t="s">
        <v>704</v>
      </c>
      <c r="C7046" s="25" t="s">
        <v>683</v>
      </c>
      <c r="D7046" s="25" t="s">
        <v>60</v>
      </c>
      <c r="E7046" s="25" t="s">
        <v>14</v>
      </c>
      <c r="F7046" s="25" t="s">
        <v>705</v>
      </c>
      <c r="G7046" s="25">
        <v>21890.0</v>
      </c>
    </row>
    <row r="7047">
      <c r="A7047" s="25" t="s">
        <v>665</v>
      </c>
      <c r="B7047" s="25" t="s">
        <v>704</v>
      </c>
      <c r="C7047" s="25" t="s">
        <v>683</v>
      </c>
      <c r="D7047" s="25" t="s">
        <v>60</v>
      </c>
      <c r="E7047" s="25" t="s">
        <v>14</v>
      </c>
      <c r="F7047" s="25" t="s">
        <v>706</v>
      </c>
      <c r="G7047" s="25">
        <v>13.0</v>
      </c>
    </row>
    <row r="7048">
      <c r="A7048" s="25" t="s">
        <v>665</v>
      </c>
      <c r="B7048" s="25" t="s">
        <v>704</v>
      </c>
      <c r="C7048" s="25" t="s">
        <v>683</v>
      </c>
      <c r="D7048" s="25" t="s">
        <v>60</v>
      </c>
      <c r="E7048" s="25" t="s">
        <v>14</v>
      </c>
      <c r="F7048" s="25" t="s">
        <v>707</v>
      </c>
      <c r="G7048" s="25">
        <v>12.0</v>
      </c>
    </row>
    <row r="7049">
      <c r="A7049" s="25" t="s">
        <v>665</v>
      </c>
      <c r="B7049" s="25" t="s">
        <v>704</v>
      </c>
      <c r="C7049" s="25" t="s">
        <v>683</v>
      </c>
      <c r="D7049" s="25" t="s">
        <v>60</v>
      </c>
      <c r="E7049" s="25" t="s">
        <v>11</v>
      </c>
      <c r="F7049" s="25" t="s">
        <v>705</v>
      </c>
      <c r="G7049" s="25">
        <v>455679.0</v>
      </c>
    </row>
    <row r="7050">
      <c r="A7050" s="25" t="s">
        <v>665</v>
      </c>
      <c r="B7050" s="25" t="s">
        <v>704</v>
      </c>
      <c r="C7050" s="25" t="s">
        <v>683</v>
      </c>
      <c r="D7050" s="25" t="s">
        <v>60</v>
      </c>
      <c r="E7050" s="25" t="s">
        <v>11</v>
      </c>
      <c r="F7050" s="25" t="s">
        <v>706</v>
      </c>
      <c r="G7050" s="25">
        <v>65429.0</v>
      </c>
    </row>
    <row r="7051">
      <c r="A7051" s="25" t="s">
        <v>665</v>
      </c>
      <c r="B7051" s="25" t="s">
        <v>704</v>
      </c>
      <c r="C7051" s="25" t="s">
        <v>683</v>
      </c>
      <c r="D7051" s="25" t="s">
        <v>60</v>
      </c>
      <c r="E7051" s="25" t="s">
        <v>11</v>
      </c>
      <c r="F7051" s="25" t="s">
        <v>707</v>
      </c>
      <c r="G7051" s="25">
        <v>55439.0</v>
      </c>
    </row>
    <row r="7052">
      <c r="A7052" s="25" t="s">
        <v>665</v>
      </c>
      <c r="B7052" s="25" t="s">
        <v>704</v>
      </c>
      <c r="C7052" s="25" t="s">
        <v>683</v>
      </c>
      <c r="D7052" s="25" t="s">
        <v>60</v>
      </c>
      <c r="E7052" s="25" t="s">
        <v>20</v>
      </c>
      <c r="F7052" s="25" t="s">
        <v>705</v>
      </c>
      <c r="G7052" s="25">
        <v>23783.0</v>
      </c>
    </row>
    <row r="7053">
      <c r="A7053" s="25" t="s">
        <v>665</v>
      </c>
      <c r="B7053" s="25" t="s">
        <v>704</v>
      </c>
      <c r="C7053" s="25" t="s">
        <v>683</v>
      </c>
      <c r="D7053" s="25" t="s">
        <v>60</v>
      </c>
      <c r="E7053" s="25" t="s">
        <v>20</v>
      </c>
      <c r="F7053" s="25" t="s">
        <v>706</v>
      </c>
      <c r="G7053" s="25">
        <v>6027.0</v>
      </c>
    </row>
    <row r="7054">
      <c r="A7054" s="25" t="s">
        <v>665</v>
      </c>
      <c r="B7054" s="25" t="s">
        <v>704</v>
      </c>
      <c r="C7054" s="25" t="s">
        <v>683</v>
      </c>
      <c r="D7054" s="25" t="s">
        <v>60</v>
      </c>
      <c r="E7054" s="25" t="s">
        <v>20</v>
      </c>
      <c r="F7054" s="25" t="s">
        <v>707</v>
      </c>
      <c r="G7054" s="25">
        <v>5353.0</v>
      </c>
    </row>
    <row r="7055">
      <c r="A7055" s="25" t="s">
        <v>665</v>
      </c>
      <c r="B7055" s="25" t="s">
        <v>704</v>
      </c>
      <c r="C7055" s="25" t="s">
        <v>683</v>
      </c>
      <c r="D7055" s="25" t="s">
        <v>60</v>
      </c>
      <c r="E7055" s="25" t="s">
        <v>15</v>
      </c>
      <c r="F7055" s="25" t="s">
        <v>705</v>
      </c>
      <c r="G7055" s="25">
        <v>36950.0</v>
      </c>
    </row>
    <row r="7056">
      <c r="A7056" s="25" t="s">
        <v>665</v>
      </c>
      <c r="B7056" s="25" t="s">
        <v>704</v>
      </c>
      <c r="C7056" s="25" t="s">
        <v>683</v>
      </c>
      <c r="D7056" s="25" t="s">
        <v>60</v>
      </c>
      <c r="E7056" s="25" t="s">
        <v>15</v>
      </c>
      <c r="F7056" s="25" t="s">
        <v>706</v>
      </c>
      <c r="G7056" s="25">
        <v>2121.0</v>
      </c>
    </row>
    <row r="7057">
      <c r="A7057" s="25" t="s">
        <v>665</v>
      </c>
      <c r="B7057" s="25" t="s">
        <v>704</v>
      </c>
      <c r="C7057" s="25" t="s">
        <v>683</v>
      </c>
      <c r="D7057" s="25" t="s">
        <v>60</v>
      </c>
      <c r="E7057" s="25" t="s">
        <v>15</v>
      </c>
      <c r="F7057" s="25" t="s">
        <v>707</v>
      </c>
      <c r="G7057" s="25">
        <v>2117.0</v>
      </c>
    </row>
    <row r="7058">
      <c r="A7058" s="25" t="s">
        <v>665</v>
      </c>
      <c r="B7058" s="25" t="s">
        <v>704</v>
      </c>
      <c r="C7058" s="25" t="s">
        <v>683</v>
      </c>
      <c r="D7058" s="25" t="s">
        <v>60</v>
      </c>
      <c r="E7058" s="25" t="s">
        <v>19</v>
      </c>
      <c r="F7058" s="25" t="s">
        <v>705</v>
      </c>
      <c r="G7058" s="25">
        <v>24107.0</v>
      </c>
    </row>
    <row r="7059">
      <c r="A7059" s="25" t="s">
        <v>665</v>
      </c>
      <c r="B7059" s="25" t="s">
        <v>704</v>
      </c>
      <c r="C7059" s="25" t="s">
        <v>683</v>
      </c>
      <c r="D7059" s="25" t="s">
        <v>60</v>
      </c>
      <c r="E7059" s="25" t="s">
        <v>19</v>
      </c>
      <c r="F7059" s="25" t="s">
        <v>706</v>
      </c>
      <c r="G7059" s="25">
        <v>17711.0</v>
      </c>
    </row>
    <row r="7060">
      <c r="A7060" s="25" t="s">
        <v>665</v>
      </c>
      <c r="B7060" s="25" t="s">
        <v>704</v>
      </c>
      <c r="C7060" s="25" t="s">
        <v>683</v>
      </c>
      <c r="D7060" s="25" t="s">
        <v>60</v>
      </c>
      <c r="E7060" s="25" t="s">
        <v>19</v>
      </c>
      <c r="F7060" s="25" t="s">
        <v>707</v>
      </c>
      <c r="G7060" s="25">
        <v>13187.0</v>
      </c>
    </row>
    <row r="7061">
      <c r="A7061" s="25" t="s">
        <v>665</v>
      </c>
      <c r="B7061" s="25" t="s">
        <v>704</v>
      </c>
      <c r="C7061" s="25" t="s">
        <v>683</v>
      </c>
      <c r="D7061" s="25" t="s">
        <v>60</v>
      </c>
      <c r="E7061" s="25" t="s">
        <v>13</v>
      </c>
      <c r="F7061" s="25" t="s">
        <v>705</v>
      </c>
      <c r="G7061" s="25">
        <v>9576.0</v>
      </c>
    </row>
    <row r="7062">
      <c r="A7062" s="25" t="s">
        <v>665</v>
      </c>
      <c r="B7062" s="25" t="s">
        <v>704</v>
      </c>
      <c r="C7062" s="25" t="s">
        <v>683</v>
      </c>
      <c r="D7062" s="25" t="s">
        <v>60</v>
      </c>
      <c r="E7062" s="25" t="s">
        <v>13</v>
      </c>
      <c r="F7062" s="25" t="s">
        <v>706</v>
      </c>
      <c r="G7062" s="25">
        <v>2130.0</v>
      </c>
    </row>
    <row r="7063">
      <c r="A7063" s="25" t="s">
        <v>665</v>
      </c>
      <c r="B7063" s="25" t="s">
        <v>704</v>
      </c>
      <c r="C7063" s="25" t="s">
        <v>683</v>
      </c>
      <c r="D7063" s="25" t="s">
        <v>60</v>
      </c>
      <c r="E7063" s="25" t="s">
        <v>13</v>
      </c>
      <c r="F7063" s="25" t="s">
        <v>707</v>
      </c>
      <c r="G7063" s="25">
        <v>1970.0</v>
      </c>
    </row>
    <row r="7064">
      <c r="A7064" s="25" t="s">
        <v>665</v>
      </c>
      <c r="B7064" s="25" t="s">
        <v>704</v>
      </c>
      <c r="C7064" s="25" t="s">
        <v>683</v>
      </c>
      <c r="D7064" s="25" t="s">
        <v>60</v>
      </c>
      <c r="E7064" s="25" t="s">
        <v>10</v>
      </c>
      <c r="F7064" s="25" t="s">
        <v>705</v>
      </c>
      <c r="G7064" s="25">
        <v>304165.0</v>
      </c>
    </row>
    <row r="7065">
      <c r="A7065" s="25" t="s">
        <v>665</v>
      </c>
      <c r="B7065" s="25" t="s">
        <v>704</v>
      </c>
      <c r="C7065" s="25" t="s">
        <v>683</v>
      </c>
      <c r="D7065" s="25" t="s">
        <v>60</v>
      </c>
      <c r="E7065" s="25" t="s">
        <v>10</v>
      </c>
      <c r="F7065" s="25" t="s">
        <v>706</v>
      </c>
      <c r="G7065" s="25">
        <v>161400.0</v>
      </c>
    </row>
    <row r="7066">
      <c r="A7066" s="25" t="s">
        <v>665</v>
      </c>
      <c r="B7066" s="25" t="s">
        <v>704</v>
      </c>
      <c r="C7066" s="25" t="s">
        <v>683</v>
      </c>
      <c r="D7066" s="25" t="s">
        <v>60</v>
      </c>
      <c r="E7066" s="25" t="s">
        <v>10</v>
      </c>
      <c r="F7066" s="25" t="s">
        <v>707</v>
      </c>
      <c r="G7066" s="25">
        <v>85979.0</v>
      </c>
    </row>
    <row r="7067">
      <c r="A7067" s="25" t="s">
        <v>665</v>
      </c>
      <c r="B7067" s="25" t="s">
        <v>704</v>
      </c>
      <c r="C7067" s="25" t="s">
        <v>683</v>
      </c>
      <c r="D7067" s="25" t="s">
        <v>60</v>
      </c>
      <c r="E7067" s="25" t="s">
        <v>16</v>
      </c>
      <c r="F7067" s="25" t="s">
        <v>705</v>
      </c>
      <c r="G7067" s="25">
        <v>80539.0</v>
      </c>
    </row>
    <row r="7068">
      <c r="A7068" s="25" t="s">
        <v>665</v>
      </c>
      <c r="B7068" s="25" t="s">
        <v>704</v>
      </c>
      <c r="C7068" s="25" t="s">
        <v>683</v>
      </c>
      <c r="D7068" s="25" t="s">
        <v>60</v>
      </c>
      <c r="E7068" s="25" t="s">
        <v>16</v>
      </c>
      <c r="F7068" s="25" t="s">
        <v>706</v>
      </c>
      <c r="G7068" s="25">
        <v>48082.0</v>
      </c>
    </row>
    <row r="7069">
      <c r="A7069" s="25" t="s">
        <v>665</v>
      </c>
      <c r="B7069" s="25" t="s">
        <v>704</v>
      </c>
      <c r="C7069" s="25" t="s">
        <v>683</v>
      </c>
      <c r="D7069" s="25" t="s">
        <v>60</v>
      </c>
      <c r="E7069" s="25" t="s">
        <v>16</v>
      </c>
      <c r="F7069" s="25" t="s">
        <v>707</v>
      </c>
      <c r="G7069" s="25">
        <v>34244.0</v>
      </c>
    </row>
    <row r="7070">
      <c r="A7070" s="25" t="s">
        <v>665</v>
      </c>
      <c r="B7070" s="25" t="s">
        <v>704</v>
      </c>
      <c r="C7070" s="25" t="s">
        <v>683</v>
      </c>
      <c r="D7070" s="25" t="s">
        <v>60</v>
      </c>
      <c r="E7070" s="25" t="s">
        <v>12</v>
      </c>
      <c r="F7070" s="25" t="s">
        <v>705</v>
      </c>
      <c r="G7070" s="25">
        <v>52215.0</v>
      </c>
    </row>
    <row r="7071">
      <c r="A7071" s="25" t="s">
        <v>665</v>
      </c>
      <c r="B7071" s="25" t="s">
        <v>704</v>
      </c>
      <c r="C7071" s="25" t="s">
        <v>683</v>
      </c>
      <c r="D7071" s="25" t="s">
        <v>60</v>
      </c>
      <c r="E7071" s="25" t="s">
        <v>12</v>
      </c>
      <c r="F7071" s="25" t="s">
        <v>706</v>
      </c>
      <c r="G7071" s="25">
        <v>13289.0</v>
      </c>
    </row>
    <row r="7072">
      <c r="A7072" s="25" t="s">
        <v>665</v>
      </c>
      <c r="B7072" s="25" t="s">
        <v>704</v>
      </c>
      <c r="C7072" s="25" t="s">
        <v>683</v>
      </c>
      <c r="D7072" s="25" t="s">
        <v>60</v>
      </c>
      <c r="E7072" s="25" t="s">
        <v>12</v>
      </c>
      <c r="F7072" s="25" t="s">
        <v>707</v>
      </c>
      <c r="G7072" s="25">
        <v>9868.0</v>
      </c>
    </row>
    <row r="7073">
      <c r="A7073" s="25" t="s">
        <v>665</v>
      </c>
      <c r="B7073" s="25" t="s">
        <v>704</v>
      </c>
      <c r="C7073" s="25" t="s">
        <v>683</v>
      </c>
      <c r="D7073" s="25" t="s">
        <v>60</v>
      </c>
      <c r="E7073" s="25" t="s">
        <v>18</v>
      </c>
      <c r="F7073" s="25" t="s">
        <v>705</v>
      </c>
      <c r="G7073" s="25">
        <v>5553.0</v>
      </c>
    </row>
    <row r="7074">
      <c r="A7074" s="25" t="s">
        <v>665</v>
      </c>
      <c r="B7074" s="25" t="s">
        <v>704</v>
      </c>
      <c r="C7074" s="25" t="s">
        <v>683</v>
      </c>
      <c r="D7074" s="25" t="s">
        <v>60</v>
      </c>
      <c r="E7074" s="25" t="s">
        <v>18</v>
      </c>
      <c r="F7074" s="25" t="s">
        <v>706</v>
      </c>
      <c r="G7074" s="25">
        <v>1431.0</v>
      </c>
    </row>
    <row r="7075">
      <c r="A7075" s="25" t="s">
        <v>665</v>
      </c>
      <c r="B7075" s="25" t="s">
        <v>704</v>
      </c>
      <c r="C7075" s="25" t="s">
        <v>683</v>
      </c>
      <c r="D7075" s="25" t="s">
        <v>60</v>
      </c>
      <c r="E7075" s="25" t="s">
        <v>18</v>
      </c>
      <c r="F7075" s="25" t="s">
        <v>707</v>
      </c>
      <c r="G7075" s="25">
        <v>1165.0</v>
      </c>
    </row>
    <row r="7076">
      <c r="A7076" s="25" t="s">
        <v>665</v>
      </c>
      <c r="B7076" s="25" t="s">
        <v>704</v>
      </c>
      <c r="C7076" s="25" t="s">
        <v>683</v>
      </c>
      <c r="D7076" s="25" t="s">
        <v>61</v>
      </c>
      <c r="E7076" s="25" t="s">
        <v>17</v>
      </c>
      <c r="F7076" s="25" t="s">
        <v>705</v>
      </c>
      <c r="G7076" s="25">
        <v>325539.0</v>
      </c>
    </row>
    <row r="7077">
      <c r="A7077" s="25" t="s">
        <v>665</v>
      </c>
      <c r="B7077" s="25" t="s">
        <v>704</v>
      </c>
      <c r="C7077" s="25" t="s">
        <v>683</v>
      </c>
      <c r="D7077" s="25" t="s">
        <v>61</v>
      </c>
      <c r="E7077" s="25" t="s">
        <v>17</v>
      </c>
      <c r="F7077" s="25" t="s">
        <v>706</v>
      </c>
      <c r="G7077" s="25">
        <v>153355.0</v>
      </c>
    </row>
    <row r="7078">
      <c r="A7078" s="25" t="s">
        <v>665</v>
      </c>
      <c r="B7078" s="25" t="s">
        <v>704</v>
      </c>
      <c r="C7078" s="25" t="s">
        <v>683</v>
      </c>
      <c r="D7078" s="25" t="s">
        <v>61</v>
      </c>
      <c r="E7078" s="25" t="s">
        <v>17</v>
      </c>
      <c r="F7078" s="25" t="s">
        <v>707</v>
      </c>
      <c r="G7078" s="25">
        <v>102846.0</v>
      </c>
    </row>
    <row r="7079">
      <c r="A7079" s="25" t="s">
        <v>665</v>
      </c>
      <c r="B7079" s="25" t="s">
        <v>704</v>
      </c>
      <c r="C7079" s="25" t="s">
        <v>683</v>
      </c>
      <c r="D7079" s="25" t="s">
        <v>61</v>
      </c>
      <c r="E7079" s="25" t="s">
        <v>14</v>
      </c>
      <c r="F7079" s="25" t="s">
        <v>705</v>
      </c>
      <c r="G7079" s="25">
        <v>91037.0</v>
      </c>
    </row>
    <row r="7080">
      <c r="A7080" s="25" t="s">
        <v>665</v>
      </c>
      <c r="B7080" s="25" t="s">
        <v>704</v>
      </c>
      <c r="C7080" s="25" t="s">
        <v>683</v>
      </c>
      <c r="D7080" s="25" t="s">
        <v>61</v>
      </c>
      <c r="E7080" s="25" t="s">
        <v>14</v>
      </c>
      <c r="F7080" s="25" t="s">
        <v>706</v>
      </c>
      <c r="G7080" s="25">
        <v>130.0</v>
      </c>
    </row>
    <row r="7081">
      <c r="A7081" s="25" t="s">
        <v>665</v>
      </c>
      <c r="B7081" s="25" t="s">
        <v>704</v>
      </c>
      <c r="C7081" s="25" t="s">
        <v>683</v>
      </c>
      <c r="D7081" s="25" t="s">
        <v>61</v>
      </c>
      <c r="E7081" s="25" t="s">
        <v>14</v>
      </c>
      <c r="F7081" s="25" t="s">
        <v>707</v>
      </c>
      <c r="G7081" s="25">
        <v>121.0</v>
      </c>
    </row>
    <row r="7082">
      <c r="A7082" s="25" t="s">
        <v>665</v>
      </c>
      <c r="B7082" s="25" t="s">
        <v>704</v>
      </c>
      <c r="C7082" s="25" t="s">
        <v>683</v>
      </c>
      <c r="D7082" s="25" t="s">
        <v>61</v>
      </c>
      <c r="E7082" s="25" t="s">
        <v>11</v>
      </c>
      <c r="F7082" s="25" t="s">
        <v>705</v>
      </c>
      <c r="G7082" s="25">
        <v>1844282.0</v>
      </c>
    </row>
    <row r="7083">
      <c r="A7083" s="25" t="s">
        <v>665</v>
      </c>
      <c r="B7083" s="25" t="s">
        <v>704</v>
      </c>
      <c r="C7083" s="25" t="s">
        <v>683</v>
      </c>
      <c r="D7083" s="25" t="s">
        <v>61</v>
      </c>
      <c r="E7083" s="25" t="s">
        <v>11</v>
      </c>
      <c r="F7083" s="25" t="s">
        <v>706</v>
      </c>
      <c r="G7083" s="25">
        <v>353278.0</v>
      </c>
    </row>
    <row r="7084">
      <c r="A7084" s="25" t="s">
        <v>665</v>
      </c>
      <c r="B7084" s="25" t="s">
        <v>704</v>
      </c>
      <c r="C7084" s="25" t="s">
        <v>683</v>
      </c>
      <c r="D7084" s="25" t="s">
        <v>61</v>
      </c>
      <c r="E7084" s="25" t="s">
        <v>11</v>
      </c>
      <c r="F7084" s="25" t="s">
        <v>707</v>
      </c>
      <c r="G7084" s="25">
        <v>303478.0</v>
      </c>
    </row>
    <row r="7085">
      <c r="A7085" s="25" t="s">
        <v>665</v>
      </c>
      <c r="B7085" s="25" t="s">
        <v>704</v>
      </c>
      <c r="C7085" s="25" t="s">
        <v>683</v>
      </c>
      <c r="D7085" s="25" t="s">
        <v>61</v>
      </c>
      <c r="E7085" s="25" t="s">
        <v>20</v>
      </c>
      <c r="F7085" s="25" t="s">
        <v>705</v>
      </c>
      <c r="G7085" s="25">
        <v>115377.0</v>
      </c>
    </row>
    <row r="7086">
      <c r="A7086" s="25" t="s">
        <v>665</v>
      </c>
      <c r="B7086" s="25" t="s">
        <v>704</v>
      </c>
      <c r="C7086" s="25" t="s">
        <v>683</v>
      </c>
      <c r="D7086" s="25" t="s">
        <v>61</v>
      </c>
      <c r="E7086" s="25" t="s">
        <v>20</v>
      </c>
      <c r="F7086" s="25" t="s">
        <v>706</v>
      </c>
      <c r="G7086" s="25">
        <v>36287.0</v>
      </c>
    </row>
    <row r="7087">
      <c r="A7087" s="25" t="s">
        <v>665</v>
      </c>
      <c r="B7087" s="25" t="s">
        <v>704</v>
      </c>
      <c r="C7087" s="25" t="s">
        <v>683</v>
      </c>
      <c r="D7087" s="25" t="s">
        <v>61</v>
      </c>
      <c r="E7087" s="25" t="s">
        <v>20</v>
      </c>
      <c r="F7087" s="25" t="s">
        <v>707</v>
      </c>
      <c r="G7087" s="25">
        <v>31172.0</v>
      </c>
    </row>
    <row r="7088">
      <c r="A7088" s="25" t="s">
        <v>665</v>
      </c>
      <c r="B7088" s="25" t="s">
        <v>704</v>
      </c>
      <c r="C7088" s="25" t="s">
        <v>683</v>
      </c>
      <c r="D7088" s="25" t="s">
        <v>61</v>
      </c>
      <c r="E7088" s="25" t="s">
        <v>15</v>
      </c>
      <c r="F7088" s="25" t="s">
        <v>705</v>
      </c>
      <c r="G7088" s="25">
        <v>127434.0</v>
      </c>
    </row>
    <row r="7089">
      <c r="A7089" s="25" t="s">
        <v>665</v>
      </c>
      <c r="B7089" s="25" t="s">
        <v>704</v>
      </c>
      <c r="C7089" s="25" t="s">
        <v>683</v>
      </c>
      <c r="D7089" s="25" t="s">
        <v>61</v>
      </c>
      <c r="E7089" s="25" t="s">
        <v>15</v>
      </c>
      <c r="F7089" s="25" t="s">
        <v>706</v>
      </c>
      <c r="G7089" s="25">
        <v>3615.0</v>
      </c>
    </row>
    <row r="7090">
      <c r="A7090" s="25" t="s">
        <v>665</v>
      </c>
      <c r="B7090" s="25" t="s">
        <v>704</v>
      </c>
      <c r="C7090" s="25" t="s">
        <v>683</v>
      </c>
      <c r="D7090" s="25" t="s">
        <v>61</v>
      </c>
      <c r="E7090" s="25" t="s">
        <v>15</v>
      </c>
      <c r="F7090" s="25" t="s">
        <v>707</v>
      </c>
      <c r="G7090" s="25">
        <v>3590.0</v>
      </c>
    </row>
    <row r="7091">
      <c r="A7091" s="25" t="s">
        <v>665</v>
      </c>
      <c r="B7091" s="25" t="s">
        <v>704</v>
      </c>
      <c r="C7091" s="25" t="s">
        <v>683</v>
      </c>
      <c r="D7091" s="25" t="s">
        <v>61</v>
      </c>
      <c r="E7091" s="25" t="s">
        <v>19</v>
      </c>
      <c r="F7091" s="25" t="s">
        <v>705</v>
      </c>
      <c r="G7091" s="25">
        <v>38741.0</v>
      </c>
    </row>
    <row r="7092">
      <c r="A7092" s="25" t="s">
        <v>665</v>
      </c>
      <c r="B7092" s="25" t="s">
        <v>704</v>
      </c>
      <c r="C7092" s="25" t="s">
        <v>683</v>
      </c>
      <c r="D7092" s="25" t="s">
        <v>61</v>
      </c>
      <c r="E7092" s="25" t="s">
        <v>19</v>
      </c>
      <c r="F7092" s="25" t="s">
        <v>706</v>
      </c>
      <c r="G7092" s="25">
        <v>28202.0</v>
      </c>
    </row>
    <row r="7093">
      <c r="A7093" s="25" t="s">
        <v>665</v>
      </c>
      <c r="B7093" s="25" t="s">
        <v>704</v>
      </c>
      <c r="C7093" s="25" t="s">
        <v>683</v>
      </c>
      <c r="D7093" s="25" t="s">
        <v>61</v>
      </c>
      <c r="E7093" s="25" t="s">
        <v>19</v>
      </c>
      <c r="F7093" s="25" t="s">
        <v>707</v>
      </c>
      <c r="G7093" s="25">
        <v>24239.0</v>
      </c>
    </row>
    <row r="7094">
      <c r="A7094" s="25" t="s">
        <v>665</v>
      </c>
      <c r="B7094" s="25" t="s">
        <v>704</v>
      </c>
      <c r="C7094" s="25" t="s">
        <v>683</v>
      </c>
      <c r="D7094" s="25" t="s">
        <v>61</v>
      </c>
      <c r="E7094" s="25" t="s">
        <v>13</v>
      </c>
      <c r="F7094" s="25" t="s">
        <v>705</v>
      </c>
      <c r="G7094" s="25">
        <v>48733.0</v>
      </c>
    </row>
    <row r="7095">
      <c r="A7095" s="25" t="s">
        <v>665</v>
      </c>
      <c r="B7095" s="25" t="s">
        <v>704</v>
      </c>
      <c r="C7095" s="25" t="s">
        <v>683</v>
      </c>
      <c r="D7095" s="25" t="s">
        <v>61</v>
      </c>
      <c r="E7095" s="25" t="s">
        <v>13</v>
      </c>
      <c r="F7095" s="25" t="s">
        <v>706</v>
      </c>
      <c r="G7095" s="25">
        <v>14277.0</v>
      </c>
    </row>
    <row r="7096">
      <c r="A7096" s="25" t="s">
        <v>665</v>
      </c>
      <c r="B7096" s="25" t="s">
        <v>704</v>
      </c>
      <c r="C7096" s="25" t="s">
        <v>683</v>
      </c>
      <c r="D7096" s="25" t="s">
        <v>61</v>
      </c>
      <c r="E7096" s="25" t="s">
        <v>13</v>
      </c>
      <c r="F7096" s="25" t="s">
        <v>707</v>
      </c>
      <c r="G7096" s="25">
        <v>13218.0</v>
      </c>
    </row>
    <row r="7097">
      <c r="A7097" s="25" t="s">
        <v>665</v>
      </c>
      <c r="B7097" s="25" t="s">
        <v>704</v>
      </c>
      <c r="C7097" s="25" t="s">
        <v>683</v>
      </c>
      <c r="D7097" s="25" t="s">
        <v>61</v>
      </c>
      <c r="E7097" s="25" t="s">
        <v>10</v>
      </c>
      <c r="F7097" s="25" t="s">
        <v>705</v>
      </c>
      <c r="G7097" s="25">
        <v>1672180.0</v>
      </c>
    </row>
    <row r="7098">
      <c r="A7098" s="25" t="s">
        <v>665</v>
      </c>
      <c r="B7098" s="25" t="s">
        <v>704</v>
      </c>
      <c r="C7098" s="25" t="s">
        <v>683</v>
      </c>
      <c r="D7098" s="25" t="s">
        <v>61</v>
      </c>
      <c r="E7098" s="25" t="s">
        <v>10</v>
      </c>
      <c r="F7098" s="25" t="s">
        <v>706</v>
      </c>
      <c r="G7098" s="25">
        <v>979513.0</v>
      </c>
    </row>
    <row r="7099">
      <c r="A7099" s="25" t="s">
        <v>665</v>
      </c>
      <c r="B7099" s="25" t="s">
        <v>704</v>
      </c>
      <c r="C7099" s="25" t="s">
        <v>683</v>
      </c>
      <c r="D7099" s="25" t="s">
        <v>61</v>
      </c>
      <c r="E7099" s="25" t="s">
        <v>10</v>
      </c>
      <c r="F7099" s="25" t="s">
        <v>707</v>
      </c>
      <c r="G7099" s="25">
        <v>577016.0</v>
      </c>
    </row>
    <row r="7100">
      <c r="A7100" s="25" t="s">
        <v>665</v>
      </c>
      <c r="B7100" s="25" t="s">
        <v>704</v>
      </c>
      <c r="C7100" s="25" t="s">
        <v>683</v>
      </c>
      <c r="D7100" s="25" t="s">
        <v>61</v>
      </c>
      <c r="E7100" s="25" t="s">
        <v>16</v>
      </c>
      <c r="F7100" s="25" t="s">
        <v>705</v>
      </c>
      <c r="G7100" s="25">
        <v>699041.0</v>
      </c>
    </row>
    <row r="7101">
      <c r="A7101" s="25" t="s">
        <v>665</v>
      </c>
      <c r="B7101" s="25" t="s">
        <v>704</v>
      </c>
      <c r="C7101" s="25" t="s">
        <v>683</v>
      </c>
      <c r="D7101" s="25" t="s">
        <v>61</v>
      </c>
      <c r="E7101" s="25" t="s">
        <v>16</v>
      </c>
      <c r="F7101" s="25" t="s">
        <v>706</v>
      </c>
      <c r="G7101" s="25">
        <v>572477.0</v>
      </c>
    </row>
    <row r="7102">
      <c r="A7102" s="25" t="s">
        <v>665</v>
      </c>
      <c r="B7102" s="25" t="s">
        <v>704</v>
      </c>
      <c r="C7102" s="25" t="s">
        <v>683</v>
      </c>
      <c r="D7102" s="25" t="s">
        <v>61</v>
      </c>
      <c r="E7102" s="25" t="s">
        <v>16</v>
      </c>
      <c r="F7102" s="25" t="s">
        <v>707</v>
      </c>
      <c r="G7102" s="25">
        <v>420697.0</v>
      </c>
    </row>
    <row r="7103">
      <c r="A7103" s="25" t="s">
        <v>665</v>
      </c>
      <c r="B7103" s="25" t="s">
        <v>704</v>
      </c>
      <c r="C7103" s="25" t="s">
        <v>683</v>
      </c>
      <c r="D7103" s="25" t="s">
        <v>61</v>
      </c>
      <c r="E7103" s="25" t="s">
        <v>12</v>
      </c>
      <c r="F7103" s="25" t="s">
        <v>705</v>
      </c>
      <c r="G7103" s="25">
        <v>217306.0</v>
      </c>
    </row>
    <row r="7104">
      <c r="A7104" s="25" t="s">
        <v>665</v>
      </c>
      <c r="B7104" s="25" t="s">
        <v>704</v>
      </c>
      <c r="C7104" s="25" t="s">
        <v>683</v>
      </c>
      <c r="D7104" s="25" t="s">
        <v>61</v>
      </c>
      <c r="E7104" s="25" t="s">
        <v>12</v>
      </c>
      <c r="F7104" s="25" t="s">
        <v>706</v>
      </c>
      <c r="G7104" s="25">
        <v>40802.0</v>
      </c>
    </row>
    <row r="7105">
      <c r="A7105" s="25" t="s">
        <v>665</v>
      </c>
      <c r="B7105" s="25" t="s">
        <v>704</v>
      </c>
      <c r="C7105" s="25" t="s">
        <v>683</v>
      </c>
      <c r="D7105" s="25" t="s">
        <v>61</v>
      </c>
      <c r="E7105" s="25" t="s">
        <v>12</v>
      </c>
      <c r="F7105" s="25" t="s">
        <v>707</v>
      </c>
      <c r="G7105" s="25">
        <v>32357.0</v>
      </c>
    </row>
    <row r="7106">
      <c r="A7106" s="25" t="s">
        <v>665</v>
      </c>
      <c r="B7106" s="25" t="s">
        <v>704</v>
      </c>
      <c r="C7106" s="25" t="s">
        <v>683</v>
      </c>
      <c r="D7106" s="25" t="s">
        <v>61</v>
      </c>
      <c r="E7106" s="25" t="s">
        <v>18</v>
      </c>
      <c r="F7106" s="25" t="s">
        <v>705</v>
      </c>
      <c r="G7106" s="25">
        <v>33857.0</v>
      </c>
    </row>
    <row r="7107">
      <c r="A7107" s="25" t="s">
        <v>665</v>
      </c>
      <c r="B7107" s="25" t="s">
        <v>704</v>
      </c>
      <c r="C7107" s="25" t="s">
        <v>683</v>
      </c>
      <c r="D7107" s="25" t="s">
        <v>61</v>
      </c>
      <c r="E7107" s="25" t="s">
        <v>18</v>
      </c>
      <c r="F7107" s="25" t="s">
        <v>706</v>
      </c>
      <c r="G7107" s="25">
        <v>5471.0</v>
      </c>
    </row>
    <row r="7108">
      <c r="A7108" s="25" t="s">
        <v>665</v>
      </c>
      <c r="B7108" s="25" t="s">
        <v>704</v>
      </c>
      <c r="C7108" s="25" t="s">
        <v>683</v>
      </c>
      <c r="D7108" s="25" t="s">
        <v>61</v>
      </c>
      <c r="E7108" s="25" t="s">
        <v>18</v>
      </c>
      <c r="F7108" s="25" t="s">
        <v>707</v>
      </c>
      <c r="G7108" s="25">
        <v>4764.0</v>
      </c>
    </row>
    <row r="7109">
      <c r="A7109" s="25" t="s">
        <v>665</v>
      </c>
      <c r="B7109" s="25" t="s">
        <v>704</v>
      </c>
      <c r="C7109" s="25" t="s">
        <v>683</v>
      </c>
      <c r="D7109" s="25" t="s">
        <v>195</v>
      </c>
      <c r="E7109" s="25" t="s">
        <v>17</v>
      </c>
      <c r="F7109" s="25" t="s">
        <v>705</v>
      </c>
      <c r="G7109" s="25">
        <v>33.0</v>
      </c>
    </row>
    <row r="7110">
      <c r="A7110" s="25" t="s">
        <v>665</v>
      </c>
      <c r="B7110" s="25" t="s">
        <v>704</v>
      </c>
      <c r="C7110" s="25" t="s">
        <v>683</v>
      </c>
      <c r="D7110" s="25" t="s">
        <v>195</v>
      </c>
      <c r="E7110" s="25" t="s">
        <v>17</v>
      </c>
      <c r="F7110" s="25" t="s">
        <v>706</v>
      </c>
      <c r="G7110" s="25">
        <v>4.0</v>
      </c>
    </row>
    <row r="7111">
      <c r="A7111" s="25" t="s">
        <v>665</v>
      </c>
      <c r="B7111" s="25" t="s">
        <v>704</v>
      </c>
      <c r="C7111" s="25" t="s">
        <v>683</v>
      </c>
      <c r="D7111" s="25" t="s">
        <v>195</v>
      </c>
      <c r="E7111" s="25" t="s">
        <v>17</v>
      </c>
      <c r="F7111" s="25" t="s">
        <v>707</v>
      </c>
      <c r="G7111" s="25">
        <v>3.0</v>
      </c>
    </row>
    <row r="7112">
      <c r="A7112" s="25" t="s">
        <v>665</v>
      </c>
      <c r="B7112" s="25" t="s">
        <v>704</v>
      </c>
      <c r="C7112" s="25" t="s">
        <v>683</v>
      </c>
      <c r="D7112" s="25" t="s">
        <v>195</v>
      </c>
      <c r="E7112" s="25" t="s">
        <v>14</v>
      </c>
      <c r="F7112" s="25" t="s">
        <v>705</v>
      </c>
      <c r="G7112" s="25">
        <v>101.0</v>
      </c>
    </row>
    <row r="7113">
      <c r="A7113" s="25" t="s">
        <v>665</v>
      </c>
      <c r="B7113" s="25" t="s">
        <v>704</v>
      </c>
      <c r="C7113" s="25" t="s">
        <v>683</v>
      </c>
      <c r="D7113" s="25" t="s">
        <v>195</v>
      </c>
      <c r="E7113" s="25" t="s">
        <v>14</v>
      </c>
      <c r="F7113" s="25" t="s">
        <v>706</v>
      </c>
      <c r="G7113" s="25">
        <v>0.0</v>
      </c>
    </row>
    <row r="7114">
      <c r="A7114" s="25" t="s">
        <v>665</v>
      </c>
      <c r="B7114" s="25" t="s">
        <v>704</v>
      </c>
      <c r="C7114" s="25" t="s">
        <v>683</v>
      </c>
      <c r="D7114" s="25" t="s">
        <v>195</v>
      </c>
      <c r="E7114" s="25" t="s">
        <v>14</v>
      </c>
      <c r="F7114" s="25" t="s">
        <v>707</v>
      </c>
      <c r="G7114" s="25">
        <v>0.0</v>
      </c>
    </row>
    <row r="7115">
      <c r="A7115" s="25" t="s">
        <v>665</v>
      </c>
      <c r="B7115" s="25" t="s">
        <v>704</v>
      </c>
      <c r="C7115" s="25" t="s">
        <v>683</v>
      </c>
      <c r="D7115" s="25" t="s">
        <v>195</v>
      </c>
      <c r="E7115" s="25" t="s">
        <v>11</v>
      </c>
      <c r="F7115" s="25" t="s">
        <v>705</v>
      </c>
      <c r="G7115" s="25">
        <v>16696.0</v>
      </c>
    </row>
    <row r="7116">
      <c r="A7116" s="25" t="s">
        <v>665</v>
      </c>
      <c r="B7116" s="25" t="s">
        <v>704</v>
      </c>
      <c r="C7116" s="25" t="s">
        <v>683</v>
      </c>
      <c r="D7116" s="25" t="s">
        <v>195</v>
      </c>
      <c r="E7116" s="25" t="s">
        <v>11</v>
      </c>
      <c r="F7116" s="25" t="s">
        <v>706</v>
      </c>
      <c r="G7116" s="25">
        <v>12505.0</v>
      </c>
    </row>
    <row r="7117">
      <c r="A7117" s="25" t="s">
        <v>665</v>
      </c>
      <c r="B7117" s="25" t="s">
        <v>704</v>
      </c>
      <c r="C7117" s="25" t="s">
        <v>683</v>
      </c>
      <c r="D7117" s="25" t="s">
        <v>195</v>
      </c>
      <c r="E7117" s="25" t="s">
        <v>11</v>
      </c>
      <c r="F7117" s="25" t="s">
        <v>707</v>
      </c>
      <c r="G7117" s="25">
        <v>11553.0</v>
      </c>
    </row>
    <row r="7118">
      <c r="A7118" s="25" t="s">
        <v>665</v>
      </c>
      <c r="B7118" s="25" t="s">
        <v>704</v>
      </c>
      <c r="C7118" s="25" t="s">
        <v>683</v>
      </c>
      <c r="D7118" s="25" t="s">
        <v>195</v>
      </c>
      <c r="E7118" s="25" t="s">
        <v>20</v>
      </c>
      <c r="F7118" s="25" t="s">
        <v>705</v>
      </c>
      <c r="G7118" s="25">
        <v>46.0</v>
      </c>
    </row>
    <row r="7119">
      <c r="A7119" s="25" t="s">
        <v>665</v>
      </c>
      <c r="B7119" s="25" t="s">
        <v>704</v>
      </c>
      <c r="C7119" s="25" t="s">
        <v>683</v>
      </c>
      <c r="D7119" s="25" t="s">
        <v>195</v>
      </c>
      <c r="E7119" s="25" t="s">
        <v>20</v>
      </c>
      <c r="F7119" s="25" t="s">
        <v>706</v>
      </c>
      <c r="G7119" s="25">
        <v>3.0</v>
      </c>
    </row>
    <row r="7120">
      <c r="A7120" s="25" t="s">
        <v>665</v>
      </c>
      <c r="B7120" s="25" t="s">
        <v>704</v>
      </c>
      <c r="C7120" s="25" t="s">
        <v>683</v>
      </c>
      <c r="D7120" s="25" t="s">
        <v>195</v>
      </c>
      <c r="E7120" s="25" t="s">
        <v>20</v>
      </c>
      <c r="F7120" s="25" t="s">
        <v>707</v>
      </c>
      <c r="G7120" s="25">
        <v>3.0</v>
      </c>
    </row>
    <row r="7121">
      <c r="A7121" s="25" t="s">
        <v>665</v>
      </c>
      <c r="B7121" s="25" t="s">
        <v>704</v>
      </c>
      <c r="C7121" s="25" t="s">
        <v>683</v>
      </c>
      <c r="D7121" s="25" t="s">
        <v>195</v>
      </c>
      <c r="E7121" s="25" t="s">
        <v>15</v>
      </c>
      <c r="F7121" s="25" t="s">
        <v>705</v>
      </c>
      <c r="G7121" s="25">
        <v>8601.0</v>
      </c>
    </row>
    <row r="7122">
      <c r="A7122" s="25" t="s">
        <v>665</v>
      </c>
      <c r="B7122" s="25" t="s">
        <v>704</v>
      </c>
      <c r="C7122" s="25" t="s">
        <v>683</v>
      </c>
      <c r="D7122" s="25" t="s">
        <v>195</v>
      </c>
      <c r="E7122" s="25" t="s">
        <v>15</v>
      </c>
      <c r="F7122" s="25" t="s">
        <v>706</v>
      </c>
      <c r="G7122" s="25">
        <v>13.0</v>
      </c>
    </row>
    <row r="7123">
      <c r="A7123" s="25" t="s">
        <v>665</v>
      </c>
      <c r="B7123" s="25" t="s">
        <v>704</v>
      </c>
      <c r="C7123" s="25" t="s">
        <v>683</v>
      </c>
      <c r="D7123" s="25" t="s">
        <v>195</v>
      </c>
      <c r="E7123" s="25" t="s">
        <v>15</v>
      </c>
      <c r="F7123" s="25" t="s">
        <v>707</v>
      </c>
      <c r="G7123" s="25">
        <v>13.0</v>
      </c>
    </row>
    <row r="7124">
      <c r="A7124" s="25" t="s">
        <v>665</v>
      </c>
      <c r="B7124" s="25" t="s">
        <v>704</v>
      </c>
      <c r="C7124" s="25" t="s">
        <v>683</v>
      </c>
      <c r="D7124" s="25" t="s">
        <v>195</v>
      </c>
      <c r="E7124" s="25" t="s">
        <v>19</v>
      </c>
      <c r="F7124" s="25" t="s">
        <v>705</v>
      </c>
      <c r="G7124" s="25">
        <v>22.0</v>
      </c>
    </row>
    <row r="7125">
      <c r="A7125" s="25" t="s">
        <v>665</v>
      </c>
      <c r="B7125" s="25" t="s">
        <v>704</v>
      </c>
      <c r="C7125" s="25" t="s">
        <v>683</v>
      </c>
      <c r="D7125" s="25" t="s">
        <v>195</v>
      </c>
      <c r="E7125" s="25" t="s">
        <v>19</v>
      </c>
      <c r="F7125" s="25" t="s">
        <v>706</v>
      </c>
      <c r="G7125" s="25">
        <v>6.0</v>
      </c>
    </row>
    <row r="7126">
      <c r="A7126" s="25" t="s">
        <v>665</v>
      </c>
      <c r="B7126" s="25" t="s">
        <v>704</v>
      </c>
      <c r="C7126" s="25" t="s">
        <v>683</v>
      </c>
      <c r="D7126" s="25" t="s">
        <v>195</v>
      </c>
      <c r="E7126" s="25" t="s">
        <v>19</v>
      </c>
      <c r="F7126" s="25" t="s">
        <v>707</v>
      </c>
      <c r="G7126" s="25">
        <v>5.0</v>
      </c>
    </row>
    <row r="7127">
      <c r="A7127" s="25" t="s">
        <v>665</v>
      </c>
      <c r="B7127" s="25" t="s">
        <v>704</v>
      </c>
      <c r="C7127" s="25" t="s">
        <v>683</v>
      </c>
      <c r="D7127" s="25" t="s">
        <v>195</v>
      </c>
      <c r="E7127" s="25" t="s">
        <v>13</v>
      </c>
      <c r="F7127" s="25" t="s">
        <v>705</v>
      </c>
      <c r="G7127" s="25">
        <v>23.0</v>
      </c>
    </row>
    <row r="7128">
      <c r="A7128" s="25" t="s">
        <v>665</v>
      </c>
      <c r="B7128" s="25" t="s">
        <v>704</v>
      </c>
      <c r="C7128" s="25" t="s">
        <v>683</v>
      </c>
      <c r="D7128" s="25" t="s">
        <v>195</v>
      </c>
      <c r="E7128" s="25" t="s">
        <v>13</v>
      </c>
      <c r="F7128" s="25" t="s">
        <v>706</v>
      </c>
      <c r="G7128" s="25">
        <v>1.0</v>
      </c>
    </row>
    <row r="7129">
      <c r="A7129" s="25" t="s">
        <v>665</v>
      </c>
      <c r="B7129" s="25" t="s">
        <v>704</v>
      </c>
      <c r="C7129" s="25" t="s">
        <v>683</v>
      </c>
      <c r="D7129" s="25" t="s">
        <v>195</v>
      </c>
      <c r="E7129" s="25" t="s">
        <v>13</v>
      </c>
      <c r="F7129" s="25" t="s">
        <v>707</v>
      </c>
      <c r="G7129" s="25">
        <v>1.0</v>
      </c>
    </row>
    <row r="7130">
      <c r="A7130" s="25" t="s">
        <v>665</v>
      </c>
      <c r="B7130" s="25" t="s">
        <v>704</v>
      </c>
      <c r="C7130" s="25" t="s">
        <v>683</v>
      </c>
      <c r="D7130" s="25" t="s">
        <v>195</v>
      </c>
      <c r="E7130" s="25" t="s">
        <v>10</v>
      </c>
      <c r="F7130" s="25" t="s">
        <v>705</v>
      </c>
      <c r="G7130" s="25">
        <v>14930.0</v>
      </c>
    </row>
    <row r="7131">
      <c r="A7131" s="25" t="s">
        <v>665</v>
      </c>
      <c r="B7131" s="25" t="s">
        <v>704</v>
      </c>
      <c r="C7131" s="25" t="s">
        <v>683</v>
      </c>
      <c r="D7131" s="25" t="s">
        <v>195</v>
      </c>
      <c r="E7131" s="25" t="s">
        <v>10</v>
      </c>
      <c r="F7131" s="25" t="s">
        <v>706</v>
      </c>
      <c r="G7131" s="25">
        <v>13416.0</v>
      </c>
    </row>
    <row r="7132">
      <c r="A7132" s="25" t="s">
        <v>665</v>
      </c>
      <c r="B7132" s="25" t="s">
        <v>704</v>
      </c>
      <c r="C7132" s="25" t="s">
        <v>683</v>
      </c>
      <c r="D7132" s="25" t="s">
        <v>195</v>
      </c>
      <c r="E7132" s="25" t="s">
        <v>10</v>
      </c>
      <c r="F7132" s="25" t="s">
        <v>707</v>
      </c>
      <c r="G7132" s="25">
        <v>12338.0</v>
      </c>
    </row>
    <row r="7133">
      <c r="A7133" s="25" t="s">
        <v>665</v>
      </c>
      <c r="B7133" s="25" t="s">
        <v>704</v>
      </c>
      <c r="C7133" s="25" t="s">
        <v>683</v>
      </c>
      <c r="D7133" s="25" t="s">
        <v>195</v>
      </c>
      <c r="E7133" s="25" t="s">
        <v>16</v>
      </c>
      <c r="F7133" s="25" t="s">
        <v>705</v>
      </c>
      <c r="G7133" s="25">
        <v>53552.0</v>
      </c>
    </row>
    <row r="7134">
      <c r="A7134" s="25" t="s">
        <v>665</v>
      </c>
      <c r="B7134" s="25" t="s">
        <v>704</v>
      </c>
      <c r="C7134" s="25" t="s">
        <v>683</v>
      </c>
      <c r="D7134" s="25" t="s">
        <v>195</v>
      </c>
      <c r="E7134" s="25" t="s">
        <v>16</v>
      </c>
      <c r="F7134" s="25" t="s">
        <v>706</v>
      </c>
      <c r="G7134" s="25">
        <v>53300.0</v>
      </c>
    </row>
    <row r="7135">
      <c r="A7135" s="25" t="s">
        <v>665</v>
      </c>
      <c r="B7135" s="25" t="s">
        <v>704</v>
      </c>
      <c r="C7135" s="25" t="s">
        <v>683</v>
      </c>
      <c r="D7135" s="25" t="s">
        <v>195</v>
      </c>
      <c r="E7135" s="25" t="s">
        <v>16</v>
      </c>
      <c r="F7135" s="25" t="s">
        <v>707</v>
      </c>
      <c r="G7135" s="25">
        <v>40628.0</v>
      </c>
    </row>
    <row r="7136">
      <c r="A7136" s="25" t="s">
        <v>665</v>
      </c>
      <c r="B7136" s="25" t="s">
        <v>704</v>
      </c>
      <c r="C7136" s="25" t="s">
        <v>683</v>
      </c>
      <c r="D7136" s="25" t="s">
        <v>195</v>
      </c>
      <c r="E7136" s="25" t="s">
        <v>12</v>
      </c>
      <c r="F7136" s="25" t="s">
        <v>705</v>
      </c>
      <c r="G7136" s="25">
        <v>336.0</v>
      </c>
    </row>
    <row r="7137">
      <c r="A7137" s="25" t="s">
        <v>665</v>
      </c>
      <c r="B7137" s="25" t="s">
        <v>704</v>
      </c>
      <c r="C7137" s="25" t="s">
        <v>683</v>
      </c>
      <c r="D7137" s="25" t="s">
        <v>195</v>
      </c>
      <c r="E7137" s="25" t="s">
        <v>12</v>
      </c>
      <c r="F7137" s="25" t="s">
        <v>706</v>
      </c>
      <c r="G7137" s="25">
        <v>237.0</v>
      </c>
    </row>
    <row r="7138">
      <c r="A7138" s="25" t="s">
        <v>665</v>
      </c>
      <c r="B7138" s="25" t="s">
        <v>704</v>
      </c>
      <c r="C7138" s="25" t="s">
        <v>683</v>
      </c>
      <c r="D7138" s="25" t="s">
        <v>195</v>
      </c>
      <c r="E7138" s="25" t="s">
        <v>12</v>
      </c>
      <c r="F7138" s="25" t="s">
        <v>707</v>
      </c>
      <c r="G7138" s="25">
        <v>235.0</v>
      </c>
    </row>
    <row r="7139">
      <c r="A7139" s="25" t="s">
        <v>665</v>
      </c>
      <c r="B7139" s="25" t="s">
        <v>704</v>
      </c>
      <c r="C7139" s="25" t="s">
        <v>683</v>
      </c>
      <c r="D7139" s="25" t="s">
        <v>195</v>
      </c>
      <c r="E7139" s="25" t="s">
        <v>18</v>
      </c>
      <c r="F7139" s="25" t="s">
        <v>705</v>
      </c>
      <c r="G7139" s="25">
        <v>14.0</v>
      </c>
    </row>
    <row r="7140">
      <c r="A7140" s="25" t="s">
        <v>665</v>
      </c>
      <c r="B7140" s="25" t="s">
        <v>704</v>
      </c>
      <c r="C7140" s="25" t="s">
        <v>683</v>
      </c>
      <c r="D7140" s="25" t="s">
        <v>195</v>
      </c>
      <c r="E7140" s="25" t="s">
        <v>18</v>
      </c>
      <c r="F7140" s="25" t="s">
        <v>706</v>
      </c>
      <c r="G7140" s="25">
        <v>4.0</v>
      </c>
    </row>
    <row r="7141">
      <c r="A7141" s="25" t="s">
        <v>665</v>
      </c>
      <c r="B7141" s="25" t="s">
        <v>704</v>
      </c>
      <c r="C7141" s="25" t="s">
        <v>683</v>
      </c>
      <c r="D7141" s="25" t="s">
        <v>195</v>
      </c>
      <c r="E7141" s="25" t="s">
        <v>18</v>
      </c>
      <c r="F7141" s="25" t="s">
        <v>707</v>
      </c>
      <c r="G7141" s="25">
        <v>4.0</v>
      </c>
    </row>
    <row r="7142">
      <c r="A7142" s="25" t="s">
        <v>665</v>
      </c>
      <c r="B7142" s="25" t="s">
        <v>704</v>
      </c>
      <c r="C7142" s="25" t="s">
        <v>683</v>
      </c>
      <c r="D7142" s="25" t="s">
        <v>708</v>
      </c>
      <c r="E7142" s="25" t="s">
        <v>15</v>
      </c>
      <c r="F7142" s="25" t="s">
        <v>705</v>
      </c>
      <c r="G7142" s="25">
        <v>2.0</v>
      </c>
    </row>
    <row r="7143">
      <c r="A7143" s="25" t="s">
        <v>665</v>
      </c>
      <c r="B7143" s="25" t="s">
        <v>704</v>
      </c>
      <c r="C7143" s="25" t="s">
        <v>683</v>
      </c>
      <c r="D7143" s="25" t="s">
        <v>708</v>
      </c>
      <c r="E7143" s="25" t="s">
        <v>15</v>
      </c>
      <c r="F7143" s="25" t="s">
        <v>706</v>
      </c>
      <c r="G7143" s="25">
        <v>0.0</v>
      </c>
    </row>
    <row r="7144">
      <c r="A7144" s="25" t="s">
        <v>665</v>
      </c>
      <c r="B7144" s="25" t="s">
        <v>704</v>
      </c>
      <c r="C7144" s="25" t="s">
        <v>683</v>
      </c>
      <c r="D7144" s="25" t="s">
        <v>708</v>
      </c>
      <c r="E7144" s="25" t="s">
        <v>15</v>
      </c>
      <c r="F7144" s="25" t="s">
        <v>707</v>
      </c>
      <c r="G7144" s="25">
        <v>0.0</v>
      </c>
    </row>
    <row r="7145">
      <c r="A7145" s="25" t="s">
        <v>665</v>
      </c>
      <c r="B7145" s="25" t="s">
        <v>704</v>
      </c>
      <c r="C7145" s="25" t="s">
        <v>683</v>
      </c>
      <c r="D7145" s="25" t="s">
        <v>110</v>
      </c>
      <c r="E7145" s="25" t="s">
        <v>17</v>
      </c>
      <c r="F7145" s="25" t="s">
        <v>705</v>
      </c>
      <c r="G7145" s="25">
        <v>24.0</v>
      </c>
    </row>
    <row r="7146">
      <c r="A7146" s="25" t="s">
        <v>665</v>
      </c>
      <c r="B7146" s="25" t="s">
        <v>704</v>
      </c>
      <c r="C7146" s="25" t="s">
        <v>683</v>
      </c>
      <c r="D7146" s="25" t="s">
        <v>110</v>
      </c>
      <c r="E7146" s="25" t="s">
        <v>17</v>
      </c>
      <c r="F7146" s="25" t="s">
        <v>706</v>
      </c>
      <c r="G7146" s="25">
        <v>2.0</v>
      </c>
    </row>
    <row r="7147">
      <c r="A7147" s="25" t="s">
        <v>665</v>
      </c>
      <c r="B7147" s="25" t="s">
        <v>704</v>
      </c>
      <c r="C7147" s="25" t="s">
        <v>683</v>
      </c>
      <c r="D7147" s="25" t="s">
        <v>110</v>
      </c>
      <c r="E7147" s="25" t="s">
        <v>17</v>
      </c>
      <c r="F7147" s="25" t="s">
        <v>707</v>
      </c>
      <c r="G7147" s="25">
        <v>2.0</v>
      </c>
    </row>
    <row r="7148">
      <c r="A7148" s="25" t="s">
        <v>665</v>
      </c>
      <c r="B7148" s="25" t="s">
        <v>704</v>
      </c>
      <c r="C7148" s="25" t="s">
        <v>683</v>
      </c>
      <c r="D7148" s="25" t="s">
        <v>110</v>
      </c>
      <c r="E7148" s="25" t="s">
        <v>14</v>
      </c>
      <c r="F7148" s="25" t="s">
        <v>705</v>
      </c>
      <c r="G7148" s="25">
        <v>30.0</v>
      </c>
    </row>
    <row r="7149">
      <c r="A7149" s="25" t="s">
        <v>665</v>
      </c>
      <c r="B7149" s="25" t="s">
        <v>704</v>
      </c>
      <c r="C7149" s="25" t="s">
        <v>683</v>
      </c>
      <c r="D7149" s="25" t="s">
        <v>110</v>
      </c>
      <c r="E7149" s="25" t="s">
        <v>14</v>
      </c>
      <c r="F7149" s="25" t="s">
        <v>706</v>
      </c>
      <c r="G7149" s="25">
        <v>0.0</v>
      </c>
    </row>
    <row r="7150">
      <c r="A7150" s="25" t="s">
        <v>665</v>
      </c>
      <c r="B7150" s="25" t="s">
        <v>704</v>
      </c>
      <c r="C7150" s="25" t="s">
        <v>683</v>
      </c>
      <c r="D7150" s="25" t="s">
        <v>110</v>
      </c>
      <c r="E7150" s="25" t="s">
        <v>14</v>
      </c>
      <c r="F7150" s="25" t="s">
        <v>707</v>
      </c>
      <c r="G7150" s="25">
        <v>0.0</v>
      </c>
    </row>
    <row r="7151">
      <c r="A7151" s="25" t="s">
        <v>665</v>
      </c>
      <c r="B7151" s="25" t="s">
        <v>704</v>
      </c>
      <c r="C7151" s="25" t="s">
        <v>683</v>
      </c>
      <c r="D7151" s="25" t="s">
        <v>110</v>
      </c>
      <c r="E7151" s="25" t="s">
        <v>11</v>
      </c>
      <c r="F7151" s="25" t="s">
        <v>705</v>
      </c>
      <c r="G7151" s="25">
        <v>927.0</v>
      </c>
    </row>
    <row r="7152">
      <c r="A7152" s="25" t="s">
        <v>665</v>
      </c>
      <c r="B7152" s="25" t="s">
        <v>704</v>
      </c>
      <c r="C7152" s="25" t="s">
        <v>683</v>
      </c>
      <c r="D7152" s="25" t="s">
        <v>110</v>
      </c>
      <c r="E7152" s="25" t="s">
        <v>11</v>
      </c>
      <c r="F7152" s="25" t="s">
        <v>706</v>
      </c>
      <c r="G7152" s="25">
        <v>300.0</v>
      </c>
    </row>
    <row r="7153">
      <c r="A7153" s="25" t="s">
        <v>665</v>
      </c>
      <c r="B7153" s="25" t="s">
        <v>704</v>
      </c>
      <c r="C7153" s="25" t="s">
        <v>683</v>
      </c>
      <c r="D7153" s="25" t="s">
        <v>110</v>
      </c>
      <c r="E7153" s="25" t="s">
        <v>11</v>
      </c>
      <c r="F7153" s="25" t="s">
        <v>707</v>
      </c>
      <c r="G7153" s="25">
        <v>236.0</v>
      </c>
    </row>
    <row r="7154">
      <c r="A7154" s="25" t="s">
        <v>665</v>
      </c>
      <c r="B7154" s="25" t="s">
        <v>704</v>
      </c>
      <c r="C7154" s="25" t="s">
        <v>683</v>
      </c>
      <c r="D7154" s="25" t="s">
        <v>110</v>
      </c>
      <c r="E7154" s="25" t="s">
        <v>20</v>
      </c>
      <c r="F7154" s="25" t="s">
        <v>705</v>
      </c>
      <c r="G7154" s="25">
        <v>10.0</v>
      </c>
    </row>
    <row r="7155">
      <c r="A7155" s="25" t="s">
        <v>665</v>
      </c>
      <c r="B7155" s="25" t="s">
        <v>704</v>
      </c>
      <c r="C7155" s="25" t="s">
        <v>683</v>
      </c>
      <c r="D7155" s="25" t="s">
        <v>110</v>
      </c>
      <c r="E7155" s="25" t="s">
        <v>20</v>
      </c>
      <c r="F7155" s="25" t="s">
        <v>706</v>
      </c>
      <c r="G7155" s="25">
        <v>0.0</v>
      </c>
    </row>
    <row r="7156">
      <c r="A7156" s="25" t="s">
        <v>665</v>
      </c>
      <c r="B7156" s="25" t="s">
        <v>704</v>
      </c>
      <c r="C7156" s="25" t="s">
        <v>683</v>
      </c>
      <c r="D7156" s="25" t="s">
        <v>110</v>
      </c>
      <c r="E7156" s="25" t="s">
        <v>20</v>
      </c>
      <c r="F7156" s="25" t="s">
        <v>707</v>
      </c>
      <c r="G7156" s="25">
        <v>0.0</v>
      </c>
    </row>
    <row r="7157">
      <c r="A7157" s="25" t="s">
        <v>665</v>
      </c>
      <c r="B7157" s="25" t="s">
        <v>704</v>
      </c>
      <c r="C7157" s="25" t="s">
        <v>683</v>
      </c>
      <c r="D7157" s="25" t="s">
        <v>110</v>
      </c>
      <c r="E7157" s="25" t="s">
        <v>15</v>
      </c>
      <c r="F7157" s="25" t="s">
        <v>705</v>
      </c>
      <c r="G7157" s="25">
        <v>53.0</v>
      </c>
    </row>
    <row r="7158">
      <c r="A7158" s="25" t="s">
        <v>665</v>
      </c>
      <c r="B7158" s="25" t="s">
        <v>704</v>
      </c>
      <c r="C7158" s="25" t="s">
        <v>683</v>
      </c>
      <c r="D7158" s="25" t="s">
        <v>110</v>
      </c>
      <c r="E7158" s="25" t="s">
        <v>15</v>
      </c>
      <c r="F7158" s="25" t="s">
        <v>706</v>
      </c>
      <c r="G7158" s="25">
        <v>2.0</v>
      </c>
    </row>
    <row r="7159">
      <c r="A7159" s="25" t="s">
        <v>665</v>
      </c>
      <c r="B7159" s="25" t="s">
        <v>704</v>
      </c>
      <c r="C7159" s="25" t="s">
        <v>683</v>
      </c>
      <c r="D7159" s="25" t="s">
        <v>110</v>
      </c>
      <c r="E7159" s="25" t="s">
        <v>15</v>
      </c>
      <c r="F7159" s="25" t="s">
        <v>707</v>
      </c>
      <c r="G7159" s="25">
        <v>2.0</v>
      </c>
    </row>
    <row r="7160">
      <c r="A7160" s="25" t="s">
        <v>665</v>
      </c>
      <c r="B7160" s="25" t="s">
        <v>704</v>
      </c>
      <c r="C7160" s="25" t="s">
        <v>683</v>
      </c>
      <c r="D7160" s="25" t="s">
        <v>110</v>
      </c>
      <c r="E7160" s="25" t="s">
        <v>19</v>
      </c>
      <c r="F7160" s="25" t="s">
        <v>705</v>
      </c>
      <c r="G7160" s="25">
        <v>7.0</v>
      </c>
    </row>
    <row r="7161">
      <c r="A7161" s="25" t="s">
        <v>665</v>
      </c>
      <c r="B7161" s="25" t="s">
        <v>704</v>
      </c>
      <c r="C7161" s="25" t="s">
        <v>683</v>
      </c>
      <c r="D7161" s="25" t="s">
        <v>110</v>
      </c>
      <c r="E7161" s="25" t="s">
        <v>19</v>
      </c>
      <c r="F7161" s="25" t="s">
        <v>706</v>
      </c>
      <c r="G7161" s="25">
        <v>1.0</v>
      </c>
    </row>
    <row r="7162">
      <c r="A7162" s="25" t="s">
        <v>665</v>
      </c>
      <c r="B7162" s="25" t="s">
        <v>704</v>
      </c>
      <c r="C7162" s="25" t="s">
        <v>683</v>
      </c>
      <c r="D7162" s="25" t="s">
        <v>110</v>
      </c>
      <c r="E7162" s="25" t="s">
        <v>19</v>
      </c>
      <c r="F7162" s="25" t="s">
        <v>707</v>
      </c>
      <c r="G7162" s="25">
        <v>1.0</v>
      </c>
    </row>
    <row r="7163">
      <c r="A7163" s="25" t="s">
        <v>665</v>
      </c>
      <c r="B7163" s="25" t="s">
        <v>704</v>
      </c>
      <c r="C7163" s="25" t="s">
        <v>683</v>
      </c>
      <c r="D7163" s="25" t="s">
        <v>110</v>
      </c>
      <c r="E7163" s="25" t="s">
        <v>13</v>
      </c>
      <c r="F7163" s="25" t="s">
        <v>705</v>
      </c>
      <c r="G7163" s="25">
        <v>6.0</v>
      </c>
    </row>
    <row r="7164">
      <c r="A7164" s="25" t="s">
        <v>665</v>
      </c>
      <c r="B7164" s="25" t="s">
        <v>704</v>
      </c>
      <c r="C7164" s="25" t="s">
        <v>683</v>
      </c>
      <c r="D7164" s="25" t="s">
        <v>110</v>
      </c>
      <c r="E7164" s="25" t="s">
        <v>13</v>
      </c>
      <c r="F7164" s="25" t="s">
        <v>706</v>
      </c>
      <c r="G7164" s="25">
        <v>2.0</v>
      </c>
    </row>
    <row r="7165">
      <c r="A7165" s="25" t="s">
        <v>665</v>
      </c>
      <c r="B7165" s="25" t="s">
        <v>704</v>
      </c>
      <c r="C7165" s="25" t="s">
        <v>683</v>
      </c>
      <c r="D7165" s="25" t="s">
        <v>110</v>
      </c>
      <c r="E7165" s="25" t="s">
        <v>13</v>
      </c>
      <c r="F7165" s="25" t="s">
        <v>707</v>
      </c>
      <c r="G7165" s="25">
        <v>2.0</v>
      </c>
    </row>
    <row r="7166">
      <c r="A7166" s="25" t="s">
        <v>665</v>
      </c>
      <c r="B7166" s="25" t="s">
        <v>704</v>
      </c>
      <c r="C7166" s="25" t="s">
        <v>683</v>
      </c>
      <c r="D7166" s="25" t="s">
        <v>110</v>
      </c>
      <c r="E7166" s="25" t="s">
        <v>10</v>
      </c>
      <c r="F7166" s="25" t="s">
        <v>705</v>
      </c>
      <c r="G7166" s="25">
        <v>1233.0</v>
      </c>
    </row>
    <row r="7167">
      <c r="A7167" s="25" t="s">
        <v>665</v>
      </c>
      <c r="B7167" s="25" t="s">
        <v>704</v>
      </c>
      <c r="C7167" s="25" t="s">
        <v>683</v>
      </c>
      <c r="D7167" s="25" t="s">
        <v>110</v>
      </c>
      <c r="E7167" s="25" t="s">
        <v>10</v>
      </c>
      <c r="F7167" s="25" t="s">
        <v>706</v>
      </c>
      <c r="G7167" s="25">
        <v>923.0</v>
      </c>
    </row>
    <row r="7168">
      <c r="A7168" s="25" t="s">
        <v>665</v>
      </c>
      <c r="B7168" s="25" t="s">
        <v>704</v>
      </c>
      <c r="C7168" s="25" t="s">
        <v>683</v>
      </c>
      <c r="D7168" s="25" t="s">
        <v>110</v>
      </c>
      <c r="E7168" s="25" t="s">
        <v>10</v>
      </c>
      <c r="F7168" s="25" t="s">
        <v>707</v>
      </c>
      <c r="G7168" s="25">
        <v>536.0</v>
      </c>
    </row>
    <row r="7169">
      <c r="A7169" s="25" t="s">
        <v>665</v>
      </c>
      <c r="B7169" s="25" t="s">
        <v>704</v>
      </c>
      <c r="C7169" s="25" t="s">
        <v>683</v>
      </c>
      <c r="D7169" s="25" t="s">
        <v>110</v>
      </c>
      <c r="E7169" s="25" t="s">
        <v>16</v>
      </c>
      <c r="F7169" s="25" t="s">
        <v>705</v>
      </c>
      <c r="G7169" s="25">
        <v>81.0</v>
      </c>
    </row>
    <row r="7170">
      <c r="A7170" s="25" t="s">
        <v>665</v>
      </c>
      <c r="B7170" s="25" t="s">
        <v>704</v>
      </c>
      <c r="C7170" s="25" t="s">
        <v>683</v>
      </c>
      <c r="D7170" s="25" t="s">
        <v>110</v>
      </c>
      <c r="E7170" s="25" t="s">
        <v>16</v>
      </c>
      <c r="F7170" s="25" t="s">
        <v>706</v>
      </c>
      <c r="G7170" s="25">
        <v>52.0</v>
      </c>
    </row>
    <row r="7171">
      <c r="A7171" s="25" t="s">
        <v>665</v>
      </c>
      <c r="B7171" s="25" t="s">
        <v>704</v>
      </c>
      <c r="C7171" s="25" t="s">
        <v>683</v>
      </c>
      <c r="D7171" s="25" t="s">
        <v>110</v>
      </c>
      <c r="E7171" s="25" t="s">
        <v>16</v>
      </c>
      <c r="F7171" s="25" t="s">
        <v>707</v>
      </c>
      <c r="G7171" s="25">
        <v>45.0</v>
      </c>
    </row>
    <row r="7172">
      <c r="A7172" s="25" t="s">
        <v>665</v>
      </c>
      <c r="B7172" s="25" t="s">
        <v>704</v>
      </c>
      <c r="C7172" s="25" t="s">
        <v>683</v>
      </c>
      <c r="D7172" s="25" t="s">
        <v>110</v>
      </c>
      <c r="E7172" s="25" t="s">
        <v>12</v>
      </c>
      <c r="F7172" s="25" t="s">
        <v>705</v>
      </c>
      <c r="G7172" s="25">
        <v>43.0</v>
      </c>
    </row>
    <row r="7173">
      <c r="A7173" s="25" t="s">
        <v>665</v>
      </c>
      <c r="B7173" s="25" t="s">
        <v>704</v>
      </c>
      <c r="C7173" s="25" t="s">
        <v>683</v>
      </c>
      <c r="D7173" s="25" t="s">
        <v>110</v>
      </c>
      <c r="E7173" s="25" t="s">
        <v>12</v>
      </c>
      <c r="F7173" s="25" t="s">
        <v>706</v>
      </c>
      <c r="G7173" s="25">
        <v>4.0</v>
      </c>
    </row>
    <row r="7174">
      <c r="A7174" s="25" t="s">
        <v>665</v>
      </c>
      <c r="B7174" s="25" t="s">
        <v>704</v>
      </c>
      <c r="C7174" s="25" t="s">
        <v>683</v>
      </c>
      <c r="D7174" s="25" t="s">
        <v>110</v>
      </c>
      <c r="E7174" s="25" t="s">
        <v>12</v>
      </c>
      <c r="F7174" s="25" t="s">
        <v>707</v>
      </c>
      <c r="G7174" s="25">
        <v>4.0</v>
      </c>
    </row>
    <row r="7175">
      <c r="A7175" s="25" t="s">
        <v>665</v>
      </c>
      <c r="B7175" s="25" t="s">
        <v>704</v>
      </c>
      <c r="C7175" s="25" t="s">
        <v>683</v>
      </c>
      <c r="D7175" s="25" t="s">
        <v>110</v>
      </c>
      <c r="E7175" s="25" t="s">
        <v>18</v>
      </c>
      <c r="F7175" s="25" t="s">
        <v>705</v>
      </c>
      <c r="G7175" s="25">
        <v>4.0</v>
      </c>
    </row>
    <row r="7176">
      <c r="A7176" s="25" t="s">
        <v>665</v>
      </c>
      <c r="B7176" s="25" t="s">
        <v>704</v>
      </c>
      <c r="C7176" s="25" t="s">
        <v>683</v>
      </c>
      <c r="D7176" s="25" t="s">
        <v>110</v>
      </c>
      <c r="E7176" s="25" t="s">
        <v>18</v>
      </c>
      <c r="F7176" s="25" t="s">
        <v>706</v>
      </c>
      <c r="G7176" s="25">
        <v>0.0</v>
      </c>
    </row>
    <row r="7177">
      <c r="A7177" s="25" t="s">
        <v>665</v>
      </c>
      <c r="B7177" s="25" t="s">
        <v>704</v>
      </c>
      <c r="C7177" s="25" t="s">
        <v>683</v>
      </c>
      <c r="D7177" s="25" t="s">
        <v>110</v>
      </c>
      <c r="E7177" s="25" t="s">
        <v>18</v>
      </c>
      <c r="F7177" s="25" t="s">
        <v>707</v>
      </c>
      <c r="G7177" s="25">
        <v>0.0</v>
      </c>
    </row>
    <row r="7178">
      <c r="A7178" s="25" t="s">
        <v>665</v>
      </c>
      <c r="B7178" s="25" t="s">
        <v>704</v>
      </c>
      <c r="C7178" s="25" t="s">
        <v>683</v>
      </c>
      <c r="D7178" s="25" t="s">
        <v>58</v>
      </c>
      <c r="E7178" s="25" t="s">
        <v>17</v>
      </c>
      <c r="F7178" s="25" t="s">
        <v>705</v>
      </c>
      <c r="G7178" s="25">
        <v>28.0</v>
      </c>
    </row>
    <row r="7179">
      <c r="A7179" s="25" t="s">
        <v>665</v>
      </c>
      <c r="B7179" s="25" t="s">
        <v>704</v>
      </c>
      <c r="C7179" s="25" t="s">
        <v>683</v>
      </c>
      <c r="D7179" s="25" t="s">
        <v>58</v>
      </c>
      <c r="E7179" s="25" t="s">
        <v>17</v>
      </c>
      <c r="F7179" s="25" t="s">
        <v>706</v>
      </c>
      <c r="G7179" s="25">
        <v>0.0</v>
      </c>
    </row>
    <row r="7180">
      <c r="A7180" s="25" t="s">
        <v>665</v>
      </c>
      <c r="B7180" s="25" t="s">
        <v>704</v>
      </c>
      <c r="C7180" s="25" t="s">
        <v>683</v>
      </c>
      <c r="D7180" s="25" t="s">
        <v>58</v>
      </c>
      <c r="E7180" s="25" t="s">
        <v>17</v>
      </c>
      <c r="F7180" s="25" t="s">
        <v>707</v>
      </c>
      <c r="G7180" s="25">
        <v>0.0</v>
      </c>
    </row>
    <row r="7181">
      <c r="A7181" s="25" t="s">
        <v>665</v>
      </c>
      <c r="B7181" s="25" t="s">
        <v>704</v>
      </c>
      <c r="C7181" s="25" t="s">
        <v>683</v>
      </c>
      <c r="D7181" s="25" t="s">
        <v>58</v>
      </c>
      <c r="E7181" s="25" t="s">
        <v>14</v>
      </c>
      <c r="F7181" s="25" t="s">
        <v>705</v>
      </c>
      <c r="G7181" s="25">
        <v>119.0</v>
      </c>
    </row>
    <row r="7182">
      <c r="A7182" s="25" t="s">
        <v>665</v>
      </c>
      <c r="B7182" s="25" t="s">
        <v>704</v>
      </c>
      <c r="C7182" s="25" t="s">
        <v>683</v>
      </c>
      <c r="D7182" s="25" t="s">
        <v>58</v>
      </c>
      <c r="E7182" s="25" t="s">
        <v>14</v>
      </c>
      <c r="F7182" s="25" t="s">
        <v>706</v>
      </c>
      <c r="G7182" s="25">
        <v>0.0</v>
      </c>
    </row>
    <row r="7183">
      <c r="A7183" s="25" t="s">
        <v>665</v>
      </c>
      <c r="B7183" s="25" t="s">
        <v>704</v>
      </c>
      <c r="C7183" s="25" t="s">
        <v>683</v>
      </c>
      <c r="D7183" s="25" t="s">
        <v>58</v>
      </c>
      <c r="E7183" s="25" t="s">
        <v>14</v>
      </c>
      <c r="F7183" s="25" t="s">
        <v>707</v>
      </c>
      <c r="G7183" s="25">
        <v>0.0</v>
      </c>
    </row>
    <row r="7184">
      <c r="A7184" s="25" t="s">
        <v>665</v>
      </c>
      <c r="B7184" s="25" t="s">
        <v>704</v>
      </c>
      <c r="C7184" s="25" t="s">
        <v>683</v>
      </c>
      <c r="D7184" s="25" t="s">
        <v>58</v>
      </c>
      <c r="E7184" s="25" t="s">
        <v>11</v>
      </c>
      <c r="F7184" s="25" t="s">
        <v>705</v>
      </c>
      <c r="G7184" s="25">
        <v>3220.0</v>
      </c>
    </row>
    <row r="7185">
      <c r="A7185" s="25" t="s">
        <v>665</v>
      </c>
      <c r="B7185" s="25" t="s">
        <v>704</v>
      </c>
      <c r="C7185" s="25" t="s">
        <v>683</v>
      </c>
      <c r="D7185" s="25" t="s">
        <v>58</v>
      </c>
      <c r="E7185" s="25" t="s">
        <v>11</v>
      </c>
      <c r="F7185" s="25" t="s">
        <v>706</v>
      </c>
      <c r="G7185" s="25">
        <v>723.0</v>
      </c>
    </row>
    <row r="7186">
      <c r="A7186" s="25" t="s">
        <v>665</v>
      </c>
      <c r="B7186" s="25" t="s">
        <v>704</v>
      </c>
      <c r="C7186" s="25" t="s">
        <v>683</v>
      </c>
      <c r="D7186" s="25" t="s">
        <v>58</v>
      </c>
      <c r="E7186" s="25" t="s">
        <v>11</v>
      </c>
      <c r="F7186" s="25" t="s">
        <v>707</v>
      </c>
      <c r="G7186" s="25">
        <v>676.0</v>
      </c>
    </row>
    <row r="7187">
      <c r="A7187" s="25" t="s">
        <v>665</v>
      </c>
      <c r="B7187" s="25" t="s">
        <v>704</v>
      </c>
      <c r="C7187" s="25" t="s">
        <v>683</v>
      </c>
      <c r="D7187" s="25" t="s">
        <v>58</v>
      </c>
      <c r="E7187" s="25" t="s">
        <v>20</v>
      </c>
      <c r="F7187" s="25" t="s">
        <v>705</v>
      </c>
      <c r="G7187" s="25">
        <v>17.0</v>
      </c>
    </row>
    <row r="7188">
      <c r="A7188" s="25" t="s">
        <v>665</v>
      </c>
      <c r="B7188" s="25" t="s">
        <v>704</v>
      </c>
      <c r="C7188" s="25" t="s">
        <v>683</v>
      </c>
      <c r="D7188" s="25" t="s">
        <v>58</v>
      </c>
      <c r="E7188" s="25" t="s">
        <v>20</v>
      </c>
      <c r="F7188" s="25" t="s">
        <v>706</v>
      </c>
      <c r="G7188" s="25">
        <v>1.0</v>
      </c>
    </row>
    <row r="7189">
      <c r="A7189" s="25" t="s">
        <v>665</v>
      </c>
      <c r="B7189" s="25" t="s">
        <v>704</v>
      </c>
      <c r="C7189" s="25" t="s">
        <v>683</v>
      </c>
      <c r="D7189" s="25" t="s">
        <v>58</v>
      </c>
      <c r="E7189" s="25" t="s">
        <v>20</v>
      </c>
      <c r="F7189" s="25" t="s">
        <v>707</v>
      </c>
      <c r="G7189" s="25">
        <v>1.0</v>
      </c>
    </row>
    <row r="7190">
      <c r="A7190" s="25" t="s">
        <v>665</v>
      </c>
      <c r="B7190" s="25" t="s">
        <v>704</v>
      </c>
      <c r="C7190" s="25" t="s">
        <v>683</v>
      </c>
      <c r="D7190" s="25" t="s">
        <v>58</v>
      </c>
      <c r="E7190" s="25" t="s">
        <v>15</v>
      </c>
      <c r="F7190" s="25" t="s">
        <v>705</v>
      </c>
      <c r="G7190" s="25">
        <v>230.0</v>
      </c>
    </row>
    <row r="7191">
      <c r="A7191" s="25" t="s">
        <v>665</v>
      </c>
      <c r="B7191" s="25" t="s">
        <v>704</v>
      </c>
      <c r="C7191" s="25" t="s">
        <v>683</v>
      </c>
      <c r="D7191" s="25" t="s">
        <v>58</v>
      </c>
      <c r="E7191" s="25" t="s">
        <v>15</v>
      </c>
      <c r="F7191" s="25" t="s">
        <v>706</v>
      </c>
      <c r="G7191" s="25">
        <v>1.0</v>
      </c>
    </row>
    <row r="7192">
      <c r="A7192" s="25" t="s">
        <v>665</v>
      </c>
      <c r="B7192" s="25" t="s">
        <v>704</v>
      </c>
      <c r="C7192" s="25" t="s">
        <v>683</v>
      </c>
      <c r="D7192" s="25" t="s">
        <v>58</v>
      </c>
      <c r="E7192" s="25" t="s">
        <v>15</v>
      </c>
      <c r="F7192" s="25" t="s">
        <v>707</v>
      </c>
      <c r="G7192" s="25">
        <v>1.0</v>
      </c>
    </row>
    <row r="7193">
      <c r="A7193" s="25" t="s">
        <v>665</v>
      </c>
      <c r="B7193" s="25" t="s">
        <v>704</v>
      </c>
      <c r="C7193" s="25" t="s">
        <v>683</v>
      </c>
      <c r="D7193" s="25" t="s">
        <v>58</v>
      </c>
      <c r="E7193" s="25" t="s">
        <v>19</v>
      </c>
      <c r="F7193" s="25" t="s">
        <v>705</v>
      </c>
      <c r="G7193" s="25">
        <v>7.0</v>
      </c>
    </row>
    <row r="7194">
      <c r="A7194" s="25" t="s">
        <v>665</v>
      </c>
      <c r="B7194" s="25" t="s">
        <v>704</v>
      </c>
      <c r="C7194" s="25" t="s">
        <v>683</v>
      </c>
      <c r="D7194" s="25" t="s">
        <v>58</v>
      </c>
      <c r="E7194" s="25" t="s">
        <v>19</v>
      </c>
      <c r="F7194" s="25" t="s">
        <v>706</v>
      </c>
      <c r="G7194" s="25">
        <v>0.0</v>
      </c>
    </row>
    <row r="7195">
      <c r="A7195" s="25" t="s">
        <v>665</v>
      </c>
      <c r="B7195" s="25" t="s">
        <v>704</v>
      </c>
      <c r="C7195" s="25" t="s">
        <v>683</v>
      </c>
      <c r="D7195" s="25" t="s">
        <v>58</v>
      </c>
      <c r="E7195" s="25" t="s">
        <v>19</v>
      </c>
      <c r="F7195" s="25" t="s">
        <v>707</v>
      </c>
      <c r="G7195" s="25">
        <v>0.0</v>
      </c>
    </row>
    <row r="7196">
      <c r="A7196" s="25" t="s">
        <v>665</v>
      </c>
      <c r="B7196" s="25" t="s">
        <v>704</v>
      </c>
      <c r="C7196" s="25" t="s">
        <v>683</v>
      </c>
      <c r="D7196" s="25" t="s">
        <v>58</v>
      </c>
      <c r="E7196" s="25" t="s">
        <v>13</v>
      </c>
      <c r="F7196" s="25" t="s">
        <v>705</v>
      </c>
      <c r="G7196" s="25">
        <v>30.0</v>
      </c>
    </row>
    <row r="7197">
      <c r="A7197" s="25" t="s">
        <v>665</v>
      </c>
      <c r="B7197" s="25" t="s">
        <v>704</v>
      </c>
      <c r="C7197" s="25" t="s">
        <v>683</v>
      </c>
      <c r="D7197" s="25" t="s">
        <v>58</v>
      </c>
      <c r="E7197" s="25" t="s">
        <v>13</v>
      </c>
      <c r="F7197" s="25" t="s">
        <v>706</v>
      </c>
      <c r="G7197" s="25">
        <v>8.0</v>
      </c>
    </row>
    <row r="7198">
      <c r="A7198" s="25" t="s">
        <v>665</v>
      </c>
      <c r="B7198" s="25" t="s">
        <v>704</v>
      </c>
      <c r="C7198" s="25" t="s">
        <v>683</v>
      </c>
      <c r="D7198" s="25" t="s">
        <v>58</v>
      </c>
      <c r="E7198" s="25" t="s">
        <v>13</v>
      </c>
      <c r="F7198" s="25" t="s">
        <v>707</v>
      </c>
      <c r="G7198" s="25">
        <v>6.0</v>
      </c>
    </row>
    <row r="7199">
      <c r="A7199" s="25" t="s">
        <v>665</v>
      </c>
      <c r="B7199" s="25" t="s">
        <v>704</v>
      </c>
      <c r="C7199" s="25" t="s">
        <v>683</v>
      </c>
      <c r="D7199" s="25" t="s">
        <v>58</v>
      </c>
      <c r="E7199" s="25" t="s">
        <v>10</v>
      </c>
      <c r="F7199" s="25" t="s">
        <v>705</v>
      </c>
      <c r="G7199" s="25">
        <v>1469.0</v>
      </c>
    </row>
    <row r="7200">
      <c r="A7200" s="25" t="s">
        <v>665</v>
      </c>
      <c r="B7200" s="25" t="s">
        <v>704</v>
      </c>
      <c r="C7200" s="25" t="s">
        <v>683</v>
      </c>
      <c r="D7200" s="25" t="s">
        <v>58</v>
      </c>
      <c r="E7200" s="25" t="s">
        <v>10</v>
      </c>
      <c r="F7200" s="25" t="s">
        <v>706</v>
      </c>
      <c r="G7200" s="25">
        <v>745.0</v>
      </c>
    </row>
    <row r="7201">
      <c r="A7201" s="25" t="s">
        <v>665</v>
      </c>
      <c r="B7201" s="25" t="s">
        <v>704</v>
      </c>
      <c r="C7201" s="25" t="s">
        <v>683</v>
      </c>
      <c r="D7201" s="25" t="s">
        <v>58</v>
      </c>
      <c r="E7201" s="25" t="s">
        <v>10</v>
      </c>
      <c r="F7201" s="25" t="s">
        <v>707</v>
      </c>
      <c r="G7201" s="25">
        <v>652.0</v>
      </c>
    </row>
    <row r="7202">
      <c r="A7202" s="25" t="s">
        <v>665</v>
      </c>
      <c r="B7202" s="25" t="s">
        <v>704</v>
      </c>
      <c r="C7202" s="25" t="s">
        <v>683</v>
      </c>
      <c r="D7202" s="25" t="s">
        <v>58</v>
      </c>
      <c r="E7202" s="25" t="s">
        <v>16</v>
      </c>
      <c r="F7202" s="25" t="s">
        <v>705</v>
      </c>
      <c r="G7202" s="25">
        <v>2494.0</v>
      </c>
    </row>
    <row r="7203">
      <c r="A7203" s="25" t="s">
        <v>665</v>
      </c>
      <c r="B7203" s="25" t="s">
        <v>704</v>
      </c>
      <c r="C7203" s="25" t="s">
        <v>683</v>
      </c>
      <c r="D7203" s="25" t="s">
        <v>58</v>
      </c>
      <c r="E7203" s="25" t="s">
        <v>16</v>
      </c>
      <c r="F7203" s="25" t="s">
        <v>706</v>
      </c>
      <c r="G7203" s="25">
        <v>1881.0</v>
      </c>
    </row>
    <row r="7204">
      <c r="A7204" s="25" t="s">
        <v>665</v>
      </c>
      <c r="B7204" s="25" t="s">
        <v>704</v>
      </c>
      <c r="C7204" s="25" t="s">
        <v>683</v>
      </c>
      <c r="D7204" s="25" t="s">
        <v>58</v>
      </c>
      <c r="E7204" s="25" t="s">
        <v>16</v>
      </c>
      <c r="F7204" s="25" t="s">
        <v>707</v>
      </c>
      <c r="G7204" s="25">
        <v>1596.0</v>
      </c>
    </row>
    <row r="7205">
      <c r="A7205" s="25" t="s">
        <v>665</v>
      </c>
      <c r="B7205" s="25" t="s">
        <v>704</v>
      </c>
      <c r="C7205" s="25" t="s">
        <v>683</v>
      </c>
      <c r="D7205" s="25" t="s">
        <v>58</v>
      </c>
      <c r="E7205" s="25" t="s">
        <v>12</v>
      </c>
      <c r="F7205" s="25" t="s">
        <v>705</v>
      </c>
      <c r="G7205" s="25">
        <v>92.0</v>
      </c>
    </row>
    <row r="7206">
      <c r="A7206" s="25" t="s">
        <v>665</v>
      </c>
      <c r="B7206" s="25" t="s">
        <v>704</v>
      </c>
      <c r="C7206" s="25" t="s">
        <v>683</v>
      </c>
      <c r="D7206" s="25" t="s">
        <v>58</v>
      </c>
      <c r="E7206" s="25" t="s">
        <v>12</v>
      </c>
      <c r="F7206" s="25" t="s">
        <v>706</v>
      </c>
      <c r="G7206" s="25">
        <v>20.0</v>
      </c>
    </row>
    <row r="7207">
      <c r="A7207" s="25" t="s">
        <v>665</v>
      </c>
      <c r="B7207" s="25" t="s">
        <v>704</v>
      </c>
      <c r="C7207" s="25" t="s">
        <v>683</v>
      </c>
      <c r="D7207" s="25" t="s">
        <v>58</v>
      </c>
      <c r="E7207" s="25" t="s">
        <v>12</v>
      </c>
      <c r="F7207" s="25" t="s">
        <v>707</v>
      </c>
      <c r="G7207" s="25">
        <v>20.0</v>
      </c>
    </row>
    <row r="7208">
      <c r="A7208" s="25" t="s">
        <v>665</v>
      </c>
      <c r="B7208" s="25" t="s">
        <v>704</v>
      </c>
      <c r="C7208" s="25" t="s">
        <v>683</v>
      </c>
      <c r="D7208" s="25" t="s">
        <v>58</v>
      </c>
      <c r="E7208" s="25" t="s">
        <v>18</v>
      </c>
      <c r="F7208" s="25" t="s">
        <v>705</v>
      </c>
      <c r="G7208" s="25">
        <v>14.0</v>
      </c>
    </row>
    <row r="7209">
      <c r="A7209" s="25" t="s">
        <v>665</v>
      </c>
      <c r="B7209" s="25" t="s">
        <v>704</v>
      </c>
      <c r="C7209" s="25" t="s">
        <v>683</v>
      </c>
      <c r="D7209" s="25" t="s">
        <v>58</v>
      </c>
      <c r="E7209" s="25" t="s">
        <v>18</v>
      </c>
      <c r="F7209" s="25" t="s">
        <v>706</v>
      </c>
      <c r="G7209" s="25">
        <v>2.0</v>
      </c>
    </row>
    <row r="7210">
      <c r="A7210" s="25" t="s">
        <v>665</v>
      </c>
      <c r="B7210" s="25" t="s">
        <v>704</v>
      </c>
      <c r="C7210" s="25" t="s">
        <v>683</v>
      </c>
      <c r="D7210" s="25" t="s">
        <v>58</v>
      </c>
      <c r="E7210" s="25" t="s">
        <v>18</v>
      </c>
      <c r="F7210" s="25" t="s">
        <v>707</v>
      </c>
      <c r="G7210" s="25">
        <v>2.0</v>
      </c>
    </row>
    <row r="7211">
      <c r="A7211" s="25" t="s">
        <v>665</v>
      </c>
      <c r="B7211" s="25" t="s">
        <v>704</v>
      </c>
      <c r="C7211" s="25" t="s">
        <v>683</v>
      </c>
      <c r="D7211" s="25" t="s">
        <v>267</v>
      </c>
      <c r="E7211" s="25" t="s">
        <v>17</v>
      </c>
      <c r="F7211" s="25" t="s">
        <v>705</v>
      </c>
      <c r="G7211" s="25">
        <v>1.0</v>
      </c>
    </row>
    <row r="7212">
      <c r="A7212" s="25" t="s">
        <v>665</v>
      </c>
      <c r="B7212" s="25" t="s">
        <v>704</v>
      </c>
      <c r="C7212" s="25" t="s">
        <v>683</v>
      </c>
      <c r="D7212" s="25" t="s">
        <v>267</v>
      </c>
      <c r="E7212" s="25" t="s">
        <v>17</v>
      </c>
      <c r="F7212" s="25" t="s">
        <v>706</v>
      </c>
      <c r="G7212" s="25">
        <v>1.0</v>
      </c>
    </row>
    <row r="7213">
      <c r="A7213" s="25" t="s">
        <v>665</v>
      </c>
      <c r="B7213" s="25" t="s">
        <v>704</v>
      </c>
      <c r="C7213" s="25" t="s">
        <v>683</v>
      </c>
      <c r="D7213" s="25" t="s">
        <v>267</v>
      </c>
      <c r="E7213" s="25" t="s">
        <v>17</v>
      </c>
      <c r="F7213" s="25" t="s">
        <v>707</v>
      </c>
      <c r="G7213" s="25">
        <v>1.0</v>
      </c>
    </row>
    <row r="7214">
      <c r="A7214" s="25" t="s">
        <v>665</v>
      </c>
      <c r="B7214" s="25" t="s">
        <v>704</v>
      </c>
      <c r="C7214" s="25" t="s">
        <v>683</v>
      </c>
      <c r="D7214" s="25" t="s">
        <v>267</v>
      </c>
      <c r="E7214" s="25" t="s">
        <v>11</v>
      </c>
      <c r="F7214" s="25" t="s">
        <v>705</v>
      </c>
      <c r="G7214" s="25">
        <v>4.0</v>
      </c>
    </row>
    <row r="7215">
      <c r="A7215" s="25" t="s">
        <v>665</v>
      </c>
      <c r="B7215" s="25" t="s">
        <v>704</v>
      </c>
      <c r="C7215" s="25" t="s">
        <v>683</v>
      </c>
      <c r="D7215" s="25" t="s">
        <v>267</v>
      </c>
      <c r="E7215" s="25" t="s">
        <v>11</v>
      </c>
      <c r="F7215" s="25" t="s">
        <v>706</v>
      </c>
      <c r="G7215" s="25">
        <v>0.0</v>
      </c>
    </row>
    <row r="7216">
      <c r="A7216" s="25" t="s">
        <v>665</v>
      </c>
      <c r="B7216" s="25" t="s">
        <v>704</v>
      </c>
      <c r="C7216" s="25" t="s">
        <v>683</v>
      </c>
      <c r="D7216" s="25" t="s">
        <v>267</v>
      </c>
      <c r="E7216" s="25" t="s">
        <v>11</v>
      </c>
      <c r="F7216" s="25" t="s">
        <v>707</v>
      </c>
      <c r="G7216" s="25">
        <v>0.0</v>
      </c>
    </row>
    <row r="7217">
      <c r="A7217" s="25" t="s">
        <v>665</v>
      </c>
      <c r="B7217" s="25" t="s">
        <v>704</v>
      </c>
      <c r="C7217" s="25" t="s">
        <v>683</v>
      </c>
      <c r="D7217" s="25" t="s">
        <v>267</v>
      </c>
      <c r="E7217" s="25" t="s">
        <v>10</v>
      </c>
      <c r="F7217" s="25" t="s">
        <v>705</v>
      </c>
      <c r="G7217" s="25">
        <v>4.0</v>
      </c>
    </row>
    <row r="7218">
      <c r="A7218" s="25" t="s">
        <v>665</v>
      </c>
      <c r="B7218" s="25" t="s">
        <v>704</v>
      </c>
      <c r="C7218" s="25" t="s">
        <v>683</v>
      </c>
      <c r="D7218" s="25" t="s">
        <v>267</v>
      </c>
      <c r="E7218" s="25" t="s">
        <v>10</v>
      </c>
      <c r="F7218" s="25" t="s">
        <v>706</v>
      </c>
      <c r="G7218" s="25">
        <v>0.0</v>
      </c>
    </row>
    <row r="7219">
      <c r="A7219" s="25" t="s">
        <v>665</v>
      </c>
      <c r="B7219" s="25" t="s">
        <v>704</v>
      </c>
      <c r="C7219" s="25" t="s">
        <v>683</v>
      </c>
      <c r="D7219" s="25" t="s">
        <v>267</v>
      </c>
      <c r="E7219" s="25" t="s">
        <v>10</v>
      </c>
      <c r="F7219" s="25" t="s">
        <v>707</v>
      </c>
      <c r="G7219" s="25">
        <v>0.0</v>
      </c>
    </row>
    <row r="7220">
      <c r="A7220" s="25" t="s">
        <v>665</v>
      </c>
      <c r="B7220" s="25" t="s">
        <v>704</v>
      </c>
      <c r="C7220" s="25" t="s">
        <v>683</v>
      </c>
      <c r="D7220" s="25" t="s">
        <v>267</v>
      </c>
      <c r="E7220" s="25" t="s">
        <v>16</v>
      </c>
      <c r="F7220" s="25" t="s">
        <v>705</v>
      </c>
      <c r="G7220" s="25">
        <v>1.0</v>
      </c>
    </row>
    <row r="7221">
      <c r="A7221" s="25" t="s">
        <v>665</v>
      </c>
      <c r="B7221" s="25" t="s">
        <v>704</v>
      </c>
      <c r="C7221" s="25" t="s">
        <v>683</v>
      </c>
      <c r="D7221" s="25" t="s">
        <v>267</v>
      </c>
      <c r="E7221" s="25" t="s">
        <v>16</v>
      </c>
      <c r="F7221" s="25" t="s">
        <v>706</v>
      </c>
      <c r="G7221" s="25">
        <v>1.0</v>
      </c>
    </row>
    <row r="7222">
      <c r="A7222" s="25" t="s">
        <v>665</v>
      </c>
      <c r="B7222" s="25" t="s">
        <v>704</v>
      </c>
      <c r="C7222" s="25" t="s">
        <v>683</v>
      </c>
      <c r="D7222" s="25" t="s">
        <v>267</v>
      </c>
      <c r="E7222" s="25" t="s">
        <v>16</v>
      </c>
      <c r="F7222" s="25" t="s">
        <v>707</v>
      </c>
      <c r="G7222" s="25">
        <v>1.0</v>
      </c>
    </row>
    <row r="7223">
      <c r="A7223" s="25" t="s">
        <v>665</v>
      </c>
      <c r="B7223" s="25" t="s">
        <v>704</v>
      </c>
      <c r="C7223" s="25" t="s">
        <v>683</v>
      </c>
      <c r="D7223" s="25" t="s">
        <v>267</v>
      </c>
      <c r="E7223" s="25" t="s">
        <v>12</v>
      </c>
      <c r="F7223" s="25" t="s">
        <v>705</v>
      </c>
      <c r="G7223" s="25">
        <v>1.0</v>
      </c>
    </row>
    <row r="7224">
      <c r="A7224" s="25" t="s">
        <v>665</v>
      </c>
      <c r="B7224" s="25" t="s">
        <v>704</v>
      </c>
      <c r="C7224" s="25" t="s">
        <v>683</v>
      </c>
      <c r="D7224" s="25" t="s">
        <v>267</v>
      </c>
      <c r="E7224" s="25" t="s">
        <v>12</v>
      </c>
      <c r="F7224" s="25" t="s">
        <v>706</v>
      </c>
      <c r="G7224" s="25">
        <v>0.0</v>
      </c>
    </row>
    <row r="7225">
      <c r="A7225" s="25" t="s">
        <v>665</v>
      </c>
      <c r="B7225" s="25" t="s">
        <v>704</v>
      </c>
      <c r="C7225" s="25" t="s">
        <v>683</v>
      </c>
      <c r="D7225" s="25" t="s">
        <v>267</v>
      </c>
      <c r="E7225" s="25" t="s">
        <v>12</v>
      </c>
      <c r="F7225" s="25" t="s">
        <v>707</v>
      </c>
      <c r="G7225" s="25">
        <v>0.0</v>
      </c>
    </row>
    <row r="7226">
      <c r="A7226" s="25" t="s">
        <v>665</v>
      </c>
      <c r="B7226" s="25" t="s">
        <v>704</v>
      </c>
      <c r="C7226" s="25" t="s">
        <v>683</v>
      </c>
      <c r="D7226" s="25" t="s">
        <v>85</v>
      </c>
      <c r="E7226" s="25" t="s">
        <v>17</v>
      </c>
      <c r="F7226" s="25" t="s">
        <v>705</v>
      </c>
      <c r="G7226" s="25">
        <v>14.0</v>
      </c>
    </row>
    <row r="7227">
      <c r="A7227" s="25" t="s">
        <v>665</v>
      </c>
      <c r="B7227" s="25" t="s">
        <v>704</v>
      </c>
      <c r="C7227" s="25" t="s">
        <v>683</v>
      </c>
      <c r="D7227" s="25" t="s">
        <v>85</v>
      </c>
      <c r="E7227" s="25" t="s">
        <v>17</v>
      </c>
      <c r="F7227" s="25" t="s">
        <v>706</v>
      </c>
      <c r="G7227" s="25">
        <v>1.0</v>
      </c>
    </row>
    <row r="7228">
      <c r="A7228" s="25" t="s">
        <v>665</v>
      </c>
      <c r="B7228" s="25" t="s">
        <v>704</v>
      </c>
      <c r="C7228" s="25" t="s">
        <v>683</v>
      </c>
      <c r="D7228" s="25" t="s">
        <v>85</v>
      </c>
      <c r="E7228" s="25" t="s">
        <v>17</v>
      </c>
      <c r="F7228" s="25" t="s">
        <v>707</v>
      </c>
      <c r="G7228" s="25">
        <v>1.0</v>
      </c>
    </row>
    <row r="7229">
      <c r="A7229" s="25" t="s">
        <v>665</v>
      </c>
      <c r="B7229" s="25" t="s">
        <v>704</v>
      </c>
      <c r="C7229" s="25" t="s">
        <v>683</v>
      </c>
      <c r="D7229" s="25" t="s">
        <v>85</v>
      </c>
      <c r="E7229" s="25" t="s">
        <v>14</v>
      </c>
      <c r="F7229" s="25" t="s">
        <v>705</v>
      </c>
      <c r="G7229" s="25">
        <v>70.0</v>
      </c>
    </row>
    <row r="7230">
      <c r="A7230" s="25" t="s">
        <v>665</v>
      </c>
      <c r="B7230" s="25" t="s">
        <v>704</v>
      </c>
      <c r="C7230" s="25" t="s">
        <v>683</v>
      </c>
      <c r="D7230" s="25" t="s">
        <v>85</v>
      </c>
      <c r="E7230" s="25" t="s">
        <v>14</v>
      </c>
      <c r="F7230" s="25" t="s">
        <v>706</v>
      </c>
      <c r="G7230" s="25">
        <v>0.0</v>
      </c>
    </row>
    <row r="7231">
      <c r="A7231" s="25" t="s">
        <v>665</v>
      </c>
      <c r="B7231" s="25" t="s">
        <v>704</v>
      </c>
      <c r="C7231" s="25" t="s">
        <v>683</v>
      </c>
      <c r="D7231" s="25" t="s">
        <v>85</v>
      </c>
      <c r="E7231" s="25" t="s">
        <v>14</v>
      </c>
      <c r="F7231" s="25" t="s">
        <v>707</v>
      </c>
      <c r="G7231" s="25">
        <v>0.0</v>
      </c>
    </row>
    <row r="7232">
      <c r="A7232" s="25" t="s">
        <v>665</v>
      </c>
      <c r="B7232" s="25" t="s">
        <v>704</v>
      </c>
      <c r="C7232" s="25" t="s">
        <v>683</v>
      </c>
      <c r="D7232" s="25" t="s">
        <v>85</v>
      </c>
      <c r="E7232" s="25" t="s">
        <v>11</v>
      </c>
      <c r="F7232" s="25" t="s">
        <v>705</v>
      </c>
      <c r="G7232" s="25">
        <v>2522.0</v>
      </c>
    </row>
    <row r="7233">
      <c r="A7233" s="25" t="s">
        <v>665</v>
      </c>
      <c r="B7233" s="25" t="s">
        <v>704</v>
      </c>
      <c r="C7233" s="25" t="s">
        <v>683</v>
      </c>
      <c r="D7233" s="25" t="s">
        <v>85</v>
      </c>
      <c r="E7233" s="25" t="s">
        <v>11</v>
      </c>
      <c r="F7233" s="25" t="s">
        <v>706</v>
      </c>
      <c r="G7233" s="25">
        <v>1048.0</v>
      </c>
    </row>
    <row r="7234">
      <c r="A7234" s="25" t="s">
        <v>665</v>
      </c>
      <c r="B7234" s="25" t="s">
        <v>704</v>
      </c>
      <c r="C7234" s="25" t="s">
        <v>683</v>
      </c>
      <c r="D7234" s="25" t="s">
        <v>85</v>
      </c>
      <c r="E7234" s="25" t="s">
        <v>11</v>
      </c>
      <c r="F7234" s="25" t="s">
        <v>707</v>
      </c>
      <c r="G7234" s="25">
        <v>910.0</v>
      </c>
    </row>
    <row r="7235">
      <c r="A7235" s="25" t="s">
        <v>665</v>
      </c>
      <c r="B7235" s="25" t="s">
        <v>704</v>
      </c>
      <c r="C7235" s="25" t="s">
        <v>683</v>
      </c>
      <c r="D7235" s="25" t="s">
        <v>85</v>
      </c>
      <c r="E7235" s="25" t="s">
        <v>20</v>
      </c>
      <c r="F7235" s="25" t="s">
        <v>705</v>
      </c>
      <c r="G7235" s="25">
        <v>14.0</v>
      </c>
    </row>
    <row r="7236">
      <c r="A7236" s="25" t="s">
        <v>665</v>
      </c>
      <c r="B7236" s="25" t="s">
        <v>704</v>
      </c>
      <c r="C7236" s="25" t="s">
        <v>683</v>
      </c>
      <c r="D7236" s="25" t="s">
        <v>85</v>
      </c>
      <c r="E7236" s="25" t="s">
        <v>20</v>
      </c>
      <c r="F7236" s="25" t="s">
        <v>706</v>
      </c>
      <c r="G7236" s="25">
        <v>2.0</v>
      </c>
    </row>
    <row r="7237">
      <c r="A7237" s="25" t="s">
        <v>665</v>
      </c>
      <c r="B7237" s="25" t="s">
        <v>704</v>
      </c>
      <c r="C7237" s="25" t="s">
        <v>683</v>
      </c>
      <c r="D7237" s="25" t="s">
        <v>85</v>
      </c>
      <c r="E7237" s="25" t="s">
        <v>20</v>
      </c>
      <c r="F7237" s="25" t="s">
        <v>707</v>
      </c>
      <c r="G7237" s="25">
        <v>2.0</v>
      </c>
    </row>
    <row r="7238">
      <c r="A7238" s="25" t="s">
        <v>665</v>
      </c>
      <c r="B7238" s="25" t="s">
        <v>704</v>
      </c>
      <c r="C7238" s="25" t="s">
        <v>683</v>
      </c>
      <c r="D7238" s="25" t="s">
        <v>85</v>
      </c>
      <c r="E7238" s="25" t="s">
        <v>15</v>
      </c>
      <c r="F7238" s="25" t="s">
        <v>705</v>
      </c>
      <c r="G7238" s="25">
        <v>293.0</v>
      </c>
    </row>
    <row r="7239">
      <c r="A7239" s="25" t="s">
        <v>665</v>
      </c>
      <c r="B7239" s="25" t="s">
        <v>704</v>
      </c>
      <c r="C7239" s="25" t="s">
        <v>683</v>
      </c>
      <c r="D7239" s="25" t="s">
        <v>85</v>
      </c>
      <c r="E7239" s="25" t="s">
        <v>15</v>
      </c>
      <c r="F7239" s="25" t="s">
        <v>706</v>
      </c>
      <c r="G7239" s="25">
        <v>8.0</v>
      </c>
    </row>
    <row r="7240">
      <c r="A7240" s="25" t="s">
        <v>665</v>
      </c>
      <c r="B7240" s="25" t="s">
        <v>704</v>
      </c>
      <c r="C7240" s="25" t="s">
        <v>683</v>
      </c>
      <c r="D7240" s="25" t="s">
        <v>85</v>
      </c>
      <c r="E7240" s="25" t="s">
        <v>15</v>
      </c>
      <c r="F7240" s="25" t="s">
        <v>707</v>
      </c>
      <c r="G7240" s="25">
        <v>8.0</v>
      </c>
    </row>
    <row r="7241">
      <c r="A7241" s="25" t="s">
        <v>665</v>
      </c>
      <c r="B7241" s="25" t="s">
        <v>704</v>
      </c>
      <c r="C7241" s="25" t="s">
        <v>683</v>
      </c>
      <c r="D7241" s="25" t="s">
        <v>85</v>
      </c>
      <c r="E7241" s="25" t="s">
        <v>19</v>
      </c>
      <c r="F7241" s="25" t="s">
        <v>705</v>
      </c>
      <c r="G7241" s="25">
        <v>9.0</v>
      </c>
    </row>
    <row r="7242">
      <c r="A7242" s="25" t="s">
        <v>665</v>
      </c>
      <c r="B7242" s="25" t="s">
        <v>704</v>
      </c>
      <c r="C7242" s="25" t="s">
        <v>683</v>
      </c>
      <c r="D7242" s="25" t="s">
        <v>85</v>
      </c>
      <c r="E7242" s="25" t="s">
        <v>19</v>
      </c>
      <c r="F7242" s="25" t="s">
        <v>706</v>
      </c>
      <c r="G7242" s="25">
        <v>1.0</v>
      </c>
    </row>
    <row r="7243">
      <c r="A7243" s="25" t="s">
        <v>665</v>
      </c>
      <c r="B7243" s="25" t="s">
        <v>704</v>
      </c>
      <c r="C7243" s="25" t="s">
        <v>683</v>
      </c>
      <c r="D7243" s="25" t="s">
        <v>85</v>
      </c>
      <c r="E7243" s="25" t="s">
        <v>19</v>
      </c>
      <c r="F7243" s="25" t="s">
        <v>707</v>
      </c>
      <c r="G7243" s="25">
        <v>1.0</v>
      </c>
    </row>
    <row r="7244">
      <c r="A7244" s="25" t="s">
        <v>665</v>
      </c>
      <c r="B7244" s="25" t="s">
        <v>704</v>
      </c>
      <c r="C7244" s="25" t="s">
        <v>683</v>
      </c>
      <c r="D7244" s="25" t="s">
        <v>85</v>
      </c>
      <c r="E7244" s="25" t="s">
        <v>13</v>
      </c>
      <c r="F7244" s="25" t="s">
        <v>705</v>
      </c>
      <c r="G7244" s="25">
        <v>12.0</v>
      </c>
    </row>
    <row r="7245">
      <c r="A7245" s="25" t="s">
        <v>665</v>
      </c>
      <c r="B7245" s="25" t="s">
        <v>704</v>
      </c>
      <c r="C7245" s="25" t="s">
        <v>683</v>
      </c>
      <c r="D7245" s="25" t="s">
        <v>85</v>
      </c>
      <c r="E7245" s="25" t="s">
        <v>13</v>
      </c>
      <c r="F7245" s="25" t="s">
        <v>706</v>
      </c>
      <c r="G7245" s="25">
        <v>0.0</v>
      </c>
    </row>
    <row r="7246">
      <c r="A7246" s="25" t="s">
        <v>665</v>
      </c>
      <c r="B7246" s="25" t="s">
        <v>704</v>
      </c>
      <c r="C7246" s="25" t="s">
        <v>683</v>
      </c>
      <c r="D7246" s="25" t="s">
        <v>85</v>
      </c>
      <c r="E7246" s="25" t="s">
        <v>13</v>
      </c>
      <c r="F7246" s="25" t="s">
        <v>707</v>
      </c>
      <c r="G7246" s="25">
        <v>0.0</v>
      </c>
    </row>
    <row r="7247">
      <c r="A7247" s="25" t="s">
        <v>665</v>
      </c>
      <c r="B7247" s="25" t="s">
        <v>704</v>
      </c>
      <c r="C7247" s="25" t="s">
        <v>683</v>
      </c>
      <c r="D7247" s="25" t="s">
        <v>85</v>
      </c>
      <c r="E7247" s="25" t="s">
        <v>10</v>
      </c>
      <c r="F7247" s="25" t="s">
        <v>705</v>
      </c>
      <c r="G7247" s="25">
        <v>5537.0</v>
      </c>
    </row>
    <row r="7248">
      <c r="A7248" s="25" t="s">
        <v>665</v>
      </c>
      <c r="B7248" s="25" t="s">
        <v>704</v>
      </c>
      <c r="C7248" s="25" t="s">
        <v>683</v>
      </c>
      <c r="D7248" s="25" t="s">
        <v>85</v>
      </c>
      <c r="E7248" s="25" t="s">
        <v>10</v>
      </c>
      <c r="F7248" s="25" t="s">
        <v>706</v>
      </c>
      <c r="G7248" s="25">
        <v>4645.0</v>
      </c>
    </row>
    <row r="7249">
      <c r="A7249" s="25" t="s">
        <v>665</v>
      </c>
      <c r="B7249" s="25" t="s">
        <v>704</v>
      </c>
      <c r="C7249" s="25" t="s">
        <v>683</v>
      </c>
      <c r="D7249" s="25" t="s">
        <v>85</v>
      </c>
      <c r="E7249" s="25" t="s">
        <v>10</v>
      </c>
      <c r="F7249" s="25" t="s">
        <v>707</v>
      </c>
      <c r="G7249" s="25">
        <v>2421.0</v>
      </c>
    </row>
    <row r="7250">
      <c r="A7250" s="25" t="s">
        <v>665</v>
      </c>
      <c r="B7250" s="25" t="s">
        <v>704</v>
      </c>
      <c r="C7250" s="25" t="s">
        <v>683</v>
      </c>
      <c r="D7250" s="25" t="s">
        <v>85</v>
      </c>
      <c r="E7250" s="25" t="s">
        <v>16</v>
      </c>
      <c r="F7250" s="25" t="s">
        <v>705</v>
      </c>
      <c r="G7250" s="25">
        <v>753.0</v>
      </c>
    </row>
    <row r="7251">
      <c r="A7251" s="25" t="s">
        <v>665</v>
      </c>
      <c r="B7251" s="25" t="s">
        <v>704</v>
      </c>
      <c r="C7251" s="25" t="s">
        <v>683</v>
      </c>
      <c r="D7251" s="25" t="s">
        <v>85</v>
      </c>
      <c r="E7251" s="25" t="s">
        <v>16</v>
      </c>
      <c r="F7251" s="25" t="s">
        <v>706</v>
      </c>
      <c r="G7251" s="25">
        <v>633.0</v>
      </c>
    </row>
    <row r="7252">
      <c r="A7252" s="25" t="s">
        <v>665</v>
      </c>
      <c r="B7252" s="25" t="s">
        <v>704</v>
      </c>
      <c r="C7252" s="25" t="s">
        <v>683</v>
      </c>
      <c r="D7252" s="25" t="s">
        <v>85</v>
      </c>
      <c r="E7252" s="25" t="s">
        <v>16</v>
      </c>
      <c r="F7252" s="25" t="s">
        <v>707</v>
      </c>
      <c r="G7252" s="25">
        <v>533.0</v>
      </c>
    </row>
    <row r="7253">
      <c r="A7253" s="25" t="s">
        <v>665</v>
      </c>
      <c r="B7253" s="25" t="s">
        <v>704</v>
      </c>
      <c r="C7253" s="25" t="s">
        <v>683</v>
      </c>
      <c r="D7253" s="25" t="s">
        <v>85</v>
      </c>
      <c r="E7253" s="25" t="s">
        <v>12</v>
      </c>
      <c r="F7253" s="25" t="s">
        <v>705</v>
      </c>
      <c r="G7253" s="25">
        <v>75.0</v>
      </c>
    </row>
    <row r="7254">
      <c r="A7254" s="25" t="s">
        <v>665</v>
      </c>
      <c r="B7254" s="25" t="s">
        <v>704</v>
      </c>
      <c r="C7254" s="25" t="s">
        <v>683</v>
      </c>
      <c r="D7254" s="25" t="s">
        <v>85</v>
      </c>
      <c r="E7254" s="25" t="s">
        <v>12</v>
      </c>
      <c r="F7254" s="25" t="s">
        <v>706</v>
      </c>
      <c r="G7254" s="25">
        <v>25.0</v>
      </c>
    </row>
    <row r="7255">
      <c r="A7255" s="25" t="s">
        <v>665</v>
      </c>
      <c r="B7255" s="25" t="s">
        <v>704</v>
      </c>
      <c r="C7255" s="25" t="s">
        <v>683</v>
      </c>
      <c r="D7255" s="25" t="s">
        <v>85</v>
      </c>
      <c r="E7255" s="25" t="s">
        <v>12</v>
      </c>
      <c r="F7255" s="25" t="s">
        <v>707</v>
      </c>
      <c r="G7255" s="25">
        <v>25.0</v>
      </c>
    </row>
    <row r="7256">
      <c r="A7256" s="25" t="s">
        <v>665</v>
      </c>
      <c r="B7256" s="25" t="s">
        <v>704</v>
      </c>
      <c r="C7256" s="25" t="s">
        <v>683</v>
      </c>
      <c r="D7256" s="25" t="s">
        <v>85</v>
      </c>
      <c r="E7256" s="25" t="s">
        <v>18</v>
      </c>
      <c r="F7256" s="25" t="s">
        <v>705</v>
      </c>
      <c r="G7256" s="25">
        <v>4.0</v>
      </c>
    </row>
    <row r="7257">
      <c r="A7257" s="25" t="s">
        <v>665</v>
      </c>
      <c r="B7257" s="25" t="s">
        <v>704</v>
      </c>
      <c r="C7257" s="25" t="s">
        <v>683</v>
      </c>
      <c r="D7257" s="25" t="s">
        <v>85</v>
      </c>
      <c r="E7257" s="25" t="s">
        <v>18</v>
      </c>
      <c r="F7257" s="25" t="s">
        <v>706</v>
      </c>
      <c r="G7257" s="25">
        <v>1.0</v>
      </c>
    </row>
    <row r="7258">
      <c r="A7258" s="25" t="s">
        <v>665</v>
      </c>
      <c r="B7258" s="25" t="s">
        <v>704</v>
      </c>
      <c r="C7258" s="25" t="s">
        <v>683</v>
      </c>
      <c r="D7258" s="25" t="s">
        <v>85</v>
      </c>
      <c r="E7258" s="25" t="s">
        <v>18</v>
      </c>
      <c r="F7258" s="25" t="s">
        <v>707</v>
      </c>
      <c r="G7258" s="25">
        <v>1.0</v>
      </c>
    </row>
    <row r="7259">
      <c r="A7259" s="25" t="s">
        <v>665</v>
      </c>
      <c r="B7259" s="25" t="s">
        <v>704</v>
      </c>
      <c r="C7259" s="25" t="s">
        <v>683</v>
      </c>
      <c r="D7259" s="25" t="s">
        <v>131</v>
      </c>
      <c r="E7259" s="25" t="s">
        <v>17</v>
      </c>
      <c r="F7259" s="25" t="s">
        <v>705</v>
      </c>
      <c r="G7259" s="25">
        <v>130.0</v>
      </c>
    </row>
    <row r="7260">
      <c r="A7260" s="25" t="s">
        <v>665</v>
      </c>
      <c r="B7260" s="25" t="s">
        <v>704</v>
      </c>
      <c r="C7260" s="25" t="s">
        <v>683</v>
      </c>
      <c r="D7260" s="25" t="s">
        <v>131</v>
      </c>
      <c r="E7260" s="25" t="s">
        <v>17</v>
      </c>
      <c r="F7260" s="25" t="s">
        <v>706</v>
      </c>
      <c r="G7260" s="25">
        <v>9.0</v>
      </c>
    </row>
    <row r="7261">
      <c r="A7261" s="25" t="s">
        <v>665</v>
      </c>
      <c r="B7261" s="25" t="s">
        <v>704</v>
      </c>
      <c r="C7261" s="25" t="s">
        <v>683</v>
      </c>
      <c r="D7261" s="25" t="s">
        <v>131</v>
      </c>
      <c r="E7261" s="25" t="s">
        <v>17</v>
      </c>
      <c r="F7261" s="25" t="s">
        <v>707</v>
      </c>
      <c r="G7261" s="25">
        <v>7.0</v>
      </c>
    </row>
    <row r="7262">
      <c r="A7262" s="25" t="s">
        <v>665</v>
      </c>
      <c r="B7262" s="25" t="s">
        <v>704</v>
      </c>
      <c r="C7262" s="25" t="s">
        <v>683</v>
      </c>
      <c r="D7262" s="25" t="s">
        <v>131</v>
      </c>
      <c r="E7262" s="25" t="s">
        <v>14</v>
      </c>
      <c r="F7262" s="25" t="s">
        <v>705</v>
      </c>
      <c r="G7262" s="25">
        <v>1042.0</v>
      </c>
    </row>
    <row r="7263">
      <c r="A7263" s="25" t="s">
        <v>665</v>
      </c>
      <c r="B7263" s="25" t="s">
        <v>704</v>
      </c>
      <c r="C7263" s="25" t="s">
        <v>683</v>
      </c>
      <c r="D7263" s="25" t="s">
        <v>131</v>
      </c>
      <c r="E7263" s="25" t="s">
        <v>14</v>
      </c>
      <c r="F7263" s="25" t="s">
        <v>706</v>
      </c>
      <c r="G7263" s="25">
        <v>0.0</v>
      </c>
    </row>
    <row r="7264">
      <c r="A7264" s="25" t="s">
        <v>665</v>
      </c>
      <c r="B7264" s="25" t="s">
        <v>704</v>
      </c>
      <c r="C7264" s="25" t="s">
        <v>683</v>
      </c>
      <c r="D7264" s="25" t="s">
        <v>131</v>
      </c>
      <c r="E7264" s="25" t="s">
        <v>14</v>
      </c>
      <c r="F7264" s="25" t="s">
        <v>707</v>
      </c>
      <c r="G7264" s="25">
        <v>0.0</v>
      </c>
    </row>
    <row r="7265">
      <c r="A7265" s="25" t="s">
        <v>665</v>
      </c>
      <c r="B7265" s="25" t="s">
        <v>704</v>
      </c>
      <c r="C7265" s="25" t="s">
        <v>683</v>
      </c>
      <c r="D7265" s="25" t="s">
        <v>131</v>
      </c>
      <c r="E7265" s="25" t="s">
        <v>11</v>
      </c>
      <c r="F7265" s="25" t="s">
        <v>705</v>
      </c>
      <c r="G7265" s="25">
        <v>36650.0</v>
      </c>
    </row>
    <row r="7266">
      <c r="A7266" s="25" t="s">
        <v>665</v>
      </c>
      <c r="B7266" s="25" t="s">
        <v>704</v>
      </c>
      <c r="C7266" s="25" t="s">
        <v>683</v>
      </c>
      <c r="D7266" s="25" t="s">
        <v>131</v>
      </c>
      <c r="E7266" s="25" t="s">
        <v>11</v>
      </c>
      <c r="F7266" s="25" t="s">
        <v>706</v>
      </c>
      <c r="G7266" s="25">
        <v>8896.0</v>
      </c>
    </row>
    <row r="7267">
      <c r="A7267" s="25" t="s">
        <v>665</v>
      </c>
      <c r="B7267" s="25" t="s">
        <v>704</v>
      </c>
      <c r="C7267" s="25" t="s">
        <v>683</v>
      </c>
      <c r="D7267" s="25" t="s">
        <v>131</v>
      </c>
      <c r="E7267" s="25" t="s">
        <v>11</v>
      </c>
      <c r="F7267" s="25" t="s">
        <v>707</v>
      </c>
      <c r="G7267" s="25">
        <v>8360.0</v>
      </c>
    </row>
    <row r="7268">
      <c r="A7268" s="25" t="s">
        <v>665</v>
      </c>
      <c r="B7268" s="25" t="s">
        <v>704</v>
      </c>
      <c r="C7268" s="25" t="s">
        <v>683</v>
      </c>
      <c r="D7268" s="25" t="s">
        <v>131</v>
      </c>
      <c r="E7268" s="25" t="s">
        <v>20</v>
      </c>
      <c r="F7268" s="25" t="s">
        <v>705</v>
      </c>
      <c r="G7268" s="25">
        <v>19.0</v>
      </c>
    </row>
    <row r="7269">
      <c r="A7269" s="25" t="s">
        <v>665</v>
      </c>
      <c r="B7269" s="25" t="s">
        <v>704</v>
      </c>
      <c r="C7269" s="25" t="s">
        <v>683</v>
      </c>
      <c r="D7269" s="25" t="s">
        <v>131</v>
      </c>
      <c r="E7269" s="25" t="s">
        <v>20</v>
      </c>
      <c r="F7269" s="25" t="s">
        <v>706</v>
      </c>
      <c r="G7269" s="25">
        <v>3.0</v>
      </c>
    </row>
    <row r="7270">
      <c r="A7270" s="25" t="s">
        <v>665</v>
      </c>
      <c r="B7270" s="25" t="s">
        <v>704</v>
      </c>
      <c r="C7270" s="25" t="s">
        <v>683</v>
      </c>
      <c r="D7270" s="25" t="s">
        <v>131</v>
      </c>
      <c r="E7270" s="25" t="s">
        <v>20</v>
      </c>
      <c r="F7270" s="25" t="s">
        <v>707</v>
      </c>
      <c r="G7270" s="25">
        <v>3.0</v>
      </c>
    </row>
    <row r="7271">
      <c r="A7271" s="25" t="s">
        <v>665</v>
      </c>
      <c r="B7271" s="25" t="s">
        <v>704</v>
      </c>
      <c r="C7271" s="25" t="s">
        <v>683</v>
      </c>
      <c r="D7271" s="25" t="s">
        <v>131</v>
      </c>
      <c r="E7271" s="25" t="s">
        <v>15</v>
      </c>
      <c r="F7271" s="25" t="s">
        <v>705</v>
      </c>
      <c r="G7271" s="25">
        <v>316.0</v>
      </c>
    </row>
    <row r="7272">
      <c r="A7272" s="25" t="s">
        <v>665</v>
      </c>
      <c r="B7272" s="25" t="s">
        <v>704</v>
      </c>
      <c r="C7272" s="25" t="s">
        <v>683</v>
      </c>
      <c r="D7272" s="25" t="s">
        <v>131</v>
      </c>
      <c r="E7272" s="25" t="s">
        <v>15</v>
      </c>
      <c r="F7272" s="25" t="s">
        <v>706</v>
      </c>
      <c r="G7272" s="25">
        <v>2.0</v>
      </c>
    </row>
    <row r="7273">
      <c r="A7273" s="25" t="s">
        <v>665</v>
      </c>
      <c r="B7273" s="25" t="s">
        <v>704</v>
      </c>
      <c r="C7273" s="25" t="s">
        <v>683</v>
      </c>
      <c r="D7273" s="25" t="s">
        <v>131</v>
      </c>
      <c r="E7273" s="25" t="s">
        <v>15</v>
      </c>
      <c r="F7273" s="25" t="s">
        <v>707</v>
      </c>
      <c r="G7273" s="25">
        <v>2.0</v>
      </c>
    </row>
    <row r="7274">
      <c r="A7274" s="25" t="s">
        <v>665</v>
      </c>
      <c r="B7274" s="25" t="s">
        <v>704</v>
      </c>
      <c r="C7274" s="25" t="s">
        <v>683</v>
      </c>
      <c r="D7274" s="25" t="s">
        <v>131</v>
      </c>
      <c r="E7274" s="25" t="s">
        <v>19</v>
      </c>
      <c r="F7274" s="25" t="s">
        <v>705</v>
      </c>
      <c r="G7274" s="25">
        <v>106.0</v>
      </c>
    </row>
    <row r="7275">
      <c r="A7275" s="25" t="s">
        <v>665</v>
      </c>
      <c r="B7275" s="25" t="s">
        <v>704</v>
      </c>
      <c r="C7275" s="25" t="s">
        <v>683</v>
      </c>
      <c r="D7275" s="25" t="s">
        <v>131</v>
      </c>
      <c r="E7275" s="25" t="s">
        <v>19</v>
      </c>
      <c r="F7275" s="25" t="s">
        <v>706</v>
      </c>
      <c r="G7275" s="25">
        <v>3.0</v>
      </c>
    </row>
    <row r="7276">
      <c r="A7276" s="25" t="s">
        <v>665</v>
      </c>
      <c r="B7276" s="25" t="s">
        <v>704</v>
      </c>
      <c r="C7276" s="25" t="s">
        <v>683</v>
      </c>
      <c r="D7276" s="25" t="s">
        <v>131</v>
      </c>
      <c r="E7276" s="25" t="s">
        <v>19</v>
      </c>
      <c r="F7276" s="25" t="s">
        <v>707</v>
      </c>
      <c r="G7276" s="25">
        <v>3.0</v>
      </c>
    </row>
    <row r="7277">
      <c r="A7277" s="25" t="s">
        <v>665</v>
      </c>
      <c r="B7277" s="25" t="s">
        <v>704</v>
      </c>
      <c r="C7277" s="25" t="s">
        <v>683</v>
      </c>
      <c r="D7277" s="25" t="s">
        <v>131</v>
      </c>
      <c r="E7277" s="25" t="s">
        <v>13</v>
      </c>
      <c r="F7277" s="25" t="s">
        <v>705</v>
      </c>
      <c r="G7277" s="25">
        <v>96.0</v>
      </c>
    </row>
    <row r="7278">
      <c r="A7278" s="25" t="s">
        <v>665</v>
      </c>
      <c r="B7278" s="25" t="s">
        <v>704</v>
      </c>
      <c r="C7278" s="25" t="s">
        <v>683</v>
      </c>
      <c r="D7278" s="25" t="s">
        <v>131</v>
      </c>
      <c r="E7278" s="25" t="s">
        <v>13</v>
      </c>
      <c r="F7278" s="25" t="s">
        <v>706</v>
      </c>
      <c r="G7278" s="25">
        <v>7.0</v>
      </c>
    </row>
    <row r="7279">
      <c r="A7279" s="25" t="s">
        <v>665</v>
      </c>
      <c r="B7279" s="25" t="s">
        <v>704</v>
      </c>
      <c r="C7279" s="25" t="s">
        <v>683</v>
      </c>
      <c r="D7279" s="25" t="s">
        <v>131</v>
      </c>
      <c r="E7279" s="25" t="s">
        <v>13</v>
      </c>
      <c r="F7279" s="25" t="s">
        <v>707</v>
      </c>
      <c r="G7279" s="25">
        <v>7.0</v>
      </c>
    </row>
    <row r="7280">
      <c r="A7280" s="25" t="s">
        <v>665</v>
      </c>
      <c r="B7280" s="25" t="s">
        <v>704</v>
      </c>
      <c r="C7280" s="25" t="s">
        <v>683</v>
      </c>
      <c r="D7280" s="25" t="s">
        <v>131</v>
      </c>
      <c r="E7280" s="25" t="s">
        <v>10</v>
      </c>
      <c r="F7280" s="25" t="s">
        <v>705</v>
      </c>
      <c r="G7280" s="25">
        <v>51406.0</v>
      </c>
    </row>
    <row r="7281">
      <c r="A7281" s="25" t="s">
        <v>665</v>
      </c>
      <c r="B7281" s="25" t="s">
        <v>704</v>
      </c>
      <c r="C7281" s="25" t="s">
        <v>683</v>
      </c>
      <c r="D7281" s="25" t="s">
        <v>131</v>
      </c>
      <c r="E7281" s="25" t="s">
        <v>10</v>
      </c>
      <c r="F7281" s="25" t="s">
        <v>706</v>
      </c>
      <c r="G7281" s="25">
        <v>13209.0</v>
      </c>
    </row>
    <row r="7282">
      <c r="A7282" s="25" t="s">
        <v>665</v>
      </c>
      <c r="B7282" s="25" t="s">
        <v>704</v>
      </c>
      <c r="C7282" s="25" t="s">
        <v>683</v>
      </c>
      <c r="D7282" s="25" t="s">
        <v>131</v>
      </c>
      <c r="E7282" s="25" t="s">
        <v>10</v>
      </c>
      <c r="F7282" s="25" t="s">
        <v>707</v>
      </c>
      <c r="G7282" s="25">
        <v>11145.0</v>
      </c>
    </row>
    <row r="7283">
      <c r="A7283" s="25" t="s">
        <v>665</v>
      </c>
      <c r="B7283" s="25" t="s">
        <v>704</v>
      </c>
      <c r="C7283" s="25" t="s">
        <v>683</v>
      </c>
      <c r="D7283" s="25" t="s">
        <v>131</v>
      </c>
      <c r="E7283" s="25" t="s">
        <v>16</v>
      </c>
      <c r="F7283" s="25" t="s">
        <v>705</v>
      </c>
      <c r="G7283" s="25">
        <v>23215.0</v>
      </c>
    </row>
    <row r="7284">
      <c r="A7284" s="25" t="s">
        <v>665</v>
      </c>
      <c r="B7284" s="25" t="s">
        <v>704</v>
      </c>
      <c r="C7284" s="25" t="s">
        <v>683</v>
      </c>
      <c r="D7284" s="25" t="s">
        <v>131</v>
      </c>
      <c r="E7284" s="25" t="s">
        <v>16</v>
      </c>
      <c r="F7284" s="25" t="s">
        <v>706</v>
      </c>
      <c r="G7284" s="25">
        <v>17761.0</v>
      </c>
    </row>
    <row r="7285">
      <c r="A7285" s="25" t="s">
        <v>665</v>
      </c>
      <c r="B7285" s="25" t="s">
        <v>704</v>
      </c>
      <c r="C7285" s="25" t="s">
        <v>683</v>
      </c>
      <c r="D7285" s="25" t="s">
        <v>131</v>
      </c>
      <c r="E7285" s="25" t="s">
        <v>16</v>
      </c>
      <c r="F7285" s="25" t="s">
        <v>707</v>
      </c>
      <c r="G7285" s="25">
        <v>15227.0</v>
      </c>
    </row>
    <row r="7286">
      <c r="A7286" s="25" t="s">
        <v>665</v>
      </c>
      <c r="B7286" s="25" t="s">
        <v>704</v>
      </c>
      <c r="C7286" s="25" t="s">
        <v>683</v>
      </c>
      <c r="D7286" s="25" t="s">
        <v>131</v>
      </c>
      <c r="E7286" s="25" t="s">
        <v>12</v>
      </c>
      <c r="F7286" s="25" t="s">
        <v>705</v>
      </c>
      <c r="G7286" s="25">
        <v>960.0</v>
      </c>
    </row>
    <row r="7287">
      <c r="A7287" s="25" t="s">
        <v>665</v>
      </c>
      <c r="B7287" s="25" t="s">
        <v>704</v>
      </c>
      <c r="C7287" s="25" t="s">
        <v>683</v>
      </c>
      <c r="D7287" s="25" t="s">
        <v>131</v>
      </c>
      <c r="E7287" s="25" t="s">
        <v>12</v>
      </c>
      <c r="F7287" s="25" t="s">
        <v>706</v>
      </c>
      <c r="G7287" s="25">
        <v>205.0</v>
      </c>
    </row>
    <row r="7288">
      <c r="A7288" s="25" t="s">
        <v>665</v>
      </c>
      <c r="B7288" s="25" t="s">
        <v>704</v>
      </c>
      <c r="C7288" s="25" t="s">
        <v>683</v>
      </c>
      <c r="D7288" s="25" t="s">
        <v>131</v>
      </c>
      <c r="E7288" s="25" t="s">
        <v>12</v>
      </c>
      <c r="F7288" s="25" t="s">
        <v>707</v>
      </c>
      <c r="G7288" s="25">
        <v>197.0</v>
      </c>
    </row>
    <row r="7289">
      <c r="A7289" s="25" t="s">
        <v>665</v>
      </c>
      <c r="B7289" s="25" t="s">
        <v>704</v>
      </c>
      <c r="C7289" s="25" t="s">
        <v>683</v>
      </c>
      <c r="D7289" s="25" t="s">
        <v>131</v>
      </c>
      <c r="E7289" s="25" t="s">
        <v>18</v>
      </c>
      <c r="F7289" s="25" t="s">
        <v>705</v>
      </c>
      <c r="G7289" s="25">
        <v>24.0</v>
      </c>
    </row>
    <row r="7290">
      <c r="A7290" s="25" t="s">
        <v>665</v>
      </c>
      <c r="B7290" s="25" t="s">
        <v>704</v>
      </c>
      <c r="C7290" s="25" t="s">
        <v>683</v>
      </c>
      <c r="D7290" s="25" t="s">
        <v>131</v>
      </c>
      <c r="E7290" s="25" t="s">
        <v>18</v>
      </c>
      <c r="F7290" s="25" t="s">
        <v>706</v>
      </c>
      <c r="G7290" s="25">
        <v>5.0</v>
      </c>
    </row>
    <row r="7291">
      <c r="A7291" s="25" t="s">
        <v>665</v>
      </c>
      <c r="B7291" s="25" t="s">
        <v>704</v>
      </c>
      <c r="C7291" s="25" t="s">
        <v>683</v>
      </c>
      <c r="D7291" s="25" t="s">
        <v>131</v>
      </c>
      <c r="E7291" s="25" t="s">
        <v>18</v>
      </c>
      <c r="F7291" s="25" t="s">
        <v>707</v>
      </c>
      <c r="G7291" s="25">
        <v>5.0</v>
      </c>
    </row>
    <row r="7292">
      <c r="A7292" s="25" t="s">
        <v>665</v>
      </c>
      <c r="B7292" s="25" t="s">
        <v>704</v>
      </c>
      <c r="C7292" s="25" t="s">
        <v>683</v>
      </c>
      <c r="D7292" s="25" t="s">
        <v>272</v>
      </c>
      <c r="E7292" s="25" t="s">
        <v>11</v>
      </c>
      <c r="F7292" s="25" t="s">
        <v>705</v>
      </c>
      <c r="G7292" s="25">
        <v>2.0</v>
      </c>
    </row>
    <row r="7293">
      <c r="A7293" s="25" t="s">
        <v>665</v>
      </c>
      <c r="B7293" s="25" t="s">
        <v>704</v>
      </c>
      <c r="C7293" s="25" t="s">
        <v>683</v>
      </c>
      <c r="D7293" s="25" t="s">
        <v>272</v>
      </c>
      <c r="E7293" s="25" t="s">
        <v>11</v>
      </c>
      <c r="F7293" s="25" t="s">
        <v>706</v>
      </c>
      <c r="G7293" s="25">
        <v>0.0</v>
      </c>
    </row>
    <row r="7294">
      <c r="A7294" s="25" t="s">
        <v>665</v>
      </c>
      <c r="B7294" s="25" t="s">
        <v>704</v>
      </c>
      <c r="C7294" s="25" t="s">
        <v>683</v>
      </c>
      <c r="D7294" s="25" t="s">
        <v>272</v>
      </c>
      <c r="E7294" s="25" t="s">
        <v>11</v>
      </c>
      <c r="F7294" s="25" t="s">
        <v>707</v>
      </c>
      <c r="G7294" s="25">
        <v>0.0</v>
      </c>
    </row>
    <row r="7295">
      <c r="A7295" s="25" t="s">
        <v>665</v>
      </c>
      <c r="B7295" s="25" t="s">
        <v>704</v>
      </c>
      <c r="C7295" s="25" t="s">
        <v>683</v>
      </c>
      <c r="D7295" s="25" t="s">
        <v>272</v>
      </c>
      <c r="E7295" s="25" t="s">
        <v>10</v>
      </c>
      <c r="F7295" s="25" t="s">
        <v>705</v>
      </c>
      <c r="G7295" s="25">
        <v>1.0</v>
      </c>
    </row>
    <row r="7296">
      <c r="A7296" s="25" t="s">
        <v>665</v>
      </c>
      <c r="B7296" s="25" t="s">
        <v>704</v>
      </c>
      <c r="C7296" s="25" t="s">
        <v>683</v>
      </c>
      <c r="D7296" s="25" t="s">
        <v>272</v>
      </c>
      <c r="E7296" s="25" t="s">
        <v>10</v>
      </c>
      <c r="F7296" s="25" t="s">
        <v>706</v>
      </c>
      <c r="G7296" s="25">
        <v>0.0</v>
      </c>
    </row>
    <row r="7297">
      <c r="A7297" s="25" t="s">
        <v>665</v>
      </c>
      <c r="B7297" s="25" t="s">
        <v>704</v>
      </c>
      <c r="C7297" s="25" t="s">
        <v>683</v>
      </c>
      <c r="D7297" s="25" t="s">
        <v>272</v>
      </c>
      <c r="E7297" s="25" t="s">
        <v>10</v>
      </c>
      <c r="F7297" s="25" t="s">
        <v>707</v>
      </c>
      <c r="G7297" s="25">
        <v>0.0</v>
      </c>
    </row>
    <row r="7298">
      <c r="A7298" s="25" t="s">
        <v>665</v>
      </c>
      <c r="B7298" s="25" t="s">
        <v>704</v>
      </c>
      <c r="C7298" s="25" t="s">
        <v>683</v>
      </c>
      <c r="D7298" s="25" t="s">
        <v>272</v>
      </c>
      <c r="E7298" s="25" t="s">
        <v>16</v>
      </c>
      <c r="F7298" s="25" t="s">
        <v>705</v>
      </c>
      <c r="G7298" s="25">
        <v>1.0</v>
      </c>
    </row>
    <row r="7299">
      <c r="A7299" s="25" t="s">
        <v>665</v>
      </c>
      <c r="B7299" s="25" t="s">
        <v>704</v>
      </c>
      <c r="C7299" s="25" t="s">
        <v>683</v>
      </c>
      <c r="D7299" s="25" t="s">
        <v>272</v>
      </c>
      <c r="E7299" s="25" t="s">
        <v>16</v>
      </c>
      <c r="F7299" s="25" t="s">
        <v>706</v>
      </c>
      <c r="G7299" s="25">
        <v>0.0</v>
      </c>
    </row>
    <row r="7300">
      <c r="A7300" s="25" t="s">
        <v>665</v>
      </c>
      <c r="B7300" s="25" t="s">
        <v>704</v>
      </c>
      <c r="C7300" s="25" t="s">
        <v>683</v>
      </c>
      <c r="D7300" s="25" t="s">
        <v>272</v>
      </c>
      <c r="E7300" s="25" t="s">
        <v>16</v>
      </c>
      <c r="F7300" s="25" t="s">
        <v>707</v>
      </c>
      <c r="G7300" s="25">
        <v>0.0</v>
      </c>
    </row>
    <row r="7301">
      <c r="A7301" s="25" t="s">
        <v>665</v>
      </c>
      <c r="B7301" s="25" t="s">
        <v>704</v>
      </c>
      <c r="C7301" s="25" t="s">
        <v>683</v>
      </c>
      <c r="D7301" s="25" t="s">
        <v>272</v>
      </c>
      <c r="E7301" s="25" t="s">
        <v>12</v>
      </c>
      <c r="F7301" s="25" t="s">
        <v>705</v>
      </c>
      <c r="G7301" s="25">
        <v>1.0</v>
      </c>
    </row>
    <row r="7302">
      <c r="A7302" s="25" t="s">
        <v>665</v>
      </c>
      <c r="B7302" s="25" t="s">
        <v>704</v>
      </c>
      <c r="C7302" s="25" t="s">
        <v>683</v>
      </c>
      <c r="D7302" s="25" t="s">
        <v>272</v>
      </c>
      <c r="E7302" s="25" t="s">
        <v>12</v>
      </c>
      <c r="F7302" s="25" t="s">
        <v>706</v>
      </c>
      <c r="G7302" s="25">
        <v>0.0</v>
      </c>
    </row>
    <row r="7303">
      <c r="A7303" s="25" t="s">
        <v>665</v>
      </c>
      <c r="B7303" s="25" t="s">
        <v>704</v>
      </c>
      <c r="C7303" s="25" t="s">
        <v>683</v>
      </c>
      <c r="D7303" s="25" t="s">
        <v>272</v>
      </c>
      <c r="E7303" s="25" t="s">
        <v>12</v>
      </c>
      <c r="F7303" s="25" t="s">
        <v>707</v>
      </c>
      <c r="G7303" s="25">
        <v>0.0</v>
      </c>
    </row>
    <row r="7304">
      <c r="A7304" s="25" t="s">
        <v>665</v>
      </c>
      <c r="B7304" s="25" t="s">
        <v>704</v>
      </c>
      <c r="C7304" s="25" t="s">
        <v>683</v>
      </c>
      <c r="D7304" s="25" t="s">
        <v>273</v>
      </c>
      <c r="E7304" s="25" t="s">
        <v>15</v>
      </c>
      <c r="F7304" s="25" t="s">
        <v>705</v>
      </c>
      <c r="G7304" s="25">
        <v>1.0</v>
      </c>
    </row>
    <row r="7305">
      <c r="A7305" s="25" t="s">
        <v>665</v>
      </c>
      <c r="B7305" s="25" t="s">
        <v>704</v>
      </c>
      <c r="C7305" s="25" t="s">
        <v>683</v>
      </c>
      <c r="D7305" s="25" t="s">
        <v>273</v>
      </c>
      <c r="E7305" s="25" t="s">
        <v>15</v>
      </c>
      <c r="F7305" s="25" t="s">
        <v>706</v>
      </c>
      <c r="G7305" s="25">
        <v>0.0</v>
      </c>
    </row>
    <row r="7306">
      <c r="A7306" s="25" t="s">
        <v>665</v>
      </c>
      <c r="B7306" s="25" t="s">
        <v>704</v>
      </c>
      <c r="C7306" s="25" t="s">
        <v>683</v>
      </c>
      <c r="D7306" s="25" t="s">
        <v>273</v>
      </c>
      <c r="E7306" s="25" t="s">
        <v>15</v>
      </c>
      <c r="F7306" s="25" t="s">
        <v>707</v>
      </c>
      <c r="G7306" s="25">
        <v>0.0</v>
      </c>
    </row>
    <row r="7307">
      <c r="A7307" s="25" t="s">
        <v>665</v>
      </c>
      <c r="B7307" s="25" t="s">
        <v>704</v>
      </c>
      <c r="C7307" s="25" t="s">
        <v>683</v>
      </c>
      <c r="D7307" s="25" t="s">
        <v>76</v>
      </c>
      <c r="E7307" s="25" t="s">
        <v>17</v>
      </c>
      <c r="F7307" s="25" t="s">
        <v>705</v>
      </c>
      <c r="G7307" s="25">
        <v>260.0</v>
      </c>
    </row>
    <row r="7308">
      <c r="A7308" s="25" t="s">
        <v>665</v>
      </c>
      <c r="B7308" s="25" t="s">
        <v>704</v>
      </c>
      <c r="C7308" s="25" t="s">
        <v>683</v>
      </c>
      <c r="D7308" s="25" t="s">
        <v>76</v>
      </c>
      <c r="E7308" s="25" t="s">
        <v>17</v>
      </c>
      <c r="F7308" s="25" t="s">
        <v>706</v>
      </c>
      <c r="G7308" s="25">
        <v>14.0</v>
      </c>
    </row>
    <row r="7309">
      <c r="A7309" s="25" t="s">
        <v>665</v>
      </c>
      <c r="B7309" s="25" t="s">
        <v>704</v>
      </c>
      <c r="C7309" s="25" t="s">
        <v>683</v>
      </c>
      <c r="D7309" s="25" t="s">
        <v>76</v>
      </c>
      <c r="E7309" s="25" t="s">
        <v>17</v>
      </c>
      <c r="F7309" s="25" t="s">
        <v>707</v>
      </c>
      <c r="G7309" s="25">
        <v>14.0</v>
      </c>
    </row>
    <row r="7310">
      <c r="A7310" s="25" t="s">
        <v>665</v>
      </c>
      <c r="B7310" s="25" t="s">
        <v>704</v>
      </c>
      <c r="C7310" s="25" t="s">
        <v>683</v>
      </c>
      <c r="D7310" s="25" t="s">
        <v>76</v>
      </c>
      <c r="E7310" s="25" t="s">
        <v>14</v>
      </c>
      <c r="F7310" s="25" t="s">
        <v>705</v>
      </c>
      <c r="G7310" s="25">
        <v>1690.0</v>
      </c>
    </row>
    <row r="7311">
      <c r="A7311" s="25" t="s">
        <v>665</v>
      </c>
      <c r="B7311" s="25" t="s">
        <v>704</v>
      </c>
      <c r="C7311" s="25" t="s">
        <v>683</v>
      </c>
      <c r="D7311" s="25" t="s">
        <v>76</v>
      </c>
      <c r="E7311" s="25" t="s">
        <v>14</v>
      </c>
      <c r="F7311" s="25" t="s">
        <v>706</v>
      </c>
      <c r="G7311" s="25">
        <v>0.0</v>
      </c>
    </row>
    <row r="7312">
      <c r="A7312" s="25" t="s">
        <v>665</v>
      </c>
      <c r="B7312" s="25" t="s">
        <v>704</v>
      </c>
      <c r="C7312" s="25" t="s">
        <v>683</v>
      </c>
      <c r="D7312" s="25" t="s">
        <v>76</v>
      </c>
      <c r="E7312" s="25" t="s">
        <v>14</v>
      </c>
      <c r="F7312" s="25" t="s">
        <v>707</v>
      </c>
      <c r="G7312" s="25">
        <v>0.0</v>
      </c>
    </row>
    <row r="7313">
      <c r="A7313" s="25" t="s">
        <v>665</v>
      </c>
      <c r="B7313" s="25" t="s">
        <v>704</v>
      </c>
      <c r="C7313" s="25" t="s">
        <v>683</v>
      </c>
      <c r="D7313" s="25" t="s">
        <v>76</v>
      </c>
      <c r="E7313" s="25" t="s">
        <v>11</v>
      </c>
      <c r="F7313" s="25" t="s">
        <v>705</v>
      </c>
      <c r="G7313" s="25">
        <v>14334.0</v>
      </c>
    </row>
    <row r="7314">
      <c r="A7314" s="25" t="s">
        <v>665</v>
      </c>
      <c r="B7314" s="25" t="s">
        <v>704</v>
      </c>
      <c r="C7314" s="25" t="s">
        <v>683</v>
      </c>
      <c r="D7314" s="25" t="s">
        <v>76</v>
      </c>
      <c r="E7314" s="25" t="s">
        <v>11</v>
      </c>
      <c r="F7314" s="25" t="s">
        <v>706</v>
      </c>
      <c r="G7314" s="25">
        <v>1688.0</v>
      </c>
    </row>
    <row r="7315">
      <c r="A7315" s="25" t="s">
        <v>665</v>
      </c>
      <c r="B7315" s="25" t="s">
        <v>704</v>
      </c>
      <c r="C7315" s="25" t="s">
        <v>683</v>
      </c>
      <c r="D7315" s="25" t="s">
        <v>76</v>
      </c>
      <c r="E7315" s="25" t="s">
        <v>11</v>
      </c>
      <c r="F7315" s="25" t="s">
        <v>707</v>
      </c>
      <c r="G7315" s="25">
        <v>1241.0</v>
      </c>
    </row>
    <row r="7316">
      <c r="A7316" s="25" t="s">
        <v>665</v>
      </c>
      <c r="B7316" s="25" t="s">
        <v>704</v>
      </c>
      <c r="C7316" s="25" t="s">
        <v>683</v>
      </c>
      <c r="D7316" s="25" t="s">
        <v>76</v>
      </c>
      <c r="E7316" s="25" t="s">
        <v>20</v>
      </c>
      <c r="F7316" s="25" t="s">
        <v>705</v>
      </c>
      <c r="G7316" s="25">
        <v>261.0</v>
      </c>
    </row>
    <row r="7317">
      <c r="A7317" s="25" t="s">
        <v>665</v>
      </c>
      <c r="B7317" s="25" t="s">
        <v>704</v>
      </c>
      <c r="C7317" s="25" t="s">
        <v>683</v>
      </c>
      <c r="D7317" s="25" t="s">
        <v>76</v>
      </c>
      <c r="E7317" s="25" t="s">
        <v>20</v>
      </c>
      <c r="F7317" s="25" t="s">
        <v>706</v>
      </c>
      <c r="G7317" s="25">
        <v>5.0</v>
      </c>
    </row>
    <row r="7318">
      <c r="A7318" s="25" t="s">
        <v>665</v>
      </c>
      <c r="B7318" s="25" t="s">
        <v>704</v>
      </c>
      <c r="C7318" s="25" t="s">
        <v>683</v>
      </c>
      <c r="D7318" s="25" t="s">
        <v>76</v>
      </c>
      <c r="E7318" s="25" t="s">
        <v>20</v>
      </c>
      <c r="F7318" s="25" t="s">
        <v>707</v>
      </c>
      <c r="G7318" s="25">
        <v>5.0</v>
      </c>
    </row>
    <row r="7319">
      <c r="A7319" s="25" t="s">
        <v>665</v>
      </c>
      <c r="B7319" s="25" t="s">
        <v>704</v>
      </c>
      <c r="C7319" s="25" t="s">
        <v>683</v>
      </c>
      <c r="D7319" s="25" t="s">
        <v>76</v>
      </c>
      <c r="E7319" s="25" t="s">
        <v>15</v>
      </c>
      <c r="F7319" s="25" t="s">
        <v>705</v>
      </c>
      <c r="G7319" s="25">
        <v>1701.0</v>
      </c>
    </row>
    <row r="7320">
      <c r="A7320" s="25" t="s">
        <v>665</v>
      </c>
      <c r="B7320" s="25" t="s">
        <v>704</v>
      </c>
      <c r="C7320" s="25" t="s">
        <v>683</v>
      </c>
      <c r="D7320" s="25" t="s">
        <v>76</v>
      </c>
      <c r="E7320" s="25" t="s">
        <v>15</v>
      </c>
      <c r="F7320" s="25" t="s">
        <v>706</v>
      </c>
      <c r="G7320" s="25">
        <v>27.0</v>
      </c>
    </row>
    <row r="7321">
      <c r="A7321" s="25" t="s">
        <v>665</v>
      </c>
      <c r="B7321" s="25" t="s">
        <v>704</v>
      </c>
      <c r="C7321" s="25" t="s">
        <v>683</v>
      </c>
      <c r="D7321" s="25" t="s">
        <v>76</v>
      </c>
      <c r="E7321" s="25" t="s">
        <v>15</v>
      </c>
      <c r="F7321" s="25" t="s">
        <v>707</v>
      </c>
      <c r="G7321" s="25">
        <v>27.0</v>
      </c>
    </row>
    <row r="7322">
      <c r="A7322" s="25" t="s">
        <v>665</v>
      </c>
      <c r="B7322" s="25" t="s">
        <v>704</v>
      </c>
      <c r="C7322" s="25" t="s">
        <v>683</v>
      </c>
      <c r="D7322" s="25" t="s">
        <v>76</v>
      </c>
      <c r="E7322" s="25" t="s">
        <v>19</v>
      </c>
      <c r="F7322" s="25" t="s">
        <v>705</v>
      </c>
      <c r="G7322" s="25">
        <v>890.0</v>
      </c>
    </row>
    <row r="7323">
      <c r="A7323" s="25" t="s">
        <v>665</v>
      </c>
      <c r="B7323" s="25" t="s">
        <v>704</v>
      </c>
      <c r="C7323" s="25" t="s">
        <v>683</v>
      </c>
      <c r="D7323" s="25" t="s">
        <v>76</v>
      </c>
      <c r="E7323" s="25" t="s">
        <v>19</v>
      </c>
      <c r="F7323" s="25" t="s">
        <v>706</v>
      </c>
      <c r="G7323" s="25">
        <v>182.0</v>
      </c>
    </row>
    <row r="7324">
      <c r="A7324" s="25" t="s">
        <v>665</v>
      </c>
      <c r="B7324" s="25" t="s">
        <v>704</v>
      </c>
      <c r="C7324" s="25" t="s">
        <v>683</v>
      </c>
      <c r="D7324" s="25" t="s">
        <v>76</v>
      </c>
      <c r="E7324" s="25" t="s">
        <v>19</v>
      </c>
      <c r="F7324" s="25" t="s">
        <v>707</v>
      </c>
      <c r="G7324" s="25">
        <v>161.0</v>
      </c>
    </row>
    <row r="7325">
      <c r="A7325" s="25" t="s">
        <v>665</v>
      </c>
      <c r="B7325" s="25" t="s">
        <v>704</v>
      </c>
      <c r="C7325" s="25" t="s">
        <v>683</v>
      </c>
      <c r="D7325" s="25" t="s">
        <v>76</v>
      </c>
      <c r="E7325" s="25" t="s">
        <v>13</v>
      </c>
      <c r="F7325" s="25" t="s">
        <v>705</v>
      </c>
      <c r="G7325" s="25">
        <v>230.0</v>
      </c>
    </row>
    <row r="7326">
      <c r="A7326" s="25" t="s">
        <v>665</v>
      </c>
      <c r="B7326" s="25" t="s">
        <v>704</v>
      </c>
      <c r="C7326" s="25" t="s">
        <v>683</v>
      </c>
      <c r="D7326" s="25" t="s">
        <v>76</v>
      </c>
      <c r="E7326" s="25" t="s">
        <v>13</v>
      </c>
      <c r="F7326" s="25" t="s">
        <v>706</v>
      </c>
      <c r="G7326" s="25">
        <v>15.0</v>
      </c>
    </row>
    <row r="7327">
      <c r="A7327" s="25" t="s">
        <v>665</v>
      </c>
      <c r="B7327" s="25" t="s">
        <v>704</v>
      </c>
      <c r="C7327" s="25" t="s">
        <v>683</v>
      </c>
      <c r="D7327" s="25" t="s">
        <v>76</v>
      </c>
      <c r="E7327" s="25" t="s">
        <v>13</v>
      </c>
      <c r="F7327" s="25" t="s">
        <v>707</v>
      </c>
      <c r="G7327" s="25">
        <v>13.0</v>
      </c>
    </row>
    <row r="7328">
      <c r="A7328" s="25" t="s">
        <v>665</v>
      </c>
      <c r="B7328" s="25" t="s">
        <v>704</v>
      </c>
      <c r="C7328" s="25" t="s">
        <v>683</v>
      </c>
      <c r="D7328" s="25" t="s">
        <v>76</v>
      </c>
      <c r="E7328" s="25" t="s">
        <v>10</v>
      </c>
      <c r="F7328" s="25" t="s">
        <v>705</v>
      </c>
      <c r="G7328" s="25">
        <v>36232.0</v>
      </c>
    </row>
    <row r="7329">
      <c r="A7329" s="25" t="s">
        <v>665</v>
      </c>
      <c r="B7329" s="25" t="s">
        <v>704</v>
      </c>
      <c r="C7329" s="25" t="s">
        <v>683</v>
      </c>
      <c r="D7329" s="25" t="s">
        <v>76</v>
      </c>
      <c r="E7329" s="25" t="s">
        <v>10</v>
      </c>
      <c r="F7329" s="25" t="s">
        <v>706</v>
      </c>
      <c r="G7329" s="25">
        <v>27200.0</v>
      </c>
    </row>
    <row r="7330">
      <c r="A7330" s="25" t="s">
        <v>665</v>
      </c>
      <c r="B7330" s="25" t="s">
        <v>704</v>
      </c>
      <c r="C7330" s="25" t="s">
        <v>683</v>
      </c>
      <c r="D7330" s="25" t="s">
        <v>76</v>
      </c>
      <c r="E7330" s="25" t="s">
        <v>10</v>
      </c>
      <c r="F7330" s="25" t="s">
        <v>707</v>
      </c>
      <c r="G7330" s="25">
        <v>17517.0</v>
      </c>
    </row>
    <row r="7331">
      <c r="A7331" s="25" t="s">
        <v>665</v>
      </c>
      <c r="B7331" s="25" t="s">
        <v>704</v>
      </c>
      <c r="C7331" s="25" t="s">
        <v>683</v>
      </c>
      <c r="D7331" s="25" t="s">
        <v>76</v>
      </c>
      <c r="E7331" s="25" t="s">
        <v>16</v>
      </c>
      <c r="F7331" s="25" t="s">
        <v>705</v>
      </c>
      <c r="G7331" s="25">
        <v>3576.0</v>
      </c>
    </row>
    <row r="7332">
      <c r="A7332" s="25" t="s">
        <v>665</v>
      </c>
      <c r="B7332" s="25" t="s">
        <v>704</v>
      </c>
      <c r="C7332" s="25" t="s">
        <v>683</v>
      </c>
      <c r="D7332" s="25" t="s">
        <v>76</v>
      </c>
      <c r="E7332" s="25" t="s">
        <v>16</v>
      </c>
      <c r="F7332" s="25" t="s">
        <v>706</v>
      </c>
      <c r="G7332" s="25">
        <v>2226.0</v>
      </c>
    </row>
    <row r="7333">
      <c r="A7333" s="25" t="s">
        <v>665</v>
      </c>
      <c r="B7333" s="25" t="s">
        <v>704</v>
      </c>
      <c r="C7333" s="25" t="s">
        <v>683</v>
      </c>
      <c r="D7333" s="25" t="s">
        <v>76</v>
      </c>
      <c r="E7333" s="25" t="s">
        <v>16</v>
      </c>
      <c r="F7333" s="25" t="s">
        <v>707</v>
      </c>
      <c r="G7333" s="25">
        <v>1852.0</v>
      </c>
    </row>
    <row r="7334">
      <c r="A7334" s="25" t="s">
        <v>665</v>
      </c>
      <c r="B7334" s="25" t="s">
        <v>704</v>
      </c>
      <c r="C7334" s="25" t="s">
        <v>683</v>
      </c>
      <c r="D7334" s="25" t="s">
        <v>76</v>
      </c>
      <c r="E7334" s="25" t="s">
        <v>12</v>
      </c>
      <c r="F7334" s="25" t="s">
        <v>705</v>
      </c>
      <c r="G7334" s="25">
        <v>1371.0</v>
      </c>
    </row>
    <row r="7335">
      <c r="A7335" s="25" t="s">
        <v>665</v>
      </c>
      <c r="B7335" s="25" t="s">
        <v>704</v>
      </c>
      <c r="C7335" s="25" t="s">
        <v>683</v>
      </c>
      <c r="D7335" s="25" t="s">
        <v>76</v>
      </c>
      <c r="E7335" s="25" t="s">
        <v>12</v>
      </c>
      <c r="F7335" s="25" t="s">
        <v>706</v>
      </c>
      <c r="G7335" s="25">
        <v>140.0</v>
      </c>
    </row>
    <row r="7336">
      <c r="A7336" s="25" t="s">
        <v>665</v>
      </c>
      <c r="B7336" s="25" t="s">
        <v>704</v>
      </c>
      <c r="C7336" s="25" t="s">
        <v>683</v>
      </c>
      <c r="D7336" s="25" t="s">
        <v>76</v>
      </c>
      <c r="E7336" s="25" t="s">
        <v>12</v>
      </c>
      <c r="F7336" s="25" t="s">
        <v>707</v>
      </c>
      <c r="G7336" s="25">
        <v>110.0</v>
      </c>
    </row>
    <row r="7337">
      <c r="A7337" s="25" t="s">
        <v>665</v>
      </c>
      <c r="B7337" s="25" t="s">
        <v>704</v>
      </c>
      <c r="C7337" s="25" t="s">
        <v>683</v>
      </c>
      <c r="D7337" s="25" t="s">
        <v>76</v>
      </c>
      <c r="E7337" s="25" t="s">
        <v>18</v>
      </c>
      <c r="F7337" s="25" t="s">
        <v>705</v>
      </c>
      <c r="G7337" s="25">
        <v>148.0</v>
      </c>
    </row>
    <row r="7338">
      <c r="A7338" s="25" t="s">
        <v>665</v>
      </c>
      <c r="B7338" s="25" t="s">
        <v>704</v>
      </c>
      <c r="C7338" s="25" t="s">
        <v>683</v>
      </c>
      <c r="D7338" s="25" t="s">
        <v>76</v>
      </c>
      <c r="E7338" s="25" t="s">
        <v>18</v>
      </c>
      <c r="F7338" s="25" t="s">
        <v>706</v>
      </c>
      <c r="G7338" s="25">
        <v>8.0</v>
      </c>
    </row>
    <row r="7339">
      <c r="A7339" s="25" t="s">
        <v>665</v>
      </c>
      <c r="B7339" s="25" t="s">
        <v>704</v>
      </c>
      <c r="C7339" s="25" t="s">
        <v>683</v>
      </c>
      <c r="D7339" s="25" t="s">
        <v>76</v>
      </c>
      <c r="E7339" s="25" t="s">
        <v>18</v>
      </c>
      <c r="F7339" s="25" t="s">
        <v>707</v>
      </c>
      <c r="G7339" s="25">
        <v>7.0</v>
      </c>
    </row>
    <row r="7340">
      <c r="A7340" s="25" t="s">
        <v>665</v>
      </c>
      <c r="B7340" s="25" t="s">
        <v>704</v>
      </c>
      <c r="C7340" s="25" t="s">
        <v>683</v>
      </c>
      <c r="D7340" s="25" t="s">
        <v>153</v>
      </c>
      <c r="E7340" s="25" t="s">
        <v>17</v>
      </c>
      <c r="F7340" s="25" t="s">
        <v>705</v>
      </c>
      <c r="G7340" s="25">
        <v>7.0</v>
      </c>
    </row>
    <row r="7341">
      <c r="A7341" s="25" t="s">
        <v>665</v>
      </c>
      <c r="B7341" s="25" t="s">
        <v>704</v>
      </c>
      <c r="C7341" s="25" t="s">
        <v>683</v>
      </c>
      <c r="D7341" s="25" t="s">
        <v>153</v>
      </c>
      <c r="E7341" s="25" t="s">
        <v>17</v>
      </c>
      <c r="F7341" s="25" t="s">
        <v>706</v>
      </c>
      <c r="G7341" s="25">
        <v>0.0</v>
      </c>
    </row>
    <row r="7342">
      <c r="A7342" s="25" t="s">
        <v>665</v>
      </c>
      <c r="B7342" s="25" t="s">
        <v>704</v>
      </c>
      <c r="C7342" s="25" t="s">
        <v>683</v>
      </c>
      <c r="D7342" s="25" t="s">
        <v>153</v>
      </c>
      <c r="E7342" s="25" t="s">
        <v>17</v>
      </c>
      <c r="F7342" s="25" t="s">
        <v>707</v>
      </c>
      <c r="G7342" s="25">
        <v>0.0</v>
      </c>
    </row>
    <row r="7343">
      <c r="A7343" s="25" t="s">
        <v>665</v>
      </c>
      <c r="B7343" s="25" t="s">
        <v>704</v>
      </c>
      <c r="C7343" s="25" t="s">
        <v>683</v>
      </c>
      <c r="D7343" s="25" t="s">
        <v>153</v>
      </c>
      <c r="E7343" s="25" t="s">
        <v>14</v>
      </c>
      <c r="F7343" s="25" t="s">
        <v>705</v>
      </c>
      <c r="G7343" s="25">
        <v>32.0</v>
      </c>
    </row>
    <row r="7344">
      <c r="A7344" s="25" t="s">
        <v>665</v>
      </c>
      <c r="B7344" s="25" t="s">
        <v>704</v>
      </c>
      <c r="C7344" s="25" t="s">
        <v>683</v>
      </c>
      <c r="D7344" s="25" t="s">
        <v>153</v>
      </c>
      <c r="E7344" s="25" t="s">
        <v>14</v>
      </c>
      <c r="F7344" s="25" t="s">
        <v>706</v>
      </c>
      <c r="G7344" s="25">
        <v>0.0</v>
      </c>
    </row>
    <row r="7345">
      <c r="A7345" s="25" t="s">
        <v>665</v>
      </c>
      <c r="B7345" s="25" t="s">
        <v>704</v>
      </c>
      <c r="C7345" s="25" t="s">
        <v>683</v>
      </c>
      <c r="D7345" s="25" t="s">
        <v>153</v>
      </c>
      <c r="E7345" s="25" t="s">
        <v>14</v>
      </c>
      <c r="F7345" s="25" t="s">
        <v>707</v>
      </c>
      <c r="G7345" s="25">
        <v>0.0</v>
      </c>
    </row>
    <row r="7346">
      <c r="A7346" s="25" t="s">
        <v>665</v>
      </c>
      <c r="B7346" s="25" t="s">
        <v>704</v>
      </c>
      <c r="C7346" s="25" t="s">
        <v>683</v>
      </c>
      <c r="D7346" s="25" t="s">
        <v>153</v>
      </c>
      <c r="E7346" s="25" t="s">
        <v>11</v>
      </c>
      <c r="F7346" s="25" t="s">
        <v>705</v>
      </c>
      <c r="G7346" s="25">
        <v>456.0</v>
      </c>
    </row>
    <row r="7347">
      <c r="A7347" s="25" t="s">
        <v>665</v>
      </c>
      <c r="B7347" s="25" t="s">
        <v>704</v>
      </c>
      <c r="C7347" s="25" t="s">
        <v>683</v>
      </c>
      <c r="D7347" s="25" t="s">
        <v>153</v>
      </c>
      <c r="E7347" s="25" t="s">
        <v>11</v>
      </c>
      <c r="F7347" s="25" t="s">
        <v>706</v>
      </c>
      <c r="G7347" s="25">
        <v>26.0</v>
      </c>
    </row>
    <row r="7348">
      <c r="A7348" s="25" t="s">
        <v>665</v>
      </c>
      <c r="B7348" s="25" t="s">
        <v>704</v>
      </c>
      <c r="C7348" s="25" t="s">
        <v>683</v>
      </c>
      <c r="D7348" s="25" t="s">
        <v>153</v>
      </c>
      <c r="E7348" s="25" t="s">
        <v>11</v>
      </c>
      <c r="F7348" s="25" t="s">
        <v>707</v>
      </c>
      <c r="G7348" s="25">
        <v>26.0</v>
      </c>
    </row>
    <row r="7349">
      <c r="A7349" s="25" t="s">
        <v>665</v>
      </c>
      <c r="B7349" s="25" t="s">
        <v>704</v>
      </c>
      <c r="C7349" s="25" t="s">
        <v>683</v>
      </c>
      <c r="D7349" s="25" t="s">
        <v>153</v>
      </c>
      <c r="E7349" s="25" t="s">
        <v>20</v>
      </c>
      <c r="F7349" s="25" t="s">
        <v>705</v>
      </c>
      <c r="G7349" s="25">
        <v>10.0</v>
      </c>
    </row>
    <row r="7350">
      <c r="A7350" s="25" t="s">
        <v>665</v>
      </c>
      <c r="B7350" s="25" t="s">
        <v>704</v>
      </c>
      <c r="C7350" s="25" t="s">
        <v>683</v>
      </c>
      <c r="D7350" s="25" t="s">
        <v>153</v>
      </c>
      <c r="E7350" s="25" t="s">
        <v>20</v>
      </c>
      <c r="F7350" s="25" t="s">
        <v>706</v>
      </c>
      <c r="G7350" s="25">
        <v>1.0</v>
      </c>
    </row>
    <row r="7351">
      <c r="A7351" s="25" t="s">
        <v>665</v>
      </c>
      <c r="B7351" s="25" t="s">
        <v>704</v>
      </c>
      <c r="C7351" s="25" t="s">
        <v>683</v>
      </c>
      <c r="D7351" s="25" t="s">
        <v>153</v>
      </c>
      <c r="E7351" s="25" t="s">
        <v>20</v>
      </c>
      <c r="F7351" s="25" t="s">
        <v>707</v>
      </c>
      <c r="G7351" s="25">
        <v>1.0</v>
      </c>
    </row>
    <row r="7352">
      <c r="A7352" s="25" t="s">
        <v>665</v>
      </c>
      <c r="B7352" s="25" t="s">
        <v>704</v>
      </c>
      <c r="C7352" s="25" t="s">
        <v>683</v>
      </c>
      <c r="D7352" s="25" t="s">
        <v>153</v>
      </c>
      <c r="E7352" s="25" t="s">
        <v>15</v>
      </c>
      <c r="F7352" s="25" t="s">
        <v>705</v>
      </c>
      <c r="G7352" s="25">
        <v>57.0</v>
      </c>
    </row>
    <row r="7353">
      <c r="A7353" s="25" t="s">
        <v>665</v>
      </c>
      <c r="B7353" s="25" t="s">
        <v>704</v>
      </c>
      <c r="C7353" s="25" t="s">
        <v>683</v>
      </c>
      <c r="D7353" s="25" t="s">
        <v>153</v>
      </c>
      <c r="E7353" s="25" t="s">
        <v>15</v>
      </c>
      <c r="F7353" s="25" t="s">
        <v>706</v>
      </c>
      <c r="G7353" s="25">
        <v>3.0</v>
      </c>
    </row>
    <row r="7354">
      <c r="A7354" s="25" t="s">
        <v>665</v>
      </c>
      <c r="B7354" s="25" t="s">
        <v>704</v>
      </c>
      <c r="C7354" s="25" t="s">
        <v>683</v>
      </c>
      <c r="D7354" s="25" t="s">
        <v>153</v>
      </c>
      <c r="E7354" s="25" t="s">
        <v>15</v>
      </c>
      <c r="F7354" s="25" t="s">
        <v>707</v>
      </c>
      <c r="G7354" s="25">
        <v>3.0</v>
      </c>
    </row>
    <row r="7355">
      <c r="A7355" s="25" t="s">
        <v>665</v>
      </c>
      <c r="B7355" s="25" t="s">
        <v>704</v>
      </c>
      <c r="C7355" s="25" t="s">
        <v>683</v>
      </c>
      <c r="D7355" s="25" t="s">
        <v>153</v>
      </c>
      <c r="E7355" s="25" t="s">
        <v>19</v>
      </c>
      <c r="F7355" s="25" t="s">
        <v>705</v>
      </c>
      <c r="G7355" s="25">
        <v>3.0</v>
      </c>
    </row>
    <row r="7356">
      <c r="A7356" s="25" t="s">
        <v>665</v>
      </c>
      <c r="B7356" s="25" t="s">
        <v>704</v>
      </c>
      <c r="C7356" s="25" t="s">
        <v>683</v>
      </c>
      <c r="D7356" s="25" t="s">
        <v>153</v>
      </c>
      <c r="E7356" s="25" t="s">
        <v>19</v>
      </c>
      <c r="F7356" s="25" t="s">
        <v>706</v>
      </c>
      <c r="G7356" s="25">
        <v>1.0</v>
      </c>
    </row>
    <row r="7357">
      <c r="A7357" s="25" t="s">
        <v>665</v>
      </c>
      <c r="B7357" s="25" t="s">
        <v>704</v>
      </c>
      <c r="C7357" s="25" t="s">
        <v>683</v>
      </c>
      <c r="D7357" s="25" t="s">
        <v>153</v>
      </c>
      <c r="E7357" s="25" t="s">
        <v>19</v>
      </c>
      <c r="F7357" s="25" t="s">
        <v>707</v>
      </c>
      <c r="G7357" s="25">
        <v>1.0</v>
      </c>
    </row>
    <row r="7358">
      <c r="A7358" s="25" t="s">
        <v>665</v>
      </c>
      <c r="B7358" s="25" t="s">
        <v>704</v>
      </c>
      <c r="C7358" s="25" t="s">
        <v>683</v>
      </c>
      <c r="D7358" s="25" t="s">
        <v>153</v>
      </c>
      <c r="E7358" s="25" t="s">
        <v>13</v>
      </c>
      <c r="F7358" s="25" t="s">
        <v>705</v>
      </c>
      <c r="G7358" s="25">
        <v>8.0</v>
      </c>
    </row>
    <row r="7359">
      <c r="A7359" s="25" t="s">
        <v>665</v>
      </c>
      <c r="B7359" s="25" t="s">
        <v>704</v>
      </c>
      <c r="C7359" s="25" t="s">
        <v>683</v>
      </c>
      <c r="D7359" s="25" t="s">
        <v>153</v>
      </c>
      <c r="E7359" s="25" t="s">
        <v>13</v>
      </c>
      <c r="F7359" s="25" t="s">
        <v>706</v>
      </c>
      <c r="G7359" s="25">
        <v>0.0</v>
      </c>
    </row>
    <row r="7360">
      <c r="A7360" s="25" t="s">
        <v>665</v>
      </c>
      <c r="B7360" s="25" t="s">
        <v>704</v>
      </c>
      <c r="C7360" s="25" t="s">
        <v>683</v>
      </c>
      <c r="D7360" s="25" t="s">
        <v>153</v>
      </c>
      <c r="E7360" s="25" t="s">
        <v>13</v>
      </c>
      <c r="F7360" s="25" t="s">
        <v>707</v>
      </c>
      <c r="G7360" s="25">
        <v>0.0</v>
      </c>
    </row>
    <row r="7361">
      <c r="A7361" s="25" t="s">
        <v>665</v>
      </c>
      <c r="B7361" s="25" t="s">
        <v>704</v>
      </c>
      <c r="C7361" s="25" t="s">
        <v>683</v>
      </c>
      <c r="D7361" s="25" t="s">
        <v>153</v>
      </c>
      <c r="E7361" s="25" t="s">
        <v>10</v>
      </c>
      <c r="F7361" s="25" t="s">
        <v>705</v>
      </c>
      <c r="G7361" s="25">
        <v>644.0</v>
      </c>
    </row>
    <row r="7362">
      <c r="A7362" s="25" t="s">
        <v>665</v>
      </c>
      <c r="B7362" s="25" t="s">
        <v>704</v>
      </c>
      <c r="C7362" s="25" t="s">
        <v>683</v>
      </c>
      <c r="D7362" s="25" t="s">
        <v>153</v>
      </c>
      <c r="E7362" s="25" t="s">
        <v>10</v>
      </c>
      <c r="F7362" s="25" t="s">
        <v>706</v>
      </c>
      <c r="G7362" s="25">
        <v>379.0</v>
      </c>
    </row>
    <row r="7363">
      <c r="A7363" s="25" t="s">
        <v>665</v>
      </c>
      <c r="B7363" s="25" t="s">
        <v>704</v>
      </c>
      <c r="C7363" s="25" t="s">
        <v>683</v>
      </c>
      <c r="D7363" s="25" t="s">
        <v>153</v>
      </c>
      <c r="E7363" s="25" t="s">
        <v>10</v>
      </c>
      <c r="F7363" s="25" t="s">
        <v>707</v>
      </c>
      <c r="G7363" s="25">
        <v>215.0</v>
      </c>
    </row>
    <row r="7364">
      <c r="A7364" s="25" t="s">
        <v>665</v>
      </c>
      <c r="B7364" s="25" t="s">
        <v>704</v>
      </c>
      <c r="C7364" s="25" t="s">
        <v>683</v>
      </c>
      <c r="D7364" s="25" t="s">
        <v>153</v>
      </c>
      <c r="E7364" s="25" t="s">
        <v>16</v>
      </c>
      <c r="F7364" s="25" t="s">
        <v>705</v>
      </c>
      <c r="G7364" s="25">
        <v>59.0</v>
      </c>
    </row>
    <row r="7365">
      <c r="A7365" s="25" t="s">
        <v>665</v>
      </c>
      <c r="B7365" s="25" t="s">
        <v>704</v>
      </c>
      <c r="C7365" s="25" t="s">
        <v>683</v>
      </c>
      <c r="D7365" s="25" t="s">
        <v>153</v>
      </c>
      <c r="E7365" s="25" t="s">
        <v>16</v>
      </c>
      <c r="F7365" s="25" t="s">
        <v>706</v>
      </c>
      <c r="G7365" s="25">
        <v>18.0</v>
      </c>
    </row>
    <row r="7366">
      <c r="A7366" s="25" t="s">
        <v>665</v>
      </c>
      <c r="B7366" s="25" t="s">
        <v>704</v>
      </c>
      <c r="C7366" s="25" t="s">
        <v>683</v>
      </c>
      <c r="D7366" s="25" t="s">
        <v>153</v>
      </c>
      <c r="E7366" s="25" t="s">
        <v>16</v>
      </c>
      <c r="F7366" s="25" t="s">
        <v>707</v>
      </c>
      <c r="G7366" s="25">
        <v>13.0</v>
      </c>
    </row>
    <row r="7367">
      <c r="A7367" s="25" t="s">
        <v>665</v>
      </c>
      <c r="B7367" s="25" t="s">
        <v>704</v>
      </c>
      <c r="C7367" s="25" t="s">
        <v>683</v>
      </c>
      <c r="D7367" s="25" t="s">
        <v>153</v>
      </c>
      <c r="E7367" s="25" t="s">
        <v>12</v>
      </c>
      <c r="F7367" s="25" t="s">
        <v>705</v>
      </c>
      <c r="G7367" s="25">
        <v>48.0</v>
      </c>
    </row>
    <row r="7368">
      <c r="A7368" s="25" t="s">
        <v>665</v>
      </c>
      <c r="B7368" s="25" t="s">
        <v>704</v>
      </c>
      <c r="C7368" s="25" t="s">
        <v>683</v>
      </c>
      <c r="D7368" s="25" t="s">
        <v>153</v>
      </c>
      <c r="E7368" s="25" t="s">
        <v>12</v>
      </c>
      <c r="F7368" s="25" t="s">
        <v>706</v>
      </c>
      <c r="G7368" s="25">
        <v>6.0</v>
      </c>
    </row>
    <row r="7369">
      <c r="A7369" s="25" t="s">
        <v>665</v>
      </c>
      <c r="B7369" s="25" t="s">
        <v>704</v>
      </c>
      <c r="C7369" s="25" t="s">
        <v>683</v>
      </c>
      <c r="D7369" s="25" t="s">
        <v>153</v>
      </c>
      <c r="E7369" s="25" t="s">
        <v>12</v>
      </c>
      <c r="F7369" s="25" t="s">
        <v>707</v>
      </c>
      <c r="G7369" s="25">
        <v>6.0</v>
      </c>
    </row>
    <row r="7370">
      <c r="A7370" s="25" t="s">
        <v>665</v>
      </c>
      <c r="B7370" s="25" t="s">
        <v>704</v>
      </c>
      <c r="C7370" s="25" t="s">
        <v>683</v>
      </c>
      <c r="D7370" s="25" t="s">
        <v>153</v>
      </c>
      <c r="E7370" s="25" t="s">
        <v>18</v>
      </c>
      <c r="F7370" s="25" t="s">
        <v>705</v>
      </c>
      <c r="G7370" s="25">
        <v>5.0</v>
      </c>
    </row>
    <row r="7371">
      <c r="A7371" s="25" t="s">
        <v>665</v>
      </c>
      <c r="B7371" s="25" t="s">
        <v>704</v>
      </c>
      <c r="C7371" s="25" t="s">
        <v>683</v>
      </c>
      <c r="D7371" s="25" t="s">
        <v>153</v>
      </c>
      <c r="E7371" s="25" t="s">
        <v>18</v>
      </c>
      <c r="F7371" s="25" t="s">
        <v>706</v>
      </c>
      <c r="G7371" s="25">
        <v>0.0</v>
      </c>
    </row>
    <row r="7372">
      <c r="A7372" s="25" t="s">
        <v>665</v>
      </c>
      <c r="B7372" s="25" t="s">
        <v>704</v>
      </c>
      <c r="C7372" s="25" t="s">
        <v>683</v>
      </c>
      <c r="D7372" s="25" t="s">
        <v>153</v>
      </c>
      <c r="E7372" s="25" t="s">
        <v>18</v>
      </c>
      <c r="F7372" s="25" t="s">
        <v>707</v>
      </c>
      <c r="G7372" s="25">
        <v>0.0</v>
      </c>
    </row>
    <row r="7373">
      <c r="A7373" s="25" t="s">
        <v>665</v>
      </c>
      <c r="B7373" s="25" t="s">
        <v>704</v>
      </c>
      <c r="C7373" s="25" t="s">
        <v>683</v>
      </c>
      <c r="D7373" s="25" t="s">
        <v>223</v>
      </c>
      <c r="E7373" s="25" t="s">
        <v>17</v>
      </c>
      <c r="F7373" s="25" t="s">
        <v>705</v>
      </c>
      <c r="G7373" s="25">
        <v>3.0</v>
      </c>
    </row>
    <row r="7374">
      <c r="A7374" s="25" t="s">
        <v>665</v>
      </c>
      <c r="B7374" s="25" t="s">
        <v>704</v>
      </c>
      <c r="C7374" s="25" t="s">
        <v>683</v>
      </c>
      <c r="D7374" s="25" t="s">
        <v>223</v>
      </c>
      <c r="E7374" s="25" t="s">
        <v>17</v>
      </c>
      <c r="F7374" s="25" t="s">
        <v>706</v>
      </c>
      <c r="G7374" s="25">
        <v>0.0</v>
      </c>
    </row>
    <row r="7375">
      <c r="A7375" s="25" t="s">
        <v>665</v>
      </c>
      <c r="B7375" s="25" t="s">
        <v>704</v>
      </c>
      <c r="C7375" s="25" t="s">
        <v>683</v>
      </c>
      <c r="D7375" s="25" t="s">
        <v>223</v>
      </c>
      <c r="E7375" s="25" t="s">
        <v>17</v>
      </c>
      <c r="F7375" s="25" t="s">
        <v>707</v>
      </c>
      <c r="G7375" s="25">
        <v>0.0</v>
      </c>
    </row>
    <row r="7376">
      <c r="A7376" s="25" t="s">
        <v>665</v>
      </c>
      <c r="B7376" s="25" t="s">
        <v>704</v>
      </c>
      <c r="C7376" s="25" t="s">
        <v>683</v>
      </c>
      <c r="D7376" s="25" t="s">
        <v>223</v>
      </c>
      <c r="E7376" s="25" t="s">
        <v>14</v>
      </c>
      <c r="F7376" s="25" t="s">
        <v>705</v>
      </c>
      <c r="G7376" s="25">
        <v>11.0</v>
      </c>
    </row>
    <row r="7377">
      <c r="A7377" s="25" t="s">
        <v>665</v>
      </c>
      <c r="B7377" s="25" t="s">
        <v>704</v>
      </c>
      <c r="C7377" s="25" t="s">
        <v>683</v>
      </c>
      <c r="D7377" s="25" t="s">
        <v>223</v>
      </c>
      <c r="E7377" s="25" t="s">
        <v>14</v>
      </c>
      <c r="F7377" s="25" t="s">
        <v>706</v>
      </c>
      <c r="G7377" s="25">
        <v>0.0</v>
      </c>
    </row>
    <row r="7378">
      <c r="A7378" s="25" t="s">
        <v>665</v>
      </c>
      <c r="B7378" s="25" t="s">
        <v>704</v>
      </c>
      <c r="C7378" s="25" t="s">
        <v>683</v>
      </c>
      <c r="D7378" s="25" t="s">
        <v>223</v>
      </c>
      <c r="E7378" s="25" t="s">
        <v>14</v>
      </c>
      <c r="F7378" s="25" t="s">
        <v>707</v>
      </c>
      <c r="G7378" s="25">
        <v>0.0</v>
      </c>
    </row>
    <row r="7379">
      <c r="A7379" s="25" t="s">
        <v>665</v>
      </c>
      <c r="B7379" s="25" t="s">
        <v>704</v>
      </c>
      <c r="C7379" s="25" t="s">
        <v>683</v>
      </c>
      <c r="D7379" s="25" t="s">
        <v>223</v>
      </c>
      <c r="E7379" s="25" t="s">
        <v>11</v>
      </c>
      <c r="F7379" s="25" t="s">
        <v>705</v>
      </c>
      <c r="G7379" s="25">
        <v>210.0</v>
      </c>
    </row>
    <row r="7380">
      <c r="A7380" s="25" t="s">
        <v>665</v>
      </c>
      <c r="B7380" s="25" t="s">
        <v>704</v>
      </c>
      <c r="C7380" s="25" t="s">
        <v>683</v>
      </c>
      <c r="D7380" s="25" t="s">
        <v>223</v>
      </c>
      <c r="E7380" s="25" t="s">
        <v>11</v>
      </c>
      <c r="F7380" s="25" t="s">
        <v>706</v>
      </c>
      <c r="G7380" s="25">
        <v>33.0</v>
      </c>
    </row>
    <row r="7381">
      <c r="A7381" s="25" t="s">
        <v>665</v>
      </c>
      <c r="B7381" s="25" t="s">
        <v>704</v>
      </c>
      <c r="C7381" s="25" t="s">
        <v>683</v>
      </c>
      <c r="D7381" s="25" t="s">
        <v>223</v>
      </c>
      <c r="E7381" s="25" t="s">
        <v>11</v>
      </c>
      <c r="F7381" s="25" t="s">
        <v>707</v>
      </c>
      <c r="G7381" s="25">
        <v>32.0</v>
      </c>
    </row>
    <row r="7382">
      <c r="A7382" s="25" t="s">
        <v>665</v>
      </c>
      <c r="B7382" s="25" t="s">
        <v>704</v>
      </c>
      <c r="C7382" s="25" t="s">
        <v>683</v>
      </c>
      <c r="D7382" s="25" t="s">
        <v>223</v>
      </c>
      <c r="E7382" s="25" t="s">
        <v>20</v>
      </c>
      <c r="F7382" s="25" t="s">
        <v>705</v>
      </c>
      <c r="G7382" s="25">
        <v>11.0</v>
      </c>
    </row>
    <row r="7383">
      <c r="A7383" s="25" t="s">
        <v>665</v>
      </c>
      <c r="B7383" s="25" t="s">
        <v>704</v>
      </c>
      <c r="C7383" s="25" t="s">
        <v>683</v>
      </c>
      <c r="D7383" s="25" t="s">
        <v>223</v>
      </c>
      <c r="E7383" s="25" t="s">
        <v>20</v>
      </c>
      <c r="F7383" s="25" t="s">
        <v>706</v>
      </c>
      <c r="G7383" s="25">
        <v>2.0</v>
      </c>
    </row>
    <row r="7384">
      <c r="A7384" s="25" t="s">
        <v>665</v>
      </c>
      <c r="B7384" s="25" t="s">
        <v>704</v>
      </c>
      <c r="C7384" s="25" t="s">
        <v>683</v>
      </c>
      <c r="D7384" s="25" t="s">
        <v>223</v>
      </c>
      <c r="E7384" s="25" t="s">
        <v>20</v>
      </c>
      <c r="F7384" s="25" t="s">
        <v>707</v>
      </c>
      <c r="G7384" s="25">
        <v>2.0</v>
      </c>
    </row>
    <row r="7385">
      <c r="A7385" s="25" t="s">
        <v>665</v>
      </c>
      <c r="B7385" s="25" t="s">
        <v>704</v>
      </c>
      <c r="C7385" s="25" t="s">
        <v>683</v>
      </c>
      <c r="D7385" s="25" t="s">
        <v>223</v>
      </c>
      <c r="E7385" s="25" t="s">
        <v>15</v>
      </c>
      <c r="F7385" s="25" t="s">
        <v>705</v>
      </c>
      <c r="G7385" s="25">
        <v>38.0</v>
      </c>
    </row>
    <row r="7386">
      <c r="A7386" s="25" t="s">
        <v>665</v>
      </c>
      <c r="B7386" s="25" t="s">
        <v>704</v>
      </c>
      <c r="C7386" s="25" t="s">
        <v>683</v>
      </c>
      <c r="D7386" s="25" t="s">
        <v>223</v>
      </c>
      <c r="E7386" s="25" t="s">
        <v>15</v>
      </c>
      <c r="F7386" s="25" t="s">
        <v>706</v>
      </c>
      <c r="G7386" s="25">
        <v>1.0</v>
      </c>
    </row>
    <row r="7387">
      <c r="A7387" s="25" t="s">
        <v>665</v>
      </c>
      <c r="B7387" s="25" t="s">
        <v>704</v>
      </c>
      <c r="C7387" s="25" t="s">
        <v>683</v>
      </c>
      <c r="D7387" s="25" t="s">
        <v>223</v>
      </c>
      <c r="E7387" s="25" t="s">
        <v>15</v>
      </c>
      <c r="F7387" s="25" t="s">
        <v>707</v>
      </c>
      <c r="G7387" s="25">
        <v>1.0</v>
      </c>
    </row>
    <row r="7388">
      <c r="A7388" s="25" t="s">
        <v>665</v>
      </c>
      <c r="B7388" s="25" t="s">
        <v>704</v>
      </c>
      <c r="C7388" s="25" t="s">
        <v>683</v>
      </c>
      <c r="D7388" s="25" t="s">
        <v>223</v>
      </c>
      <c r="E7388" s="25" t="s">
        <v>19</v>
      </c>
      <c r="F7388" s="25" t="s">
        <v>705</v>
      </c>
      <c r="G7388" s="25">
        <v>2.0</v>
      </c>
    </row>
    <row r="7389">
      <c r="A7389" s="25" t="s">
        <v>665</v>
      </c>
      <c r="B7389" s="25" t="s">
        <v>704</v>
      </c>
      <c r="C7389" s="25" t="s">
        <v>683</v>
      </c>
      <c r="D7389" s="25" t="s">
        <v>223</v>
      </c>
      <c r="E7389" s="25" t="s">
        <v>19</v>
      </c>
      <c r="F7389" s="25" t="s">
        <v>706</v>
      </c>
      <c r="G7389" s="25">
        <v>1.0</v>
      </c>
    </row>
    <row r="7390">
      <c r="A7390" s="25" t="s">
        <v>665</v>
      </c>
      <c r="B7390" s="25" t="s">
        <v>704</v>
      </c>
      <c r="C7390" s="25" t="s">
        <v>683</v>
      </c>
      <c r="D7390" s="25" t="s">
        <v>223</v>
      </c>
      <c r="E7390" s="25" t="s">
        <v>19</v>
      </c>
      <c r="F7390" s="25" t="s">
        <v>707</v>
      </c>
      <c r="G7390" s="25">
        <v>1.0</v>
      </c>
    </row>
    <row r="7391">
      <c r="A7391" s="25" t="s">
        <v>665</v>
      </c>
      <c r="B7391" s="25" t="s">
        <v>704</v>
      </c>
      <c r="C7391" s="25" t="s">
        <v>683</v>
      </c>
      <c r="D7391" s="25" t="s">
        <v>223</v>
      </c>
      <c r="E7391" s="25" t="s">
        <v>13</v>
      </c>
      <c r="F7391" s="25" t="s">
        <v>705</v>
      </c>
      <c r="G7391" s="25">
        <v>2.0</v>
      </c>
    </row>
    <row r="7392">
      <c r="A7392" s="25" t="s">
        <v>665</v>
      </c>
      <c r="B7392" s="25" t="s">
        <v>704</v>
      </c>
      <c r="C7392" s="25" t="s">
        <v>683</v>
      </c>
      <c r="D7392" s="25" t="s">
        <v>223</v>
      </c>
      <c r="E7392" s="25" t="s">
        <v>13</v>
      </c>
      <c r="F7392" s="25" t="s">
        <v>706</v>
      </c>
      <c r="G7392" s="25">
        <v>0.0</v>
      </c>
    </row>
    <row r="7393">
      <c r="A7393" s="25" t="s">
        <v>665</v>
      </c>
      <c r="B7393" s="25" t="s">
        <v>704</v>
      </c>
      <c r="C7393" s="25" t="s">
        <v>683</v>
      </c>
      <c r="D7393" s="25" t="s">
        <v>223</v>
      </c>
      <c r="E7393" s="25" t="s">
        <v>13</v>
      </c>
      <c r="F7393" s="25" t="s">
        <v>707</v>
      </c>
      <c r="G7393" s="25">
        <v>0.0</v>
      </c>
    </row>
    <row r="7394">
      <c r="A7394" s="25" t="s">
        <v>665</v>
      </c>
      <c r="B7394" s="25" t="s">
        <v>704</v>
      </c>
      <c r="C7394" s="25" t="s">
        <v>683</v>
      </c>
      <c r="D7394" s="25" t="s">
        <v>223</v>
      </c>
      <c r="E7394" s="25" t="s">
        <v>10</v>
      </c>
      <c r="F7394" s="25" t="s">
        <v>705</v>
      </c>
      <c r="G7394" s="25">
        <v>152.0</v>
      </c>
    </row>
    <row r="7395">
      <c r="A7395" s="25" t="s">
        <v>665</v>
      </c>
      <c r="B7395" s="25" t="s">
        <v>704</v>
      </c>
      <c r="C7395" s="25" t="s">
        <v>683</v>
      </c>
      <c r="D7395" s="25" t="s">
        <v>223</v>
      </c>
      <c r="E7395" s="25" t="s">
        <v>10</v>
      </c>
      <c r="F7395" s="25" t="s">
        <v>706</v>
      </c>
      <c r="G7395" s="25">
        <v>89.0</v>
      </c>
    </row>
    <row r="7396">
      <c r="A7396" s="25" t="s">
        <v>665</v>
      </c>
      <c r="B7396" s="25" t="s">
        <v>704</v>
      </c>
      <c r="C7396" s="25" t="s">
        <v>683</v>
      </c>
      <c r="D7396" s="25" t="s">
        <v>223</v>
      </c>
      <c r="E7396" s="25" t="s">
        <v>10</v>
      </c>
      <c r="F7396" s="25" t="s">
        <v>707</v>
      </c>
      <c r="G7396" s="25">
        <v>60.0</v>
      </c>
    </row>
    <row r="7397">
      <c r="A7397" s="25" t="s">
        <v>665</v>
      </c>
      <c r="B7397" s="25" t="s">
        <v>704</v>
      </c>
      <c r="C7397" s="25" t="s">
        <v>683</v>
      </c>
      <c r="D7397" s="25" t="s">
        <v>223</v>
      </c>
      <c r="E7397" s="25" t="s">
        <v>16</v>
      </c>
      <c r="F7397" s="25" t="s">
        <v>705</v>
      </c>
      <c r="G7397" s="25">
        <v>38.0</v>
      </c>
    </row>
    <row r="7398">
      <c r="A7398" s="25" t="s">
        <v>665</v>
      </c>
      <c r="B7398" s="25" t="s">
        <v>704</v>
      </c>
      <c r="C7398" s="25" t="s">
        <v>683</v>
      </c>
      <c r="D7398" s="25" t="s">
        <v>223</v>
      </c>
      <c r="E7398" s="25" t="s">
        <v>16</v>
      </c>
      <c r="F7398" s="25" t="s">
        <v>706</v>
      </c>
      <c r="G7398" s="25">
        <v>25.0</v>
      </c>
    </row>
    <row r="7399">
      <c r="A7399" s="25" t="s">
        <v>665</v>
      </c>
      <c r="B7399" s="25" t="s">
        <v>704</v>
      </c>
      <c r="C7399" s="25" t="s">
        <v>683</v>
      </c>
      <c r="D7399" s="25" t="s">
        <v>223</v>
      </c>
      <c r="E7399" s="25" t="s">
        <v>16</v>
      </c>
      <c r="F7399" s="25" t="s">
        <v>707</v>
      </c>
      <c r="G7399" s="25">
        <v>24.0</v>
      </c>
    </row>
    <row r="7400">
      <c r="A7400" s="25" t="s">
        <v>665</v>
      </c>
      <c r="B7400" s="25" t="s">
        <v>704</v>
      </c>
      <c r="C7400" s="25" t="s">
        <v>683</v>
      </c>
      <c r="D7400" s="25" t="s">
        <v>223</v>
      </c>
      <c r="E7400" s="25" t="s">
        <v>12</v>
      </c>
      <c r="F7400" s="25" t="s">
        <v>705</v>
      </c>
      <c r="G7400" s="25">
        <v>29.0</v>
      </c>
    </row>
    <row r="7401">
      <c r="A7401" s="25" t="s">
        <v>665</v>
      </c>
      <c r="B7401" s="25" t="s">
        <v>704</v>
      </c>
      <c r="C7401" s="25" t="s">
        <v>683</v>
      </c>
      <c r="D7401" s="25" t="s">
        <v>223</v>
      </c>
      <c r="E7401" s="25" t="s">
        <v>12</v>
      </c>
      <c r="F7401" s="25" t="s">
        <v>706</v>
      </c>
      <c r="G7401" s="25">
        <v>1.0</v>
      </c>
    </row>
    <row r="7402">
      <c r="A7402" s="25" t="s">
        <v>665</v>
      </c>
      <c r="B7402" s="25" t="s">
        <v>704</v>
      </c>
      <c r="C7402" s="25" t="s">
        <v>683</v>
      </c>
      <c r="D7402" s="25" t="s">
        <v>223</v>
      </c>
      <c r="E7402" s="25" t="s">
        <v>12</v>
      </c>
      <c r="F7402" s="25" t="s">
        <v>707</v>
      </c>
      <c r="G7402" s="25">
        <v>1.0</v>
      </c>
    </row>
    <row r="7403">
      <c r="A7403" s="25" t="s">
        <v>665</v>
      </c>
      <c r="B7403" s="25" t="s">
        <v>704</v>
      </c>
      <c r="C7403" s="25" t="s">
        <v>683</v>
      </c>
      <c r="D7403" s="25" t="s">
        <v>223</v>
      </c>
      <c r="E7403" s="25" t="s">
        <v>18</v>
      </c>
      <c r="F7403" s="25" t="s">
        <v>705</v>
      </c>
      <c r="G7403" s="25">
        <v>5.0</v>
      </c>
    </row>
    <row r="7404">
      <c r="A7404" s="25" t="s">
        <v>665</v>
      </c>
      <c r="B7404" s="25" t="s">
        <v>704</v>
      </c>
      <c r="C7404" s="25" t="s">
        <v>683</v>
      </c>
      <c r="D7404" s="25" t="s">
        <v>223</v>
      </c>
      <c r="E7404" s="25" t="s">
        <v>18</v>
      </c>
      <c r="F7404" s="25" t="s">
        <v>706</v>
      </c>
      <c r="G7404" s="25">
        <v>0.0</v>
      </c>
    </row>
    <row r="7405">
      <c r="A7405" s="25" t="s">
        <v>665</v>
      </c>
      <c r="B7405" s="25" t="s">
        <v>704</v>
      </c>
      <c r="C7405" s="25" t="s">
        <v>683</v>
      </c>
      <c r="D7405" s="25" t="s">
        <v>223</v>
      </c>
      <c r="E7405" s="25" t="s">
        <v>18</v>
      </c>
      <c r="F7405" s="25" t="s">
        <v>707</v>
      </c>
      <c r="G7405" s="25">
        <v>0.0</v>
      </c>
    </row>
    <row r="7406">
      <c r="A7406" s="25" t="s">
        <v>665</v>
      </c>
      <c r="B7406" s="25" t="s">
        <v>704</v>
      </c>
      <c r="C7406" s="25" t="s">
        <v>667</v>
      </c>
      <c r="F7406" s="25" t="s">
        <v>709</v>
      </c>
      <c r="G7406" s="25">
        <v>1.0E-4</v>
      </c>
    </row>
    <row r="7407">
      <c r="A7407" s="25" t="s">
        <v>665</v>
      </c>
      <c r="B7407" s="25" t="s">
        <v>704</v>
      </c>
      <c r="C7407" s="25" t="s">
        <v>667</v>
      </c>
      <c r="D7407" s="25" t="s">
        <v>17</v>
      </c>
      <c r="F7407" s="25" t="s">
        <v>705</v>
      </c>
      <c r="G7407" s="25">
        <v>642421.0</v>
      </c>
    </row>
    <row r="7408">
      <c r="A7408" s="25" t="s">
        <v>665</v>
      </c>
      <c r="B7408" s="25" t="s">
        <v>704</v>
      </c>
      <c r="C7408" s="25" t="s">
        <v>667</v>
      </c>
      <c r="D7408" s="25" t="s">
        <v>17</v>
      </c>
      <c r="F7408" s="25" t="s">
        <v>706</v>
      </c>
      <c r="G7408" s="25">
        <v>297554.0</v>
      </c>
    </row>
    <row r="7409">
      <c r="A7409" s="25" t="s">
        <v>665</v>
      </c>
      <c r="B7409" s="25" t="s">
        <v>704</v>
      </c>
      <c r="C7409" s="25" t="s">
        <v>667</v>
      </c>
      <c r="D7409" s="25" t="s">
        <v>17</v>
      </c>
      <c r="F7409" s="25" t="s">
        <v>707</v>
      </c>
      <c r="G7409" s="25">
        <v>203939.0</v>
      </c>
    </row>
    <row r="7410">
      <c r="A7410" s="25" t="s">
        <v>665</v>
      </c>
      <c r="B7410" s="25" t="s">
        <v>704</v>
      </c>
      <c r="C7410" s="25" t="s">
        <v>667</v>
      </c>
      <c r="D7410" s="25" t="s">
        <v>17</v>
      </c>
      <c r="F7410" s="25" t="s">
        <v>710</v>
      </c>
      <c r="G7410" s="25">
        <v>28.0</v>
      </c>
    </row>
    <row r="7411">
      <c r="A7411" s="25" t="s">
        <v>665</v>
      </c>
      <c r="B7411" s="25" t="s">
        <v>704</v>
      </c>
      <c r="C7411" s="25" t="s">
        <v>667</v>
      </c>
      <c r="D7411" s="25" t="s">
        <v>14</v>
      </c>
      <c r="F7411" s="25" t="s">
        <v>705</v>
      </c>
      <c r="G7411" s="25">
        <v>387242.0</v>
      </c>
    </row>
    <row r="7412">
      <c r="A7412" s="25" t="s">
        <v>665</v>
      </c>
      <c r="B7412" s="25" t="s">
        <v>704</v>
      </c>
      <c r="C7412" s="25" t="s">
        <v>667</v>
      </c>
      <c r="D7412" s="25" t="s">
        <v>14</v>
      </c>
      <c r="F7412" s="25" t="s">
        <v>706</v>
      </c>
      <c r="G7412" s="25">
        <v>238.0</v>
      </c>
    </row>
    <row r="7413">
      <c r="A7413" s="25" t="s">
        <v>665</v>
      </c>
      <c r="B7413" s="25" t="s">
        <v>704</v>
      </c>
      <c r="C7413" s="25" t="s">
        <v>667</v>
      </c>
      <c r="D7413" s="25" t="s">
        <v>14</v>
      </c>
      <c r="F7413" s="25" t="s">
        <v>707</v>
      </c>
      <c r="G7413" s="25">
        <v>209.0</v>
      </c>
    </row>
    <row r="7414">
      <c r="A7414" s="25" t="s">
        <v>665</v>
      </c>
      <c r="B7414" s="25" t="s">
        <v>704</v>
      </c>
      <c r="C7414" s="25" t="s">
        <v>667</v>
      </c>
      <c r="D7414" s="25" t="s">
        <v>14</v>
      </c>
      <c r="F7414" s="25" t="s">
        <v>710</v>
      </c>
      <c r="G7414" s="25">
        <v>12.0</v>
      </c>
    </row>
    <row r="7415">
      <c r="A7415" s="25" t="s">
        <v>665</v>
      </c>
      <c r="B7415" s="25" t="s">
        <v>704</v>
      </c>
      <c r="C7415" s="25" t="s">
        <v>667</v>
      </c>
      <c r="D7415" s="25" t="s">
        <v>11</v>
      </c>
      <c r="F7415" s="25" t="s">
        <v>705</v>
      </c>
      <c r="G7415" s="25">
        <v>6645969.0</v>
      </c>
    </row>
    <row r="7416">
      <c r="A7416" s="25" t="s">
        <v>665</v>
      </c>
      <c r="B7416" s="25" t="s">
        <v>704</v>
      </c>
      <c r="C7416" s="25" t="s">
        <v>667</v>
      </c>
      <c r="D7416" s="25" t="s">
        <v>11</v>
      </c>
      <c r="F7416" s="25" t="s">
        <v>706</v>
      </c>
      <c r="G7416" s="25">
        <v>920070.0</v>
      </c>
    </row>
    <row r="7417">
      <c r="A7417" s="25" t="s">
        <v>665</v>
      </c>
      <c r="B7417" s="25" t="s">
        <v>704</v>
      </c>
      <c r="C7417" s="25" t="s">
        <v>667</v>
      </c>
      <c r="D7417" s="25" t="s">
        <v>11</v>
      </c>
      <c r="F7417" s="25" t="s">
        <v>707</v>
      </c>
      <c r="G7417" s="25">
        <v>778417.0</v>
      </c>
    </row>
    <row r="7418">
      <c r="A7418" s="25" t="s">
        <v>665</v>
      </c>
      <c r="B7418" s="25" t="s">
        <v>704</v>
      </c>
      <c r="C7418" s="25" t="s">
        <v>667</v>
      </c>
      <c r="D7418" s="25" t="s">
        <v>11</v>
      </c>
      <c r="F7418" s="25" t="s">
        <v>710</v>
      </c>
      <c r="G7418" s="25">
        <v>13.0</v>
      </c>
    </row>
    <row r="7419">
      <c r="A7419" s="25" t="s">
        <v>665</v>
      </c>
      <c r="B7419" s="25" t="s">
        <v>704</v>
      </c>
      <c r="C7419" s="25" t="s">
        <v>667</v>
      </c>
      <c r="D7419" s="25" t="s">
        <v>20</v>
      </c>
      <c r="F7419" s="25" t="s">
        <v>705</v>
      </c>
      <c r="G7419" s="25">
        <v>267373.0</v>
      </c>
    </row>
    <row r="7420">
      <c r="A7420" s="25" t="s">
        <v>665</v>
      </c>
      <c r="B7420" s="25" t="s">
        <v>704</v>
      </c>
      <c r="C7420" s="25" t="s">
        <v>667</v>
      </c>
      <c r="D7420" s="25" t="s">
        <v>20</v>
      </c>
      <c r="F7420" s="25" t="s">
        <v>706</v>
      </c>
      <c r="G7420" s="25">
        <v>57905.0</v>
      </c>
    </row>
    <row r="7421">
      <c r="A7421" s="25" t="s">
        <v>665</v>
      </c>
      <c r="B7421" s="25" t="s">
        <v>704</v>
      </c>
      <c r="C7421" s="25" t="s">
        <v>667</v>
      </c>
      <c r="D7421" s="25" t="s">
        <v>20</v>
      </c>
      <c r="F7421" s="25" t="s">
        <v>707</v>
      </c>
      <c r="G7421" s="25">
        <v>49975.0</v>
      </c>
    </row>
    <row r="7422">
      <c r="A7422" s="25" t="s">
        <v>665</v>
      </c>
      <c r="B7422" s="25" t="s">
        <v>704</v>
      </c>
      <c r="C7422" s="25" t="s">
        <v>667</v>
      </c>
      <c r="D7422" s="25" t="s">
        <v>20</v>
      </c>
      <c r="F7422" s="25" t="s">
        <v>710</v>
      </c>
      <c r="G7422" s="25">
        <v>32.0</v>
      </c>
    </row>
    <row r="7423">
      <c r="A7423" s="25" t="s">
        <v>665</v>
      </c>
      <c r="B7423" s="25" t="s">
        <v>704</v>
      </c>
      <c r="C7423" s="25" t="s">
        <v>667</v>
      </c>
      <c r="D7423" s="25" t="s">
        <v>15</v>
      </c>
      <c r="F7423" s="25" t="s">
        <v>705</v>
      </c>
      <c r="G7423" s="25">
        <v>521168.0</v>
      </c>
    </row>
    <row r="7424">
      <c r="A7424" s="25" t="s">
        <v>665</v>
      </c>
      <c r="B7424" s="25" t="s">
        <v>704</v>
      </c>
      <c r="C7424" s="25" t="s">
        <v>667</v>
      </c>
      <c r="D7424" s="25" t="s">
        <v>15</v>
      </c>
      <c r="F7424" s="25" t="s">
        <v>706</v>
      </c>
      <c r="G7424" s="25">
        <v>12379.0</v>
      </c>
    </row>
    <row r="7425">
      <c r="A7425" s="25" t="s">
        <v>665</v>
      </c>
      <c r="B7425" s="25" t="s">
        <v>704</v>
      </c>
      <c r="C7425" s="25" t="s">
        <v>667</v>
      </c>
      <c r="D7425" s="25" t="s">
        <v>15</v>
      </c>
      <c r="F7425" s="25" t="s">
        <v>707</v>
      </c>
      <c r="G7425" s="25">
        <v>12314.0</v>
      </c>
    </row>
    <row r="7426">
      <c r="A7426" s="25" t="s">
        <v>665</v>
      </c>
      <c r="B7426" s="25" t="s">
        <v>704</v>
      </c>
      <c r="C7426" s="25" t="s">
        <v>667</v>
      </c>
      <c r="D7426" s="25" t="s">
        <v>15</v>
      </c>
      <c r="F7426" s="25" t="s">
        <v>710</v>
      </c>
      <c r="G7426" s="25">
        <v>2.0</v>
      </c>
    </row>
    <row r="7427">
      <c r="A7427" s="25" t="s">
        <v>665</v>
      </c>
      <c r="B7427" s="25" t="s">
        <v>704</v>
      </c>
      <c r="C7427" s="25" t="s">
        <v>667</v>
      </c>
      <c r="D7427" s="25" t="s">
        <v>19</v>
      </c>
      <c r="F7427" s="25" t="s">
        <v>705</v>
      </c>
      <c r="G7427" s="25">
        <v>216562.0</v>
      </c>
    </row>
    <row r="7428">
      <c r="A7428" s="25" t="s">
        <v>665</v>
      </c>
      <c r="B7428" s="25" t="s">
        <v>704</v>
      </c>
      <c r="C7428" s="25" t="s">
        <v>667</v>
      </c>
      <c r="D7428" s="25" t="s">
        <v>19</v>
      </c>
      <c r="F7428" s="25" t="s">
        <v>706</v>
      </c>
      <c r="G7428" s="25">
        <v>141514.0</v>
      </c>
    </row>
    <row r="7429">
      <c r="A7429" s="25" t="s">
        <v>665</v>
      </c>
      <c r="B7429" s="25" t="s">
        <v>704</v>
      </c>
      <c r="C7429" s="25" t="s">
        <v>667</v>
      </c>
      <c r="D7429" s="25" t="s">
        <v>19</v>
      </c>
      <c r="F7429" s="25" t="s">
        <v>707</v>
      </c>
      <c r="G7429" s="25">
        <v>103157.0</v>
      </c>
    </row>
    <row r="7430">
      <c r="A7430" s="25" t="s">
        <v>665</v>
      </c>
      <c r="B7430" s="25" t="s">
        <v>704</v>
      </c>
      <c r="C7430" s="25" t="s">
        <v>667</v>
      </c>
      <c r="D7430" s="25" t="s">
        <v>19</v>
      </c>
      <c r="F7430" s="25" t="s">
        <v>710</v>
      </c>
      <c r="G7430" s="25">
        <v>30.0</v>
      </c>
    </row>
    <row r="7431">
      <c r="A7431" s="25" t="s">
        <v>665</v>
      </c>
      <c r="B7431" s="25" t="s">
        <v>704</v>
      </c>
      <c r="C7431" s="25" t="s">
        <v>667</v>
      </c>
      <c r="D7431" s="25" t="s">
        <v>13</v>
      </c>
      <c r="F7431" s="25" t="s">
        <v>705</v>
      </c>
      <c r="G7431" s="25">
        <v>122369.0</v>
      </c>
    </row>
    <row r="7432">
      <c r="A7432" s="25" t="s">
        <v>665</v>
      </c>
      <c r="B7432" s="25" t="s">
        <v>704</v>
      </c>
      <c r="C7432" s="25" t="s">
        <v>667</v>
      </c>
      <c r="D7432" s="25" t="s">
        <v>13</v>
      </c>
      <c r="F7432" s="25" t="s">
        <v>706</v>
      </c>
      <c r="G7432" s="25">
        <v>24621.0</v>
      </c>
    </row>
    <row r="7433">
      <c r="A7433" s="25" t="s">
        <v>665</v>
      </c>
      <c r="B7433" s="25" t="s">
        <v>704</v>
      </c>
      <c r="C7433" s="25" t="s">
        <v>667</v>
      </c>
      <c r="D7433" s="25" t="s">
        <v>13</v>
      </c>
      <c r="F7433" s="25" t="s">
        <v>707</v>
      </c>
      <c r="G7433" s="25">
        <v>22637.0</v>
      </c>
    </row>
    <row r="7434">
      <c r="A7434" s="25" t="s">
        <v>665</v>
      </c>
      <c r="B7434" s="25" t="s">
        <v>704</v>
      </c>
      <c r="C7434" s="25" t="s">
        <v>667</v>
      </c>
      <c r="D7434" s="25" t="s">
        <v>13</v>
      </c>
      <c r="F7434" s="25" t="s">
        <v>710</v>
      </c>
      <c r="G7434" s="25">
        <v>21.0</v>
      </c>
    </row>
    <row r="7435">
      <c r="A7435" s="25" t="s">
        <v>665</v>
      </c>
      <c r="B7435" s="25" t="s">
        <v>704</v>
      </c>
      <c r="C7435" s="25" t="s">
        <v>667</v>
      </c>
      <c r="D7435" s="25" t="s">
        <v>10</v>
      </c>
      <c r="F7435" s="25" t="s">
        <v>705</v>
      </c>
      <c r="G7435" s="25">
        <v>5843879.0</v>
      </c>
    </row>
    <row r="7436">
      <c r="A7436" s="25" t="s">
        <v>665</v>
      </c>
      <c r="B7436" s="25" t="s">
        <v>704</v>
      </c>
      <c r="C7436" s="25" t="s">
        <v>667</v>
      </c>
      <c r="D7436" s="25" t="s">
        <v>10</v>
      </c>
      <c r="F7436" s="25" t="s">
        <v>706</v>
      </c>
      <c r="G7436" s="25">
        <v>3270318.0</v>
      </c>
    </row>
    <row r="7437">
      <c r="A7437" s="25" t="s">
        <v>665</v>
      </c>
      <c r="B7437" s="25" t="s">
        <v>704</v>
      </c>
      <c r="C7437" s="25" t="s">
        <v>667</v>
      </c>
      <c r="D7437" s="25" t="s">
        <v>10</v>
      </c>
      <c r="F7437" s="25" t="s">
        <v>707</v>
      </c>
      <c r="G7437" s="25">
        <v>1833194.0</v>
      </c>
    </row>
    <row r="7438">
      <c r="A7438" s="25" t="s">
        <v>665</v>
      </c>
      <c r="B7438" s="25" t="s">
        <v>704</v>
      </c>
      <c r="C7438" s="25" t="s">
        <v>667</v>
      </c>
      <c r="D7438" s="25" t="s">
        <v>10</v>
      </c>
      <c r="F7438" s="25" t="s">
        <v>710</v>
      </c>
      <c r="G7438" s="25">
        <v>6.0</v>
      </c>
    </row>
    <row r="7439">
      <c r="A7439" s="25" t="s">
        <v>665</v>
      </c>
      <c r="B7439" s="25" t="s">
        <v>704</v>
      </c>
      <c r="C7439" s="25" t="s">
        <v>667</v>
      </c>
      <c r="D7439" s="25" t="s">
        <v>16</v>
      </c>
      <c r="F7439" s="25" t="s">
        <v>705</v>
      </c>
      <c r="G7439" s="25">
        <v>1924768.0</v>
      </c>
    </row>
    <row r="7440">
      <c r="A7440" s="25" t="s">
        <v>665</v>
      </c>
      <c r="B7440" s="25" t="s">
        <v>704</v>
      </c>
      <c r="C7440" s="25" t="s">
        <v>667</v>
      </c>
      <c r="D7440" s="25" t="s">
        <v>16</v>
      </c>
      <c r="F7440" s="25" t="s">
        <v>706</v>
      </c>
      <c r="G7440" s="25">
        <v>1380341.0</v>
      </c>
    </row>
    <row r="7441">
      <c r="A7441" s="25" t="s">
        <v>665</v>
      </c>
      <c r="B7441" s="25" t="s">
        <v>704</v>
      </c>
      <c r="C7441" s="25" t="s">
        <v>667</v>
      </c>
      <c r="D7441" s="25" t="s">
        <v>16</v>
      </c>
      <c r="F7441" s="25" t="s">
        <v>707</v>
      </c>
      <c r="G7441" s="25">
        <v>941653.0</v>
      </c>
    </row>
    <row r="7442">
      <c r="A7442" s="25" t="s">
        <v>665</v>
      </c>
      <c r="B7442" s="25" t="s">
        <v>704</v>
      </c>
      <c r="C7442" s="25" t="s">
        <v>667</v>
      </c>
      <c r="D7442" s="25" t="s">
        <v>16</v>
      </c>
      <c r="F7442" s="25" t="s">
        <v>710</v>
      </c>
      <c r="G7442" s="25">
        <v>1.0</v>
      </c>
    </row>
    <row r="7443">
      <c r="A7443" s="25" t="s">
        <v>665</v>
      </c>
      <c r="B7443" s="25" t="s">
        <v>704</v>
      </c>
      <c r="C7443" s="25" t="s">
        <v>667</v>
      </c>
      <c r="D7443" s="25" t="s">
        <v>12</v>
      </c>
      <c r="F7443" s="25" t="s">
        <v>705</v>
      </c>
      <c r="G7443" s="25">
        <v>615011.0</v>
      </c>
    </row>
    <row r="7444">
      <c r="A7444" s="25" t="s">
        <v>665</v>
      </c>
      <c r="B7444" s="25" t="s">
        <v>704</v>
      </c>
      <c r="C7444" s="25" t="s">
        <v>667</v>
      </c>
      <c r="D7444" s="25" t="s">
        <v>12</v>
      </c>
      <c r="F7444" s="25" t="s">
        <v>706</v>
      </c>
      <c r="G7444" s="25">
        <v>94556.0</v>
      </c>
    </row>
    <row r="7445">
      <c r="A7445" s="25" t="s">
        <v>665</v>
      </c>
      <c r="B7445" s="25" t="s">
        <v>704</v>
      </c>
      <c r="C7445" s="25" t="s">
        <v>667</v>
      </c>
      <c r="D7445" s="25" t="s">
        <v>12</v>
      </c>
      <c r="F7445" s="25" t="s">
        <v>707</v>
      </c>
      <c r="G7445" s="25">
        <v>73981.0</v>
      </c>
    </row>
    <row r="7446">
      <c r="A7446" s="25" t="s">
        <v>665</v>
      </c>
      <c r="B7446" s="25" t="s">
        <v>704</v>
      </c>
      <c r="C7446" s="25" t="s">
        <v>667</v>
      </c>
      <c r="D7446" s="25" t="s">
        <v>12</v>
      </c>
      <c r="F7446" s="25" t="s">
        <v>710</v>
      </c>
      <c r="G7446" s="25">
        <v>22.0</v>
      </c>
    </row>
    <row r="7447">
      <c r="A7447" s="25" t="s">
        <v>665</v>
      </c>
      <c r="B7447" s="25" t="s">
        <v>704</v>
      </c>
      <c r="C7447" s="25" t="s">
        <v>667</v>
      </c>
      <c r="D7447" s="25" t="s">
        <v>18</v>
      </c>
      <c r="F7447" s="25" t="s">
        <v>705</v>
      </c>
      <c r="G7447" s="25">
        <v>81223.0</v>
      </c>
    </row>
    <row r="7448">
      <c r="A7448" s="25" t="s">
        <v>665</v>
      </c>
      <c r="B7448" s="25" t="s">
        <v>704</v>
      </c>
      <c r="C7448" s="25" t="s">
        <v>667</v>
      </c>
      <c r="D7448" s="25" t="s">
        <v>18</v>
      </c>
      <c r="F7448" s="25" t="s">
        <v>706</v>
      </c>
      <c r="G7448" s="25">
        <v>16622.0</v>
      </c>
    </row>
    <row r="7449">
      <c r="A7449" s="25" t="s">
        <v>665</v>
      </c>
      <c r="B7449" s="25" t="s">
        <v>704</v>
      </c>
      <c r="C7449" s="25" t="s">
        <v>667</v>
      </c>
      <c r="D7449" s="25" t="s">
        <v>18</v>
      </c>
      <c r="F7449" s="25" t="s">
        <v>707</v>
      </c>
      <c r="G7449" s="25">
        <v>12203.0</v>
      </c>
    </row>
    <row r="7450">
      <c r="A7450" s="25" t="s">
        <v>665</v>
      </c>
      <c r="B7450" s="25" t="s">
        <v>704</v>
      </c>
      <c r="C7450" s="25" t="s">
        <v>667</v>
      </c>
      <c r="D7450" s="25" t="s">
        <v>18</v>
      </c>
      <c r="F7450" s="25" t="s">
        <v>710</v>
      </c>
      <c r="G7450" s="25">
        <v>20.0</v>
      </c>
    </row>
    <row r="7451">
      <c r="A7451" s="25" t="s">
        <v>665</v>
      </c>
      <c r="B7451" s="25" t="s">
        <v>704</v>
      </c>
      <c r="C7451" s="25" t="s">
        <v>711</v>
      </c>
      <c r="D7451" s="25" t="s">
        <v>246</v>
      </c>
      <c r="F7451" s="25" t="s">
        <v>705</v>
      </c>
      <c r="G7451" s="25">
        <v>4265947.0</v>
      </c>
    </row>
    <row r="7452">
      <c r="A7452" s="25" t="s">
        <v>665</v>
      </c>
      <c r="B7452" s="25" t="s">
        <v>704</v>
      </c>
      <c r="C7452" s="25" t="s">
        <v>711</v>
      </c>
      <c r="D7452" s="25" t="s">
        <v>246</v>
      </c>
      <c r="F7452" s="25" t="s">
        <v>706</v>
      </c>
      <c r="G7452" s="25">
        <v>1570674.0</v>
      </c>
    </row>
    <row r="7453">
      <c r="A7453" s="25" t="s">
        <v>665</v>
      </c>
      <c r="B7453" s="25" t="s">
        <v>704</v>
      </c>
      <c r="C7453" s="25" t="s">
        <v>711</v>
      </c>
      <c r="D7453" s="25" t="s">
        <v>246</v>
      </c>
      <c r="F7453" s="25" t="s">
        <v>707</v>
      </c>
      <c r="G7453" s="25">
        <v>1001229.0</v>
      </c>
    </row>
    <row r="7454">
      <c r="A7454" s="25" t="s">
        <v>665</v>
      </c>
      <c r="B7454" s="25" t="s">
        <v>704</v>
      </c>
      <c r="C7454" s="25" t="s">
        <v>711</v>
      </c>
      <c r="D7454" s="25" t="s">
        <v>248</v>
      </c>
      <c r="F7454" s="25" t="s">
        <v>705</v>
      </c>
      <c r="G7454" s="25">
        <v>6062193.0</v>
      </c>
    </row>
    <row r="7455">
      <c r="A7455" s="25" t="s">
        <v>665</v>
      </c>
      <c r="B7455" s="25" t="s">
        <v>704</v>
      </c>
      <c r="C7455" s="25" t="s">
        <v>711</v>
      </c>
      <c r="D7455" s="25" t="s">
        <v>248</v>
      </c>
      <c r="F7455" s="25" t="s">
        <v>706</v>
      </c>
      <c r="G7455" s="25">
        <v>2688389.0</v>
      </c>
    </row>
    <row r="7456">
      <c r="A7456" s="25" t="s">
        <v>665</v>
      </c>
      <c r="B7456" s="25" t="s">
        <v>704</v>
      </c>
      <c r="C7456" s="25" t="s">
        <v>711</v>
      </c>
      <c r="D7456" s="25" t="s">
        <v>248</v>
      </c>
      <c r="F7456" s="25" t="s">
        <v>707</v>
      </c>
      <c r="G7456" s="25">
        <v>1618171.0</v>
      </c>
    </row>
    <row r="7457">
      <c r="A7457" s="25" t="s">
        <v>665</v>
      </c>
      <c r="B7457" s="25" t="s">
        <v>704</v>
      </c>
      <c r="C7457" s="25" t="s">
        <v>711</v>
      </c>
      <c r="D7457" s="25" t="s">
        <v>247</v>
      </c>
      <c r="F7457" s="25" t="s">
        <v>705</v>
      </c>
      <c r="G7457" s="25">
        <v>6939845.0</v>
      </c>
    </row>
    <row r="7458">
      <c r="A7458" s="25" t="s">
        <v>665</v>
      </c>
      <c r="B7458" s="25" t="s">
        <v>704</v>
      </c>
      <c r="C7458" s="25" t="s">
        <v>711</v>
      </c>
      <c r="D7458" s="25" t="s">
        <v>247</v>
      </c>
      <c r="F7458" s="25" t="s">
        <v>706</v>
      </c>
      <c r="G7458" s="25">
        <v>1957055.0</v>
      </c>
    </row>
    <row r="7459">
      <c r="A7459" s="25" t="s">
        <v>665</v>
      </c>
      <c r="B7459" s="25" t="s">
        <v>704</v>
      </c>
      <c r="C7459" s="25" t="s">
        <v>711</v>
      </c>
      <c r="D7459" s="25" t="s">
        <v>247</v>
      </c>
      <c r="F7459" s="25" t="s">
        <v>707</v>
      </c>
      <c r="G7459" s="25">
        <v>1192703.0</v>
      </c>
    </row>
    <row r="7460">
      <c r="A7460" s="25" t="s">
        <v>665</v>
      </c>
      <c r="B7460" s="25" t="s">
        <v>712</v>
      </c>
      <c r="C7460" s="25" t="s">
        <v>683</v>
      </c>
      <c r="D7460" s="25" t="s">
        <v>120</v>
      </c>
      <c r="F7460" s="25" t="s">
        <v>713</v>
      </c>
      <c r="G7460" s="25">
        <v>109.0</v>
      </c>
    </row>
    <row r="7461">
      <c r="A7461" s="25" t="s">
        <v>665</v>
      </c>
      <c r="B7461" s="25" t="s">
        <v>712</v>
      </c>
      <c r="C7461" s="25" t="s">
        <v>683</v>
      </c>
      <c r="D7461" s="25" t="s">
        <v>54</v>
      </c>
      <c r="F7461" s="25" t="s">
        <v>713</v>
      </c>
      <c r="G7461" s="25">
        <v>738.0</v>
      </c>
    </row>
    <row r="7462">
      <c r="A7462" s="25" t="s">
        <v>665</v>
      </c>
      <c r="B7462" s="25" t="s">
        <v>712</v>
      </c>
      <c r="C7462" s="25" t="s">
        <v>683</v>
      </c>
      <c r="D7462" s="25" t="s">
        <v>111</v>
      </c>
      <c r="F7462" s="25" t="s">
        <v>713</v>
      </c>
      <c r="G7462" s="25">
        <v>3134.0</v>
      </c>
    </row>
    <row r="7463">
      <c r="A7463" s="25" t="s">
        <v>665</v>
      </c>
      <c r="B7463" s="25" t="s">
        <v>712</v>
      </c>
      <c r="C7463" s="25" t="s">
        <v>683</v>
      </c>
      <c r="D7463" s="25" t="s">
        <v>279</v>
      </c>
      <c r="F7463" s="25" t="s">
        <v>713</v>
      </c>
      <c r="G7463" s="25">
        <v>2.0</v>
      </c>
    </row>
    <row r="7464">
      <c r="A7464" s="25" t="s">
        <v>665</v>
      </c>
      <c r="B7464" s="25" t="s">
        <v>712</v>
      </c>
      <c r="C7464" s="25" t="s">
        <v>683</v>
      </c>
      <c r="D7464" s="25" t="s">
        <v>286</v>
      </c>
      <c r="F7464" s="25" t="s">
        <v>713</v>
      </c>
      <c r="G7464" s="25">
        <v>7.0</v>
      </c>
    </row>
    <row r="7465">
      <c r="A7465" s="25" t="s">
        <v>665</v>
      </c>
      <c r="B7465" s="25" t="s">
        <v>712</v>
      </c>
      <c r="C7465" s="25" t="s">
        <v>683</v>
      </c>
      <c r="D7465" s="25" t="s">
        <v>57</v>
      </c>
      <c r="F7465" s="25" t="s">
        <v>713</v>
      </c>
      <c r="G7465" s="25">
        <v>22.0</v>
      </c>
    </row>
    <row r="7466">
      <c r="A7466" s="25" t="s">
        <v>665</v>
      </c>
      <c r="B7466" s="25" t="s">
        <v>712</v>
      </c>
      <c r="C7466" s="25" t="s">
        <v>683</v>
      </c>
      <c r="D7466" s="25" t="s">
        <v>220</v>
      </c>
      <c r="F7466" s="25" t="s">
        <v>713</v>
      </c>
      <c r="G7466" s="25">
        <v>2.0</v>
      </c>
    </row>
    <row r="7467">
      <c r="A7467" s="25" t="s">
        <v>665</v>
      </c>
      <c r="B7467" s="25" t="s">
        <v>712</v>
      </c>
      <c r="C7467" s="25" t="s">
        <v>683</v>
      </c>
      <c r="D7467" s="25" t="s">
        <v>208</v>
      </c>
      <c r="F7467" s="25" t="s">
        <v>713</v>
      </c>
      <c r="G7467" s="25">
        <v>13.0</v>
      </c>
    </row>
    <row r="7468">
      <c r="A7468" s="25" t="s">
        <v>665</v>
      </c>
      <c r="B7468" s="25" t="s">
        <v>712</v>
      </c>
      <c r="C7468" s="25" t="s">
        <v>683</v>
      </c>
      <c r="D7468" s="25" t="s">
        <v>81</v>
      </c>
      <c r="F7468" s="25" t="s">
        <v>713</v>
      </c>
      <c r="G7468" s="25">
        <v>873.0</v>
      </c>
    </row>
    <row r="7469">
      <c r="A7469" s="25" t="s">
        <v>665</v>
      </c>
      <c r="B7469" s="25" t="s">
        <v>712</v>
      </c>
      <c r="C7469" s="25" t="s">
        <v>683</v>
      </c>
      <c r="D7469" s="25" t="s">
        <v>210</v>
      </c>
      <c r="F7469" s="25" t="s">
        <v>713</v>
      </c>
      <c r="G7469" s="25">
        <v>158.0</v>
      </c>
    </row>
    <row r="7470">
      <c r="A7470" s="25" t="s">
        <v>665</v>
      </c>
      <c r="B7470" s="25" t="s">
        <v>712</v>
      </c>
      <c r="C7470" s="25" t="s">
        <v>683</v>
      </c>
      <c r="D7470" s="25" t="s">
        <v>199</v>
      </c>
      <c r="F7470" s="25" t="s">
        <v>713</v>
      </c>
      <c r="G7470" s="25">
        <v>30.0</v>
      </c>
    </row>
    <row r="7471">
      <c r="A7471" s="25" t="s">
        <v>665</v>
      </c>
      <c r="B7471" s="25" t="s">
        <v>712</v>
      </c>
      <c r="C7471" s="25" t="s">
        <v>683</v>
      </c>
      <c r="D7471" s="25" t="s">
        <v>73</v>
      </c>
      <c r="F7471" s="25" t="s">
        <v>713</v>
      </c>
      <c r="G7471" s="25">
        <v>6667.0</v>
      </c>
    </row>
    <row r="7472">
      <c r="A7472" s="25" t="s">
        <v>665</v>
      </c>
      <c r="B7472" s="25" t="s">
        <v>712</v>
      </c>
      <c r="C7472" s="25" t="s">
        <v>683</v>
      </c>
      <c r="D7472" s="25" t="s">
        <v>125</v>
      </c>
      <c r="F7472" s="25" t="s">
        <v>713</v>
      </c>
      <c r="G7472" s="25">
        <v>2066.0</v>
      </c>
    </row>
    <row r="7473">
      <c r="A7473" s="25" t="s">
        <v>665</v>
      </c>
      <c r="B7473" s="25" t="s">
        <v>712</v>
      </c>
      <c r="C7473" s="25" t="s">
        <v>683</v>
      </c>
      <c r="D7473" s="25" t="s">
        <v>79</v>
      </c>
      <c r="F7473" s="25" t="s">
        <v>713</v>
      </c>
      <c r="G7473" s="25">
        <v>302.0</v>
      </c>
    </row>
    <row r="7474">
      <c r="A7474" s="25" t="s">
        <v>665</v>
      </c>
      <c r="B7474" s="25" t="s">
        <v>712</v>
      </c>
      <c r="C7474" s="25" t="s">
        <v>683</v>
      </c>
      <c r="D7474" s="25" t="s">
        <v>148</v>
      </c>
      <c r="F7474" s="25" t="s">
        <v>713</v>
      </c>
      <c r="G7474" s="25">
        <v>29.0</v>
      </c>
    </row>
    <row r="7475">
      <c r="A7475" s="25" t="s">
        <v>665</v>
      </c>
      <c r="B7475" s="25" t="s">
        <v>712</v>
      </c>
      <c r="C7475" s="25" t="s">
        <v>683</v>
      </c>
      <c r="D7475" s="25" t="s">
        <v>42</v>
      </c>
      <c r="F7475" s="25" t="s">
        <v>713</v>
      </c>
      <c r="G7475" s="25">
        <v>794.0</v>
      </c>
    </row>
    <row r="7476">
      <c r="A7476" s="25" t="s">
        <v>665</v>
      </c>
      <c r="B7476" s="25" t="s">
        <v>712</v>
      </c>
      <c r="C7476" s="25" t="s">
        <v>683</v>
      </c>
      <c r="D7476" s="25" t="s">
        <v>63</v>
      </c>
      <c r="F7476" s="25" t="s">
        <v>713</v>
      </c>
      <c r="G7476" s="25">
        <v>1039.0</v>
      </c>
    </row>
    <row r="7477">
      <c r="A7477" s="25" t="s">
        <v>665</v>
      </c>
      <c r="B7477" s="25" t="s">
        <v>712</v>
      </c>
      <c r="C7477" s="25" t="s">
        <v>683</v>
      </c>
      <c r="D7477" s="25" t="s">
        <v>166</v>
      </c>
      <c r="F7477" s="25" t="s">
        <v>713</v>
      </c>
      <c r="G7477" s="25">
        <v>33.0</v>
      </c>
    </row>
    <row r="7478">
      <c r="A7478" s="25" t="s">
        <v>665</v>
      </c>
      <c r="B7478" s="25" t="s">
        <v>712</v>
      </c>
      <c r="C7478" s="25" t="s">
        <v>683</v>
      </c>
      <c r="D7478" s="25" t="s">
        <v>196</v>
      </c>
      <c r="F7478" s="25" t="s">
        <v>713</v>
      </c>
      <c r="G7478" s="25">
        <v>13.0</v>
      </c>
    </row>
    <row r="7479">
      <c r="A7479" s="25" t="s">
        <v>665</v>
      </c>
      <c r="B7479" s="25" t="s">
        <v>712</v>
      </c>
      <c r="C7479" s="25" t="s">
        <v>683</v>
      </c>
      <c r="D7479" s="25" t="s">
        <v>91</v>
      </c>
      <c r="F7479" s="25" t="s">
        <v>713</v>
      </c>
      <c r="G7479" s="25">
        <v>3192.0</v>
      </c>
    </row>
    <row r="7480">
      <c r="A7480" s="25" t="s">
        <v>665</v>
      </c>
      <c r="B7480" s="25" t="s">
        <v>712</v>
      </c>
      <c r="C7480" s="25" t="s">
        <v>683</v>
      </c>
      <c r="D7480" s="25" t="s">
        <v>206</v>
      </c>
      <c r="F7480" s="25" t="s">
        <v>713</v>
      </c>
      <c r="G7480" s="25">
        <v>43.0</v>
      </c>
    </row>
    <row r="7481">
      <c r="A7481" s="25" t="s">
        <v>665</v>
      </c>
      <c r="B7481" s="25" t="s">
        <v>712</v>
      </c>
      <c r="C7481" s="25" t="s">
        <v>683</v>
      </c>
      <c r="D7481" s="25" t="s">
        <v>95</v>
      </c>
      <c r="F7481" s="25" t="s">
        <v>713</v>
      </c>
      <c r="G7481" s="25">
        <v>345.0</v>
      </c>
    </row>
    <row r="7482">
      <c r="A7482" s="25" t="s">
        <v>665</v>
      </c>
      <c r="B7482" s="25" t="s">
        <v>712</v>
      </c>
      <c r="C7482" s="25" t="s">
        <v>683</v>
      </c>
      <c r="D7482" s="25" t="s">
        <v>238</v>
      </c>
      <c r="F7482" s="25" t="s">
        <v>713</v>
      </c>
      <c r="G7482" s="25">
        <v>10.0</v>
      </c>
    </row>
    <row r="7483">
      <c r="A7483" s="25" t="s">
        <v>665</v>
      </c>
      <c r="B7483" s="25" t="s">
        <v>712</v>
      </c>
      <c r="C7483" s="25" t="s">
        <v>683</v>
      </c>
      <c r="D7483" s="25" t="s">
        <v>227</v>
      </c>
      <c r="F7483" s="25" t="s">
        <v>713</v>
      </c>
      <c r="G7483" s="25">
        <v>13.0</v>
      </c>
    </row>
    <row r="7484">
      <c r="A7484" s="25" t="s">
        <v>665</v>
      </c>
      <c r="B7484" s="25" t="s">
        <v>712</v>
      </c>
      <c r="C7484" s="25" t="s">
        <v>683</v>
      </c>
      <c r="D7484" s="25" t="s">
        <v>56</v>
      </c>
      <c r="F7484" s="25" t="s">
        <v>713</v>
      </c>
      <c r="G7484" s="25">
        <v>111.0</v>
      </c>
    </row>
    <row r="7485">
      <c r="A7485" s="25" t="s">
        <v>665</v>
      </c>
      <c r="B7485" s="25" t="s">
        <v>712</v>
      </c>
      <c r="C7485" s="25" t="s">
        <v>683</v>
      </c>
      <c r="D7485" s="25" t="s">
        <v>252</v>
      </c>
      <c r="F7485" s="25" t="s">
        <v>713</v>
      </c>
      <c r="G7485" s="25">
        <v>6.0</v>
      </c>
    </row>
    <row r="7486">
      <c r="A7486" s="25" t="s">
        <v>665</v>
      </c>
      <c r="B7486" s="25" t="s">
        <v>712</v>
      </c>
      <c r="C7486" s="25" t="s">
        <v>683</v>
      </c>
      <c r="D7486" s="25" t="s">
        <v>143</v>
      </c>
      <c r="F7486" s="25" t="s">
        <v>713</v>
      </c>
      <c r="G7486" s="25">
        <v>387.0</v>
      </c>
    </row>
    <row r="7487">
      <c r="A7487" s="25" t="s">
        <v>665</v>
      </c>
      <c r="B7487" s="25" t="s">
        <v>712</v>
      </c>
      <c r="C7487" s="25" t="s">
        <v>683</v>
      </c>
      <c r="D7487" s="25" t="s">
        <v>237</v>
      </c>
      <c r="F7487" s="25" t="s">
        <v>713</v>
      </c>
      <c r="G7487" s="25">
        <v>12.0</v>
      </c>
    </row>
    <row r="7488">
      <c r="A7488" s="25" t="s">
        <v>665</v>
      </c>
      <c r="B7488" s="25" t="s">
        <v>712</v>
      </c>
      <c r="C7488" s="25" t="s">
        <v>683</v>
      </c>
      <c r="D7488" s="25" t="s">
        <v>52</v>
      </c>
      <c r="F7488" s="25" t="s">
        <v>713</v>
      </c>
      <c r="G7488" s="25">
        <v>1698.0</v>
      </c>
    </row>
    <row r="7489">
      <c r="A7489" s="25" t="s">
        <v>665</v>
      </c>
      <c r="B7489" s="25" t="s">
        <v>712</v>
      </c>
      <c r="C7489" s="25" t="s">
        <v>683</v>
      </c>
      <c r="D7489" s="25" t="s">
        <v>232</v>
      </c>
      <c r="F7489" s="25" t="s">
        <v>713</v>
      </c>
      <c r="G7489" s="25">
        <v>4.0</v>
      </c>
    </row>
    <row r="7490">
      <c r="A7490" s="25" t="s">
        <v>665</v>
      </c>
      <c r="B7490" s="25" t="s">
        <v>712</v>
      </c>
      <c r="C7490" s="25" t="s">
        <v>683</v>
      </c>
      <c r="D7490" s="25" t="s">
        <v>229</v>
      </c>
      <c r="F7490" s="25" t="s">
        <v>713</v>
      </c>
      <c r="G7490" s="25">
        <v>9.0</v>
      </c>
    </row>
    <row r="7491">
      <c r="A7491" s="25" t="s">
        <v>665</v>
      </c>
      <c r="B7491" s="25" t="s">
        <v>712</v>
      </c>
      <c r="C7491" s="25" t="s">
        <v>683</v>
      </c>
      <c r="D7491" s="25" t="s">
        <v>177</v>
      </c>
      <c r="F7491" s="25" t="s">
        <v>713</v>
      </c>
      <c r="G7491" s="25">
        <v>361.0</v>
      </c>
    </row>
    <row r="7492">
      <c r="A7492" s="25" t="s">
        <v>665</v>
      </c>
      <c r="B7492" s="25" t="s">
        <v>712</v>
      </c>
      <c r="C7492" s="25" t="s">
        <v>683</v>
      </c>
      <c r="D7492" s="25" t="s">
        <v>115</v>
      </c>
      <c r="F7492" s="25" t="s">
        <v>713</v>
      </c>
      <c r="G7492" s="25">
        <v>30.0</v>
      </c>
    </row>
    <row r="7493">
      <c r="A7493" s="25" t="s">
        <v>665</v>
      </c>
      <c r="B7493" s="25" t="s">
        <v>712</v>
      </c>
      <c r="C7493" s="25" t="s">
        <v>683</v>
      </c>
      <c r="D7493" s="25" t="s">
        <v>278</v>
      </c>
      <c r="F7493" s="25" t="s">
        <v>713</v>
      </c>
      <c r="G7493" s="25">
        <v>3.0</v>
      </c>
    </row>
    <row r="7494">
      <c r="A7494" s="25" t="s">
        <v>665</v>
      </c>
      <c r="B7494" s="25" t="s">
        <v>712</v>
      </c>
      <c r="C7494" s="25" t="s">
        <v>683</v>
      </c>
      <c r="D7494" s="25" t="s">
        <v>213</v>
      </c>
      <c r="F7494" s="25" t="s">
        <v>713</v>
      </c>
      <c r="G7494" s="25">
        <v>25.0</v>
      </c>
    </row>
    <row r="7495">
      <c r="A7495" s="25" t="s">
        <v>665</v>
      </c>
      <c r="B7495" s="25" t="s">
        <v>712</v>
      </c>
      <c r="C7495" s="25" t="s">
        <v>683</v>
      </c>
      <c r="D7495" s="25" t="s">
        <v>135</v>
      </c>
      <c r="F7495" s="25" t="s">
        <v>713</v>
      </c>
      <c r="G7495" s="25">
        <v>107.0</v>
      </c>
    </row>
    <row r="7496">
      <c r="A7496" s="25" t="s">
        <v>665</v>
      </c>
      <c r="B7496" s="25" t="s">
        <v>712</v>
      </c>
      <c r="C7496" s="25" t="s">
        <v>683</v>
      </c>
      <c r="D7496" s="25" t="s">
        <v>66</v>
      </c>
      <c r="F7496" s="25" t="s">
        <v>713</v>
      </c>
      <c r="G7496" s="25">
        <v>6965.0</v>
      </c>
    </row>
    <row r="7497">
      <c r="A7497" s="25" t="s">
        <v>665</v>
      </c>
      <c r="B7497" s="25" t="s">
        <v>712</v>
      </c>
      <c r="C7497" s="25" t="s">
        <v>683</v>
      </c>
      <c r="D7497" s="25" t="s">
        <v>139</v>
      </c>
      <c r="F7497" s="25" t="s">
        <v>713</v>
      </c>
      <c r="G7497" s="25">
        <v>8.0</v>
      </c>
    </row>
    <row r="7498">
      <c r="A7498" s="25" t="s">
        <v>665</v>
      </c>
      <c r="B7498" s="25" t="s">
        <v>712</v>
      </c>
      <c r="C7498" s="25" t="s">
        <v>683</v>
      </c>
      <c r="D7498" s="25" t="s">
        <v>103</v>
      </c>
      <c r="F7498" s="25" t="s">
        <v>713</v>
      </c>
      <c r="G7498" s="25">
        <v>6.0</v>
      </c>
    </row>
    <row r="7499">
      <c r="A7499" s="25" t="s">
        <v>665</v>
      </c>
      <c r="B7499" s="25" t="s">
        <v>712</v>
      </c>
      <c r="C7499" s="25" t="s">
        <v>683</v>
      </c>
      <c r="D7499" s="25" t="s">
        <v>290</v>
      </c>
      <c r="F7499" s="25" t="s">
        <v>713</v>
      </c>
      <c r="G7499" s="25">
        <v>4.0</v>
      </c>
    </row>
    <row r="7500">
      <c r="A7500" s="25" t="s">
        <v>665</v>
      </c>
      <c r="B7500" s="25" t="s">
        <v>712</v>
      </c>
      <c r="C7500" s="25" t="s">
        <v>683</v>
      </c>
      <c r="D7500" s="25" t="s">
        <v>207</v>
      </c>
      <c r="F7500" s="25" t="s">
        <v>713</v>
      </c>
      <c r="G7500" s="25">
        <v>24.0</v>
      </c>
    </row>
    <row r="7501">
      <c r="A7501" s="25" t="s">
        <v>665</v>
      </c>
      <c r="B7501" s="25" t="s">
        <v>712</v>
      </c>
      <c r="C7501" s="25" t="s">
        <v>683</v>
      </c>
      <c r="D7501" s="25" t="s">
        <v>90</v>
      </c>
      <c r="F7501" s="25" t="s">
        <v>713</v>
      </c>
      <c r="G7501" s="25">
        <v>213.0</v>
      </c>
    </row>
    <row r="7502">
      <c r="A7502" s="25" t="s">
        <v>665</v>
      </c>
      <c r="B7502" s="25" t="s">
        <v>712</v>
      </c>
      <c r="C7502" s="25" t="s">
        <v>683</v>
      </c>
      <c r="D7502" s="25" t="s">
        <v>172</v>
      </c>
      <c r="F7502" s="25" t="s">
        <v>713</v>
      </c>
      <c r="G7502" s="25">
        <v>19.0</v>
      </c>
    </row>
    <row r="7503">
      <c r="A7503" s="25" t="s">
        <v>665</v>
      </c>
      <c r="B7503" s="25" t="s">
        <v>712</v>
      </c>
      <c r="C7503" s="25" t="s">
        <v>683</v>
      </c>
      <c r="D7503" s="25" t="s">
        <v>132</v>
      </c>
      <c r="F7503" s="25" t="s">
        <v>713</v>
      </c>
      <c r="G7503" s="25">
        <v>628.0</v>
      </c>
    </row>
    <row r="7504">
      <c r="A7504" s="25" t="s">
        <v>665</v>
      </c>
      <c r="B7504" s="25" t="s">
        <v>712</v>
      </c>
      <c r="C7504" s="25" t="s">
        <v>683</v>
      </c>
      <c r="D7504" s="25" t="s">
        <v>224</v>
      </c>
      <c r="F7504" s="25" t="s">
        <v>713</v>
      </c>
      <c r="G7504" s="25">
        <v>10.0</v>
      </c>
    </row>
    <row r="7505">
      <c r="A7505" s="25" t="s">
        <v>665</v>
      </c>
      <c r="B7505" s="25" t="s">
        <v>712</v>
      </c>
      <c r="C7505" s="25" t="s">
        <v>683</v>
      </c>
      <c r="D7505" s="25" t="s">
        <v>188</v>
      </c>
      <c r="F7505" s="25" t="s">
        <v>713</v>
      </c>
      <c r="G7505" s="25">
        <v>71.0</v>
      </c>
    </row>
    <row r="7506">
      <c r="A7506" s="25" t="s">
        <v>665</v>
      </c>
      <c r="B7506" s="25" t="s">
        <v>712</v>
      </c>
      <c r="C7506" s="25" t="s">
        <v>683</v>
      </c>
      <c r="D7506" s="25" t="s">
        <v>186</v>
      </c>
      <c r="F7506" s="25" t="s">
        <v>713</v>
      </c>
      <c r="G7506" s="25">
        <v>38.0</v>
      </c>
    </row>
    <row r="7507">
      <c r="A7507" s="25" t="s">
        <v>665</v>
      </c>
      <c r="B7507" s="25" t="s">
        <v>712</v>
      </c>
      <c r="C7507" s="25" t="s">
        <v>683</v>
      </c>
      <c r="D7507" s="25" t="s">
        <v>269</v>
      </c>
      <c r="F7507" s="25" t="s">
        <v>713</v>
      </c>
      <c r="G7507" s="25">
        <v>1.0</v>
      </c>
    </row>
    <row r="7508">
      <c r="A7508" s="25" t="s">
        <v>665</v>
      </c>
      <c r="B7508" s="25" t="s">
        <v>712</v>
      </c>
      <c r="C7508" s="25" t="s">
        <v>683</v>
      </c>
      <c r="D7508" s="25" t="s">
        <v>183</v>
      </c>
      <c r="F7508" s="25" t="s">
        <v>713</v>
      </c>
      <c r="G7508" s="25">
        <v>191.0</v>
      </c>
    </row>
    <row r="7509">
      <c r="A7509" s="25" t="s">
        <v>665</v>
      </c>
      <c r="B7509" s="25" t="s">
        <v>712</v>
      </c>
      <c r="C7509" s="25" t="s">
        <v>683</v>
      </c>
      <c r="D7509" s="25" t="s">
        <v>93</v>
      </c>
      <c r="F7509" s="25" t="s">
        <v>713</v>
      </c>
      <c r="G7509" s="25">
        <v>225.0</v>
      </c>
    </row>
    <row r="7510">
      <c r="A7510" s="25" t="s">
        <v>665</v>
      </c>
      <c r="B7510" s="25" t="s">
        <v>712</v>
      </c>
      <c r="C7510" s="25" t="s">
        <v>683</v>
      </c>
      <c r="D7510" s="25" t="s">
        <v>106</v>
      </c>
      <c r="F7510" s="25" t="s">
        <v>713</v>
      </c>
      <c r="G7510" s="25">
        <v>952.0</v>
      </c>
    </row>
    <row r="7511">
      <c r="A7511" s="25" t="s">
        <v>665</v>
      </c>
      <c r="B7511" s="25" t="s">
        <v>712</v>
      </c>
      <c r="C7511" s="25" t="s">
        <v>683</v>
      </c>
      <c r="D7511" s="25" t="s">
        <v>260</v>
      </c>
      <c r="F7511" s="25" t="s">
        <v>713</v>
      </c>
      <c r="G7511" s="25">
        <v>1.0</v>
      </c>
    </row>
    <row r="7512">
      <c r="A7512" s="25" t="s">
        <v>665</v>
      </c>
      <c r="B7512" s="25" t="s">
        <v>712</v>
      </c>
      <c r="C7512" s="25" t="s">
        <v>683</v>
      </c>
      <c r="D7512" s="25" t="s">
        <v>123</v>
      </c>
      <c r="F7512" s="25" t="s">
        <v>713</v>
      </c>
      <c r="G7512" s="25">
        <v>24.0</v>
      </c>
    </row>
    <row r="7513">
      <c r="A7513" s="25" t="s">
        <v>665</v>
      </c>
      <c r="B7513" s="25" t="s">
        <v>712</v>
      </c>
      <c r="C7513" s="25" t="s">
        <v>683</v>
      </c>
      <c r="D7513" s="25" t="s">
        <v>121</v>
      </c>
      <c r="F7513" s="25" t="s">
        <v>713</v>
      </c>
      <c r="G7513" s="25">
        <v>104.0</v>
      </c>
    </row>
    <row r="7514">
      <c r="A7514" s="25" t="s">
        <v>665</v>
      </c>
      <c r="B7514" s="25" t="s">
        <v>712</v>
      </c>
      <c r="C7514" s="25" t="s">
        <v>683</v>
      </c>
      <c r="D7514" s="25" t="s">
        <v>69</v>
      </c>
      <c r="F7514" s="25" t="s">
        <v>713</v>
      </c>
      <c r="G7514" s="25">
        <v>1038.0</v>
      </c>
    </row>
    <row r="7515">
      <c r="A7515" s="25" t="s">
        <v>665</v>
      </c>
      <c r="B7515" s="25" t="s">
        <v>712</v>
      </c>
      <c r="C7515" s="25" t="s">
        <v>683</v>
      </c>
      <c r="D7515" s="25" t="s">
        <v>96</v>
      </c>
      <c r="F7515" s="25" t="s">
        <v>713</v>
      </c>
      <c r="G7515" s="25">
        <v>1174.0</v>
      </c>
    </row>
    <row r="7516">
      <c r="A7516" s="25" t="s">
        <v>665</v>
      </c>
      <c r="B7516" s="25" t="s">
        <v>712</v>
      </c>
      <c r="C7516" s="25" t="s">
        <v>683</v>
      </c>
      <c r="D7516" s="25" t="s">
        <v>59</v>
      </c>
      <c r="F7516" s="25" t="s">
        <v>713</v>
      </c>
      <c r="G7516" s="25">
        <v>10.0</v>
      </c>
    </row>
    <row r="7517">
      <c r="A7517" s="25" t="s">
        <v>665</v>
      </c>
      <c r="B7517" s="25" t="s">
        <v>712</v>
      </c>
      <c r="C7517" s="25" t="s">
        <v>683</v>
      </c>
      <c r="D7517" s="25" t="s">
        <v>137</v>
      </c>
      <c r="F7517" s="25" t="s">
        <v>713</v>
      </c>
      <c r="G7517" s="25">
        <v>6.0</v>
      </c>
    </row>
    <row r="7518">
      <c r="A7518" s="25" t="s">
        <v>665</v>
      </c>
      <c r="B7518" s="25" t="s">
        <v>712</v>
      </c>
      <c r="C7518" s="25" t="s">
        <v>683</v>
      </c>
      <c r="D7518" s="25" t="s">
        <v>72</v>
      </c>
      <c r="F7518" s="25" t="s">
        <v>713</v>
      </c>
      <c r="G7518" s="25">
        <v>15326.0</v>
      </c>
    </row>
    <row r="7519">
      <c r="A7519" s="25" t="s">
        <v>665</v>
      </c>
      <c r="B7519" s="25" t="s">
        <v>712</v>
      </c>
      <c r="C7519" s="25" t="s">
        <v>683</v>
      </c>
      <c r="D7519" s="25" t="s">
        <v>46</v>
      </c>
      <c r="F7519" s="25" t="s">
        <v>713</v>
      </c>
      <c r="G7519" s="25">
        <v>237.0</v>
      </c>
    </row>
    <row r="7520">
      <c r="A7520" s="25" t="s">
        <v>665</v>
      </c>
      <c r="B7520" s="25" t="s">
        <v>712</v>
      </c>
      <c r="C7520" s="25" t="s">
        <v>683</v>
      </c>
      <c r="D7520" s="25" t="s">
        <v>67</v>
      </c>
      <c r="F7520" s="25" t="s">
        <v>713</v>
      </c>
      <c r="G7520" s="25">
        <v>2637.0</v>
      </c>
    </row>
    <row r="7521">
      <c r="A7521" s="25" t="s">
        <v>665</v>
      </c>
      <c r="B7521" s="25" t="s">
        <v>712</v>
      </c>
      <c r="C7521" s="25" t="s">
        <v>683</v>
      </c>
      <c r="D7521" s="25" t="s">
        <v>184</v>
      </c>
      <c r="F7521" s="25" t="s">
        <v>713</v>
      </c>
      <c r="G7521" s="25">
        <v>101.0</v>
      </c>
    </row>
    <row r="7522">
      <c r="A7522" s="25" t="s">
        <v>665</v>
      </c>
      <c r="B7522" s="25" t="s">
        <v>712</v>
      </c>
      <c r="C7522" s="25" t="s">
        <v>683</v>
      </c>
      <c r="D7522" s="25" t="s">
        <v>258</v>
      </c>
      <c r="F7522" s="25" t="s">
        <v>713</v>
      </c>
      <c r="G7522" s="25">
        <v>4.0</v>
      </c>
    </row>
    <row r="7523">
      <c r="A7523" s="25" t="s">
        <v>665</v>
      </c>
      <c r="B7523" s="25" t="s">
        <v>712</v>
      </c>
      <c r="C7523" s="25" t="s">
        <v>683</v>
      </c>
      <c r="D7523" s="25" t="s">
        <v>176</v>
      </c>
      <c r="F7523" s="25" t="s">
        <v>713</v>
      </c>
      <c r="G7523" s="25">
        <v>334.0</v>
      </c>
    </row>
    <row r="7524">
      <c r="A7524" s="25" t="s">
        <v>665</v>
      </c>
      <c r="B7524" s="25" t="s">
        <v>712</v>
      </c>
      <c r="C7524" s="25" t="s">
        <v>683</v>
      </c>
      <c r="D7524" s="25" t="s">
        <v>221</v>
      </c>
      <c r="F7524" s="25" t="s">
        <v>713</v>
      </c>
      <c r="G7524" s="25">
        <v>67.0</v>
      </c>
    </row>
    <row r="7525">
      <c r="A7525" s="25" t="s">
        <v>665</v>
      </c>
      <c r="B7525" s="25" t="s">
        <v>712</v>
      </c>
      <c r="C7525" s="25" t="s">
        <v>683</v>
      </c>
      <c r="D7525" s="25" t="s">
        <v>215</v>
      </c>
      <c r="F7525" s="25" t="s">
        <v>713</v>
      </c>
      <c r="G7525" s="25">
        <v>78.0</v>
      </c>
    </row>
    <row r="7526">
      <c r="A7526" s="25" t="s">
        <v>665</v>
      </c>
      <c r="B7526" s="25" t="s">
        <v>712</v>
      </c>
      <c r="C7526" s="25" t="s">
        <v>683</v>
      </c>
      <c r="D7526" s="25" t="s">
        <v>231</v>
      </c>
      <c r="F7526" s="25" t="s">
        <v>713</v>
      </c>
      <c r="G7526" s="25">
        <v>11.0</v>
      </c>
    </row>
    <row r="7527">
      <c r="A7527" s="25" t="s">
        <v>665</v>
      </c>
      <c r="B7527" s="25" t="s">
        <v>712</v>
      </c>
      <c r="C7527" s="25" t="s">
        <v>683</v>
      </c>
      <c r="D7527" s="25" t="s">
        <v>198</v>
      </c>
      <c r="F7527" s="25" t="s">
        <v>713</v>
      </c>
      <c r="G7527" s="25">
        <v>66.0</v>
      </c>
    </row>
    <row r="7528">
      <c r="A7528" s="25" t="s">
        <v>665</v>
      </c>
      <c r="B7528" s="25" t="s">
        <v>712</v>
      </c>
      <c r="C7528" s="25" t="s">
        <v>683</v>
      </c>
      <c r="D7528" s="25" t="s">
        <v>119</v>
      </c>
      <c r="F7528" s="25" t="s">
        <v>713</v>
      </c>
      <c r="G7528" s="25">
        <v>1610.0</v>
      </c>
    </row>
    <row r="7529">
      <c r="A7529" s="25" t="s">
        <v>665</v>
      </c>
      <c r="B7529" s="25" t="s">
        <v>712</v>
      </c>
      <c r="C7529" s="25" t="s">
        <v>683</v>
      </c>
      <c r="D7529" s="25" t="s">
        <v>70</v>
      </c>
      <c r="F7529" s="25" t="s">
        <v>713</v>
      </c>
      <c r="G7529" s="25">
        <v>15201.0</v>
      </c>
    </row>
    <row r="7530">
      <c r="A7530" s="25" t="s">
        <v>665</v>
      </c>
      <c r="B7530" s="25" t="s">
        <v>712</v>
      </c>
      <c r="C7530" s="25" t="s">
        <v>683</v>
      </c>
      <c r="D7530" s="25" t="s">
        <v>149</v>
      </c>
      <c r="F7530" s="25" t="s">
        <v>713</v>
      </c>
      <c r="G7530" s="25">
        <v>62.0</v>
      </c>
    </row>
    <row r="7531">
      <c r="A7531" s="25" t="s">
        <v>665</v>
      </c>
      <c r="B7531" s="25" t="s">
        <v>712</v>
      </c>
      <c r="C7531" s="25" t="s">
        <v>683</v>
      </c>
      <c r="D7531" s="25" t="s">
        <v>182</v>
      </c>
      <c r="F7531" s="25" t="s">
        <v>713</v>
      </c>
      <c r="G7531" s="25">
        <v>5.0</v>
      </c>
    </row>
    <row r="7532">
      <c r="A7532" s="25" t="s">
        <v>665</v>
      </c>
      <c r="B7532" s="25" t="s">
        <v>712</v>
      </c>
      <c r="C7532" s="25" t="s">
        <v>683</v>
      </c>
      <c r="D7532" s="25" t="s">
        <v>217</v>
      </c>
      <c r="F7532" s="25" t="s">
        <v>713</v>
      </c>
      <c r="G7532" s="25">
        <v>34.0</v>
      </c>
    </row>
    <row r="7533">
      <c r="A7533" s="25" t="s">
        <v>665</v>
      </c>
      <c r="B7533" s="25" t="s">
        <v>712</v>
      </c>
      <c r="C7533" s="25" t="s">
        <v>683</v>
      </c>
      <c r="D7533" s="25" t="s">
        <v>216</v>
      </c>
      <c r="F7533" s="25" t="s">
        <v>713</v>
      </c>
      <c r="G7533" s="25">
        <v>3.0</v>
      </c>
    </row>
    <row r="7534">
      <c r="A7534" s="25" t="s">
        <v>665</v>
      </c>
      <c r="B7534" s="25" t="s">
        <v>712</v>
      </c>
      <c r="C7534" s="25" t="s">
        <v>683</v>
      </c>
      <c r="D7534" s="25" t="s">
        <v>48</v>
      </c>
      <c r="F7534" s="25" t="s">
        <v>713</v>
      </c>
      <c r="G7534" s="25">
        <v>82.0</v>
      </c>
    </row>
    <row r="7535">
      <c r="A7535" s="25" t="s">
        <v>665</v>
      </c>
      <c r="B7535" s="25" t="s">
        <v>712</v>
      </c>
      <c r="C7535" s="25" t="s">
        <v>683</v>
      </c>
      <c r="D7535" s="25" t="s">
        <v>74</v>
      </c>
      <c r="F7535" s="25" t="s">
        <v>713</v>
      </c>
      <c r="G7535" s="25">
        <v>14771.0</v>
      </c>
    </row>
    <row r="7536">
      <c r="A7536" s="25" t="s">
        <v>665</v>
      </c>
      <c r="B7536" s="25" t="s">
        <v>712</v>
      </c>
      <c r="C7536" s="25" t="s">
        <v>683</v>
      </c>
      <c r="D7536" s="25" t="s">
        <v>82</v>
      </c>
      <c r="F7536" s="25" t="s">
        <v>713</v>
      </c>
      <c r="G7536" s="25">
        <v>730.0</v>
      </c>
    </row>
    <row r="7537">
      <c r="A7537" s="25" t="s">
        <v>665</v>
      </c>
      <c r="B7537" s="25" t="s">
        <v>712</v>
      </c>
      <c r="C7537" s="25" t="s">
        <v>683</v>
      </c>
      <c r="D7537" s="25" t="s">
        <v>179</v>
      </c>
      <c r="F7537" s="25" t="s">
        <v>713</v>
      </c>
      <c r="G7537" s="25">
        <v>8.0</v>
      </c>
    </row>
    <row r="7538">
      <c r="A7538" s="25" t="s">
        <v>665</v>
      </c>
      <c r="B7538" s="25" t="s">
        <v>712</v>
      </c>
      <c r="C7538" s="25" t="s">
        <v>683</v>
      </c>
      <c r="D7538" s="25" t="s">
        <v>114</v>
      </c>
      <c r="F7538" s="25" t="s">
        <v>713</v>
      </c>
      <c r="G7538" s="25">
        <v>583.0</v>
      </c>
    </row>
    <row r="7539">
      <c r="A7539" s="25" t="s">
        <v>665</v>
      </c>
      <c r="B7539" s="25" t="s">
        <v>712</v>
      </c>
      <c r="C7539" s="25" t="s">
        <v>683</v>
      </c>
      <c r="D7539" s="25" t="s">
        <v>222</v>
      </c>
      <c r="F7539" s="25" t="s">
        <v>713</v>
      </c>
      <c r="G7539" s="25">
        <v>29.0</v>
      </c>
    </row>
    <row r="7540">
      <c r="A7540" s="25" t="s">
        <v>665</v>
      </c>
      <c r="B7540" s="25" t="s">
        <v>712</v>
      </c>
      <c r="C7540" s="25" t="s">
        <v>683</v>
      </c>
      <c r="D7540" s="25" t="s">
        <v>212</v>
      </c>
      <c r="F7540" s="25" t="s">
        <v>713</v>
      </c>
      <c r="G7540" s="25">
        <v>14.0</v>
      </c>
    </row>
    <row r="7541">
      <c r="A7541" s="25" t="s">
        <v>665</v>
      </c>
      <c r="B7541" s="25" t="s">
        <v>712</v>
      </c>
      <c r="C7541" s="25" t="s">
        <v>683</v>
      </c>
      <c r="D7541" s="25" t="s">
        <v>163</v>
      </c>
      <c r="F7541" s="25" t="s">
        <v>713</v>
      </c>
      <c r="G7541" s="25">
        <v>53.0</v>
      </c>
    </row>
    <row r="7542">
      <c r="A7542" s="25" t="s">
        <v>665</v>
      </c>
      <c r="B7542" s="25" t="s">
        <v>712</v>
      </c>
      <c r="C7542" s="25" t="s">
        <v>683</v>
      </c>
      <c r="D7542" s="25" t="s">
        <v>191</v>
      </c>
      <c r="F7542" s="25" t="s">
        <v>713</v>
      </c>
      <c r="G7542" s="25">
        <v>15.0</v>
      </c>
    </row>
    <row r="7543">
      <c r="A7543" s="25" t="s">
        <v>665</v>
      </c>
      <c r="B7543" s="25" t="s">
        <v>712</v>
      </c>
      <c r="C7543" s="25" t="s">
        <v>683</v>
      </c>
      <c r="D7543" s="25" t="s">
        <v>201</v>
      </c>
      <c r="F7543" s="25" t="s">
        <v>713</v>
      </c>
      <c r="G7543" s="25">
        <v>134.0</v>
      </c>
    </row>
    <row r="7544">
      <c r="A7544" s="25" t="s">
        <v>665</v>
      </c>
      <c r="B7544" s="25" t="s">
        <v>712</v>
      </c>
      <c r="C7544" s="25" t="s">
        <v>683</v>
      </c>
      <c r="D7544" s="25" t="s">
        <v>144</v>
      </c>
      <c r="F7544" s="25" t="s">
        <v>713</v>
      </c>
      <c r="G7544" s="25">
        <v>10.0</v>
      </c>
    </row>
    <row r="7545">
      <c r="A7545" s="25" t="s">
        <v>665</v>
      </c>
      <c r="B7545" s="25" t="s">
        <v>712</v>
      </c>
      <c r="C7545" s="25" t="s">
        <v>683</v>
      </c>
      <c r="D7545" s="25" t="s">
        <v>145</v>
      </c>
      <c r="F7545" s="25" t="s">
        <v>713</v>
      </c>
      <c r="G7545" s="25">
        <v>22.0</v>
      </c>
    </row>
    <row r="7546">
      <c r="A7546" s="25" t="s">
        <v>665</v>
      </c>
      <c r="B7546" s="25" t="s">
        <v>712</v>
      </c>
      <c r="C7546" s="25" t="s">
        <v>683</v>
      </c>
      <c r="D7546" s="25" t="s">
        <v>282</v>
      </c>
      <c r="F7546" s="25" t="s">
        <v>713</v>
      </c>
      <c r="G7546" s="25">
        <v>6.0</v>
      </c>
    </row>
    <row r="7547">
      <c r="A7547" s="25" t="s">
        <v>665</v>
      </c>
      <c r="B7547" s="25" t="s">
        <v>712</v>
      </c>
      <c r="C7547" s="25" t="s">
        <v>683</v>
      </c>
      <c r="D7547" s="25" t="s">
        <v>211</v>
      </c>
      <c r="F7547" s="25" t="s">
        <v>713</v>
      </c>
      <c r="G7547" s="25">
        <v>101.0</v>
      </c>
    </row>
    <row r="7548">
      <c r="A7548" s="25" t="s">
        <v>665</v>
      </c>
      <c r="B7548" s="25" t="s">
        <v>712</v>
      </c>
      <c r="C7548" s="25" t="s">
        <v>683</v>
      </c>
      <c r="D7548" s="25" t="s">
        <v>164</v>
      </c>
      <c r="F7548" s="25" t="s">
        <v>713</v>
      </c>
      <c r="G7548" s="25">
        <v>42.0</v>
      </c>
    </row>
    <row r="7549">
      <c r="A7549" s="25" t="s">
        <v>665</v>
      </c>
      <c r="B7549" s="25" t="s">
        <v>712</v>
      </c>
      <c r="C7549" s="25" t="s">
        <v>683</v>
      </c>
      <c r="D7549" s="25" t="s">
        <v>200</v>
      </c>
      <c r="F7549" s="25" t="s">
        <v>713</v>
      </c>
      <c r="G7549" s="25">
        <v>139.0</v>
      </c>
    </row>
    <row r="7550">
      <c r="A7550" s="25" t="s">
        <v>665</v>
      </c>
      <c r="B7550" s="25" t="s">
        <v>712</v>
      </c>
      <c r="C7550" s="25" t="s">
        <v>683</v>
      </c>
      <c r="D7550" s="25" t="s">
        <v>160</v>
      </c>
      <c r="F7550" s="25" t="s">
        <v>713</v>
      </c>
      <c r="G7550" s="25">
        <v>805.0</v>
      </c>
    </row>
    <row r="7551">
      <c r="A7551" s="25" t="s">
        <v>665</v>
      </c>
      <c r="B7551" s="25" t="s">
        <v>712</v>
      </c>
      <c r="C7551" s="25" t="s">
        <v>683</v>
      </c>
      <c r="D7551" s="25" t="s">
        <v>109</v>
      </c>
      <c r="F7551" s="25" t="s">
        <v>713</v>
      </c>
      <c r="G7551" s="25">
        <v>863.0</v>
      </c>
    </row>
    <row r="7552">
      <c r="A7552" s="25" t="s">
        <v>665</v>
      </c>
      <c r="B7552" s="25" t="s">
        <v>712</v>
      </c>
      <c r="C7552" s="25" t="s">
        <v>683</v>
      </c>
      <c r="D7552" s="25" t="s">
        <v>185</v>
      </c>
      <c r="F7552" s="25" t="s">
        <v>713</v>
      </c>
      <c r="G7552" s="25">
        <v>92.0</v>
      </c>
    </row>
    <row r="7553">
      <c r="A7553" s="25" t="s">
        <v>665</v>
      </c>
      <c r="B7553" s="25" t="s">
        <v>712</v>
      </c>
      <c r="C7553" s="25" t="s">
        <v>683</v>
      </c>
      <c r="D7553" s="25" t="s">
        <v>44</v>
      </c>
      <c r="F7553" s="25" t="s">
        <v>713</v>
      </c>
      <c r="G7553" s="25">
        <v>20915.0</v>
      </c>
    </row>
    <row r="7554">
      <c r="A7554" s="25" t="s">
        <v>665</v>
      </c>
      <c r="B7554" s="25" t="s">
        <v>712</v>
      </c>
      <c r="C7554" s="25" t="s">
        <v>683</v>
      </c>
      <c r="D7554" s="25" t="s">
        <v>128</v>
      </c>
      <c r="F7554" s="25" t="s">
        <v>713</v>
      </c>
      <c r="G7554" s="25">
        <v>298.0</v>
      </c>
    </row>
    <row r="7555">
      <c r="A7555" s="25" t="s">
        <v>665</v>
      </c>
      <c r="B7555" s="25" t="s">
        <v>712</v>
      </c>
      <c r="C7555" s="25" t="s">
        <v>683</v>
      </c>
      <c r="D7555" s="25" t="s">
        <v>193</v>
      </c>
      <c r="F7555" s="25" t="s">
        <v>713</v>
      </c>
      <c r="G7555" s="25">
        <v>8.0</v>
      </c>
    </row>
    <row r="7556">
      <c r="A7556" s="25" t="s">
        <v>665</v>
      </c>
      <c r="B7556" s="25" t="s">
        <v>712</v>
      </c>
      <c r="C7556" s="25" t="s">
        <v>683</v>
      </c>
      <c r="D7556" s="25" t="s">
        <v>62</v>
      </c>
      <c r="F7556" s="25" t="s">
        <v>713</v>
      </c>
      <c r="G7556" s="25">
        <v>14084.0</v>
      </c>
    </row>
    <row r="7557">
      <c r="A7557" s="25" t="s">
        <v>665</v>
      </c>
      <c r="B7557" s="25" t="s">
        <v>712</v>
      </c>
      <c r="C7557" s="25" t="s">
        <v>683</v>
      </c>
      <c r="D7557" s="25" t="s">
        <v>129</v>
      </c>
      <c r="F7557" s="25" t="s">
        <v>713</v>
      </c>
      <c r="G7557" s="25">
        <v>1375.0</v>
      </c>
    </row>
    <row r="7558">
      <c r="A7558" s="25" t="s">
        <v>665</v>
      </c>
      <c r="B7558" s="25" t="s">
        <v>712</v>
      </c>
      <c r="C7558" s="25" t="s">
        <v>683</v>
      </c>
      <c r="D7558" s="25" t="s">
        <v>230</v>
      </c>
      <c r="F7558" s="25" t="s">
        <v>713</v>
      </c>
      <c r="G7558" s="25">
        <v>31.0</v>
      </c>
    </row>
    <row r="7559">
      <c r="A7559" s="25" t="s">
        <v>665</v>
      </c>
      <c r="B7559" s="25" t="s">
        <v>712</v>
      </c>
      <c r="C7559" s="25" t="s">
        <v>683</v>
      </c>
      <c r="D7559" s="25" t="s">
        <v>87</v>
      </c>
      <c r="F7559" s="25" t="s">
        <v>713</v>
      </c>
      <c r="G7559" s="25">
        <v>954.0</v>
      </c>
    </row>
    <row r="7560">
      <c r="A7560" s="25" t="s">
        <v>665</v>
      </c>
      <c r="B7560" s="25" t="s">
        <v>712</v>
      </c>
      <c r="C7560" s="25" t="s">
        <v>683</v>
      </c>
      <c r="D7560" s="25" t="s">
        <v>112</v>
      </c>
      <c r="F7560" s="25" t="s">
        <v>713</v>
      </c>
      <c r="G7560" s="25">
        <v>1145.0</v>
      </c>
    </row>
    <row r="7561">
      <c r="A7561" s="25" t="s">
        <v>665</v>
      </c>
      <c r="B7561" s="25" t="s">
        <v>712</v>
      </c>
      <c r="C7561" s="25" t="s">
        <v>683</v>
      </c>
      <c r="D7561" s="25" t="s">
        <v>154</v>
      </c>
      <c r="F7561" s="25" t="s">
        <v>713</v>
      </c>
      <c r="G7561" s="25">
        <v>258.0</v>
      </c>
    </row>
    <row r="7562">
      <c r="A7562" s="25" t="s">
        <v>665</v>
      </c>
      <c r="B7562" s="25" t="s">
        <v>712</v>
      </c>
      <c r="C7562" s="25" t="s">
        <v>683</v>
      </c>
      <c r="D7562" s="25" t="s">
        <v>126</v>
      </c>
      <c r="F7562" s="25" t="s">
        <v>713</v>
      </c>
      <c r="G7562" s="25">
        <v>115.0</v>
      </c>
    </row>
    <row r="7563">
      <c r="A7563" s="25" t="s">
        <v>665</v>
      </c>
      <c r="B7563" s="25" t="s">
        <v>712</v>
      </c>
      <c r="C7563" s="25" t="s">
        <v>683</v>
      </c>
      <c r="D7563" s="25" t="s">
        <v>233</v>
      </c>
      <c r="F7563" s="25" t="s">
        <v>713</v>
      </c>
      <c r="G7563" s="25">
        <v>12.0</v>
      </c>
    </row>
    <row r="7564">
      <c r="A7564" s="25" t="s">
        <v>665</v>
      </c>
      <c r="B7564" s="25" t="s">
        <v>712</v>
      </c>
      <c r="C7564" s="25" t="s">
        <v>683</v>
      </c>
      <c r="D7564" s="25" t="s">
        <v>105</v>
      </c>
      <c r="F7564" s="25" t="s">
        <v>713</v>
      </c>
      <c r="G7564" s="25">
        <v>2102.0</v>
      </c>
    </row>
    <row r="7565">
      <c r="A7565" s="25" t="s">
        <v>665</v>
      </c>
      <c r="B7565" s="25" t="s">
        <v>712</v>
      </c>
      <c r="C7565" s="25" t="s">
        <v>683</v>
      </c>
      <c r="D7565" s="25" t="s">
        <v>150</v>
      </c>
      <c r="F7565" s="25" t="s">
        <v>713</v>
      </c>
      <c r="G7565" s="25">
        <v>11.0</v>
      </c>
    </row>
    <row r="7566">
      <c r="A7566" s="25" t="s">
        <v>665</v>
      </c>
      <c r="B7566" s="25" t="s">
        <v>712</v>
      </c>
      <c r="C7566" s="25" t="s">
        <v>683</v>
      </c>
      <c r="D7566" s="25" t="s">
        <v>136</v>
      </c>
      <c r="F7566" s="25" t="s">
        <v>713</v>
      </c>
      <c r="G7566" s="25">
        <v>166.0</v>
      </c>
    </row>
    <row r="7567">
      <c r="A7567" s="25" t="s">
        <v>665</v>
      </c>
      <c r="B7567" s="25" t="s">
        <v>712</v>
      </c>
      <c r="C7567" s="25" t="s">
        <v>683</v>
      </c>
      <c r="D7567" s="25" t="s">
        <v>276</v>
      </c>
      <c r="F7567" s="25" t="s">
        <v>713</v>
      </c>
      <c r="G7567" s="25">
        <v>4.0</v>
      </c>
    </row>
    <row r="7568">
      <c r="A7568" s="25" t="s">
        <v>665</v>
      </c>
      <c r="B7568" s="25" t="s">
        <v>712</v>
      </c>
      <c r="C7568" s="25" t="s">
        <v>683</v>
      </c>
      <c r="D7568" s="25" t="s">
        <v>261</v>
      </c>
      <c r="F7568" s="25" t="s">
        <v>713</v>
      </c>
      <c r="G7568" s="25">
        <v>549.0</v>
      </c>
    </row>
    <row r="7569">
      <c r="A7569" s="25" t="s">
        <v>665</v>
      </c>
      <c r="B7569" s="25" t="s">
        <v>712</v>
      </c>
      <c r="C7569" s="25" t="s">
        <v>683</v>
      </c>
      <c r="D7569" s="25" t="s">
        <v>102</v>
      </c>
      <c r="F7569" s="25" t="s">
        <v>713</v>
      </c>
      <c r="G7569" s="25">
        <v>2485.0</v>
      </c>
    </row>
    <row r="7570">
      <c r="A7570" s="25" t="s">
        <v>665</v>
      </c>
      <c r="B7570" s="25" t="s">
        <v>712</v>
      </c>
      <c r="C7570" s="25" t="s">
        <v>683</v>
      </c>
      <c r="D7570" s="25" t="s">
        <v>130</v>
      </c>
      <c r="F7570" s="25" t="s">
        <v>713</v>
      </c>
      <c r="G7570" s="25">
        <v>14.0</v>
      </c>
    </row>
    <row r="7571">
      <c r="A7571" s="25" t="s">
        <v>665</v>
      </c>
      <c r="B7571" s="25" t="s">
        <v>712</v>
      </c>
      <c r="C7571" s="25" t="s">
        <v>683</v>
      </c>
      <c r="D7571" s="25" t="s">
        <v>122</v>
      </c>
      <c r="F7571" s="25" t="s">
        <v>713</v>
      </c>
      <c r="G7571" s="25">
        <v>5.0</v>
      </c>
    </row>
    <row r="7572">
      <c r="A7572" s="25" t="s">
        <v>665</v>
      </c>
      <c r="B7572" s="25" t="s">
        <v>712</v>
      </c>
      <c r="C7572" s="25" t="s">
        <v>683</v>
      </c>
      <c r="D7572" s="25" t="s">
        <v>133</v>
      </c>
      <c r="F7572" s="25" t="s">
        <v>713</v>
      </c>
      <c r="G7572" s="25">
        <v>261.0</v>
      </c>
    </row>
    <row r="7573">
      <c r="A7573" s="25" t="s">
        <v>665</v>
      </c>
      <c r="B7573" s="25" t="s">
        <v>712</v>
      </c>
      <c r="C7573" s="25" t="s">
        <v>683</v>
      </c>
      <c r="D7573" s="25" t="s">
        <v>167</v>
      </c>
      <c r="F7573" s="25" t="s">
        <v>713</v>
      </c>
      <c r="G7573" s="25">
        <v>516.0</v>
      </c>
    </row>
    <row r="7574">
      <c r="A7574" s="25" t="s">
        <v>665</v>
      </c>
      <c r="B7574" s="25" t="s">
        <v>712</v>
      </c>
      <c r="C7574" s="25" t="s">
        <v>683</v>
      </c>
      <c r="D7574" s="25" t="s">
        <v>202</v>
      </c>
      <c r="F7574" s="25" t="s">
        <v>713</v>
      </c>
      <c r="G7574" s="25">
        <v>14.0</v>
      </c>
    </row>
    <row r="7575">
      <c r="A7575" s="25" t="s">
        <v>665</v>
      </c>
      <c r="B7575" s="25" t="s">
        <v>712</v>
      </c>
      <c r="C7575" s="25" t="s">
        <v>683</v>
      </c>
      <c r="D7575" s="25" t="s">
        <v>162</v>
      </c>
      <c r="F7575" s="25" t="s">
        <v>713</v>
      </c>
      <c r="G7575" s="25">
        <v>556.0</v>
      </c>
    </row>
    <row r="7576">
      <c r="A7576" s="25" t="s">
        <v>665</v>
      </c>
      <c r="B7576" s="25" t="s">
        <v>712</v>
      </c>
      <c r="C7576" s="25" t="s">
        <v>683</v>
      </c>
      <c r="D7576" s="25" t="s">
        <v>287</v>
      </c>
      <c r="F7576" s="25" t="s">
        <v>713</v>
      </c>
      <c r="G7576" s="25">
        <v>2.0</v>
      </c>
    </row>
    <row r="7577">
      <c r="A7577" s="25" t="s">
        <v>665</v>
      </c>
      <c r="B7577" s="25" t="s">
        <v>712</v>
      </c>
      <c r="C7577" s="25" t="s">
        <v>683</v>
      </c>
      <c r="D7577" s="25" t="s">
        <v>151</v>
      </c>
      <c r="F7577" s="25" t="s">
        <v>713</v>
      </c>
      <c r="G7577" s="25">
        <v>499.0</v>
      </c>
    </row>
    <row r="7578">
      <c r="A7578" s="25" t="s">
        <v>665</v>
      </c>
      <c r="B7578" s="25" t="s">
        <v>712</v>
      </c>
      <c r="C7578" s="25" t="s">
        <v>683</v>
      </c>
      <c r="D7578" s="25" t="s">
        <v>190</v>
      </c>
      <c r="F7578" s="25" t="s">
        <v>713</v>
      </c>
      <c r="G7578" s="25">
        <v>178.0</v>
      </c>
    </row>
    <row r="7579">
      <c r="A7579" s="25" t="s">
        <v>665</v>
      </c>
      <c r="B7579" s="25" t="s">
        <v>712</v>
      </c>
      <c r="C7579" s="25" t="s">
        <v>683</v>
      </c>
      <c r="D7579" s="25" t="s">
        <v>240</v>
      </c>
      <c r="F7579" s="25" t="s">
        <v>713</v>
      </c>
      <c r="G7579" s="25">
        <v>3.0</v>
      </c>
    </row>
    <row r="7580">
      <c r="A7580" s="25" t="s">
        <v>665</v>
      </c>
      <c r="B7580" s="25" t="s">
        <v>712</v>
      </c>
      <c r="C7580" s="25" t="s">
        <v>683</v>
      </c>
      <c r="D7580" s="25" t="s">
        <v>197</v>
      </c>
      <c r="F7580" s="25" t="s">
        <v>713</v>
      </c>
      <c r="G7580" s="25">
        <v>395.0</v>
      </c>
    </row>
    <row r="7581">
      <c r="A7581" s="25" t="s">
        <v>665</v>
      </c>
      <c r="B7581" s="25" t="s">
        <v>712</v>
      </c>
      <c r="C7581" s="25" t="s">
        <v>683</v>
      </c>
      <c r="D7581" s="25" t="s">
        <v>256</v>
      </c>
      <c r="F7581" s="25" t="s">
        <v>713</v>
      </c>
      <c r="G7581" s="25">
        <v>4.0</v>
      </c>
    </row>
    <row r="7582">
      <c r="A7582" s="25" t="s">
        <v>665</v>
      </c>
      <c r="B7582" s="25" t="s">
        <v>712</v>
      </c>
      <c r="C7582" s="25" t="s">
        <v>683</v>
      </c>
      <c r="D7582" s="25" t="s">
        <v>251</v>
      </c>
      <c r="F7582" s="25" t="s">
        <v>713</v>
      </c>
      <c r="G7582" s="25">
        <v>4.0</v>
      </c>
    </row>
    <row r="7583">
      <c r="A7583" s="25" t="s">
        <v>665</v>
      </c>
      <c r="B7583" s="25" t="s">
        <v>712</v>
      </c>
      <c r="C7583" s="25" t="s">
        <v>683</v>
      </c>
      <c r="D7583" s="25" t="s">
        <v>159</v>
      </c>
      <c r="F7583" s="25" t="s">
        <v>713</v>
      </c>
      <c r="G7583" s="25">
        <v>248.0</v>
      </c>
    </row>
    <row r="7584">
      <c r="A7584" s="25" t="s">
        <v>665</v>
      </c>
      <c r="B7584" s="25" t="s">
        <v>712</v>
      </c>
      <c r="C7584" s="25" t="s">
        <v>683</v>
      </c>
      <c r="D7584" s="25" t="s">
        <v>175</v>
      </c>
      <c r="F7584" s="25" t="s">
        <v>713</v>
      </c>
      <c r="G7584" s="25">
        <v>223.0</v>
      </c>
    </row>
    <row r="7585">
      <c r="A7585" s="25" t="s">
        <v>665</v>
      </c>
      <c r="B7585" s="25" t="s">
        <v>712</v>
      </c>
      <c r="C7585" s="25" t="s">
        <v>683</v>
      </c>
      <c r="D7585" s="25" t="s">
        <v>134</v>
      </c>
      <c r="F7585" s="25" t="s">
        <v>713</v>
      </c>
      <c r="G7585" s="25">
        <v>75.0</v>
      </c>
    </row>
    <row r="7586">
      <c r="A7586" s="25" t="s">
        <v>665</v>
      </c>
      <c r="B7586" s="25" t="s">
        <v>712</v>
      </c>
      <c r="C7586" s="25" t="s">
        <v>683</v>
      </c>
      <c r="D7586" s="25" t="s">
        <v>194</v>
      </c>
      <c r="F7586" s="25" t="s">
        <v>713</v>
      </c>
      <c r="G7586" s="25">
        <v>41.0</v>
      </c>
    </row>
    <row r="7587">
      <c r="A7587" s="25" t="s">
        <v>665</v>
      </c>
      <c r="B7587" s="25" t="s">
        <v>712</v>
      </c>
      <c r="C7587" s="25" t="s">
        <v>683</v>
      </c>
      <c r="D7587" s="25" t="s">
        <v>288</v>
      </c>
      <c r="F7587" s="25" t="s">
        <v>713</v>
      </c>
      <c r="G7587" s="25">
        <v>1.0</v>
      </c>
    </row>
    <row r="7588">
      <c r="A7588" s="25" t="s">
        <v>665</v>
      </c>
      <c r="B7588" s="25" t="s">
        <v>712</v>
      </c>
      <c r="C7588" s="25" t="s">
        <v>683</v>
      </c>
      <c r="D7588" s="25" t="s">
        <v>192</v>
      </c>
      <c r="F7588" s="25" t="s">
        <v>713</v>
      </c>
      <c r="G7588" s="25">
        <v>59.0</v>
      </c>
    </row>
    <row r="7589">
      <c r="A7589" s="25" t="s">
        <v>665</v>
      </c>
      <c r="B7589" s="25" t="s">
        <v>712</v>
      </c>
      <c r="C7589" s="25" t="s">
        <v>683</v>
      </c>
      <c r="D7589" s="25" t="s">
        <v>181</v>
      </c>
      <c r="F7589" s="25" t="s">
        <v>713</v>
      </c>
      <c r="G7589" s="25">
        <v>65.0</v>
      </c>
    </row>
    <row r="7590">
      <c r="A7590" s="25" t="s">
        <v>665</v>
      </c>
      <c r="B7590" s="25" t="s">
        <v>712</v>
      </c>
      <c r="C7590" s="25" t="s">
        <v>683</v>
      </c>
      <c r="D7590" s="25" t="s">
        <v>152</v>
      </c>
      <c r="F7590" s="25" t="s">
        <v>713</v>
      </c>
      <c r="G7590" s="25">
        <v>185.0</v>
      </c>
    </row>
    <row r="7591">
      <c r="A7591" s="25" t="s">
        <v>665</v>
      </c>
      <c r="B7591" s="25" t="s">
        <v>712</v>
      </c>
      <c r="C7591" s="25" t="s">
        <v>683</v>
      </c>
      <c r="D7591" s="25" t="s">
        <v>203</v>
      </c>
      <c r="F7591" s="25" t="s">
        <v>713</v>
      </c>
      <c r="G7591" s="25">
        <v>48.0</v>
      </c>
    </row>
    <row r="7592">
      <c r="A7592" s="25" t="s">
        <v>665</v>
      </c>
      <c r="B7592" s="25" t="s">
        <v>712</v>
      </c>
      <c r="C7592" s="25" t="s">
        <v>683</v>
      </c>
      <c r="D7592" s="25" t="s">
        <v>92</v>
      </c>
      <c r="F7592" s="25" t="s">
        <v>713</v>
      </c>
      <c r="G7592" s="25">
        <v>1590.0</v>
      </c>
    </row>
    <row r="7593">
      <c r="A7593" s="25" t="s">
        <v>665</v>
      </c>
      <c r="B7593" s="25" t="s">
        <v>712</v>
      </c>
      <c r="C7593" s="25" t="s">
        <v>683</v>
      </c>
      <c r="D7593" s="25" t="s">
        <v>289</v>
      </c>
      <c r="F7593" s="25" t="s">
        <v>713</v>
      </c>
      <c r="G7593" s="25">
        <v>1.0</v>
      </c>
    </row>
    <row r="7594">
      <c r="A7594" s="25" t="s">
        <v>665</v>
      </c>
      <c r="B7594" s="25" t="s">
        <v>712</v>
      </c>
      <c r="C7594" s="25" t="s">
        <v>683</v>
      </c>
      <c r="D7594" s="25" t="s">
        <v>205</v>
      </c>
      <c r="F7594" s="25" t="s">
        <v>713</v>
      </c>
      <c r="G7594" s="25">
        <v>46.0</v>
      </c>
    </row>
    <row r="7595">
      <c r="A7595" s="25" t="s">
        <v>665</v>
      </c>
      <c r="B7595" s="25" t="s">
        <v>712</v>
      </c>
      <c r="C7595" s="25" t="s">
        <v>683</v>
      </c>
      <c r="D7595" s="25" t="s">
        <v>250</v>
      </c>
      <c r="F7595" s="25" t="s">
        <v>713</v>
      </c>
      <c r="G7595" s="25">
        <v>2.0</v>
      </c>
    </row>
    <row r="7596">
      <c r="A7596" s="25" t="s">
        <v>665</v>
      </c>
      <c r="B7596" s="25" t="s">
        <v>712</v>
      </c>
      <c r="C7596" s="25" t="s">
        <v>683</v>
      </c>
      <c r="D7596" s="25" t="s">
        <v>280</v>
      </c>
      <c r="F7596" s="25" t="s">
        <v>713</v>
      </c>
      <c r="G7596" s="78">
        <v>3.0</v>
      </c>
    </row>
    <row r="7597">
      <c r="A7597" s="25" t="s">
        <v>665</v>
      </c>
      <c r="B7597" s="25" t="s">
        <v>712</v>
      </c>
      <c r="C7597" s="25" t="s">
        <v>683</v>
      </c>
      <c r="D7597" s="25" t="s">
        <v>173</v>
      </c>
      <c r="F7597" s="25" t="s">
        <v>713</v>
      </c>
      <c r="G7597" s="25">
        <v>87.0</v>
      </c>
    </row>
    <row r="7598">
      <c r="A7598" s="25" t="s">
        <v>665</v>
      </c>
      <c r="B7598" s="25" t="s">
        <v>712</v>
      </c>
      <c r="C7598" s="25" t="s">
        <v>683</v>
      </c>
      <c r="D7598" s="25" t="s">
        <v>291</v>
      </c>
      <c r="F7598" s="25" t="s">
        <v>713</v>
      </c>
      <c r="G7598" s="25">
        <v>1.0</v>
      </c>
    </row>
    <row r="7599">
      <c r="A7599" s="25" t="s">
        <v>665</v>
      </c>
      <c r="B7599" s="25" t="s">
        <v>712</v>
      </c>
      <c r="C7599" s="25" t="s">
        <v>683</v>
      </c>
      <c r="D7599" s="25" t="s">
        <v>116</v>
      </c>
      <c r="F7599" s="25" t="s">
        <v>713</v>
      </c>
      <c r="G7599" s="25">
        <v>1041.0</v>
      </c>
    </row>
    <row r="7600">
      <c r="A7600" s="25" t="s">
        <v>665</v>
      </c>
      <c r="B7600" s="25" t="s">
        <v>712</v>
      </c>
      <c r="C7600" s="25" t="s">
        <v>683</v>
      </c>
      <c r="D7600" s="25" t="s">
        <v>225</v>
      </c>
      <c r="F7600" s="25" t="s">
        <v>713</v>
      </c>
      <c r="G7600" s="25">
        <v>12.0</v>
      </c>
    </row>
    <row r="7601">
      <c r="A7601" s="25" t="s">
        <v>665</v>
      </c>
      <c r="B7601" s="25" t="s">
        <v>712</v>
      </c>
      <c r="C7601" s="25" t="s">
        <v>683</v>
      </c>
      <c r="D7601" s="25" t="s">
        <v>214</v>
      </c>
      <c r="F7601" s="25" t="s">
        <v>713</v>
      </c>
      <c r="G7601" s="25">
        <v>39.0</v>
      </c>
    </row>
    <row r="7602">
      <c r="A7602" s="25" t="s">
        <v>665</v>
      </c>
      <c r="B7602" s="25" t="s">
        <v>712</v>
      </c>
      <c r="C7602" s="25" t="s">
        <v>683</v>
      </c>
      <c r="D7602" s="25" t="s">
        <v>234</v>
      </c>
      <c r="F7602" s="25" t="s">
        <v>713</v>
      </c>
      <c r="G7602" s="25">
        <v>18.0</v>
      </c>
    </row>
    <row r="7603">
      <c r="A7603" s="25" t="s">
        <v>665</v>
      </c>
      <c r="B7603" s="25" t="s">
        <v>712</v>
      </c>
      <c r="C7603" s="25" t="s">
        <v>683</v>
      </c>
      <c r="D7603" s="25" t="s">
        <v>155</v>
      </c>
      <c r="F7603" s="25" t="s">
        <v>713</v>
      </c>
      <c r="G7603" s="25">
        <v>462.0</v>
      </c>
    </row>
    <row r="7604">
      <c r="A7604" s="25" t="s">
        <v>665</v>
      </c>
      <c r="B7604" s="25" t="s">
        <v>712</v>
      </c>
      <c r="C7604" s="25" t="s">
        <v>683</v>
      </c>
      <c r="D7604" s="25" t="s">
        <v>64</v>
      </c>
      <c r="F7604" s="25" t="s">
        <v>713</v>
      </c>
      <c r="G7604" s="25">
        <v>5738.0</v>
      </c>
    </row>
    <row r="7605">
      <c r="A7605" s="25" t="s">
        <v>665</v>
      </c>
      <c r="B7605" s="25" t="s">
        <v>712</v>
      </c>
      <c r="C7605" s="25" t="s">
        <v>683</v>
      </c>
      <c r="D7605" s="25" t="s">
        <v>714</v>
      </c>
      <c r="F7605" s="25" t="s">
        <v>713</v>
      </c>
      <c r="G7605" s="25">
        <v>1.0</v>
      </c>
    </row>
    <row r="7606">
      <c r="A7606" s="25" t="s">
        <v>665</v>
      </c>
      <c r="B7606" s="25" t="s">
        <v>712</v>
      </c>
      <c r="C7606" s="25" t="s">
        <v>683</v>
      </c>
      <c r="D7606" s="25" t="s">
        <v>147</v>
      </c>
      <c r="F7606" s="25" t="s">
        <v>713</v>
      </c>
      <c r="G7606" s="25">
        <v>12.0</v>
      </c>
    </row>
    <row r="7607">
      <c r="A7607" s="25" t="s">
        <v>665</v>
      </c>
      <c r="B7607" s="25" t="s">
        <v>712</v>
      </c>
      <c r="C7607" s="25" t="s">
        <v>683</v>
      </c>
      <c r="D7607" s="25" t="s">
        <v>50</v>
      </c>
      <c r="F7607" s="25" t="s">
        <v>713</v>
      </c>
      <c r="G7607" s="25">
        <v>1361.0</v>
      </c>
    </row>
    <row r="7608">
      <c r="A7608" s="25" t="s">
        <v>665</v>
      </c>
      <c r="B7608" s="25" t="s">
        <v>712</v>
      </c>
      <c r="C7608" s="25" t="s">
        <v>683</v>
      </c>
      <c r="D7608" s="25" t="s">
        <v>140</v>
      </c>
      <c r="F7608" s="25" t="s">
        <v>713</v>
      </c>
      <c r="G7608" s="25">
        <v>53.0</v>
      </c>
    </row>
    <row r="7609">
      <c r="A7609" s="25" t="s">
        <v>665</v>
      </c>
      <c r="B7609" s="25" t="s">
        <v>712</v>
      </c>
      <c r="C7609" s="25" t="s">
        <v>683</v>
      </c>
      <c r="D7609" s="25" t="s">
        <v>178</v>
      </c>
      <c r="F7609" s="25" t="s">
        <v>713</v>
      </c>
      <c r="G7609" s="25">
        <v>22.0</v>
      </c>
    </row>
    <row r="7610">
      <c r="A7610" s="25" t="s">
        <v>665</v>
      </c>
      <c r="B7610" s="25" t="s">
        <v>712</v>
      </c>
      <c r="C7610" s="25" t="s">
        <v>683</v>
      </c>
      <c r="D7610" s="25" t="s">
        <v>71</v>
      </c>
      <c r="F7610" s="25" t="s">
        <v>713</v>
      </c>
      <c r="G7610" s="25">
        <v>14097.0</v>
      </c>
    </row>
    <row r="7611">
      <c r="A7611" s="25" t="s">
        <v>665</v>
      </c>
      <c r="B7611" s="25" t="s">
        <v>712</v>
      </c>
      <c r="C7611" s="25" t="s">
        <v>683</v>
      </c>
      <c r="D7611" s="25" t="s">
        <v>266</v>
      </c>
      <c r="F7611" s="25" t="s">
        <v>713</v>
      </c>
      <c r="G7611" s="25">
        <v>2.0</v>
      </c>
    </row>
    <row r="7612">
      <c r="A7612" s="25" t="s">
        <v>665</v>
      </c>
      <c r="B7612" s="25" t="s">
        <v>712</v>
      </c>
      <c r="C7612" s="25" t="s">
        <v>683</v>
      </c>
      <c r="D7612" s="25" t="s">
        <v>88</v>
      </c>
      <c r="F7612" s="25" t="s">
        <v>713</v>
      </c>
      <c r="G7612" s="25">
        <v>1419.0</v>
      </c>
    </row>
    <row r="7613">
      <c r="A7613" s="25" t="s">
        <v>665</v>
      </c>
      <c r="B7613" s="25" t="s">
        <v>712</v>
      </c>
      <c r="C7613" s="25" t="s">
        <v>683</v>
      </c>
      <c r="D7613" s="25" t="s">
        <v>80</v>
      </c>
      <c r="F7613" s="25" t="s">
        <v>713</v>
      </c>
      <c r="G7613" s="25">
        <v>1816.0</v>
      </c>
    </row>
    <row r="7614">
      <c r="A7614" s="25" t="s">
        <v>665</v>
      </c>
      <c r="B7614" s="25" t="s">
        <v>712</v>
      </c>
      <c r="C7614" s="25" t="s">
        <v>683</v>
      </c>
      <c r="D7614" s="25" t="s">
        <v>65</v>
      </c>
      <c r="F7614" s="25" t="s">
        <v>713</v>
      </c>
      <c r="G7614" s="25">
        <v>6759.0</v>
      </c>
    </row>
    <row r="7615">
      <c r="A7615" s="25" t="s">
        <v>665</v>
      </c>
      <c r="B7615" s="25" t="s">
        <v>712</v>
      </c>
      <c r="C7615" s="25" t="s">
        <v>683</v>
      </c>
      <c r="D7615" s="25" t="s">
        <v>83</v>
      </c>
      <c r="F7615" s="25" t="s">
        <v>713</v>
      </c>
      <c r="G7615" s="25">
        <v>641.0</v>
      </c>
    </row>
    <row r="7616">
      <c r="A7616" s="25" t="s">
        <v>665</v>
      </c>
      <c r="B7616" s="25" t="s">
        <v>712</v>
      </c>
      <c r="C7616" s="25" t="s">
        <v>683</v>
      </c>
      <c r="D7616" s="25" t="s">
        <v>189</v>
      </c>
      <c r="F7616" s="25" t="s">
        <v>713</v>
      </c>
      <c r="G7616" s="25">
        <v>66.0</v>
      </c>
    </row>
    <row r="7617">
      <c r="A7617" s="25" t="s">
        <v>665</v>
      </c>
      <c r="B7617" s="25" t="s">
        <v>712</v>
      </c>
      <c r="C7617" s="25" t="s">
        <v>683</v>
      </c>
      <c r="D7617" s="25" t="s">
        <v>226</v>
      </c>
      <c r="F7617" s="25" t="s">
        <v>713</v>
      </c>
      <c r="G7617" s="25">
        <v>32.0</v>
      </c>
    </row>
    <row r="7618">
      <c r="A7618" s="25" t="s">
        <v>665</v>
      </c>
      <c r="B7618" s="25" t="s">
        <v>712</v>
      </c>
      <c r="C7618" s="25" t="s">
        <v>683</v>
      </c>
      <c r="D7618" s="25" t="s">
        <v>146</v>
      </c>
      <c r="F7618" s="25" t="s">
        <v>713</v>
      </c>
      <c r="G7618" s="25">
        <v>129.0</v>
      </c>
    </row>
    <row r="7619">
      <c r="A7619" s="25" t="s">
        <v>665</v>
      </c>
      <c r="B7619" s="25" t="s">
        <v>712</v>
      </c>
      <c r="C7619" s="25" t="s">
        <v>683</v>
      </c>
      <c r="D7619" s="25" t="s">
        <v>97</v>
      </c>
      <c r="F7619" s="25" t="s">
        <v>713</v>
      </c>
      <c r="G7619" s="25">
        <v>284.0</v>
      </c>
    </row>
    <row r="7620">
      <c r="A7620" s="25" t="s">
        <v>665</v>
      </c>
      <c r="B7620" s="25" t="s">
        <v>712</v>
      </c>
      <c r="C7620" s="25" t="s">
        <v>683</v>
      </c>
      <c r="D7620" s="25" t="s">
        <v>84</v>
      </c>
      <c r="F7620" s="25" t="s">
        <v>713</v>
      </c>
      <c r="G7620" s="25">
        <v>1062.0</v>
      </c>
    </row>
    <row r="7621">
      <c r="A7621" s="25" t="s">
        <v>665</v>
      </c>
      <c r="B7621" s="25" t="s">
        <v>712</v>
      </c>
      <c r="C7621" s="25" t="s">
        <v>683</v>
      </c>
      <c r="D7621" s="25" t="s">
        <v>86</v>
      </c>
      <c r="F7621" s="25" t="s">
        <v>713</v>
      </c>
      <c r="G7621" s="25">
        <v>3253.0</v>
      </c>
    </row>
    <row r="7622">
      <c r="A7622" s="25" t="s">
        <v>665</v>
      </c>
      <c r="B7622" s="25" t="s">
        <v>712</v>
      </c>
      <c r="C7622" s="25" t="s">
        <v>683</v>
      </c>
      <c r="D7622" s="25" t="s">
        <v>108</v>
      </c>
      <c r="F7622" s="25" t="s">
        <v>713</v>
      </c>
      <c r="G7622" s="25">
        <v>434.0</v>
      </c>
    </row>
    <row r="7623">
      <c r="A7623" s="25" t="s">
        <v>665</v>
      </c>
      <c r="B7623" s="25" t="s">
        <v>712</v>
      </c>
      <c r="C7623" s="25" t="s">
        <v>683</v>
      </c>
      <c r="D7623" s="25" t="s">
        <v>101</v>
      </c>
      <c r="F7623" s="25" t="s">
        <v>713</v>
      </c>
      <c r="G7623" s="25">
        <v>162.0</v>
      </c>
    </row>
    <row r="7624">
      <c r="A7624" s="25" t="s">
        <v>665</v>
      </c>
      <c r="B7624" s="25" t="s">
        <v>712</v>
      </c>
      <c r="C7624" s="25" t="s">
        <v>683</v>
      </c>
      <c r="D7624" s="25" t="s">
        <v>141</v>
      </c>
      <c r="F7624" s="25" t="s">
        <v>713</v>
      </c>
      <c r="G7624" s="25">
        <v>731.0</v>
      </c>
    </row>
    <row r="7625">
      <c r="A7625" s="25" t="s">
        <v>665</v>
      </c>
      <c r="B7625" s="25" t="s">
        <v>712</v>
      </c>
      <c r="C7625" s="25" t="s">
        <v>683</v>
      </c>
      <c r="D7625" s="25" t="s">
        <v>113</v>
      </c>
      <c r="F7625" s="25" t="s">
        <v>713</v>
      </c>
      <c r="G7625" s="25">
        <v>179.0</v>
      </c>
    </row>
    <row r="7626">
      <c r="A7626" s="25" t="s">
        <v>665</v>
      </c>
      <c r="B7626" s="25" t="s">
        <v>712</v>
      </c>
      <c r="C7626" s="25" t="s">
        <v>683</v>
      </c>
      <c r="D7626" s="25" t="s">
        <v>55</v>
      </c>
      <c r="F7626" s="25" t="s">
        <v>713</v>
      </c>
      <c r="G7626" s="25">
        <v>1380.0</v>
      </c>
    </row>
    <row r="7627">
      <c r="A7627" s="25" t="s">
        <v>665</v>
      </c>
      <c r="B7627" s="25" t="s">
        <v>712</v>
      </c>
      <c r="C7627" s="25" t="s">
        <v>683</v>
      </c>
      <c r="D7627" s="25" t="s">
        <v>168</v>
      </c>
      <c r="F7627" s="25" t="s">
        <v>713</v>
      </c>
      <c r="G7627" s="25">
        <v>445.0</v>
      </c>
    </row>
    <row r="7628">
      <c r="A7628" s="25" t="s">
        <v>665</v>
      </c>
      <c r="B7628" s="25" t="s">
        <v>712</v>
      </c>
      <c r="C7628" s="25" t="s">
        <v>683</v>
      </c>
      <c r="D7628" s="25" t="s">
        <v>117</v>
      </c>
      <c r="F7628" s="25" t="s">
        <v>713</v>
      </c>
      <c r="G7628" s="25">
        <v>14.0</v>
      </c>
    </row>
    <row r="7629">
      <c r="A7629" s="25" t="s">
        <v>665</v>
      </c>
      <c r="B7629" s="25" t="s">
        <v>712</v>
      </c>
      <c r="C7629" s="25" t="s">
        <v>683</v>
      </c>
      <c r="D7629" s="25" t="s">
        <v>257</v>
      </c>
      <c r="F7629" s="25" t="s">
        <v>713</v>
      </c>
      <c r="G7629" s="25">
        <v>5.0</v>
      </c>
    </row>
    <row r="7630">
      <c r="A7630" s="25" t="s">
        <v>665</v>
      </c>
      <c r="B7630" s="25" t="s">
        <v>712</v>
      </c>
      <c r="C7630" s="25" t="s">
        <v>683</v>
      </c>
      <c r="D7630" s="25" t="s">
        <v>284</v>
      </c>
      <c r="F7630" s="25" t="s">
        <v>713</v>
      </c>
      <c r="G7630" s="25">
        <v>1.0</v>
      </c>
    </row>
    <row r="7631">
      <c r="A7631" s="25" t="s">
        <v>665</v>
      </c>
      <c r="B7631" s="25" t="s">
        <v>712</v>
      </c>
      <c r="C7631" s="25" t="s">
        <v>683</v>
      </c>
      <c r="D7631" s="25" t="s">
        <v>68</v>
      </c>
      <c r="F7631" s="25" t="s">
        <v>713</v>
      </c>
      <c r="G7631" s="25">
        <v>43798.0</v>
      </c>
    </row>
    <row r="7632">
      <c r="A7632" s="25" t="s">
        <v>665</v>
      </c>
      <c r="B7632" s="25" t="s">
        <v>712</v>
      </c>
      <c r="C7632" s="25" t="s">
        <v>683</v>
      </c>
      <c r="D7632" s="25" t="s">
        <v>98</v>
      </c>
      <c r="F7632" s="25" t="s">
        <v>713</v>
      </c>
      <c r="G7632" s="25">
        <v>184.0</v>
      </c>
    </row>
    <row r="7633">
      <c r="A7633" s="25" t="s">
        <v>665</v>
      </c>
      <c r="B7633" s="25" t="s">
        <v>712</v>
      </c>
      <c r="C7633" s="25" t="s">
        <v>683</v>
      </c>
      <c r="D7633" s="25" t="s">
        <v>100</v>
      </c>
      <c r="F7633" s="25" t="s">
        <v>713</v>
      </c>
      <c r="G7633" s="25">
        <v>821.0</v>
      </c>
    </row>
    <row r="7634">
      <c r="A7634" s="25" t="s">
        <v>665</v>
      </c>
      <c r="B7634" s="25" t="s">
        <v>712</v>
      </c>
      <c r="C7634" s="25" t="s">
        <v>683</v>
      </c>
      <c r="D7634" s="25" t="s">
        <v>239</v>
      </c>
      <c r="F7634" s="25" t="s">
        <v>713</v>
      </c>
      <c r="G7634" s="25">
        <v>8.0</v>
      </c>
    </row>
    <row r="7635">
      <c r="A7635" s="25" t="s">
        <v>665</v>
      </c>
      <c r="B7635" s="25" t="s">
        <v>712</v>
      </c>
      <c r="C7635" s="25" t="s">
        <v>683</v>
      </c>
      <c r="D7635" s="25" t="s">
        <v>204</v>
      </c>
      <c r="F7635" s="25" t="s">
        <v>713</v>
      </c>
      <c r="G7635" s="25">
        <v>6.0</v>
      </c>
    </row>
    <row r="7636">
      <c r="A7636" s="25" t="s">
        <v>665</v>
      </c>
      <c r="B7636" s="25" t="s">
        <v>712</v>
      </c>
      <c r="C7636" s="25" t="s">
        <v>683</v>
      </c>
      <c r="D7636" s="25" t="s">
        <v>161</v>
      </c>
      <c r="F7636" s="25" t="s">
        <v>713</v>
      </c>
      <c r="G7636" s="25">
        <v>265.0</v>
      </c>
    </row>
    <row r="7637">
      <c r="A7637" s="25" t="s">
        <v>665</v>
      </c>
      <c r="B7637" s="25" t="s">
        <v>712</v>
      </c>
      <c r="C7637" s="25" t="s">
        <v>683</v>
      </c>
      <c r="D7637" s="25" t="s">
        <v>236</v>
      </c>
      <c r="F7637" s="25" t="s">
        <v>713</v>
      </c>
      <c r="G7637" s="25">
        <v>4.0</v>
      </c>
    </row>
    <row r="7638">
      <c r="A7638" s="25" t="s">
        <v>665</v>
      </c>
      <c r="B7638" s="25" t="s">
        <v>712</v>
      </c>
      <c r="C7638" s="25" t="s">
        <v>683</v>
      </c>
      <c r="D7638" s="25" t="s">
        <v>142</v>
      </c>
      <c r="F7638" s="25" t="s">
        <v>713</v>
      </c>
      <c r="G7638" s="25">
        <v>433.0</v>
      </c>
    </row>
    <row r="7639">
      <c r="A7639" s="25" t="s">
        <v>665</v>
      </c>
      <c r="B7639" s="25" t="s">
        <v>712</v>
      </c>
      <c r="C7639" s="25" t="s">
        <v>683</v>
      </c>
      <c r="D7639" s="25" t="s">
        <v>157</v>
      </c>
      <c r="F7639" s="25" t="s">
        <v>713</v>
      </c>
      <c r="G7639" s="25">
        <v>563.0</v>
      </c>
    </row>
    <row r="7640">
      <c r="A7640" s="25" t="s">
        <v>665</v>
      </c>
      <c r="B7640" s="25" t="s">
        <v>712</v>
      </c>
      <c r="C7640" s="25" t="s">
        <v>683</v>
      </c>
      <c r="D7640" s="25" t="s">
        <v>281</v>
      </c>
      <c r="F7640" s="25" t="s">
        <v>713</v>
      </c>
      <c r="G7640" s="25">
        <v>2.0</v>
      </c>
    </row>
    <row r="7641">
      <c r="A7641" s="25" t="s">
        <v>665</v>
      </c>
      <c r="B7641" s="25" t="s">
        <v>712</v>
      </c>
      <c r="C7641" s="25" t="s">
        <v>683</v>
      </c>
      <c r="D7641" s="25" t="s">
        <v>107</v>
      </c>
      <c r="F7641" s="25" t="s">
        <v>713</v>
      </c>
      <c r="G7641" s="25">
        <v>91.0</v>
      </c>
    </row>
    <row r="7642">
      <c r="A7642" s="25" t="s">
        <v>665</v>
      </c>
      <c r="B7642" s="25" t="s">
        <v>712</v>
      </c>
      <c r="C7642" s="25" t="s">
        <v>683</v>
      </c>
      <c r="D7642" s="25" t="s">
        <v>94</v>
      </c>
      <c r="F7642" s="25" t="s">
        <v>713</v>
      </c>
      <c r="G7642" s="25">
        <v>1065.0</v>
      </c>
    </row>
    <row r="7643">
      <c r="A7643" s="25" t="s">
        <v>665</v>
      </c>
      <c r="B7643" s="25" t="s">
        <v>712</v>
      </c>
      <c r="C7643" s="25" t="s">
        <v>683</v>
      </c>
      <c r="D7643" s="25" t="s">
        <v>174</v>
      </c>
      <c r="F7643" s="25" t="s">
        <v>713</v>
      </c>
      <c r="G7643" s="25">
        <v>51.0</v>
      </c>
    </row>
    <row r="7644">
      <c r="A7644" s="25" t="s">
        <v>665</v>
      </c>
      <c r="B7644" s="25" t="s">
        <v>712</v>
      </c>
      <c r="C7644" s="25" t="s">
        <v>683</v>
      </c>
      <c r="D7644" s="25" t="s">
        <v>78</v>
      </c>
      <c r="F7644" s="25" t="s">
        <v>713</v>
      </c>
      <c r="G7644" s="25">
        <v>938.0</v>
      </c>
    </row>
    <row r="7645">
      <c r="A7645" s="25" t="s">
        <v>665</v>
      </c>
      <c r="B7645" s="25" t="s">
        <v>712</v>
      </c>
      <c r="C7645" s="25" t="s">
        <v>683</v>
      </c>
      <c r="D7645" s="25" t="s">
        <v>158</v>
      </c>
      <c r="F7645" s="25" t="s">
        <v>713</v>
      </c>
      <c r="G7645" s="25">
        <v>390.0</v>
      </c>
    </row>
    <row r="7646">
      <c r="A7646" s="25" t="s">
        <v>665</v>
      </c>
      <c r="B7646" s="25" t="s">
        <v>712</v>
      </c>
      <c r="C7646" s="25" t="s">
        <v>683</v>
      </c>
      <c r="D7646" s="25" t="s">
        <v>715</v>
      </c>
      <c r="F7646" s="25" t="s">
        <v>713</v>
      </c>
      <c r="G7646" s="25">
        <v>1.0</v>
      </c>
    </row>
    <row r="7647">
      <c r="A7647" s="25" t="s">
        <v>665</v>
      </c>
      <c r="B7647" s="25" t="s">
        <v>712</v>
      </c>
      <c r="C7647" s="25" t="s">
        <v>683</v>
      </c>
      <c r="D7647" s="25" t="s">
        <v>228</v>
      </c>
      <c r="F7647" s="25" t="s">
        <v>713</v>
      </c>
      <c r="G7647" s="25">
        <v>12.0</v>
      </c>
    </row>
    <row r="7648">
      <c r="A7648" s="25" t="s">
        <v>665</v>
      </c>
      <c r="B7648" s="25" t="s">
        <v>712</v>
      </c>
      <c r="C7648" s="25" t="s">
        <v>683</v>
      </c>
      <c r="D7648" s="25" t="s">
        <v>219</v>
      </c>
      <c r="F7648" s="25" t="s">
        <v>713</v>
      </c>
      <c r="G7648" s="25">
        <v>19.0</v>
      </c>
    </row>
    <row r="7649">
      <c r="A7649" s="25" t="s">
        <v>665</v>
      </c>
      <c r="B7649" s="25" t="s">
        <v>712</v>
      </c>
      <c r="C7649" s="25" t="s">
        <v>683</v>
      </c>
      <c r="D7649" s="25" t="s">
        <v>218</v>
      </c>
      <c r="F7649" s="25" t="s">
        <v>713</v>
      </c>
      <c r="G7649" s="25">
        <v>13.0</v>
      </c>
    </row>
    <row r="7650">
      <c r="A7650" s="25" t="s">
        <v>665</v>
      </c>
      <c r="B7650" s="25" t="s">
        <v>712</v>
      </c>
      <c r="C7650" s="25" t="s">
        <v>683</v>
      </c>
      <c r="D7650" s="25" t="s">
        <v>127</v>
      </c>
      <c r="F7650" s="25" t="s">
        <v>713</v>
      </c>
      <c r="G7650" s="25">
        <v>25.0</v>
      </c>
    </row>
    <row r="7651">
      <c r="A7651" s="25" t="s">
        <v>665</v>
      </c>
      <c r="B7651" s="25" t="s">
        <v>712</v>
      </c>
      <c r="C7651" s="25" t="s">
        <v>683</v>
      </c>
      <c r="D7651" s="25" t="s">
        <v>187</v>
      </c>
      <c r="F7651" s="25" t="s">
        <v>713</v>
      </c>
      <c r="G7651" s="25">
        <v>84.0</v>
      </c>
    </row>
    <row r="7652">
      <c r="A7652" s="25" t="s">
        <v>665</v>
      </c>
      <c r="B7652" s="25" t="s">
        <v>712</v>
      </c>
      <c r="C7652" s="25" t="s">
        <v>683</v>
      </c>
      <c r="D7652" s="25" t="s">
        <v>277</v>
      </c>
      <c r="F7652" s="25" t="s">
        <v>713</v>
      </c>
      <c r="G7652" s="25">
        <v>1.0</v>
      </c>
    </row>
    <row r="7653">
      <c r="A7653" s="25" t="s">
        <v>665</v>
      </c>
      <c r="B7653" s="25" t="s">
        <v>712</v>
      </c>
      <c r="C7653" s="25" t="s">
        <v>683</v>
      </c>
      <c r="D7653" s="25" t="s">
        <v>249</v>
      </c>
      <c r="F7653" s="25" t="s">
        <v>713</v>
      </c>
      <c r="G7653" s="25">
        <v>3.0</v>
      </c>
    </row>
    <row r="7654">
      <c r="A7654" s="25" t="s">
        <v>665</v>
      </c>
      <c r="B7654" s="25" t="s">
        <v>712</v>
      </c>
      <c r="C7654" s="25" t="s">
        <v>683</v>
      </c>
      <c r="D7654" s="25" t="s">
        <v>75</v>
      </c>
      <c r="F7654" s="25" t="s">
        <v>713</v>
      </c>
      <c r="G7654" s="25">
        <v>2780.0</v>
      </c>
    </row>
    <row r="7655">
      <c r="A7655" s="25" t="s">
        <v>665</v>
      </c>
      <c r="B7655" s="25" t="s">
        <v>712</v>
      </c>
      <c r="C7655" s="25" t="s">
        <v>683</v>
      </c>
      <c r="D7655" s="25" t="s">
        <v>118</v>
      </c>
      <c r="F7655" s="25" t="s">
        <v>713</v>
      </c>
      <c r="G7655" s="25">
        <v>1365.0</v>
      </c>
    </row>
    <row r="7656">
      <c r="A7656" s="25" t="s">
        <v>665</v>
      </c>
      <c r="B7656" s="25" t="s">
        <v>712</v>
      </c>
      <c r="C7656" s="25" t="s">
        <v>683</v>
      </c>
      <c r="D7656" s="25" t="s">
        <v>270</v>
      </c>
      <c r="F7656" s="25" t="s">
        <v>713</v>
      </c>
      <c r="G7656" s="25">
        <v>7.0</v>
      </c>
    </row>
    <row r="7657">
      <c r="A7657" s="25" t="s">
        <v>665</v>
      </c>
      <c r="B7657" s="25" t="s">
        <v>712</v>
      </c>
      <c r="C7657" s="25" t="s">
        <v>683</v>
      </c>
      <c r="D7657" s="25" t="s">
        <v>138</v>
      </c>
      <c r="F7657" s="25" t="s">
        <v>713</v>
      </c>
      <c r="G7657" s="25">
        <v>19.0</v>
      </c>
    </row>
    <row r="7658">
      <c r="A7658" s="25" t="s">
        <v>665</v>
      </c>
      <c r="B7658" s="25" t="s">
        <v>712</v>
      </c>
      <c r="C7658" s="25" t="s">
        <v>683</v>
      </c>
      <c r="D7658" s="25" t="s">
        <v>209</v>
      </c>
      <c r="F7658" s="25" t="s">
        <v>713</v>
      </c>
      <c r="G7658" s="25">
        <v>29.0</v>
      </c>
    </row>
    <row r="7659">
      <c r="A7659" s="25" t="s">
        <v>665</v>
      </c>
      <c r="B7659" s="25" t="s">
        <v>712</v>
      </c>
      <c r="C7659" s="25" t="s">
        <v>683</v>
      </c>
      <c r="D7659" s="25" t="s">
        <v>169</v>
      </c>
      <c r="F7659" s="25" t="s">
        <v>713</v>
      </c>
      <c r="G7659" s="25">
        <v>83.0</v>
      </c>
    </row>
    <row r="7660">
      <c r="A7660" s="25" t="s">
        <v>665</v>
      </c>
      <c r="B7660" s="25" t="s">
        <v>712</v>
      </c>
      <c r="C7660" s="25" t="s">
        <v>683</v>
      </c>
      <c r="D7660" s="25" t="s">
        <v>170</v>
      </c>
      <c r="F7660" s="25" t="s">
        <v>713</v>
      </c>
      <c r="G7660" s="25">
        <v>77.0</v>
      </c>
    </row>
    <row r="7661">
      <c r="A7661" s="25" t="s">
        <v>665</v>
      </c>
      <c r="B7661" s="25" t="s">
        <v>712</v>
      </c>
      <c r="C7661" s="25" t="s">
        <v>683</v>
      </c>
      <c r="D7661" s="25" t="s">
        <v>99</v>
      </c>
      <c r="F7661" s="25" t="s">
        <v>713</v>
      </c>
      <c r="G7661" s="25">
        <v>36.0</v>
      </c>
    </row>
    <row r="7662">
      <c r="A7662" s="25" t="s">
        <v>665</v>
      </c>
      <c r="B7662" s="25" t="s">
        <v>712</v>
      </c>
      <c r="C7662" s="25" t="s">
        <v>683</v>
      </c>
      <c r="D7662" s="25" t="s">
        <v>171</v>
      </c>
      <c r="F7662" s="25" t="s">
        <v>713</v>
      </c>
      <c r="G7662" s="25">
        <v>159.0</v>
      </c>
    </row>
    <row r="7663">
      <c r="A7663" s="25" t="s">
        <v>665</v>
      </c>
      <c r="B7663" s="25" t="s">
        <v>712</v>
      </c>
      <c r="C7663" s="25" t="s">
        <v>683</v>
      </c>
      <c r="D7663" s="25" t="s">
        <v>165</v>
      </c>
      <c r="F7663" s="25" t="s">
        <v>713</v>
      </c>
      <c r="G7663" s="25">
        <v>251.0</v>
      </c>
    </row>
    <row r="7664">
      <c r="A7664" s="25" t="s">
        <v>665</v>
      </c>
      <c r="B7664" s="25" t="s">
        <v>712</v>
      </c>
      <c r="C7664" s="25" t="s">
        <v>683</v>
      </c>
      <c r="D7664" s="25" t="s">
        <v>77</v>
      </c>
      <c r="F7664" s="25" t="s">
        <v>713</v>
      </c>
      <c r="G7664" s="25">
        <v>10884.0</v>
      </c>
    </row>
    <row r="7665">
      <c r="A7665" s="25" t="s">
        <v>665</v>
      </c>
      <c r="B7665" s="25" t="s">
        <v>712</v>
      </c>
      <c r="C7665" s="25" t="s">
        <v>683</v>
      </c>
      <c r="D7665" s="25" t="s">
        <v>255</v>
      </c>
      <c r="F7665" s="25" t="s">
        <v>713</v>
      </c>
      <c r="G7665" s="25">
        <v>2.0</v>
      </c>
    </row>
    <row r="7666">
      <c r="A7666" s="25" t="s">
        <v>665</v>
      </c>
      <c r="B7666" s="25" t="s">
        <v>712</v>
      </c>
      <c r="C7666" s="25" t="s">
        <v>683</v>
      </c>
      <c r="D7666" s="25" t="s">
        <v>124</v>
      </c>
      <c r="F7666" s="25" t="s">
        <v>713</v>
      </c>
      <c r="G7666" s="25">
        <v>5.0</v>
      </c>
    </row>
    <row r="7667">
      <c r="A7667" s="25" t="s">
        <v>665</v>
      </c>
      <c r="B7667" s="25" t="s">
        <v>712</v>
      </c>
      <c r="C7667" s="25" t="s">
        <v>683</v>
      </c>
      <c r="D7667" s="25" t="s">
        <v>156</v>
      </c>
      <c r="F7667" s="25" t="s">
        <v>713</v>
      </c>
      <c r="G7667" s="25">
        <v>16.0</v>
      </c>
    </row>
    <row r="7668">
      <c r="A7668" s="25" t="s">
        <v>665</v>
      </c>
      <c r="B7668" s="25" t="s">
        <v>712</v>
      </c>
      <c r="C7668" s="25" t="s">
        <v>683</v>
      </c>
      <c r="D7668" s="25" t="s">
        <v>104</v>
      </c>
      <c r="F7668" s="25" t="s">
        <v>713</v>
      </c>
      <c r="G7668" s="25">
        <v>63.0</v>
      </c>
    </row>
    <row r="7669">
      <c r="A7669" s="25" t="s">
        <v>665</v>
      </c>
      <c r="B7669" s="25" t="s">
        <v>712</v>
      </c>
      <c r="C7669" s="25" t="s">
        <v>683</v>
      </c>
      <c r="D7669" s="25" t="s">
        <v>180</v>
      </c>
      <c r="F7669" s="25" t="s">
        <v>713</v>
      </c>
      <c r="G7669" s="25">
        <v>105.0</v>
      </c>
    </row>
    <row r="7670">
      <c r="A7670" s="25" t="s">
        <v>665</v>
      </c>
      <c r="B7670" s="25" t="s">
        <v>712</v>
      </c>
      <c r="C7670" s="25" t="s">
        <v>683</v>
      </c>
      <c r="D7670" s="25" t="s">
        <v>89</v>
      </c>
      <c r="F7670" s="25" t="s">
        <v>713</v>
      </c>
      <c r="G7670" s="25">
        <v>2760.0</v>
      </c>
    </row>
    <row r="7671">
      <c r="A7671" s="25" t="s">
        <v>665</v>
      </c>
      <c r="B7671" s="25" t="s">
        <v>712</v>
      </c>
      <c r="C7671" s="25" t="s">
        <v>683</v>
      </c>
      <c r="D7671" s="25" t="s">
        <v>60</v>
      </c>
      <c r="F7671" s="25" t="s">
        <v>713</v>
      </c>
      <c r="G7671" s="25">
        <v>18470.0</v>
      </c>
    </row>
    <row r="7672">
      <c r="A7672" s="25" t="s">
        <v>665</v>
      </c>
      <c r="B7672" s="25" t="s">
        <v>712</v>
      </c>
      <c r="C7672" s="25" t="s">
        <v>683</v>
      </c>
      <c r="D7672" s="25" t="s">
        <v>61</v>
      </c>
      <c r="F7672" s="25" t="s">
        <v>713</v>
      </c>
      <c r="G7672" s="25">
        <v>68780.0</v>
      </c>
    </row>
    <row r="7673">
      <c r="A7673" s="25" t="s">
        <v>665</v>
      </c>
      <c r="B7673" s="25" t="s">
        <v>712</v>
      </c>
      <c r="C7673" s="25" t="s">
        <v>683</v>
      </c>
      <c r="D7673" s="25" t="s">
        <v>195</v>
      </c>
      <c r="F7673" s="25" t="s">
        <v>713</v>
      </c>
      <c r="G7673" s="25">
        <v>7172.0</v>
      </c>
    </row>
    <row r="7674">
      <c r="A7674" s="25" t="s">
        <v>665</v>
      </c>
      <c r="B7674" s="25" t="s">
        <v>712</v>
      </c>
      <c r="C7674" s="25" t="s">
        <v>683</v>
      </c>
      <c r="D7674" s="25" t="s">
        <v>110</v>
      </c>
      <c r="F7674" s="25" t="s">
        <v>713</v>
      </c>
      <c r="G7674" s="25">
        <v>111.0</v>
      </c>
    </row>
    <row r="7675">
      <c r="A7675" s="25" t="s">
        <v>665</v>
      </c>
      <c r="B7675" s="25" t="s">
        <v>712</v>
      </c>
      <c r="C7675" s="25" t="s">
        <v>683</v>
      </c>
      <c r="D7675" s="25" t="s">
        <v>58</v>
      </c>
      <c r="F7675" s="25" t="s">
        <v>713</v>
      </c>
      <c r="G7675" s="25">
        <v>113.0</v>
      </c>
    </row>
    <row r="7676">
      <c r="A7676" s="25" t="s">
        <v>665</v>
      </c>
      <c r="B7676" s="25" t="s">
        <v>712</v>
      </c>
      <c r="C7676" s="25" t="s">
        <v>683</v>
      </c>
      <c r="D7676" s="25" t="s">
        <v>85</v>
      </c>
      <c r="F7676" s="25" t="s">
        <v>713</v>
      </c>
      <c r="G7676" s="25">
        <v>408.0</v>
      </c>
    </row>
    <row r="7677">
      <c r="A7677" s="25" t="s">
        <v>665</v>
      </c>
      <c r="B7677" s="25" t="s">
        <v>712</v>
      </c>
      <c r="C7677" s="25" t="s">
        <v>683</v>
      </c>
      <c r="D7677" s="25" t="s">
        <v>131</v>
      </c>
      <c r="F7677" s="25" t="s">
        <v>713</v>
      </c>
      <c r="G7677" s="25">
        <v>53.0</v>
      </c>
    </row>
    <row r="7678">
      <c r="A7678" s="25" t="s">
        <v>665</v>
      </c>
      <c r="B7678" s="25" t="s">
        <v>712</v>
      </c>
      <c r="C7678" s="25" t="s">
        <v>683</v>
      </c>
      <c r="D7678" s="25" t="s">
        <v>273</v>
      </c>
      <c r="F7678" s="25" t="s">
        <v>713</v>
      </c>
      <c r="G7678" s="25">
        <v>4.0</v>
      </c>
    </row>
    <row r="7679">
      <c r="A7679" s="25" t="s">
        <v>665</v>
      </c>
      <c r="B7679" s="25" t="s">
        <v>712</v>
      </c>
      <c r="C7679" s="25" t="s">
        <v>683</v>
      </c>
      <c r="D7679" s="25" t="s">
        <v>76</v>
      </c>
      <c r="F7679" s="25" t="s">
        <v>713</v>
      </c>
      <c r="G7679" s="25">
        <v>1370.0</v>
      </c>
    </row>
    <row r="7680">
      <c r="A7680" s="25" t="s">
        <v>665</v>
      </c>
      <c r="B7680" s="25" t="s">
        <v>712</v>
      </c>
      <c r="C7680" s="25" t="s">
        <v>683</v>
      </c>
      <c r="D7680" s="25" t="s">
        <v>153</v>
      </c>
      <c r="F7680" s="25" t="s">
        <v>713</v>
      </c>
      <c r="G7680" s="25">
        <v>34.0</v>
      </c>
    </row>
    <row r="7681">
      <c r="A7681" s="25" t="s">
        <v>665</v>
      </c>
      <c r="B7681" s="25" t="s">
        <v>712</v>
      </c>
      <c r="C7681" s="25" t="s">
        <v>683</v>
      </c>
      <c r="D7681" s="25" t="s">
        <v>223</v>
      </c>
      <c r="F7681" s="25" t="s">
        <v>713</v>
      </c>
      <c r="G7681" s="25">
        <v>16.0</v>
      </c>
    </row>
    <row r="7682">
      <c r="A7682" s="25" t="s">
        <v>665</v>
      </c>
      <c r="B7682" s="25" t="s">
        <v>716</v>
      </c>
      <c r="F7682" s="25" t="s">
        <v>717</v>
      </c>
      <c r="G7682" s="25">
        <v>203.0</v>
      </c>
    </row>
    <row r="7683">
      <c r="A7683" s="25" t="s">
        <v>665</v>
      </c>
      <c r="B7683" s="25" t="s">
        <v>716</v>
      </c>
      <c r="F7683" s="25" t="s">
        <v>697</v>
      </c>
      <c r="G7683" s="25">
        <v>0.232</v>
      </c>
    </row>
    <row r="7684">
      <c r="A7684" s="25" t="s">
        <v>665</v>
      </c>
      <c r="B7684" s="25" t="s">
        <v>718</v>
      </c>
      <c r="C7684" s="25" t="s">
        <v>667</v>
      </c>
      <c r="F7684" s="25" t="s">
        <v>719</v>
      </c>
      <c r="G7684" s="25">
        <v>28361.0</v>
      </c>
    </row>
    <row r="7685">
      <c r="A7685" s="25" t="s">
        <v>665</v>
      </c>
      <c r="B7685" s="25" t="s">
        <v>720</v>
      </c>
      <c r="C7685" s="25" t="s">
        <v>667</v>
      </c>
      <c r="F7685" s="25" t="s">
        <v>721</v>
      </c>
      <c r="G7685" s="25">
        <v>1046296.0</v>
      </c>
    </row>
    <row r="7686">
      <c r="A7686" s="25" t="s">
        <v>665</v>
      </c>
      <c r="B7686" s="25" t="s">
        <v>720</v>
      </c>
      <c r="C7686" s="25" t="s">
        <v>667</v>
      </c>
      <c r="F7686" s="25" t="s">
        <v>722</v>
      </c>
      <c r="G7686" s="25">
        <v>343865.0</v>
      </c>
    </row>
    <row r="7687">
      <c r="A7687" s="25" t="s">
        <v>665</v>
      </c>
      <c r="B7687" s="25" t="s">
        <v>720</v>
      </c>
      <c r="C7687" s="25" t="s">
        <v>667</v>
      </c>
      <c r="F7687" s="25" t="s">
        <v>723</v>
      </c>
      <c r="G7687" s="25">
        <v>398736.0</v>
      </c>
    </row>
    <row r="7688">
      <c r="A7688" s="25" t="s">
        <v>665</v>
      </c>
      <c r="B7688" s="25" t="s">
        <v>724</v>
      </c>
      <c r="C7688" s="25" t="s">
        <v>667</v>
      </c>
      <c r="F7688" s="25" t="s">
        <v>725</v>
      </c>
      <c r="G7688" s="25">
        <v>20204.0</v>
      </c>
    </row>
    <row r="7689">
      <c r="A7689" s="25" t="s">
        <v>665</v>
      </c>
      <c r="B7689" s="25" t="s">
        <v>724</v>
      </c>
      <c r="C7689" s="25" t="s">
        <v>667</v>
      </c>
      <c r="F7689" s="25" t="s">
        <v>726</v>
      </c>
      <c r="G7689" s="25">
        <v>7258.0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5"/>
  </cols>
  <sheetData>
    <row r="1">
      <c r="D1" s="26"/>
      <c r="G1" s="26"/>
    </row>
    <row r="2">
      <c r="D2" s="26"/>
      <c r="G2" s="26"/>
      <c r="J2" s="59" t="s">
        <v>727</v>
      </c>
    </row>
    <row r="3">
      <c r="A3" s="79" t="s">
        <v>728</v>
      </c>
      <c r="D3" s="26"/>
      <c r="E3" s="25" t="s">
        <v>729</v>
      </c>
      <c r="G3" s="26"/>
      <c r="J3" s="80"/>
      <c r="K3" s="81" t="s">
        <v>730</v>
      </c>
      <c r="L3" s="81" t="s">
        <v>731</v>
      </c>
      <c r="M3" s="81" t="s">
        <v>732</v>
      </c>
      <c r="N3" s="81" t="s">
        <v>733</v>
      </c>
    </row>
    <row r="4">
      <c r="A4" s="25" t="s">
        <v>734</v>
      </c>
      <c r="B4" s="25" t="s">
        <v>735</v>
      </c>
      <c r="C4" s="25" t="s">
        <v>736</v>
      </c>
      <c r="D4" s="25" t="s">
        <v>737</v>
      </c>
      <c r="E4" s="82" t="s">
        <v>738</v>
      </c>
      <c r="G4" s="26"/>
      <c r="J4" s="83" t="s">
        <v>64</v>
      </c>
      <c r="K4" s="84">
        <v>41.0</v>
      </c>
      <c r="L4" s="84">
        <v>16.0</v>
      </c>
      <c r="M4" s="84">
        <v>2.0</v>
      </c>
      <c r="N4" s="84">
        <v>4.0</v>
      </c>
    </row>
    <row r="5">
      <c r="A5" s="25" t="s">
        <v>680</v>
      </c>
      <c r="B5" s="67">
        <v>5964.0</v>
      </c>
      <c r="C5" s="67">
        <v>13135.0</v>
      </c>
      <c r="D5" s="51">
        <v>0.812709590878605</v>
      </c>
      <c r="E5" s="67">
        <v>4847.0</v>
      </c>
      <c r="G5" s="26"/>
      <c r="J5" s="83" t="s">
        <v>70</v>
      </c>
      <c r="K5" s="84">
        <v>904.0</v>
      </c>
      <c r="L5" s="84">
        <v>38.0</v>
      </c>
      <c r="M5" s="84">
        <v>329.0</v>
      </c>
      <c r="N5" s="84">
        <v>447.0</v>
      </c>
    </row>
    <row r="6">
      <c r="A6" s="25" t="s">
        <v>678</v>
      </c>
      <c r="B6" s="67">
        <v>285.0</v>
      </c>
      <c r="C6" s="67">
        <v>352.0</v>
      </c>
      <c r="D6" s="51">
        <v>0.880701754385964</v>
      </c>
      <c r="E6" s="67">
        <v>251.0</v>
      </c>
      <c r="G6" s="26"/>
    </row>
    <row r="7">
      <c r="A7" s="25" t="s">
        <v>673</v>
      </c>
      <c r="B7" s="67">
        <v>363.0</v>
      </c>
      <c r="C7" s="67">
        <v>772.0</v>
      </c>
      <c r="D7" s="51">
        <v>0.790633608815427</v>
      </c>
      <c r="E7" s="67">
        <v>287.0</v>
      </c>
      <c r="G7" s="26"/>
    </row>
    <row r="8">
      <c r="A8" s="25" t="s">
        <v>679</v>
      </c>
      <c r="B8" s="67">
        <v>13624.0</v>
      </c>
      <c r="C8" s="67">
        <v>19358.0</v>
      </c>
      <c r="D8" s="51">
        <v>0.818335290663534</v>
      </c>
      <c r="E8" s="67">
        <v>11149.0</v>
      </c>
      <c r="G8" s="26"/>
    </row>
    <row r="9">
      <c r="A9" s="25" t="s">
        <v>677</v>
      </c>
      <c r="B9" s="67">
        <v>2079.0</v>
      </c>
      <c r="C9" s="67">
        <v>2568.0</v>
      </c>
      <c r="D9" s="51">
        <v>0.658489658489658</v>
      </c>
      <c r="E9" s="67">
        <v>1369.0</v>
      </c>
      <c r="G9" s="26"/>
    </row>
    <row r="10">
      <c r="A10" s="25" t="s">
        <v>681</v>
      </c>
      <c r="B10" s="67">
        <v>11.0</v>
      </c>
      <c r="C10" s="67">
        <v>18.0</v>
      </c>
      <c r="D10" s="51">
        <v>1.0</v>
      </c>
      <c r="E10" s="67">
        <v>11.0</v>
      </c>
      <c r="G10" s="26"/>
    </row>
    <row r="11">
      <c r="A11" s="25" t="s">
        <v>739</v>
      </c>
      <c r="B11" s="67">
        <f t="shared" ref="B11:C11" si="1">SUM(B4:B10)</f>
        <v>22326</v>
      </c>
      <c r="C11" s="67">
        <f t="shared" si="1"/>
        <v>36203</v>
      </c>
      <c r="D11" s="26">
        <f>E11/B11</f>
        <v>0.802382872</v>
      </c>
      <c r="E11" s="67">
        <f>SUM(E5:E10)</f>
        <v>17914</v>
      </c>
      <c r="G11" s="26"/>
    </row>
    <row r="12">
      <c r="D12" s="26"/>
      <c r="G12" s="26"/>
    </row>
    <row r="13">
      <c r="D13" s="26"/>
      <c r="G13" s="26"/>
    </row>
    <row r="14">
      <c r="D14" s="26"/>
      <c r="G14" s="26"/>
    </row>
    <row r="15">
      <c r="D15" s="26"/>
      <c r="G15" s="26"/>
      <c r="I15" s="25"/>
      <c r="J15" s="25"/>
    </row>
    <row r="16">
      <c r="D16" s="26"/>
      <c r="G16" s="26"/>
      <c r="I16" s="25" t="s">
        <v>729</v>
      </c>
    </row>
    <row r="17">
      <c r="A17" s="25" t="s">
        <v>740</v>
      </c>
      <c r="B17" s="85" t="s">
        <v>741</v>
      </c>
      <c r="C17" s="85" t="s">
        <v>742</v>
      </c>
      <c r="D17" s="85" t="s">
        <v>743</v>
      </c>
      <c r="E17" s="85" t="s">
        <v>744</v>
      </c>
      <c r="F17" s="85" t="s">
        <v>745</v>
      </c>
      <c r="G17" s="85" t="s">
        <v>746</v>
      </c>
      <c r="H17" s="85" t="s">
        <v>747</v>
      </c>
      <c r="I17" s="86" t="s">
        <v>748</v>
      </c>
    </row>
    <row r="18">
      <c r="A18" s="25" t="s">
        <v>54</v>
      </c>
      <c r="B18" s="67">
        <v>1.0</v>
      </c>
      <c r="C18" s="67">
        <v>1.0</v>
      </c>
      <c r="D18" s="87">
        <v>0.0</v>
      </c>
      <c r="E18" s="67">
        <v>0.0</v>
      </c>
      <c r="F18" s="67">
        <v>0.0</v>
      </c>
      <c r="G18" s="87">
        <v>0.0</v>
      </c>
      <c r="H18" s="25">
        <v>0.0</v>
      </c>
      <c r="I18" s="25">
        <v>0.0</v>
      </c>
      <c r="J18">
        <f t="shared" ref="J18:J77" si="2">IFERROR(IF(VLOOKUP(A18,$M$18:$M$44,1,0)=A18,1,0),0)</f>
        <v>0</v>
      </c>
      <c r="M18" s="25" t="s">
        <v>125</v>
      </c>
      <c r="N18" t="str">
        <f t="shared" ref="N18:N44" si="3">VLOOKUP(M18,A$17:A$77,1,0)</f>
        <v>Austria</v>
      </c>
    </row>
    <row r="19">
      <c r="A19" s="25" t="s">
        <v>81</v>
      </c>
      <c r="B19" s="67">
        <v>0.0</v>
      </c>
      <c r="C19" s="67">
        <v>0.0</v>
      </c>
      <c r="D19" s="87">
        <v>0.0</v>
      </c>
      <c r="E19" s="67">
        <v>3.0</v>
      </c>
      <c r="F19" s="67">
        <v>3.0</v>
      </c>
      <c r="G19" s="87">
        <v>0.0</v>
      </c>
      <c r="H19" s="25">
        <v>0.0</v>
      </c>
      <c r="I19" s="25">
        <v>0.0</v>
      </c>
      <c r="J19">
        <f t="shared" si="2"/>
        <v>0</v>
      </c>
      <c r="M19" s="25" t="s">
        <v>91</v>
      </c>
      <c r="N19" t="str">
        <f t="shared" si="3"/>
        <v>Belgium</v>
      </c>
    </row>
    <row r="20">
      <c r="A20" s="25" t="s">
        <v>73</v>
      </c>
      <c r="B20" s="67">
        <v>47.0</v>
      </c>
      <c r="C20" s="67">
        <v>81.0</v>
      </c>
      <c r="D20" s="87">
        <v>0.51063829787234</v>
      </c>
      <c r="E20" s="67">
        <v>1180.0</v>
      </c>
      <c r="F20" s="67">
        <v>1408.0</v>
      </c>
      <c r="G20" s="87">
        <v>0.691525423728813</v>
      </c>
      <c r="H20" s="25">
        <v>24.0</v>
      </c>
      <c r="I20" s="25">
        <v>816.0</v>
      </c>
      <c r="J20">
        <f t="shared" si="2"/>
        <v>0</v>
      </c>
      <c r="M20" s="25" t="s">
        <v>177</v>
      </c>
      <c r="N20" t="str">
        <f t="shared" si="3"/>
        <v>Bulgaria</v>
      </c>
    </row>
    <row r="21">
      <c r="A21" s="25" t="s">
        <v>125</v>
      </c>
      <c r="B21" s="67">
        <v>10.0</v>
      </c>
      <c r="C21" s="67">
        <v>11.0</v>
      </c>
      <c r="D21" s="87">
        <v>0.2</v>
      </c>
      <c r="E21" s="67">
        <v>149.0</v>
      </c>
      <c r="F21" s="67">
        <v>227.0</v>
      </c>
      <c r="G21" s="87">
        <v>0.583892617449664</v>
      </c>
      <c r="H21" s="25">
        <v>2.0</v>
      </c>
      <c r="I21" s="25">
        <v>87.0</v>
      </c>
      <c r="J21">
        <f t="shared" si="2"/>
        <v>1</v>
      </c>
      <c r="M21" s="25" t="s">
        <v>106</v>
      </c>
      <c r="N21" t="str">
        <f t="shared" si="3"/>
        <v>Croatia</v>
      </c>
    </row>
    <row r="22">
      <c r="A22" s="25" t="s">
        <v>91</v>
      </c>
      <c r="B22" s="67">
        <v>13.0</v>
      </c>
      <c r="C22" s="67">
        <v>63.0</v>
      </c>
      <c r="D22" s="87">
        <v>0.615384615384615</v>
      </c>
      <c r="E22" s="67">
        <v>592.0</v>
      </c>
      <c r="F22" s="67">
        <v>1282.0</v>
      </c>
      <c r="G22" s="87">
        <v>0.783783783783783</v>
      </c>
      <c r="H22" s="25">
        <v>8.0</v>
      </c>
      <c r="I22" s="25">
        <v>464.0</v>
      </c>
      <c r="J22">
        <f t="shared" si="2"/>
        <v>1</v>
      </c>
      <c r="M22" s="25" t="s">
        <v>121</v>
      </c>
      <c r="N22" t="str">
        <f t="shared" si="3"/>
        <v>#N/A</v>
      </c>
    </row>
    <row r="23">
      <c r="A23" s="25" t="s">
        <v>238</v>
      </c>
      <c r="B23" s="67">
        <v>19.0</v>
      </c>
      <c r="C23" s="67">
        <v>4.0</v>
      </c>
      <c r="D23" s="87">
        <v>0.210526315789473</v>
      </c>
      <c r="E23" s="67">
        <v>0.0</v>
      </c>
      <c r="F23" s="67">
        <v>0.0</v>
      </c>
      <c r="G23" s="87">
        <v>0.0</v>
      </c>
      <c r="H23" s="25">
        <v>4.0</v>
      </c>
      <c r="I23" s="25">
        <v>0.0</v>
      </c>
      <c r="J23">
        <f t="shared" si="2"/>
        <v>0</v>
      </c>
      <c r="M23" s="25" t="s">
        <v>69</v>
      </c>
      <c r="N23" t="str">
        <f t="shared" si="3"/>
        <v>Czech Republic</v>
      </c>
    </row>
    <row r="24">
      <c r="A24" s="25" t="s">
        <v>143</v>
      </c>
      <c r="B24" s="67">
        <v>0.0</v>
      </c>
      <c r="C24" s="67">
        <v>0.0</v>
      </c>
      <c r="D24" s="87">
        <v>0.0</v>
      </c>
      <c r="E24" s="67">
        <v>1.0</v>
      </c>
      <c r="F24" s="67">
        <v>1.0</v>
      </c>
      <c r="G24" s="87">
        <v>0.0</v>
      </c>
      <c r="H24" s="25">
        <v>0.0</v>
      </c>
      <c r="I24" s="25">
        <v>0.0</v>
      </c>
      <c r="J24">
        <f t="shared" si="2"/>
        <v>0</v>
      </c>
      <c r="M24" s="25" t="s">
        <v>96</v>
      </c>
      <c r="N24" t="str">
        <f t="shared" si="3"/>
        <v>Denmark</v>
      </c>
    </row>
    <row r="25">
      <c r="A25" s="25" t="s">
        <v>52</v>
      </c>
      <c r="B25" s="67">
        <v>0.0</v>
      </c>
      <c r="C25" s="67">
        <v>0.0</v>
      </c>
      <c r="D25" s="87">
        <v>0.0</v>
      </c>
      <c r="E25" s="67">
        <v>14.0</v>
      </c>
      <c r="F25" s="67">
        <v>26.0</v>
      </c>
      <c r="G25" s="87">
        <v>0.0</v>
      </c>
      <c r="H25" s="25">
        <v>0.0</v>
      </c>
      <c r="I25" s="25">
        <v>0.0</v>
      </c>
      <c r="J25">
        <f t="shared" si="2"/>
        <v>0</v>
      </c>
      <c r="M25" s="25" t="s">
        <v>176</v>
      </c>
      <c r="N25" t="str">
        <f t="shared" si="3"/>
        <v>Estonia</v>
      </c>
    </row>
    <row r="26">
      <c r="A26" s="25" t="s">
        <v>177</v>
      </c>
      <c r="B26" s="67">
        <v>1.0</v>
      </c>
      <c r="C26" s="67">
        <v>1.0</v>
      </c>
      <c r="D26" s="87">
        <v>1.0</v>
      </c>
      <c r="E26" s="67">
        <v>0.0</v>
      </c>
      <c r="F26" s="67">
        <v>0.0</v>
      </c>
      <c r="G26" s="87">
        <v>0.0</v>
      </c>
      <c r="H26" s="25">
        <v>1.0</v>
      </c>
      <c r="I26" s="25">
        <v>0.0</v>
      </c>
      <c r="J26">
        <f t="shared" si="2"/>
        <v>1</v>
      </c>
      <c r="M26" s="25" t="s">
        <v>119</v>
      </c>
      <c r="N26" t="str">
        <f t="shared" si="3"/>
        <v>Finland</v>
      </c>
    </row>
    <row r="27">
      <c r="A27" s="25" t="s">
        <v>66</v>
      </c>
      <c r="B27" s="67">
        <v>794.0</v>
      </c>
      <c r="C27" s="67">
        <v>916.0</v>
      </c>
      <c r="D27" s="87">
        <v>0.698992443324937</v>
      </c>
      <c r="E27" s="67">
        <v>420.0</v>
      </c>
      <c r="F27" s="67">
        <v>554.0</v>
      </c>
      <c r="G27" s="87">
        <v>0.804761904761904</v>
      </c>
      <c r="H27" s="25">
        <v>555.0</v>
      </c>
      <c r="I27" s="25">
        <v>338.0</v>
      </c>
      <c r="J27">
        <f t="shared" si="2"/>
        <v>0</v>
      </c>
      <c r="M27" s="25" t="s">
        <v>70</v>
      </c>
      <c r="N27" t="str">
        <f t="shared" si="3"/>
        <v>France</v>
      </c>
    </row>
    <row r="28">
      <c r="A28" s="25" t="s">
        <v>106</v>
      </c>
      <c r="B28" s="67">
        <v>0.0</v>
      </c>
      <c r="C28" s="67">
        <v>0.0</v>
      </c>
      <c r="D28" s="87">
        <v>0.0</v>
      </c>
      <c r="E28" s="67">
        <v>1.0</v>
      </c>
      <c r="F28" s="67">
        <v>2.0</v>
      </c>
      <c r="G28" s="87">
        <v>1.0</v>
      </c>
      <c r="H28" s="25">
        <v>0.0</v>
      </c>
      <c r="I28" s="25">
        <v>1.0</v>
      </c>
      <c r="J28">
        <f t="shared" si="2"/>
        <v>1</v>
      </c>
      <c r="M28" s="25" t="s">
        <v>74</v>
      </c>
      <c r="N28" t="str">
        <f t="shared" si="3"/>
        <v>Germany</v>
      </c>
    </row>
    <row r="29">
      <c r="A29" s="25" t="s">
        <v>69</v>
      </c>
      <c r="B29" s="67">
        <v>0.0</v>
      </c>
      <c r="C29" s="67">
        <v>0.0</v>
      </c>
      <c r="D29" s="87">
        <v>0.0</v>
      </c>
      <c r="E29" s="67">
        <v>2.0</v>
      </c>
      <c r="F29" s="67">
        <v>2.0</v>
      </c>
      <c r="G29" s="87">
        <v>0.0</v>
      </c>
      <c r="H29" s="25">
        <v>0.0</v>
      </c>
      <c r="I29" s="25">
        <v>0.0</v>
      </c>
      <c r="J29">
        <f t="shared" si="2"/>
        <v>1</v>
      </c>
      <c r="M29" s="25" t="s">
        <v>114</v>
      </c>
      <c r="N29" t="str">
        <f t="shared" si="3"/>
        <v>Greece</v>
      </c>
    </row>
    <row r="30">
      <c r="A30" s="25" t="s">
        <v>96</v>
      </c>
      <c r="B30" s="67">
        <v>7.0</v>
      </c>
      <c r="C30" s="67">
        <v>10.0</v>
      </c>
      <c r="D30" s="87">
        <v>0.714285714285714</v>
      </c>
      <c r="E30" s="67">
        <v>683.0</v>
      </c>
      <c r="F30" s="67">
        <v>971.0</v>
      </c>
      <c r="G30" s="87">
        <v>0.907759882869692</v>
      </c>
      <c r="H30" s="25">
        <v>5.0</v>
      </c>
      <c r="I30" s="25">
        <v>620.0</v>
      </c>
      <c r="J30">
        <f t="shared" si="2"/>
        <v>1</v>
      </c>
      <c r="M30" s="25" t="s">
        <v>109</v>
      </c>
      <c r="N30" t="str">
        <f t="shared" si="3"/>
        <v>Hungary</v>
      </c>
    </row>
    <row r="31">
      <c r="A31" s="25" t="s">
        <v>67</v>
      </c>
      <c r="B31" s="67">
        <v>1.0</v>
      </c>
      <c r="C31" s="67">
        <v>1.0</v>
      </c>
      <c r="D31" s="87">
        <v>0.0</v>
      </c>
      <c r="E31" s="67">
        <v>0.0</v>
      </c>
      <c r="F31" s="67">
        <v>0.0</v>
      </c>
      <c r="G31" s="87">
        <v>0.0</v>
      </c>
      <c r="H31" s="25">
        <v>0.0</v>
      </c>
      <c r="I31" s="25">
        <v>0.0</v>
      </c>
      <c r="J31">
        <f t="shared" si="2"/>
        <v>0</v>
      </c>
      <c r="M31" s="25" t="s">
        <v>129</v>
      </c>
      <c r="N31" t="str">
        <f t="shared" si="3"/>
        <v>Ireland</v>
      </c>
    </row>
    <row r="32">
      <c r="A32" s="25" t="s">
        <v>176</v>
      </c>
      <c r="B32" s="67">
        <v>0.0</v>
      </c>
      <c r="C32" s="67">
        <v>0.0</v>
      </c>
      <c r="D32" s="87">
        <v>0.0</v>
      </c>
      <c r="E32" s="67">
        <v>9.0</v>
      </c>
      <c r="F32" s="67">
        <v>14.0</v>
      </c>
      <c r="G32" s="87">
        <v>0.0</v>
      </c>
      <c r="H32" s="25">
        <v>0.0</v>
      </c>
      <c r="I32" s="25">
        <v>0.0</v>
      </c>
      <c r="J32">
        <f t="shared" si="2"/>
        <v>1</v>
      </c>
      <c r="M32" s="25" t="s">
        <v>112</v>
      </c>
      <c r="N32" t="str">
        <f t="shared" si="3"/>
        <v>Italy</v>
      </c>
    </row>
    <row r="33">
      <c r="A33" s="25" t="s">
        <v>119</v>
      </c>
      <c r="B33" s="67">
        <v>30.0</v>
      </c>
      <c r="C33" s="67">
        <v>52.0</v>
      </c>
      <c r="D33" s="87">
        <v>0.5</v>
      </c>
      <c r="E33" s="67">
        <v>253.0</v>
      </c>
      <c r="F33" s="67">
        <v>687.0</v>
      </c>
      <c r="G33" s="87">
        <v>0.936758893280632</v>
      </c>
      <c r="H33" s="25">
        <v>15.0</v>
      </c>
      <c r="I33" s="25">
        <v>237.0</v>
      </c>
      <c r="J33">
        <f t="shared" si="2"/>
        <v>1</v>
      </c>
      <c r="M33" s="25" t="s">
        <v>133</v>
      </c>
      <c r="N33" t="str">
        <f t="shared" si="3"/>
        <v>Latvia</v>
      </c>
    </row>
    <row r="34">
      <c r="A34" s="25" t="s">
        <v>70</v>
      </c>
      <c r="B34" s="67">
        <v>283.0</v>
      </c>
      <c r="C34" s="67">
        <v>394.0</v>
      </c>
      <c r="D34" s="87">
        <v>0.611307420494699</v>
      </c>
      <c r="E34" s="67">
        <f>3557+L5+M5+N5</f>
        <v>4371</v>
      </c>
      <c r="F34" s="67">
        <f> 5823+K5</f>
        <v>6727</v>
      </c>
      <c r="G34" s="87">
        <f>I34/E34</f>
        <v>0.5895676047</v>
      </c>
      <c r="H34" s="67">
        <v>173.0</v>
      </c>
      <c r="I34" s="67">
        <f>2210+L5+M5</f>
        <v>2577</v>
      </c>
      <c r="J34">
        <f t="shared" si="2"/>
        <v>1</v>
      </c>
      <c r="M34" s="25" t="s">
        <v>151</v>
      </c>
      <c r="N34" t="str">
        <f t="shared" si="3"/>
        <v>Lithuania</v>
      </c>
    </row>
    <row r="35">
      <c r="A35" s="25" t="s">
        <v>216</v>
      </c>
      <c r="B35" s="67">
        <v>0.0</v>
      </c>
      <c r="C35" s="67">
        <v>0.0</v>
      </c>
      <c r="D35" s="87">
        <v>0.0</v>
      </c>
      <c r="E35" s="67">
        <v>1.0</v>
      </c>
      <c r="F35" s="67">
        <v>2.0</v>
      </c>
      <c r="G35" s="87">
        <v>0.0</v>
      </c>
      <c r="H35" s="25">
        <v>0.0</v>
      </c>
      <c r="I35" s="25">
        <v>0.0</v>
      </c>
      <c r="J35">
        <f t="shared" si="2"/>
        <v>0</v>
      </c>
      <c r="M35" s="25" t="s">
        <v>190</v>
      </c>
      <c r="N35" t="str">
        <f t="shared" si="3"/>
        <v>Luxembourg</v>
      </c>
    </row>
    <row r="36">
      <c r="A36" s="25" t="s">
        <v>74</v>
      </c>
      <c r="B36" s="67">
        <v>320.0</v>
      </c>
      <c r="C36" s="67">
        <v>360.0</v>
      </c>
      <c r="D36" s="87">
        <v>0.665625</v>
      </c>
      <c r="E36" s="67">
        <v>3898.0</v>
      </c>
      <c r="F36" s="67">
        <v>5849.0</v>
      </c>
      <c r="G36" s="87">
        <v>0.707798871216008</v>
      </c>
      <c r="H36" s="25">
        <v>213.0</v>
      </c>
      <c r="I36" s="25">
        <v>2759.0</v>
      </c>
      <c r="J36">
        <f t="shared" si="2"/>
        <v>1</v>
      </c>
      <c r="M36" s="25" t="s">
        <v>194</v>
      </c>
      <c r="N36" t="str">
        <f t="shared" si="3"/>
        <v>Malta</v>
      </c>
    </row>
    <row r="37">
      <c r="A37" s="25" t="s">
        <v>82</v>
      </c>
      <c r="B37" s="67">
        <v>1.0</v>
      </c>
      <c r="C37" s="67">
        <v>1.0</v>
      </c>
      <c r="D37" s="87">
        <v>0.0</v>
      </c>
      <c r="E37" s="67">
        <v>0.0</v>
      </c>
      <c r="F37" s="67">
        <v>0.0</v>
      </c>
      <c r="G37" s="87">
        <v>0.0</v>
      </c>
      <c r="H37" s="25">
        <v>0.0</v>
      </c>
      <c r="I37" s="25">
        <v>0.0</v>
      </c>
      <c r="J37">
        <f t="shared" si="2"/>
        <v>0</v>
      </c>
      <c r="M37" s="25" t="s">
        <v>64</v>
      </c>
      <c r="N37" t="str">
        <f t="shared" si="3"/>
        <v>Netherlands</v>
      </c>
    </row>
    <row r="38">
      <c r="A38" s="25" t="s">
        <v>114</v>
      </c>
      <c r="B38" s="67">
        <v>0.0</v>
      </c>
      <c r="C38" s="67">
        <v>0.0</v>
      </c>
      <c r="D38" s="87">
        <v>0.0</v>
      </c>
      <c r="E38" s="67">
        <v>5.0</v>
      </c>
      <c r="F38" s="67">
        <v>5.0</v>
      </c>
      <c r="G38" s="87">
        <v>0.0</v>
      </c>
      <c r="H38" s="25">
        <v>0.0</v>
      </c>
      <c r="I38" s="25">
        <v>0.0</v>
      </c>
      <c r="J38">
        <f t="shared" si="2"/>
        <v>1</v>
      </c>
      <c r="M38" s="25" t="s">
        <v>86</v>
      </c>
      <c r="N38" t="str">
        <f t="shared" si="3"/>
        <v>Poland</v>
      </c>
    </row>
    <row r="39">
      <c r="A39" s="25" t="s">
        <v>201</v>
      </c>
      <c r="B39" s="67">
        <v>1.0</v>
      </c>
      <c r="C39" s="67">
        <v>1.0</v>
      </c>
      <c r="D39" s="87">
        <v>0.0</v>
      </c>
      <c r="E39" s="67">
        <v>0.0</v>
      </c>
      <c r="F39" s="67">
        <v>0.0</v>
      </c>
      <c r="G39" s="87">
        <v>0.0</v>
      </c>
      <c r="H39" s="25">
        <v>0.0</v>
      </c>
      <c r="I39" s="25">
        <v>0.0</v>
      </c>
      <c r="J39">
        <f t="shared" si="2"/>
        <v>0</v>
      </c>
      <c r="M39" s="25" t="s">
        <v>108</v>
      </c>
      <c r="N39" t="str">
        <f t="shared" si="3"/>
        <v>Portugal</v>
      </c>
    </row>
    <row r="40">
      <c r="A40" s="25" t="s">
        <v>109</v>
      </c>
      <c r="B40" s="67">
        <v>0.0</v>
      </c>
      <c r="C40" s="67">
        <v>0.0</v>
      </c>
      <c r="D40" s="87">
        <v>0.0</v>
      </c>
      <c r="E40" s="67">
        <v>12.0</v>
      </c>
      <c r="F40" s="67">
        <v>19.0</v>
      </c>
      <c r="G40" s="87">
        <v>0.0</v>
      </c>
      <c r="H40" s="25">
        <v>0.0</v>
      </c>
      <c r="I40" s="25">
        <v>0.0</v>
      </c>
      <c r="J40">
        <f t="shared" si="2"/>
        <v>1</v>
      </c>
      <c r="M40" s="25" t="s">
        <v>55</v>
      </c>
      <c r="N40" t="str">
        <f t="shared" si="3"/>
        <v>Romania</v>
      </c>
    </row>
    <row r="41">
      <c r="A41" s="25" t="s">
        <v>185</v>
      </c>
      <c r="B41" s="67">
        <v>0.0</v>
      </c>
      <c r="C41" s="67">
        <v>0.0</v>
      </c>
      <c r="D41" s="87">
        <v>0.0</v>
      </c>
      <c r="E41" s="67">
        <v>1.0</v>
      </c>
      <c r="F41" s="67">
        <v>1.0</v>
      </c>
      <c r="G41" s="87">
        <v>0.0</v>
      </c>
      <c r="H41" s="25">
        <v>0.0</v>
      </c>
      <c r="I41" s="25">
        <v>0.0</v>
      </c>
      <c r="J41">
        <f t="shared" si="2"/>
        <v>0</v>
      </c>
      <c r="M41" s="25" t="s">
        <v>142</v>
      </c>
      <c r="N41" t="str">
        <f t="shared" si="3"/>
        <v>#N/A</v>
      </c>
    </row>
    <row r="42">
      <c r="A42" s="25" t="s">
        <v>44</v>
      </c>
      <c r="B42" s="67">
        <v>75.0</v>
      </c>
      <c r="C42" s="67">
        <v>101.0</v>
      </c>
      <c r="D42" s="87">
        <v>0.506666666666666</v>
      </c>
      <c r="E42" s="67">
        <v>754.0</v>
      </c>
      <c r="F42" s="67">
        <v>1034.0</v>
      </c>
      <c r="G42" s="87">
        <v>0.657824933687002</v>
      </c>
      <c r="H42" s="25">
        <v>38.0</v>
      </c>
      <c r="I42" s="25">
        <v>496.0</v>
      </c>
      <c r="J42">
        <f t="shared" si="2"/>
        <v>0</v>
      </c>
      <c r="M42" s="25" t="s">
        <v>157</v>
      </c>
      <c r="N42" t="str">
        <f t="shared" si="3"/>
        <v>Slovenia</v>
      </c>
    </row>
    <row r="43">
      <c r="A43" s="25" t="s">
        <v>129</v>
      </c>
      <c r="B43" s="67">
        <v>8.0</v>
      </c>
      <c r="C43" s="67">
        <v>9.0</v>
      </c>
      <c r="D43" s="87">
        <v>0.5</v>
      </c>
      <c r="E43" s="67">
        <v>33.0</v>
      </c>
      <c r="F43" s="67">
        <v>40.0</v>
      </c>
      <c r="G43" s="87">
        <v>0.0</v>
      </c>
      <c r="H43" s="25">
        <v>4.0</v>
      </c>
      <c r="I43" s="25">
        <v>0.0</v>
      </c>
      <c r="J43">
        <f t="shared" si="2"/>
        <v>1</v>
      </c>
      <c r="M43" s="25" t="s">
        <v>78</v>
      </c>
      <c r="N43" t="str">
        <f t="shared" si="3"/>
        <v>Spain</v>
      </c>
    </row>
    <row r="44">
      <c r="A44" s="25" t="s">
        <v>87</v>
      </c>
      <c r="B44" s="67">
        <v>9.0</v>
      </c>
      <c r="C44" s="67">
        <v>616.0</v>
      </c>
      <c r="D44" s="87">
        <v>0.888888888888888</v>
      </c>
      <c r="E44" s="67">
        <v>16.0</v>
      </c>
      <c r="F44" s="67">
        <v>24.0</v>
      </c>
      <c r="G44" s="87">
        <v>0.875</v>
      </c>
      <c r="H44" s="25">
        <v>8.0</v>
      </c>
      <c r="I44" s="25">
        <v>14.0</v>
      </c>
      <c r="J44">
        <f t="shared" si="2"/>
        <v>0</v>
      </c>
      <c r="M44" s="25" t="s">
        <v>75</v>
      </c>
      <c r="N44" t="str">
        <f t="shared" si="3"/>
        <v>Sweden</v>
      </c>
    </row>
    <row r="45">
      <c r="A45" s="25" t="s">
        <v>112</v>
      </c>
      <c r="B45" s="67">
        <v>2.0</v>
      </c>
      <c r="C45" s="67">
        <v>2.0</v>
      </c>
      <c r="D45" s="87">
        <v>0.0</v>
      </c>
      <c r="E45" s="67">
        <v>42.0</v>
      </c>
      <c r="F45" s="67">
        <v>58.0</v>
      </c>
      <c r="G45" s="87">
        <v>0.238095238095238</v>
      </c>
      <c r="H45" s="25">
        <v>0.0</v>
      </c>
      <c r="I45" s="25">
        <v>10.0</v>
      </c>
      <c r="J45">
        <f t="shared" si="2"/>
        <v>1</v>
      </c>
    </row>
    <row r="46">
      <c r="A46" s="25" t="s">
        <v>105</v>
      </c>
      <c r="B46" s="67">
        <v>7.0</v>
      </c>
      <c r="C46" s="67">
        <v>9.0</v>
      </c>
      <c r="D46" s="87">
        <v>0.142857142857142</v>
      </c>
      <c r="E46" s="67">
        <v>29.0</v>
      </c>
      <c r="F46" s="67">
        <v>33.0</v>
      </c>
      <c r="G46" s="87">
        <v>0.0</v>
      </c>
      <c r="H46" s="25">
        <v>1.0</v>
      </c>
      <c r="I46" s="25">
        <v>0.0</v>
      </c>
      <c r="J46">
        <f t="shared" si="2"/>
        <v>0</v>
      </c>
    </row>
    <row r="47">
      <c r="A47" s="25" t="s">
        <v>261</v>
      </c>
      <c r="B47" s="67">
        <v>1.0</v>
      </c>
      <c r="C47" s="67">
        <v>1.0</v>
      </c>
      <c r="D47" s="87">
        <v>1.0</v>
      </c>
      <c r="E47" s="67">
        <v>0.0</v>
      </c>
      <c r="F47" s="67">
        <v>0.0</v>
      </c>
      <c r="G47" s="87">
        <v>0.0</v>
      </c>
      <c r="H47" s="25">
        <v>1.0</v>
      </c>
      <c r="I47" s="25">
        <v>0.0</v>
      </c>
      <c r="J47">
        <f t="shared" si="2"/>
        <v>0</v>
      </c>
    </row>
    <row r="48">
      <c r="A48" s="25" t="s">
        <v>102</v>
      </c>
      <c r="B48" s="67">
        <v>1.0</v>
      </c>
      <c r="C48" s="67">
        <v>1.0</v>
      </c>
      <c r="D48" s="87">
        <v>0.0</v>
      </c>
      <c r="E48" s="67">
        <v>0.0</v>
      </c>
      <c r="F48" s="67">
        <v>0.0</v>
      </c>
      <c r="G48" s="87">
        <v>0.0</v>
      </c>
      <c r="H48" s="25">
        <v>0.0</v>
      </c>
      <c r="I48" s="25">
        <v>0.0</v>
      </c>
      <c r="J48">
        <f t="shared" si="2"/>
        <v>0</v>
      </c>
    </row>
    <row r="49">
      <c r="A49" s="25" t="s">
        <v>133</v>
      </c>
      <c r="B49" s="67">
        <v>0.0</v>
      </c>
      <c r="C49" s="67">
        <v>0.0</v>
      </c>
      <c r="D49" s="87">
        <v>0.0</v>
      </c>
      <c r="E49" s="67">
        <v>3.0</v>
      </c>
      <c r="F49" s="67">
        <v>3.0</v>
      </c>
      <c r="G49" s="87">
        <v>0.0</v>
      </c>
      <c r="H49" s="25">
        <v>0.0</v>
      </c>
      <c r="I49" s="25">
        <v>0.0</v>
      </c>
      <c r="J49">
        <f t="shared" si="2"/>
        <v>1</v>
      </c>
    </row>
    <row r="50">
      <c r="A50" s="25" t="s">
        <v>162</v>
      </c>
      <c r="B50" s="67">
        <v>0.0</v>
      </c>
      <c r="C50" s="67">
        <v>0.0</v>
      </c>
      <c r="D50" s="87">
        <v>0.0</v>
      </c>
      <c r="E50" s="67">
        <v>1.0</v>
      </c>
      <c r="F50" s="67">
        <v>1.0</v>
      </c>
      <c r="G50" s="87">
        <v>0.0</v>
      </c>
      <c r="H50" s="25">
        <v>0.0</v>
      </c>
      <c r="I50" s="25">
        <v>0.0</v>
      </c>
      <c r="J50">
        <f t="shared" si="2"/>
        <v>0</v>
      </c>
    </row>
    <row r="51">
      <c r="A51" s="25" t="s">
        <v>151</v>
      </c>
      <c r="B51" s="67">
        <v>0.0</v>
      </c>
      <c r="C51" s="67">
        <v>0.0</v>
      </c>
      <c r="D51" s="87">
        <v>0.0</v>
      </c>
      <c r="E51" s="67">
        <v>2.0</v>
      </c>
      <c r="F51" s="67">
        <v>7.0</v>
      </c>
      <c r="G51" s="87">
        <v>0.0</v>
      </c>
      <c r="H51" s="25">
        <v>0.0</v>
      </c>
      <c r="I51" s="25">
        <v>0.0</v>
      </c>
      <c r="J51">
        <f t="shared" si="2"/>
        <v>1</v>
      </c>
    </row>
    <row r="52">
      <c r="A52" s="25" t="s">
        <v>190</v>
      </c>
      <c r="B52" s="67">
        <v>0.0</v>
      </c>
      <c r="C52" s="67">
        <v>0.0</v>
      </c>
      <c r="D52" s="87">
        <v>0.0</v>
      </c>
      <c r="E52" s="67">
        <v>2.0</v>
      </c>
      <c r="F52" s="67">
        <v>9.0</v>
      </c>
      <c r="G52" s="87">
        <v>0.0</v>
      </c>
      <c r="H52" s="25">
        <v>0.0</v>
      </c>
      <c r="I52" s="25">
        <v>0.0</v>
      </c>
      <c r="J52">
        <f t="shared" si="2"/>
        <v>1</v>
      </c>
    </row>
    <row r="53">
      <c r="A53" s="25" t="s">
        <v>175</v>
      </c>
      <c r="B53" s="67">
        <v>0.0</v>
      </c>
      <c r="C53" s="67">
        <v>0.0</v>
      </c>
      <c r="D53" s="87">
        <v>0.0</v>
      </c>
      <c r="E53" s="67">
        <v>2.0</v>
      </c>
      <c r="F53" s="67">
        <v>2.0</v>
      </c>
      <c r="G53" s="87">
        <v>0.0</v>
      </c>
      <c r="H53" s="25">
        <v>0.0</v>
      </c>
      <c r="I53" s="25">
        <v>0.0</v>
      </c>
      <c r="J53">
        <f t="shared" si="2"/>
        <v>0</v>
      </c>
    </row>
    <row r="54">
      <c r="A54" s="25" t="s">
        <v>194</v>
      </c>
      <c r="B54" s="67">
        <v>0.0</v>
      </c>
      <c r="C54" s="67">
        <v>0.0</v>
      </c>
      <c r="D54" s="87">
        <v>0.0</v>
      </c>
      <c r="E54" s="67">
        <v>7.0</v>
      </c>
      <c r="F54" s="67">
        <v>10.0</v>
      </c>
      <c r="G54" s="87">
        <v>0.0</v>
      </c>
      <c r="H54" s="25">
        <v>0.0</v>
      </c>
      <c r="I54" s="25">
        <v>0.0</v>
      </c>
      <c r="J54">
        <f t="shared" si="2"/>
        <v>1</v>
      </c>
    </row>
    <row r="55">
      <c r="A55" s="25" t="s">
        <v>92</v>
      </c>
      <c r="B55" s="67">
        <v>1.0</v>
      </c>
      <c r="C55" s="67">
        <v>1.0</v>
      </c>
      <c r="D55" s="87">
        <v>0.0</v>
      </c>
      <c r="E55" s="67">
        <v>2.0</v>
      </c>
      <c r="F55" s="67">
        <v>2.0</v>
      </c>
      <c r="G55" s="87">
        <v>0.0</v>
      </c>
      <c r="H55" s="25">
        <v>0.0</v>
      </c>
      <c r="I55" s="25">
        <v>0.0</v>
      </c>
      <c r="J55">
        <f t="shared" si="2"/>
        <v>0</v>
      </c>
    </row>
    <row r="56">
      <c r="A56" s="25" t="s">
        <v>173</v>
      </c>
      <c r="B56" s="67">
        <v>1.0</v>
      </c>
      <c r="C56" s="67">
        <v>1.0</v>
      </c>
      <c r="D56" s="87">
        <v>0.0</v>
      </c>
      <c r="E56" s="67">
        <v>1.0</v>
      </c>
      <c r="F56" s="67">
        <v>1.0</v>
      </c>
      <c r="G56" s="87">
        <v>0.0</v>
      </c>
      <c r="H56" s="25">
        <v>0.0</v>
      </c>
      <c r="I56" s="25">
        <v>0.0</v>
      </c>
      <c r="J56">
        <f t="shared" si="2"/>
        <v>0</v>
      </c>
    </row>
    <row r="57">
      <c r="A57" s="25" t="s">
        <v>64</v>
      </c>
      <c r="B57" s="67">
        <v>189.0</v>
      </c>
      <c r="C57" s="67">
        <v>306.0</v>
      </c>
      <c r="D57" s="87">
        <v>0.682539682539682</v>
      </c>
      <c r="E57" s="67">
        <f>372+SUM(L4:N4)</f>
        <v>394</v>
      </c>
      <c r="F57" s="67">
        <f>716+K4</f>
        <v>757</v>
      </c>
      <c r="G57" s="87">
        <f>I57/E57</f>
        <v>0.8680203046</v>
      </c>
      <c r="H57" s="67">
        <v>129.0</v>
      </c>
      <c r="I57" s="67">
        <f>324+M4+L4</f>
        <v>342</v>
      </c>
      <c r="J57">
        <f t="shared" si="2"/>
        <v>1</v>
      </c>
    </row>
    <row r="58">
      <c r="A58" s="25" t="s">
        <v>50</v>
      </c>
      <c r="B58" s="67">
        <v>45.0</v>
      </c>
      <c r="C58" s="67">
        <v>67.0</v>
      </c>
      <c r="D58" s="87">
        <v>0.355555555555555</v>
      </c>
      <c r="E58" s="67">
        <v>41.0</v>
      </c>
      <c r="F58" s="67">
        <v>73.0</v>
      </c>
      <c r="G58" s="87">
        <v>0.756097560975609</v>
      </c>
      <c r="H58" s="25">
        <v>16.0</v>
      </c>
      <c r="I58" s="25">
        <v>31.0</v>
      </c>
      <c r="J58">
        <f t="shared" si="2"/>
        <v>0</v>
      </c>
    </row>
    <row r="59">
      <c r="A59" s="25" t="s">
        <v>88</v>
      </c>
      <c r="B59" s="67">
        <v>95.0</v>
      </c>
      <c r="C59" s="67">
        <v>103.0</v>
      </c>
      <c r="D59" s="87">
        <v>0.757894736842105</v>
      </c>
      <c r="E59" s="67">
        <v>194.0</v>
      </c>
      <c r="F59" s="67">
        <v>389.0</v>
      </c>
      <c r="G59" s="87">
        <v>0.84020618556701</v>
      </c>
      <c r="H59" s="25">
        <v>72.0</v>
      </c>
      <c r="I59" s="25">
        <v>163.0</v>
      </c>
      <c r="J59">
        <f t="shared" si="2"/>
        <v>0</v>
      </c>
    </row>
    <row r="60">
      <c r="A60" s="25" t="s">
        <v>65</v>
      </c>
      <c r="B60" s="67">
        <v>9.0</v>
      </c>
      <c r="C60" s="67">
        <v>9.0</v>
      </c>
      <c r="D60" s="87">
        <v>0.888888888888888</v>
      </c>
      <c r="E60" s="67">
        <v>4.0</v>
      </c>
      <c r="F60" s="67">
        <v>4.0</v>
      </c>
      <c r="G60" s="87">
        <v>0.0</v>
      </c>
      <c r="H60" s="25">
        <v>8.0</v>
      </c>
      <c r="I60" s="25">
        <v>0.0</v>
      </c>
      <c r="J60">
        <f t="shared" si="2"/>
        <v>0</v>
      </c>
    </row>
    <row r="61">
      <c r="A61" s="25" t="s">
        <v>97</v>
      </c>
      <c r="B61" s="67">
        <v>0.0</v>
      </c>
      <c r="C61" s="67">
        <v>0.0</v>
      </c>
      <c r="D61" s="87">
        <v>0.0</v>
      </c>
      <c r="E61" s="67">
        <v>2.0</v>
      </c>
      <c r="F61" s="67">
        <v>4.0</v>
      </c>
      <c r="G61" s="87">
        <v>0.0</v>
      </c>
      <c r="H61" s="25">
        <v>0.0</v>
      </c>
      <c r="I61" s="25">
        <v>0.0</v>
      </c>
      <c r="J61">
        <f t="shared" si="2"/>
        <v>0</v>
      </c>
    </row>
    <row r="62">
      <c r="A62" s="25" t="s">
        <v>86</v>
      </c>
      <c r="B62" s="67">
        <v>17.0</v>
      </c>
      <c r="C62" s="67">
        <v>19.0</v>
      </c>
      <c r="D62" s="87">
        <v>0.529411764705882</v>
      </c>
      <c r="E62" s="67">
        <v>50.0</v>
      </c>
      <c r="F62" s="67">
        <v>112.0</v>
      </c>
      <c r="G62" s="87">
        <v>0.26</v>
      </c>
      <c r="H62" s="25">
        <v>9.0</v>
      </c>
      <c r="I62" s="25">
        <v>13.0</v>
      </c>
      <c r="J62">
        <f t="shared" si="2"/>
        <v>1</v>
      </c>
    </row>
    <row r="63">
      <c r="A63" s="25" t="s">
        <v>108</v>
      </c>
      <c r="B63" s="67">
        <v>0.0</v>
      </c>
      <c r="C63" s="67">
        <v>0.0</v>
      </c>
      <c r="D63" s="87">
        <v>0.0</v>
      </c>
      <c r="E63" s="67">
        <v>2.0</v>
      </c>
      <c r="F63" s="67">
        <v>2.0</v>
      </c>
      <c r="G63" s="87">
        <v>0.0</v>
      </c>
      <c r="H63" s="25">
        <v>0.0</v>
      </c>
      <c r="I63" s="25">
        <v>0.0</v>
      </c>
      <c r="J63">
        <f t="shared" si="2"/>
        <v>1</v>
      </c>
    </row>
    <row r="64">
      <c r="A64" s="25" t="s">
        <v>141</v>
      </c>
      <c r="B64" s="67">
        <v>1.0</v>
      </c>
      <c r="C64" s="67">
        <v>1.0</v>
      </c>
      <c r="D64" s="87">
        <v>0.0</v>
      </c>
      <c r="E64" s="67">
        <v>0.0</v>
      </c>
      <c r="F64" s="67">
        <v>0.0</v>
      </c>
      <c r="G64" s="87">
        <v>0.0</v>
      </c>
      <c r="H64" s="25">
        <v>0.0</v>
      </c>
      <c r="I64" s="25">
        <v>0.0</v>
      </c>
      <c r="J64">
        <f t="shared" si="2"/>
        <v>0</v>
      </c>
    </row>
    <row r="65">
      <c r="A65" s="25" t="s">
        <v>113</v>
      </c>
      <c r="B65" s="67">
        <v>1.0</v>
      </c>
      <c r="C65" s="67">
        <v>1.0</v>
      </c>
      <c r="D65" s="87">
        <v>1.0</v>
      </c>
      <c r="E65" s="67">
        <v>0.0</v>
      </c>
      <c r="F65" s="67">
        <v>0.0</v>
      </c>
      <c r="G65" s="87">
        <v>0.0</v>
      </c>
      <c r="H65" s="25">
        <v>1.0</v>
      </c>
      <c r="I65" s="25">
        <v>0.0</v>
      </c>
      <c r="J65">
        <f t="shared" si="2"/>
        <v>0</v>
      </c>
    </row>
    <row r="66">
      <c r="A66" s="25" t="s">
        <v>55</v>
      </c>
      <c r="B66" s="67">
        <v>1.0</v>
      </c>
      <c r="C66" s="67">
        <v>1.0</v>
      </c>
      <c r="D66" s="87">
        <v>0.0</v>
      </c>
      <c r="E66" s="67">
        <v>2.0</v>
      </c>
      <c r="F66" s="67">
        <v>2.0</v>
      </c>
      <c r="G66" s="87">
        <v>0.0</v>
      </c>
      <c r="H66" s="25">
        <v>0.0</v>
      </c>
      <c r="I66" s="25">
        <v>0.0</v>
      </c>
      <c r="J66">
        <f t="shared" si="2"/>
        <v>1</v>
      </c>
    </row>
    <row r="67">
      <c r="A67" s="88" t="s">
        <v>100</v>
      </c>
      <c r="B67" s="89">
        <v>0.0</v>
      </c>
      <c r="C67" s="10">
        <v>0.0</v>
      </c>
      <c r="D67" s="87">
        <v>0.0</v>
      </c>
      <c r="E67" s="67">
        <v>12.0</v>
      </c>
      <c r="F67" s="67">
        <v>12.0</v>
      </c>
      <c r="G67" s="87">
        <v>0.0</v>
      </c>
      <c r="H67" s="25">
        <v>0.0</v>
      </c>
      <c r="I67" s="25">
        <v>0.0</v>
      </c>
      <c r="J67">
        <f t="shared" si="2"/>
        <v>0</v>
      </c>
    </row>
    <row r="68">
      <c r="A68" s="25" t="s">
        <v>161</v>
      </c>
      <c r="B68" s="67">
        <v>0.0</v>
      </c>
      <c r="C68" s="67">
        <v>0.0</v>
      </c>
      <c r="D68" s="87">
        <v>0.0</v>
      </c>
      <c r="E68" s="67">
        <v>6.0</v>
      </c>
      <c r="F68" s="67">
        <v>6.0</v>
      </c>
      <c r="G68" s="87">
        <v>0.0</v>
      </c>
      <c r="H68" s="25">
        <v>0.0</v>
      </c>
      <c r="I68" s="25">
        <v>0.0</v>
      </c>
      <c r="J68">
        <f t="shared" si="2"/>
        <v>0</v>
      </c>
    </row>
    <row r="69">
      <c r="A69" s="25" t="s">
        <v>157</v>
      </c>
      <c r="B69" s="67">
        <v>0.0</v>
      </c>
      <c r="C69" s="67">
        <v>0.0</v>
      </c>
      <c r="D69" s="87">
        <v>0.0</v>
      </c>
      <c r="E69" s="67">
        <v>5.0</v>
      </c>
      <c r="F69" s="67">
        <v>6.0</v>
      </c>
      <c r="G69" s="87">
        <v>0.0</v>
      </c>
      <c r="H69" s="25">
        <v>0.0</v>
      </c>
      <c r="I69" s="25">
        <v>0.0</v>
      </c>
      <c r="J69">
        <f t="shared" si="2"/>
        <v>1</v>
      </c>
    </row>
    <row r="70">
      <c r="A70" s="25" t="s">
        <v>78</v>
      </c>
      <c r="B70" s="67">
        <v>1.0</v>
      </c>
      <c r="C70" s="67">
        <v>1.0</v>
      </c>
      <c r="D70" s="87">
        <v>0.0</v>
      </c>
      <c r="E70" s="67">
        <v>13.0</v>
      </c>
      <c r="F70" s="67">
        <v>14.0</v>
      </c>
      <c r="G70" s="87">
        <v>0.615384615384615</v>
      </c>
      <c r="H70" s="25">
        <v>0.0</v>
      </c>
      <c r="I70" s="25">
        <v>8.0</v>
      </c>
      <c r="J70">
        <f t="shared" si="2"/>
        <v>1</v>
      </c>
    </row>
    <row r="71">
      <c r="A71" s="25" t="s">
        <v>75</v>
      </c>
      <c r="B71" s="67">
        <v>56.0</v>
      </c>
      <c r="C71" s="67">
        <v>85.0</v>
      </c>
      <c r="D71" s="87">
        <v>0.660714285714285</v>
      </c>
      <c r="E71" s="67">
        <v>1316.0</v>
      </c>
      <c r="F71" s="67">
        <v>3015.0</v>
      </c>
      <c r="G71" s="87">
        <v>0.903495440729483</v>
      </c>
      <c r="H71" s="25">
        <v>37.0</v>
      </c>
      <c r="I71" s="25">
        <v>1189.0</v>
      </c>
      <c r="J71">
        <f t="shared" si="2"/>
        <v>1</v>
      </c>
    </row>
    <row r="72">
      <c r="A72" s="25" t="s">
        <v>118</v>
      </c>
      <c r="B72" s="67">
        <v>38.0</v>
      </c>
      <c r="C72" s="67">
        <v>49.0</v>
      </c>
      <c r="D72" s="87">
        <v>0.710526315789473</v>
      </c>
      <c r="E72" s="67">
        <v>32.0</v>
      </c>
      <c r="F72" s="67">
        <v>946.0</v>
      </c>
      <c r="G72" s="87">
        <v>0.3125</v>
      </c>
      <c r="H72" s="25">
        <v>27.0</v>
      </c>
      <c r="I72" s="25">
        <v>10.0</v>
      </c>
      <c r="J72">
        <f t="shared" si="2"/>
        <v>0</v>
      </c>
    </row>
    <row r="73">
      <c r="A73" s="25" t="s">
        <v>138</v>
      </c>
      <c r="B73" s="67">
        <v>0.0</v>
      </c>
      <c r="C73" s="67">
        <v>0.0</v>
      </c>
      <c r="D73" s="87">
        <v>0.0</v>
      </c>
      <c r="E73" s="67">
        <v>1.0</v>
      </c>
      <c r="F73" s="67">
        <v>3.0</v>
      </c>
      <c r="G73" s="87">
        <v>0.0</v>
      </c>
      <c r="H73" s="25">
        <v>0.0</v>
      </c>
      <c r="I73" s="25">
        <v>0.0</v>
      </c>
      <c r="J73">
        <f t="shared" si="2"/>
        <v>0</v>
      </c>
    </row>
    <row r="74">
      <c r="A74" s="25" t="s">
        <v>77</v>
      </c>
      <c r="B74" s="67">
        <v>0.0</v>
      </c>
      <c r="C74" s="67">
        <v>0.0</v>
      </c>
      <c r="D74" s="87">
        <v>0.0</v>
      </c>
      <c r="E74" s="67">
        <v>1.0</v>
      </c>
      <c r="F74" s="67">
        <v>1.0</v>
      </c>
      <c r="G74" s="87">
        <v>0.0</v>
      </c>
      <c r="H74" s="25">
        <v>0.0</v>
      </c>
      <c r="I74" s="25">
        <v>0.0</v>
      </c>
      <c r="J74">
        <f t="shared" si="2"/>
        <v>0</v>
      </c>
    </row>
    <row r="75">
      <c r="A75" s="25" t="s">
        <v>89</v>
      </c>
      <c r="B75" s="67">
        <v>5.0</v>
      </c>
      <c r="C75" s="67">
        <v>6.0</v>
      </c>
      <c r="D75" s="87">
        <v>0.0</v>
      </c>
      <c r="E75" s="67">
        <v>1.0</v>
      </c>
      <c r="F75" s="67">
        <v>1.0</v>
      </c>
      <c r="G75" s="87">
        <v>0.0</v>
      </c>
      <c r="H75" s="25">
        <v>0.0</v>
      </c>
      <c r="I75" s="25">
        <v>0.0</v>
      </c>
      <c r="J75">
        <f t="shared" si="2"/>
        <v>0</v>
      </c>
    </row>
    <row r="76">
      <c r="A76" s="90" t="s">
        <v>60</v>
      </c>
      <c r="B76" s="91">
        <v>1405.0</v>
      </c>
      <c r="C76" s="91">
        <v>1695.0</v>
      </c>
      <c r="D76" s="92">
        <v>0.711743772241992</v>
      </c>
      <c r="E76" s="91">
        <v>8361.0</v>
      </c>
      <c r="F76" s="91">
        <v>11363.0</v>
      </c>
      <c r="G76" s="92">
        <v>0.869393613204162</v>
      </c>
      <c r="H76" s="93">
        <v>1000.0</v>
      </c>
      <c r="I76" s="93">
        <v>7269.0</v>
      </c>
      <c r="J76">
        <f t="shared" si="2"/>
        <v>0</v>
      </c>
    </row>
    <row r="77">
      <c r="A77" s="25" t="s">
        <v>690</v>
      </c>
      <c r="B77" s="67">
        <v>1.0</v>
      </c>
      <c r="C77" s="67">
        <v>1.0</v>
      </c>
      <c r="D77" s="87">
        <v>0.0</v>
      </c>
      <c r="E77" s="67">
        <v>0.0</v>
      </c>
      <c r="F77" s="67">
        <v>0.0</v>
      </c>
      <c r="G77" s="87">
        <v>0.0</v>
      </c>
      <c r="H77" s="25">
        <v>0.0</v>
      </c>
      <c r="I77" s="25">
        <v>0.0</v>
      </c>
      <c r="J77">
        <f t="shared" si="2"/>
        <v>0</v>
      </c>
    </row>
    <row r="78">
      <c r="A78" s="25"/>
      <c r="B78" s="67">
        <f t="shared" ref="B78:I78" si="4">SUM(B17:B77)</f>
        <v>3497</v>
      </c>
      <c r="C78" s="67">
        <f t="shared" si="4"/>
        <v>4981</v>
      </c>
      <c r="D78" s="94">
        <f t="shared" si="4"/>
        <v>15.06244751</v>
      </c>
      <c r="E78" s="67">
        <f t="shared" si="4"/>
        <v>22926</v>
      </c>
      <c r="F78" s="67">
        <f t="shared" si="4"/>
        <v>35714</v>
      </c>
      <c r="G78" s="94">
        <f t="shared" si="4"/>
        <v>14.20186687</v>
      </c>
      <c r="H78" s="25">
        <f t="shared" si="4"/>
        <v>2351</v>
      </c>
      <c r="I78" s="25">
        <f t="shared" si="4"/>
        <v>17444</v>
      </c>
    </row>
    <row r="79">
      <c r="D79" s="26"/>
      <c r="G79" s="26"/>
    </row>
    <row r="80">
      <c r="D80" s="26"/>
      <c r="G80" s="26"/>
    </row>
    <row r="81">
      <c r="D81" s="26"/>
      <c r="G81" s="26"/>
    </row>
    <row r="82">
      <c r="D82" s="26"/>
      <c r="G82" s="26"/>
    </row>
    <row r="83">
      <c r="D83" s="26"/>
      <c r="G83" s="26"/>
    </row>
    <row r="84">
      <c r="D84" s="26"/>
      <c r="G84" s="26"/>
    </row>
    <row r="85">
      <c r="D85" s="26"/>
      <c r="G85" s="26"/>
    </row>
    <row r="86">
      <c r="D86" s="26"/>
      <c r="G86" s="26"/>
    </row>
    <row r="148">
      <c r="D148" s="26"/>
      <c r="G148" s="26"/>
    </row>
    <row r="149">
      <c r="D149" s="26"/>
      <c r="G149" s="26"/>
    </row>
    <row r="150">
      <c r="D150" s="26"/>
      <c r="G150" s="26"/>
    </row>
    <row r="151">
      <c r="D151" s="26"/>
      <c r="G151" s="26"/>
    </row>
    <row r="152">
      <c r="D152" s="26"/>
      <c r="G152" s="26"/>
    </row>
    <row r="153">
      <c r="D153" s="26"/>
      <c r="G153" s="26"/>
    </row>
    <row r="154">
      <c r="D154" s="26"/>
      <c r="G154" s="26"/>
    </row>
    <row r="155">
      <c r="D155" s="26"/>
      <c r="G155" s="26"/>
    </row>
    <row r="156">
      <c r="D156" s="26"/>
      <c r="G156" s="26"/>
    </row>
    <row r="157">
      <c r="D157" s="26"/>
      <c r="G157" s="26"/>
    </row>
    <row r="158">
      <c r="D158" s="26"/>
      <c r="G158" s="26"/>
    </row>
    <row r="159">
      <c r="D159" s="26"/>
      <c r="G159" s="26"/>
    </row>
    <row r="160">
      <c r="D160" s="26"/>
      <c r="G160" s="26"/>
    </row>
    <row r="161">
      <c r="D161" s="26"/>
      <c r="G161" s="26"/>
    </row>
    <row r="162">
      <c r="D162" s="26"/>
      <c r="G162" s="26"/>
    </row>
    <row r="163">
      <c r="D163" s="26"/>
      <c r="G163" s="26"/>
    </row>
    <row r="164">
      <c r="D164" s="26"/>
      <c r="G164" s="26"/>
    </row>
    <row r="165">
      <c r="D165" s="26"/>
      <c r="G165" s="26"/>
    </row>
    <row r="166">
      <c r="D166" s="26"/>
      <c r="G166" s="26"/>
    </row>
    <row r="167">
      <c r="D167" s="26"/>
      <c r="G167" s="26"/>
    </row>
    <row r="168">
      <c r="D168" s="26"/>
      <c r="G168" s="26"/>
    </row>
    <row r="169">
      <c r="D169" s="26"/>
      <c r="G169" s="26"/>
    </row>
    <row r="170">
      <c r="D170" s="26"/>
      <c r="G170" s="26"/>
    </row>
    <row r="171">
      <c r="D171" s="26"/>
      <c r="G171" s="26"/>
    </row>
    <row r="172">
      <c r="D172" s="26"/>
      <c r="G172" s="26"/>
    </row>
    <row r="173">
      <c r="D173" s="26"/>
      <c r="G173" s="26"/>
    </row>
    <row r="174">
      <c r="D174" s="26"/>
      <c r="G174" s="26"/>
    </row>
    <row r="175">
      <c r="D175" s="26"/>
      <c r="G175" s="26"/>
    </row>
    <row r="176">
      <c r="D176" s="26"/>
      <c r="G176" s="26"/>
    </row>
    <row r="177">
      <c r="D177" s="26"/>
      <c r="G177" s="26"/>
    </row>
    <row r="178">
      <c r="D178" s="26"/>
      <c r="G178" s="26"/>
    </row>
    <row r="179">
      <c r="D179" s="26"/>
      <c r="G179" s="26"/>
    </row>
    <row r="180">
      <c r="D180" s="26"/>
      <c r="G180" s="26"/>
    </row>
    <row r="181">
      <c r="D181" s="26"/>
      <c r="G181" s="26"/>
    </row>
    <row r="182">
      <c r="D182" s="26"/>
      <c r="G182" s="26"/>
    </row>
    <row r="183">
      <c r="D183" s="26"/>
      <c r="G183" s="26"/>
    </row>
    <row r="184">
      <c r="D184" s="26"/>
      <c r="G184" s="26"/>
    </row>
    <row r="185">
      <c r="D185" s="26"/>
      <c r="G185" s="26"/>
    </row>
    <row r="186">
      <c r="D186" s="26"/>
      <c r="G186" s="26"/>
    </row>
    <row r="187">
      <c r="D187" s="26"/>
      <c r="G187" s="26"/>
    </row>
    <row r="188">
      <c r="D188" s="26"/>
      <c r="G188" s="26"/>
    </row>
    <row r="189">
      <c r="D189" s="26"/>
      <c r="G189" s="26"/>
    </row>
    <row r="190">
      <c r="D190" s="26"/>
      <c r="G190" s="26"/>
    </row>
    <row r="191">
      <c r="D191" s="26"/>
      <c r="G191" s="26"/>
    </row>
    <row r="192">
      <c r="D192" s="26"/>
      <c r="G192" s="26"/>
    </row>
    <row r="193">
      <c r="D193" s="26"/>
      <c r="G193" s="26"/>
    </row>
    <row r="194">
      <c r="D194" s="26"/>
      <c r="G194" s="26"/>
    </row>
    <row r="195">
      <c r="D195" s="26"/>
      <c r="G195" s="26"/>
    </row>
    <row r="196">
      <c r="D196" s="26"/>
      <c r="G196" s="26"/>
    </row>
    <row r="197">
      <c r="D197" s="26"/>
      <c r="G197" s="26"/>
    </row>
    <row r="198">
      <c r="D198" s="26"/>
      <c r="G198" s="26"/>
    </row>
    <row r="199">
      <c r="D199" s="26"/>
      <c r="G199" s="26"/>
    </row>
    <row r="200">
      <c r="D200" s="26"/>
      <c r="G200" s="26"/>
    </row>
    <row r="201">
      <c r="D201" s="26"/>
      <c r="G201" s="26"/>
    </row>
    <row r="202">
      <c r="D202" s="26"/>
      <c r="G202" s="26"/>
    </row>
    <row r="203">
      <c r="D203" s="26"/>
      <c r="G203" s="26"/>
    </row>
    <row r="204">
      <c r="D204" s="26"/>
      <c r="G204" s="26"/>
    </row>
    <row r="205">
      <c r="D205" s="26"/>
      <c r="G205" s="26"/>
    </row>
    <row r="206">
      <c r="D206" s="26"/>
      <c r="G206" s="26"/>
    </row>
    <row r="207">
      <c r="D207" s="26"/>
      <c r="G207" s="26"/>
    </row>
    <row r="208">
      <c r="D208" s="26"/>
      <c r="G208" s="26"/>
    </row>
    <row r="209">
      <c r="D209" s="26"/>
      <c r="G209" s="26"/>
    </row>
    <row r="210">
      <c r="D210" s="26"/>
      <c r="G210" s="26"/>
    </row>
    <row r="211">
      <c r="D211" s="26"/>
      <c r="G211" s="26"/>
    </row>
    <row r="212">
      <c r="D212" s="26"/>
      <c r="G212" s="26"/>
    </row>
    <row r="213">
      <c r="D213" s="26"/>
      <c r="G213" s="26"/>
    </row>
    <row r="214">
      <c r="D214" s="26"/>
      <c r="G214" s="26"/>
    </row>
    <row r="215">
      <c r="D215" s="26"/>
      <c r="G215" s="26"/>
    </row>
    <row r="216">
      <c r="D216" s="26"/>
      <c r="G216" s="26"/>
    </row>
    <row r="217">
      <c r="D217" s="26"/>
      <c r="G217" s="26"/>
    </row>
    <row r="218">
      <c r="D218" s="26"/>
      <c r="G218" s="26"/>
    </row>
    <row r="219">
      <c r="D219" s="26"/>
      <c r="G219" s="26"/>
    </row>
    <row r="220">
      <c r="D220" s="26"/>
      <c r="G220" s="26"/>
    </row>
    <row r="221">
      <c r="D221" s="26"/>
      <c r="G221" s="26"/>
    </row>
    <row r="222">
      <c r="D222" s="26"/>
      <c r="G222" s="26"/>
    </row>
    <row r="223">
      <c r="D223" s="26"/>
      <c r="G223" s="26"/>
    </row>
    <row r="224">
      <c r="D224" s="26"/>
      <c r="G224" s="26"/>
    </row>
    <row r="225">
      <c r="D225" s="26"/>
      <c r="G225" s="26"/>
    </row>
    <row r="226">
      <c r="D226" s="26"/>
      <c r="G226" s="26"/>
    </row>
    <row r="227">
      <c r="D227" s="26"/>
      <c r="G227" s="26"/>
    </row>
    <row r="228">
      <c r="D228" s="26"/>
      <c r="G228" s="26"/>
    </row>
    <row r="229">
      <c r="D229" s="26"/>
      <c r="G229" s="26"/>
    </row>
    <row r="230">
      <c r="D230" s="26"/>
      <c r="G230" s="26"/>
    </row>
    <row r="231">
      <c r="D231" s="26"/>
      <c r="G231" s="26"/>
    </row>
    <row r="232">
      <c r="D232" s="26"/>
      <c r="G232" s="26"/>
    </row>
    <row r="233">
      <c r="D233" s="26"/>
      <c r="G233" s="26"/>
    </row>
    <row r="234">
      <c r="D234" s="26"/>
      <c r="G234" s="26"/>
    </row>
    <row r="235">
      <c r="D235" s="26"/>
      <c r="G235" s="26"/>
    </row>
    <row r="236">
      <c r="D236" s="26"/>
      <c r="G236" s="26"/>
    </row>
    <row r="237">
      <c r="D237" s="26"/>
      <c r="G237" s="26"/>
    </row>
    <row r="238">
      <c r="D238" s="26"/>
      <c r="G238" s="26"/>
    </row>
    <row r="239">
      <c r="D239" s="26"/>
      <c r="G239" s="26"/>
    </row>
    <row r="240">
      <c r="D240" s="26"/>
      <c r="G240" s="26"/>
    </row>
    <row r="241">
      <c r="D241" s="26"/>
      <c r="G241" s="26"/>
    </row>
    <row r="242">
      <c r="D242" s="26"/>
      <c r="G242" s="26"/>
    </row>
    <row r="243">
      <c r="D243" s="26"/>
      <c r="G243" s="26"/>
    </row>
    <row r="244">
      <c r="D244" s="26"/>
      <c r="G244" s="26"/>
    </row>
    <row r="245">
      <c r="D245" s="26"/>
      <c r="G245" s="26"/>
    </row>
    <row r="246">
      <c r="D246" s="26"/>
      <c r="G246" s="26"/>
    </row>
    <row r="247">
      <c r="D247" s="26"/>
      <c r="G247" s="26"/>
    </row>
    <row r="248">
      <c r="D248" s="26"/>
      <c r="G248" s="26"/>
    </row>
    <row r="249">
      <c r="D249" s="26"/>
      <c r="G249" s="26"/>
    </row>
    <row r="250">
      <c r="D250" s="26"/>
      <c r="G250" s="26"/>
    </row>
    <row r="251">
      <c r="D251" s="26"/>
      <c r="G251" s="26"/>
    </row>
    <row r="252">
      <c r="D252" s="26"/>
      <c r="G252" s="26"/>
    </row>
    <row r="253">
      <c r="D253" s="26"/>
      <c r="G253" s="26"/>
    </row>
    <row r="254">
      <c r="D254" s="26"/>
      <c r="G254" s="26"/>
    </row>
    <row r="255">
      <c r="D255" s="26"/>
      <c r="G255" s="26"/>
    </row>
    <row r="256">
      <c r="D256" s="26"/>
      <c r="G256" s="26"/>
    </row>
    <row r="257">
      <c r="D257" s="26"/>
      <c r="G257" s="26"/>
    </row>
    <row r="258">
      <c r="D258" s="26"/>
      <c r="G258" s="26"/>
    </row>
    <row r="259">
      <c r="D259" s="26"/>
      <c r="G259" s="26"/>
    </row>
    <row r="260">
      <c r="D260" s="26"/>
      <c r="G260" s="26"/>
    </row>
    <row r="261">
      <c r="D261" s="26"/>
      <c r="G261" s="26"/>
    </row>
    <row r="262">
      <c r="D262" s="26"/>
      <c r="G262" s="26"/>
    </row>
    <row r="263">
      <c r="D263" s="26"/>
      <c r="G263" s="26"/>
    </row>
    <row r="264">
      <c r="D264" s="26"/>
      <c r="G264" s="26"/>
    </row>
    <row r="265">
      <c r="D265" s="26"/>
      <c r="G265" s="26"/>
    </row>
    <row r="266">
      <c r="D266" s="26"/>
      <c r="G266" s="26"/>
    </row>
    <row r="267">
      <c r="D267" s="26"/>
      <c r="G267" s="26"/>
    </row>
    <row r="268">
      <c r="D268" s="26"/>
      <c r="G268" s="26"/>
    </row>
    <row r="269">
      <c r="D269" s="26"/>
      <c r="G269" s="26"/>
    </row>
    <row r="270">
      <c r="D270" s="26"/>
      <c r="G270" s="26"/>
    </row>
    <row r="271">
      <c r="D271" s="26"/>
      <c r="G271" s="26"/>
    </row>
    <row r="272">
      <c r="D272" s="26"/>
      <c r="G272" s="26"/>
    </row>
    <row r="273">
      <c r="D273" s="26"/>
      <c r="G273" s="26"/>
    </row>
    <row r="274">
      <c r="D274" s="26"/>
      <c r="G274" s="26"/>
    </row>
    <row r="275">
      <c r="D275" s="26"/>
      <c r="G275" s="26"/>
    </row>
    <row r="276">
      <c r="D276" s="26"/>
      <c r="G276" s="26"/>
    </row>
    <row r="277">
      <c r="D277" s="26"/>
      <c r="G277" s="26"/>
    </row>
    <row r="278">
      <c r="D278" s="26"/>
      <c r="G278" s="26"/>
    </row>
    <row r="279">
      <c r="D279" s="26"/>
      <c r="G279" s="26"/>
    </row>
    <row r="280">
      <c r="D280" s="26"/>
      <c r="G280" s="26"/>
    </row>
    <row r="281">
      <c r="D281" s="26"/>
      <c r="G281" s="26"/>
    </row>
    <row r="282">
      <c r="D282" s="26"/>
      <c r="G282" s="26"/>
    </row>
    <row r="283">
      <c r="D283" s="26"/>
      <c r="G283" s="26"/>
    </row>
    <row r="284">
      <c r="D284" s="26"/>
      <c r="G284" s="26"/>
    </row>
    <row r="285">
      <c r="D285" s="26"/>
      <c r="G285" s="26"/>
    </row>
    <row r="286">
      <c r="D286" s="26"/>
      <c r="G286" s="26"/>
    </row>
    <row r="287">
      <c r="D287" s="26"/>
      <c r="G287" s="26"/>
    </row>
    <row r="288">
      <c r="D288" s="26"/>
      <c r="G288" s="26"/>
    </row>
    <row r="289">
      <c r="D289" s="26"/>
      <c r="G289" s="26"/>
    </row>
    <row r="290">
      <c r="D290" s="26"/>
      <c r="G290" s="26"/>
    </row>
    <row r="291">
      <c r="D291" s="26"/>
      <c r="G291" s="26"/>
    </row>
    <row r="292">
      <c r="D292" s="26"/>
      <c r="G292" s="26"/>
    </row>
    <row r="293">
      <c r="D293" s="26"/>
      <c r="G293" s="26"/>
    </row>
    <row r="294">
      <c r="D294" s="26"/>
      <c r="G294" s="26"/>
    </row>
    <row r="295">
      <c r="D295" s="26"/>
      <c r="G295" s="26"/>
    </row>
    <row r="296">
      <c r="D296" s="26"/>
      <c r="G296" s="26"/>
    </row>
    <row r="297">
      <c r="D297" s="26"/>
      <c r="G297" s="26"/>
    </row>
    <row r="298">
      <c r="D298" s="26"/>
      <c r="G298" s="26"/>
    </row>
    <row r="299">
      <c r="D299" s="26"/>
      <c r="G299" s="26"/>
    </row>
    <row r="300">
      <c r="D300" s="26"/>
      <c r="G300" s="26"/>
    </row>
    <row r="301">
      <c r="D301" s="26"/>
      <c r="G301" s="26"/>
    </row>
    <row r="302">
      <c r="D302" s="26"/>
      <c r="G302" s="26"/>
    </row>
    <row r="303">
      <c r="D303" s="26"/>
      <c r="G303" s="26"/>
    </row>
    <row r="304">
      <c r="D304" s="26"/>
      <c r="G304" s="26"/>
    </row>
    <row r="305">
      <c r="D305" s="26"/>
      <c r="G305" s="26"/>
    </row>
    <row r="306">
      <c r="D306" s="26"/>
      <c r="G306" s="26"/>
    </row>
    <row r="307">
      <c r="D307" s="26"/>
      <c r="G307" s="26"/>
    </row>
    <row r="308">
      <c r="D308" s="26"/>
      <c r="G308" s="26"/>
    </row>
    <row r="309">
      <c r="D309" s="26"/>
      <c r="G309" s="26"/>
    </row>
    <row r="310">
      <c r="D310" s="26"/>
      <c r="G310" s="26"/>
    </row>
    <row r="311">
      <c r="D311" s="26"/>
      <c r="G311" s="26"/>
    </row>
    <row r="312">
      <c r="D312" s="26"/>
      <c r="G312" s="26"/>
    </row>
    <row r="313">
      <c r="D313" s="26"/>
      <c r="G313" s="26"/>
    </row>
    <row r="314">
      <c r="D314" s="26"/>
      <c r="G314" s="26"/>
    </row>
    <row r="315">
      <c r="D315" s="26"/>
      <c r="G315" s="26"/>
    </row>
    <row r="316">
      <c r="D316" s="26"/>
      <c r="G316" s="26"/>
    </row>
    <row r="317">
      <c r="D317" s="26"/>
      <c r="G317" s="26"/>
    </row>
    <row r="318">
      <c r="D318" s="26"/>
      <c r="G318" s="26"/>
    </row>
    <row r="319">
      <c r="D319" s="26"/>
      <c r="G319" s="26"/>
    </row>
    <row r="320">
      <c r="D320" s="26"/>
      <c r="G320" s="26"/>
    </row>
    <row r="321">
      <c r="D321" s="26"/>
      <c r="G321" s="26"/>
    </row>
    <row r="322">
      <c r="D322" s="26"/>
      <c r="G322" s="26"/>
    </row>
    <row r="323">
      <c r="D323" s="26"/>
      <c r="G323" s="26"/>
    </row>
    <row r="324">
      <c r="D324" s="26"/>
      <c r="G324" s="26"/>
    </row>
    <row r="325">
      <c r="D325" s="26"/>
      <c r="G325" s="26"/>
    </row>
    <row r="326">
      <c r="D326" s="26"/>
      <c r="G326" s="26"/>
    </row>
    <row r="327">
      <c r="D327" s="26"/>
      <c r="G327" s="26"/>
    </row>
    <row r="328">
      <c r="D328" s="26"/>
      <c r="G328" s="26"/>
    </row>
    <row r="329">
      <c r="D329" s="26"/>
      <c r="G329" s="26"/>
    </row>
    <row r="330">
      <c r="D330" s="26"/>
      <c r="G330" s="26"/>
    </row>
    <row r="331">
      <c r="D331" s="26"/>
      <c r="G331" s="26"/>
    </row>
    <row r="332">
      <c r="D332" s="26"/>
      <c r="G332" s="26"/>
    </row>
    <row r="333">
      <c r="D333" s="26"/>
      <c r="G333" s="26"/>
    </row>
    <row r="334">
      <c r="D334" s="26"/>
      <c r="G334" s="26"/>
    </row>
    <row r="335">
      <c r="D335" s="26"/>
      <c r="G335" s="26"/>
    </row>
    <row r="336">
      <c r="D336" s="26"/>
      <c r="G336" s="26"/>
    </row>
    <row r="337">
      <c r="D337" s="26"/>
      <c r="G337" s="26"/>
    </row>
    <row r="338">
      <c r="D338" s="26"/>
      <c r="G338" s="26"/>
    </row>
    <row r="339">
      <c r="D339" s="26"/>
      <c r="G339" s="26"/>
    </row>
    <row r="340">
      <c r="D340" s="26"/>
      <c r="G340" s="26"/>
    </row>
    <row r="341">
      <c r="D341" s="26"/>
      <c r="G341" s="26"/>
    </row>
    <row r="342">
      <c r="D342" s="26"/>
      <c r="G342" s="26"/>
    </row>
    <row r="343">
      <c r="D343" s="26"/>
      <c r="G343" s="26"/>
    </row>
    <row r="344">
      <c r="D344" s="26"/>
      <c r="G344" s="26"/>
    </row>
    <row r="345">
      <c r="D345" s="26"/>
      <c r="G345" s="26"/>
    </row>
    <row r="346">
      <c r="D346" s="26"/>
      <c r="G346" s="26"/>
    </row>
    <row r="347">
      <c r="D347" s="26"/>
      <c r="G347" s="26"/>
    </row>
    <row r="348">
      <c r="D348" s="26"/>
      <c r="G348" s="26"/>
    </row>
    <row r="349">
      <c r="D349" s="26"/>
      <c r="G349" s="26"/>
    </row>
    <row r="350">
      <c r="D350" s="26"/>
      <c r="G350" s="26"/>
    </row>
    <row r="351">
      <c r="D351" s="26"/>
      <c r="G351" s="26"/>
    </row>
    <row r="352">
      <c r="D352" s="26"/>
      <c r="G352" s="26"/>
    </row>
    <row r="353">
      <c r="D353" s="26"/>
      <c r="G353" s="26"/>
    </row>
    <row r="354">
      <c r="D354" s="26"/>
      <c r="G354" s="26"/>
    </row>
    <row r="355">
      <c r="D355" s="26"/>
      <c r="G355" s="26"/>
    </row>
    <row r="356">
      <c r="D356" s="26"/>
      <c r="G356" s="26"/>
    </row>
    <row r="357">
      <c r="D357" s="26"/>
      <c r="G357" s="26"/>
    </row>
    <row r="358">
      <c r="D358" s="26"/>
      <c r="G358" s="26"/>
    </row>
    <row r="359">
      <c r="D359" s="26"/>
      <c r="G359" s="26"/>
    </row>
    <row r="360">
      <c r="D360" s="26"/>
      <c r="G360" s="26"/>
    </row>
    <row r="361">
      <c r="D361" s="26"/>
      <c r="G361" s="26"/>
    </row>
    <row r="362">
      <c r="D362" s="26"/>
      <c r="G362" s="26"/>
    </row>
    <row r="363">
      <c r="D363" s="26"/>
      <c r="G363" s="26"/>
    </row>
    <row r="364">
      <c r="D364" s="26"/>
      <c r="G364" s="26"/>
    </row>
    <row r="365">
      <c r="D365" s="26"/>
      <c r="G365" s="26"/>
    </row>
    <row r="366">
      <c r="D366" s="26"/>
      <c r="G366" s="26"/>
    </row>
    <row r="367">
      <c r="D367" s="26"/>
      <c r="G367" s="26"/>
    </row>
    <row r="368">
      <c r="D368" s="26"/>
      <c r="G368" s="26"/>
    </row>
    <row r="369">
      <c r="D369" s="26"/>
      <c r="G369" s="26"/>
    </row>
    <row r="370">
      <c r="D370" s="26"/>
      <c r="G370" s="26"/>
    </row>
    <row r="371">
      <c r="D371" s="26"/>
      <c r="G371" s="26"/>
    </row>
    <row r="372">
      <c r="D372" s="26"/>
      <c r="G372" s="26"/>
    </row>
    <row r="373">
      <c r="D373" s="26"/>
      <c r="G373" s="26"/>
    </row>
    <row r="374">
      <c r="D374" s="26"/>
      <c r="G374" s="26"/>
    </row>
    <row r="375">
      <c r="D375" s="26"/>
      <c r="G375" s="26"/>
    </row>
    <row r="376">
      <c r="D376" s="26"/>
      <c r="G376" s="26"/>
    </row>
    <row r="377">
      <c r="D377" s="26"/>
      <c r="G377" s="26"/>
    </row>
    <row r="378">
      <c r="D378" s="26"/>
      <c r="G378" s="26"/>
    </row>
    <row r="379">
      <c r="D379" s="26"/>
      <c r="G379" s="26"/>
    </row>
    <row r="380">
      <c r="D380" s="26"/>
      <c r="G380" s="26"/>
    </row>
    <row r="381">
      <c r="D381" s="26"/>
      <c r="G381" s="26"/>
    </row>
    <row r="382">
      <c r="D382" s="26"/>
      <c r="G382" s="26"/>
    </row>
    <row r="383">
      <c r="D383" s="26"/>
      <c r="G383" s="26"/>
    </row>
    <row r="384">
      <c r="D384" s="26"/>
      <c r="G384" s="26"/>
    </row>
    <row r="385">
      <c r="D385" s="26"/>
      <c r="G385" s="26"/>
    </row>
    <row r="386">
      <c r="D386" s="26"/>
      <c r="G386" s="26"/>
    </row>
    <row r="387">
      <c r="D387" s="26"/>
      <c r="G387" s="26"/>
    </row>
    <row r="388">
      <c r="D388" s="26"/>
      <c r="G388" s="26"/>
    </row>
    <row r="389">
      <c r="D389" s="26"/>
      <c r="G389" s="26"/>
    </row>
    <row r="390">
      <c r="D390" s="26"/>
      <c r="G390" s="26"/>
    </row>
    <row r="391">
      <c r="D391" s="26"/>
      <c r="G391" s="26"/>
    </row>
    <row r="392">
      <c r="D392" s="26"/>
      <c r="G392" s="26"/>
    </row>
    <row r="393">
      <c r="D393" s="26"/>
      <c r="G393" s="26"/>
    </row>
    <row r="394">
      <c r="D394" s="26"/>
      <c r="G394" s="26"/>
    </row>
    <row r="395">
      <c r="D395" s="26"/>
      <c r="G395" s="26"/>
    </row>
    <row r="396">
      <c r="D396" s="26"/>
      <c r="G396" s="26"/>
    </row>
    <row r="397">
      <c r="D397" s="26"/>
      <c r="G397" s="26"/>
    </row>
    <row r="398">
      <c r="D398" s="26"/>
      <c r="G398" s="26"/>
    </row>
    <row r="399">
      <c r="D399" s="26"/>
      <c r="G399" s="26"/>
    </row>
    <row r="400">
      <c r="D400" s="26"/>
      <c r="G400" s="26"/>
    </row>
    <row r="401">
      <c r="D401" s="26"/>
      <c r="G401" s="26"/>
    </row>
    <row r="402">
      <c r="D402" s="26"/>
      <c r="G402" s="26"/>
    </row>
    <row r="403">
      <c r="D403" s="26"/>
      <c r="G403" s="26"/>
    </row>
    <row r="404">
      <c r="D404" s="26"/>
      <c r="G404" s="26"/>
    </row>
    <row r="405">
      <c r="D405" s="26"/>
      <c r="G405" s="26"/>
    </row>
    <row r="406">
      <c r="D406" s="26"/>
      <c r="G406" s="26"/>
    </row>
    <row r="407">
      <c r="D407" s="26"/>
      <c r="G407" s="26"/>
    </row>
    <row r="408">
      <c r="D408" s="26"/>
      <c r="G408" s="26"/>
    </row>
    <row r="409">
      <c r="D409" s="26"/>
      <c r="G409" s="26"/>
    </row>
    <row r="410">
      <c r="D410" s="26"/>
      <c r="G410" s="26"/>
    </row>
    <row r="411">
      <c r="D411" s="26"/>
      <c r="G411" s="26"/>
    </row>
    <row r="412">
      <c r="D412" s="26"/>
      <c r="G412" s="26"/>
    </row>
    <row r="413">
      <c r="D413" s="26"/>
      <c r="G413" s="26"/>
    </row>
    <row r="414">
      <c r="D414" s="26"/>
      <c r="G414" s="26"/>
    </row>
    <row r="415">
      <c r="D415" s="26"/>
      <c r="G415" s="26"/>
    </row>
    <row r="416">
      <c r="D416" s="26"/>
      <c r="G416" s="26"/>
    </row>
    <row r="417">
      <c r="D417" s="26"/>
      <c r="G417" s="26"/>
    </row>
    <row r="418">
      <c r="D418" s="26"/>
      <c r="G418" s="26"/>
    </row>
    <row r="419">
      <c r="D419" s="26"/>
      <c r="G419" s="26"/>
    </row>
    <row r="420">
      <c r="D420" s="26"/>
      <c r="G420" s="26"/>
    </row>
    <row r="421">
      <c r="D421" s="26"/>
      <c r="G421" s="26"/>
    </row>
    <row r="422">
      <c r="D422" s="26"/>
      <c r="G422" s="26"/>
    </row>
    <row r="423">
      <c r="D423" s="26"/>
      <c r="G423" s="26"/>
    </row>
    <row r="424">
      <c r="D424" s="26"/>
      <c r="G424" s="26"/>
    </row>
    <row r="425">
      <c r="D425" s="26"/>
      <c r="G425" s="26"/>
    </row>
    <row r="426">
      <c r="D426" s="26"/>
      <c r="G426" s="26"/>
    </row>
    <row r="427">
      <c r="D427" s="26"/>
      <c r="G427" s="26"/>
    </row>
    <row r="428">
      <c r="D428" s="26"/>
      <c r="G428" s="26"/>
    </row>
    <row r="429">
      <c r="D429" s="26"/>
      <c r="G429" s="26"/>
    </row>
    <row r="430">
      <c r="D430" s="26"/>
      <c r="G430" s="26"/>
    </row>
    <row r="431">
      <c r="D431" s="26"/>
      <c r="G431" s="26"/>
    </row>
    <row r="432">
      <c r="D432" s="26"/>
      <c r="G432" s="26"/>
    </row>
    <row r="433">
      <c r="D433" s="26"/>
      <c r="G433" s="26"/>
    </row>
    <row r="434">
      <c r="D434" s="26"/>
      <c r="G434" s="26"/>
    </row>
    <row r="435">
      <c r="D435" s="26"/>
      <c r="G435" s="26"/>
    </row>
    <row r="436">
      <c r="D436" s="26"/>
      <c r="G436" s="26"/>
    </row>
    <row r="437">
      <c r="D437" s="26"/>
      <c r="G437" s="26"/>
    </row>
    <row r="438">
      <c r="D438" s="26"/>
      <c r="G438" s="26"/>
    </row>
    <row r="439">
      <c r="D439" s="26"/>
      <c r="G439" s="26"/>
    </row>
    <row r="440">
      <c r="D440" s="26"/>
      <c r="G440" s="26"/>
    </row>
    <row r="441">
      <c r="D441" s="26"/>
      <c r="G441" s="26"/>
    </row>
    <row r="442">
      <c r="D442" s="26"/>
      <c r="G442" s="26"/>
    </row>
    <row r="443">
      <c r="D443" s="26"/>
      <c r="G443" s="26"/>
    </row>
    <row r="444">
      <c r="D444" s="26"/>
      <c r="G444" s="26"/>
    </row>
    <row r="445">
      <c r="D445" s="26"/>
      <c r="G445" s="26"/>
    </row>
    <row r="446">
      <c r="D446" s="26"/>
      <c r="G446" s="26"/>
    </row>
    <row r="447">
      <c r="D447" s="26"/>
      <c r="G447" s="26"/>
    </row>
    <row r="448">
      <c r="D448" s="26"/>
      <c r="G448" s="26"/>
    </row>
    <row r="449">
      <c r="D449" s="26"/>
      <c r="G449" s="26"/>
    </row>
    <row r="450">
      <c r="D450" s="26"/>
      <c r="G450" s="26"/>
    </row>
    <row r="451">
      <c r="D451" s="26"/>
      <c r="G451" s="26"/>
    </row>
    <row r="452">
      <c r="D452" s="26"/>
      <c r="G452" s="26"/>
    </row>
    <row r="453">
      <c r="D453" s="26"/>
      <c r="G453" s="26"/>
    </row>
    <row r="454">
      <c r="D454" s="26"/>
      <c r="G454" s="26"/>
    </row>
    <row r="455">
      <c r="D455" s="26"/>
      <c r="G455" s="26"/>
    </row>
    <row r="456">
      <c r="D456" s="26"/>
      <c r="G456" s="26"/>
    </row>
    <row r="457">
      <c r="D457" s="26"/>
      <c r="G457" s="26"/>
    </row>
    <row r="458">
      <c r="D458" s="26"/>
      <c r="G458" s="26"/>
    </row>
    <row r="459">
      <c r="D459" s="26"/>
      <c r="G459" s="26"/>
    </row>
    <row r="460">
      <c r="D460" s="26"/>
      <c r="G460" s="26"/>
    </row>
    <row r="461">
      <c r="D461" s="26"/>
      <c r="G461" s="26"/>
    </row>
    <row r="462">
      <c r="D462" s="26"/>
      <c r="G462" s="26"/>
    </row>
    <row r="463">
      <c r="D463" s="26"/>
      <c r="G463" s="26"/>
    </row>
    <row r="464">
      <c r="D464" s="26"/>
      <c r="G464" s="26"/>
    </row>
    <row r="465">
      <c r="D465" s="26"/>
      <c r="G465" s="26"/>
    </row>
    <row r="466">
      <c r="D466" s="26"/>
      <c r="G466" s="26"/>
    </row>
    <row r="467">
      <c r="D467" s="26"/>
      <c r="G467" s="26"/>
    </row>
    <row r="468">
      <c r="D468" s="26"/>
      <c r="G468" s="26"/>
    </row>
    <row r="469">
      <c r="D469" s="26"/>
      <c r="G469" s="26"/>
    </row>
    <row r="470">
      <c r="D470" s="26"/>
      <c r="G470" s="26"/>
    </row>
    <row r="471">
      <c r="D471" s="26"/>
      <c r="G471" s="26"/>
    </row>
    <row r="472">
      <c r="D472" s="26"/>
      <c r="G472" s="26"/>
    </row>
    <row r="473">
      <c r="D473" s="26"/>
      <c r="G473" s="26"/>
    </row>
    <row r="474">
      <c r="D474" s="26"/>
      <c r="G474" s="26"/>
    </row>
    <row r="475">
      <c r="D475" s="26"/>
      <c r="G475" s="26"/>
    </row>
    <row r="476">
      <c r="D476" s="26"/>
      <c r="G476" s="26"/>
    </row>
    <row r="477">
      <c r="D477" s="26"/>
      <c r="G477" s="26"/>
    </row>
    <row r="478">
      <c r="D478" s="26"/>
      <c r="G478" s="26"/>
    </row>
    <row r="479">
      <c r="D479" s="26"/>
      <c r="G479" s="26"/>
    </row>
    <row r="480">
      <c r="D480" s="26"/>
      <c r="G480" s="26"/>
    </row>
    <row r="481">
      <c r="D481" s="26"/>
      <c r="G481" s="26"/>
    </row>
    <row r="482">
      <c r="D482" s="26"/>
      <c r="G482" s="26"/>
    </row>
    <row r="483">
      <c r="D483" s="26"/>
      <c r="G483" s="26"/>
    </row>
    <row r="484">
      <c r="D484" s="26"/>
      <c r="G484" s="26"/>
    </row>
    <row r="485">
      <c r="D485" s="26"/>
      <c r="G485" s="26"/>
    </row>
    <row r="486">
      <c r="D486" s="26"/>
      <c r="G486" s="26"/>
    </row>
    <row r="487">
      <c r="D487" s="26"/>
      <c r="G487" s="26"/>
    </row>
    <row r="488">
      <c r="D488" s="26"/>
      <c r="G488" s="26"/>
    </row>
    <row r="489">
      <c r="D489" s="26"/>
      <c r="G489" s="26"/>
    </row>
    <row r="490">
      <c r="D490" s="26"/>
      <c r="G490" s="26"/>
    </row>
    <row r="491">
      <c r="D491" s="26"/>
      <c r="G491" s="26"/>
    </row>
    <row r="492">
      <c r="D492" s="26"/>
      <c r="G492" s="26"/>
    </row>
    <row r="493">
      <c r="D493" s="26"/>
      <c r="G493" s="26"/>
    </row>
    <row r="494">
      <c r="D494" s="26"/>
      <c r="G494" s="26"/>
    </row>
    <row r="495">
      <c r="D495" s="26"/>
      <c r="G495" s="26"/>
    </row>
    <row r="496">
      <c r="D496" s="26"/>
      <c r="G496" s="26"/>
    </row>
    <row r="497">
      <c r="D497" s="26"/>
      <c r="G497" s="26"/>
    </row>
    <row r="498">
      <c r="D498" s="26"/>
      <c r="G498" s="26"/>
    </row>
    <row r="499">
      <c r="D499" s="26"/>
      <c r="G499" s="26"/>
    </row>
    <row r="500">
      <c r="D500" s="26"/>
      <c r="G500" s="26"/>
    </row>
    <row r="501">
      <c r="D501" s="26"/>
      <c r="G501" s="26"/>
    </row>
    <row r="502">
      <c r="D502" s="26"/>
      <c r="G502" s="26"/>
    </row>
    <row r="503">
      <c r="D503" s="26"/>
      <c r="G503" s="26"/>
    </row>
    <row r="504">
      <c r="D504" s="26"/>
      <c r="G504" s="26"/>
    </row>
    <row r="505">
      <c r="D505" s="26"/>
      <c r="G505" s="26"/>
    </row>
    <row r="506">
      <c r="D506" s="26"/>
      <c r="G506" s="26"/>
    </row>
    <row r="507">
      <c r="D507" s="26"/>
      <c r="G507" s="26"/>
    </row>
    <row r="508">
      <c r="D508" s="26"/>
      <c r="G508" s="26"/>
    </row>
    <row r="509">
      <c r="D509" s="26"/>
      <c r="G509" s="26"/>
    </row>
    <row r="510">
      <c r="D510" s="26"/>
      <c r="G510" s="26"/>
    </row>
    <row r="511">
      <c r="D511" s="26"/>
      <c r="G511" s="26"/>
    </row>
    <row r="512">
      <c r="D512" s="26"/>
      <c r="G512" s="26"/>
    </row>
    <row r="513">
      <c r="D513" s="26"/>
      <c r="G513" s="26"/>
    </row>
    <row r="514">
      <c r="D514" s="26"/>
      <c r="G514" s="26"/>
    </row>
    <row r="515">
      <c r="D515" s="26"/>
      <c r="G515" s="26"/>
    </row>
    <row r="516">
      <c r="D516" s="26"/>
      <c r="G516" s="26"/>
    </row>
    <row r="517">
      <c r="D517" s="26"/>
      <c r="G517" s="26"/>
    </row>
    <row r="518">
      <c r="D518" s="26"/>
      <c r="G518" s="26"/>
    </row>
    <row r="519">
      <c r="D519" s="26"/>
      <c r="G519" s="26"/>
    </row>
    <row r="520">
      <c r="D520" s="26"/>
      <c r="G520" s="26"/>
    </row>
    <row r="521">
      <c r="D521" s="26"/>
      <c r="G521" s="26"/>
    </row>
    <row r="522">
      <c r="D522" s="26"/>
      <c r="G522" s="26"/>
    </row>
    <row r="523">
      <c r="D523" s="26"/>
      <c r="G523" s="26"/>
    </row>
    <row r="524">
      <c r="D524" s="26"/>
      <c r="G524" s="26"/>
    </row>
    <row r="525">
      <c r="D525" s="26"/>
      <c r="G525" s="26"/>
    </row>
    <row r="526">
      <c r="D526" s="26"/>
      <c r="G526" s="26"/>
    </row>
    <row r="527">
      <c r="D527" s="26"/>
      <c r="G527" s="26"/>
    </row>
    <row r="528">
      <c r="D528" s="26"/>
      <c r="G528" s="26"/>
    </row>
    <row r="529">
      <c r="D529" s="26"/>
      <c r="G529" s="26"/>
    </row>
    <row r="530">
      <c r="D530" s="26"/>
      <c r="G530" s="26"/>
    </row>
    <row r="531">
      <c r="D531" s="26"/>
      <c r="G531" s="26"/>
    </row>
    <row r="532">
      <c r="D532" s="26"/>
      <c r="G532" s="26"/>
    </row>
    <row r="533">
      <c r="D533" s="26"/>
      <c r="G533" s="26"/>
    </row>
    <row r="534">
      <c r="D534" s="26"/>
      <c r="G534" s="26"/>
    </row>
    <row r="535">
      <c r="D535" s="26"/>
      <c r="G535" s="26"/>
    </row>
    <row r="536">
      <c r="D536" s="26"/>
      <c r="G536" s="26"/>
    </row>
    <row r="537">
      <c r="D537" s="26"/>
      <c r="G537" s="26"/>
    </row>
    <row r="538">
      <c r="D538" s="26"/>
      <c r="G538" s="26"/>
    </row>
    <row r="539">
      <c r="D539" s="26"/>
      <c r="G539" s="26"/>
    </row>
    <row r="540">
      <c r="D540" s="26"/>
      <c r="G540" s="26"/>
    </row>
    <row r="541">
      <c r="D541" s="26"/>
      <c r="G541" s="26"/>
    </row>
    <row r="542">
      <c r="D542" s="26"/>
      <c r="G542" s="26"/>
    </row>
    <row r="543">
      <c r="D543" s="26"/>
      <c r="G543" s="26"/>
    </row>
    <row r="544">
      <c r="D544" s="26"/>
      <c r="G544" s="26"/>
    </row>
    <row r="545">
      <c r="D545" s="26"/>
      <c r="G545" s="26"/>
    </row>
    <row r="546">
      <c r="D546" s="26"/>
      <c r="G546" s="26"/>
    </row>
    <row r="547">
      <c r="D547" s="26"/>
      <c r="G547" s="26"/>
    </row>
    <row r="548">
      <c r="D548" s="26"/>
      <c r="G548" s="26"/>
    </row>
    <row r="549">
      <c r="D549" s="26"/>
      <c r="G549" s="26"/>
    </row>
    <row r="550">
      <c r="D550" s="26"/>
      <c r="G550" s="26"/>
    </row>
    <row r="551">
      <c r="D551" s="26"/>
      <c r="G551" s="26"/>
    </row>
    <row r="552">
      <c r="D552" s="26"/>
      <c r="G552" s="26"/>
    </row>
    <row r="553">
      <c r="D553" s="26"/>
      <c r="G553" s="26"/>
    </row>
    <row r="554">
      <c r="D554" s="26"/>
      <c r="G554" s="26"/>
    </row>
    <row r="555">
      <c r="D555" s="26"/>
      <c r="G555" s="26"/>
    </row>
    <row r="556">
      <c r="D556" s="26"/>
      <c r="G556" s="26"/>
    </row>
    <row r="557">
      <c r="D557" s="26"/>
      <c r="G557" s="26"/>
    </row>
    <row r="558">
      <c r="D558" s="26"/>
      <c r="G558" s="26"/>
    </row>
    <row r="559">
      <c r="D559" s="26"/>
      <c r="G559" s="26"/>
    </row>
    <row r="560">
      <c r="D560" s="26"/>
      <c r="G560" s="26"/>
    </row>
    <row r="561">
      <c r="D561" s="26"/>
      <c r="G561" s="26"/>
    </row>
    <row r="562">
      <c r="D562" s="26"/>
      <c r="G562" s="26"/>
    </row>
    <row r="563">
      <c r="D563" s="26"/>
      <c r="G563" s="26"/>
    </row>
    <row r="564">
      <c r="D564" s="26"/>
      <c r="G564" s="26"/>
    </row>
    <row r="565">
      <c r="D565" s="26"/>
      <c r="G565" s="26"/>
    </row>
    <row r="566">
      <c r="D566" s="26"/>
      <c r="G566" s="26"/>
    </row>
    <row r="567">
      <c r="D567" s="26"/>
      <c r="G567" s="26"/>
    </row>
    <row r="568">
      <c r="D568" s="26"/>
      <c r="G568" s="26"/>
    </row>
    <row r="569">
      <c r="D569" s="26"/>
      <c r="G569" s="26"/>
    </row>
    <row r="570">
      <c r="D570" s="26"/>
      <c r="G570" s="26"/>
    </row>
    <row r="571">
      <c r="D571" s="26"/>
      <c r="G571" s="26"/>
    </row>
    <row r="572">
      <c r="D572" s="26"/>
      <c r="G572" s="26"/>
    </row>
    <row r="573">
      <c r="D573" s="26"/>
      <c r="G573" s="26"/>
    </row>
    <row r="574">
      <c r="D574" s="26"/>
      <c r="G574" s="26"/>
    </row>
    <row r="575">
      <c r="D575" s="26"/>
      <c r="G575" s="26"/>
    </row>
    <row r="576">
      <c r="D576" s="26"/>
      <c r="G576" s="26"/>
    </row>
    <row r="577">
      <c r="D577" s="26"/>
      <c r="G577" s="26"/>
    </row>
    <row r="578">
      <c r="D578" s="26"/>
      <c r="G578" s="26"/>
    </row>
    <row r="579">
      <c r="D579" s="26"/>
      <c r="G579" s="26"/>
    </row>
    <row r="580">
      <c r="D580" s="26"/>
      <c r="G580" s="26"/>
    </row>
    <row r="581">
      <c r="D581" s="26"/>
      <c r="G581" s="26"/>
    </row>
    <row r="582">
      <c r="D582" s="26"/>
      <c r="G582" s="26"/>
    </row>
    <row r="583">
      <c r="D583" s="26"/>
      <c r="G583" s="26"/>
    </row>
    <row r="584">
      <c r="D584" s="26"/>
      <c r="G584" s="26"/>
    </row>
    <row r="585">
      <c r="D585" s="26"/>
      <c r="G585" s="26"/>
    </row>
    <row r="586">
      <c r="D586" s="26"/>
      <c r="G586" s="26"/>
    </row>
    <row r="587">
      <c r="D587" s="26"/>
      <c r="G587" s="26"/>
    </row>
    <row r="588">
      <c r="D588" s="26"/>
      <c r="G588" s="26"/>
    </row>
    <row r="589">
      <c r="D589" s="26"/>
      <c r="G589" s="26"/>
    </row>
    <row r="590">
      <c r="D590" s="26"/>
      <c r="G590" s="26"/>
    </row>
    <row r="591">
      <c r="D591" s="26"/>
      <c r="G591" s="26"/>
    </row>
    <row r="592">
      <c r="D592" s="26"/>
      <c r="G592" s="26"/>
    </row>
    <row r="593">
      <c r="D593" s="26"/>
      <c r="G593" s="26"/>
    </row>
    <row r="594">
      <c r="D594" s="26"/>
      <c r="G594" s="26"/>
    </row>
    <row r="595">
      <c r="D595" s="26"/>
      <c r="G595" s="26"/>
    </row>
    <row r="596">
      <c r="D596" s="26"/>
      <c r="G596" s="26"/>
    </row>
    <row r="597">
      <c r="D597" s="26"/>
      <c r="G597" s="26"/>
    </row>
    <row r="598">
      <c r="D598" s="26"/>
      <c r="G598" s="26"/>
    </row>
    <row r="599">
      <c r="D599" s="26"/>
      <c r="G599" s="26"/>
    </row>
    <row r="600">
      <c r="D600" s="26"/>
      <c r="G600" s="26"/>
    </row>
    <row r="601">
      <c r="D601" s="26"/>
      <c r="G601" s="26"/>
    </row>
    <row r="602">
      <c r="D602" s="26"/>
      <c r="G602" s="26"/>
    </row>
    <row r="603">
      <c r="D603" s="26"/>
      <c r="G603" s="26"/>
    </row>
    <row r="604">
      <c r="D604" s="26"/>
      <c r="G604" s="26"/>
    </row>
    <row r="605">
      <c r="D605" s="26"/>
      <c r="G605" s="26"/>
    </row>
    <row r="606">
      <c r="D606" s="26"/>
      <c r="G606" s="26"/>
    </row>
    <row r="607">
      <c r="D607" s="26"/>
      <c r="G607" s="26"/>
    </row>
    <row r="608">
      <c r="D608" s="26"/>
      <c r="G608" s="26"/>
    </row>
    <row r="609">
      <c r="D609" s="26"/>
      <c r="G609" s="26"/>
    </row>
    <row r="610">
      <c r="D610" s="26"/>
      <c r="G610" s="26"/>
    </row>
    <row r="611">
      <c r="D611" s="26"/>
      <c r="G611" s="26"/>
    </row>
    <row r="612">
      <c r="D612" s="26"/>
      <c r="G612" s="26"/>
    </row>
    <row r="613">
      <c r="D613" s="26"/>
      <c r="G613" s="26"/>
    </row>
    <row r="614">
      <c r="D614" s="26"/>
      <c r="G614" s="26"/>
    </row>
    <row r="615">
      <c r="D615" s="26"/>
      <c r="G615" s="26"/>
    </row>
    <row r="616">
      <c r="D616" s="26"/>
      <c r="G616" s="26"/>
    </row>
    <row r="617">
      <c r="D617" s="26"/>
      <c r="G617" s="26"/>
    </row>
    <row r="618">
      <c r="D618" s="26"/>
      <c r="G618" s="26"/>
    </row>
    <row r="619">
      <c r="D619" s="26"/>
      <c r="G619" s="26"/>
    </row>
    <row r="620">
      <c r="D620" s="26"/>
      <c r="G620" s="26"/>
    </row>
    <row r="621">
      <c r="D621" s="26"/>
      <c r="G621" s="26"/>
    </row>
    <row r="622">
      <c r="D622" s="26"/>
      <c r="G622" s="26"/>
    </row>
    <row r="623">
      <c r="D623" s="26"/>
      <c r="G623" s="26"/>
    </row>
    <row r="624">
      <c r="D624" s="26"/>
      <c r="G624" s="26"/>
    </row>
    <row r="625">
      <c r="D625" s="26"/>
      <c r="G625" s="26"/>
    </row>
    <row r="626">
      <c r="D626" s="26"/>
      <c r="G626" s="26"/>
    </row>
    <row r="627">
      <c r="D627" s="26"/>
      <c r="G627" s="26"/>
    </row>
    <row r="628">
      <c r="D628" s="26"/>
      <c r="G628" s="26"/>
    </row>
    <row r="629">
      <c r="D629" s="26"/>
      <c r="G629" s="26"/>
    </row>
    <row r="630">
      <c r="D630" s="26"/>
      <c r="G630" s="26"/>
    </row>
    <row r="631">
      <c r="D631" s="26"/>
      <c r="G631" s="26"/>
    </row>
    <row r="632">
      <c r="D632" s="26"/>
      <c r="G632" s="26"/>
    </row>
    <row r="633">
      <c r="D633" s="26"/>
      <c r="G633" s="26"/>
    </row>
    <row r="634">
      <c r="D634" s="26"/>
      <c r="G634" s="26"/>
    </row>
    <row r="635">
      <c r="D635" s="26"/>
      <c r="G635" s="26"/>
    </row>
    <row r="636">
      <c r="D636" s="26"/>
      <c r="G636" s="26"/>
    </row>
    <row r="637">
      <c r="D637" s="26"/>
      <c r="G637" s="26"/>
    </row>
    <row r="638">
      <c r="D638" s="26"/>
      <c r="G638" s="26"/>
    </row>
    <row r="639">
      <c r="D639" s="26"/>
      <c r="G639" s="26"/>
    </row>
    <row r="640">
      <c r="D640" s="26"/>
      <c r="G640" s="26"/>
    </row>
    <row r="641">
      <c r="D641" s="26"/>
      <c r="G641" s="26"/>
    </row>
    <row r="642">
      <c r="D642" s="26"/>
      <c r="G642" s="26"/>
    </row>
    <row r="643">
      <c r="D643" s="26"/>
      <c r="G643" s="26"/>
    </row>
    <row r="644">
      <c r="D644" s="26"/>
      <c r="G644" s="26"/>
    </row>
    <row r="645">
      <c r="D645" s="26"/>
      <c r="G645" s="26"/>
    </row>
    <row r="646">
      <c r="D646" s="26"/>
      <c r="G646" s="26"/>
    </row>
    <row r="647">
      <c r="D647" s="26"/>
      <c r="G647" s="26"/>
    </row>
    <row r="648">
      <c r="D648" s="26"/>
      <c r="G648" s="26"/>
    </row>
    <row r="649">
      <c r="D649" s="26"/>
      <c r="G649" s="26"/>
    </row>
    <row r="650">
      <c r="D650" s="26"/>
      <c r="G650" s="26"/>
    </row>
    <row r="651">
      <c r="D651" s="26"/>
      <c r="G651" s="26"/>
    </row>
    <row r="652">
      <c r="D652" s="26"/>
      <c r="G652" s="26"/>
    </row>
    <row r="653">
      <c r="D653" s="26"/>
      <c r="G653" s="26"/>
    </row>
    <row r="654">
      <c r="D654" s="26"/>
      <c r="G654" s="26"/>
    </row>
    <row r="655">
      <c r="D655" s="26"/>
      <c r="G655" s="26"/>
    </row>
    <row r="656">
      <c r="D656" s="26"/>
      <c r="G656" s="26"/>
    </row>
    <row r="657">
      <c r="D657" s="26"/>
      <c r="G657" s="26"/>
    </row>
    <row r="658">
      <c r="D658" s="26"/>
      <c r="G658" s="26"/>
    </row>
    <row r="659">
      <c r="D659" s="26"/>
      <c r="G659" s="26"/>
    </row>
    <row r="660">
      <c r="D660" s="26"/>
      <c r="G660" s="26"/>
    </row>
    <row r="661">
      <c r="D661" s="26"/>
      <c r="G661" s="26"/>
    </row>
    <row r="662">
      <c r="D662" s="26"/>
      <c r="G662" s="26"/>
    </row>
    <row r="663">
      <c r="D663" s="26"/>
      <c r="G663" s="26"/>
    </row>
    <row r="664">
      <c r="D664" s="26"/>
      <c r="G664" s="26"/>
    </row>
    <row r="665">
      <c r="D665" s="26"/>
      <c r="G665" s="26"/>
    </row>
    <row r="666">
      <c r="D666" s="26"/>
      <c r="G666" s="26"/>
    </row>
    <row r="667">
      <c r="D667" s="26"/>
      <c r="G667" s="26"/>
    </row>
    <row r="668">
      <c r="D668" s="26"/>
      <c r="G668" s="26"/>
    </row>
    <row r="669">
      <c r="D669" s="26"/>
      <c r="G669" s="26"/>
    </row>
    <row r="670">
      <c r="D670" s="26"/>
      <c r="G670" s="26"/>
    </row>
    <row r="671">
      <c r="D671" s="26"/>
      <c r="G671" s="26"/>
    </row>
    <row r="672">
      <c r="D672" s="26"/>
      <c r="G672" s="26"/>
    </row>
    <row r="673">
      <c r="D673" s="26"/>
      <c r="G673" s="26"/>
    </row>
    <row r="674">
      <c r="D674" s="26"/>
      <c r="G674" s="26"/>
    </row>
    <row r="675">
      <c r="D675" s="26"/>
      <c r="G675" s="26"/>
    </row>
    <row r="676">
      <c r="D676" s="26"/>
      <c r="G676" s="26"/>
    </row>
    <row r="677">
      <c r="D677" s="26"/>
      <c r="G677" s="26"/>
    </row>
    <row r="678">
      <c r="D678" s="26"/>
      <c r="G678" s="26"/>
    </row>
    <row r="679">
      <c r="D679" s="26"/>
      <c r="G679" s="26"/>
    </row>
    <row r="680">
      <c r="D680" s="26"/>
      <c r="G680" s="26"/>
    </row>
    <row r="681">
      <c r="D681" s="26"/>
      <c r="G681" s="26"/>
    </row>
    <row r="682">
      <c r="D682" s="26"/>
      <c r="G682" s="26"/>
    </row>
    <row r="683">
      <c r="D683" s="26"/>
      <c r="G683" s="26"/>
    </row>
    <row r="684">
      <c r="D684" s="26"/>
      <c r="G684" s="26"/>
    </row>
    <row r="685">
      <c r="D685" s="26"/>
      <c r="G685" s="26"/>
    </row>
    <row r="686">
      <c r="D686" s="26"/>
      <c r="G686" s="26"/>
    </row>
    <row r="687">
      <c r="D687" s="26"/>
      <c r="G687" s="26"/>
    </row>
    <row r="688">
      <c r="D688" s="26"/>
      <c r="G688" s="26"/>
    </row>
    <row r="689">
      <c r="D689" s="26"/>
      <c r="G689" s="26"/>
    </row>
    <row r="690">
      <c r="D690" s="26"/>
      <c r="G690" s="26"/>
    </row>
    <row r="691">
      <c r="D691" s="26"/>
      <c r="G691" s="26"/>
    </row>
    <row r="692">
      <c r="D692" s="26"/>
      <c r="G692" s="26"/>
    </row>
    <row r="693">
      <c r="D693" s="26"/>
      <c r="G693" s="26"/>
    </row>
    <row r="694">
      <c r="D694" s="26"/>
      <c r="G694" s="26"/>
    </row>
    <row r="695">
      <c r="D695" s="26"/>
      <c r="G695" s="26"/>
    </row>
    <row r="696">
      <c r="D696" s="26"/>
      <c r="G696" s="26"/>
    </row>
    <row r="697">
      <c r="D697" s="26"/>
      <c r="G697" s="26"/>
    </row>
    <row r="698">
      <c r="D698" s="26"/>
      <c r="G698" s="26"/>
    </row>
    <row r="699">
      <c r="D699" s="26"/>
      <c r="G699" s="26"/>
    </row>
    <row r="700">
      <c r="D700" s="26"/>
      <c r="G700" s="26"/>
    </row>
    <row r="701">
      <c r="D701" s="26"/>
      <c r="G701" s="26"/>
    </row>
    <row r="702">
      <c r="D702" s="26"/>
      <c r="G702" s="26"/>
    </row>
    <row r="703">
      <c r="D703" s="26"/>
      <c r="G703" s="26"/>
    </row>
    <row r="704">
      <c r="D704" s="26"/>
      <c r="G704" s="26"/>
    </row>
    <row r="705">
      <c r="D705" s="26"/>
      <c r="G705" s="26"/>
    </row>
    <row r="706">
      <c r="D706" s="26"/>
      <c r="G706" s="26"/>
    </row>
    <row r="707">
      <c r="D707" s="26"/>
      <c r="G707" s="26"/>
    </row>
    <row r="708">
      <c r="D708" s="26"/>
      <c r="G708" s="26"/>
    </row>
    <row r="709">
      <c r="D709" s="26"/>
      <c r="G709" s="26"/>
    </row>
    <row r="710">
      <c r="D710" s="26"/>
      <c r="G710" s="26"/>
    </row>
    <row r="711">
      <c r="D711" s="26"/>
      <c r="G711" s="26"/>
    </row>
    <row r="712">
      <c r="D712" s="26"/>
      <c r="G712" s="26"/>
    </row>
    <row r="713">
      <c r="D713" s="26"/>
      <c r="G713" s="26"/>
    </row>
    <row r="714">
      <c r="D714" s="26"/>
      <c r="G714" s="26"/>
    </row>
    <row r="715">
      <c r="D715" s="26"/>
      <c r="G715" s="26"/>
    </row>
    <row r="716">
      <c r="D716" s="26"/>
      <c r="G716" s="26"/>
    </row>
    <row r="717">
      <c r="D717" s="26"/>
      <c r="G717" s="26"/>
    </row>
    <row r="718">
      <c r="D718" s="26"/>
      <c r="G718" s="26"/>
    </row>
    <row r="719">
      <c r="D719" s="26"/>
      <c r="G719" s="26"/>
    </row>
    <row r="720">
      <c r="D720" s="26"/>
      <c r="G720" s="26"/>
    </row>
    <row r="721">
      <c r="D721" s="26"/>
      <c r="G721" s="26"/>
    </row>
    <row r="722">
      <c r="D722" s="26"/>
      <c r="G722" s="26"/>
    </row>
    <row r="723">
      <c r="D723" s="26"/>
      <c r="G723" s="26"/>
    </row>
    <row r="724">
      <c r="D724" s="26"/>
      <c r="G724" s="26"/>
    </row>
    <row r="725">
      <c r="D725" s="26"/>
      <c r="G725" s="26"/>
    </row>
    <row r="726">
      <c r="D726" s="26"/>
      <c r="G726" s="26"/>
    </row>
    <row r="727">
      <c r="D727" s="26"/>
      <c r="G727" s="26"/>
    </row>
    <row r="728">
      <c r="D728" s="26"/>
      <c r="G728" s="26"/>
    </row>
    <row r="729">
      <c r="D729" s="26"/>
      <c r="G729" s="26"/>
    </row>
    <row r="730">
      <c r="D730" s="26"/>
      <c r="G730" s="26"/>
    </row>
    <row r="731">
      <c r="D731" s="26"/>
      <c r="G731" s="26"/>
    </row>
    <row r="732">
      <c r="D732" s="26"/>
      <c r="G732" s="26"/>
    </row>
    <row r="733">
      <c r="D733" s="26"/>
      <c r="G733" s="26"/>
    </row>
    <row r="734">
      <c r="D734" s="26"/>
      <c r="G734" s="26"/>
    </row>
    <row r="735">
      <c r="D735" s="26"/>
      <c r="G735" s="26"/>
    </row>
    <row r="736">
      <c r="D736" s="26"/>
      <c r="G736" s="26"/>
    </row>
    <row r="737">
      <c r="D737" s="26"/>
      <c r="G737" s="26"/>
    </row>
    <row r="738">
      <c r="D738" s="26"/>
      <c r="G738" s="26"/>
    </row>
    <row r="739">
      <c r="D739" s="26"/>
      <c r="G739" s="26"/>
    </row>
    <row r="740">
      <c r="D740" s="26"/>
      <c r="G740" s="26"/>
    </row>
    <row r="741">
      <c r="D741" s="26"/>
      <c r="G741" s="26"/>
    </row>
    <row r="742">
      <c r="D742" s="26"/>
      <c r="G742" s="26"/>
    </row>
    <row r="743">
      <c r="D743" s="26"/>
      <c r="G743" s="26"/>
    </row>
    <row r="744">
      <c r="D744" s="26"/>
      <c r="G744" s="26"/>
    </row>
    <row r="745">
      <c r="D745" s="26"/>
      <c r="G745" s="26"/>
    </row>
    <row r="746">
      <c r="D746" s="26"/>
      <c r="G746" s="26"/>
    </row>
    <row r="747">
      <c r="D747" s="26"/>
      <c r="G747" s="26"/>
    </row>
    <row r="748">
      <c r="D748" s="26"/>
      <c r="G748" s="26"/>
    </row>
    <row r="749">
      <c r="D749" s="26"/>
      <c r="G749" s="26"/>
    </row>
    <row r="750">
      <c r="D750" s="26"/>
      <c r="G750" s="26"/>
    </row>
    <row r="751">
      <c r="D751" s="26"/>
      <c r="G751" s="26"/>
    </row>
    <row r="752">
      <c r="D752" s="26"/>
      <c r="G752" s="26"/>
    </row>
    <row r="753">
      <c r="D753" s="26"/>
      <c r="G753" s="26"/>
    </row>
    <row r="754">
      <c r="D754" s="26"/>
      <c r="G754" s="26"/>
    </row>
    <row r="755">
      <c r="D755" s="26"/>
      <c r="G755" s="26"/>
    </row>
    <row r="756">
      <c r="D756" s="26"/>
      <c r="G756" s="26"/>
    </row>
    <row r="757">
      <c r="D757" s="26"/>
      <c r="G757" s="26"/>
    </row>
    <row r="758">
      <c r="D758" s="26"/>
      <c r="G758" s="26"/>
    </row>
    <row r="759">
      <c r="D759" s="26"/>
      <c r="G759" s="26"/>
    </row>
    <row r="760">
      <c r="D760" s="26"/>
      <c r="G760" s="26"/>
    </row>
    <row r="761">
      <c r="D761" s="26"/>
      <c r="G761" s="26"/>
    </row>
    <row r="762">
      <c r="D762" s="26"/>
      <c r="G762" s="26"/>
    </row>
    <row r="763">
      <c r="D763" s="26"/>
      <c r="G763" s="26"/>
    </row>
    <row r="764">
      <c r="D764" s="26"/>
      <c r="G764" s="26"/>
    </row>
    <row r="765">
      <c r="D765" s="26"/>
      <c r="G765" s="26"/>
    </row>
    <row r="766">
      <c r="D766" s="26"/>
      <c r="G766" s="26"/>
    </row>
    <row r="767">
      <c r="D767" s="26"/>
      <c r="G767" s="26"/>
    </row>
    <row r="768">
      <c r="D768" s="26"/>
      <c r="G768" s="26"/>
    </row>
    <row r="769">
      <c r="D769" s="26"/>
      <c r="G769" s="26"/>
    </row>
    <row r="770">
      <c r="D770" s="26"/>
      <c r="G770" s="26"/>
    </row>
    <row r="771">
      <c r="D771" s="26"/>
      <c r="G771" s="26"/>
    </row>
    <row r="772">
      <c r="D772" s="26"/>
      <c r="G772" s="26"/>
    </row>
    <row r="773">
      <c r="D773" s="26"/>
      <c r="G773" s="26"/>
    </row>
    <row r="774">
      <c r="D774" s="26"/>
      <c r="G774" s="26"/>
    </row>
    <row r="775">
      <c r="D775" s="26"/>
      <c r="G775" s="26"/>
    </row>
    <row r="776">
      <c r="D776" s="26"/>
      <c r="G776" s="26"/>
    </row>
    <row r="777">
      <c r="D777" s="26"/>
      <c r="G777" s="26"/>
    </row>
    <row r="778">
      <c r="D778" s="26"/>
      <c r="G778" s="26"/>
    </row>
    <row r="779">
      <c r="D779" s="26"/>
      <c r="G779" s="26"/>
    </row>
    <row r="780">
      <c r="D780" s="26"/>
      <c r="G780" s="26"/>
    </row>
    <row r="781">
      <c r="D781" s="26"/>
      <c r="G781" s="26"/>
    </row>
    <row r="782">
      <c r="D782" s="26"/>
      <c r="G782" s="26"/>
    </row>
    <row r="783">
      <c r="D783" s="26"/>
      <c r="G783" s="26"/>
    </row>
    <row r="784">
      <c r="D784" s="26"/>
      <c r="G784" s="26"/>
    </row>
    <row r="785">
      <c r="D785" s="26"/>
      <c r="G785" s="26"/>
    </row>
    <row r="786">
      <c r="D786" s="26"/>
      <c r="G786" s="26"/>
    </row>
    <row r="787">
      <c r="D787" s="26"/>
      <c r="G787" s="26"/>
    </row>
    <row r="788">
      <c r="D788" s="26"/>
      <c r="G788" s="26"/>
    </row>
    <row r="789">
      <c r="D789" s="26"/>
      <c r="G789" s="26"/>
    </row>
    <row r="790">
      <c r="D790" s="26"/>
      <c r="G790" s="26"/>
    </row>
    <row r="791">
      <c r="D791" s="26"/>
      <c r="G791" s="26"/>
    </row>
    <row r="792">
      <c r="D792" s="26"/>
      <c r="G792" s="26"/>
    </row>
    <row r="793">
      <c r="D793" s="26"/>
      <c r="G793" s="26"/>
    </row>
    <row r="794">
      <c r="D794" s="26"/>
      <c r="G794" s="26"/>
    </row>
    <row r="795">
      <c r="D795" s="26"/>
      <c r="G795" s="26"/>
    </row>
    <row r="796">
      <c r="D796" s="26"/>
      <c r="G796" s="26"/>
    </row>
    <row r="797">
      <c r="D797" s="26"/>
      <c r="G797" s="26"/>
    </row>
    <row r="798">
      <c r="D798" s="26"/>
      <c r="G798" s="26"/>
    </row>
    <row r="799">
      <c r="D799" s="26"/>
      <c r="G799" s="26"/>
    </row>
    <row r="800">
      <c r="D800" s="26"/>
      <c r="G800" s="26"/>
    </row>
    <row r="801">
      <c r="D801" s="26"/>
      <c r="G801" s="26"/>
    </row>
    <row r="802">
      <c r="D802" s="26"/>
      <c r="G802" s="26"/>
    </row>
    <row r="803">
      <c r="D803" s="26"/>
      <c r="G803" s="26"/>
    </row>
    <row r="804">
      <c r="D804" s="26"/>
      <c r="G804" s="26"/>
    </row>
    <row r="805">
      <c r="D805" s="26"/>
      <c r="G805" s="26"/>
    </row>
    <row r="806">
      <c r="D806" s="26"/>
      <c r="G806" s="26"/>
    </row>
    <row r="807">
      <c r="D807" s="26"/>
      <c r="G807" s="26"/>
    </row>
    <row r="808">
      <c r="D808" s="26"/>
      <c r="G808" s="26"/>
    </row>
    <row r="809">
      <c r="D809" s="26"/>
      <c r="G809" s="26"/>
    </row>
    <row r="810">
      <c r="D810" s="26"/>
      <c r="G810" s="26"/>
    </row>
    <row r="811">
      <c r="D811" s="26"/>
      <c r="G811" s="26"/>
    </row>
    <row r="812">
      <c r="D812" s="26"/>
      <c r="G812" s="26"/>
    </row>
    <row r="813">
      <c r="D813" s="26"/>
      <c r="G813" s="26"/>
    </row>
    <row r="814">
      <c r="D814" s="26"/>
      <c r="G814" s="26"/>
    </row>
    <row r="815">
      <c r="D815" s="26"/>
      <c r="G815" s="26"/>
    </row>
    <row r="816">
      <c r="D816" s="26"/>
      <c r="G816" s="26"/>
    </row>
    <row r="817">
      <c r="D817" s="26"/>
      <c r="G817" s="26"/>
    </row>
    <row r="818">
      <c r="D818" s="26"/>
      <c r="G818" s="26"/>
    </row>
    <row r="819">
      <c r="D819" s="26"/>
      <c r="G819" s="26"/>
    </row>
    <row r="820">
      <c r="D820" s="26"/>
      <c r="G820" s="26"/>
    </row>
    <row r="821">
      <c r="D821" s="26"/>
      <c r="G821" s="26"/>
    </row>
    <row r="822">
      <c r="D822" s="26"/>
      <c r="G822" s="26"/>
    </row>
    <row r="823">
      <c r="D823" s="26"/>
      <c r="G823" s="26"/>
    </row>
    <row r="824">
      <c r="D824" s="26"/>
      <c r="G824" s="26"/>
    </row>
    <row r="825">
      <c r="D825" s="26"/>
      <c r="G825" s="26"/>
    </row>
    <row r="826">
      <c r="D826" s="26"/>
      <c r="G826" s="26"/>
    </row>
    <row r="827">
      <c r="D827" s="26"/>
      <c r="G827" s="26"/>
    </row>
    <row r="828">
      <c r="D828" s="26"/>
      <c r="G828" s="26"/>
    </row>
    <row r="829">
      <c r="D829" s="26"/>
      <c r="G829" s="26"/>
    </row>
    <row r="830">
      <c r="D830" s="26"/>
      <c r="G830" s="26"/>
    </row>
    <row r="831">
      <c r="D831" s="26"/>
      <c r="G831" s="26"/>
    </row>
    <row r="832">
      <c r="D832" s="26"/>
      <c r="G832" s="26"/>
    </row>
    <row r="833">
      <c r="D833" s="26"/>
      <c r="G833" s="26"/>
    </row>
    <row r="834">
      <c r="D834" s="26"/>
      <c r="G834" s="26"/>
    </row>
    <row r="835">
      <c r="D835" s="26"/>
      <c r="G835" s="26"/>
    </row>
    <row r="836">
      <c r="D836" s="26"/>
      <c r="G836" s="26"/>
    </row>
    <row r="837">
      <c r="D837" s="26"/>
      <c r="G837" s="26"/>
    </row>
    <row r="838">
      <c r="D838" s="26"/>
      <c r="G838" s="26"/>
    </row>
    <row r="839">
      <c r="D839" s="26"/>
      <c r="G839" s="26"/>
    </row>
    <row r="840">
      <c r="D840" s="26"/>
      <c r="G840" s="26"/>
    </row>
    <row r="841">
      <c r="D841" s="26"/>
      <c r="G841" s="26"/>
    </row>
    <row r="842">
      <c r="D842" s="26"/>
      <c r="G842" s="26"/>
    </row>
    <row r="843">
      <c r="D843" s="26"/>
      <c r="G843" s="26"/>
    </row>
    <row r="844">
      <c r="D844" s="26"/>
      <c r="G844" s="26"/>
    </row>
    <row r="845">
      <c r="D845" s="26"/>
      <c r="G845" s="26"/>
    </row>
    <row r="846">
      <c r="D846" s="26"/>
      <c r="G846" s="26"/>
    </row>
    <row r="847">
      <c r="D847" s="26"/>
      <c r="G847" s="26"/>
    </row>
    <row r="848">
      <c r="D848" s="26"/>
      <c r="G848" s="26"/>
    </row>
    <row r="849">
      <c r="D849" s="26"/>
      <c r="G849" s="26"/>
    </row>
    <row r="850">
      <c r="D850" s="26"/>
      <c r="G850" s="26"/>
    </row>
    <row r="851">
      <c r="D851" s="26"/>
      <c r="G851" s="26"/>
    </row>
    <row r="852">
      <c r="D852" s="26"/>
      <c r="G852" s="26"/>
    </row>
    <row r="853">
      <c r="D853" s="26"/>
      <c r="G853" s="26"/>
    </row>
    <row r="854">
      <c r="D854" s="26"/>
      <c r="G854" s="26"/>
    </row>
    <row r="855">
      <c r="D855" s="26"/>
      <c r="G855" s="26"/>
    </row>
    <row r="856">
      <c r="D856" s="26"/>
      <c r="G856" s="26"/>
    </row>
    <row r="857">
      <c r="D857" s="26"/>
      <c r="G857" s="26"/>
    </row>
    <row r="858">
      <c r="D858" s="26"/>
      <c r="G858" s="26"/>
    </row>
    <row r="859">
      <c r="D859" s="26"/>
      <c r="G859" s="26"/>
    </row>
    <row r="860">
      <c r="D860" s="26"/>
      <c r="G860" s="26"/>
    </row>
    <row r="861">
      <c r="D861" s="26"/>
      <c r="G861" s="26"/>
    </row>
    <row r="862">
      <c r="D862" s="26"/>
      <c r="G862" s="26"/>
    </row>
    <row r="863">
      <c r="D863" s="26"/>
      <c r="G863" s="26"/>
    </row>
    <row r="864">
      <c r="D864" s="26"/>
      <c r="G864" s="26"/>
    </row>
    <row r="865">
      <c r="D865" s="26"/>
      <c r="G865" s="26"/>
    </row>
    <row r="866">
      <c r="D866" s="26"/>
      <c r="G866" s="26"/>
    </row>
    <row r="867">
      <c r="D867" s="26"/>
      <c r="G867" s="26"/>
    </row>
    <row r="868">
      <c r="D868" s="26"/>
      <c r="G868" s="26"/>
    </row>
    <row r="869">
      <c r="D869" s="26"/>
      <c r="G869" s="26"/>
    </row>
    <row r="870">
      <c r="D870" s="26"/>
      <c r="G870" s="26"/>
    </row>
    <row r="871">
      <c r="D871" s="26"/>
      <c r="G871" s="26"/>
    </row>
    <row r="872">
      <c r="D872" s="26"/>
      <c r="G872" s="26"/>
    </row>
    <row r="873">
      <c r="D873" s="26"/>
      <c r="G873" s="26"/>
    </row>
    <row r="874">
      <c r="D874" s="26"/>
      <c r="G874" s="26"/>
    </row>
    <row r="875">
      <c r="D875" s="26"/>
      <c r="G875" s="26"/>
    </row>
    <row r="876">
      <c r="D876" s="26"/>
      <c r="G876" s="26"/>
    </row>
    <row r="877">
      <c r="D877" s="26"/>
      <c r="G877" s="26"/>
    </row>
    <row r="878">
      <c r="D878" s="26"/>
      <c r="G878" s="26"/>
    </row>
    <row r="879">
      <c r="D879" s="26"/>
      <c r="G879" s="26"/>
    </row>
    <row r="880">
      <c r="D880" s="26"/>
      <c r="G880" s="26"/>
    </row>
    <row r="881">
      <c r="D881" s="26"/>
      <c r="G881" s="26"/>
    </row>
    <row r="882">
      <c r="D882" s="26"/>
      <c r="G882" s="26"/>
    </row>
    <row r="883">
      <c r="D883" s="26"/>
      <c r="G883" s="26"/>
    </row>
    <row r="884">
      <c r="D884" s="26"/>
      <c r="G884" s="26"/>
    </row>
    <row r="885">
      <c r="D885" s="26"/>
      <c r="G885" s="26"/>
    </row>
    <row r="886">
      <c r="D886" s="26"/>
      <c r="G886" s="26"/>
    </row>
    <row r="887">
      <c r="D887" s="26"/>
      <c r="G887" s="26"/>
    </row>
    <row r="888">
      <c r="D888" s="26"/>
      <c r="G888" s="26"/>
    </row>
    <row r="889">
      <c r="D889" s="26"/>
      <c r="G889" s="26"/>
    </row>
    <row r="890">
      <c r="D890" s="26"/>
      <c r="G890" s="26"/>
    </row>
    <row r="891">
      <c r="D891" s="26"/>
      <c r="G891" s="26"/>
    </row>
    <row r="892">
      <c r="D892" s="26"/>
      <c r="G892" s="26"/>
    </row>
    <row r="893">
      <c r="D893" s="26"/>
      <c r="G893" s="26"/>
    </row>
    <row r="894">
      <c r="D894" s="26"/>
      <c r="G894" s="26"/>
    </row>
    <row r="895">
      <c r="D895" s="26"/>
      <c r="G895" s="26"/>
    </row>
    <row r="896">
      <c r="D896" s="26"/>
      <c r="G896" s="26"/>
    </row>
    <row r="897">
      <c r="D897" s="26"/>
      <c r="G897" s="26"/>
    </row>
    <row r="898">
      <c r="D898" s="26"/>
      <c r="G898" s="26"/>
    </row>
    <row r="899">
      <c r="D899" s="26"/>
      <c r="G899" s="26"/>
    </row>
    <row r="900">
      <c r="D900" s="26"/>
      <c r="G900" s="26"/>
    </row>
    <row r="901">
      <c r="D901" s="26"/>
      <c r="G901" s="26"/>
    </row>
    <row r="902">
      <c r="D902" s="26"/>
      <c r="G902" s="26"/>
    </row>
    <row r="903">
      <c r="D903" s="26"/>
      <c r="G903" s="26"/>
    </row>
    <row r="904">
      <c r="D904" s="26"/>
      <c r="G904" s="26"/>
    </row>
    <row r="905">
      <c r="D905" s="26"/>
      <c r="G905" s="26"/>
    </row>
    <row r="906">
      <c r="D906" s="26"/>
      <c r="G906" s="26"/>
    </row>
    <row r="907">
      <c r="D907" s="26"/>
      <c r="G907" s="26"/>
    </row>
    <row r="908">
      <c r="D908" s="26"/>
      <c r="G908" s="26"/>
    </row>
    <row r="909">
      <c r="D909" s="26"/>
      <c r="G909" s="26"/>
    </row>
    <row r="910">
      <c r="D910" s="26"/>
      <c r="G910" s="26"/>
    </row>
    <row r="911">
      <c r="D911" s="26"/>
      <c r="G911" s="26"/>
    </row>
    <row r="912">
      <c r="D912" s="26"/>
      <c r="G912" s="26"/>
    </row>
    <row r="913">
      <c r="D913" s="26"/>
      <c r="G913" s="26"/>
    </row>
    <row r="914">
      <c r="D914" s="26"/>
      <c r="G914" s="26"/>
    </row>
    <row r="915">
      <c r="D915" s="26"/>
      <c r="G915" s="26"/>
    </row>
    <row r="916">
      <c r="D916" s="26"/>
      <c r="G916" s="26"/>
    </row>
    <row r="917">
      <c r="D917" s="26"/>
      <c r="G917" s="26"/>
    </row>
    <row r="918">
      <c r="D918" s="26"/>
      <c r="G918" s="26"/>
    </row>
    <row r="919">
      <c r="D919" s="26"/>
      <c r="G919" s="26"/>
    </row>
    <row r="920">
      <c r="D920" s="26"/>
      <c r="G920" s="26"/>
    </row>
    <row r="921">
      <c r="D921" s="26"/>
      <c r="G921" s="26"/>
    </row>
    <row r="922">
      <c r="D922" s="26"/>
      <c r="G922" s="26"/>
    </row>
    <row r="923">
      <c r="D923" s="26"/>
      <c r="G923" s="26"/>
    </row>
    <row r="924">
      <c r="D924" s="26"/>
      <c r="G924" s="26"/>
    </row>
    <row r="925">
      <c r="D925" s="26"/>
      <c r="G925" s="26"/>
    </row>
    <row r="926">
      <c r="D926" s="26"/>
      <c r="G926" s="26"/>
    </row>
    <row r="927">
      <c r="D927" s="26"/>
      <c r="G927" s="26"/>
    </row>
    <row r="928">
      <c r="D928" s="26"/>
      <c r="G928" s="26"/>
    </row>
    <row r="929">
      <c r="D929" s="26"/>
      <c r="G929" s="26"/>
    </row>
    <row r="930">
      <c r="D930" s="26"/>
      <c r="G930" s="26"/>
    </row>
    <row r="931">
      <c r="D931" s="26"/>
      <c r="G931" s="26"/>
    </row>
    <row r="932">
      <c r="D932" s="26"/>
      <c r="G932" s="26"/>
    </row>
    <row r="933">
      <c r="D933" s="26"/>
      <c r="G933" s="26"/>
    </row>
    <row r="934">
      <c r="D934" s="26"/>
      <c r="G934" s="26"/>
    </row>
    <row r="935">
      <c r="D935" s="26"/>
      <c r="G935" s="26"/>
    </row>
    <row r="936">
      <c r="D936" s="26"/>
      <c r="G936" s="26"/>
    </row>
    <row r="937">
      <c r="D937" s="26"/>
      <c r="G937" s="26"/>
    </row>
    <row r="938">
      <c r="D938" s="26"/>
      <c r="G938" s="26"/>
    </row>
    <row r="939">
      <c r="D939" s="26"/>
      <c r="G939" s="26"/>
    </row>
    <row r="940">
      <c r="D940" s="26"/>
      <c r="G940" s="26"/>
    </row>
    <row r="941">
      <c r="D941" s="26"/>
      <c r="G941" s="26"/>
    </row>
    <row r="942">
      <c r="D942" s="26"/>
      <c r="G942" s="26"/>
    </row>
    <row r="943">
      <c r="D943" s="26"/>
      <c r="G943" s="26"/>
    </row>
    <row r="944">
      <c r="D944" s="26"/>
      <c r="G944" s="26"/>
    </row>
    <row r="945">
      <c r="D945" s="26"/>
      <c r="G945" s="26"/>
    </row>
    <row r="946">
      <c r="D946" s="26"/>
      <c r="G946" s="26"/>
    </row>
    <row r="947">
      <c r="D947" s="26"/>
      <c r="G947" s="26"/>
    </row>
    <row r="948">
      <c r="D948" s="26"/>
      <c r="G948" s="26"/>
    </row>
    <row r="949">
      <c r="D949" s="26"/>
      <c r="G949" s="26"/>
    </row>
    <row r="950">
      <c r="D950" s="26"/>
      <c r="G950" s="26"/>
    </row>
    <row r="951">
      <c r="D951" s="26"/>
      <c r="G951" s="26"/>
    </row>
    <row r="952">
      <c r="D952" s="26"/>
      <c r="G952" s="26"/>
    </row>
    <row r="953">
      <c r="D953" s="26"/>
      <c r="G953" s="26"/>
    </row>
    <row r="954">
      <c r="D954" s="26"/>
      <c r="G954" s="26"/>
    </row>
    <row r="955">
      <c r="D955" s="26"/>
      <c r="G955" s="26"/>
    </row>
    <row r="956">
      <c r="D956" s="26"/>
      <c r="G956" s="26"/>
    </row>
    <row r="957">
      <c r="D957" s="26"/>
      <c r="G957" s="26"/>
    </row>
    <row r="958">
      <c r="D958" s="26"/>
      <c r="G958" s="26"/>
    </row>
    <row r="959">
      <c r="D959" s="26"/>
      <c r="G959" s="26"/>
    </row>
    <row r="960">
      <c r="D960" s="26"/>
      <c r="G960" s="26"/>
    </row>
    <row r="961">
      <c r="D961" s="26"/>
      <c r="G961" s="26"/>
    </row>
    <row r="962">
      <c r="D962" s="26"/>
      <c r="G962" s="26"/>
    </row>
    <row r="963">
      <c r="D963" s="26"/>
      <c r="G963" s="26"/>
    </row>
    <row r="964">
      <c r="D964" s="26"/>
      <c r="G964" s="26"/>
    </row>
    <row r="965">
      <c r="D965" s="26"/>
      <c r="G965" s="26"/>
    </row>
    <row r="966">
      <c r="D966" s="26"/>
      <c r="G966" s="26"/>
    </row>
    <row r="967">
      <c r="D967" s="26"/>
      <c r="G967" s="26"/>
    </row>
    <row r="968">
      <c r="D968" s="26"/>
      <c r="G968" s="26"/>
    </row>
    <row r="969">
      <c r="D969" s="26"/>
      <c r="G969" s="26"/>
    </row>
    <row r="970">
      <c r="D970" s="26"/>
      <c r="G970" s="26"/>
    </row>
    <row r="971">
      <c r="D971" s="26"/>
      <c r="G971" s="26"/>
    </row>
    <row r="972">
      <c r="D972" s="26"/>
      <c r="G972" s="26"/>
    </row>
    <row r="973">
      <c r="D973" s="26"/>
      <c r="G973" s="26"/>
    </row>
    <row r="974">
      <c r="D974" s="26"/>
      <c r="G974" s="26"/>
    </row>
    <row r="975">
      <c r="D975" s="26"/>
      <c r="G975" s="26"/>
    </row>
    <row r="976">
      <c r="D976" s="26"/>
      <c r="G976" s="26"/>
    </row>
    <row r="977">
      <c r="D977" s="26"/>
      <c r="G977" s="26"/>
    </row>
    <row r="978">
      <c r="D978" s="26"/>
      <c r="G978" s="26"/>
    </row>
    <row r="979">
      <c r="D979" s="26"/>
      <c r="G979" s="26"/>
    </row>
    <row r="980">
      <c r="D980" s="26"/>
      <c r="G980" s="26"/>
    </row>
    <row r="981">
      <c r="D981" s="26"/>
      <c r="G981" s="26"/>
    </row>
    <row r="982">
      <c r="D982" s="26"/>
      <c r="G982" s="26"/>
    </row>
    <row r="983">
      <c r="D983" s="26"/>
      <c r="G983" s="26"/>
    </row>
    <row r="984">
      <c r="D984" s="26"/>
      <c r="G984" s="26"/>
    </row>
    <row r="985">
      <c r="D985" s="26"/>
      <c r="G985" s="26"/>
    </row>
    <row r="986">
      <c r="D986" s="26"/>
      <c r="G986" s="26"/>
    </row>
    <row r="987">
      <c r="D987" s="26"/>
      <c r="G987" s="26"/>
    </row>
    <row r="988">
      <c r="D988" s="26"/>
      <c r="G988" s="26"/>
    </row>
    <row r="989">
      <c r="D989" s="26"/>
      <c r="G989" s="26"/>
    </row>
    <row r="990">
      <c r="D990" s="26"/>
      <c r="G990" s="26"/>
    </row>
    <row r="991">
      <c r="D991" s="26"/>
      <c r="G991" s="26"/>
    </row>
    <row r="992">
      <c r="D992" s="26"/>
      <c r="G992" s="26"/>
    </row>
    <row r="993">
      <c r="D993" s="26"/>
      <c r="G993" s="26"/>
    </row>
    <row r="994">
      <c r="D994" s="26"/>
      <c r="G994" s="26"/>
    </row>
    <row r="995">
      <c r="D995" s="26"/>
      <c r="G995" s="26"/>
    </row>
    <row r="996">
      <c r="D996" s="26"/>
      <c r="G996" s="26"/>
    </row>
    <row r="997">
      <c r="D997" s="26"/>
      <c r="G997" s="26"/>
    </row>
    <row r="998">
      <c r="D998" s="26"/>
      <c r="G998" s="26"/>
    </row>
    <row r="999">
      <c r="D999" s="26"/>
      <c r="G999" s="26"/>
    </row>
    <row r="1000">
      <c r="D1000" s="26"/>
      <c r="G1000" s="26"/>
    </row>
    <row r="1001">
      <c r="D1001" s="26"/>
      <c r="G1001" s="26"/>
    </row>
    <row r="1002">
      <c r="D1002" s="26"/>
      <c r="G1002" s="26"/>
    </row>
  </sheetData>
  <autoFilter ref="$A$17:$J$78"/>
  <mergeCells count="1">
    <mergeCell ref="I16:J16"/>
  </mergeCells>
  <hyperlinks>
    <hyperlink r:id="rId1" location="gid=237831378" ref="J2"/>
  </hyperlin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2.25"/>
  </cols>
  <sheetData>
    <row r="1">
      <c r="A1" s="59" t="s">
        <v>749</v>
      </c>
    </row>
    <row r="2">
      <c r="A2" s="59" t="s">
        <v>750</v>
      </c>
    </row>
  </sheetData>
  <hyperlinks>
    <hyperlink r:id="rId1" ref="A1"/>
    <hyperlink r:id="rId2" ref="A2"/>
  </hyperlinks>
  <drawing r:id="rId3"/>
</worksheet>
</file>